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 sheetId="1" r:id="rId4"/>
    <sheet state="visible" name="Ongoing" sheetId="2" r:id="rId5"/>
    <sheet state="visible" name="Pivot da richiamare" sheetId="3" r:id="rId6"/>
    <sheet state="visible" name="Aste" sheetId="4" r:id="rId7"/>
    <sheet state="visible" name="dati" sheetId="5" r:id="rId8"/>
    <sheet state="visible" name="dati2" sheetId="6" r:id="rId9"/>
    <sheet state="visible" name="Fantapedia" sheetId="7" r:id="rId10"/>
    <sheet state="visible" name="21" sheetId="8" r:id="rId11"/>
    <sheet state="visible" name="22" sheetId="9" r:id="rId12"/>
    <sheet state="visible" name="storico_infortuini" sheetId="10" r:id="rId13"/>
    <sheet state="visible" name="ids" sheetId="11" r:id="rId14"/>
    <sheet state="visible" name="performances" sheetId="12" r:id="rId15"/>
    <sheet state="visible" name="infortuni" sheetId="13" r:id="rId16"/>
    <sheet state="visible" name="moduli" sheetId="14" r:id="rId17"/>
    <sheet state="visible" name="Copia di moduli" sheetId="15" r:id="rId18"/>
  </sheets>
  <definedNames>
    <definedName localSheetId="14" name="ComposizioneModuli">#REF!</definedName>
    <definedName localSheetId="14" name="MODULI">'Copia di moduli'!$A$2:$A$12</definedName>
    <definedName localSheetId="13" name="ComposizioneModuli">#REF!</definedName>
    <definedName localSheetId="13" name="MODULI">moduli!$A$2:$A$12</definedName>
    <definedName hidden="1" localSheetId="4" name="_xlnm._FilterDatabase">dati!$A$1:$AI$478</definedName>
    <definedName hidden="1" localSheetId="5" name="_xlnm._FilterDatabase">dati2!$A$1:$AG$478</definedName>
  </definedNames>
  <calcPr/>
  <pivotCaches>
    <pivotCache cacheId="0" r:id="rId19"/>
  </pivotCaches>
</workbook>
</file>

<file path=xl/sharedStrings.xml><?xml version="1.0" encoding="utf-8"?>
<sst xmlns="http://schemas.openxmlformats.org/spreadsheetml/2006/main" count="66739" uniqueCount="6765">
  <si>
    <t>SLOT</t>
  </si>
  <si>
    <t>MEDIA ASTE</t>
  </si>
  <si>
    <t>FORBICE</t>
  </si>
  <si>
    <t>FVM</t>
  </si>
  <si>
    <t>Val FP</t>
  </si>
  <si>
    <t>G.F.</t>
  </si>
  <si>
    <t>RUOLO</t>
  </si>
  <si>
    <t>GIOCATORE</t>
  </si>
  <si>
    <t>Crediti</t>
  </si>
  <si>
    <t>Vincitore</t>
  </si>
  <si>
    <t>CONTA DC</t>
  </si>
  <si>
    <t>3-4-1-2</t>
  </si>
  <si>
    <t>I CAMPIONI</t>
  </si>
  <si>
    <t>ABRAHAM</t>
  </si>
  <si>
    <t>Alessio</t>
  </si>
  <si>
    <t>CONTA B</t>
  </si>
  <si>
    <t>Media</t>
  </si>
  <si>
    <t>Slot</t>
  </si>
  <si>
    <t>CONTA DS / DD</t>
  </si>
  <si>
    <t>CONTA C</t>
  </si>
  <si>
    <t>Età</t>
  </si>
  <si>
    <t>Valore Corrente</t>
  </si>
  <si>
    <t>%Rigore</t>
  </si>
  <si>
    <t>%Punizione</t>
  </si>
  <si>
    <t>GIocatori Vinti</t>
  </si>
  <si>
    <t>CONTA E</t>
  </si>
  <si>
    <t>CONTA M</t>
  </si>
  <si>
    <t>CONTA A</t>
  </si>
  <si>
    <t>CONTA W</t>
  </si>
  <si>
    <t>Lingo</t>
  </si>
  <si>
    <t>CONTA PC</t>
  </si>
  <si>
    <t>Cirli</t>
  </si>
  <si>
    <t>Luca</t>
  </si>
  <si>
    <t>Marco</t>
  </si>
  <si>
    <t>Francesco</t>
  </si>
  <si>
    <t>Rosso</t>
  </si>
  <si>
    <t>Ronzy</t>
  </si>
  <si>
    <t>Gio</t>
  </si>
  <si>
    <t>Alessandro</t>
  </si>
  <si>
    <t>Anno</t>
  </si>
  <si>
    <t>totalDays</t>
  </si>
  <si>
    <t>totalInjuryRate</t>
  </si>
  <si>
    <t>totalGamesMissed</t>
  </si>
  <si>
    <t>Competition</t>
  </si>
  <si>
    <t>Club</t>
  </si>
  <si>
    <t>Appearances</t>
  </si>
  <si>
    <t>Goals</t>
  </si>
  <si>
    <t>Assists</t>
  </si>
  <si>
    <t>SubstitutionsOn</t>
  </si>
  <si>
    <t>SubstitutionsOff</t>
  </si>
  <si>
    <t>YellowCards</t>
  </si>
  <si>
    <t>RedCards</t>
  </si>
  <si>
    <t>MinutesPlayed</t>
  </si>
  <si>
    <t>Dc</t>
  </si>
  <si>
    <t>Dd, Dc</t>
  </si>
  <si>
    <t>Dd, Ds, Dc</t>
  </si>
  <si>
    <t>Dd, Ds, E</t>
  </si>
  <si>
    <t>Dd, E</t>
  </si>
  <si>
    <t>Ds, Dc</t>
  </si>
  <si>
    <t>Ds, E</t>
  </si>
  <si>
    <t>B, Dd, Ds</t>
  </si>
  <si>
    <t>B, Dd, E</t>
  </si>
  <si>
    <t>B, Ds, E</t>
  </si>
  <si>
    <t>C</t>
  </si>
  <si>
    <t>C, T</t>
  </si>
  <si>
    <t>C, W</t>
  </si>
  <si>
    <t>E</t>
  </si>
  <si>
    <t>E, C</t>
  </si>
  <si>
    <t>E, M</t>
  </si>
  <si>
    <t>E, W</t>
  </si>
  <si>
    <t>M, C</t>
  </si>
  <si>
    <t>C, W, T</t>
  </si>
  <si>
    <t>T</t>
  </si>
  <si>
    <t>T, A</t>
  </si>
  <si>
    <t>W</t>
  </si>
  <si>
    <t>W, A</t>
  </si>
  <si>
    <t>W, T</t>
  </si>
  <si>
    <t>W, T, A</t>
  </si>
  <si>
    <t>A</t>
  </si>
  <si>
    <t>PC</t>
  </si>
  <si>
    <t>Ruolo</t>
  </si>
  <si>
    <t>-</t>
  </si>
  <si>
    <t>slot</t>
  </si>
  <si>
    <t>roleMantra</t>
  </si>
  <si>
    <t>name</t>
  </si>
  <si>
    <t>pfc</t>
  </si>
  <si>
    <t>team</t>
  </si>
  <si>
    <t>1</t>
  </si>
  <si>
    <t>KVARATSKHELIA</t>
  </si>
  <si>
    <t>112,7</t>
  </si>
  <si>
    <t>Napoli</t>
  </si>
  <si>
    <t>DI LORENZO</t>
  </si>
  <si>
    <t>49,75</t>
  </si>
  <si>
    <t>BARELLA</t>
  </si>
  <si>
    <t>42,65</t>
  </si>
  <si>
    <t>Inter</t>
  </si>
  <si>
    <t>PELLEGRINI LO.</t>
  </si>
  <si>
    <t>35,6</t>
  </si>
  <si>
    <t>Roma</t>
  </si>
  <si>
    <t>BASTONI</t>
  </si>
  <si>
    <t>37,6</t>
  </si>
  <si>
    <t>BREMER</t>
  </si>
  <si>
    <t>39,15</t>
  </si>
  <si>
    <t>Juventus</t>
  </si>
  <si>
    <t>BUONGIORNO</t>
  </si>
  <si>
    <t>46,35</t>
  </si>
  <si>
    <t>CAMBIASO</t>
  </si>
  <si>
    <t>35,75</t>
  </si>
  <si>
    <t>HERNANDEZ T.</t>
  </si>
  <si>
    <t>51,05</t>
  </si>
  <si>
    <t>Milan</t>
  </si>
  <si>
    <t>TAVARES N.</t>
  </si>
  <si>
    <t>27,75</t>
  </si>
  <si>
    <t>Lazio</t>
  </si>
  <si>
    <t>BELLANOVA</t>
  </si>
  <si>
    <t>23,4</t>
  </si>
  <si>
    <t>Atalanta</t>
  </si>
  <si>
    <t>DIMARCO</t>
  </si>
  <si>
    <t>56,05</t>
  </si>
  <si>
    <t>GOSENS</t>
  </si>
  <si>
    <t>26,2</t>
  </si>
  <si>
    <t>Fiorentina</t>
  </si>
  <si>
    <t>CALHANOGLU</t>
  </si>
  <si>
    <t>66,7</t>
  </si>
  <si>
    <t>Pc</t>
  </si>
  <si>
    <t>CASTELLANOS</t>
  </si>
  <si>
    <t>78,75</t>
  </si>
  <si>
    <t>DOVBYK</t>
  </si>
  <si>
    <t>107,15</t>
  </si>
  <si>
    <t>LUKAKU</t>
  </si>
  <si>
    <t>137,9</t>
  </si>
  <si>
    <t>MARTINEZ L.</t>
  </si>
  <si>
    <t>178,5</t>
  </si>
  <si>
    <t>MORATA</t>
  </si>
  <si>
    <t>95,95</t>
  </si>
  <si>
    <t>RETEGUI</t>
  </si>
  <si>
    <t>104,5</t>
  </si>
  <si>
    <t>THURAM</t>
  </si>
  <si>
    <t>133,55</t>
  </si>
  <si>
    <t>VLAHOVIC</t>
  </si>
  <si>
    <t>150,6</t>
  </si>
  <si>
    <t>ZAPATA D.</t>
  </si>
  <si>
    <t>81,95</t>
  </si>
  <si>
    <t>Torino</t>
  </si>
  <si>
    <t>Por</t>
  </si>
  <si>
    <t>DE GEA</t>
  </si>
  <si>
    <t>19,95</t>
  </si>
  <si>
    <t>DI GREGORIO</t>
  </si>
  <si>
    <t>46,75</t>
  </si>
  <si>
    <t>FALCONE</t>
  </si>
  <si>
    <t>18,5</t>
  </si>
  <si>
    <t>Lecce</t>
  </si>
  <si>
    <t>MAIGNAN</t>
  </si>
  <si>
    <t>28,95</t>
  </si>
  <si>
    <t>MERET</t>
  </si>
  <si>
    <t>30,05</t>
  </si>
  <si>
    <t>MILINKOVIC-SAVIC V.</t>
  </si>
  <si>
    <t>29,7</t>
  </si>
  <si>
    <t>PROVEDEL</t>
  </si>
  <si>
    <t>23,95</t>
  </si>
  <si>
    <t>SKORUPSKI</t>
  </si>
  <si>
    <t>19,7</t>
  </si>
  <si>
    <t>Bologna</t>
  </si>
  <si>
    <t>SOMMER</t>
  </si>
  <si>
    <t>44,25</t>
  </si>
  <si>
    <t>SVILAR</t>
  </si>
  <si>
    <t>31,2</t>
  </si>
  <si>
    <t>COLPANI</t>
  </si>
  <si>
    <t>23,05</t>
  </si>
  <si>
    <t>KOOPMEINERS</t>
  </si>
  <si>
    <t>58,25</t>
  </si>
  <si>
    <t>PULISIC</t>
  </si>
  <si>
    <t>93,15</t>
  </si>
  <si>
    <t>ORSOLINI</t>
  </si>
  <si>
    <t>56,55</t>
  </si>
  <si>
    <t>MAN</t>
  </si>
  <si>
    <t>65,3</t>
  </si>
  <si>
    <t>Parma</t>
  </si>
  <si>
    <t>NERES</t>
  </si>
  <si>
    <t>41,05</t>
  </si>
  <si>
    <t>ZACCAGNI</t>
  </si>
  <si>
    <t>70,3</t>
  </si>
  <si>
    <t>2</t>
  </si>
  <si>
    <t>DE KETELAERE</t>
  </si>
  <si>
    <t>43,9</t>
  </si>
  <si>
    <t>DYBALA</t>
  </si>
  <si>
    <t>71,5</t>
  </si>
  <si>
    <t>GONZALEZ N.</t>
  </si>
  <si>
    <t>54,45</t>
  </si>
  <si>
    <t>GUDMUNDSSON A.</t>
  </si>
  <si>
    <t>63</t>
  </si>
  <si>
    <t>LEAO</t>
  </si>
  <si>
    <t>90,55</t>
  </si>
  <si>
    <t>LOOKMAN</t>
  </si>
  <si>
    <t>88,2</t>
  </si>
  <si>
    <t>THAUVIN</t>
  </si>
  <si>
    <t>29,9</t>
  </si>
  <si>
    <t>Udinese</t>
  </si>
  <si>
    <t>YILDIZ</t>
  </si>
  <si>
    <t>45,7</t>
  </si>
  <si>
    <t>DARMIAN</t>
  </si>
  <si>
    <t>24,45</t>
  </si>
  <si>
    <t>BIRAGHI</t>
  </si>
  <si>
    <t>21,8</t>
  </si>
  <si>
    <t>DOUGLAS LUIZ</t>
  </si>
  <si>
    <t>24,55</t>
  </si>
  <si>
    <t>MKHITARYAN</t>
  </si>
  <si>
    <t>20</t>
  </si>
  <si>
    <t>BERNABE'</t>
  </si>
  <si>
    <t>FABBIAN</t>
  </si>
  <si>
    <t>22,2</t>
  </si>
  <si>
    <t>LOFTUS-CHEEK</t>
  </si>
  <si>
    <t>23,1</t>
  </si>
  <si>
    <t>COCO</t>
  </si>
  <si>
    <t>25,15</t>
  </si>
  <si>
    <t>GATTI</t>
  </si>
  <si>
    <t>26,6</t>
  </si>
  <si>
    <t>MANCINI</t>
  </si>
  <si>
    <t>26,8</t>
  </si>
  <si>
    <t>PAVLOVIC</t>
  </si>
  <si>
    <t>PAVARD</t>
  </si>
  <si>
    <t>29,75</t>
  </si>
  <si>
    <t>DODO'</t>
  </si>
  <si>
    <t>15,85</t>
  </si>
  <si>
    <t>DUMFRIES</t>
  </si>
  <si>
    <t>21,05</t>
  </si>
  <si>
    <t>ZAPPACOSTA</t>
  </si>
  <si>
    <t>12,95</t>
  </si>
  <si>
    <t>MCTOMINAY</t>
  </si>
  <si>
    <t>28,8</t>
  </si>
  <si>
    <t>BONNY</t>
  </si>
  <si>
    <t>21,9</t>
  </si>
  <si>
    <t>KEAN</t>
  </si>
  <si>
    <t>34,85</t>
  </si>
  <si>
    <t>CARNESECCHI</t>
  </si>
  <si>
    <t>16</t>
  </si>
  <si>
    <t>GOLLINI</t>
  </si>
  <si>
    <t>12,6</t>
  </si>
  <si>
    <t>Genoa</t>
  </si>
  <si>
    <t>JORONEN</t>
  </si>
  <si>
    <t>7,4</t>
  </si>
  <si>
    <t>Venezia</t>
  </si>
  <si>
    <t>MONTIPO'</t>
  </si>
  <si>
    <t>15,55</t>
  </si>
  <si>
    <t>Verona</t>
  </si>
  <si>
    <t>OKOYE</t>
  </si>
  <si>
    <t>11,4</t>
  </si>
  <si>
    <t>SCUFFET</t>
  </si>
  <si>
    <t>5,65</t>
  </si>
  <si>
    <t>Cagliari</t>
  </si>
  <si>
    <t>SUZUKI</t>
  </si>
  <si>
    <t>8,35</t>
  </si>
  <si>
    <t>TERRACCIANO</t>
  </si>
  <si>
    <t>10,75</t>
  </si>
  <si>
    <t>TURATI</t>
  </si>
  <si>
    <t>8,9</t>
  </si>
  <si>
    <t>Monza</t>
  </si>
  <si>
    <t>VASQUEZ D.</t>
  </si>
  <si>
    <t>12,7</t>
  </si>
  <si>
    <t>Empoli</t>
  </si>
  <si>
    <t>POLITANO</t>
  </si>
  <si>
    <t>19,55</t>
  </si>
  <si>
    <t>STREFEZZA</t>
  </si>
  <si>
    <t>14,85</t>
  </si>
  <si>
    <t>Como</t>
  </si>
  <si>
    <t>CONCEICAO</t>
  </si>
  <si>
    <t>19,9</t>
  </si>
  <si>
    <t>SUSLOV</t>
  </si>
  <si>
    <t>19,8</t>
  </si>
  <si>
    <t>3</t>
  </si>
  <si>
    <t>ADAMS C.</t>
  </si>
  <si>
    <t>28,9</t>
  </si>
  <si>
    <t>KOLASINAC</t>
  </si>
  <si>
    <t>18,1</t>
  </si>
  <si>
    <t>REIJNDERS</t>
  </si>
  <si>
    <t>20,5</t>
  </si>
  <si>
    <t>FRATTESI</t>
  </si>
  <si>
    <t>22,15</t>
  </si>
  <si>
    <t>PASALIC</t>
  </si>
  <si>
    <t>18,8</t>
  </si>
  <si>
    <t>HIEN</t>
  </si>
  <si>
    <t>18,6</t>
  </si>
  <si>
    <t>HUMMELS</t>
  </si>
  <si>
    <t>17,05</t>
  </si>
  <si>
    <t>MARTINEZ QUARTA</t>
  </si>
  <si>
    <t>20,2</t>
  </si>
  <si>
    <t>ANGELINO</t>
  </si>
  <si>
    <t>12,45</t>
  </si>
  <si>
    <t>CARLOS AUGUSTO</t>
  </si>
  <si>
    <t>8,75</t>
  </si>
  <si>
    <t>LAZARO</t>
  </si>
  <si>
    <t>5,7</t>
  </si>
  <si>
    <t>RUGGERI</t>
  </si>
  <si>
    <t>12,1</t>
  </si>
  <si>
    <t>SPINAZZOLA</t>
  </si>
  <si>
    <t>10,05</t>
  </si>
  <si>
    <t>SERGI ROBERTO</t>
  </si>
  <si>
    <t>12,3</t>
  </si>
  <si>
    <t>EDERSON D.S.</t>
  </si>
  <si>
    <t>27,9</t>
  </si>
  <si>
    <t>PESSINA</t>
  </si>
  <si>
    <t>22,7</t>
  </si>
  <si>
    <t>CASTRO S.</t>
  </si>
  <si>
    <t>14,75</t>
  </si>
  <si>
    <t>COLOMBO</t>
  </si>
  <si>
    <t>15,15</t>
  </si>
  <si>
    <t>DALLINGA</t>
  </si>
  <si>
    <t>15,1</t>
  </si>
  <si>
    <t>DIA</t>
  </si>
  <si>
    <t>23,25</t>
  </si>
  <si>
    <t>KRSTOVIC</t>
  </si>
  <si>
    <t>18</t>
  </si>
  <si>
    <t>LUCCA</t>
  </si>
  <si>
    <t>18,9</t>
  </si>
  <si>
    <t>PICCOLI</t>
  </si>
  <si>
    <t>9,05</t>
  </si>
  <si>
    <t>PINAMONTI</t>
  </si>
  <si>
    <t>POHJANPALO</t>
  </si>
  <si>
    <t>21</t>
  </si>
  <si>
    <t>AUDERO</t>
  </si>
  <si>
    <t>0,5</t>
  </si>
  <si>
    <t>BAGNOLINI</t>
  </si>
  <si>
    <t>BERARDI A.</t>
  </si>
  <si>
    <t>BERTINATO</t>
  </si>
  <si>
    <t>BRANCOLINI</t>
  </si>
  <si>
    <t>CAPRILE</t>
  </si>
  <si>
    <t>CHICHIZOLA</t>
  </si>
  <si>
    <t>CHRISTENSEN O.</t>
  </si>
  <si>
    <t>CIOCCI</t>
  </si>
  <si>
    <t>CONTINI</t>
  </si>
  <si>
    <t>CORVI</t>
  </si>
  <si>
    <t>CRAGNO</t>
  </si>
  <si>
    <t>DI GENNARO</t>
  </si>
  <si>
    <t>DONNARUMMA AN.</t>
  </si>
  <si>
    <t>FRUCHTL</t>
  </si>
  <si>
    <t>FURLANETTO</t>
  </si>
  <si>
    <t>GRANDI</t>
  </si>
  <si>
    <t>LEALI</t>
  </si>
  <si>
    <t>MANDAS</t>
  </si>
  <si>
    <t>MARIN RE.</t>
  </si>
  <si>
    <t>MARTINELLI T.</t>
  </si>
  <si>
    <t>MARTINEZ JO.</t>
  </si>
  <si>
    <t>NAVA</t>
  </si>
  <si>
    <t>PADELLI</t>
  </si>
  <si>
    <t>PALEARI</t>
  </si>
  <si>
    <t>PERILLI</t>
  </si>
  <si>
    <t>PERIN</t>
  </si>
  <si>
    <t>PERISAN</t>
  </si>
  <si>
    <t>PINSOGLIO</t>
  </si>
  <si>
    <t>PIZZIGNACCO</t>
  </si>
  <si>
    <t>RAVAGLIA F.</t>
  </si>
  <si>
    <t>REINA</t>
  </si>
  <si>
    <t>ROSSI F.</t>
  </si>
  <si>
    <t>RUI PATRICIO</t>
  </si>
  <si>
    <t>RYAN</t>
  </si>
  <si>
    <t>SAMOOJA</t>
  </si>
  <si>
    <t>SAVA</t>
  </si>
  <si>
    <t>SHERRI</t>
  </si>
  <si>
    <t>SOMMARIVA</t>
  </si>
  <si>
    <t>SPORTIELLO</t>
  </si>
  <si>
    <t>STANKOVIC F.</t>
  </si>
  <si>
    <t>TORRIANI</t>
  </si>
  <si>
    <t>VIGORITO</t>
  </si>
  <si>
    <t>GAETANO</t>
  </si>
  <si>
    <t>9,4</t>
  </si>
  <si>
    <t>SAMARDZIC</t>
  </si>
  <si>
    <t>13,75</t>
  </si>
  <si>
    <t>MALDINI</t>
  </si>
  <si>
    <t>ZANIOLO</t>
  </si>
  <si>
    <t>16,8</t>
  </si>
  <si>
    <t>CHUKWUEZE</t>
  </si>
  <si>
    <t>17,2</t>
  </si>
  <si>
    <t>4</t>
  </si>
  <si>
    <t>OKAFOR</t>
  </si>
  <si>
    <t>7,95</t>
  </si>
  <si>
    <t>DANILO</t>
  </si>
  <si>
    <t>15,5</t>
  </si>
  <si>
    <t>ILIC</t>
  </si>
  <si>
    <t>14,35</t>
  </si>
  <si>
    <t>FERGUSON</t>
  </si>
  <si>
    <t>20,1</t>
  </si>
  <si>
    <t>ZIELINSKI</t>
  </si>
  <si>
    <t>19,65</t>
  </si>
  <si>
    <t>MESSIAS</t>
  </si>
  <si>
    <t>16,75</t>
  </si>
  <si>
    <t>ACERBI</t>
  </si>
  <si>
    <t>13,45</t>
  </si>
  <si>
    <t>BIJOL</t>
  </si>
  <si>
    <t>15,25</t>
  </si>
  <si>
    <t>LUPERTO</t>
  </si>
  <si>
    <t>11,7</t>
  </si>
  <si>
    <t>N'DICKA</t>
  </si>
  <si>
    <t>12,4</t>
  </si>
  <si>
    <t>RRAHMANI</t>
  </si>
  <si>
    <t>17,1</t>
  </si>
  <si>
    <t>TOMORI</t>
  </si>
  <si>
    <t>13,6</t>
  </si>
  <si>
    <t>ZORTEA</t>
  </si>
  <si>
    <t>10,95</t>
  </si>
  <si>
    <t>EHIZIBUE</t>
  </si>
  <si>
    <t>7,35</t>
  </si>
  <si>
    <t>MARTIN</t>
  </si>
  <si>
    <t>10,1</t>
  </si>
  <si>
    <t>BRESCIANINI</t>
  </si>
  <si>
    <t>17,65</t>
  </si>
  <si>
    <t>THURAM K.</t>
  </si>
  <si>
    <t>22,55</t>
  </si>
  <si>
    <t>ZAMBO ANGUISSA</t>
  </si>
  <si>
    <t>17,95</t>
  </si>
  <si>
    <t>11,55</t>
  </si>
  <si>
    <t>CUTRONE</t>
  </si>
  <si>
    <t>6,05</t>
  </si>
  <si>
    <t>DJURIC</t>
  </si>
  <si>
    <t>6</t>
  </si>
  <si>
    <t>MOSQUERA</t>
  </si>
  <si>
    <t>8,2</t>
  </si>
  <si>
    <t>TAREMI</t>
  </si>
  <si>
    <t>16,7</t>
  </si>
  <si>
    <t>TENGSTEDT</t>
  </si>
  <si>
    <t>5,8</t>
  </si>
  <si>
    <t>VITINHA O.</t>
  </si>
  <si>
    <t>7,8</t>
  </si>
  <si>
    <t>VLASIC</t>
  </si>
  <si>
    <t>8,3</t>
  </si>
  <si>
    <t>GYASI</t>
  </si>
  <si>
    <t>7,25</t>
  </si>
  <si>
    <t>LAZOVIC</t>
  </si>
  <si>
    <t>9,45</t>
  </si>
  <si>
    <t>ISAKSEN</t>
  </si>
  <si>
    <t>16,2</t>
  </si>
  <si>
    <t>SOULE'</t>
  </si>
  <si>
    <t>5</t>
  </si>
  <si>
    <t>BRENNER</t>
  </si>
  <si>
    <t>6,75</t>
  </si>
  <si>
    <t>ESPOSITO SE.</t>
  </si>
  <si>
    <t>9,65</t>
  </si>
  <si>
    <t>LUVUMBO</t>
  </si>
  <si>
    <t>5,2</t>
  </si>
  <si>
    <t>MOTA</t>
  </si>
  <si>
    <t>3,75</t>
  </si>
  <si>
    <t>NOSLIN</t>
  </si>
  <si>
    <t>4,65</t>
  </si>
  <si>
    <t>ODGAARD</t>
  </si>
  <si>
    <t>3,25</t>
  </si>
  <si>
    <t>SANCHEZ</t>
  </si>
  <si>
    <t>4,4</t>
  </si>
  <si>
    <t>VOJVODA</t>
  </si>
  <si>
    <t>11,85</t>
  </si>
  <si>
    <t>BUSIO</t>
  </si>
  <si>
    <t>10,55</t>
  </si>
  <si>
    <t>GUENDOUZI</t>
  </si>
  <si>
    <t>DELE-BASHIRU</t>
  </si>
  <si>
    <t>12,8</t>
  </si>
  <si>
    <t>FAZZINI</t>
  </si>
  <si>
    <t>LE FEE</t>
  </si>
  <si>
    <t>11,3</t>
  </si>
  <si>
    <t>BEUKEMA</t>
  </si>
  <si>
    <t>15,6</t>
  </si>
  <si>
    <t>GILA</t>
  </si>
  <si>
    <t>HERMOSO</t>
  </si>
  <si>
    <t>14,15</t>
  </si>
  <si>
    <t>KOSSOUNOU</t>
  </si>
  <si>
    <t>LAZZARI</t>
  </si>
  <si>
    <t>TCHATCHOUA</t>
  </si>
  <si>
    <t>ZANOLI</t>
  </si>
  <si>
    <t>7,55</t>
  </si>
  <si>
    <t>KYRIAKOPOULOS</t>
  </si>
  <si>
    <t>SOSA B.</t>
  </si>
  <si>
    <t>4,35</t>
  </si>
  <si>
    <t>FOFANA Y.</t>
  </si>
  <si>
    <t>19,4</t>
  </si>
  <si>
    <t>BELOTTI</t>
  </si>
  <si>
    <t>2,9</t>
  </si>
  <si>
    <t>ROCHA LIVRAMENTO</t>
  </si>
  <si>
    <t>6,4</t>
  </si>
  <si>
    <t>MARCHWINSKI</t>
  </si>
  <si>
    <t>EL SHAARAWY</t>
  </si>
  <si>
    <t>6,55</t>
  </si>
  <si>
    <t>NDOYE</t>
  </si>
  <si>
    <t>7,9</t>
  </si>
  <si>
    <t>MIHAILA</t>
  </si>
  <si>
    <t>7,1</t>
  </si>
  <si>
    <t>DA CUNHA</t>
  </si>
  <si>
    <t>7,6</t>
  </si>
  <si>
    <t>BELTRAN L.</t>
  </si>
  <si>
    <t>0,55</t>
  </si>
  <si>
    <t>BENEDYCZAK</t>
  </si>
  <si>
    <t>0,45</t>
  </si>
  <si>
    <t>BRAVO</t>
  </si>
  <si>
    <t>CAMBIAGHI</t>
  </si>
  <si>
    <t>CAPRARI</t>
  </si>
  <si>
    <t>0,3</t>
  </si>
  <si>
    <t>CORREA</t>
  </si>
  <si>
    <t>DOMINGUEZ B.</t>
  </si>
  <si>
    <t>0,6</t>
  </si>
  <si>
    <t>EKONG</t>
  </si>
  <si>
    <t>0,4</t>
  </si>
  <si>
    <t>EKUBAN</t>
  </si>
  <si>
    <t>KARAMOH</t>
  </si>
  <si>
    <t>KOUAME'</t>
  </si>
  <si>
    <t>KOWALSKI</t>
  </si>
  <si>
    <t>MBANGULA</t>
  </si>
  <si>
    <t>0,9</t>
  </si>
  <si>
    <t>PEDRO</t>
  </si>
  <si>
    <t>RASPADORI</t>
  </si>
  <si>
    <t>0,35</t>
  </si>
  <si>
    <t>REBIC</t>
  </si>
  <si>
    <t>SARR A.</t>
  </si>
  <si>
    <t>SOLBAKKEN</t>
  </si>
  <si>
    <t>CABAL</t>
  </si>
  <si>
    <t>5,5</t>
  </si>
  <si>
    <t>MASINA</t>
  </si>
  <si>
    <t>OLIVERA</t>
  </si>
  <si>
    <t>8,45</t>
  </si>
  <si>
    <t>LOVRIC</t>
  </si>
  <si>
    <t>8,8</t>
  </si>
  <si>
    <t>BIRINDELLI</t>
  </si>
  <si>
    <t>6,25</t>
  </si>
  <si>
    <t>SABELLI</t>
  </si>
  <si>
    <t>4,55</t>
  </si>
  <si>
    <t>CANDELA</t>
  </si>
  <si>
    <t>4,05</t>
  </si>
  <si>
    <t>HOLM</t>
  </si>
  <si>
    <t>4,6</t>
  </si>
  <si>
    <t>VASQUEZ</t>
  </si>
  <si>
    <t>11,8</t>
  </si>
  <si>
    <t>KAMARA H.</t>
  </si>
  <si>
    <t>4,15</t>
  </si>
  <si>
    <t>VALERI</t>
  </si>
  <si>
    <t>4,2</t>
  </si>
  <si>
    <t>FRENDRUP</t>
  </si>
  <si>
    <t>FREULER</t>
  </si>
  <si>
    <t>8,5</t>
  </si>
  <si>
    <t>GILMOUR</t>
  </si>
  <si>
    <t>7,05</t>
  </si>
  <si>
    <t>KONE' M.</t>
  </si>
  <si>
    <t>9,85</t>
  </si>
  <si>
    <t>ANKEYE</t>
  </si>
  <si>
    <t>0</t>
  </si>
  <si>
    <t>ARNAUTOVIC</t>
  </si>
  <si>
    <t>BURNETE</t>
  </si>
  <si>
    <t>CAMARDA</t>
  </si>
  <si>
    <t>CERRI</t>
  </si>
  <si>
    <t>CHARPENTIER</t>
  </si>
  <si>
    <t>CRUZ</t>
  </si>
  <si>
    <t>DAVIS K.</t>
  </si>
  <si>
    <t>EKHATOR</t>
  </si>
  <si>
    <t>GABRIELLONI</t>
  </si>
  <si>
    <t>GYTKJAER</t>
  </si>
  <si>
    <t>JOVIC</t>
  </si>
  <si>
    <t>LAPADULA</t>
  </si>
  <si>
    <t>MARIC</t>
  </si>
  <si>
    <t>MILIK</t>
  </si>
  <si>
    <t>MUTANDWA</t>
  </si>
  <si>
    <t>PAVOLETTI</t>
  </si>
  <si>
    <t>PELLEGRI</t>
  </si>
  <si>
    <t>PETAGNA</t>
  </si>
  <si>
    <t>PIZARRO</t>
  </si>
  <si>
    <t>RAIMONDO</t>
  </si>
  <si>
    <t>SANABRIA</t>
  </si>
  <si>
    <t>0,25</t>
  </si>
  <si>
    <t>SCAMACCA</t>
  </si>
  <si>
    <t>SHOMURODOV</t>
  </si>
  <si>
    <t>SIMEONE</t>
  </si>
  <si>
    <t>VLAHOVIC V.</t>
  </si>
  <si>
    <t>PAZ N.</t>
  </si>
  <si>
    <t>5,3</t>
  </si>
  <si>
    <t>WEAH</t>
  </si>
  <si>
    <t>4,85</t>
  </si>
  <si>
    <t>ALMQVIST</t>
  </si>
  <si>
    <t>BANDA</t>
  </si>
  <si>
    <t>CANCELLIERI</t>
  </si>
  <si>
    <t>FADERA</t>
  </si>
  <si>
    <t>8,55</t>
  </si>
  <si>
    <t>JASIM</t>
  </si>
  <si>
    <t>NGONGE</t>
  </si>
  <si>
    <t>PIEROTTI</t>
  </si>
  <si>
    <t>0,7</t>
  </si>
  <si>
    <t>OUDIN</t>
  </si>
  <si>
    <t>5,9</t>
  </si>
  <si>
    <t>ORISTANIO</t>
  </si>
  <si>
    <t>9,25</t>
  </si>
  <si>
    <t>7</t>
  </si>
  <si>
    <t>DELPRATO</t>
  </si>
  <si>
    <t>5,95</t>
  </si>
  <si>
    <t>CASALE</t>
  </si>
  <si>
    <t>2,45</t>
  </si>
  <si>
    <t>DJIMSITI</t>
  </si>
  <si>
    <t>5,15</t>
  </si>
  <si>
    <t>BASCHIROTTO</t>
  </si>
  <si>
    <t>3,9</t>
  </si>
  <si>
    <t>POSCH</t>
  </si>
  <si>
    <t>6,15</t>
  </si>
  <si>
    <t>ZAMPANO</t>
  </si>
  <si>
    <t>DORGU</t>
  </si>
  <si>
    <t>2,85</t>
  </si>
  <si>
    <t>FRESE</t>
  </si>
  <si>
    <t>GALLO</t>
  </si>
  <si>
    <t>2,25</t>
  </si>
  <si>
    <t>MIRANDA J.</t>
  </si>
  <si>
    <t>3,05</t>
  </si>
  <si>
    <t>RUI MODESTO</t>
  </si>
  <si>
    <t>5,55</t>
  </si>
  <si>
    <t>ANDERSEN M.K.</t>
  </si>
  <si>
    <t>4,5</t>
  </si>
  <si>
    <t>CRISTANTE</t>
  </si>
  <si>
    <t>DUDA</t>
  </si>
  <si>
    <t>6,65</t>
  </si>
  <si>
    <t>LOCATELLI</t>
  </si>
  <si>
    <t>RAMADANI</t>
  </si>
  <si>
    <t>3,6</t>
  </si>
  <si>
    <t>RICCI S.</t>
  </si>
  <si>
    <t>VECINO</t>
  </si>
  <si>
    <t>3,5</t>
  </si>
  <si>
    <t>SAELEMAEKERS</t>
  </si>
  <si>
    <t>1,6</t>
  </si>
  <si>
    <t>TETE MORENTE</t>
  </si>
  <si>
    <t>2,65</t>
  </si>
  <si>
    <t>8</t>
  </si>
  <si>
    <t>D'AMBROSIO</t>
  </si>
  <si>
    <t>EMERSON ROYAL</t>
  </si>
  <si>
    <t>GODFREY</t>
  </si>
  <si>
    <t>0,85</t>
  </si>
  <si>
    <t>GUILBERT</t>
  </si>
  <si>
    <t>1,25</t>
  </si>
  <si>
    <t>SAVONA</t>
  </si>
  <si>
    <t>0,8</t>
  </si>
  <si>
    <t>ZAPPA</t>
  </si>
  <si>
    <t>0,95</t>
  </si>
  <si>
    <t>SVERKO</t>
  </si>
  <si>
    <t>BASIC</t>
  </si>
  <si>
    <t>CASSA</t>
  </si>
  <si>
    <t>CRNIGOJ</t>
  </si>
  <si>
    <t>DUNCAN</t>
  </si>
  <si>
    <t>1,35</t>
  </si>
  <si>
    <t>GINEITIS</t>
  </si>
  <si>
    <t>HERNANI</t>
  </si>
  <si>
    <t>MALEH</t>
  </si>
  <si>
    <t>PAYERO</t>
  </si>
  <si>
    <t>0,65</t>
  </si>
  <si>
    <t>PISILLI</t>
  </si>
  <si>
    <t>SOHM</t>
  </si>
  <si>
    <t>THORSBY</t>
  </si>
  <si>
    <t>AEBISCHER</t>
  </si>
  <si>
    <t>1,05</t>
  </si>
  <si>
    <t>BERISHA M.</t>
  </si>
  <si>
    <t>BYAR</t>
  </si>
  <si>
    <t>CAMARA D.</t>
  </si>
  <si>
    <t>CASTROVILLI</t>
  </si>
  <si>
    <t>EKKELENKAMP</t>
  </si>
  <si>
    <t>FAGIOLI</t>
  </si>
  <si>
    <t>0,75</t>
  </si>
  <si>
    <t>FOLORUNSHO</t>
  </si>
  <si>
    <t>HASA</t>
  </si>
  <si>
    <t>HENDERSON L.</t>
  </si>
  <si>
    <t>KASTANOS</t>
  </si>
  <si>
    <t>MALINOVSKYI</t>
  </si>
  <si>
    <t>MANZONI</t>
  </si>
  <si>
    <t>MIRETTI</t>
  </si>
  <si>
    <t>RAFIA</t>
  </si>
  <si>
    <t>SENSI</t>
  </si>
  <si>
    <t>VALOTI</t>
  </si>
  <si>
    <t>VIOLA</t>
  </si>
  <si>
    <t>ZEROLI</t>
  </si>
  <si>
    <t>ZURKOWSKI</t>
  </si>
  <si>
    <t>BJARKASON</t>
  </si>
  <si>
    <t>ELLERTSSON</t>
  </si>
  <si>
    <t>MUSAH</t>
  </si>
  <si>
    <t>URBANSKI</t>
  </si>
  <si>
    <t>ALTARE</t>
  </si>
  <si>
    <t>BALOGH</t>
  </si>
  <si>
    <t>BANI</t>
  </si>
  <si>
    <t>BISSECK</t>
  </si>
  <si>
    <t>BONIFAZI</t>
  </si>
  <si>
    <t>CIRCATI</t>
  </si>
  <si>
    <t>COMUZZO</t>
  </si>
  <si>
    <t>COPPOLA D.</t>
  </si>
  <si>
    <t>DAWIDOWICZ</t>
  </si>
  <si>
    <t>DE VRIJ</t>
  </si>
  <si>
    <t>DOSSENA</t>
  </si>
  <si>
    <t>2,7</t>
  </si>
  <si>
    <t>ERLIC</t>
  </si>
  <si>
    <t>GABBIA</t>
  </si>
  <si>
    <t>GASPAR K.</t>
  </si>
  <si>
    <t>GHILARDI</t>
  </si>
  <si>
    <t>GIANNETTI L.</t>
  </si>
  <si>
    <t>1,1</t>
  </si>
  <si>
    <t>GIGOT</t>
  </si>
  <si>
    <t>GOLDANIGA</t>
  </si>
  <si>
    <t>IDZES</t>
  </si>
  <si>
    <t>ISMAJLI</t>
  </si>
  <si>
    <t>IZZO</t>
  </si>
  <si>
    <t>JEAN</t>
  </si>
  <si>
    <t>KABASELE</t>
  </si>
  <si>
    <t>KEMPF</t>
  </si>
  <si>
    <t>KRISTENSEN T.</t>
  </si>
  <si>
    <t>LEONI</t>
  </si>
  <si>
    <t>LUCUMI'</t>
  </si>
  <si>
    <t>1,15</t>
  </si>
  <si>
    <t>MAGNANI</t>
  </si>
  <si>
    <t>MARCANDALLI</t>
  </si>
  <si>
    <t>MARI'</t>
  </si>
  <si>
    <t>MARIANUCCI</t>
  </si>
  <si>
    <t>MARIN R.</t>
  </si>
  <si>
    <t>MARIPAN</t>
  </si>
  <si>
    <t>MATTURRO</t>
  </si>
  <si>
    <t>MINA</t>
  </si>
  <si>
    <t>MORENO M.</t>
  </si>
  <si>
    <t>OBERT</t>
  </si>
  <si>
    <t>OKOU</t>
  </si>
  <si>
    <t>OSORIO</t>
  </si>
  <si>
    <t>PALACIOS T.</t>
  </si>
  <si>
    <t>PALOMINO</t>
  </si>
  <si>
    <t>PONGRACIC</t>
  </si>
  <si>
    <t>1,55</t>
  </si>
  <si>
    <t>ROMAGNOLI</t>
  </si>
  <si>
    <t>1,3</t>
  </si>
  <si>
    <t>SAZONOV</t>
  </si>
  <si>
    <t>SCALVINI</t>
  </si>
  <si>
    <t>SCHUURS</t>
  </si>
  <si>
    <t>SVOBODA</t>
  </si>
  <si>
    <t>THIAW</t>
  </si>
  <si>
    <t>TOLOI</t>
  </si>
  <si>
    <t>TOURE' I.S.</t>
  </si>
  <si>
    <t>VALENTI</t>
  </si>
  <si>
    <t>VITI</t>
  </si>
  <si>
    <t>WALUKIEWICZ</t>
  </si>
  <si>
    <t>WIETESKA</t>
  </si>
  <si>
    <t>ABANKWAH</t>
  </si>
  <si>
    <t>DANILIUC</t>
  </si>
  <si>
    <t>DE WINTER</t>
  </si>
  <si>
    <t>1,45</t>
  </si>
  <si>
    <t>GOGLICHIDZE</t>
  </si>
  <si>
    <t>KALULU</t>
  </si>
  <si>
    <t>PATRIC</t>
  </si>
  <si>
    <t>SCHINGTIENNE</t>
  </si>
  <si>
    <t>VOGLIACCO</t>
  </si>
  <si>
    <t>PELMARD</t>
  </si>
  <si>
    <t>AZZI</t>
  </si>
  <si>
    <t>CORAZZA</t>
  </si>
  <si>
    <t>COULIBALY W.</t>
  </si>
  <si>
    <t>DE SCIGLIO</t>
  </si>
  <si>
    <t>FLORENZI</t>
  </si>
  <si>
    <t>HYSAJ</t>
  </si>
  <si>
    <t>KAYODE</t>
  </si>
  <si>
    <t>MARUSIC</t>
  </si>
  <si>
    <t>ABDULHAMID</t>
  </si>
  <si>
    <t>CALABRIA</t>
  </si>
  <si>
    <t>CELIK</t>
  </si>
  <si>
    <t>DE SILVESTRI</t>
  </si>
  <si>
    <t>EBUEHI</t>
  </si>
  <si>
    <t>FARAONI</t>
  </si>
  <si>
    <t>IOVINE</t>
  </si>
  <si>
    <t>NORTON-CUFFY</t>
  </si>
  <si>
    <t>PEREIRA P.</t>
  </si>
  <si>
    <t>SAGRADO</t>
  </si>
  <si>
    <t>SAMBIA</t>
  </si>
  <si>
    <t>SANGARE' B.</t>
  </si>
  <si>
    <t>TERRACCIANO F.</t>
  </si>
  <si>
    <t>VAN DER BREMPT</t>
  </si>
  <si>
    <t>BARBA</t>
  </si>
  <si>
    <t>CALDIROLA</t>
  </si>
  <si>
    <t>CARBONI A.</t>
  </si>
  <si>
    <t>EBOSSE</t>
  </si>
  <si>
    <t>JUAN JESUS</t>
  </si>
  <si>
    <t>RANIERI L.</t>
  </si>
  <si>
    <t>AUGELLO</t>
  </si>
  <si>
    <t>BARTESAGHI</t>
  </si>
  <si>
    <t>BRADARIC</t>
  </si>
  <si>
    <t>CACACE</t>
  </si>
  <si>
    <t>CARBONI F.</t>
  </si>
  <si>
    <t>DAHL</t>
  </si>
  <si>
    <t>DI CHIARA</t>
  </si>
  <si>
    <t>HAPS</t>
  </si>
  <si>
    <t>LYKOGIANNIS</t>
  </si>
  <si>
    <t>MORENO ALB.</t>
  </si>
  <si>
    <t>PARISI</t>
  </si>
  <si>
    <t>PELLEGRINI LU.</t>
  </si>
  <si>
    <t>PEZZELLA GIU.</t>
  </si>
  <si>
    <t>ROUHI</t>
  </si>
  <si>
    <t>SALA M.</t>
  </si>
  <si>
    <t>ZEMURA</t>
  </si>
  <si>
    <t>CUADRADO</t>
  </si>
  <si>
    <t>DEMBELE' A.</t>
  </si>
  <si>
    <t>MARIO RUI</t>
  </si>
  <si>
    <t>MAZZOCCHI</t>
  </si>
  <si>
    <t>PALESTRA</t>
  </si>
  <si>
    <t>PEDERSEN</t>
  </si>
  <si>
    <t>HAINAUT</t>
  </si>
  <si>
    <t>JANKTO</t>
  </si>
  <si>
    <t>BUCHANAN T.</t>
  </si>
  <si>
    <t>CIURRIA</t>
  </si>
  <si>
    <t>FELICI</t>
  </si>
  <si>
    <t>ZERBIN</t>
  </si>
  <si>
    <t>ADLI</t>
  </si>
  <si>
    <t>ADOPO</t>
  </si>
  <si>
    <t>AKPA AKPRO</t>
  </si>
  <si>
    <t>ARTHUR MELO</t>
  </si>
  <si>
    <t>ASLLANI</t>
  </si>
  <si>
    <t>ATTA</t>
  </si>
  <si>
    <t>BADELJ</t>
  </si>
  <si>
    <t>BASELLI</t>
  </si>
  <si>
    <t>BELAHYANE</t>
  </si>
  <si>
    <t>BELARDINELLI</t>
  </si>
  <si>
    <t>BENNACER</t>
  </si>
  <si>
    <t>BIANCO</t>
  </si>
  <si>
    <t>BOHINEN</t>
  </si>
  <si>
    <t>BONDO</t>
  </si>
  <si>
    <t>BOVE</t>
  </si>
  <si>
    <t>BRAUNODER</t>
  </si>
  <si>
    <t>CATALDI</t>
  </si>
  <si>
    <t>COULIBALY L.</t>
  </si>
  <si>
    <t>CYPRIEN</t>
  </si>
  <si>
    <t>DANI SILVA</t>
  </si>
  <si>
    <t>DE ROON</t>
  </si>
  <si>
    <t>DEIOLA</t>
  </si>
  <si>
    <t>DOUMBIA I.</t>
  </si>
  <si>
    <t>EL AZZOUZI</t>
  </si>
  <si>
    <t>ENGELHARDT</t>
  </si>
  <si>
    <t>ESTEVEZ</t>
  </si>
  <si>
    <t>GAGLIARDINI</t>
  </si>
  <si>
    <t>GRASSI</t>
  </si>
  <si>
    <t>HAAS</t>
  </si>
  <si>
    <t>KABA</t>
  </si>
  <si>
    <t>KARLSTROM</t>
  </si>
  <si>
    <t>KEITA M.</t>
  </si>
  <si>
    <t>KONE B.</t>
  </si>
  <si>
    <t>LINETTY</t>
  </si>
  <si>
    <t>LOBOTKA</t>
  </si>
  <si>
    <t>3,95</t>
  </si>
  <si>
    <t>MAKOUMBOU</t>
  </si>
  <si>
    <t>MANDRAGORA</t>
  </si>
  <si>
    <t>3,45</t>
  </si>
  <si>
    <t>MARIN</t>
  </si>
  <si>
    <t>MAZZITELLI</t>
  </si>
  <si>
    <t>MCKENNIE</t>
  </si>
  <si>
    <t>MORO N.</t>
  </si>
  <si>
    <t>NICOLUSSI CAVIGLIA</t>
  </si>
  <si>
    <t>PAREDES</t>
  </si>
  <si>
    <t>PERRONE</t>
  </si>
  <si>
    <t>PIERRET</t>
  </si>
  <si>
    <t>POBEGA</t>
  </si>
  <si>
    <t>PRATI</t>
  </si>
  <si>
    <t>RICHARDSON</t>
  </si>
  <si>
    <t>ROVELLA</t>
  </si>
  <si>
    <t>1,2</t>
  </si>
  <si>
    <t>SERDAR</t>
  </si>
  <si>
    <t>SULEMANA I.</t>
  </si>
  <si>
    <t>TAMEZE</t>
  </si>
  <si>
    <t>VOS</t>
  </si>
  <si>
    <t>ZARRAGA</t>
  </si>
  <si>
    <t>ADZIC</t>
  </si>
  <si>
    <t>EL HADDAD</t>
  </si>
  <si>
    <t>BALDANZI</t>
  </si>
  <si>
    <t>VIGNATO S.</t>
  </si>
  <si>
    <t>ALIDOU</t>
  </si>
  <si>
    <t>IKONE'</t>
  </si>
  <si>
    <t>ILING JUNIOR</t>
  </si>
  <si>
    <t>SOTTIL</t>
  </si>
  <si>
    <t>TCHAOUNA</t>
  </si>
  <si>
    <t>ZALEWSKI</t>
  </si>
  <si>
    <t>KARLSSON</t>
  </si>
  <si>
    <t>ANJORIN</t>
  </si>
  <si>
    <t>CISSE' A.</t>
  </si>
  <si>
    <t>FORSON O.</t>
  </si>
  <si>
    <t>HARROUI</t>
  </si>
  <si>
    <t>LIBERALI</t>
  </si>
  <si>
    <t>VERDI</t>
  </si>
  <si>
    <t>YEBOAH J.</t>
  </si>
  <si>
    <t>['Pc']</t>
  </si>
  <si>
    <t>['M', 'C']</t>
  </si>
  <si>
    <t>Nome Giocatore</t>
  </si>
  <si>
    <t>Squadra</t>
  </si>
  <si>
    <t>PMA</t>
  </si>
  <si>
    <t>PFC</t>
  </si>
  <si>
    <t>FVM Classic 350</t>
  </si>
  <si>
    <t>Fantamedia Attesa</t>
  </si>
  <si>
    <t>Titolarità Attesa</t>
  </si>
  <si>
    <t>Probabilità Rigore</t>
  </si>
  <si>
    <t>Probabilità Punizione</t>
  </si>
  <si>
    <t>Range PMA</t>
  </si>
  <si>
    <t>Range PFC</t>
  </si>
  <si>
    <t>Voto Base Ultimi 3 Anni</t>
  </si>
  <si>
    <t>Fantamedia Ultimi 3 Anni</t>
  </si>
  <si>
    <t>Titolarità Ultimi 3 Anni</t>
  </si>
  <si>
    <t>Voto Base Ultimi 5 Anni</t>
  </si>
  <si>
    <t>Fantamedia Ultimi 5 Anni</t>
  </si>
  <si>
    <t>Titolarità Ultimi 5 Anni</t>
  </si>
  <si>
    <t>Voto Base Anno Scorso</t>
  </si>
  <si>
    <t>Fantamedia Anno Scorso</t>
  </si>
  <si>
    <t>Titolarità Anno Scorso</t>
  </si>
  <si>
    <t>Voto Base Stagione Corrente</t>
  </si>
  <si>
    <t>Fantamedia Stagione Corrente</t>
  </si>
  <si>
    <t>Titolarità Stagione Corrente</t>
  </si>
  <si>
    <t>Piede</t>
  </si>
  <si>
    <t>Altezza</t>
  </si>
  <si>
    <t>City</t>
  </si>
  <si>
    <t>Data di Nascita</t>
  </si>
  <si>
    <t>Nazionalità</t>
  </si>
  <si>
    <t>Valore Massimo</t>
  </si>
  <si>
    <t>Descrizione</t>
  </si>
  <si>
    <t>Fine Contratto</t>
  </si>
  <si>
    <t>Posizione</t>
  </si>
  <si>
    <t>Chiamato</t>
  </si>
  <si>
    <t>14</t>
  </si>
  <si>
    <t>16-27</t>
  </si>
  <si>
    <t>12-16</t>
  </si>
  <si>
    <t>Destro</t>
  </si>
  <si>
    <t>190cm</t>
  </si>
  <si>
    <t>Ignoto figlio di mignotta</t>
  </si>
  <si>
    <t>02 ott 1997</t>
  </si>
  <si>
    <t>Inghilterra</t>
  </si>
  <si>
    <t>30,00 mln €</t>
  </si>
  <si>
    <t>50,00 mln €</t>
  </si>
  <si>
    <t xml:space="preserve">
Statistiche anno 23/24: nella scorsa stagione Abraham è andato a voto in 6 occasioni, 2 di queste da titolare. Per lui 1 gol, 0 assist e 1 ammonizione con una MV del 5.83 e una FM del 6.25.
Gestione al Fantacalcio: difficile pensare che possa essere il centravanti titolare del Milan, ma una validissima alternativa. Sicuramente rientrerà nelle rotazioni offensive, ma parte dietro nelle gerarchie rispetto a Morata. Al Fantacalcio al massimo può essere una scommessa spendibile per gli ultimi slot del vostro pacchetto offensivo in leghe da almeno 10 partecipanti. In coppia? Con lo Switch, si.
Note positive: lo acquisterete ad un prezzo molto basso. Potrebbe andare spesso a voto.
Note negative: la maggior parte delle presenze potrebbe essere a gara in corso. Occhio ai problemini fisici.
In chiave Mantra: spendibile al massimo per l'ultimo slot in un pacchetto di 5/6 punte per chi utilizza moduli con due centravanti. Anche in questo caso ok alla coppia con Morata, ma solo con lo Switch.</t>
  </si>
  <si>
    <t>2025-06-30</t>
  </si>
  <si>
    <t>Attaccante - Punta centrale</t>
  </si>
  <si>
    <t>D</t>
  </si>
  <si>
    <t>10,85</t>
  </si>
  <si>
    <t>13-17</t>
  </si>
  <si>
    <t>13-18</t>
  </si>
  <si>
    <t>Sinistro</t>
  </si>
  <si>
    <t>192cm</t>
  </si>
  <si>
    <t>Vizzolo Predabissi</t>
  </si>
  <si>
    <t>10 feb 1988</t>
  </si>
  <si>
    <t>Italia</t>
  </si>
  <si>
    <t>3,50 mln €</t>
  </si>
  <si>
    <t>15,00 mln €</t>
  </si>
  <si>
    <t xml:space="preserve">
Statistiche anno 23/24: nella scorsa stagione Acerbi è andato a voto in 29 occasioni, 26 di queste da titolare. Per lui 3 gol, 1 assist e 1 ammonizione con una MV del 6.17 e una FM del 6.50.
Gestione al Fantacalcio: nonostante l'età che avanza e qualche acciacco di troppo sarà il centrale titolare della difesa a tre di Inzaghi. Una certezza sotto diversi aspetti. Non andrà via a cifre assurde, ma per rendimento parliamo di un secondo slot pieno, super affidabile anche per il modificatore. Noi consigliamo di coprirlo con De Vrij.
Note positive: incline al bonus (3 gol e 1 assist), pochissimi malus (1 sola ammonizione in 29 partite). MV impeccabile (4 insufficienze).
Note negative: occhio a qualche acciacco fisico di troppo.
In chiave Mantra: un top titolare a prescindere dal modulo che utilizzate. Noi, anche in questo caso, vi consigliamo di prenderlo in coppia con De Vrij.
Statistiche anno 23/24: nella scorsa stagione Acerbi è andato a voto in 29 occasioni, 26 di queste da titolare. Per lui 3 gol, 1 assist e 1 ammonizione con una MV del 6.17 e una FM del 6.50.
Gestione al Fantacalcio: nonostante l'età che avanza e qualche acciacco di troppo sarà il centrale titolare della difesa a tre di Inzaghi. Una certezza sotto diversi aspetti. Non andrà via a cifre assurde, ma per rendimento parliamo di un secondo slot pieno, super affidabile anche per il modificatore. Noi consigliamo di coprirlo con De Vrij.
Note positive: incline al bonus (3 gol e 1 assist), pochissimi malus (1 sola ammonizione in 29 partite). MV impeccabile (4 insufficienze).
Note negative: occhio a qualche acciacco fisico di troppo.
In chiave Mantra: un top titolare a prescindere dal modulo che utilizzate. Noi, anche in questo caso, vi consigliamo di prenderlo in coppia con De Vrij.
</t>
  </si>
  <si>
    <t>Difesa - Difensore centrale</t>
  </si>
  <si>
    <t>186cm</t>
  </si>
  <si>
    <t>Vitry-sur-Seine</t>
  </si>
  <si>
    <t>29 lug 2000</t>
  </si>
  <si>
    <t>Francia, Algeria</t>
  </si>
  <si>
    <t xml:space="preserve">
Statistiche anno 23/24: nella scorsa stagione Adli è andato a voto in 21 occasioni, 17 di queste da titolare. Per lui 1 gol, 2 assist e 3 ammonizioni con una MV del 5.98 e una FM del 6.14.
Gestione al Fantacalcio: rientrerà stabilmente nelle rotazioni in mediana, pronto per giocare al posto di tutti e due i titolari. Al Fantacalcio può essere una scommessina interessante per gli ultimi slot del proprio pacchetto di centrocampo in leghe da almeno 10 partecipanti. Calciatore low cost che può però garantire numeri discreti.
Note positive: media voto affidabile e 20/25 presenze ad un prezzo molto basso.
Note negative: parte leggermente dietro nelle gerarchie, le sue presenze potrebbero arrivare soprattutto a gara in corso. Non porta tanti bonus.
In chiave Mantra: anche in questo caso parliamo di un profilo affidabile da 15/20 presenze da relegare nell'ultimo slot del vostro pacchetto di M. Un profilo che intriga in questo caso.
</t>
  </si>
  <si>
    <t>Centrocampo - Mediano</t>
  </si>
  <si>
    <t>187cm</t>
  </si>
  <si>
    <t>Villeneuve-Saint-Geo...</t>
  </si>
  <si>
    <t>19 lug 2000</t>
  </si>
  <si>
    <t>Francia, Costa d'Avorio</t>
  </si>
  <si>
    <t>1,00 mln €</t>
  </si>
  <si>
    <t xml:space="preserve">
Statistiche anno 23/24: nella scorsa stagione Adopo è andato a voto in 4 occasioni, mai titolare. Per lui 1 assist con una MV del 5.75 e una FM del 6.00.
Gestione al Fantacalcio: al Cagliari potrebbe sicuramente trovare più spazio, ma resta comunque un profilo non troppo appetibile per il Fantacalcio. Si ritaglierà minuti importanti e sostituirà Sulemana, pedina importante per i sardi. Entrerà nelle rotazioni, ma ci aspettiamo pochissimi bonus ed una media voto non eccezionale. Almeno inizialmente, potreste anche sorvolare sul suo acquisto.
Note positive: andrà spesso a voto e lo acquisterete probabilmente al prezzo minimo.
Note negative: non ha il posto da titolare assicurato, porta pochi bonus e potrebbe anche essere incline ai cartellini a causa della filosofia di gioco proposta da Nicola.
In chiave Mantra: sicuramente più appetibile ricoprendo il ruolo di mediano. Come detto in precedenza, potrebbe riuscire a garantire 20/25 presenze e in leghe da 10/12 partecipanti può rappresentare un'ultima copertura utile.
Statistiche anno 23/24: nella scorsa stagione Adopo è andato a voto in 4 occasioni, mai titolare. Per lui 1 assist con una MV del 5.75 e una FM del 6.00.
Gestione al Fantacalcio: al Cagliari potrebbe sicuramente trovare più spazio, ma resta comunque un profilo non troppo appetibile per il Fantacalcio. Si ritaglierà minuti importanti e sostituirà Sulemana, pedina importante per i sardi. Entrerà nelle rotazioni, ma ci aspettiamo pochissimi bonus ed una media voto non eccezionale. Almeno inizialmente, potreste anche sorvolare sul suo acquisto.
Note positive: andrà spesso a voto e lo acquisterete probabilmente al prezzo minimo.
Note negative: non ha il posto da titolare assicurato, porta pochi bonus e potrebbe anche essere incline ai cartellini a causa della filosofia di gioco proposta da Nicola.
In chiave Mantra: sicuramente più appetibile ricoprendo il ruolo di mediano. Come detto in precedenza, potrebbe riuscire a garantire 20/25 presenze e in leghe da 10/12 partecipanti può rappresentare un'ultima copertura utile.
</t>
  </si>
  <si>
    <t>Centrocampo - Centrale</t>
  </si>
  <si>
    <t>183cm</t>
  </si>
  <si>
    <t>Fribourg</t>
  </si>
  <si>
    <t>06 gen 1997</t>
  </si>
  <si>
    <t>Svizzera</t>
  </si>
  <si>
    <t>11,00 mln €</t>
  </si>
  <si>
    <t xml:space="preserve">
Statistiche anno 23/24: nella scorsa stagione Aebischer è andato a voto in 31 occasioni, 26 di queste da titolare. Per lui 0 gol, 1 assist e 8 ammonizioni con una MV del 6.00 e una FM del 5.90.
Gestione al Fantacalcio: non una macchina da bonus, ma una copertura dalla media voto affidabile e quasi sempre presente. Al Fantacalcio è un 7 slot da tenere in caldo in casi di emergenza, in leghe da almeno 10 partecipanti. Andrà quasi sempre a voto, anche a gara in corso.
Note positive: quasi sempre a voto e quasi sempre sufficiente (solo 7 volte sotto al 6 nella scorsa stagione).
Note negative: troppe ammonizioni (8 nella scorsa stagione). Porta pochi bonus.
In chiave Mantra: anche in questo caso può essere una buona copertura, una quarta opzione per chi utilizza moduli con due mezze ali.
Statistiche anno 23/24: nella scorsa stagione Aebischer è andato a voto in 31 occasioni, 26 di queste da titolare. Per lui 0 gol, 1 assist e 8 ammonizioni con una MV del 6.00 e una FM del 5.90.
Gestione al Fantacalcio: non una macchina da bonus, ma una copertura dalla media voto affidabile e quasi sempre presente. Al Fantacalcio è un 7 slot da tenere in caldo in casi di emergenza, in leghe da almeno 10 partecipanti. Andrà quasi sempre a voto, anche a gara in corso.
Note positive: quasi sempre a voto e quasi sempre sufficiente (solo 7 volte sotto al 6 nella scorsa stagione).
Note negative: troppe ammonizioni (8 nella scorsa stagione). Porta pochi bonus.
In chiave Mantra: anche in questo caso può essere una buona copertura, una quarta opzione per chi utilizza moduli con due mezze ali.
</t>
  </si>
  <si>
    <t>2026-06-30</t>
  </si>
  <si>
    <t>180cm</t>
  </si>
  <si>
    <t>Toulouse</t>
  </si>
  <si>
    <t>11 ott 1992</t>
  </si>
  <si>
    <t>Costa d'Avorio, Francia</t>
  </si>
  <si>
    <t xml:space="preserve">
Statistiche anno 23/24: nella scorsa stagione Akpa Akpro è andato a voto in 14 occasioni, 8 di queste da titolare. Per lui 0 bonus e 5 ammonizioni con una MV del 5.82 e una FM del 5.64.
Gestione al Fantacalcio: rientrato alla Lazio dal prestito al Monza, dove non ha brillato particolarmente, spera di potersi ritagliare un minimo di spazio nel corso della stagione. Per i nostri scopi è un profilo non particolarmente appetibile, se non nei Fanta a quotazione a 1 credito.
Note positive: lo acquisterete al prezzo minimo e potrebbe regalarvi anche 10/15 partite a voto.
Note negative: rischia di non giocare quasi mai da titolare. Porta pochi bonus.
In chiave Mantra: nonostante acquisisca valore, anche in questo caso consigliamo generalmente di virare su altri profili.</t>
  </si>
  <si>
    <t>6,3</t>
  </si>
  <si>
    <t>Ambidestro</t>
  </si>
  <si>
    <t>19 apr 1989</t>
  </si>
  <si>
    <t>Austria, Serbia</t>
  </si>
  <si>
    <t>4,00 mln €</t>
  </si>
  <si>
    <t>35,00 mln €</t>
  </si>
  <si>
    <t xml:space="preserve">
Statistiche anno 23/24: nella scorsa stagione Arnautovic è andato a voto in 24 occasioni, 5 di queste da titolare. Per lui 5 gol, 3 assist e 0 malus con una MV del 6.15 e una FM del 6.90.
Gestione al Fantacalcio: con Taremi in rosa non è neanche più il primo centravanti di riserva. Nella scorsa stagione ha giocato pochissimo da titolare, pur riuscendo comunque ad offrire un discreto bottino di bonus. La sensazione è che possa diminuire ancora di più il suo minutaggio. Al Fantacalcio non consigliamo di prenderlo in coppia con altri nerazzurri, ma al massimo come sesto slot low cost solitario. Ai nastri di partenza offre davvero poche garanzie sotto diversi aspetti.
Note positive: profilo da 10/15 presenze da 4/5 bonus totali da poter prendere al prezzo minimo o poco più.
Note negative: concorrenza foltissima, parte dietro nelle gerarchie. Spesso deve fare i conti con problemi fisici.
In chiave Mantra: anche in questo caso sconsigliamo le coppie e lo consigliamo al massimo per chi partecipa a leghe da almeno 10 partecipanti, come ultimo slot di un pacchetto di 4/5 Pc.
Statistiche anno 23/24: nella scorsa stagione Arnautovic è andato a voto in 24 occasioni, 5 di queste da titolare. Per lui 5 gol, 3 assist e 0 malus con una MV del 6.15 e una FM del 6.90.
Gestione al Fantacalcio: con Taremi in rosa non è neanche più il primo centravanti di riserva. Nella scorsa stagione ha giocato pochissimo da titolare, pur riuscendo comunque ad offrire un discreto bottino di bonus. La sensazione è che possa diminuire ancora di più il suo minutaggio. Al Fantacalcio non consigliamo di prenderlo in coppia con altri nerazzurri, ma al massimo come sesto slot low cost solitario. Ai nastri di partenza offre davvero poche garanzie sotto diversi aspetti.
Note positive: profilo da 10/15 presenze da 4/5 bonus totali da poter prendere al prezzo minimo o poco più.
Note negative: concorrenza foltissima, parte dietro nelle gerarchie. Spesso deve fare i conti con problemi fisici.
In chiave Mantra: anche in questo caso sconsigliamo le coppie e lo consigliamo al massimo per chi partecipa a leghe da almeno 10 partecipanti, come ultimo slot di un pacchetto di 4/5 Pc.
</t>
  </si>
  <si>
    <t>4,9</t>
  </si>
  <si>
    <t>175cm</t>
  </si>
  <si>
    <t>09 mar 2002</t>
  </si>
  <si>
    <t>Albania</t>
  </si>
  <si>
    <t>18,00 mln €</t>
  </si>
  <si>
    <t xml:space="preserve">
Statistiche anno 23/24: nella scorsa stagione Asllani è andato a voto in 16 occasioni, 6 di queste da titolare. Per lui 1 gol, 2 assist e 1 ammonizione con una MV del 6.22 e una FM del 6.50.
Gestione al Fantacalcio: anche nella prossima stagione sarà la riserva di Calhanoglu. Prenderlo per coprire il grosso investimento fatto per il turco ci può stare, ma in leghe abbastanza numerose. Quando chiamato in causa Asllani riesce ad offrire diverse garanzie, ma in termini di bonus ovviamente rende meno dell'ex Milan. Ad un prezzo molto basso potrebbe comunque essere un interessante ultimo slot di copertura.
Note positive: garantisce 10/15 presenze ad un prezzo minimo o poco più. Affidabilissimo per media voto (mai insufficiente nella scorsa stagione) e con il vizio del gol.
Note negative: rischia di vivere un'altra stagione all'ombra di Calhanoglu, non riuscendo a raggiungere neanche sta volta la doppia cifra di partite da titolare
In chiave Mantra: ancor di più in questo caso avrebbe senso prenderlo per coprire Calhanoglu. Spenderete una fortuna per il turco e acquistare al sua riserva diretta al prezzo minimo potrebbe rappresentare l'ideale per voi.</t>
  </si>
  <si>
    <t>2027-06-30</t>
  </si>
  <si>
    <t>2,8</t>
  </si>
  <si>
    <t>30 ago 1994</t>
  </si>
  <si>
    <t>2,00 mln €</t>
  </si>
  <si>
    <t xml:space="preserve">
Statistiche anno 23/24: nella scorsa stagione Augello è andato a voto in 32 occasioni, 28 di queste da titolare. Per lui 1 gol, 1 assist e 5 ammonizioni con una MV del 5.77 e una FM del 5.81.
Gestione al Fantacalcio: le alternative a sinistra non mancano, lui sicuramente è un'opzione più difensiva. Molto dipenderà anche dall'avversario, tuttavia ci sentiamo di dire che andrà a voto spesso. Non un titolare inamovibile, ma una copertura da 7 slot affidabile e low cost.
Note positive: giocando più avanzato, sovrapponendosi di più, può incrementare il proprio bottino di bonus. Andrà quasi sempre a voto.
Note negative: spesso in ballottaggio, media voto non rassicurante (16 insufficienze in 32 partite a voto, la metà).
In chiave Mantra: per chi gioca con difese a quattro, può rappresentare una copertura affidabile, ovviamente da affiancare ad un top e ad un altro profilo di livello simile.
Statistiche anno 23/24: nella scorsa stagione Augello è andato a voto in 32 occasioni, 28 di queste da titolare. Per lui 1 gol, 1 assist e 5 ammonizioni con una MV del 5.77 e una FM del 5.81.
Gestione al Fantacalcio: le alternative a sinistra non mancano, lui sicuramente è un'opzione più difensiva. Molto dipenderà anche dall'avversario, tuttavia ci sentiamo di dire che andrà a voto spesso. Non un titolare inamovibile, ma una copertura da 7 slot affidabile e low cost.
Note positive: giocando più avanzato, sovrapponendosi di più, può incrementare il proprio bottino di bonus. Andrà quasi sempre a voto.
Note negative: spesso in ballottaggio, media voto non rassicurante (16 insufficienze in 32 partite a voto, la metà).
In chiave Mantra: per chi gioca con difese a quattro, può rappresentare una copertura affidabile, ovviamente da affiancare ad un top e ad un altro profilo di livello simile.
</t>
  </si>
  <si>
    <t>Difesa - Terzino sinistro</t>
  </si>
  <si>
    <t>P</t>
  </si>
  <si>
    <t>193cm</t>
  </si>
  <si>
    <t>Cesena</t>
  </si>
  <si>
    <t>14 mar 2004</t>
  </si>
  <si>
    <t>200 mila €</t>
  </si>
  <si>
    <t xml:space="preserve">
Statistiche anno 23/24: nella scorsa stagione Bagnolini ha collezionato 0 presenze in campionato.
Gestione al Fantacalcio: classico terzo portiere da poter prendere per completare il pacchetto di estremi difensori del Bologna. Ovviamente al prezzo minimo e in leghe da almeno 12 partecipanti. Skorupski e Ravaglia sono avanti nettamente nelle gerarchie. Se deciderete di prenderlo, dovrà essere per forza al fianco degli altri due portieri rossoblù.
Note positive: spenderete un credito per completare la porta del Bologna.
Note negative: potreste ritrovarvi con uno slot occupato da un giocatore che quasi sicuramente terminerà il campionato con 0 presenze.
Statistiche anno 23/24: nella scorsa stagione Bagnolini ha collezionato 0 presenze in campionato.
Gestione al Fantacalcio: classico terzo portiere da poter prendere per completare il pacchetto di estremi difensori del Bologna. Ovviamente al prezzo minimo e in leghe da almeno 12 partecipanti. Skorupski e Ravaglia sono avanti nettamente nelle gerarchie. Se deciderete di prenderlo, dovrà essere per forza al fianco degli altri due portieri rossoblù.
Note positive: spenderete un credito per completare la porta del Bologna.
Note negative: potreste ritrovarvi con uno slot occupato da un giocatore che quasi sicuramente terminerà il campionato con 0 presenze.
</t>
  </si>
  <si>
    <t>Porta</t>
  </si>
  <si>
    <t>170cm</t>
  </si>
  <si>
    <t>23 mar 2003</t>
  </si>
  <si>
    <t xml:space="preserve">
Statistiche anno 23/24: nella scorsa stagione Baldanzi è andato a voto in 24 occasioni, 14 di queste da titolare. Per lui 2 gol, 0 assist e 3 ammonizioni con una MV del 6.08 e una FM del 6.27.
Gestione al Fantacalcio: una delle primissime alternative sulla trequarti, sia a Dybala che a Soulè. Ovviamente dunque non un titolarissimo, ma una scommessina che al Fantacalcio ovviamente intriga. Fantasista low cost per il 6/7 slot del proprio pacchetto di centrocampo.
Note positive: scommessa low cost che può garantire 20/25 presenze e anche 5/6 bonus totali.
Note negative: parte dietro nelle gerarchie, ci aspettiamo tantissime panchine iniziali.
In chiave Mantra: consigliamo di prendere in considerazione questo profilo soprattutto per chi utilizza moduli come il 4231. Una scommessa in copertura.</t>
  </si>
  <si>
    <t>2028-06-30</t>
  </si>
  <si>
    <t>Centrocampo - Trequartista</t>
  </si>
  <si>
    <t>169cm</t>
  </si>
  <si>
    <t>Lusaka</t>
  </si>
  <si>
    <t>29 gen 2001</t>
  </si>
  <si>
    <t>Zambia</t>
  </si>
  <si>
    <t>6,00 mln €</t>
  </si>
  <si>
    <t xml:space="preserve">
Statistiche anno 23/24: nella scorsa stagione Banda è andato a voto in 21 occasioni, 17 di queste da titolare. Per lui 2 gol, 3 assist, 1 espulsione e 5 ammonizioni con una MV del 6.07 e una FM del 6.33.
Gestione al Fantacalcio: centrale nel progetto del Lecce, lo sarà ancor di più nella prossima stagione. Attaccante funambolica che al Fantacalcio può rappresentare un quinto slot di tutto rispetto. Un affare molto intrigante soprattutto per il rapporto qualità-prezzo. Non vi svolterà la stagione, ma potrebbe rendersi utile in più di un'occasione.
Note positive: ottima MV anche quando non porta bonus (solo 5 insufficienze nella scorsa stagione). Prezzo basso.
Note negative: non segna tantissimo e per un attaccante, soprattutto al Fantacalcio, può essere un problema (appena 2 gol in 21 presenze nella scorsa stagione).
In chiave Mantra: una W di copertura, non la prima, ma un'alternativa valida da tenere in caldo per le giornate di emergenza. Soprattutto se utilizzate il 3511.
Statistiche anno 23/24: nella scorsa stagione Banda è andato a voto in 21 occasioni, 17 di queste da titolare. Per lui 2 gol, 3 assist, 1 espulsione e 5 ammonizioni con una MV del 6.07 e una FM del 6.33.
Gestione al Fantacalcio: centrale nel progetto del Lecce, lo sarà ancor di più nella prossima stagione. Attaccante funambolica che al Fantacalcio può rappresentare un quinto slot di tutto rispetto. Un affare molto intrigante soprattutto per il rapporto qualità-prezzo. Non vi svolterà la stagione, ma potrebbe rendersi utile in più di un'occasione.
Note positive: ottima MV anche quando non porta bonus (solo 5 insufficienze nella scorsa stagione). Prezzo basso.
Note negative: non segna tantissimo e per un attaccante, soprattutto al Fantacalcio, può essere un problema (appena 2 gol in 21 presenze nella scorsa stagione).
In chiave Mantra: una W di copertura, non la prima, ma un'alternativa valida da tenere in caldo per le giornate di emergenza. Soprattutto se utilizzate il 3511.
</t>
  </si>
  <si>
    <t>Attaccante - Ala sinistra</t>
  </si>
  <si>
    <t>27,65</t>
  </si>
  <si>
    <t>35-43</t>
  </si>
  <si>
    <t>26-37</t>
  </si>
  <si>
    <t>172cm</t>
  </si>
  <si>
    <t>07 feb 1997</t>
  </si>
  <si>
    <t>80,00 mln €</t>
  </si>
  <si>
    <t xml:space="preserve">
Statistiche anno 23/24: nella scorsa stagione Barella è andato a voto in 37 occasioni, 34 di queste da titolare. Per lui 2 gol, 3 assist e 7 ammonizioni con una MV del 6.38 e una FM del 6.53.
Gestione al Fantacalcio: non ha entusiasmato in termini di bonus nella scorsa stagione, ma resta sempre un profilo che offre garanzie sotto tantissimi punti di vista. Possiamo considerarlo un secondo slot pieno, ma in alcune leghe potrebbe forse ad andare ad un prezzo anche più basso rispetto ad altri calciatori presenti in questa fascia. Al prezzo giusto può rivelarsi un'ottima opzione per la vostra mediana.
Note positive: vizio del bonus, sempre a voto, prezzo più basso rispetto a tanti primi/secondi slot. MV impeccabile (5 insufficienze, 26 volte sopra il 6).
Note negative: con Zielinski e Frattesi in cerca di spazio la concorrenza potrebbe creargli più problemi rispetto alla scorsa stagione. Ci aspettiamo qualche panchina in più. Occhio ai gialli (7 nella scorsa stagione).
In chiave Mantra: l'ideale per chi gioca con due C, affiancandolo magari ad una mezzala dello stesso livello. Non un top assoluto, ma una certezza affidabile. Così come al Classic, sconsigliamo la coppia con uno tra Zielinski e Frattesi (troppo costosa e non per forza funzionale).
Statistiche anno 23/24: nella scorsa stagione Barella è andato a voto in 37 occasioni, 34 di queste da titolare. Per lui 2 gol, 3 assist e 7 ammonizioni con una MV del 6.38 e una FM del 6.53.
Gestione al Fantacalcio: non ha entusiasmato in termini di bonus nella scorsa stagione, ma resta sempre un profilo che offre garanzie sotto tantissimi punti di vista. Possiamo considerarlo un secondo slot pieno, ma in alcune leghe potrebbe forse ad andare ad un prezzo anche più basso rispetto ad altri calciatori presenti in questa fascia. Al prezzo giusto può rivelarsi un'ottima opzione per la vostra mediana.
Note positive: vizio del bonus, sempre a voto, prezzo più basso rispetto a tanti primi/secondi slot. MV impeccabile (5 insufficienze, 26 volte sopra il 6).
Note negative: con Zielinski e Frattesi in cerca di spazio la concorrenza potrebbe creargli più problemi rispetto alla scorsa stagione. Ci aspettiamo qualche panchina in più. Occhio ai gialli (7 nella scorsa stagione).
In chiave Mantra: l'ideale per chi gioca con due C, affiancandolo magari ad una mezzala dello stesso livello. Non un top assoluto, ma una certezza affidabile. Così come al Classic, sconsigliamo la coppia con uno tra Zielinski e Frattesi (troppo costosa e non per forza funzionale).
</t>
  </si>
  <si>
    <t>2029-06-30</t>
  </si>
  <si>
    <t>184cm</t>
  </si>
  <si>
    <t>Isola della Scala</t>
  </si>
  <si>
    <t>02 set 1996</t>
  </si>
  <si>
    <t>8,00 mln €</t>
  </si>
  <si>
    <t xml:space="preserve">
Statistiche anno 23/24: nella scorsa stagione Piccoli è andato a voto in 37 occasioni, tutte da titolare. Per lui 0 gol, 1 assist, 1 espulsione e 3 ammonizioni con una MV del 5.76 e una FM del 5.72.
Gestione al Fantacalcio: è reduce da una stagione tutt'altro che positiva, sotto molti punti di vista. Il prezzo sarà più basso rispetto all'ultima asta: per noi è un classico profilo da quinto/sesto slot, una copertura affidabile che garantisce quasi sempre il voto e che può regalare anche qualche gioia in termini di bonus.
Note positive: praticamente sempre titolare, non prende tanti cartellini.
Note negative: altalenante in termini di MV, da gestire molto attentamente in base al calendario.
In chiave Mantra: duttile, un jolly mantra ideale per chi gioca con la difesa a quattro. Ovviamente parliamo di una riserva ma che in caso di emergenza può tornare molto utile.
Statistiche anno 23/24: nella scorsa stagione Piccoli è andato a voto in 37 occasioni, tutte da titolare. Per lui 0 gol, 1 assist, 1 espulsione e 3 ammonizioni con una MV del 5.76 e una FM del 5.72.
Gestione al Fantacalcio: è reduce da una stagione tutt'altro che positiva, sotto molti punti di vista. Il prezzo sarà più basso rispetto all'ultima asta: per noi è un classico profilo da quinto/sesto slot, una copertura affidabile che garantisce quasi sempre il voto e che può regalare anche qualche gioia in termini di bonus.
Note positive: praticamente sempre titolare, non prende tanti cartellini.
Note negative: altalenante in termini di MV, da gestire molto attentamente in base al calendario.
In chiave Mantra: duttile, un jolly mantra ideale per chi gioca con la difesa a quattro. Ovviamente parliamo di una riserva ma che in caso di emergenza può tornare molto utile.
</t>
  </si>
  <si>
    <t>18,2</t>
  </si>
  <si>
    <t>22-28</t>
  </si>
  <si>
    <t>22-31</t>
  </si>
  <si>
    <t>Casalmaggiore</t>
  </si>
  <si>
    <t>13 apr 1999</t>
  </si>
  <si>
    <t>70,00 mln €</t>
  </si>
  <si>
    <t xml:space="preserve">
Statistiche anno 23/24: nella scorsa stagione Bastoni è andato a voto in 28 occasioni, tutte da titolare. Per lui 1 gol, 3 assist e 5 ammonizioni con una MV del 6.32 e una FM del 6.45.
Gestione al Fantacalcio: senza dubbio un top di ruolo, probabilmente un primo slot basso, soprattutto se utilizzate il modificatore. A differenza di Acerbi offre anche diverse garanzie dal punto di vista fisico ed è per questo che si può considerare uno dei migliori difensori in lista. Ovviamente, il prezzo sarà alto.
Note positive: affidabilissimo per il modificatore (16 volte sopra la sufficienza, solo 3 volte sotto il 6).
Note negative: il prezzo potrebbe essere davvero molto alto.
In chiave Mantra: in questo caso forse il prezzo diventa ancor più alto. Probabilmente sarà il Dc più pagato della prossima stagione, sicuramente tra i primi 3.
Statistiche anno 23/24: nella scorsa stagione Bastoni è andato a voto in 28 occasioni, tutte da titolare. Per lui 1 gol, 3 assist e 5 ammonizioni con una MV del 6.32 e una FM del 6.45.
Gestione al Fantacalcio: senza dubbio un top di ruolo, probabilmente un primo slot basso, soprattutto se utilizzate il modificatore. A differenza di Acerbi offre anche diverse garanzie dal punto di vista fisico ed è per questo che si può considerare uno dei migliori difensori in lista. Ovviamente, il prezzo sarà alto.
Note positive: affidabilissimo per il modificatore (16 volte sopra la sufficienza, solo 3 volte sotto il 6).
Note negative: il prezzo potrebbe essere davvero molto alto.
In chiave Mantra: in questo caso forse il prezzo diventa ancor più alto. Probabilmente sarà il Dc più pagato della prossima stagione, sicuramente tra i primi 3.
</t>
  </si>
  <si>
    <t>15,75</t>
  </si>
  <si>
    <t>23-30</t>
  </si>
  <si>
    <t>20-30</t>
  </si>
  <si>
    <t>185cm</t>
  </si>
  <si>
    <t>17 mag 2000</t>
  </si>
  <si>
    <t xml:space="preserve">
Statistiche anno 23/24: nella scorsa stagione Bellanova è andato a voto in 36 occasioni, tutte da titolare. Per lui 1 gol, 7 assist e 5 ammonizioni con una MV del 6.14 e una FM del 6.35.
Gestione al Fantacalcio: difensore molto offensivo che potrebbe trovarsi benissimo con la filosofia di gioco proposta da Gasperini. Ci aspettiamo possa essere una spina costante per gli avversari e offrire un discreto bottino di bonus. Al Fantacalcio sarà probabilmente un primo slot per rendimento, soprattutto in termini di gol e assist, ma affidabile anche per il modificatore.
Note positive: molto offensivo, ci aspettiamo possa arrivare anche ad una decina di bonus totali.
Note negative: occhio al prezzo, essendo un profilo molto incline al bonus potrebbe andare via a cifre altissime. Inoltre non sarà più un titolare inamovibile come a Torino
In chiave Mantra: sicuramente sotto Dimarco ai nastri di partenza, ma senza dubbio una E di riferimento, specialmente per chi gioca con due esterni puri. Se lo acquistate, sarà un vostro titolare.
</t>
  </si>
  <si>
    <t>Difesa - Terzino destro</t>
  </si>
  <si>
    <t>26,25</t>
  </si>
  <si>
    <t>17-26</t>
  </si>
  <si>
    <t>22-30</t>
  </si>
  <si>
    <t>Calcinate</t>
  </si>
  <si>
    <t>20 dic 1993</t>
  </si>
  <si>
    <t>5,00 mln €</t>
  </si>
  <si>
    <t>40,00 mln €</t>
  </si>
  <si>
    <t xml:space="preserve">
Statistiche anno 23/24: nella scorsa stagione Belotti è andato a voto in 24 occasioni, 16 di queste da titolare. Per lui 6 gol, 4 assist e 1 ammonizione con una MV del 6.21 e una FM del 7.10.
Gestione al Fantacalcio: dopo diverse stagioni all'insegna dell'incertezza, arriva al Como per essere l'indiscusso centravanti titolare della squadra. Con la continuità giusta può tornare ai suoi livelli e far sognare i fantallenatori. Per noi è un terzo slot pieno, soprattutto in termini di prezzo. Qualche incertezza dal punto di vista fisico e legata anche all'ambientamento in un attacco a due c'è, anche per questo il prezzo potrebbe essere non alto.
Note positive: rigorista, titolare inamovibile e bomber di razza.
Note negative: occhio agli acciacchi. Potrebbe impiegare un po' di tempo per prendere le misure qualora Fabregas proponesse stabilmente un attacco a due.
In chiave Mantra: in leghe da 10 partecipanti può rappresentare un buon partner di attacco di un super top in un modulo a due punte. Se giocate con una Pc, lui può essere una primissima alternativa di lusso.
Statistiche anno 23/24: nella scorsa stagione Belotti è andato a voto in 24 occasioni, 16 di queste da titolare. Per lui 6 gol, 4 assist e 1 ammonizione con una MV del 6.21 e una FM del 7.10.
Gestione al Fantacalcio: dopo diverse stagioni all'insegna dell'incertezza, arriva al Como per essere l'indiscusso centravanti titolare della squadra. Con la continuità giusta può tornare ai suoi livelli e far sognare i fantallenatori. Per noi è un terzo slot pieno, soprattutto in termini di prezzo. Qualche incertezza dal punto di vista fisico e legata anche all'ambientamento in un attacco a due c'è, anche per questo il prezzo potrebbe essere non alto.
Note positive: rigorista, titolare inamovibile e bomber di razza.
Note negative: occhio agli acciacchi. Potrebbe impiegare un po' di tempo per prendere le misure qualora Fabregas proponesse stabilmente un attacco a due.
In chiave Mantra: in leghe da 10 partecipanti può rappresentare un buon partner di attacco di un super top in un modulo a due punte. Se giocate con una Pc, lui può essere una primissima alternativa di lusso.
</t>
  </si>
  <si>
    <t>5,25</t>
  </si>
  <si>
    <t>Arles</t>
  </si>
  <si>
    <t>01 dic 1997</t>
  </si>
  <si>
    <t>Algeria, Francia</t>
  </si>
  <si>
    <t xml:space="preserve">
Statistiche anno 23/24: nella scorsa stagione Bennacer è andato a voto in 18 occasioni, 13 di queste da titolare. Per lui 2 gol, 2 assist e 2 ammonizioni con una MV del 6.08 e una FM del 6.47.
Gestione al Fantacalcio: partiamo subito col dire che non è un titolare inamovibile, anzi. La concorrenza è folta e lui ruoterà tanto, come tutti del resto in mediana. Inoltre, al Fantacalcio risulta un profilo poco appetibile anche perchè non offre tanti bonus. Che slot? Un 7 di copertura in leghe da almeno 10 partecipanti. Chiaramente, il discorso va rimandato all'asta di riparazione visto il duro infortunio in cui è incappato.
Note positive: centrocampista low cost con cui chiudere il reparto dalla MV affidabile (4 insufficienze nella scorsa stagione).
Note negative: porta pochi bonus e come detto non è un titolare inamovibile. Occhio ai problemi fisici, potrebbe volerci molto tempo prima di rivederlo al 100%.
In chiave Mantra: qui ovviamente aumenta il suo appeal visto che ricopre un ruolo molto prezioso. Non può essere la vostra prima scelta, ma una valida alternativa al titolare di punta.
</t>
  </si>
  <si>
    <t>16 gen 1991</t>
  </si>
  <si>
    <t>50 mila €</t>
  </si>
  <si>
    <t xml:space="preserve">
Statistiche anno 23/24: nella scorsa stagione Berardi non è mai andato a voto.
Gestione al Fantacalcio: dovrebbe essere il terzo portiere del Verona anche nella prossima stagione. Dunque va acquistato solo ed esclusivamente con gli altri due estremi difensori degli scaligeri.
Note positive: lo acquisterete al prezzo minimo.
Note negative: potrebbe chiudere la propria stagione nuovamente con 0 presenze all'attivo.
Statistiche anno 23/24: nella scorsa stagione Berardi non è mai andato a voto.
Gestione al Fantacalcio: dovrebbe essere il terzo portiere del Verona anche nella prossima stagione. Dunque va acquistato solo ed esclusivamente con gli altri due estremi difensori degli scaligeri.
Note positive: lo acquisterete al prezzo minimo.
Note negative: potrebbe chiudere la propria stagione nuovamente con 0 presenze all'attivo.
</t>
  </si>
  <si>
    <t>11-14</t>
  </si>
  <si>
    <t>10-13</t>
  </si>
  <si>
    <t>Vuzenica</t>
  </si>
  <si>
    <t>05 feb 1999</t>
  </si>
  <si>
    <t>Slovenia</t>
  </si>
  <si>
    <t xml:space="preserve">
Statistiche anno 23/24: nella scorsa stagione Bijol è andato a voto in 24 occasioni, 23 di queste da titolare. Per lui 0 bonus e 4 ammonizioni con una MV del 6.08 e una FM del 6.00.
Gestione al Fantacalcio: nonostante l'infortunio è comunque riuscito a disputare una stagione soddisfacente. E' un punto fermo e anche al Fanta può rendersi molto utile. Un quarto slot pieno, molto affidabile anche per chiudere il modificatore in leghe da 10 partecipanti.
Note positive: vizietto del gol (3 nella prima stagione italiana). Affidabile per MV (7 volte su 24 sotto la sufficienza). Pochi cartellini (4 nella scorsa stagione). Qualità-prezzo ottimo acquisto.
Note negative: occhio a qualche acciacco fisico di troppo che potrebbe ripresentarsi.
In chiave Mantra: centrale affidabile, ideale per chi gioca con una difesa a tre. In leghe da 8 è una primissima alternativa, in tornei da 10 diventa un titolare a rotazione importante.
Statistiche anno 23/24: nella scorsa stagione Bijol è andato a voto in 24 occasioni, 23 di queste da titolare. Per lui 0 bonus e 4 ammonizioni con una MV del 6.08 e una FM del 6.00.
Gestione al Fantacalcio: nonostante l'infortunio è comunque riuscito a disputare una stagione soddisfacente. E' un punto fermo e anche al Fanta può rendersi molto utile. Un quarto slot pieno, molto affidabile anche per chiudere il modificatore in leghe da 10 partecipanti.
Note positive: vizietto del gol (3 nella prima stagione italiana). Affidabile per MV (7 volte su 24 sotto la sufficienza). Pochi cartellini (4 nella scorsa stagione). Qualità-prezzo ottimo acquisto.
Note negative: occhio a qualche acciacco fisico di troppo che potrebbe ripresentarsi.
In chiave Mantra: centrale affidabile, ideale per chi gioca con una difesa a tre. In leghe da 8 è una primissima alternativa, in tornei da 10 diventa un titolare a rotazione importante.
</t>
  </si>
  <si>
    <t>10,5</t>
  </si>
  <si>
    <t>15-20</t>
  </si>
  <si>
    <t>15-23</t>
  </si>
  <si>
    <t>12 set 1992</t>
  </si>
  <si>
    <t>12,00 mln €</t>
  </si>
  <si>
    <t xml:space="preserve">
Statistiche anno 23/24: nella scorsa stagione Biraghi è andato a voto in 28 occasioni, 27 di queste da titolare. Per lui 2 gol, 5 assist, 8 ammonizioni e 1 rigore sbagliato con una MV del 5.96 e una FM del 6.11.
Gestione al Fantacalcio: calciatore d'esperienza e capitano della Fiorentina. Giocherà anche con Palladino, ma potrebbe arretrare il proprio raggio d'azione per favorire anche la titolarità di Parisi. Coinvolto in una sorta di ballottaggio a tre, sembrerebbe essere comunque un perno importante, soprattutto nel ruolo di braccetto di sinistra in costruzione. Al Fantacalcio può rappresentare un buon terzo slot, soprattutto in termini di media voto.
Note positive: ci aspettiamo un prezzo medio-basso rispetto ai "colleghi di slot". Nel ruolo di braccetto la MV può essere più alta e le ammonizioni possono diminuire.
Note negative: meno offensivo qualora ricoprisse il ruolo di braccetto stabilmente. Occhio alla concorrenza di Ranieri.
In chiave Mantra: acquista sicuramente più valore in questo caso potendo ricoprire anche la posizione di B, ruolo in cui naturalmente consigliamo di utilizzarlo. Se opterete per una difesa a tre, lui può essere un punto fisso.</t>
  </si>
  <si>
    <t>176cm</t>
  </si>
  <si>
    <t>Pisa</t>
  </si>
  <si>
    <t>19 lug 1999</t>
  </si>
  <si>
    <t xml:space="preserve">
Statistiche anno 23/24: nella scorsa stagione Birindelli è andato a voto in 32 occasioni, 23 di queste da titolare. Per lui 0 bonus e 7 ammonizioni con una MV del 6.00 e una FM del 5.89.
Gestione al Fantacalcio: ha giocato tanto nella scorsa stagione e potrebbe essere un perno importante anche con Nesta sulla corsia di destra. Non un profilo appetibilissimo in chiave Fanta, ma pur sempre un difensore affidabile per MV, low cost e che agisce a tutta fascia. Un classico sesto/settimo slot di copertura.
Note positive: difensore low cost che può garantire 25/30 presenze e anche qualche bonus.
Note negative: prende tanti cartellini (7 nella scorsa stagione). Inoltre la concorrenza è folta e più di qualche panchina potrebbe arrivare anche per lui.
In chiave Mantra: jolly duttile perfetto in copertura per chi utilizza moduli con una linea difensiva a quattro.
Statistiche anno 23/24: nella scorsa stagione Birindelli è andato a voto in 32 occasioni, 23 di queste da titolare. Per lui 0 bonus e 7 ammonizioni con una MV del 6.00 e una FM del 5.89.
Gestione al Fantacalcio: ha giocato tanto nella scorsa stagione e potrebbe essere un perno importante anche con Nesta sulla corsia di destra. Non un profilo appetibilissimo in chiave Fanta, ma pur sempre un difensore affidabile per MV, low cost e che agisce a tutta fascia. Un classico sesto/settimo slot di copertura.
Note positive: difensore low cost che può garantire 25/30 presenze e anche qualche bonus.
Note negative: prende tanti cartellini (7 nella scorsa stagione). Inoltre la concorrenza è folta e più di qualche panchina potrebbe arrivare anche per lui.
In chiave Mantra: jolly duttile perfetto in copertura per chi utilizza moduli con una linea difensiva a quattro.
</t>
  </si>
  <si>
    <t>189cm</t>
  </si>
  <si>
    <t>Derby</t>
  </si>
  <si>
    <t>12 mar 1999</t>
  </si>
  <si>
    <t>Norvegia</t>
  </si>
  <si>
    <t>1,80 mln €</t>
  </si>
  <si>
    <t xml:space="preserve">
Statistiche anno 23/24: nella scorsa stagione Lapadula è andato a voto in 14 occasioni, 7 di queste da titolare. Per lui 0 bonus e 1 ammonizione con una MV del 5.86 e una FM del 5.82.
Gestione al Fantacalcio: è il ricambio di Badelj, ma ovviamente dato il livello fantacalcistico dei calciatori sconsigliamo di formare una coppia. Per i nostri scopi è un profilo non appetibile, su cui poter sorvolare serenamente se non in leghe molto numerose.
Note positive: lo acquistereste al prezzo minimo.
Note negative: non porta bonus e non è titolare.
In chiave Mantra: una M in più non fa mai male, soprattutto in leghe numerose dove un mediano da 10/15 presenze può sempre far comodo. Inoltre, se partecipate a tornei da almeno 12 partecipanti, potreste anche pensare di prenderlo in coppia con Badelj.
Statistiche anno 23/24: nella scorsa stagione Lapadula è andato a voto in 14 occasioni, 7 di queste da titolare. Per lui 0 bonus e 1 ammonizione con una MV del 5.86 e una FM del 5.82.
Gestione al Fantacalcio: è il ricambio di Badelj, ma ovviamente dato il livello fantacalcistico dei calciatori sconsigliamo di formare una coppia. Per i nostri scopi è un profilo non appetibile, su cui poter sorvolare serenamente se non in leghe molto numerose.
Note positive: lo acquistereste al prezzo minimo.
Note negative: non porta bonus e non è titolare.
In chiave Mantra: una M in più non fa mai male, soprattutto in leghe numerose dove un mediano da 10/15 presenze può sempre far comodo. Inoltre, se partecipate a tornei da almeno 12 partecipanti, potreste anche pensare di prenderlo in coppia con Badelj.
</t>
  </si>
  <si>
    <t>16 mag 2002</t>
  </si>
  <si>
    <t xml:space="preserve">
Statistiche anno 23/24: nella scorsa stagione Bove è andato a voto in 28 occasioni, 18 di queste da titolare. Per lui 0 gol, 1 assist e 2 ammonizioni con una MV e una FM del 5.96.
Gestione al Fantacalcio: rientrerà sicuramente nelle rotazioni in mediana, partendo forse leggermente avanti anche per caratteristiche. Si renderà comunque molto utile, anche da subentrato qualora ce ne fosse bisogno. Al Fantacalcio può rappresentare un profilo di copertura da 7/8 slot.
Note positive: calciatore costante e affidabile in termini di media voto. Prezzo minimo, andrà spessissimo a voto.
Note negative: concorrenza folta, potrebbe alternarsi tanto. Non parta moltissimi bonus.
In chiave Mantra: acquista sicuramente più appeal in questo caso ricoprendo anche il ruolo di M. Un'alternativa molto interessante e low cost.</t>
  </si>
  <si>
    <t>21,7</t>
  </si>
  <si>
    <t>25-31</t>
  </si>
  <si>
    <t>21-32</t>
  </si>
  <si>
    <t>188cm</t>
  </si>
  <si>
    <t>18 mar 1997</t>
  </si>
  <si>
    <t>Brasile</t>
  </si>
  <si>
    <t>60,00 mln €</t>
  </si>
  <si>
    <t xml:space="preserve">
Statistiche anno 23/24: nella scorsa stagione Bremer è andato a voto in 36 occasioni, tutte da titolare. Per lui 3 gol, 0 assist e 9 ammonizioni con una MV del 6.24 e una FM del 6.36.
Gestione al Fantacalcio: anche con Thiago Motta sarà centralissimo al centro del progetto e della difesa bianconera. Al Fantacalcio è un top sotto molti punti di vista, una delle prime scelte in vista, anche per il modificatore. Dunque, se non si fosse capito, parliamo di un primo slot pienissimo.
Note negative: occhio alle ammonizioni che, con la filosofia di gioco di Motta, potrebbero anche aumentare (già 9 nella scorsa stagione).
In chiave Mantra: anche in questo caso parliamo di un top indiscusso nel proprio ruolo, a prescindere dal modulo che utilizzerete.</t>
  </si>
  <si>
    <t>19-29</t>
  </si>
  <si>
    <t>06 giu 1999</t>
  </si>
  <si>
    <t xml:space="preserve">
Statistiche anno 23/24: nella scorsa stagione Buongiorno è andato a voto in 29 occasioni, tutte da titolare. Per lui 3 gol, 0 assist e 7 ammonizioni con una MV del 6.31 e una FM del 6.50.
Gestione al Fantacalcio: salto di livello per Buongiorno che con Conte spera di esplodere definitivamente. Potrebbe arrivare la consacrazione per lui all'ombra del Vesuvio nella linea difensiva a tre di Conte. Al Fantacalcio ci sono più fattori da considerare, ma proviamo a riassumerla così: con il modificatore è un primo slot, senza invece è un secondo slot. In leghe da 8/10 partecipanti.
Note positive: un vero e proprio "animale" da modificatore (3 insufficienze nella scorsa stagione, addirittura 18 volte su 29 sopra il 6).
Note negative: occhio ai cartellini gialli (7 nella scorsa stagione), con Conte potrebbero anche aumentare.
In chiave Mantra: senza dubbio top di reparto in questa posizione. Qualsiasi sia il modulo che abbiate in mente, se lo acquistate, sarà uno dei vostri titolari inamovibili.
Statistiche anno 23/24: nella scorsa stagione Buongiorno è andato a voto in 29 occasioni, tutte da titolare. Per lui 3 gol, 0 assist e 7 ammonizioni con una MV del 6.31 e una FM del 6.50.
Gestione al Fantacalcio: salto di livello per Buongiorno che con Conte spera di esplodere definitivamente. Potrebbe arrivare la consacrazione per lui all'ombra del Vesuvio nella linea difensiva a tre di Conte. Al Fantacalcio ci sono più fattori da considerare, ma proviamo a riassumerla così: con il modificatore è un primo slot, senza invece è un secondo slot. In leghe da 8/10 partecipanti.
Note positive: un vero e proprio "animale" da modificatore (3 insufficienze nella scorsa stagione, addirittura 18 volte su 29 sopra il 6).
Note negative: occhio ai cartellini gialli (7 nella scorsa stagione), con Conte potrebbero anche aumentare.
In chiave Mantra: senza dubbio top di reparto in questa posizione. Qualsiasi sia il modulo che abbiate in mente, se lo acquistate, sarà uno dei vostri titolari inamovibili.
</t>
  </si>
  <si>
    <t>Cali</t>
  </si>
  <si>
    <t>08 gen 2001</t>
  </si>
  <si>
    <t>Colombia</t>
  </si>
  <si>
    <t xml:space="preserve">
Statistiche anno 23/24: nella scorsa stagione Cabal è andato a voto in 19 occasioni, 17 di queste da titolare. Per lui 0 bonus e 6 ammonizioni con una MV del 5.82 e una FM del 5.66.
Gestione al Fantacalcio: può rendersi utile in più ruoli nella difesa di Motta ed è per questo che ci aspettiamo possa collezionare comunque diverse presenze. Al Fantacalcio non è un profilo appetibilissimo, ma può rappresentare una scommessina low cost intrigante per gli ultimi slot del proprio pacchetto difensivo in leghe da almeno 10 partecipanti.
Note negative: faticherà ad essere titolare in questa squadra. Porta pochissimi bonus.
In chiave Mantra: sicuramente appetibile per la duttilità che emerge dai vari ruoli Mantra che può ricoprire. Un jolly di copertura interessante per qualsiasi modulo utilizziate, ma ovviamente ultimo slot anche in questo caso.</t>
  </si>
  <si>
    <t>1,75</t>
  </si>
  <si>
    <t>Wellington</t>
  </si>
  <si>
    <t>27 set 2000</t>
  </si>
  <si>
    <t>Nuova Zelanda, Italia</t>
  </si>
  <si>
    <t>2,50 mln €</t>
  </si>
  <si>
    <t xml:space="preserve">
Note negative: potrebbero essere diverse le partite a voto da subentrato.
Statistiche anno 23/24: nella scorsa stagione Cacace è andato a voto in 28 occasioni, 18 di queste titolare. Per lui 0 gol, 1 assist e 6 ammonizioni con una MV del 5.73 e una FM del 5.66.
Gestione al Fantacalcio: il ballottaggio con Pezzella è serrato e lo sarà per tutta la stagione. Facile pensare che a fine campionato il numero di presenze tra i due sarà simile. Ad oggi lui parte un pelo dietro nelle gerarchie, ma come dettò avrà comunque probabilmente parecchio spazio. Se necessitate di una coppia low cost che garantisca almeno 1 voto a partita e in diverse occasioni anche 2, fanno al caso vostro.
Note positive: lo acquisterete al prezzo minimo e collezionerà almeno 15/20 partite a voto.
In chiave Mantra: anche in questo caso si può pensare di affiancarlo a Pezzella, una coppia low cost di copertura ad un super top.</t>
  </si>
  <si>
    <t>177cm</t>
  </si>
  <si>
    <t>Brescia</t>
  </si>
  <si>
    <t>06 dic 1996</t>
  </si>
  <si>
    <t>13,00 mln €</t>
  </si>
  <si>
    <t>25,00 mln €</t>
  </si>
  <si>
    <t xml:space="preserve">
Statistiche anno 23/24: nella scorsa stagione Calabria è andato a voto in 29 occasioni, 26 di queste da titolare. Per lui 1 gol, 3 assist, 3 ammonizioni e 2 espulsioni con una MV del 5.95 e una FM del 6.03.
Gestione al Fantacalcio: per la prima volta non sarà il terzino destro titolare del Milan, almeno sulla carta e ai nastri di partenza. I rossoneri hanno infatti investito su Emerson Royal, candidato principale per quel ruolo. Dunque Calabria diventa la prima riserva dell'ex Tottenham. Avrà ovviamente spazio durante la stagione, ma in solitaria può rappresentare al massimo una copertura/scommessa da 7 slot. La coppia con Emerson non è assolutamente una brutta idea, ma occhio al prezzo.
Note positive: prezzo molto basso, può garantire comunque 20/25 presenze.
Note negative: non da modificatore (appena 6 volta sopra la sufficienza nella scorsa stagione). Con Emerson è scivolato dietro nelle gerarchie e giocherà molte meno partite da titolare rispetto alla scorsa stagione.
In chiave Mantra: essendo Emerson super duttile, prenderlo in coppia con quest'ultimo potrebbe essere a tratti uno spreco. In un pacchetto di 3 Dd può rappresentare una scommessa da ultimo slot.
</t>
  </si>
  <si>
    <t>Desio</t>
  </si>
  <si>
    <t>01 feb 1991</t>
  </si>
  <si>
    <t>1,30 mln €</t>
  </si>
  <si>
    <t xml:space="preserve">
Statistiche anno 23/24: nella scorsa stagione Caldirola è andato a voto in 29 occasioni, 23 di queste da titolare. Per lui 1 gol, 0 assist, 5 ammonizioni e 1 espulsione con una MV del 5.79 e una FM del 5.78.
Gestione al Fantacalcio: dopo una stagione in cui ha giocato tanto, la sensazione è che possa alternarsi molto di più, specialmente con Carboni. Utilizzato spesso da centrale nella pre-season, troverà spazio però verosimilmente soprattutto da braccetto di sinistra. Visto anche il contesto, noi sconsigliamo una coppia se non in leghe davvero numerose. Da solo può esser preso in considerazione per gli ultimi slot di copertura.
Note positive: difensore dal prezzo minimo che può garantire parecchie presenze, non è detto però che siano tutte da titolare.
Note negative: rischia di giocare meno rispetto alla scorsa stagione.
In chiave Mantra: se utilizzate una difesa a tre in una lega di almeno 10 partecipanti, in questo caso può avere senso prendere il duo Carboni-Caldirola. Un usato sicuro ad un prezzo molto basso.
</t>
  </si>
  <si>
    <t>60,2</t>
  </si>
  <si>
    <t>51-62</t>
  </si>
  <si>
    <t>41-54</t>
  </si>
  <si>
    <t>178cm</t>
  </si>
  <si>
    <t>Mannheim</t>
  </si>
  <si>
    <t>08 feb 1994</t>
  </si>
  <si>
    <t>Turchia, Germania</t>
  </si>
  <si>
    <t>45,00 mln €</t>
  </si>
  <si>
    <t xml:space="preserve">
Statistiche anno 23/24: nella scorsa stagione Calhanoglu è andato a voto in 32 occasioni, tutte da titolare. Per lui 13 gol, 3 assist e 5 ammonizioni con una MV del 6.47 e una FM del 7.70.
Gestione al Fantacalcio: Hakan Calhanoglu nell'ultima stagione ha letteralmente "spaccato" il Fanta. Rigorista inamovibile dell'Inter, ha portato a casa numeri incredibili da top assoluto del centrocampo. Sarà rigorista anche nella prossima stagione e ciò basta e avanza per confermarlo come primo slot. Il prezzo? Ovviamente sarà altissimo, anche per questo attenzione a fare follie ad occhi chiusi. Ovviamente se lo acquistate, pensare di assicurarsi anche una copertura come Asllani al prezzo minimo non è una follia.
Note positive: rigorista infallibile (10 su 10 nella scorsa stagione). MV ottima (5 insufficiente, mai sotto il 5.5, 17 volte sopra la sufficienza).
Note negative: i rigori pesano tanto sulla sua fantamedia (solo 3 gol in movimento), dunque occhio. Essendo un fattore determinante e molto difficile da prevedere, non sarà facile riuscire a ripetere gli stessi numeri della scorsa stagione.
In chiave Mantra: senza dubbio il top assoluto nel ruolo di M. In questo caso ancor di più consigliamo di prendere Asllani come sua copertura.
Statistiche anno 23/24: nella scorsa stagione Calhanoglu è andato a voto in 32 occasioni, tutte da titolare. Per lui 13 gol, 3 assist e 5 ammonizioni con una MV del 6.47 e una FM del 7.70.
Gestione al Fantacalcio: Hakan Calhanoglu nell'ultima stagione ha letteralmente "spaccato" il Fanta. Rigorista inamovibile dell'Inter, ha portato a casa numeri incredibili da top assoluto del centrocampo. Sarà rigorista anche nella prossima stagione e ciò basta e avanza per confermarlo come primo slot. Il prezzo? Ovviamente sarà altissimo, anche per questo attenzione a fare follie ad occhi chiusi. Ovviamente se lo acquistate, pensare di assicurarsi anche una copertura come Asllani al prezzo minimo non è una follia.
Note positive: rigorista infallibile (10 su 10 nella scorsa stagione). MV ottima (5 insufficiente, mai sotto il 5.5, 17 volte sopra la sufficienza).
Note negative: i rigori pesano tanto sulla sua fantamedia (solo 3 gol in movimento), dunque occhio. Essendo un fattore determinante e molto difficile da prevedere, non sarà facile riuscire a ripetere gli stessi numeri della scorsa stagione.
In chiave Mantra: senza dubbio il top assoluto nel ruolo di M. In questo caso ancor di più consigliamo di prendere Asllani come sua copertura.
</t>
  </si>
  <si>
    <t>173cm</t>
  </si>
  <si>
    <t>28 dic 2000</t>
  </si>
  <si>
    <t>7,00 mln €</t>
  </si>
  <si>
    <t xml:space="preserve">
Statistiche anno 23/24: nella scorsa stagione Cambiaghi è andato a voto in 37 occasioni, 29 di queste da titolare. Per lui 1 gol, 1 assist e 3 ammonizioni con una MV del 6.14 e una FM del 6.20.
Gestione al Fantacalcio: bruttissima notizia quella della lesione parziale del legamento crociato del ginocchio sinistro. Starà fuori per almeno 5/6 mesi, di conseguenza da rivalutare al massimo nell'asta di riparazione.
Note positive: lo acquisterete al prezzo minimo.
Note negative: starà fuori molto probabilmente fino a febbraio/marzo.
In chiave Mantra: anche in questo caso vi consigliamo di virare su altri profili.
</t>
  </si>
  <si>
    <t>Attaccante - Seconda punta</t>
  </si>
  <si>
    <t>20,3</t>
  </si>
  <si>
    <t>181cm</t>
  </si>
  <si>
    <t>Genova</t>
  </si>
  <si>
    <t>20 feb 2000</t>
  </si>
  <si>
    <t xml:space="preserve">
Statistiche anno 23/24: nella scorsa stagione Cambiaso è andato a voto in 34 occasioni, 28 di queste da titolare. Per lui 2 gol, 3 assist e 10 ammonizioni con una MV del 6.00 e una FM del 6.12.
Gestione al Fantacalcio: uno dei calciatori più propositivi della Juve nella scorsa stagione, la sensazione è che possa esser importante nella manovra offensiva anche con Motta. Ama spingersi in avanti e i bonus potrebbero non mancare. Per rendimento rischia di essere un secondo slot pieno.
Note negative: occhio alle ammonizioni (10 nella scorsa stagione). Non un nome affidabilissimo per il modificatore.
In chiave Mantra: aumenta ancor di più il suo appeal vista la skill da doppio terzino. Se utilizzate una difesa a quattro, lui può essere il jolly ideale. Ovviamente non una copertura, ma un titolare importante.</t>
  </si>
  <si>
    <t>12 feb 2002</t>
  </si>
  <si>
    <t>4,80 mln €</t>
  </si>
  <si>
    <t xml:space="preserve">
Statistiche anno 23/24: nella scorsa stagione Cancellieri è andato a voto in 34 occasioni, 18 di queste da titolare. Per lui 4 gol, 2 assist e 7 ammonizioni con una MV del 6.00 e una FM del 6.31.
Gestione al Fantacalcio: non ha fatto male all'Empoli, tutt'altro e approda a Parma per provare a replicare gli stessi numeri. In termini di continuità potrebbe forse faticare di più vista la folta concorrenza in avanti, ma anche a gara in corso si renderà utile. Al Fantacalcio però non può essere considerato più di una semplice scommessa da ultimo slot.
Note positive: lo acquisterete sicuramente al prezzo minimo. Sa incidere anche a gara in corso (3 gol su 4 da subentrato nella scorsa stagione).
Note negative: non titolare inamovibile, potrebbero partire spesso dalla panchina e rendere la sua gestione in sede di formazione più complicata del previsto. Occhio ai cartellini (addirittura 7 nella scorsa stagione).
In chiave Mantra: anche in questo caso non possiamo considerarlo più di una scommessa da ultimo slot e da acquistare al prezzo minimo in leghe numerose.
</t>
  </si>
  <si>
    <t>Attaccante - Ala destra</t>
  </si>
  <si>
    <t>30 lug 1993</t>
  </si>
  <si>
    <t>10,00 mln €</t>
  </si>
  <si>
    <t xml:space="preserve">
Statistiche anno 23/24: nella scorsa stagione Caprari è andato a voto in 5 occasioni, 4 di queste da titolare. Per lui 0 bonus e 0 malus con una MV e una FM del 5.90.
Gestione al Fantacalcio: reduce da una stagione tormentata da un duro infortunio, spera di poter tornare protagonista con Nesta. Avrà tutto il tempo per rientrare nelle condizioni migliori: nella pre-season si sono viste cose molto buona da parte sua, ma a quanto pare c'è spazio per uno solo tra lui e Mota e il secondo parte leggermente in vantaggio. Tuttavia Caprari è una scommessa che si può fare, soprattutto per chi crede nel suo talento e che possa emergere nuovamente. Un ultimo slot da pochi crediti in leghe da almeno 10 partecipanti.
Note positive: lo pagherete pochissimo, forse anche il prezzo minimo. Andrà spesso a voto e può garantire un buon bottino di bonus.
Note negative: diverse presenze potrebbero arrivare a gara in corso, inoltre occhio a qualche acciacco di troppo che potrebbe ripresentarsi lungo la stagione.
In chiave Mantra: anche in questo caso parliamo di una scommessa. Un ultimo slot in un pacchetto di 5/6 A in leghe da almeno 10 partecipanti.
Statistiche anno 23/24: nella scorsa stagione Caprari è andato a voto in 5 occasioni, 4 di queste da titolare. Per lui 0 bonus e 0 malus con una MV e una FM del 5.90.
Gestione al Fantacalcio: reduce da una stagione tormentata da un duro infortunio, spera di poter tornare protagonista con Nesta. Avrà tutto il tempo per rientrare nelle condizioni migliori: nella pre-season si sono viste cose molto buona da parte sua, ma a quanto pare c'è spazio per uno solo tra lui e Mota e il secondo parte leggermente in vantaggio. Tuttavia Caprari è una scommessa che si può fare, soprattutto per chi crede nel suo talento e che possa emergere nuovamente. Un ultimo slot da pochi crediti in leghe da almeno 10 partecipanti.
Note positive: lo pagherete pochissimo, forse anche il prezzo minimo. Andrà spesso a voto e può garantire un buon bottino di bonus.
Note negative: diverse presenze potrebbero arrivare a gara in corso, inoltre occhio a qualche acciacco di troppo che potrebbe ripresentarsi lungo la stagione.
In chiave Mantra: anche in questo caso parliamo di una scommessa. Un ultimo slot in un pacchetto di 5/6 A in leghe da almeno 10 partecipanti.
</t>
  </si>
  <si>
    <t>9-13</t>
  </si>
  <si>
    <t>10-14</t>
  </si>
  <si>
    <t>07 gen 1999</t>
  </si>
  <si>
    <t>22,00 mln €</t>
  </si>
  <si>
    <t xml:space="preserve">
Statistiche anno 23/24: nella scorsa stagione Carlos Augusto è andato a voto in 35 occasioni, 14 di queste da titolare. Per lui 0 gol, 3 assist e 1 ammonizione con una MV del 6.14 e una FM del 6.21.
Gestione al Fantacalcio: "Forte, ma non gioca mai". Quante volte abbiamo sentito questa frase nella scorsa stagione? Tante, ma non è vera. Augusto non è andato a voto solo in 3 occasioni nella scorsa stagione, ha giocato più di un terzo delle partite da titolare e ha portato anche tre assist ai propri fantallentatori. Nella prossima season potrebbe andare anche meglio e il tutto ad un prezzo basso per via degli scetticismi sui pochi minuti. Non è un titolare sulla carta, ma gioca tanto e al Fanta rende come un terzo slot pieno, ma potreste pagarlo molto meno. Se prendete Dimarco, potreste pensare di coprirvi con lui, specie se avete lo Switch, ma anche da solo rappresenta una bella opzione.
Note positive: sempre a voto, prezzo basso e senso del bonus spiccato. Inoltre praticamente zero malus (1 giallo in 35 partite a voto).
Note negative: se necessitate di un titolare inamovibile per completare il reparto difensivo, lui non è quel tipo di profilo.
In chiave Mantra: ancor di più in questo caso risulterebbe molto importante prenderlo con Dimarco, soprattutto nel caso in cui abbiate lo Switch. Fondamentale se utilizzate una sola E nel vostro modulo.
Statistiche anno 23/24: nella scorsa stagione Carlos Augusto è andato a voto in 35 occasioni, 14 di queste da titolare. Per lui 0 gol, 3 assist e 1 ammonizione con una MV del 6.14 e una FM del 6.21.
Gestione al Fantacalcio: "Forte, ma non gioca mai". Quante volte abbiamo sentito questa frase nella scorsa stagione? Tante, ma non è vera. Augusto non è andato a voto solo in 3 occasioni nella scorsa stagione, ha giocato più di un terzo delle partite da titolare e ha portato anche tre assist ai propri fantallentatori. Nella prossima season potrebbe andare anche meglio e il tutto ad un prezzo basso per via degli scetticismi sui pochi minuti. Non è un titolare sulla carta, ma gioca tanto e al Fanta rende come un terzo slot pieno, ma potreste pagarlo molto meno. Se prendete Dimarco, potreste pensare di coprirvi con lui, specie se avete lo Switch, ma anche da solo rappresenta una bella opzione.
Note positive: sempre a voto, prezzo basso e senso del bonus spiccato. Inoltre praticamente zero malus (1 giallo in 35 partite a voto).
Note negative: se necessitate di un titolare inamovibile per completare il reparto difensivo, lui non è quel tipo di profilo.
In chiave Mantra: ancor di più in questo caso risulterebbe molto importante prenderlo con Dimarco, soprattutto nel caso in cui abbiate lo Switch. Fondamentale se utilizzate una sola E nel vostro modulo.
</t>
  </si>
  <si>
    <t>29-37</t>
  </si>
  <si>
    <t>191cm</t>
  </si>
  <si>
    <t>Rimini</t>
  </si>
  <si>
    <t>01 lug 2000</t>
  </si>
  <si>
    <t>16,00 mln €</t>
  </si>
  <si>
    <t xml:space="preserve">
Statistiche anno 23/24: Carnesecchi ha preso voto in 27 partite, tutte da titolare. In totale ha subito 30 gol e parato 2 rigori dando vita ad una MV del 6.19 e ad una FM del 5.30.
Gestione al Fantacalcio: uno dei migliori in termini di media voto e dunque sicuramente ancor più adatto a chi utilizza il modificatore difesa. Il consiglio è di prenderlo in coppia con un portiere più affidabile in termini di clean sheet. Senza Musso, sarà lui il titolare in porta, senza discussioni.
Note negative: pochi clean sheet (8 su 27 nella scorsa stagione).
Statistiche anno 23/24: Carnesecchi ha preso voto in 27 partite, tutte da titolare. In totale ha subito 30 gol e parato 2 rigori dando vita ad una MV del 6.19 e ad una FM del 5.30.
Gestione al Fantacalcio: uno dei migliori in termini di media voto e dunque sicuramente ancor più adatto a chi utilizza il modificatore difesa. Il consiglio è di prenderlo in coppia con un portiere più affidabile in termini di clean sheet. Senza Musso, sarà lui il titolare in porta, senza discussioni.
Note negative: pochi clean sheet (8 su 27 nella scorsa stagione).
</t>
  </si>
  <si>
    <t>Negrar</t>
  </si>
  <si>
    <t>14 feb 1998</t>
  </si>
  <si>
    <t>14,00 mln €</t>
  </si>
  <si>
    <t xml:space="preserve">
Statistiche anno 23/24: nella scorsa stagione Casale è andato a voto in 19 occasioni, 16 di queste da titolare. Per lui 0 bonus e 5 ammonizioni con una MV del 5.68 e una FM del 5.55.
Gestione al Fantacalcio: arriva da una stagione tutt'altro che positiva, ma entrerà nelle rotazioni difensive del Bologna. Parte leggermente dietro nelle gerarchie, ma avrà le sue occasioni. Non è un profilo che ruba l'occhio, ma può comunque rivelarsi una buona copertura ad un prezzo davvero basso.
Note positive: garantisce 20/25 presenze ad un prezzo bassissimo.
Note negative: con la filosofia di gioco proposta da Italiano occhio alle ammonizioni (5 nella scorsa stagione) e qualche brutto voto di troppo (non è infallibile nella costruzione dal basso). Parte leggermente dietro nelle ferarchie.
In chiave Mantra: anche in questo caso parliamo di un profilo super low cost da poter inserire nel proprio pacchetto di 8/9 centrali per chi utilizza una linea difensiva a tre.
</t>
  </si>
  <si>
    <t>179cm</t>
  </si>
  <si>
    <t>17 feb 1997</t>
  </si>
  <si>
    <t xml:space="preserve">
Statistiche anno 23/24: nella scorsa stagione Castrovilli è andato a voto in 5 occasioni, tutte da titolare. Per lui 1 gol, 2 assist e 0 malus con una MV del 6.30 e una FM del 7.30.
Gestione al Fantacalcio: mezzala, ma pronto ad agire anche da trequartista. Proverà a ritagliarsi spazio importante, aumentando nettamente il minutaggio rispetto alla scorsa stagione. Una scommessa, viste le incertezze sulle sue condizioni fisiche, da relegare nel 6 slot del vostro pacchetto di centrocampo.
Note positive: prezzo basso, andrà spesso a voto, propenso all'assist.
Note negative: la concorrenza è folta. Occhio alle condizioni fisiche, potrebbero ripresentarsi acciacchi che lo costringerebbero a saltare più di una partita.
In chiave Mantra: anche in questo caso parliamo di una scommessa da tenere in considerazione per completare il pacchetto di mezzeali.</t>
  </si>
  <si>
    <t>06 ago 1994</t>
  </si>
  <si>
    <t>5,50 mln €</t>
  </si>
  <si>
    <t xml:space="preserve">
Statistiche anno 23/24: nella scorsa stagione Cataldi è andato a voto in 20 occasioni, 15 di queste da titolare. Per lui 1 gol e 8 ammonizioni con una MV del 5.98 e una FM del 5.95.
Gestione al Fantacalcio: si trasferisce alla Fiorentina dove però la concorrenza resta folta e la titolarità e tutt'altro che scontata. Sono in 5 per due maglie, lui offre esperienza e caratteristiche differenti a tutti gli altri. Andrà sicuramente spesso a voto, ma al Fantacalcio non è assolutamente un profilo appetibile. Si può serenamente sorvolare su di lui a meno che non vi serva un profilo da 15/20 partite a voto come ultimissimo slot in leghe da almeno 12 paretcipanti.
Note positive: pronto a garantire 15/20 presenze probabilmente al prezzo minimo.
Note negative: indietro nelle gerarchie, porta pochi bonus e troppi malus (8 ammonizioni nella scorsa giornata)
In chiave Mantra: non ha un ballottaggio diretto, dunque nessuna coppia., Ricopre un ruolo prezioso al Mantra, ma in questa posizione di campo servono titolari e lui non lo è.
</t>
  </si>
  <si>
    <t>Bursa</t>
  </si>
  <si>
    <t>Turchia</t>
  </si>
  <si>
    <t>20,00 mln €</t>
  </si>
  <si>
    <t xml:space="preserve">
Statistiche anno 23/24: nella scorsa stagione Celik è andato a voto in 12 occasioni, 6 di queste da titolare. Per lui 0 bonus e 1 ammonizione con una MV del 5.92 e una FM del 5.88.
Gestione al Fantacalcio: possiamo definirlo tutt'altro che un titolare inamovibile, ma potrebbe rientrare comunque stabilmente nelle rotazioni difensive di De Rossi. Al Fantacalcio non è un profilo particolarmente appetibile, ma comunque un nome spendibile per gli ultimi slot del del proprio pacchetto di difesa visto che andrà molto spesso a voto.
Note positive: potrebbe essere un buon tassello ad un prezzo basso.
Note negative: non un calciatore affidabilissimo per media voto. La concorrenza è folta, occhio alle panchine.
In chiave Mantra: anche in questo caso può fungere da alternativa ai titolari, ma negli ultimissimi slot del vostro pacchetto difensivo e in leghe numerose. Coppia con Abudlhamid? Potrebbe essere un'idea low cost interessante.</t>
  </si>
  <si>
    <t>Sassuolo</t>
  </si>
  <si>
    <t>09 feb 1995</t>
  </si>
  <si>
    <t xml:space="preserve">
Statistiche anno 23/24: nella scorsa stagione Ciurria è andato a voto in 22 occasioni, 18 di queste da titolare. Per lui 0 gol, 1 assist e 2 ammonizioni con una MV e una FM del 5.86.
Gestione al Fantacalcio: non ha brillato particolarmente nella scorsa stagione, anche a causa di problemi fisici che hanno compromesso il finale di campionato e la preparazione pre season. Anche per questo motivo sembrerebbe partire dietro nelle gerarchie rispetto agli altri contendenti sulle corsie laterali. Un centrocampista sul quale si può sorvolare, quantomeno inizialmente, o al massimo scommettere per l'ultimissimo slot in leghe da almeno 10 partecipanti.
Note positive: lo acquisterete quasi sicuramente al prezzo minimo e può regalarvi anche qualche bonus.
Note negative: occhio ai problemi fisici che potrebbero ripresentarsi, inoltre parte dietro nelle gerarchie e la maggior parte delle presenze potrebbero essere a gara in corso.
Statistiche anno 23/24: nella scorsa stagione Ciurria è andato a voto in 22 occasioni, 18 di queste da titolare. Per lui 0 gol, 1 assist e 2 ammonizioni con una MV e una FM del 5.86.
Gestione al Fantacalcio: non ha brillato particolarmente nella scorsa stagione, anche a causa di problemi fisici che hanno compromesso il finale di campionato e la preparazione pre season. Anche per questo motivo sembrerebbe partire dietro nelle gerarchie rispetto agli altri contendenti sulle corsie laterali. Un centrocampista sul quale si può sorvolare, quantomeno inizialmente, o al massimo scommettere per l'ultimissimo slot in leghe da almeno 10 partecipanti.
Note positive: lo acquisterete quasi sicuramente al prezzo minimo e può regalarvi anche qualche bonus.
Note negative: occhio ai problemi fisici che potrebbero ripresentarsi, inoltre parte dietro nelle gerarchie e la maggior parte delle presenze potrebbero essere a gara in corso.
In chiave Mantra: un esterno puro che potrebbe interessare al massimo come ultima copertura in squadre che utilizzano moduli con almeno due esterni puri.</t>
  </si>
  <si>
    <t>Centrocampo - Centrocampista di destra</t>
  </si>
  <si>
    <t>19-28</t>
  </si>
  <si>
    <t>28-40</t>
  </si>
  <si>
    <t>Vimercate</t>
  </si>
  <si>
    <t>08 mar 2002</t>
  </si>
  <si>
    <t xml:space="preserve">
Statistiche anno 23/24: nella scorsa stagione Colombo è andato a voto in 23 occasioni, 16 di queste da titolare. Per lui 4 gol, 1 assist e 3 ammonizioni con una MV del 5.89 e una FM del 6.39.
Gestione al Fantacalcio: arriva ad Empoli per giocare con maggiore continuità rispetto alla scorsa stagione, soprattutto da titolare. Buon feeling con il gol, non sarà pagato tanto e può rappresentare un'ottima alternativa per il vostro quarto slot in termini di rapporto qualità-prezzo, opzione ideale soprattutto per chi decide di optare su due primi slot dal prezzo molto alto.
Note positive: buon affare per rapporto qualità-prezzo. Probabile rigorista.
Note negative: la concorrenza non manca, occhio al suo rendimento perchè ha dimostrato di essere altalenante nelle ultime stagioni.
In chiave Mantra: anche in questo caso parliamo di una copertura da ultimo slot, a prescindere dal modulo che utilizzerete. Ultima alternativa nel vostro pacchetto di punte.</t>
  </si>
  <si>
    <t>29,05</t>
  </si>
  <si>
    <t>26-33</t>
  </si>
  <si>
    <t>27-39</t>
  </si>
  <si>
    <t>11 mag 1999</t>
  </si>
  <si>
    <t xml:space="preserve">
Statistiche anno 23/24: nella scorsa stagione Colpani è andato a voto in 38 occasioni, 36 di queste da titolare. Per lui 8 gol, 4 assist e 1 ammonizione con una MV del 6.20 e una FM del 6.92.
Gestione al Fantacalcio: una delle grandi sorprese dell'ultima stagione di Serie A e al Fantacalcio. Ci aspettiamo che possa confermarsi su livelli del genere anche alla Fiorentina, dove tra l'altro ritrova Palladino. Con il tecnico che lo conosce benissimo e in una squadra di livello più alto, il suo rendimento potrebbe anche migliorare rispetto all'anno scorso. Per noi è un secondo slot altissimo, tendente al primo in leghe da 10 partecipanti in poi.
Note positive: costante, titolare, offensivo e pronto a garantire doppia cifra totale di bonus.
Note negative: occhio al prezzo, potrebbe salire in maniera esponenziale dopo la scorsa stagione. Inoltre ha dimostrato di essere leggermente altalenante, dunque occhio a fare follie.
In chiave Mantra: uno dei top in questo ruolo, senza se e senza ma. Se lo acquistate, è per farlo giocare come titolare. Il nostro consiglio però è di coprirlo con un'alternativa comunque affidabile, da utilizzare nei momenti di black out del centrocampista dei brianzoli.</t>
  </si>
  <si>
    <t>Bussolengo</t>
  </si>
  <si>
    <t>28 dic 2003</t>
  </si>
  <si>
    <t xml:space="preserve">
Statistiche anno 23/24: nella scorsa stagione Coppola è andato a voto in 20 occasioni, 18 di queste titolare. Per lui 2 gol, 0 assist e 9 ammonizioni con una MV del 5.85 e una FM del 5.92.
Gestione al Fantacalcio: ha trovato maggior continuità nella scorsa stagione, ma ci aspettiamo che nella prossima possa entrare stabilmente nelle rotazioni, partendo anche davanti agli altri nelle gerarchie. Centrale affidabile che si può relegare nell'ultimo slot del proprio pacchetto di difesa per chi necessita di una copertura low cost quasi sempre presente.
Note positive: difensore low cost capace di garantire 25/30 presenze con una MV sufficiente.
Note negative: occhio ai cartellini gialli (9 in 18 partite da titolare nella scorsa stagione).
In chiave Mantra: anche in questo caso una copertura affidabile da prendere al prezzo minimo o poco più.
Statistiche anno 23/24: nella scorsa stagione Coppola è andato a voto in 20 occasioni, 18 di queste titolare. Per lui 2 gol, 0 assist e 9 ammonizioni con una MV del 5.85 e una FM del 5.92.
Gestione al Fantacalcio: ha trovato maggior continuità nella scorsa stagione, ma ci aspettiamo che nella prossima possa entrare stabilmente nelle rotazioni, partendo anche davanti agli altri nelle gerarchie. Centrale affidabile che si può relegare nell'ultimo slot del proprio pacchetto di difesa per chi necessita di una copertura low cost quasi sempre presente.
Note positive: difensore low cost capace di garantire 25/30 presenze con una MV sufficiente.
Note negative: occhio ai cartellini gialli (9 in 18 partite da titolare nella scorsa stagione).
In chiave Mantra: anche in questo caso una copertura affidabile da prendere al prezzo minimo o poco più.
</t>
  </si>
  <si>
    <t>Fiesole</t>
  </si>
  <si>
    <t>28 giu 1994</t>
  </si>
  <si>
    <t>1,50 mln €</t>
  </si>
  <si>
    <t xml:space="preserve">
Statistiche anno 23/24: nella scorsa stagione Cragno è andato a voto in 3 occasioni, tutte da titolare. Per lui 7 gol subiti con una MV del 6.00 e una FM del 3.67.
Gestione al Fantacalcio: la sua è stata una parabola discendente e a tratti incomprensibile. Da punto fermo per i Fanta con modificatore, a riserva nelle ultime due stagioni. Torna al Monza dove è difficile pensare che possa avere spazio.
Note positive: andrà via al prezzo minimo.
Note negative: rischia seriamente di non essere neanche il secondo portiere dopo l'operazione alla spalla in avvio di stagione.</t>
  </si>
  <si>
    <t>03 mar 1995</t>
  </si>
  <si>
    <t>Italia, Canada</t>
  </si>
  <si>
    <t xml:space="preserve">
Statistiche anno 23/24: nella scorsa stagione Cristante è andato a voto in 37 occasioni, tutte da titolare. Per lui 3 gol, 4 assist e 8 ammonizioni con una MV del 6.11 e una FM del 6.35.
Gestione al Fantacalcio: parlare di lui come una riserva sarebbe sbagliato senza alcun dubbio. Tuttavia la concorrenza a centrocampo è aumentata e anche le panchine potrebbero essere più frequenti per l'ex Milan. Inoltre, considerando l'enorme offensività della trequarti giallorossa, potrebbe aver compiti ancor più difensivi del solito. Al Fantacalcio non ci sentiamo di descriverlo come un profilo che merita più del sesto slot di copertura.
Note positive: calciatore costante, low cost, che andrà quasi sempre a voto.
Note negative: non porta tantissimi bonus, occhio invece ai cartellini (8 gialli nella scorsa stagione).
In chiave Mantra: in questo caso invece ovviamente acquista valore visto il ruolo che ricopre. Una validissima prima alternativa al vostro titolare di riferimento. Addirittura, in diverse leghe, potrebbe avere senso anche provare ad affiancarlo a Paredes.</t>
  </si>
  <si>
    <t>7,7</t>
  </si>
  <si>
    <t>11-15</t>
  </si>
  <si>
    <t>Bicas</t>
  </si>
  <si>
    <t>15 lug 1991</t>
  </si>
  <si>
    <t xml:space="preserve">
Statistiche anno 23/24: nella scorsa stagione Danilo è andato a voto in 28 occasioni, 27 di queste da titolare. Per lui 1 gol, 1 assist e 7 ammonizioni con una MV del 6.09 e una FM del 6.11.
Gestione al Fantacalcio: dovrebbe ricoprire il ruolo di terzino destro con Motta in panchina. Perno importante per la difesa bianconera, in questi anni si è rivelato molto affidabile sotto diversi punti di vista. Parliamo di un secondo 2/3 slot, che con Motta rischia però di ruotare in più di un'occasione.
Note negative: occhio alle ammonizioni (7 nella scorsa stagione). Con Motta potrebbe essere meno inamovibile rispetto al solito.
In chiave Mantra: in questo caso l'appeal aumenta davvero a dismisura. Ideale sia se giocate con una difesa a quattro che a tre. Forse non un top in termini di voti e bonus, ma un profilo davvero interessantissimo per la sua duttilità.</t>
  </si>
  <si>
    <t>14-19</t>
  </si>
  <si>
    <t>Legnano</t>
  </si>
  <si>
    <t>02 dic 1989</t>
  </si>
  <si>
    <t xml:space="preserve">
Statistiche anno 23/24: nella scorsa stagione Darmian è andato a voto in 32 occasioni, 27 di queste da titolare. Per lui 2 gol, 1 assist e 2 ammonizioni con una MV del 6.14 e una FM del 6.33.
Gestione al Fantacalcio: più di un semplice 12esimo uomo. Un jolly che con il tempo è diventato a tratti insostituibile. Affidabile sotto molti aspetti anche al Fanta, resta un quinto slot per prezzo, quarto per rendimento. Una copertura che offre tante garanzie, seppur non un titolare al 100%.
Note positive: molto affidabile in termini di media voto (solo 4 insufficienze), ottimo anche per il modificatore (12 volte sopra il 6). Poche ammonizioni.
Note negative: poco propenso al bonus. Non è un titolare al 100%.
In chiave Mantra: anche in questo caso parliamo di un profilo molto utile e affidabile, forse ancor più appetibile essendo un vero e proprio jolly. Ovviamente l'ideale sarebbe utilizzarlo come B.
Statistiche anno 23/24: nella scorsa stagione Darmian è andato a voto in 32 occasioni, 27 di queste da titolare. Per lui 2 gol, 1 assist e 2 ammonizioni con una MV del 6.14 e una FM del 6.33.
Gestione al Fantacalcio: più di un semplice 12esimo uomo. Un jolly che con il tempo è diventato a tratti insostituibile. Affidabile sotto molti aspetti anche al Fanta, resta un quinto slot per prezzo, quarto per rendimento. Una copertura che offre tante garanzie, seppur non un titolare al 100%.
Note positive: molto affidabile in termini di media voto (solo 4 insufficienze), ottimo anche per il modificatore (12 volte sopra il 6). Poche ammonizioni.
Note negative: poco propenso al bonus. Non è un titolare al 100%.
In chiave Mantra: anche in questo caso parliamo di un profilo molto utile e affidabile, forse ancor più appetibile essendo un vero e proprio jolly. Ovviamente l'ideale sarebbe utilizzarlo come B.
</t>
  </si>
  <si>
    <t>Olsztyn</t>
  </si>
  <si>
    <t>20 mag 1995</t>
  </si>
  <si>
    <t>Polonia</t>
  </si>
  <si>
    <t>3,00 mln €</t>
  </si>
  <si>
    <t xml:space="preserve">
Statistiche anno 23/24: nella scorsa stagione Dawidowicz è andato a voto in 26 occasioni, 25 di queste titolare. Per lui 0 bonus, 1 autorete e 5 ammonizioni con una MV del 5.77 e una FM del 5.60.
Gestione al Fantacalcio: dovrebbe partire avanti nelle gerarchie, ma come molti difensori del Verona non può essere considerato un titolare inamovibile. Parliamo comunque di una copertura affidabile, soprattutto in termini di partite a voto. Un ultimo slot da prendere al prezzo minimo.
Note positive: ci aspettiamo possa garantire 25/30 partite al prezzo minimo.
Note negative: altalenante in termini di MV (nella scorsa stagione 13 insufficienze in 26 partite).
In chiave Mantra: anche in questo caso parliamo di una copertura da relegare nell'ultimissimo slot del vostro pacchetto difensivo, al prezzo minimo.
Statistiche anno 23/24: nella scorsa stagione Dawidowicz è andato a voto in 26 occasioni, 25 di queste titolare. Per lui 0 bonus, 1 autorete e 5 ammonizioni con una MV del 5.77 e una FM del 5.60.
Gestione al Fantacalcio: dovrebbe partire avanti nelle gerarchie, ma come molti difensori del Verona non può essere considerato un titolare inamovibile. Parliamo comunque di una copertura affidabile, soprattutto in termini di partite a voto. Un ultimo slot da prendere al prezzo minimo.
Note positive: ci aspettiamo possa garantire 25/30 partite al prezzo minimo.
Note negative: altalenante in termini di MV (nella scorsa stagione 13 insufficienze in 26 partite).
In chiave Mantra: anche in questo caso parliamo di una copertura da relegare nell'ultimissimo slot del vostro pacchetto difensivo, al prezzo minimo.
</t>
  </si>
  <si>
    <t>47,95</t>
  </si>
  <si>
    <t>38-51</t>
  </si>
  <si>
    <t>39-52</t>
  </si>
  <si>
    <t>Brugge</t>
  </si>
  <si>
    <t>10 mar 2001</t>
  </si>
  <si>
    <t>Belgio</t>
  </si>
  <si>
    <t>34,00 mln €</t>
  </si>
  <si>
    <t xml:space="preserve">
Statistiche anno 23/24: nella scorsa stagione De Ketelaere ha totalizzato 33 presenze in Serie A, 25 di queste da titolare. Per lui 1 ammonizione, 1 autorete, 10 gol e 8 assist con una MV del 6.32 e una FM del 7.39.
Gestione al Fantacalcio: dopo un'annata deludente al Milan si è consacrato sotto la guida del Gasp, confermandosi un grande talento. Listato attaccante, perde sicuramente un po' di appeal, ma resta comunque un terzo slot pieno, soprattutto per la cifra di acquisto. Il rendimento potrebbe essere anche da secondo slot basso. Ballottaggio? Il turnover massiccio adottato da Gasperini potrebbe infatti spingere molti a desistere dinanzi ad uno suo acquisto, ma con l'infortunio di Scamacca avrà ancor più spazio e soprattutto nel ruolo di prima punta.
Note positive: giocherà spesso da punta e ciò lo rende ancor più prezioso. Anche a gara in corso riesce ad incidere (4 bonus in 10 partite da subentrato). Inoltre pochissimi gialli (1 solo in 33 presenze).
Note negative: a prescindere dagli uomini a disposizione, Gasperini alterna sempre tutti con costanza e dunque le panchine non mancheranno neanche per lui.
In chiave Mantra: è un'ottima opzione per chi utilizza un modulo con un tridente puro. Non all'altezza probabilmente di Kvara, Leao e Dybala, ma subito dopo nelle gerarchie per chiudere il trio d'attacco.
</t>
  </si>
  <si>
    <t>5,6</t>
  </si>
  <si>
    <t>29 mar 1991</t>
  </si>
  <si>
    <t>Olanda</t>
  </si>
  <si>
    <t>24,00 mln €</t>
  </si>
  <si>
    <t xml:space="preserve">
Statistiche anno 23/24: nella scorsa stagione De Roon è andato a voto in 30 occasioni, 29 di queste da titolare. Per lui 10 ammonizioni e 5 assist con una MV e una FM del 5.97.
Gestione al Fantacalcio: se sta bene, è un titolare inamovibile per Gasperini. Non proprio un profilo incline al bonus, ma un'alternativa affidabilissima, soprattutto per chi utilizza il modificatore di centrocampo. Un classico 6 slot di copertura in leghe da 10. Di certo non mancano le opzioni a centrocampo in casa Atalanta, ma sono varie e interscambiabili, ragion per cui sconsigliamo di prenderlo in coppia. A voto ci andrà quasi sempre, di conseguenza si può acquistare serenamente in solitaria.
Note positive: quasi sempre presente e raramente insufficiente (8 volte su 31 nella scorsa stagione). Inoltre ha mostrato una certa propensione all'assist (5 nell'ultimo campionato).
Note negative: con l'età che avanza e la Champions di mezzo il turnover per lui potrebbe essere leggermente più marcato. Inoltre si fa ammonire spesso (10 in 31 partite nella scorsa stagione).
In chiave Mantra: in questo campo la sua valutazione cambia tanto. Come M è senza dubbio uno dei migliori, affidabile in termini di media voto e anche con il vizio del bonus. Una primissima alternativa in leghe da 8/10, un titolare inamovibile in tornei da 12 squadre in poi.
Statistiche anno 23/24: nella scorsa stagione De Roon è andato a voto in 30 occasioni, 29 di queste da titolare. Per lui 10 ammonizioni e 5 assist con una MV e una FM del 5.97.
Gestione al Fantacalcio: se sta bene, è un titolare inamovibile per Gasperini. Non proprio un profilo incline al bonus, ma un'alternativa affidabilissima, soprattutto per chi utilizza il modificatore di centrocampo. Un classico 6 slot di copertura in leghe da 10. Di certo non mancano le opzioni a centrocampo in casa Atalanta, ma sono varie e interscambiabili, ragion per cui sconsigliamo di prenderlo in coppia. A voto ci andrà quasi sempre, di conseguenza si può acquistare serenamente in solitaria.
Note positive: quasi sempre presente e raramente insufficiente (8 volte su 31 nella scorsa stagione). Inoltre ha mostrato una certa propensione all'assist (5 nell'ultimo campionato).
Note negative: con l'età che avanza e la Champions di mezzo il turnover per lui potrebbe essere leggermente più marcato. Inoltre si fa ammonire spesso (10 in 31 partite nella scorsa stagione).
In chiave Mantra: in questo campo la sua valutazione cambia tanto. Come M è senza dubbio uno dei migliori, affidabile in termini di media voto e anche con il vizio del bonus. Una primissima alternativa in leghe da 8/10, un titolare inamovibile in tornei da 12 squadre in poi.
</t>
  </si>
  <si>
    <t>Milano</t>
  </si>
  <si>
    <t>20 ott 1992</t>
  </si>
  <si>
    <t xml:space="preserve">
Statistiche anno 23/24: nella scorsa stagione De Sciglio è andato a voto in 1 occasione, da titolare. Per lui 0 bonus e 0 malus con una MV e una FM del 6.00.
Gestione al Fantacalcio: arriva ad Empoli per essere verosimilmente il titolare sulla corsia di destra come terzino. Le alternative, soprattutto per passare alla difesa a tre, non mancano, dunque non è detto che le giochi tutte. Può essere comunque un'alternativa intrigante per gli ultimi slot in difesa.
Note negative: occhio ai problemi fisici, potrebbe saltare più di una partita.
In chiave Mantra: jolly duttile di copertura da poter piazzare negli ultimi slot per chi utilizza moduli con una difesa a quattro.</t>
  </si>
  <si>
    <t>23 mag 1988</t>
  </si>
  <si>
    <t>400 mila €</t>
  </si>
  <si>
    <t xml:space="preserve">
Statistiche anno 23/24: nella scorsa stagione De Silvestri è andato a voto in 12 occasioni, 7 di queste da titolare. Per lui 2 gol, 0 assist, ma anche 0 malus con una MV del 6.17 e una FM del 6.67.
Gestione al Fantacalcio: quando viene chiamato in causa fa quasi sempre bene. Tuttavia l'età continua ad avanzare e lui sarà ancor di più una riserva. Al Fanta può garantire una decina di presenze con un buon rendimento. Insomma, un ultimo slot in leghe da 12 partecipanti almeno. A destra ci sono sia Posch che Holm, ragion per cui da lui ci aspettiamo davvero poche presenze. Essendo in tre a poter giocare su quella corsia, non vi consigliamo neanche di prenderlo come copertura di uno dei due sopra citati.
Note positive: quando gioca fa sempre bene (1 insufficienza nella scorsa stagione in 12 partite). Inoltre resta marcato il suo vizio del gol (2 nell'ultimo campionato).
Note negative: con l'arrivo di Holm e l'età che avanza ci aspettiamo possa giocare ancor meno della scorsa stagione. Tra qualche acciacco di troppo e la concorrenza folta, il rischio che non arrivi neanche in doppia cifra di presenze è concreto.
In chiave Mantra: parliamo di un acquisto che potrebbe avere senso magari se affiancato a Posch e Holm, ma in leghe da almeno 12/14 squadre, in modo da completare il pacchetto di terzini rossoblù.
Statistiche anno 23/24: nella scorsa stagione De Silvestri è andato a voto in 12 occasioni, 7 di queste da titolare. Per lui 2 gol, 0 assist, ma anche 0 malus con una MV del 6.17 e una FM del 6.67.
Gestione al Fantacalcio: quando viene chiamato in causa fa quasi sempre bene. Tuttavia l'età continua ad avanzare e lui sarà ancor di più una riserva. Al Fanta può garantire una decina di presenze con un buon rendimento. Insomma, un ultimo slot in leghe da 12 partecipanti almeno. A destra ci sono sia Posch che Holm, ragion per cui da lui ci aspettiamo davvero poche presenze. Essendo in tre a poter giocare su quella corsia, non vi consigliamo neanche di prenderlo come copertura di uno dei due sopra citati.
Note positive: quando gioca fa sempre bene (1 insufficienza nella scorsa stagione in 12 partite). Inoltre resta marcato il suo vizio del gol (2 nell'ultimo campionato).
Note negative: con l'arrivo di Holm e l'età che avanza ci aspettiamo possa giocare ancor meno della scorsa stagione. Tra qualche acciacco di troppo e la concorrenza folta, il rischio che non arrivi neanche in doppia cifra di presenze è concreto.
In chiave Mantra: parliamo di un acquisto che potrebbe avere senso magari se affiancato a Posch e Holm, ma in leghe da almeno 12/14 squadre, in modo da completare il pacchetto di terzini rossoblù.
</t>
  </si>
  <si>
    <t>05 feb 1992</t>
  </si>
  <si>
    <t xml:space="preserve">
Statistiche anno 23/24: nella scorsa stagione De Vrij è andato a voto in 22 occasioni, 17 di queste da titolare. Per lui 1 gol, 0 assist, ma anche 0 malus con una MV del 6.27 e una FM del 6.41.
Gestione al Fantacalcio: da un paio d'anni il suo rendimento è calato, ma nelle ultime settimane di Serie A e all'Europeo si è rivisto ad alti livelli. Ciò potrebbe spingere Inzaghi ad utilizzarlo con continuità anche nella prossima stagione, quasi sempre al posto di Acerbi. Anche per questo motivo prenderli in coppia non è una follia: la cifra totale non dovrebbe essere folle. Lui rappresenta un affidabilissimo slot di copertura. Può esser preso anche da solo, magari come 6/7 slot: Acerbi ne potrebbe saltare diverse per turnover o acciacchi vari.
Note positive: affidabilissimo per MV (0 insufficienze in 22 partite nella scorsa stagione, 10 volte sopra la sufficienza).
Note negative: parte ancora dietro nelle gerarchie rispetto ad Acerbi.
In chiave Mantra: anche in questo caso consigliamo di prenderlo in coppia con Acerbi. Duo perfetto sia per la difesa a tre che a quattro.
Statistiche anno 23/24: nella scorsa stagione De Vrij è andato a voto in 22 occasioni, 17 di queste da titolare. Per lui 1 gol, 0 assist, ma anche 0 malus con una MV del 6.27 e una FM del 6.41.
Gestione al Fantacalcio: da un paio d'anni il suo rendimento è calato, ma nelle ultime settimane di Serie A e all'Europeo si è rivisto ad alti livelli. Ciò potrebbe spingere Inzaghi ad utilizzarlo con continuità anche nella prossima stagione, quasi sempre al posto di Acerbi. Anche per questo motivo prenderli in coppia non è una follia: la cifra totale non dovrebbe essere folle. Lui rappresenta un affidabilissimo slot di copertura. Può esser preso anche da solo, magari come 6/7 slot: Acerbi ne potrebbe saltare diverse per turnover o acciacchi vari.
Note positive: affidabilissimo per MV (0 insufficienze in 22 partite nella scorsa stagione, 10 volte sopra la sufficienza).
Note negative: parte ancora dietro nelle gerarchie rispetto ad Acerbi.
In chiave Mantra: anche in questo caso consigliamo di prenderlo in coppia con Acerbi. Duo perfetto sia per la difesa a tre che a quattro.
</t>
  </si>
  <si>
    <t>12 giu 2002</t>
  </si>
  <si>
    <t xml:space="preserve">
Statistiche anno 23/24: nella scorsa stagione De Winter è andato a voto in 29 occasioni, 26 di queste da titolare. Per lui 0 gol, 1 assist e 6 ammonizioni e 1 espulsione con una MV del 5.84 e una FM del 5.74.
Gestione al Fantacalcio: con il tempo ha conquistato la fiducia di Gilardino e anche nella prossima stagione si candida per essere un punto fermo della difesa del Grifone. Fantacalcisticamente non un nome di prima scelta, ma una copertura affidabile in termini di titolarità da 7/8 slot in leghe da almeno 10 partecipanti.
Note positive: titolare ad un prezzo basso. Spesso si stacca e prova a partecipare alla manovra offensiva, potrebbe arrivare qualche bonus in più.
Note negative: non affidabile in termini di modificatore (11 insufficienze in 29 presenze). Incline ai cartellini (6 gialli e 1 rosso nella scorsa stagione).
In chiave Mantra: qui acquista sicuramente maggior appeal vista la possibilità di ricoprire il doppio ruolo. Un jolly di copertura low cost da inserire negli ultimi slot del vostro pacchetto, l'ideale per chi gioca con una linea difensiva a quattro.
Statistiche anno 23/24: nella scorsa stagione De Winter è andato a voto in 29 occasioni, 26 di queste da titolare. Per lui 0 gol, 1 assist e 6 ammonizioni e 1 espulsione con una MV del 5.84 e una FM del 5.74.
Gestione al Fantacalcio: con il tempo ha conquistato la fiducia di Gilardino e anche nella prossima stagione si candida per essere un punto fermo della difesa del Grifone. Fantacalcisticamente non un nome di prima scelta, ma una copertura affidabile in termini di titolarità da 7/8 slot in leghe da almeno 10 partecipanti.
Note positive: titolare ad un prezzo basso. Spesso si stacca e prova a partecipare alla manovra offensiva, potrebbe arrivare qualche bonus in più.
Note negative: non affidabile in termini di modificatore (11 insufficienze in 29 presenze). Incline ai cartellini (6 gialli e 1 rosso nella scorsa stagione).
In chiave Mantra: qui acquista sicuramente maggior appeal vista la possibilità di ricoprire il doppio ruolo. Un jolly di copertura low cost da inserire negli ultimi slot del vostro pacchetto, l'ideale per chi gioca con una linea difensiva a quattro.
</t>
  </si>
  <si>
    <t>38,5</t>
  </si>
  <si>
    <t>43-53</t>
  </si>
  <si>
    <t>36-47</t>
  </si>
  <si>
    <t>27 lug 1997</t>
  </si>
  <si>
    <t xml:space="preserve">
Statistiche anno 23/24: nella scorsa stagione Di Gregorio è andato a voto in 33 occasioni, tutte da titolare. Per lui 35 gol subiti e 2 rigori parati con una MV del 6.35 e una FM del 5.47.
Gestione al Fantacalcio: salto di livello per uno dei portieri più forti della Serie A. Arriva da una stagione impressionante, anche al Fantacalcio. Parliamo di un primo slot quasi assoluto, secondo forse solo a Sommer. Se utilizzate il modificatore difesa però non ci sono dubbi, lui è il migliore. Per evitare ogni dubbio, prendete anche Perin per coprirlo.
Note positive: letteralmente un "animale" da modificatore (18 volte sopra il 6, appena 3 insufficienze).
Note negative: occhio ai clean sheet, con la filosofia di Motta, potrebbero essere meno del previsto.</t>
  </si>
  <si>
    <t>27,3</t>
  </si>
  <si>
    <t>23-29</t>
  </si>
  <si>
    <t>25-35</t>
  </si>
  <si>
    <t>Castelnuovo di ...</t>
  </si>
  <si>
    <t>04 ago 1993</t>
  </si>
  <si>
    <t xml:space="preserve">
Statistiche anno 23/24: nella scorsa stagione Di Lorenzo è andato a voto in 36 occasioni, tutte da titolare. Per lui 1 gol, 5 assist e 6 ammonizioni con una MV del 6.07 e una FM del 6.21.
Gestione al Fantacalcio: arriva da un'annata storta, la prima dopo diversi anni. Con Conte sarà ancora al centro del progetto. Un terzo centrale moderno, pronto anche a staccarsi e ad accompagnare la manovra offensiva all'occorrenza. Allo stesso tempo non ci dimentichiamo però che può agire anche a tutta fascia e ciò potrebbe accadere in più di un'occasione. Ci sentiamo di collocarlo ancora nella schiera dei primi slot.
Note positive: capace di garantire sempre 6/7 bonus totali (5 assist e 1 gol in una stagione storta come la scorsa) e una MV super affidabile (in una delle peggiori stagioni della sua carriera 10 insufficienze in 36 partite).
Note negative: ovviamente il rischio è che possa rivelarsi non più un top assoluto, anche con Conte. Da braccetto potrebbero aumentare gli errori difensivi, occhio.
In chiave Mantra: in questo caso l'appeal aumenta a dismisura. Tre ruoli da poter ricoprire e quella B che stuzzica non poco la fantasia dei fantallenatori. Un top in questo ruolo, da prendere come prima scelta.
</t>
  </si>
  <si>
    <t>35</t>
  </si>
  <si>
    <t>37-45</t>
  </si>
  <si>
    <t>35-50</t>
  </si>
  <si>
    <t>10 nov 1997</t>
  </si>
  <si>
    <t xml:space="preserve">
Statistiche anno 23/24: nella scorsa stagione Dimarco è andato a voto in 30 occasioni, 29 di queste da titolare. Per lui 5 gol, 6 assist e 0 malus con una MV del 6.48 e una FM del 7.18.
Gestione al Fantacalcio: top indiscusso, probabilmente primo slot assoluto in difesa anche nella prossima stagione. Una garanzia sotto praticamente tutti i punti di vista, sarà probabilmente il più pagato nel suo ruolo. Coprirlo con Carlos Augusto può essere un'ottima scelta, soprattutto qualora utilizziate lo Switch.
Note positive: propenso al bonus (11 totali in 30 partite). Una sicurezza anche per il modificatore (21 volte sopra la sufficienza, 1 sola volta sotto il 6). Impressionante.
Note negative: il prezzo potrebbe essere davvero altissimo.
In chiave Mantra: ovviamente se utilizzate la E o addirittura due esterni nel vostro modulo, lui è la prima scelta assoluta. Anche in questo caso coprirlo con Carlos Augusto è un'ottima scelta.
Statistiche anno 23/24: nella scorsa stagione Dimarco è andato a voto in 30 occasioni, 29 di queste da titolare. Per lui 5 gol, 6 assist e 0 malus con una MV del 6.48 e una FM del 7.18.
Gestione al Fantacalcio: top indiscusso, probabilmente primo slot assoluto in difesa anche nella prossima stagione. Una garanzia sotto praticamente tutti i punti di vista, sarà probabilmente il più pagato nel suo ruolo. Coprirlo con Carlos Augusto può essere un'ottima scelta, soprattutto qualora utilizziate lo Switch.
Note positive: propenso al bonus (11 totali in 30 partite). Una sicurezza anche per il modificatore (21 volte sopra la sufficienza, 1 sola volta sotto il 6). Impressionante.
Note negative: il prezzo potrebbe essere davvero altissimo.
In chiave Mantra: ovviamente se utilizzate la E o addirittura due esterni nel vostro modulo, lui è la prima scelta assoluta. Anche in questo caso coprirlo con Carlos Augusto è un'ottima scelta.
</t>
  </si>
  <si>
    <t>Zürich</t>
  </si>
  <si>
    <t>16 feb 1993</t>
  </si>
  <si>
    <t>Albania, Svizzera</t>
  </si>
  <si>
    <t xml:space="preserve">
Gestione al Fantacalcio: da prendere come slot di copertura in difesa, affidabile anche per chi utilizza il modificatore. Dunque, di certo non un vostro titolare inamovibile, ma comunque una validissima prima alternativa. Volete affiancarlo qualcuno? Oltre a Hien, è l'unico a poter giocare come centrale ed è per questo che potreste anche pensare di prenderlo in coppia con l'ex Verona. Detto ciò, la concorrenza è foltissima e si alternerà tanto.
Note positive: poche ammonizioni (4 in 36 partite) e anche raramente insufficiente (8 su 36 nella scorsa stagione). Prezzo basso.
Note negative: l'Atalanta giocherà tre competizioni e il turnover sarà massiccio e continuo, dunque potrebbero essere diverse le partite in cui non sarà titolare. Inoltre, in caso di modificatore, non è una prima scelta.
Statistiche anno 23/24: Djimsiti ha preso voto in 36 partite, 32 di queste da titolare. In totale ha collezionato 4 ammonizioni e 1 assist dando vita ad una MV del 5.94 e ad una FM del 5.92.
Gestione al Fantacalcio: da prendere come slot di copertura in difesa, affidabile anche per chi utilizza il modificatore. Dunque, di certo non un vostro titolare inamovibile, ma comunque una validissima prima alternativa. Volete affiancarlo qualcuno? Oltre a Hien, è l'unico a poter giocare come centrale ed è per questo che potreste anche pensare di prenderlo in coppia con l'ex Verona. Detto ciò, la concorrenza è foltissima e si alternerà tanto.
Note positive: poche ammonizioni (4 in 36 partite) e anche raramente insufficiente (8 su 36 nella scorsa stagione). Prezzo basso.
Note negative: l'Atalanta giocherà tre competizioni e il turnover sarà massiccio e continuo, dunque potrebbero essere diverse le partite in cui non sarà titolare. Inoltre, in caso di modificatore, non è una prima scelta.
In chiave Mantra: da prendere come alternativa ai titolari, sia in caso di difesa a 4 che a 3 in leghe da 8/10 partecipanti. Da 12 in poi è un titolare fisso.
</t>
  </si>
  <si>
    <t>15,05</t>
  </si>
  <si>
    <t>14-22</t>
  </si>
  <si>
    <t>15-22</t>
  </si>
  <si>
    <t>199cm</t>
  </si>
  <si>
    <t>Tuzla</t>
  </si>
  <si>
    <t>22 mag 1990</t>
  </si>
  <si>
    <t>Bosnia Erzegovina, Italia</t>
  </si>
  <si>
    <t xml:space="preserve">
Statistiche anno 23/24: nella scorsa stagione Djuric è andato a voto in 36 occasioni, 26 di queste da titolare. Per lui 9 gol, 2 assist, 2 rigori sbagliati e 4 ammonizioni con una MV del 6.08 e una FM del 6.67.
Gestione al Fantacalcio: una delle grandi sorprese della scorsa stagione. Nonostante sia tornato Petagna, parte avanti nelle gerarchie anche con Nesta. Dovrebbe essere, almeno inizialmente, il punto di riferimento dell'attacco dei brianzoli e per questo merita l'attenzione dei fantallenatori, anche in virtù di quanto visto nella scorsa stagione. Potrebbe rivelarsi un affare interessante per il 4/5 slot del vostro pacchetto offensivo: un attaccante che spesso passa in sordina e che viene pagato poco, ma che nel corso della stagione potrebbe entrare stabilmente nelle vostre rotazioni offensive.
Note positive: per rapporto qualità-prezzo potrebbe rivelarsi un affare interessante. Spaventosamente forte nel gioco aereo.
Note negative: difficile pensare che possa ripetere i numeri della scorsa stagione, dunque occhio al prezzo. Nel caso in cui si alzi troppo, virate su altri profili. Inoltre, attenzione alla concorrenza con Petagna che potrebbe diventare fastidiosa nel corso della stagione.
In chiave Mantra: l'ideale in copertura per un top di reparto se giocate con una punta, o anche come slot di riserva di un pacchetto di 4/5 Pc se utilizzate un attacco a due.
Statistiche anno 23/24: nella scorsa stagione Djuric è andato a voto in 36 occasioni, 26 di queste da titolare. Per lui 9 gol, 2 assist, 2 rigori sbagliati e 4 ammonizioni con una MV del 6.08 e una FM del 6.67.
Gestione al Fantacalcio: una delle grandi sorprese della scorsa stagione. Nonostante sia tornato Petagna, parte avanti nelle gerarchie anche con Nesta. Dovrebbe essere, almeno inizialmente, il punto di riferimento dell'attacco dei brianzoli e per questo merita l'attenzione dei fantallenatori, anche in virtù di quanto visto nella scorsa stagione. Potrebbe rivelarsi un affare interessante per il 4/5 slot del vostro pacchetto offensivo: un attaccante che spesso passa in sordina e che viene pagato poco, ma che nel corso della stagione potrebbe entrare stabilmente nelle vostre rotazioni offensive.
Note positive: per rapporto qualità-prezzo potrebbe rivelarsi un affare interessante. Spaventosamente forte nel gioco aereo.
Note negative: difficile pensare che possa ripetere i numeri della scorsa stagione, dunque occhio al prezzo. Nel caso in cui si alzi troppo, virate su altri profili. Inoltre, attenzione alla concorrenza con Petagna che potrebbe diventare fastidiosa nel corso della stagione.
In chiave Mantra: l'ideale in copertura per un top di reparto se giocate con una punta, o anche come slot di riserva di un pacchetto di 4/5 Pc se utilizzate un attacco a due.
</t>
  </si>
  <si>
    <t>8,05</t>
  </si>
  <si>
    <t>14-20</t>
  </si>
  <si>
    <t>166cm</t>
  </si>
  <si>
    <t>Taubaté</t>
  </si>
  <si>
    <t>17 nov 1998</t>
  </si>
  <si>
    <t>17,00 mln €</t>
  </si>
  <si>
    <t xml:space="preserve">
Statistiche anno 23/24: nella scorsa stagione Dodò è andato a voto in 6 occasioni, tutte da titolare. Per lui 0 bonus e 0 malus con una MV e una FM del 5.75.
Gestione al Fantacalcio: dovrebbe ricoprire un ruolo centrale nel progetto di Palladino. Dopo l'infortunio vuole tornare ad essere protagonista e potrebbe farlo a tutta fascia, in un sistema di gioco pronto ad esaltare le sue caratteristiche. Ci aspettiamo possa essere una grande sorpresa in termini di bonus, ragion per cui è lecito pensare ad un secondo slot per rendimento. In termini di prezzo potrebbe esser pagato però anche come un terzo.
Note positive: rapporto qualità-prezzo ottimo. Con la filosofia di gioco di Palladino può arrivare anche a 7/8 bonus totali.
Note negative: occhio alla condizione fisica, reduce da un brutto infortunio potrebbe avere a che fare con altri problemini nel corso della stagione.
In chiave Mantra: ha tutte le carte per giocarsi il primo posto per Dd più prolifico (in termini di bonus) della prossima stagione. Se utilizzate la difesa a quattro, lui è una prima scelta.</t>
  </si>
  <si>
    <t>05 dic 1994</t>
  </si>
  <si>
    <t>Slovacchia</t>
  </si>
  <si>
    <t xml:space="preserve">
Note negative: non porta tanti bonus, inoltre occhio ai cartellini (10 gialli e 1 rosso nella scorsa stagione).
Statistiche anno 23/24: nella scorsa stagione Duda è andato a voto in 32 occasioni, 29 di queste titolare. Per lui 1 gol, 5 assist, 10 ammonizioni, 1 espulsione e 1 rigore sbagliato con una MV del 6.05 e una FM del 5.98.
Gestione al Fantacalcio: perno inamovibile nella scorsa stagione, sarà un punto di riferimento importante anche nella prossima. Ovviamente in mezzo al campo, pronto a portare qualche bonus, ma senza dubbio più prezioso a livello calcistico piuttosto che fantacalcistico. In quest'ultimo caso parliamo infatti di un 6/7 slot di copertura.
Note positive: titolare low cost da prendere in copertura. Affidabile per MV (8 insufficienze nella scorsa stagione).
In chiave Mantra: in questo caso il suo appeal aumenta in maniera esponenziale. Forse troppo considerarlo un titolare per le vostre rose, ma sicuramente una primissima alternativa.</t>
  </si>
  <si>
    <t>13,3</t>
  </si>
  <si>
    <t>15-21</t>
  </si>
  <si>
    <t>16-24</t>
  </si>
  <si>
    <t>Rotterdam</t>
  </si>
  <si>
    <t>18 apr 1996</t>
  </si>
  <si>
    <t>Olanda, Aruba</t>
  </si>
  <si>
    <t xml:space="preserve">
Statistiche anno 23/24: nella scorsa stagione Dumfries è andato a voto in 30 occasioni, 19 di queste da titolare. Per lui 4 gol, 3 assist, 1 espulsione e 2 ammonizioni con una MV del 6.10 e una FM del 6.53.
Gestione al Fantacalcio: nonostante sia passato sotto traccia visti i suoi standard, fantacalcisticamente la sua stagione è stata comunque positiva nel complesso. La titolarità è stata spesso in dubbio e probabilmente il copione sarò lo stesso anche nella prossima stagione, ma resta un profilo di alto livello, soprattutto in termini di bonus. Un primo slot per rendimento, ma potreste riuscire a strapparlo ad una cifra più bassa rispetto a diversi top. Coppia con Darmian? A quel punto la spesa potrebbe rivelarsi troppo elevata.
Note positive: molto propenso al bonus (7 totali, 3 di questi anche da subentrato). Il prezzo potrebbe essere non altissimo. Quasi sempre presente, anche a gara incorso.
Note negative: ruoterà parecchio, soprattutto con Darmian, e partirà spesso dalla panchina. Risulta un po' altalenante.
In chiave Mantra: resta una delle migliori E in circolazione. In questo ruolo è un top, di conseguenza non lo pagherete poco. Chi gioca con uno o addirittura due esterni puri lo vorrà a tutti i costi.
Statistiche anno 23/24: nella scorsa stagione Dumfries è andato a voto in 30 occasioni, 19 di queste da titolare. Per lui 4 gol, 3 assist, 1 espulsione e 2 ammonizioni con una MV del 6.10 e una FM del 6.53.
Gestione al Fantacalcio: nonostante sia passato sotto traccia visti i suoi standard, fantacalcisticamente la sua stagione è stata comunque positiva nel complesso. La titolarità è stata spesso in dubbio e probabilmente il copione sarò lo stesso anche nella prossima stagione, ma resta un profilo di alto livello, soprattutto in termini di bonus. Un primo slot per rendimento, ma potreste riuscire a strapparlo ad una cifra più bassa rispetto a diversi top. Coppia con Darmian? A quel punto la spesa potrebbe rivelarsi troppo elevata.
Note positive: molto propenso al bonus (7 totali, 3 di questi anche da subentrato). Il prezzo potrebbe essere non altissimo. Quasi sempre presente, anche a gara incorso.
Note negative: ruoterà parecchio, soprattutto con Darmian, e partirà spesso dalla panchina. Risulta un po' altalenante.
In chiave Mantra: resta una delle migliori E in circolazione. In questo ruolo è un top, di conseguenza non lo pagherete poco. Chi gioca con uno o addirittura due esterni puri lo vorrà a tutti i costi.
</t>
  </si>
  <si>
    <t>Accra</t>
  </si>
  <si>
    <t>10 mar 1993</t>
  </si>
  <si>
    <t>Ghana</t>
  </si>
  <si>
    <t xml:space="preserve">
Statistiche anno 23/24: nella scorsa stagione Duncan è andato a voto in 26 occasioni, 24 di queste da titolare. Per lui 2 gol, 5 assist e 2 ammonizioni con una MV del 6.08 e una FM del 6.46.
Gestione al Fantacalcio: entrerà stabilmente nelle rotazioni a centrocampo, sia da titolare che a gara in corso. Esperienza e sacrificio a servizio del Venezia per un calciatore che andrà spesso a voto e che garantisce anche un discreto bottino di bonus. Uno degli ultimi slot di copertura del vostro pacchetto di centrocampo può serenamente prevedere il suo acquisto.
Note positive: low cost, vizio del bonus. Andrà spesso a voto.
Note negative: non un titolarissimo, potrebbe spesso collezionare partite a voto da subentrato.
In chiave Mantra: una C di copertura che può tornare utile in leghe da almeno 10 partecipanti per chi utilizza moduli con due mezzeali.</t>
  </si>
  <si>
    <t>80,5</t>
  </si>
  <si>
    <t>64-84</t>
  </si>
  <si>
    <t>82-99</t>
  </si>
  <si>
    <t>15 nov 1993</t>
  </si>
  <si>
    <t>Argentina, Italia</t>
  </si>
  <si>
    <t>110,00 mln €</t>
  </si>
  <si>
    <t xml:space="preserve">
Statistiche anno 23/24: nella scorsa stagione Dybala è andato a voto in 27 occasioni, 25 di queste da titolare. Per lui 13 gol, 9 assist e 3 ammonizioni con una MV del 6.48 e una FM del 8.20.
Gestione al Fantacalcio: c'è poco da dire, parliamo di un top indiscusso anche al Fantacalcio. Appena un gradino sotto il podio dei più quotati, si candida per essere ancora una volta uno dei migliori per FM. Naturalmente parliamo di un primo slot, leggermente più economico probabilmente rispetto ai centravanti super top. Con Soulè potrebbe spostarsi a destra o pestarsi i piedi? No, due così possono coesistere serenamente e anche qualora partisse da destra può fare comunque la differenza senza troppi problemi.
Note positive: rigorista impeccabile (7 su 7). Pronto a garantire 20 bonus totali. Per MV sempre uno dei migliori (appena 5 insufficienze nella scorsa stagione).
Note negative: l'unica grande nota negativa relativa ad un suo acquisto riguarda le condizioni fisiche, in ogni stagione infatti salta spesso dalle 5 alle 15 partite per infortunio.
In chiave Mantra: anche in questo caso parliamo di un top indiscusso nel suo ruolo. Si gioca lo scettro di A più pagata.</t>
  </si>
  <si>
    <t>Amiens</t>
  </si>
  <si>
    <t>11 mar 1999</t>
  </si>
  <si>
    <t>Camerun, Francia</t>
  </si>
  <si>
    <t>4,50 mln €</t>
  </si>
  <si>
    <t xml:space="preserve">
Gestione al Fantacalcio: arriva da una stagione negativa in cui non ha mai giocato a causa di un brutto infortunio. Entrerà nelle rotazioni difensive, ma non si può considerare un titolare. Probabilmente impiegherà un po' di tempo per tornare al 100%, meglio sorvolare dunque.
Note positive: lo acquisterete al prezzo minimo.
Note negative: potrebbe giocare pochissimo, quasi mai titolare. Arriva da un brutto infortunio, occhio a qualche acciacco fisico di troppo che potrebbe ripresentarsi.
In chiave Mantra: un Dc in più non fa mai male, ma in questo caso, anche allo stesso prezzo, potreste trovare profili più affidabili sotto diversi aspetti.
Gestione al Fantacalcio: arriva da una stagione negativa in cui non ha mai giocato a causa di un brutto infortunio. Entrerà nelle rotazioni difensive, ma non si può considerare un titolare. Probabilmente impiegherà un po' di tempo per tornare al 100%, meglio sorvolare dunque.
Note positive: lo acquisterete al prezzo minimo.
Note negative: potrebbe giocare pochissimo, quasi mai titolare. Arriva da un brutto infortunio, occhio a qualche acciacco fisico di troppo che potrebbe ripresentarsi.
In chiave Mantra: un Dc in più non fa mai male, ma in questo caso, anche allo stesso prezzo, potreste trovare profili più affidabili sotto diversi aspetti.
Statistiche anno 23/24: nella scorsa stagione Ebosse non ha giocato neanche una partita.
</t>
  </si>
  <si>
    <t>2,1</t>
  </si>
  <si>
    <t>Haarlem</t>
  </si>
  <si>
    <t>16 dic 1995</t>
  </si>
  <si>
    <t>Nigeria, Olanda</t>
  </si>
  <si>
    <t xml:space="preserve">
Note negative: nella prima parte di stagione potrebbe non vedersi praticamente mai in campo. Inoltre potrebbe aver bisogno di un periodo di ri-assestamento e le sue prestazioni potrebbero non essere particolarmente brillanti.
Statistiche anno 23/24: nella scorsa stagione Ebuehi è andato a voto in 15 occasioni, 11 di queste titolare. Per lui 0gol, 1 assist e 0 malus con una MV del 5.80 e una FM del 5.87.
Gestione al Fantacalcio: ovviamente non si può non ricordare subito il tremendo infortunio subito nell'ultima stagione. Quasi sicuramente lo rivedremo in campo per ottobre/novembre nella migliore delle ipotesi. Anche per questo motivo consigliamo di sorvolare inizialmente sul suo acquisto, rimandando valutazioni di ogni tipo all'asta di riparazione di gennaio.
Note positive: lo acquisterete al prezzo minimo.
In chiave Mantra: anche in questo caso vi consigliamo di sorvolare, almeno inizialmente.</t>
  </si>
  <si>
    <t>19,25</t>
  </si>
  <si>
    <t>19-25</t>
  </si>
  <si>
    <t>07 lug 1999</t>
  </si>
  <si>
    <t xml:space="preserve">
Statistiche anno 23/24: nella scorsa stagione Ederson è andato a voto in 36 occasioni, 32 di queste da titolare. Per lui 8 ammonizioni, 1 assist e 6 gol con una MV del 6.14 e una FM del 6.56.
Gestione al Fantacalcio: è diventato in poco tempo un titolarissimo per Gasperini. Parliamo di un profilo molto affidabile in termini di media voto, ma con il vizio marcato del bonus. Il tutto ad un prezzo neanche troppo elevato: l'ideale per un quarto slot pieno, tendente al terzo in leghe da 10/12 partecipanti. Ballottaggio? Può giocare praticamente dappertutto e ciò rende ancor più difficile l'idea di affiancarlo a qualcuno. Come praticamente tutti i calciatori atalantini, consigliamo di prenderlo in solitaria.
Note positive: perfetto per chi utilizza il modificatore centrocampo. Ottima media voto (8 insufficienze su 36 partite nella scorsa stagione) e anche una spiccata propensione al gol (6 in 36 match).
Note negative: con l'arrivo di Zaniolo potrebbe esser utilizzato molto meno sulla trequarti, dunque forse ci si deve aspettare qualche bonus in meno. Occhio ai cartellini (8 nella scorsa stagione) che potrebbero anche aumentare se avrà compiti più difensivi.
In chiave Mantra: nel suo ruolo si può considerare uno dei migliori. Un titolare inamovibile in qualsiasi modulo.
Statistiche anno 23/24: nella scorsa stagione Ederson è andato a voto in 36 occasioni, 32 di queste da titolare. Per lui 8 ammonizioni, 1 assist e 6 gol con una MV del 6.14 e una FM del 6.56.
Gestione al Fantacalcio: è diventato in poco tempo un titolarissimo per Gasperini. Parliamo di un profilo molto affidabile in termini di media voto, ma con il vizio marcato del bonus. Il tutto ad un prezzo neanche troppo elevato: l'ideale per un quarto slot pieno, tendente al terzo in leghe da 10/12 partecipanti. Ballottaggio? Può giocare praticamente dappertutto e ciò rende ancor più difficile l'idea di affiancarlo a qualcuno. Come praticamente tutti i calciatori atalantini, consigliamo di prenderlo in solitaria.
Note positive: perfetto per chi utilizza il modificatore centrocampo. Ottima media voto (8 insufficienze su 36 partite nella scorsa stagione) e anche una spiccata propensione al gol (6 in 36 match).
Note negative: con l'arrivo di Zaniolo potrebbe esser utilizzato molto meno sulla trequarti, dunque forse ci si deve aspettare qualche bonus in meno. Occhio ai cartellini (8 nella scorsa stagione) che potrebbero anche aumentare se avrà compiti più difensivi.
In chiave Mantra: nel suo ruolo si può considerare uno dei migliori. Un titolare inamovibile in qualsiasi modulo.
</t>
  </si>
  <si>
    <t>München</t>
  </si>
  <si>
    <t>25 mag 1995</t>
  </si>
  <si>
    <t>2,20 mln €</t>
  </si>
  <si>
    <t xml:space="preserve">
Gestione al Fantacalcio: dopo una stagione influenzata da un serio infortunio, si candida per rientrare stabilmente nelle rotazioni sulla corsia di destra. Sulla carta sembrerebbe essere in vantaggio, ma il ballottaggio sarà costante e le panchine, soprattutto nella seconda parte di stagione, potrebbero essere diverse. In leghe da almeno 10 partecipanti per gli ultimi slot del proprio pacchetto di difesa, un profilo low cost che può regalare qualche gioia.
Note positive: profilo abbastanza offensivo, andrà quasi sempre a voto (anche a gara in corso). Prezzo basso.
Note negative: il ballottaggio con gli altri contendenti in rosa potrebbe essere fastidioso. Occhio a qualche acciacco fisico di troppo che potrebbe ripresentarsi durante la stagione.
In chiave Mantra: Un profilo low cost che può rendersi utile per completare il pacchetto di 3 Dd, magari come ultima opzione.
Statistiche anno 23/24: nella scorsa stagione Ehizibue è andato a voto in 20 occasioni, 11 di queste da titolare. Per lui 0 gol, 1 assist e 4 ammonizioni con una MV del 5.88 e una FM del 5.82.
</t>
  </si>
  <si>
    <t>27 ott 1992</t>
  </si>
  <si>
    <t>Italia, Egitto</t>
  </si>
  <si>
    <t xml:space="preserve">
Statistiche anno 23/24: nella scorsa stagione El Shaarawy è andato a voto in 29 occasioni, 19 di queste da titolare. Per lui 3 gol, 2 assist e 2 ammonizioni con una MV del 6.05 e una FM del 6.40.
Gestione al Fantacalcio: anche nella prossima stagione non si può pensare di descriverlo come un titolare, ma parliamo di un calciatore che andrà spessissimo a voto e che anche da subentrato può fare la differenza. Listato centrocampista, attira ovviamente l'attenzione: può essere un profilo molto interessante per il 6/7 slot del proprio pacchetto di centrocampo.
Note positive: andrà spesso a voto, prezzo basso, pronto a garantire un bottino di bonus di almeno 5/6 bonus totali.
Note negative: partirà spesso dalla panchina, dunque la sua gestione al Fantacalcio potrebbe rivelarsi abbastanza complicata.
In chiave Mantra: potrebbe essere una buona ultima copertura in un pacchetto di 3/4 W, a prescindere dal modulo che utilizzerete.</t>
  </si>
  <si>
    <t>Piacenza</t>
  </si>
  <si>
    <t>12 feb 2001</t>
  </si>
  <si>
    <t xml:space="preserve">
Statistiche anno 23/24: nella scorsa stagione Fagioli è andato a voto in 8 occasioni, 4 di queste da titolare. Per lui 0 gol, 2 assist e 1 ammonizione con una MV del 6.06 e una FM del 6.25.
Gestione al Fantacalcio: torna dopo una stagione tormentata, pronto per mettersi a disposizione di Motta. Difficile pensare che possa essere un titolare inamovibile, ma rientrerà stabilmente nelle rotazioni a centrocampo. Sia in mediana che sulla trequarti, pronto per tornare a giocare con continuità. Al Fantacalcio non è un profilo appetibilissimo, ma un'opzione intrigante per il 6 slot del proprio pacchetto di centrocampo.
Note negative: non è un titolare inamovibile, potrebbero arrivare anche diverse panchine nel corso della stagione.
In chiave Mantra: una copertura discreta per chi utilizza moduli con due C. Al massimo un'ultima alternativa per chi invece utilizza una sola mezzala.</t>
  </si>
  <si>
    <t>17-25</t>
  </si>
  <si>
    <t>195cm</t>
  </si>
  <si>
    <t>12 apr 1995</t>
  </si>
  <si>
    <t xml:space="preserve">
Statistiche anno 23/24: nella scorsa stagione Piccoli è andato a voto in 38 occasioni, tutte da titolare. Per lui 54 gol subiti e 1 rigore sbagliato una MV del 6.25 e una FM del 4.91.
Gestione al Fantacalcio: anche nella prossima stagione sarà il portiere titolare del Lecce. Un estremo difensore affidabile sotto molti punti di vista. Si può affiancare sia ad una coppia di una top squadra, sia si può alternare a due di livello simile o leggermente più alto.
Note positive: classico portiere da modificatore (11 volte sopra la sufficienza, appena 3 volte sotto il 6).
Note negative: con un 4231 sulla carta di stampo offensivo potrebbe arrivare un bottino di gol subiti molto simile alla scorsa stagione.
Statistiche anno 23/24: nella scorsa stagione Piccoli è andato a voto in 38 occasioni, tutte da titolare. Per lui 54 gol subiti e 1 rigore sbagliato una MV del 6.25 e una FM del 4.91.
Gestione al Fantacalcio: anche nella prossima stagione sarà il portiere titolare del Lecce. Un estremo difensore affidabile sotto molti punti di vista. Si può affiancare sia ad una coppia di una top squadra, sia si può alternare a due di livello simile o leggermente più alto.
Note positive: classico portiere da modificatore (11 volte sopra la sufficienza, appena 3 volte sotto il 6).
Note negative: con un 4231 sulla carta di stampo offensivo potrebbe arrivare un bottino di gol subiti molto simile alla scorsa stagione.
</t>
  </si>
  <si>
    <t>Bracciano</t>
  </si>
  <si>
    <t>25 ott 1991</t>
  </si>
  <si>
    <t xml:space="preserve">
Note negative: parte dietro nelle gerarchie rispetto a Tchatchoua. Rischia di giocare molto poco, soprattutto all'inizio.
Statistiche anno 23/24: nella scorsa stagione Faraoni è andato a voto in 16 occasioni, 11 di queste titolare. Per lui 0 gol, 1 assist e 5 ammonizioni con una MV del 5.72 e una FM del 5.62.
Gestione al Fantacalcio: non ha brillato con la Fiorentina e adesso è rientrato al Verona dal prestito. Alle prese con diversi problemini fisici, spera di poter tornare sui livelli di qualche anno fa e rendersi utile nelle rotazioni difensive dell'allenatore del Verona. Al Fantacalcio, almeno al momento, rappresenta una scommessa da ultimo slot, ovviamente da prelevare al prezzo minimo.
Note positive: scommessa da ultimo slot da acquistare al prezzo minimo.
In chiave Mantra: anche in questo caso non possiamo considerarlo più di una semplice scommessa da ultimo slot. Ovviamente in leghe da almeno 10 partecipanti.</t>
  </si>
  <si>
    <t>16 mar 2003</t>
  </si>
  <si>
    <t xml:space="preserve">
Note negative: occhio ai cartellini (6 gialli nella scorsa stagione). Altalenante.
Statistiche anno 23/24: nella scorsa stagione Fazzini è andato a voto in 25 occasioni, 14 di queste titolare. Per lui 1 gol, 1 assist e 6 ammonizioni con una MV del 5.92 e una FM del 5.96.
Gestione al Fantacalcio: diverse presenze nella scorsa stagione, ma nella prossima ci aspettiamo possa essere ancor più centrale nel progetto dell'Empoli. Tutt'altro che una macchina da bonus, ma un profilo molto interessante sul quale poter scommettere per gli ultimi slot del proprio centrocampo.
Note positive: centrocampista titolare low cost che può garantire 4/5 bonus totali.
In chiave Mantra: centrocampista che può intrigare chi ha bisogno di un pacchetto folto di mezze ali. Una copertura low cost da inserire nell'ultimo slot.</t>
  </si>
  <si>
    <t>14,7</t>
  </si>
  <si>
    <t>12-18</t>
  </si>
  <si>
    <t>24 ago 1999</t>
  </si>
  <si>
    <t>Scozia</t>
  </si>
  <si>
    <t xml:space="preserve">
Statistiche anno 23/24: nella scorsa stagione Ferguson è andato a voto in 31 occasioni, tutte da titolare. Per lui 6 gol, 3 assist e 8 ammonizioni con una MV del 6.39 e una FM del 6.94.
Gestione al Fantacalcio: in condizioni ottimali è un secondo slot pieno, ma bisogna tenere in considerazione che arriva da un bruttissimo infortunio. Difficilmente tornerà in campo prima di novembre: ciò lo rende meno costoso e più appetibile per chi vuole aspettarlo occupando magari il sesto slot del proprio pacchetto di centrocampo. Non lo prenderete al prezzo minimo, ma non ci aspettiamo che volino cifre folli. Ballottaggio? Qualora decidiate di prenderlo, in attesa del suo ritorno potreste pensare di puntare forte su Fabbian. Possono giocare insieme, ma in sua assenza l'ex Inter potrebbe essere il centrocampista avanzato di riferimento. Con il 4% del budget potreste assicurarvi una coppia dal rendimento alto in termini di bonus.
Note positive: con l'infortunio avuto il prezzo sarà sicuramente più basso rispetto al suo reale valore. Macchina da bonus.
Note negative: troppe ammonizioni (8 nella scorsa stagione). Inoltre c'è il rischio che possa impiegare un po' di tempo nell'assestarsi dopo il duro infortunio.
In chiave Mantra: nel suo ruolo è un top di reparto. "Grazie" all'infortunio lo pagherete di meno, ma toccherà aspettarlo per qualche mese. Anche in questo caso consigliamo la coppia con Fabbian.
Statistiche anno 23/24: nella scorsa stagione Ferguson è andato a voto in 31 occasioni, tutte da titolare. Per lui 6 gol, 3 assist e 8 ammonizioni con una MV del 6.39 e una FM del 6.94.
Gestione al Fantacalcio: in condizioni ottimali è un secondo slot pieno, ma bisogna tenere in considerazione che arriva da un bruttissimo infortunio. Difficilmente tornerà in campo prima di novembre: ciò lo rende meno costoso e più appetibile per chi vuole aspettarlo occupando magari il sesto slot del proprio pacchetto di centrocampo. Non lo prenderete al prezzo minimo, ma non ci aspettiamo che volino cifre folli. Ballottaggio? Qualora decidiate di prenderlo, in attesa del suo ritorno potreste pensare di puntare forte su Fabbian. Possono giocare insieme, ma in sua assenza l'ex Inter potrebbe essere il centrocampista avanzato di riferimento. Con il 4% del budget potreste assicurarvi una coppia dal rendimento alto in termini di bonus.
Note positive: con l'infortunio avuto il prezzo sarà sicuramente più basso rispetto al suo reale valore. Macchina da bonus.
Note negative: troppe ammonizioni (8 nella scorsa stagione). Inoltre c'è il rischio che possa impiegare un po' di tempo nell'assestarsi dopo il duro infortunio.
In chiave Mantra: nel suo ruolo è un top di reparto. "Grazie" all'infortunio lo pagherete di meno, ma toccherà aspettarlo per qualche mese. Anche in questo caso consigliamo la coppia con Fabbian.
</t>
  </si>
  <si>
    <t>18-24</t>
  </si>
  <si>
    <t>18-25</t>
  </si>
  <si>
    <t>22 set 1999</t>
  </si>
  <si>
    <t xml:space="preserve">
Statistiche anno 23/24: nella scorsa stagione Frattesi è andato a voto in 28 occasioni, 6 di queste da titolare. Per lui 6 gol, 3 assist e 1 ammonizione con una MV del 6.27 e una FM del 7.00.
Gestione al Fantacalcio: partiamo con un concetto fondamentale, se decidete di acquistarlo, lo dovrete schierare sempre. Nella scorsa stagione quasi mai titolare, ma con 9 bonus totali si è affermato tra i migliori centrocampisti della stagione al Fantacalcio. Per noi è un terzo slot pieno, soprattutto per il prezzo, come rendimento potrebbe anche salire. Ballottaggio? Può giocare sia al posto di Barella che di Mkhitaryan, noi vi consigliamo di non prenderlo in coppia con nessuno dei due.
Note positive: per rapporto qualità prezzo può essere un grande affare. Sa fare la differenza anche da subentrato (4 gol su 6 nella scorsa stagione a gara in corso).
Note negative: anche in questa stagione potrebbe partire spesso dalla panchina. Se utilizzate lo switch o decidete di schierarlo solo quando sarete sicuri della sua titolarità, potreste perdere diversi bonus da parte sua e a quel punto la gestione in sede di formazione diventerebbe molto complicata.
In chiave Mantra: in termini di bonus è senza dubbio una delle migliori C in circolazione. Anche in questo caso lo pagherete meno rispetto ai top, ma potrebbe avere un rendimento simile a diversi in quel ruolo. Se giocate con due C può essere l'ideale.
Statistiche anno 23/24: nella scorsa stagione Frattesi è andato a voto in 28 occasioni, 6 di queste da titolare. Per lui 6 gol, 3 assist e 1 ammonizione con una MV del 6.27 e una FM del 7.00.
Gestione al Fantacalcio: partiamo con un concetto fondamentale, se decidete di acquistarlo, lo dovrete schierare sempre. Nella scorsa stagione quasi mai titolare, ma con 9 bonus totali si è affermato tra i migliori centrocampisti della stagione al Fantacalcio. Per noi è un terzo slot pieno, soprattutto per il prezzo, come rendimento potrebbe anche salire. Ballottaggio? Può giocare sia al posto di Barella che di Mkhitaryan, noi vi consigliamo di non prenderlo in coppia con nessuno dei due.
Note positive: per rapporto qualità prezzo può essere un grande affare. Sa fare la differenza anche da subentrato (4 gol su 6 nella scorsa stagione a gara in corso).
Note negative: anche in questa stagione potrebbe partire spesso dalla panchina. Se utilizzate lo switch o decidete di schierarlo solo quando sarete sicuri della sua titolarità, potreste perdere diversi bonus da parte sua e a quel punto la gestione in sede di formazione diventerebbe molto complicata.
In chiave Mantra: in termini di bonus è senza dubbio una delle migliori C in circolazione. Anche in questo caso lo pagherete meno rispetto ai top, ma potrebbe avere un rendimento simile a diversi in quel ruolo. Se giocate con due C può essere l'ideale.
</t>
  </si>
  <si>
    <t>11-16</t>
  </si>
  <si>
    <t>05 mag 2000</t>
  </si>
  <si>
    <t xml:space="preserve">
Statistiche anno 23/24: nella scorsa stagione Gaetano è andato a voto in 17 occasioni, 11 di queste da titolare. Per lui 5 gol, 2 ammonizioni e 1 espulsione con una MV del 6.12 e una FM del 6.88.
Gestione al Fantacalcio: seconda parte di stagione entusiasmante al Cagliari, torna proprio in Sardegna dove sarà protagonista. Opzione dal dischetto, ma soprattutto trequartista titolare ed una delle fonti principale di bonus della squadra di Nicola. Al Fantacalcio senza dubbio diventa un centrocampista succosissimo, anche da terzo slot.
Note positive: incline al bonus e titolarissimo, potrebbe arrivare serenamente anche a quota 10 tra gol e assist.
Note negative: occhio al prezzo, rischia di essere davvero alto per un calciatore di una medio-piccola.
In chiave Mantra: perde probabilmente un po' di appeal rispetto al Classic, ma resta un'ottima opzione alternativa ai vostri titolari.
</t>
  </si>
  <si>
    <t>3,15</t>
  </si>
  <si>
    <t>Bergamo</t>
  </si>
  <si>
    <t>07 apr 1994</t>
  </si>
  <si>
    <t xml:space="preserve">
Statistiche anno 23/24: nella scorsa stagione Gagliardini è andato a voto in 32 occasioni, 29 di queste da titolare. Per lui 1 gol, 1 assist e 5 ammonizioni con una MV del 5.88 e una FM del 5.92.
Gestione al Fantacalcio: punto fisso nella scorsa stagione, ci aspettiamo possa essere un perno importante anche con Nesta. Non proprio un profilo da Fantacalcio, ma un profilo low cost che può tornare utile come copertura dal voto fisso da relegare al 6 slot della propria rosa.
Note positive: titolare low cost dalla media voto affidabile.
Note negative: pochi bonus (1 gol e 1 assist in 33 presenze). Occhio ai cartellini gialli (5 ammonizioni).
In chiave Mantra: acquista parecchio appeal al Mantra dove può esser considerato anche una prima alternativa al vostro titolare di riferimento.
Statistiche anno 23/24: nella scorsa stagione Gagliardini è andato a voto in 32 occasioni, 29 di queste da titolare. Per lui 1 gol, 1 assist e 5 ammonizioni con una MV del 5.88 e una FM del 5.92.
Gestione al Fantacalcio: punto fisso nella scorsa stagione, ci aspettiamo possa essere un perno importante anche con Nesta. Non proprio un profilo da Fantacalcio, ma un profilo low cost che può tornare utile come copertura dal voto fisso da relegare al 6 slot della propria rosa.
Note positive: titolare low cost dalla media voto affidabile.
Note negative: pochi bonus (1 gol e 1 assist in 33 presenze). Occhio ai cartellini gialli (5 ammonizioni).
In chiave Mantra: acquista parecchio appeal al Mantra dove può esser considerato anche una prima alternativa al vostro titolare di riferimento.
</t>
  </si>
  <si>
    <t>3,85</t>
  </si>
  <si>
    <t>Palermo</t>
  </si>
  <si>
    <t>05 gen 2000</t>
  </si>
  <si>
    <t xml:space="preserve">
Statistiche anno 23/24: nella scorsa stagione Gallo è andato a voto in 34 occasioni, 30 di queste da titolare. Per lui 0 gol, 3 assist e 2 ammonizioni con una MV del 5.94 e una FM del 6.00.
Gestione al Fantacalcio: difensore affidabile, non inamovibile, ma che collezionerà comunque tantissime presenze. Con Dorgu che si può alzare stabilmente a sinistra, lui potrebbe essere il punto di riferimento arretrato sulla stessa corsia. Al Fantacalcio è un profilo affidabile che si può acquistare per completare il proprio reparto difensivo, come 5/6 slot.
Note positive: poche ammonizioni (2 nella scorsa stagione), incline agli assist (3 in 34 partite). MV affidabile.
Note negative: occhio perchè la concorrenza è folta, Dorgu potrebbe spesso anche abbassarsi costringendo proprio Gallo ad uscire dalla formazione titolare.
In chiave Mantra: anche in questo caso parliamo di una riserva affidabile da poter tenere in considerazione come alternativa al vostro titolare di riferimento.
</t>
  </si>
  <si>
    <t>15-19</t>
  </si>
  <si>
    <t>24 giu 1998</t>
  </si>
  <si>
    <t xml:space="preserve">
Statistiche anno 23/24: nella scorsa stagione Gatti è andato a voto in 32 occasioni, 30 di queste da titolare. Per lui 4 gol, 0 assist, 2 autoreti e 7 ammonizioni con una MV del 5.97 e una FM del 6.11.
Gestione al Fantacalcio: titolarissimo nella scorsa stagione, rischia di essere meno centrale di quello che ci si possa aspettare. La concorrenza è folta e più di qualche panchina potrebbe arrivare. Sicuramente entrerà stabilmente nelle rotazioni alternative andando spesso a voto, ma al Fantacalcio non possiamo parlare di un profilo che valga più di un 4/5 slot in leghe da 10 partecipanti.
Note negative: tende a farsi ammonire spesso e con Motta i gialli potrebbero anche aumentare (7 nella scorsa stagione). Non è un titolare inamovibile.
In chiave Mantra: sicuramente un centrale che può entrare nel pacchetto di prime alternative ai vostri titolari di riferimento, ancor di più in una difesa a tre dove necessiterete di almeno 8/9 Dc.</t>
  </si>
  <si>
    <t>Barcelona</t>
  </si>
  <si>
    <t>29 ago 2000</t>
  </si>
  <si>
    <t>Spagna</t>
  </si>
  <si>
    <t xml:space="preserve">
Statistiche anno 23/24: nella scorsa stagione Gila è andato a voto in 21 occasioni, tutte da titolare. Per lui 0 bonus, 2 ammonizioni e 1 espulsione con una MV del 6.02 e una FM del 5.93.
Gestione al Fantacalcio: per noi parte leggermente dietro su Gigot per affiancare Romagnoli. Centrale affidabile che si può anche prendere con l'ex Marsiglia: in quel modo vi assicurereste il centrale titolare della Lazio ad un prezzo abbastanza basso. Una coppia per il 6/7 slot della propria rosa in leghe da almeno 10 partecipanti. Se però volete andare su uno solo di loro, noi vi consigliamo Gigot.
Note positive: può essere una sorpresa in termini di modificatore, profilo low cost da schierare in partite abbordabili (nella scorsa stagione 7 insufficienze, 1 grave, 8 volte sopra il 6).
Note negative: Gigot parte avanti nelle gerarchie.
In chiave Mantra: anche in questo caso consigliamo di prenderlo in coppia con Gigot. Una coppia low cost ideale per chi utilizza moduli con la difesa a tre.
</t>
  </si>
  <si>
    <t>11,9</t>
  </si>
  <si>
    <t>18 mar 1995</t>
  </si>
  <si>
    <t xml:space="preserve">
Statistiche anno 23/24: nella scorsa stagione Gollini è andato a voto in 7 occasioni, tutte da titolare. Per lui 8 gol subiti con una MV del 6.00 e una FM del 4.86.
Gestione al Fantacalcio: dovrebbe finalmente essere protagonista con continuità in Serie A. Portiere affidabile sotto diversi punti di vista che può mettere in mostra le proprie qualità da nuovo numero uno del Genoa. Al Fantacalcio può essere una discreta alternativa di copertura al vostro top di ruolo, o magari il classico portiere di medio livello da alternare con altri due estremi difensori dalla "categoria" simile.
Note positive: portiere affidabile anche per il mod e che grazie alla filosofia di Gilardino potrebbe portare a casa diversi clean sheet.
Note negative: non è un top, sia per clean sheet che per il modificatore. Va bene come alternativa, ma probabilmente può essere un rischio prenderlo come titolare di riferimento.</t>
  </si>
  <si>
    <t>37-51</t>
  </si>
  <si>
    <t>46-61</t>
  </si>
  <si>
    <t>06 apr 1998</t>
  </si>
  <si>
    <t>Argentina</t>
  </si>
  <si>
    <t xml:space="preserve">
Statistiche anno 23/24: nella scorsa stagione Nico Gonzalez è andato a voto in 29 occasioni, 21 di queste da titolare. Per lui 12 gol, 2 assist, 2 rigori sbagliati e 1 ammonizione con una MV del 6.31 e una FM del 7.40.
Gestione al Fantacalcio: passa alla Juventus dove dovrebbe essere ancora un titolare di riferimento, ma perde un minimo di centralità in termini di minuti. Dal punto di vista tecnico sarà a dir poco utile, ma potrebbe perdere quasi totalmente la priorità sui rigori. Forse un po' più lontano dalla porta rispetto a Firenze, ma pronto ad essere valorizzato dal gioco di Motta che sicuramente lo utilizzerà al meglio. Al Fantacalcio parliamo probabilmente di un terzo slot alto, probabilmente secondo in leghe da 10.
Note positive: sempre a voto, incline al bonus, Motta lo valorizzerà rendendolo probabilmente più continuo.
Note negative: concorrenza folta, perderà i calci di rigore, giocherà un po' più arretrato rispetto a Firenze. Occhio ai problemini fisici.
In chiave Mantra: senza dubbio una delle migliori A in circolazione. Che utilizziate il tridente puro o un solo attaccante esterno, se lo acquistate sarà il vostro titolare in quel ruolo.</t>
  </si>
  <si>
    <t>1,4</t>
  </si>
  <si>
    <t>Lumezzane</t>
  </si>
  <si>
    <t>07 mar 1995</t>
  </si>
  <si>
    <t xml:space="preserve">
Note negative: porta pochi bonus e tanti malus (4 gialli, 1 rosso e 1 autorete nella scorsa stagione).
Statistiche anno 23/24: nella scorsa stagione Grassi è andato a voto in 26 occasioni, 22 di queste titolare. Per lui 0 gol, 1 assist, 4 ammonizioni, 1 espulsione e 1 autogol con una MV del 5.92 e una FM del 5.77.
Gestione al Fantacalcio: dovrebbe entrare stabilmente nelle rotazioni in mediana dell'Empoli, ma al Fantacalcio è un profilo davvero poco appetibile. Non un titolare fisso e tutt'altro che una macchina da bonus. Probabilmente si può sorvolare serenamente sul suo conto, se non in leghe davvero numerosissime dove potreste necessitare di un profilo capace comunque di garantire 15/20 presenze.
Note positive: lo acquisterete al prezzo minimo.
In chiave Mantra: acquisisce un po' di valore in questo caso, ma è comunque difficile pensare di considerarlo più di un ultimo slot in leghe da almeno 10/12 partecipanti.</t>
  </si>
  <si>
    <t>8,4</t>
  </si>
  <si>
    <t>11 gen 1994</t>
  </si>
  <si>
    <t>Ghana, Italia</t>
  </si>
  <si>
    <t xml:space="preserve">
Note negative: difende tanto e prende molti gialli (9 nella scorsa stagione).
Statistiche anno 23/24: nella scorsa stagione Gyasi è andato a voto in 29 occasioni, 21 di queste titolare. Per lui 1 gol, 2 assist e 9 ammonizioni con una MV del 5.66 e una FM del 5.69.
Gestione al Fantacalcio: ci aspettiamo possa esser valorizzato da D'Aversa. Non è mai stato una macchina da bonus, ma dovrebbe essere un titolare importante. Alto a destra, nel tridente oppure a tutta fascia, ma propenso all'attacco e al cross, ovviamente però sempre con i soliti compiti di copertura. Può rappresentare un 7 slot interessante sotto diversi punti di vista.
Note positive: low cost e magari, grazie all'aiuto di D'Aversa, più propenso al bonus.
In chiave Mantra: per chi utilizza moduli come il 3511 può rappresentare una buona copertura come ultimo slot.</t>
  </si>
  <si>
    <t>182cm</t>
  </si>
  <si>
    <t>13 gen 1998</t>
  </si>
  <si>
    <t>Olanda, Marocco</t>
  </si>
  <si>
    <t>2,70 mln €</t>
  </si>
  <si>
    <t xml:space="preserve">
Statistiche anno 23/24: nella scorsa stagione Harroui è andato a voto in 17 occasioni, 13 di queste da titolare. Per lui 3 gol, 3 assist e 2 ammonizioni con una MV del 6.15 e una FM del 6.79
Gestione al Fantacalcio: reduce da una stagione tormentata in termini di problemi fisici, ma soddisfacente per quel che concerne i bonus, arriva al Verona per essere protagonista. Al Fantacalcio è un profilo che stuzzica la fantasia di molti. Trequartista titolare e anche possibile rigorista, pronto ad alternarsi con Suslov. Un quarto slot pienissimo.
Note positive: incline al bonus, affare per qualità-prezzo, anche possibile rigorista.
Note negative: occhio ai soliti problemini fisici che potrebbero ripresentarsi.
In chiave Mantra: anche in questo caso parliamo di un jolly che intriga davvero molto. L'ideale praticamente in qualsiasi modulo, una primissima alternativa nella maggior parte delle leghe.
</t>
  </si>
  <si>
    <t>29,4</t>
  </si>
  <si>
    <t>33-40</t>
  </si>
  <si>
    <t>34-48</t>
  </si>
  <si>
    <t>Marseille</t>
  </si>
  <si>
    <t>06 ott 1997</t>
  </si>
  <si>
    <t>Francia, Spagna</t>
  </si>
  <si>
    <t xml:space="preserve">
Statistiche anno 23/24: nella scorsa stagione Hernandez è andato a voto in 32 occasioni, 8 di queste da titolare. Per lui 5 gol, 3 assist, 10 ammonizioni, 1 espulsione e 1 rigore sbagliato con una MV del 6.17 e una FM del 6.45.
Gestione al Fantacalcio: arriva dall'ennesima buona stagione, anche a livello fantacalcistico, ma sicuramente non entusiasmante. Nella prossima però ci aspettiamo un rendimento superiore: Fonseca valorizza tanto gli esterni e sulla catena di sinistra potrebbe sviluppare principalmente la sua manovra offensiva. Theo sarà libero anche di accentrarsi e di staccarsi praticamente sempre per attaccare l'area avversaria. Inoltre, occhio ai calci di rigore: senza uno specialista come Giroud potrebbe anche contendersi i tiri dal dischetto con Morata. Al Fantacalcio è ovviamente un primissimo slot.
Note positive: può arrivare in doppia cifra di bonus. Anche per il modificatore risulta affidabile (17 volte sopra la sufficienza, più della metà delle partite giocate). Dovrebbe essere il rigorista e in più una delle prime scelte per punizioni e angoli. Potrebbe essere anche il miglior difensore per fantamedia nella prossima stagione.
Note negative: prezzo altissimo e attenzione ai cartellini, sono davvero troppi (10 gialli e 1 rosso nella scorsa stagione).
In chiave Mantra: anche in questo caso parliamo di un top assoluto nel suo ruolo. Se giocate a 4 è il miglior terzino sinistro, ma si può serenamente comprare anche per utilizzarlo come E.
</t>
  </si>
  <si>
    <t>Kista</t>
  </si>
  <si>
    <t>13 gen 1999</t>
  </si>
  <si>
    <t>Svezia, Burkina Faso</t>
  </si>
  <si>
    <t xml:space="preserve">
Statistiche anno 23/24: nella scorsa stagione Hien è andato a voto in 22 occasioni, 18 di queste da titolare. Per lui 4 ammonizioni, 1 espulsione e 0 bonus con una MV del 5.95 e una FM del 5.82.
Gestione al Fantacalcio: arrivato a gennaio tra le fila dell'Atalanta, sul finire della stagione è diventato un punto fermo. La sensazione è che possa diventare un tassello fondamentale per la difesa nerazzurra, dalla media voto affidabile in ottica modificatore. Una prima alternativa in leghe da 8/10 partecipanti, il classico 4 slot per chiudere il mod. Ballottaggio? Sulla carta dovrebbe essere il prescelto per ricoprire il ruolo di centrale, al suo posto il più adatto in rosa a sostituirlo è solo Djimisiti. Di conseguenza, solo qualora abbiate Hien in rosa, si potrebbe anche pensarli di prenderli in coppia. Così facendo, ad un prezzo molto basso, vi assicurereste il centrale titolare atalantino.
Note positive: il modo di giocare di Gasperini potrebbe farlo consacrare definitivamente. Per il mod è un profilo da non sottovalutare (all'Atalanta 4 insufficienze in 12 presenze, 4 volte sopra il 6).
Note negative: con il rientro di Scalvini e con la concorrenza sempre folta potrebbe saltare più di una partita nella seconda parte di stagione.
In chiave Mantra: difensore da considerare come titolare a rotazione per chi gioca con difese a tre, primissima alternativa per chi adotta invece moduli con linee difensive a quatto. Sempre in leghe da 8/10, da 12 in sù è un titolare inamovibile.
Statistiche anno 23/24: nella scorsa stagione Hien è andato a voto in 22 occasioni, 18 di queste da titolare. Per lui 4 ammonizioni, 1 espulsione e 0 bonus con una MV del 5.95 e una FM del 5.82.
Gestione al Fantacalcio: arrivato a gennaio tra le fila dell'Atalanta, sul finire della stagione è diventato un punto fermo. La sensazione è che possa diventare un tassello fondamentale per la difesa nerazzurra, dalla media voto affidabile in ottica modificatore. Una prima alternativa in leghe da 8/10 partecipanti, il classico 4 slot per chiudere il mod. Ballottaggio? Sulla carta dovrebbe essere il prescelto per ricoprire il ruolo di centrale, al suo posto il più adatto in rosa a sostituirlo è solo Djimisiti. Di conseguenza, solo qualora abbiate Hien in rosa, si potrebbe anche pensarli di prenderli in coppia. Così facendo, ad un prezzo molto basso, vi assicurereste il centrale titolare atalantino.
Note positive: il modo di giocare di Gasperini potrebbe farlo consacrare definitivamente. Per il mod è un profilo da non sottovalutare (all'Atalanta 4 insufficienze in 12 presenze, 4 volte sopra il 6).
Note negative: con il rientro di Scalvini e con la concorrenza sempre folta potrebbe saltare più di una partita nella seconda parte di stagione.
In chiave Mantra: difensore da considerare come titolare a rotazione per chi gioca con difese a tre, primissima alternativa per chi adotta invece moduli con linee difensive a quatto. Sempre in leghe da 8/10, da 12 in sù è un titolare inamovibile.
</t>
  </si>
  <si>
    <t>Shkodër</t>
  </si>
  <si>
    <t>20 feb 1994</t>
  </si>
  <si>
    <t xml:space="preserve">
Statistiche anno 23/24: nella scorsa stagione Hysaj è andato a voto in 20 occasioni, 11 di queste da titolare. Per lui 0 bonus e 2 ammonizioni con una MV del 5.70 e una FM del 5.65.
Gestione al Fantacalcio: tanti laterali in rosa, lui non è sicuramente in alto nelle gerarchie del nuovo tecnico. Entrerà nelle rotazioni e si renderà utile, ma al Fantacalcio è un profilo che potrebbe far comodo solo a chi cerca calciatori low cost capaci di garantire almeno 15/20 presenze in leghe da 12 partecipanti in poi.
Note positive: pronto a garantire 15/20 presenze probabilmente al prezzo minimo.
Note negative: non titolare, porta pochissimi bonus.
In chiave Mantra: la sua duttilità potrebbe renderlo più appetibile di altri terzini non sicurissimi del posto come lui. Se utilizzate moduli con una difesa a quattro, magari anche in leghe da 10 partecipanti, potrebbe rappresentare un jolly di copertura da ultimo slot.
Statistiche anno 23/24: nella scorsa stagione Hysaj è andato a voto in 20 occasioni, 11 di queste da titolare. Per lui 0 bonus e 2 ammonizioni con una MV del 5.70 e una FM del 5.65.
Gestione al Fantacalcio: tanti laterali in rosa, lui non è sicuramente in alto nelle gerarchie del nuovo tecnico. Entrerà nelle rotazioni e si renderà utile, ma al Fantacalcio è un profilo che potrebbe far comodo solo a chi cerca calciatori low cost capaci di garantire almeno 15/20 presenze in leghe da 12 partecipanti in poi.
Note positive: pronto a garantire 15/20 presenze probabilmente al prezzo minimo.
Note negative: non titolare, porta pochissimi bonus.
In chiave Mantra: la sua duttilità potrebbe renderlo più appetibile di altri terzini non sicurissimi del posto come lui. Se utilizzate moduli con una difesa a quattro, magari anche in leghe da 10 partecipanti, potrebbe rappresentare un jolly di copertura da ultimo slot.
</t>
  </si>
  <si>
    <t>Bondy</t>
  </si>
  <si>
    <t>02 mag 1998</t>
  </si>
  <si>
    <t>Francia, Repubblica Democratica del Congo</t>
  </si>
  <si>
    <t xml:space="preserve">
Statistiche anno 23/24: nella scorsa stagione Ikoné è andato a voto in 26 occasioni, 18 di queste da titolare. Per lui 3 gol, 1 assist e 5 ammonizioni con una MV del 5.79 e una FM del 6.08.
Gestione al Fantacalcio: non possiamo parlare di un titolare, ma di un profilo che proverà a ritagliarsi un po' di spazio nel corso della stagione. Quasi sempre a gara in corso, al Fanta parliamo di una scommessa da ultimo slot in leghe da almeno 10/12 partecipanti.
Note positive: probabilmente lo acquisterete al prezzo minimo, potrebbe racimolare 15/20 presene.
Note negative: la maggior parte delle presenze che collezionerà saranno da subentrato. Pochi bonus.
In chiave Mantra: anche in questo caso parliamo di una scommessa da ultimissimo slot, in leghe da almeno 10/12 partecipanti.</t>
  </si>
  <si>
    <t>30 set 1996</t>
  </si>
  <si>
    <t>Albania, Kosovo</t>
  </si>
  <si>
    <t xml:space="preserve">
Note negative: l'Empoli potrebbe subire parecchi gol nella prossima stagione, occhio alla sua MV.
Statistiche anno 23/24: nella scorsa stagione Ismajli è andato a voto in 25 occasioni, 23 di queste titolare. Per lui 0 bonus e 2 ammonizioni con una MV del 5.72 e una FM del 5.68.
Gestione al Fantacalcio: giocatore affidabile che rappresenterà un perno importante nella difesa dell'Empoli anche nella prossima stagione. Un titolare da prendere come copertura e da relegare negli ultimi slot della propria difesa.
Note positive: lo acquisterete ad un prezzo bassissimo. Pronto a garantire 25/30 presenze, la maggior parte del 1'. Prende pochi cartellini.
In chiave Mantra: anche in questo caso parliamo del classico titolare in copertura, da tenere in caldo in casi di estrema emergenza.</t>
  </si>
  <si>
    <t>02 mar 1992</t>
  </si>
  <si>
    <t xml:space="preserve">
Statistiche anno 23/24: nella scorsa stagione Izzo è andato a voto in 20 occasioni, tutte da titolare. Per lui 0 bonus e 9 ammonizioni con una MV del 5.82 e una FM del 5.62.
Gestione al Fantacalcio: nonostante la concorrenza folta, la sensazione è che possa essere un perno importante anche per Nesta come braccetto di destra. Difensore affidabile sotto diversi punti di vista che si può relegare negli ultimi slot del pacchetto difensivo (6/7) come copertura.
Note positive: difensore low cost titolare con una MV affidabile.
Note negative: occhio ai cartellini gialli (9 nella scorsa stagione).
In chiave Mantra: centrale di riserva che può esser considerato come copertura affidabile, sia se giocate a quattro e sia se utilizzate una linea difensiva a tre.
Statistiche anno 23/24: nella scorsa stagione Izzo è andato a voto in 20 occasioni, tutte da titolare. Per lui 0 bonus e 9 ammonizioni con una MV del 5.82 e una FM del 5.62.
Gestione al Fantacalcio: nonostante la concorrenza folta, la sensazione è che possa essere un perno importante anche per Nesta come braccetto di destra. Difensore affidabile sotto diversi punti di vista che si può relegare negli ultimi slot del pacchetto difensivo (6/7) come copertura.
Note positive: difensore low cost titolare con una MV affidabile.
Note negative: occhio ai cartellini gialli (9 nella scorsa stagione).
In chiave Mantra: centrale di riserva che può esser considerato come copertura affidabile, sia se giocate a quattro e sia se utilizzate una linea difensiva a tre.
</t>
  </si>
  <si>
    <t>23 dic 1997</t>
  </si>
  <si>
    <t>Serbia</t>
  </si>
  <si>
    <t xml:space="preserve">
Statistiche anno 23/24: nella scorsa stagione Jovic è andato a voto in 19 occasioni, 8 di queste da titolare. Per lui 6 gol, 1 assist, 2 ammonizioni e 1 espulsione con una MV del 5.89 e una FM del 6.44.
Gestione al Fantacalcio: non più vice di Giroud, ma pur sempre una riserva. Stavolta avanti nelle gerarchie c'è Morata, ma Jovic riuscirà comunque a ritagliarsi spazio, soprattutto post Champions League. Attaccante affidabile che si può prendere anche in coppia con lo spagnolo, specialmente se utilizzate lo switch. Una copertura sensata e low cost.
Note positive: può garantire una decina di presenze da titolare e un bottino di bonus molto simile a quello della scorsa stagione.
Note negative: parte dietro nelle gerarchie rispetto a Morata, dunque occhio a prenderlo in solitaria. A quel punto la gestione in sede di formazione si complicherebbe.
In chiave Mantra: anche in questo caso la coppia con Morata la consigliamo, soprattutto se utilizzate un modulo con due punte. In un pacchetto di 4/5 può avere senso prenderlo come copertura.
Statistiche anno 23/24: nella scorsa stagione Jovic è andato a voto in 19 occasioni, 8 di queste da titolare. Per lui 6 gol, 1 assist, 2 ammonizioni e 1 espulsione con una MV del 5.89 e una FM del 6.44.
Gestione al Fantacalcio: non più vice di Giroud, ma pur sempre una riserva. Stavolta avanti nelle gerarchie c'è Morata, ma Jovic riuscirà comunque a ritagliarsi spazio, soprattutto post Champions League. Attaccante affidabile che si può prendere anche in coppia con lo spagnolo, specialmente se utilizzate lo switch. Una copertura sensata e low cost.
Note positive: può garantire una decina di presenze da titolare e un bottino di bonus molto simile a quello della scorsa stagione.
Note negative: parte dietro nelle gerarchie rispetto a Morata, dunque occhio a prenderlo in solitaria. A quel punto la gestione in sede di formazione si complicherebbe.
In chiave Mantra: anche in questo caso la coppia con Morata la consigliamo, soprattutto se utilizzate un modulo con due punte. In un pacchetto di 4/5 può avere senso prenderlo come copertura.
</t>
  </si>
  <si>
    <t>Belo Horizonte</t>
  </si>
  <si>
    <t>10 giu 1991</t>
  </si>
  <si>
    <t>Brasile, Italia</t>
  </si>
  <si>
    <t xml:space="preserve">
Statistiche anno 23/24: nella scorsa stagione Juan Jesus è andato a voto in 24 occasioni, 23 di queste da titolare. Per lui 1 gol, 0 assist e 7 ammonizioni con una MV del 5.69 e una FM del 5.67.
Gestione al Fantacalcio: arriva da una stagione deludente e la sensazione è che avrà poche occasioni per riscattarsi. Potrebbe entrare raramente nelle rotazioni di Conte, rimanendo in rosa più per la figura di uomo spogliatoio che per rendersi realmente utile in campo. Ci aspettiamo dunque possa giocare davvero poco, ragion per cui vi consigliamo di sorvolare su un suo possibile acquisto.
Note positive: lo acquisterete al prezzo minimo.
Note negative: potrebbe disputare meno della metà delle partite della scorsa stagione. Inoltre tutt'altro che affidabile per MV (12 insufficienze su 24 partite) e cartellini (7).
In chiave Mantra: avrà anche la doppia skill centrale/terzino, ma resta un calciatore che giocherà poco e con risultati non proprio fantastici. Meglio virare su altri calciatori.
Statistiche anno 23/24: nella scorsa stagione Juan Jesus è andato a voto in 24 occasioni, 23 di queste da titolare. Per lui 1 gol, 0 assist e 7 ammonizioni con una MV del 5.69 e una FM del 5.67.
Gestione al Fantacalcio: arriva da una stagione deludente e la sensazione è che avrà poche occasioni per riscattarsi. Potrebbe entrare raramente nelle rotazioni di Conte, rimanendo in rosa più per la figura di uomo spogliatoio che per rendersi realmente utile in campo. Ci aspettiamo dunque possa giocare davvero poco, ragion per cui vi consigliamo di sorvolare su un suo possibile acquisto.
Note positive: lo acquisterete al prezzo minimo.
Note negative: potrebbe disputare meno della metà delle partite della scorsa stagione. Inoltre tutt'altro che affidabile per MV (12 insufficienze su 24 partite) e cartellini (7).
In chiave Mantra: avrà anche la doppia skill centrale/terzino, ma resta un calciatore che giocherà poco e con risultati non proprio fantastici. Meglio virare su altri calciatori.
</t>
  </si>
  <si>
    <t>Lyon</t>
  </si>
  <si>
    <t>05 giu 2000</t>
  </si>
  <si>
    <t xml:space="preserve">
Statistiche anno 23/24: nella scorsa stagione Kalulu è andato a voto in 7 occasioni, 4 di queste da titolare. Per lui 0 bonus e 0 malus con una MV e una FM del 5.86.
Gestione al Fantacalcio: Arriva a Torino per mettersi a disposizione di Thiago Motta, pronto a ricoprire sia il ruolo di terzino destro che di difensore centrale. Tornerà utile dunque in più posizioni nel corso della stagione. Spesso a voto, al Fantacalcio può rappresentare una scommessa low cost da ultimi slot.
Note positive: può garantire 20/25 partite a voto al prezzo minimo o poco più.
Note negative: non ci aspettiamo molte presenze da titolare. Inoltre non è affidabilissimo, nè per bonus e nè per media voto.
In chiave Mantra: qui acquista un minimo di appeal in più visto il doppio ruolo. Se partecipate a leghe da 10/12 partecipanti e utilizzate la difesa a quattro, può tornare utile come ultimissimo slot nel pacchetto arretrato.
</t>
  </si>
  <si>
    <t>Sotira</t>
  </si>
  <si>
    <t>30 gen 1998</t>
  </si>
  <si>
    <t>Cipro</t>
  </si>
  <si>
    <t xml:space="preserve">
Statistiche anno 23/24: nella scorsa stagione Kastanos è andato a voto in 24 occasioni, 18 di queste da titolare. Per lui 3 gol, 0 assist e 5 ammonizioni con una MV del 6.00 e una FM del 6.29.
Gestione al Fantacalcio: reduce da una stagione tormentata con la Salernitana, approda al Verona consapevole dei propri mezzi e pronto a giocarsi il posto con chi gli sta davanti. Parte dietro nelle gerarchie, ma tornerà utile nel corso della stagione, anche a gara in corso. Al Fantacalcio può ricoprire il ruolo di ultimo slot del vostro pacchetto di centrocampo, in leghe da almeno 10 partecipanti e al prezzo minimo.
Note positive: lo acquisterete al prezzo minimo e andrà spesso a voto.
Note negative: dovrebbe partire spesso dalla panchina, in sede di formazione potrebbe creare problemi di gestione.
In chiave Mantra: anche in questo caso parliamo di una copertura da ultimo slot, magari per chi gioca con due mezze ali e sempre in leghe da almeno 10 partecipanti.
</t>
  </si>
  <si>
    <t>42,35</t>
  </si>
  <si>
    <t>44-61</t>
  </si>
  <si>
    <t>31-45</t>
  </si>
  <si>
    <t>Vercelli</t>
  </si>
  <si>
    <t>28 feb 2000</t>
  </si>
  <si>
    <t>Italia, Costa d'Avorio</t>
  </si>
  <si>
    <t xml:space="preserve">
Statistiche anno 23/24: nella scorsa stagione Kean è andato a voto in 14 occasioni, 8 di queste da titolare. Per lui 0 bonus e 2 ammonizioni con una MV del 6.00 e una FM del 5.93.
Gestione al Fantacalcio: arriva alla Fiorentina per ricoprire il ruolo di centravanti titolare, ma ovviamente la concorrenza non manca. Tuttavia ci aspettiamo possa essere centrale nel progetto viola, pronto per regalare diverse gioie anche al Fantacalcio. Per noi è un terzo slot pieno.
Note positive: per rapporto qualità-prezzo può rivelarsi molto interessante. Giocherà con continuità, la doppia cifra di gol è fattibile.
Note negative: non è detto che sia sempre titolare, la concorrenza di Beltran sarà costante e pericolosa. Occhio al suo rendimento, spesso è troppo altalenante.
In chiave Mantra: andiamo dritti al punto, è un titolare per le vostre rose? Dipende molto dal modulo. Se giocate con una punta, ottima prima alternativa. Con due Pc invece potrebbe essere un titolare affidabile da alternare.</t>
  </si>
  <si>
    <t>58,1</t>
  </si>
  <si>
    <t>46-56</t>
  </si>
  <si>
    <t>38-50</t>
  </si>
  <si>
    <t>28 feb 1998</t>
  </si>
  <si>
    <t xml:space="preserve">
Gestione al Fantacalcio: indubbiamente è un top, un primo slot assoluto ai nastri di partenza. Lo pagherete come tale, dunque pronti poi a cercare di completare il reparto con scommesse o certezze low cost. Anche alla Juventus può fare bene e avere un rendimento altissimo, Thiago Motta saprà valorizzarlo.
Note positive: ancora possibile rigorista (in lotta con Vlahovic, Luiz e Nico) e titolare inamovibile. Molto propenso al bonus (di media 1 ogni 2 partite nella scorsa stagione). Anche in termini di MV affidabilissimo (4 insufficienze in 34 presenze).
Note negative: potrebbe andare via a cifre simili a quelle che potreste spendere per un secondo slot alto o un primo slot basso in attacco.
In chiave Mantra: anche in questo caso parliamo di un top di ruolo indiscusso. Se deciderete di acquistarlo, dovrà essere il vostro titolare inamovibile: dunque, risparmiate sulle coperture.
Statistiche anno 23/24: nella scorsa stagione Koopmeiners è andato a voto in 34 occasioni, 29 di queste da titolare. Per lui 12 gol, 5 assist e 5 ammonizioni con una MV del 6.40 e una FM del 7.53.
</t>
  </si>
  <si>
    <t>KOSTIC</t>
  </si>
  <si>
    <t>01 nov 1992</t>
  </si>
  <si>
    <t>6,50 mln €</t>
  </si>
  <si>
    <t xml:space="preserve">
Statistiche anno 23/24: nella scorsa stagione Kostic è andato a voto in 29 occasioni, 26 di queste da titolare. Per lui 0 gol, 3 assist e 2 ammonizioni con una MV del 5.91 e una FM del 5.98.
Gestione al Fantacalcio: con il cambio modulo ci aspettiamo possa avere davvero pochissimo spazio con Motta. Un profilò a metà tra un terzino e un'ala, ragion per cui potrebbe giocare davvero poco. Al massimo a gara in corso, al Fantacalcio potrebbe al massimo rappresentare una scommessa da ultimissimo slot in leghe da 10/12 partecipanti almeno.
Note negative: potrebbero esserci grosse problematiche tattiche con Thiago Motta, ragion per cui è lecito aspettarsi da lui pochissime presenze e la maggior parte di queste da subentrato.
In chiave Mantra: anche in questo caso, nonostante il doppio ruolo stuzzichi, parliamo di un profilo che potrebbe essere relegato al massimo nell'ultimissimo slot della vostra rosa, ma solo nel caso in cui utilizziate moduli con due E pure.</t>
  </si>
  <si>
    <t>Centrocampo - Centrocampista di sinistra</t>
  </si>
  <si>
    <t>06 dic 1997</t>
  </si>
  <si>
    <t>Costa d'Avorio</t>
  </si>
  <si>
    <t>7,50 mln €</t>
  </si>
  <si>
    <t xml:space="preserve">
Statistiche anno 23/24: nella scorsa stagione Kouamé è andato a voto in 20 occasioni, 11 di queste da titolare. Per lui 2 gol, 1 assist e 0 malus con una MV del 5.95 e una FM del 6.30.
Gestione al Fantacalcio: potrebbe ancora una volta riuscire a ritagliarsi un po' di spazio, anche e soprattutto a gara in corso. Un attaccante pronto ad agire sia da punto di riferimento centrale che più laterale, ma che parte parecchio dietro nelle gerarchie. Al Fanta è al massimo un ultimissimo slot in leghe da almeno 10/12 partecipanti.
Note positive: lo acquisterete al prezzo minimo.
Note negative: concorrenza folta, quasi sempre da subentrato. Gestione in sede di formazione molto complicata.
In chiave Mantra: anche in questo caso parliamo di una scommessa da tenere in considerazione solo in leghe molto numerose.</t>
  </si>
  <si>
    <t>91,7</t>
  </si>
  <si>
    <t>87-107</t>
  </si>
  <si>
    <t>83-100</t>
  </si>
  <si>
    <t>Tiflis</t>
  </si>
  <si>
    <t>Georgia</t>
  </si>
  <si>
    <t>85,00 mln €</t>
  </si>
  <si>
    <t xml:space="preserve">
Statistiche anno 23/24: nella scorsa stagione Kvaratskhelia è andato a voto in 34 occasioni, 32 di queste da titolare. Per lui 11 gol, 5 assist e 8 ammonizioni con una MV del 6.25 e una FM del 7.25.
Gestione al Fantacalcio: sarà la stella anche con Conte. Il tecnico del Napoli valorizza tanto gli esterni e con lui il georgiano potrebbe raggiungere livelli ancor più alti rispetto al solito. Primo slot? Per noi si. Avrà un rendimento probabilmente da top di ruolo, ma forse potreste riuscire a pagarlo molto meno dei classici centravanti primi slot.
Note positive: offre garanzie sotto tantissimi punti di vista. Nella migliore delle ipotesi potrebbe anche raggiungere doppia cifra di gol e assist. Un top indiscusso.
Note negative: occhio ai cartellini gialli (8 nella scorsa stagione), con la filosofia di Conte potrebbero non diminuire, anzi.
In chiave Mantra: anche in questo caso è un top di ruolo, pronto a giocarsi lo scettro di A più pagata con altri 2/3. Qualsiasi sia il modulo che utilizzerete sarà ovviamente uno dei vostri punti fermi.
Statistiche anno 23/24: nella scorsa stagione Kvaratskhelia è andato a voto in 34 occasioni, 32 di queste da titolare. Per lui 11 gol, 5 assist e 8 ammonizioni con una MV del 6.25 e una FM del 7.25.
Gestione al Fantacalcio: sarà la stella anche con Conte. Il tecnico del Napoli valorizza tanto gli esterni e con lui il georgiano potrebbe raggiungere livelli ancor più alti rispetto al solito. Primo slot? Per noi si. Avrà un rendimento probabilmente da top di ruolo, ma forse potreste riuscire a pagarlo molto meno dei classici centravanti primi slot.
Note positive: offre garanzie sotto tantissimi punti di vista. Nella migliore delle ipotesi potrebbe anche raggiungere doppia cifra di gol e assist. Un top indiscusso.
Note negative: occhio ai cartellini gialli (8 nella scorsa stagione), con la filosofia di Conte potrebbero non diminuire, anzi.
In chiave Mantra: anche in questo caso è un top di ruolo, pronto a giocarsi lo scettro di A più pagata con altri 2/3. Qualsiasi sia il modulo che utilizzerete sarà ovviamente uno dei vostri punti fermi.
</t>
  </si>
  <si>
    <t>Patras</t>
  </si>
  <si>
    <t>05 feb 1996</t>
  </si>
  <si>
    <t>Grecia</t>
  </si>
  <si>
    <t xml:space="preserve">
Statistiche anno 23/24: nella scorsa stagione Kyriakopoulos è andato a voto in 27 occasioni, 20 di queste da titolare. Per lui 0 gol, 3 assist e 3 ammonizioni con una MV del 5.87 e una FM del 5.93.
Gestione al Fantacalcio: non ha brillato particolarmente nella scorsa stagione, ma con nesta la musica potrebbe cambiare. Quanto visto nella pre-season lascia ben sperare e anche al Fantacalcio potrebbe rivelarsi un colpo interessante. Titolare, offensivo e low cost, un mix perfetto per il 5/6 slot del vostro pacchetto difensivo. Potrebbe sorprendervi.
Note positive: potrebbe essere un ottimo affare per rapporto qualità-prezzo. Ci aspettiamo possa incidere tanto anche in termini di bonus.
Note negative: occhio alla concorrenza folta, spesso si prende dei momenti di pausa, a volte anche abbastanza lunghi, durante la stagione e in quei periodi potrebbe anche finire in panchina in più di un'occasione.
In chiave Mantra: un terzino particolarmente offensivo che potrebbe essere la prima alternativa perfetta al vostro titolare di riferimento.
Statistiche anno 23/24: nella scorsa stagione Kyriakopoulos è andato a voto in 27 occasioni, 20 di queste da titolare. Per lui 0 gol, 3 assist e 3 ammonizioni con una MV del 5.87 e una FM del 5.93.
Gestione al Fantacalcio: non ha brillato particolarmente nella scorsa stagione, ma con nesta la musica potrebbe cambiare. Quanto visto nella pre-season lascia ben sperare e anche al Fantacalcio potrebbe rivelarsi un colpo interessante. Titolare, offensivo e low cost, un mix perfetto per il 5/6 slot del vostro pacchetto difensivo. Potrebbe sorprendervi.
Note positive: potrebbe essere un ottimo affare per rapporto qualità-prezzo. Ci aspettiamo possa incidere tanto anche in termini di bonus.
Note negative: occhio alla concorrenza folta, spesso si prende dei momenti di pausa, a volte anche abbastanza lunghi, durante la stagione e in quei periodi potrebbe anche finire in panchina in più di un'occasione.
In chiave Mantra: un terzino particolarmente offensivo che potrebbe essere la prima alternativa perfetta al vostro titolare di riferimento.
</t>
  </si>
  <si>
    <t>12-17</t>
  </si>
  <si>
    <t>Čačak</t>
  </si>
  <si>
    <t>15 set 1990</t>
  </si>
  <si>
    <t xml:space="preserve">
Note negative: la concorrenza sulle corsie laterali in casa Verona è abbastanza folta, dunque occhio a qualche turno di riposo inaspettato.
Statistiche anno 23/24: nella scorsa stagione Lazovic è andato a voto in 31 occasioni, 22 di queste titolare. Per lui 3 gol, 2 assist e 1 espulsione con una MV del 5.87 e una FM del 6.19.
Gestione al Fantacalcio: sarà un punto fermo anche nella prossima stagione, dove probabilmente avanzerà il suo raggio d'azione. L'idea è quella di avvicinarlo maggiormente alla porta e sfruttare le sue qualità. Al Fantacalcio può essere un tassello interessante: un 5/6 slot di copertura, da tenere in caldo per le situazioni di emergenza, almeno inizialmente.
Note positive: per rapporto qualità-prezzo potrebbe rivelarsi un ottimo colpo. Pronto a garantire un bottino di almeno 6/7 bonus totali.
In chiave Mantra: se utilizzate moduli come il 3511 potrebbe rappresentare un ottimo titolare di copertura, la prima alternativa magari ai vostri punti di riferimento.</t>
  </si>
  <si>
    <t>174cm</t>
  </si>
  <si>
    <t>Valdagno</t>
  </si>
  <si>
    <t>29 nov 1993</t>
  </si>
  <si>
    <t>23,00 mln €</t>
  </si>
  <si>
    <t xml:space="preserve">
Statistiche anno 23/24: nella scorsa stagione Lazzari è andato a voto in 24 occasioni, 19 di queste da titolare. Per lui 0 gol, 2 assist, 4 ammonizioni e 1 espulsione con una MV del 5.94 e una FM del 5.90.
Gestione al Fantacalcio: dovrebbe essere il punto di riferimento sulla corsia destra difensiva nella prossima stagione. Nonostante le alternative non manchino, si candida per essere un perno fisso e al Fantacalcio intriga. Può essere la prima vera stagione in cui riuscirà ad esprimersi con continuità e anche per questo il rendimento fantacalcistico potrebbe migliorare, sia per MV che sotto l'aspetto dei bonus. Slot? Il compromesso tra la cifra giusta e il rendimento che ci aspettiamo è forse il quarto.
Note positive: molto offensivo, con più continuità potrebbe esprimersi su buoni livelli e portare più bonus.
Note negative: la concorrenza è folta, di conseguenza non si può permettere di sbagliare troppe partite, soprattutto all'inizio. Altalenante.
In chiave Mantra: ottima opzione per la corsia di destra, da poter affiancare ad un altro profilo di livello simile (non un top, ma neanche un terzino di bassa classifica).
Statistiche anno 23/24: nella scorsa stagione Lazzari è andato a voto in 24 occasioni, 19 di queste da titolare. Per lui 0 gol, 2 assist, 4 ammonizioni e 1 espulsione con una MV del 5.94 e una FM del 5.90.
Gestione al Fantacalcio: dovrebbe essere il punto di riferimento sulla corsia destra difensiva nella prossima stagione. Nonostante le alternative non manchino, si candida per essere un perno fisso e al Fantacalcio intriga. Può essere la prima vera stagione in cui riuscirà ad esprimersi con continuità e anche per questo il rendimento fantacalcistico potrebbe migliorare, sia per MV che sotto l'aspetto dei bonus. Slot? Il compromesso tra la cifra giusta e il rendimento che ci aspettiamo è forse il quarto.
Note positive: molto offensivo, con più continuità potrebbe esprimersi su buoni livelli e portare più bonus.
Note negative: la concorrenza è folta, di conseguenza non si può permettere di sbagliare troppe partite, soprattutto all'inizio. Altalenante.
In chiave Mantra: ottima opzione per la corsia di destra, da poter affiancare ad un altro profilo di livello simile (non un top, ma neanche un terzino di bassa classifica).
</t>
  </si>
  <si>
    <t>Żnin</t>
  </si>
  <si>
    <t>02 feb 1995</t>
  </si>
  <si>
    <t xml:space="preserve">
Statistiche anno 23/24: nella scorsa stagione Linetty è andato a voto in 26 occasioni, 19 di queste da titolare. Per lui 0 bonus e 12 ammonizioni con una MV del 5.92 e una FM del 5.69.
Gestione al Fantacalcio: con l'arrivo di Vanoli ha perso un po' di terreno nelle gerarchie. Parte dietro rispetto agli altri componenti del centrocampo. Inoltre al Fantacalcio risulta un profilo tutt'altro che appetibile anche in termini di bonus e media voto. Noi vi consigliamo di virare su altri profili, almeno inizialmente.
Note positive: quasi sicuramente lo acquisterete al prezzo minimo.
Note negative: più malus che bonus (nella scorsa stagione 0 gol, 0 assist e ben 12 ammonizioni). Inoltre non è un titolare.
In chiave Mantra: nonostante ricopra anche il ruolo di M resta un giocatore non affidabile in termini di presenze. Potete trovare di meglio, anche allo stesso prezzo.
Statistiche anno 23/24: nella scorsa stagione Linetty è andato a voto in 26 occasioni, 19 di queste da titolare. Per lui 0 bonus e 12 ammonizioni con una MV del 5.92 e una FM del 5.69.
Gestione al Fantacalcio: con l'arrivo di Vanoli ha perso un po' di terreno nelle gerarchie. Parte dietro rispetto agli altri componenti del centrocampo. Inoltre al Fantacalcio risulta un profilo tutt'altro che appetibile anche in termini di bonus e media voto. Noi vi consigliamo di virare su altri profili, almeno inizialmente.
Note positive: quasi sicuramente lo acquisterete al prezzo minimo.
Note negative: più malus che bonus (nella scorsa stagione 0 gol, 0 assist e ben 12 ammonizioni). Inoltre non è un titolare.
In chiave Mantra: nonostante ricopra anche il ruolo di M resta un giocatore non affidabile in termini di presenze. Potete trovare di meglio, anche allo stesso prezzo.
</t>
  </si>
  <si>
    <t>Trenčín</t>
  </si>
  <si>
    <t>25 nov 1994</t>
  </si>
  <si>
    <t>28,00 mln €</t>
  </si>
  <si>
    <t xml:space="preserve">
Statistiche anno 23/24: nella scorsa stagione Lobotka è andato a voto in 38 occasioni, tutte da titolare. Per lui 0 gol, 1 assist e 4 ammonizioni con una MV del 5.93 e una FM del 5.91.
Gestione al Fantacalcio: Un profilo difensivo che sarà un perno fondamentale della squadra anche con Conte, soprattutto in fase di possesso. Non vi aspettate un profilo particolarmente appetibile in termini di Fantacalcio, ma un mestierante di qualità che potrebbe darvi garanzie come 6 slot in copertura. Ad un prezzo modico potreste ritrovarvi con un calciatore utile in momenti di emergenza.
Note positive: sempre presente e dal prezzo basso. Molto affidabile anche in termini di media voto.
Note negative: porta pochi bonus.
In chiave Mantra: in questo caso il discorso cambia quasi completamente. In questo ruolo è forse da considerare addirittura un top. I bonus restano pochi, ma la sua ottima MV potrebbe fare la differenza. Se giocate con una M obbligatoria e non volete spendere una fortuna per i super top, lui può fare al caso vostro.
Statistiche anno 23/24: nella scorsa stagione Lobotka è andato a voto in 38 occasioni, tutte da titolare. Per lui 0 gol, 1 assist e 4 ammonizioni con una MV del 5.93 e una FM del 5.91.
Gestione al Fantacalcio: Un profilo difensivo che sarà un perno fondamentale della squadra anche con Conte, soprattutto in fase di possesso. Non vi aspettate un profilo particolarmente appetibile in termini di Fantacalcio, ma un mestierante di qualità che potrebbe darvi garanzie come 6 slot in copertura. Ad un prezzo modico potreste ritrovarvi con un calciatore utile in momenti di emergenza.
Note positive: sempre presente e dal prezzo basso. Molto affidabile anche in termini di media voto.
Note negative: porta pochi bonus.
In chiave Mantra: in questo caso il discorso cambia quasi completamente. In questo ruolo è forse da considerare addirittura un top. I bonus restano pochi, ma la sua ottima MV potrebbe fare la differenza. Se giocate con una M obbligatoria e non volete spendere una fortuna per i super top, lui può fare al caso vostro.
</t>
  </si>
  <si>
    <t>Lecco</t>
  </si>
  <si>
    <t>08 gen 1998</t>
  </si>
  <si>
    <t xml:space="preserve">
Statistiche anno 23/24: nella scorsa stagione Locatelli è andato a voto in 35 occasioni, 34 di queste da titolare. Per lui 1 gol, 4 assist e 6 ammonizioni con una MV del 5.83 e una FM del 5.94.
Gestione al Fantacalcio: centrale con Allegri, con Motta potrebbe avere maggiore difficoltà nel trovare continuità. Sicuramente nei due in mediana, ci aspettiamo possa entrare stabilmente nelle rotazioni, ma ad oggi sarebbe sbagliato considerarlo un titolare inamovibile. Andrà comunque spesso a voto, ragion per cui al Fantacalcio potrebbe essere una discreta copertura da ultimo slot.
Note negative: qualche giallo di troppo e soprattutto ci aspettiamo possa partire spesso dalla panchina.
In chiave Mantra: in questo caso il suo appeal ovviamente aumenta. Non un titolare, ma un interessante prima copertura per il vostro punto di riferimento in quel ruolo.</t>
  </si>
  <si>
    <t>72,8</t>
  </si>
  <si>
    <t>58-77</t>
  </si>
  <si>
    <t>74-90</t>
  </si>
  <si>
    <t>London</t>
  </si>
  <si>
    <t>20 ott 1997</t>
  </si>
  <si>
    <t>Inghilterra, Nigeria</t>
  </si>
  <si>
    <t xml:space="preserve">
Statistiche anno 23/24: nella scorsa stagione Lookman è andato a voto in 30 occasioni, 22 di queste da titolare. Per lui 4 ammonizioni, 7 assist e 11 gol con una MV del 6.37 e una FM del 7.63.
Gestione al Fantacalcio: senza troppi giri di parole possiamo dire che parliamo di un secondo slot pienissimo. Sarà pagato tanto, ma meno dei top di ruolo. Arriva da due stagioni molto convincenti, può essere ancora una volta uno dei migliori secondi slot. Ballottaggio?Sono in 4/5 a giocarsi il posto, tutti interscambiabili. A differenza di come spesso si fa per centravanti da primo slot, in questo caso meglio un altro attaccante titolare di basso livello o una scommessa per coprirlo, ma non un suo compagno di squadra.
Note positive: nella scorsa stagione è diventato ancor più costante. Quando titolare, incide quasi sempre (solo 7 volte a secco dal 1' su 22 presenze). Dovrebbe essere il rigorista.
Note negative: abbondanza elevata in attacco, il rischio di partire dalla panchina in più di un'occasione è concreto e quando entra a gara in corso non riesce ad incidere (0 bonus in 9 partite da subentrato). Inoltre occhio al prezzo, potrebbe essere quasi da primo slot.
In chiave Mantra: nel suo ruolo è senza dubbio un primo slot, un top di reparto. L'ideale sia per chi gioca con una A che per chi utilizza il tridente. Anche in questo caso sconsigliamo la coppia con altri attaccanti atalantini.
Statistiche anno 23/24: nella scorsa stagione Lookman è andato a voto in 30 occasioni, 22 di queste da titolare. Per lui 4 ammonizioni, 7 assist e 11 gol con una MV del 6.37 e una FM del 7.63.
Gestione al Fantacalcio: senza troppi giri di parole possiamo dire che parliamo di un secondo slot pienissimo. Sarà pagato tanto, ma meno dei top di ruolo. Arriva da due stagioni molto convincenti, può essere ancora una volta uno dei migliori secondi slot. Ballottaggio?Sono in 4/5 a giocarsi il posto, tutti interscambiabili. A differenza di come spesso si fa per centravanti da primo slot, in questo caso meglio un altro attaccante titolare di basso livello o una scommessa per coprirlo, ma non un suo compagno di squadra.
Note positive: nella scorsa stagione è diventato ancor più costante. Quando titolare, incide quasi sempre (solo 7 volte a secco dal 1' su 22 presenze). Dovrebbe essere il rigorista.
Note negative: abbondanza elevata in attacco, il rischio di partire dalla panchina in più di un'occasione è concreto e quando entra a gara in corso non riesce ad incidere (0 bonus in 9 partite da subentrato). Inoltre occhio al prezzo, potrebbe essere quasi da primo slot.
In chiave Mantra: nel suo ruolo è senza dubbio un primo slot, un top di reparto. L'ideale sia per chi gioca con una A che per chi utilizza il tridente. Anche in questo caso sconsigliamo la coppia con altri attaccanti atalantini.
</t>
  </si>
  <si>
    <t>28 mar 1998</t>
  </si>
  <si>
    <t>Slovenia, Austria</t>
  </si>
  <si>
    <t xml:space="preserve">
Gestione al Fantacalcio: sarà ovviamente un punto fermo negli 11 titolari. Giocherà nei 2 alle spalle dei trequartisti, ma pronto ad inserirsi comunque costantemente. Può garantire un discreto bottino di bonus. Insomma, un quinto slot pieno, soprattutto in termini di prezzo. Potrebbe fare meglio della scorsa stagione e a quel punto anche diventare una prima alternativa ai vostri titolari.
Note positive: il prezzo non sarà altissimo. Può garantire 5/6 bonus totali.
Note negative: un po' altalenante, soprattutto in termini di voti. Occhio alla concorrenza, qualche panchina potrebbe arrivare anche per lui.
In chiave Mantra: l'ideale per chi gioca con moduli con due C, una prima alternativa perfetta ai vostri titolari. Incline al bonus, media comunque affidabile e prezzo basso. What else?
Statistiche anno 23/24: nella scorsa stagione Lovric è andato a voto in 29 occasioni, 21 di queste da titolare. Per lui 1 gol, 2 assist, 1 ammonizione e 1 espulsione con una MV del 5.97 e una FM del 6.09.
</t>
  </si>
  <si>
    <t>26 giu 1998</t>
  </si>
  <si>
    <t xml:space="preserve">
Statistiche anno 23/24: nella scorsa stagione Lucumì è andato a voto in 29 occasioni, 23 di queste da titolare. Per lui 0 bonus e 2 ammonizioni con una MV del 6.10 e una FM del 6.07.
Gestione al Fantacalcio: entrerà in maniera concreta nelle rotazioni difensive di Italiano. In più di un'occasione sarà titolare. Rispetto a quasi tutti i suoi compagni di reparto è meno blasonato, ma garantisce quasi sempre il voto e la sufficienza. Ad un prezzo super accessibile potreste ritrovarvi con un soddisfacente slot di copertura. Italiano ama far alternare i propri calciatori e anche lui sarà inghiottito nel vortice del turnover. Il consiglio è comunque quello di prenderlo in solitaria, evitando coppie di alcun tipo.
Note positive: come accennato, garantisce praticamente sempre la sufficienza (appena 5 volte sotto il 6 in 29 partite).
Note negative: rischia di partire diverse volte dalla panchina. Inoltre, con Italiano che ama impostare dal basso, potrebbe incappare in diversi errori in fase di costruzione e ciò potrebbe far calare la sua media. Occhio ai gialli che con Italiano in panchina (difesa molto alta) potrebbero aumentare.
In chiave Mantra: un centrale low cost da poter inserire negli ultimi slot del proprio pacchetto difensivo. L'ideale come 7/8 alternativa per chi utilizza moduli con difese a tre.
Statistiche anno 23/24: nella scorsa stagione Lucumì è andato a voto in 29 occasioni, 23 di queste da titolare. Per lui 0 bonus e 2 ammonizioni con una MV del 6.10 e una FM del 6.07.
Gestione al Fantacalcio: entrerà in maniera concreta nelle rotazioni difensive di Italiano. In più di un'occasione sarà titolare. Rispetto a quasi tutti i suoi compagni di reparto è meno blasonato, ma garantisce quasi sempre il voto e la sufficienza. Ad un prezzo super accessibile potreste ritrovarvi con un soddisfacente slot di copertura. Italiano ama far alternare i propri calciatori e anche lui sarà inghiottito nel vortice del turnover. Il consiglio è comunque quello di prenderlo in solitaria, evitando coppie di alcun tipo.
Note positive: come accennato, garantisce praticamente sempre la sufficienza (appena 5 volte sotto il 6 in 29 partite).
Note negative: rischia di partire diverse volte dalla panchina. Inoltre, con Italiano che ama impostare dal basso, potrebbe incappare in diversi errori in fase di costruzione e ciò potrebbe far calare la sua media. Occhio ai gialli che con Italiano in panchina (difesa molto alta) potrebbero aumentare.
In chiave Mantra: un centrale low cost da poter inserire negli ultimi slot del proprio pacchetto difensivo. L'ideale come 7/8 alternativa per chi utilizza moduli con difese a tre.
</t>
  </si>
  <si>
    <t>06 set 1996</t>
  </si>
  <si>
    <t xml:space="preserve">
Statistiche anno 23/24: nella scorsa stagione Luperto è andato a voto in 38 occasioni, tutte da titolare. Per lui 1 gol, 1 assist e 4 ammonizioni con una MV del 6.00 e una FM del 6.05.
Gestione al Fantacalcio: arriva da una stagione impressionante con l'Empoli, dove nella seconda parte è stato guidato da Nicola che ritrova a Cagliari. Con la filosofia di gioco del tecnico si esalta e può garantire un ottimo rendimento sotto diversi aspetti. Al Fanta può essere un'ottima opzione per chiudere il modificatore. Un quinto slot pieno, forse anche quarto in leghe da 10 e con il modificatore difesa.
Note positive: sempre presente, con Nicola nella scorsa stagione rendimento da top ( 2 insufficienze in 18 partite, 1 gol, 1 assist e 9 volte sopra il 6). Pochissimi cartellini (4 in 38 partite nella scorsa stagione).
Note negative: prende pochi gialli, ma 3 dei 4 della scorsa stagione sono arrivati nelle 18 partite in cui c'era Nicola che gli chiede un'aggressività particolare. Il prezzo potrebbe essere più alto del previsto dopo il finale della scorsa stagione.
In chiave Mantra: un profilo super affidabile per chi utilizza una difesa a tre, perfetta prima alternativa in leghe da 8, possibile titolare in leghe da 10. Il tutto ad un prezzo comunque contenuto.
</t>
  </si>
  <si>
    <t>Piräus</t>
  </si>
  <si>
    <t>22 ott 1993</t>
  </si>
  <si>
    <t xml:space="preserve">
Statistiche anno 23/24: nella scorsa stagione Lykogiannis è andato a voto in 18 occasioni, 10 di queste da titolare. Per lui 2 gol, 2 assist e 2 ammonizioni con una MV del 5.97 e una FM del 6.36.
Gestione al Fantacalcio: entrerà sicuramente nelle rotazioni di Italiano nel corso della stagione. Al Fantacalcio può essere considerato un ultimo slot di copertura in leghe da almeno 10 partecipanti, capace di regalare anche qualche bonus, ma non troppo affidabile in termini di modificatore. In questo caso consigliamo vivamente di prenderlo in coppia con Miranda. Possiede ottime qualità tecniche ed è per questo che Italiano probabilmente deciderà di utilizzarlo in più di un'occasione. Affiancandolo all'ex Betis vi assicurerete la coppia di terzini sinistri del Bologna ad un prezzo anche abbastanza conveniente.
Note positive: buone possibilità di acquistarlo al prezzo minimo. Regala quasi sempre 2/3 bonus a stagione tra gol e assist.
Note negative: potrebbero essere diverse le partite in cui inizierà dalla panchina. Senza Miranda potrebbe rivelarsi uno slot sprecato.
In chiave Mantra: anche in questo caso consigliamo di affiancarlo a Miranda, ma sempre in leghe da almeno 10 partecipanti.
Statistiche anno 23/24: nella scorsa stagione Lykogiannis è andato a voto in 18 occasioni, 10 di queste da titolare. Per lui 2 gol, 2 assist e 2 ammonizioni con una MV del 5.97 e una FM del 6.36.
Gestione al Fantacalcio: entrerà sicuramente nelle rotazioni di Italiano nel corso della stagione. Al Fantacalcio può essere considerato un ultimo slot di copertura in leghe da almeno 10 partecipanti, capace di regalare anche qualche bonus, ma non troppo affidabile in termini di modificatore. In questo caso consigliamo vivamente di prenderlo in coppia con Miranda. Possiede ottime qualità tecniche ed è per questo che Italiano probabilmente deciderà di utilizzarlo in più di un'occasione. Affiancandolo all'ex Betis vi assicurerete la coppia di terzini sinistri del Bologna ad un prezzo anche abbastanza conveniente.
Note positive: buone possibilità di acquistarlo al prezzo minimo. Regala quasi sempre 2/3 bonus a stagione tra gol e assist.
Note negative: potrebbero essere diverse le partite in cui inizierà dalla panchina. Senza Miranda potrebbe rivelarsi uno slot sprecato.
In chiave Mantra: anche in questo caso consigliamo di affiancarlo a Miranda, ma sempre in leghe da almeno 10 partecipanti.
</t>
  </si>
  <si>
    <t>Correggio</t>
  </si>
  <si>
    <t>04 ott 1995</t>
  </si>
  <si>
    <t xml:space="preserve">
Statistiche anno 23/24: nella scorsa stagione Magnani è andato a voto in 30 occasioni, 27 di queste titolare. Per lui 0 bonus e 6 ammonizioni con una MV del 6.00 e una FM del 5.90.
Gestione al Fantacalcio: entrerà stabilmente nelle rotazioni difensive, come sempre. Difficile pensare che giocherà ogni partita, ma come al solito porterà a casa il suo discreto bottino di presenze. In leghe molto numerose può essere l'ultimo slot low cost da prendere come copertura.
Note positive: può garantire 20/25 presenze al prezzo minimo.
Note negative: potrebbe giocare meno rispetto alla scorsa stagione, collezionando diverse partite anche da subentrato.
In chiave Mantra: anche in questo caso, al massimo un'ultima copertura in leghe da 10 partecipanti almeno, magari in pacchetti di 8/9 centrali per chi gioca con una difesa a tre.
Statistiche anno 23/24: nella scorsa stagione Magnani è andato a voto in 30 occasioni, 27 di queste titolare. Per lui 0 bonus e 6 ammonizioni con una MV del 6.00 e una FM del 5.90.
Gestione al Fantacalcio: entrerà stabilmente nelle rotazioni difensive, come sempre. Difficile pensare che giocherà ogni partita, ma come al solito porterà a casa il suo discreto bottino di presenze. In leghe molto numerose può essere l'ultimo slot low cost da prendere come copertura.
Note positive: può garantire 20/25 presenze al prezzo minimo.
Note negative: potrebbe giocare meno rispetto alla scorsa stagione, collezionando diverse partite anche da subentrato.
In chiave Mantra: anche in questo caso, al massimo un'ultima copertura in leghe da 10 partecipanti almeno, magari in pacchetti di 8/9 centrali per chi gioca con una difesa a tre.
</t>
  </si>
  <si>
    <t>24,85</t>
  </si>
  <si>
    <t>33-42</t>
  </si>
  <si>
    <t>27-38</t>
  </si>
  <si>
    <t>Cayenne</t>
  </si>
  <si>
    <t>03 lug 1995</t>
  </si>
  <si>
    <t>Francia, Guyana Francese</t>
  </si>
  <si>
    <t>38,00 mln €</t>
  </si>
  <si>
    <t xml:space="preserve">
Statistiche anno 23/24: nella scorsa stagione Maignan è andato a voto in 29 occasioni, tutte da titolare. Per lui 34 gol subiti, 1 assist, 1 ammonizione e 1 espulsione con una MV del 6.05 e una FM del 4.86.
Gestione al Fantacalcio: ovviamente sarà il titolare in porta, senza alcun dubbio, ma occhio ai problemi fisici che spesso presenta. Noi vi consigliamo di coprirvi con Sportiello, anche a costo di spendere qualche credito in più per quest'ultimo, ma prenderlo è obbligatorio. Nonostante le condizioni fisiche spesso non perfette, Maignan resta un grande primo slot, soprattutto con il modificatore.
Note positive: portiere perfetto per il modificatore. Il gioco di Fonseca potrebbe esaltarlo, con i piedi è forte e potrebbe continuare a regalare qualche gioia in tal senso (2 assist nelle ultime 3 stagioni).
Note negative: si infortuna spesso (8 partite saltate per problemi fisici nella scorsa stagione, 16 nella season 22/23, 6 al primo anno in Serie A).
Statistiche anno 23/24: nella scorsa stagione Maignan è andato a voto in 29 occasioni, tutte da titolare. Per lui 34 gol subiti, 1 assist, 1 ammonizione e 1 espulsione con una MV del 6.05 e una FM del 4.86.
Gestione al Fantacalcio: ovviamente sarà il titolare in porta, senza alcun dubbio, ma occhio ai problemi fisici che spesso presenta. Noi vi consigliamo di coprirvi con Sportiello, anche a costo di spendere qualche credito in più per quest'ultimo, ma prenderlo è obbligatorio. Nonostante le condizioni fisiche spesso non perfette, Maignan resta un grande primo slot, soprattutto con il modificatore.
Note positive: portiere perfetto per il modificatore. Il gioco di Fonseca potrebbe esaltarlo, con i piedi è forte e potrebbe continuare a regalare qualche gioia in tal senso (2 assist nelle ultime 3 stagioni).
Note negative: si infortuna spesso (8 partite saltate per problemi fisici nella scorsa stagione, 16 nella season 22/23, 6 al primo anno in Serie A).
</t>
  </si>
  <si>
    <t>10,15</t>
  </si>
  <si>
    <t>17-23</t>
  </si>
  <si>
    <t>14-21</t>
  </si>
  <si>
    <t>11 ott 2001</t>
  </si>
  <si>
    <t>Italia, Venezuela</t>
  </si>
  <si>
    <t xml:space="preserve">
Statistiche anno 23/24: nella scorsa stagione Maldini è andato a voto in 16 occasioni, 5 di queste da titolare. Per lui 4 gol, 1 assist e 1 ammonizione.
Gestione al Fantacalcio: torna al Monza dove, senza Colpani, può essere davvero protagonista sulla trequarti. Mancino che giocherà vicino alla porta a supporto della punta. La concorrenza non manca, ma la sensazione è che possa avere parecchia continuità. Al Fantacalcio è una bella scommessa per chiudere il pacchetto di titolari, da 4/5 slot.
Note positive: low cost, ma con il vizio marcato del bonus (4 gol e 1 assist in 16 presenze).
Note negative: occhio alla concorrenza, potrebbe arrivare un periodo della stagione in cui potrebbe sedersi inizialmente in panchina in più di un'occasione.
In chiave Mantra: anche in questo caso una scommessina molto intrigante, ma per il ruolo di T. Ideale per chi utilizza moduli come il 4231.
</t>
  </si>
  <si>
    <t>Castel San Pietro ...</t>
  </si>
  <si>
    <t>22 ago 1998</t>
  </si>
  <si>
    <t>Italia, Marocco</t>
  </si>
  <si>
    <t xml:space="preserve">
Statistiche anno 23/24: nella scorsa stagione Maleh è andato a voto in 34 occasioni, 30 di queste da titolare. Per lui 0 gol, 1 assist e 11 ammonizioni con una MV del 5.79 e una FM del 5.66.
Gestione al Fantacalcio: torna ad Empoli per provare ad essere ancora una volta protagonista (in termini di minutaggio) con i toscani. Non un titolare inamovibile, ma un profilo che rientrerà stabilmente nelle rotazioni in mediana. Profilo dunque interessante per l'Empoli, assolutamente no invece per i nostri scopi. Non affidabile sotto tantissimi punti di vista.
Note positive: lo acquisterete al prezzo minimo e andrà spessissimo a voto.
Note negative: pochi bonus, troppi malus (11 cartellini gialli nella scorsa stagione). Non è un titolare fisso.
In chiave Mantra: anche in questo caso c'è assolutamente di meglio per i nostri scopi, allo stesso prezzo.
</t>
  </si>
  <si>
    <t>9,8</t>
  </si>
  <si>
    <t>17 apr 1996</t>
  </si>
  <si>
    <t xml:space="preserve">
Statistiche anno 23/24: nella scorsa stagione Mancini è andato a voto in 35 occasioni, 14 di queste da titolare. Per lui 4 gol, 0 assist e 9 ammonizioni con una MV del 5.99 e una FM del 6.20.
Gestione al Fantacalcio: difensore centrale titolare nella linea a quattro di De Rossi. Costante e affidabile, un terzo/quarto slot low cost per il proprio pacchetto difensivo.
Note positive: rispetto ad altri "colleghi" di slot può andare via ad un prezzo più basso. Titolare, costante e con un vizio marcato del gol.
Note negative: come al solito il suo problema principale consiste nei cartellini gialli (9 nella scorsa stagione).
In chiave Mantra: un centrale titolare, uno dei più affidabili sotto diversi punti di vista. Un perno importante, a prescindere dal modulo.</t>
  </si>
  <si>
    <t>29 giu 1997</t>
  </si>
  <si>
    <t>8,50 mln €</t>
  </si>
  <si>
    <t xml:space="preserve">
Statistiche anno 23/24: nella scorsa stagione Mandragora è andato a voto in 30 occasioni, 16 di queste da titolare. Per lui 3 gol, 3 assist e 5 ammonizioni con una MV del 5.95 e una FM del 6.28.
Gestione al Fantacalcio: non parliamo di un titolare inamovibile, ma un profilo che rientrerà stabilmente nelle rotazioni a centrocampo. Al Fanta non è un profilo super appetibile in termini di bonus, ma un mediano sempre affidabile per quel che concerne il minutaggio e la MV. Un 6 slot di copertura di tutto rispetto.
Note positive: low cost, titolare e affidabile per MV (solo 1/3 delle gare della scorsa stagione sotto la sufficienza).
Note negative: non porta tantissimi bonus e non sarà un titolare inamovibile.
In chiave Mantra: acquista sicuramente appeal potendo ricoprire anche il ruolo di M. Per noi rappresenta una validissima prima alternativa al vostro titolare di riferimento.</t>
  </si>
  <si>
    <t>Mostar</t>
  </si>
  <si>
    <t>31 ago 1993</t>
  </si>
  <si>
    <t>800 mila €</t>
  </si>
  <si>
    <t xml:space="preserve">
Statistiche anno 23/24: nella scorsa stagione Marì è andato a voto in 33 occasioni, 30 di queste da titolare. Per lui 0 bonus e 7 ammonizioni con una MV del 5.98 e una FM del 5.88.
Gestione al Fantacalcio: difensore molto affidabile sotto diversi punti di vista, perno fisso del trio difensivo anche con Nesta in panchina. Al Fantacalcio è un 5/6 slot perfetto che quasi sicuramente riuscirete ad acquistare anche ad un prezzo abbastanza basso.
Note positive: difensore low cost molto affidabile sia per titolarità (30 partite dal 1' nella scorsa stagione) che per MV (9 volte su 33 sotto la sufficienza).
Note negative: occhio ai cartellini gialli (7 nella scorsa stagione) e ad una concorrenza folta come quella di Caldirola.
In chiave Mantra: centrale affidabile sotto diversi punti di vista, copertura low cost perfetta per i vostri titolari di riferimento.
Statistiche anno 23/24: nella scorsa stagione Marì è andato a voto in 33 occasioni, 30 di queste da titolare. Per lui 0 bonus e 7 ammonizioni con una MV del 5.98 e una FM del 5.88.
Gestione al Fantacalcio: difensore molto affidabile sotto diversi punti di vista, perno fisso del trio difensivo anche con Nesta in panchina. Al Fantacalcio è un 5/6 slot perfetto che quasi sicuramente riuscirete ad acquistare anche ad un prezzo abbastanza basso.
Note positive: difensore low cost molto affidabile sia per titolarità (30 partite dal 1' nella scorsa stagione) che per MV (9 volte su 33 sotto la sufficienza).
Note negative: occhio ai cartellini gialli (7 nella scorsa stagione) e ad una concorrenza folta come quella di Caldirola.
In chiave Mantra: centrale affidabile sotto diversi punti di vista, copertura low cost perfetta per i vostri titolari di riferimento.
</t>
  </si>
  <si>
    <t>23 mag 1996</t>
  </si>
  <si>
    <t>Romania</t>
  </si>
  <si>
    <t>500 mila €</t>
  </si>
  <si>
    <t xml:space="preserve">
Note negative: non ci aspettiamo sia inamovibile, inoltre occhio a qualche acciacco di troppo che spesso lo ha colpito nelle ultime stagioni.
Statistiche anno 23/24: nella scorsa stagione Marin è andato a voto in 28 occasioni, 20 di queste titolare. Per lui 0 gol, 2 assist e 3 ammonizioni con una MV del 5.98 e una FM del 6.02.
Gestione al Fantacalcio: tornato al Cagliari dovrebbe ritrovare finalmente continuità con Nicola in panchina. Che sia in cabina di regia o come mezzala poco importa. Centrocampista affidabile sotto diversi punti di vista che può rappresentare un'ottima copertura low cost per chiudere il vostro pacchetto di centrocampo.
Note positive: titolare low cost affidabile per media voto e anche rigorista all'occorrenza.
In chiave Mantra: una ottima M di copertura in un pacchetto di tre mediani, ad un prezzo anche abbastanza basso.</t>
  </si>
  <si>
    <t>168cm</t>
  </si>
  <si>
    <t>27 mag 1991</t>
  </si>
  <si>
    <t>Portogallo</t>
  </si>
  <si>
    <t xml:space="preserve">
Statistiche anno 23/24: nella scorsa stagione Mario Rui è andato a voto in 19 occasioni, 14 di queste da titolare. Per lui 0 gol, 2 assist, 5 ammonizioni e 1 espulsione con una MV del 5.82 e una FM del 5.74.
Gestione al Fantacalcio: parte dietro nelle gerarchie e non ci aspettiamo possa collezionare tante presenze nel corso della stagione. Difficile ipotizzarlo come braccetto di sinistra, a differenza di Olivera, e quasi sicuramente sarà la terza o quarta alternativa a tutta fascia sulla corsia mancina (in ordine ci sono Spinazzola, Olivera e potrebbe giocarsela con lui anche Mazzocchi). Noi vi consigliamo di sorvolare, almeno inizialmente.
Note positive: lo acquisterete al prezzo minimo.
Note negative: rischia di giocare molto meno rispetto alla scorsa stagione, con la maggior parte delle presenze che arriverebbero a gara in corso.
In chiave Mantra: anche in questo caso, forse ancora di più, vi consigliamo di virare direttamente su altri profili.
Statistiche anno 23/24: nella scorsa stagione Mario Rui è andato a voto in 19 occasioni, 14 di queste da titolare. Per lui 0 gol, 2 assist, 5 ammonizioni e 1 espulsione con una MV del 5.82 e una FM del 5.74.
Gestione al Fantacalcio: parte dietro nelle gerarchie e non ci aspettiamo possa collezionare tante presenze nel corso della stagione. Difficile ipotizzarlo come braccetto di sinistra, a differenza di Olivera, e quasi sicuramente sarà la terza o quarta alternativa a tutta fascia sulla corsia mancina (in ordine ci sono Spinazzola, Olivera e potrebbe giocarsela con lui anche Mazzocchi). Noi vi consigliamo di sorvolare, almeno inizialmente.
Note positive: lo acquisterete al prezzo minimo.
Note negative: rischia di giocare molto meno rispetto alla scorsa stagione, con la maggior parte delle presenze che arriverebbero a gara in corso.
In chiave Mantra: anche in questo caso, forse ancora di più, vi consigliamo di virare direttamente su altri profili.
</t>
  </si>
  <si>
    <t>140,7</t>
  </si>
  <si>
    <t>133-156</t>
  </si>
  <si>
    <t>133-161</t>
  </si>
  <si>
    <t>Bahía Blanca</t>
  </si>
  <si>
    <t>22 ago 1997</t>
  </si>
  <si>
    <t xml:space="preserve">
Statistiche anno 23/24: nella scorsa stagione Lautaro Martinez è andato a voto in 33 occasioni, 31 di queste da titolare. Per lui 24 gol, 2 assist, 5 ammonizioni e 1 rigore sbagliato con una MV del 6.65 e una FM del 8.73.
Gestione al Fantacalcio: c'è poco da dire. Capocannoniere della scorsa stagione, top assoluto e quasi sicuramente attaccante più pagato della prossima stagione. Primo slot assoluto, dunque prezzo altissimo. Se lo acquistate, vi conviene studiare a fondo questa guida perchè vi serviranno tanti profili low cost intriganti per completare il reparto. Ovviamente, se lo acquistate va schierato sempre (ricordatevi dei 4 gol da subentrato a Salerno nella scorsa stagione).
Note positive: garantisce 20 gol in campionato e forse è l'unico in Serie A, anche senza rigori.
Note negative: quando non porta bonus è spesso insufficiente (7 volte sotto il 6 nelle 12 partite in cui non ha segnato o fatto assist). In ogni stagione ha dei periodi di black out (nella scorsa 9 partite consecutive senza gol).
In chiave Mantra: anche in questo caso un top assoluto. Se lo acquistate, forse meglio prendere calciatori di contorno pronti a supportarlo, prediligendo dunque magari moduli con una sola punta.
Statistiche anno 23/24: nella scorsa stagione Lautaro Martinez è andato a voto in 33 occasioni, 31 di queste da titolare. Per lui 24 gol, 2 assist, 5 ammonizioni e 1 rigore sbagliato con una MV del 6.65 e una FM del 8.73.
Gestione al Fantacalcio: c'è poco da dire. Capocannoniere della scorsa stagione, top assoluto e quasi sicuramente attaccante più pagato della prossima stagione. Primo slot assoluto, dunque prezzo altissimo. Se lo acquistate, vi conviene studiare a fondo questa guida perchè vi serviranno tanti profili low cost intriganti per completare il reparto. Ovviamente, se lo acquistate va schierato sempre (ricordatevi dei 4 gol da subentrato a Salerno nella scorsa stagione).
Note positive: garantisce 20 gol in campionato e forse è l'unico in Serie A, anche senza rigori.
Note negative: quando non porta bonus è spesso insufficiente (7 volte sotto il 6 nelle 12 partite in cui non ha segnato o fatto assist). In ogni stagione ha dei periodi di black out (nella scorsa 9 partite consecutive senza gol).
In chiave Mantra: anche in questo caso un top assoluto. Se lo acquistate, forse meglio prendere calciatori di contorno pronti a supportarlo, prediligendo dunque magari moduli con una sola punta.
</t>
  </si>
  <si>
    <t>11,2</t>
  </si>
  <si>
    <t>10 mag 1996</t>
  </si>
  <si>
    <t xml:space="preserve">
Statistiche anno 23/24: nella scorsa stagione Martinez Quarta è andato a voto in 28 occasioni, 26 di queste da titolare. Per lui 5 gol, 0 assist e 9 ammonizioni con una MV del 6.04 e una FM del 6.41.
Gestione al Fantacalcio: reduce da una stagione super in termini di bonus, dovrebbe esser ancor più centrale nel progetto viola con Palladino in panchina. Grazie al cambio modulo dovrebbe fungere da braccetto e ciò gli permetterà di accompagnare spesso la manovra offensiva. Al Fantacalcio è un terzo slot pieno, soprattutto senza modificatore.
Note positive: titolare, senso del gol marcato (5 gol nell'ultima stagione).
Note negative: occhio alle ammonizioni (9 nella scorsa stagione). Troppo altalenante per il modificatore.
In chiave Mantra: sarà probabilmente uno dei Dc più pagati, senza dubbio un vostro titolare al prescindere dal modulo che utilizzerete.</t>
  </si>
  <si>
    <t>Belgrade</t>
  </si>
  <si>
    <t>17 ott 1992</t>
  </si>
  <si>
    <t>Montenegro, Serbia</t>
  </si>
  <si>
    <t xml:space="preserve">
Statistiche anno 23/24: nella scorsa stagione Marusic è andato a voto in 37 occasioni, tutte da titolare. Per lui 1 gol, 3 ammonizioni e 1 espulsione con una MV del 5.72 e una FM del 5.73.
Gestione al Fantacalcio: tanti laterali in rosa, si ritaglierà il suo spazio come al solito. Entrerà nelle rotazioni e si renderà utile, strappando anche delle presenze da titolare. Tuttavia vi consigliamo di non prenderlo in coppia con nessuno essendoci diversi terzini che possono giocare a sinistra, ma considerarlo solo in leghe da almeno 10 partecipanti, per chi necessita un ultimo slot da prendere al prezzo minimo e che garantisca almeno una ventina di presenze.
Note positive: pronto a garantire almeno 20 presenze, probabilmente al prezzo minimo e diverse di queste da titolare.
Note negative: rispetto all'anno scorso le presenze da titolare potrebbero dimezzarsi, porta pochi bonus e ha una media voto tutt'altro che affidabile.
In chiave Mantra: la sua duttilità potrebbe renderlo più appetibile di altri terzini non sicurissimi del posto come lui. Se utilizzate moduli con una difesa a quattro, magari anche in leghe da 10 partecipanti, potrebbe rappresentare un jolly di copertura da ultimo slot.
</t>
  </si>
  <si>
    <t>02 gen 1994</t>
  </si>
  <si>
    <t xml:space="preserve">
Statistiche anno 23/24: nella scorsa stagione Masina è andato a voto in 15 occasioni, 11 di queste da titolare. Per lui 0 bonus e 2 ammonizioni con una MV del 5.87 e una FM del 5.80.
Gestione al Fantacalcio: tornerà parecchio utile a Vanoli come braccetto di sinistra. Non un titolare inamovibile, ma entrerà spesso nelle rotazioni e potrebbe concludere il campionato con almeno 20/25 presenze all'attivo. Occhio però alle sue condizioni fisiche, non sempre ottimali, ragion per cui vi consigliamo di prenderlo per coprire gli ultimi slot in leghe da almeno 10 partecipanti.
Note positive: lo acquisterete ad un prezzo molto basso e potrebbe garantirvi comunque almeno 20/25 presenze.
Note negative: occhio alle condizioni fisiche, arriva da stagione spesso influenzate da qualche acciacco di troppo.
In chiave Mantra: qui acquista molto più valore essendo un duttile jolly difensivo. A prescindere dal modulo può essere una buona copertura da relegare negli ultimi slot del vostro pacchetto difensivo.
Statistiche anno 23/24: nella scorsa stagione Masina è andato a voto in 15 occasioni, 11 di queste da titolare. Per lui 0 bonus e 2 ammonizioni con una MV del 5.87 e una FM del 5.80.
Gestione al Fantacalcio: tornerà parecchio utile a Vanoli come braccetto di sinistra. Non un titolare inamovibile, ma entrerà spesso nelle rotazioni e potrebbe concludere il campionato con almeno 20/25 presenze all'attivo. Occhio però alle sue condizioni fisiche, non sempre ottimali, ragion per cui vi consigliamo di prenderlo per coprire gli ultimi slot in leghe da almeno 10 partecipanti.
Note positive: lo acquisterete ad un prezzo molto basso e potrebbe garantirvi comunque almeno 20/25 presenze.
Note negative: occhio alle condizioni fisiche, arriva da stagione spesso influenzate da qualche acciacco di troppo.
In chiave Mantra: qui acquista molto più valore essendo un duttile jolly difensivo. A prescindere dal modulo può essere una buona copertura da relegare negli ultimi slot del vostro pacchetto difensivo.
</t>
  </si>
  <si>
    <t>27 lug 1995</t>
  </si>
  <si>
    <t xml:space="preserve">
Statistiche anno 23/24: nella scorsa stagione Mazzocchi è andato a voto in 25 occasioni, 20 di queste da titolare. Per lui 0 gol, 2 assist, 4 ammonizioni e 1 espulsione con una MV del 5.68 e una FM del 5.64.
Gestione al Fantacalcio: non sarà un titolare fisso, ma potrebbe tornare parecchio utile a Conte nel corso della stagione. Sia dal 1' che da subentrato e sia a destra che a sinistra. Si è messo in mostra durante il ritiro pre-season e siamo convinti possa racimolare diverse presenze in campionato. Al Fantacalcio è un profilo che stuzzica, potreste pensare scommetterci per gli ultimi slot della vostra difesa.
Note positive: potreste riuscire a strapparlo anche al prezzo minimo. Noi ci aspettiamo almeno una ventina di presenze e anche qualche bonus.
Note negative: ovviamente vi ricordiamo che sulla carta non è un titolare inamovibile e che potrebbe spesso partire anche dalla panchina.
In chiave Mantra: se volete, prendetelo in solitaria, magari come ultimo slot in un pacchetto di 4/5 E se utilizzate moduli con due esterni puri.
</t>
  </si>
  <si>
    <t>34-43</t>
  </si>
  <si>
    <t>29-41</t>
  </si>
  <si>
    <t>22 mar 1997</t>
  </si>
  <si>
    <t xml:space="preserve">
Statistiche anno 23/24: nella scorsa stagione Meret è andato a voto in 31 occasioni, tutte da titolare. Per lui 40 gol subiti e 2 rigori parati con una MV del 6.06 e una FM del 4.97.
Gestione al Fantacalcio: ai nastri di partenza dovrebbe essere il portiere titolare del Napoli anche nella prossima stagione. Il suo vice sarà Caprile, portiere di buon livello che può dargli filo da torcere durante il campionato. Il consiglio è di prenderli entrambi per evitare rischi. Parliamo della coppia di una delle migliori squadre del campionato, a quel punto potreste poi completare il reparto con un portiere di medio-basso livello.
Note positive: dovrebbe essere il titolare del Napoli, ma sarà pagato meno degli altri portieri delle top. Con Conte ci aspettiamo tanti clean sheet.
Note negative: occhio alla concorrenza di Caprile. Non è un portiere da modificatore (solo 7 volte sopra la sufficienza).
Statistiche anno 23/24: nella scorsa stagione Meret è andato a voto in 31 occasioni, tutte da titolare. Per lui 40 gol subiti e 2 rigori parati con una MV del 6.06 e una FM del 4.97.
Gestione al Fantacalcio: ai nastri di partenza dovrebbe essere il portiere titolare del Napoli anche nella prossima stagione. Il suo vice sarà Caprile, portiere di buon livello che può dargli filo da torcere durante il campionato. Il consiglio è di prenderli entrambi per evitare rischi. Parliamo della coppia di una delle migliori squadre del campionato, a quel punto potreste poi completare il reparto con un portiere di medio-basso livello.
Note positive: dovrebbe essere il titolare del Napoli, ma sarà pagato meno degli altri portieri delle top. Con Conte ci aspettiamo tanti clean sheet.
Note negative: occhio alla concorrenza di Caprile. Non è un portiere da modificatore (solo 7 volte sopra la sufficienza).
</t>
  </si>
  <si>
    <t>13 mag 1991</t>
  </si>
  <si>
    <t xml:space="preserve">
Statistiche anno 23/24: nella scorsa stagione Messias è andato a voto in 17 occasioni, 13 di queste da titolare. Per lui 1 gol, 0 assist, ma anche 0 malus ammonizioni con una MV del 6.18 e una FM del 6.35.
Gestione al Fantacalcio: copertura affidabile per il 6 slot del vostro pacchetto di centrocampo. Non un titolare inamovibile, ma un profilo comunque di stampo offensivo da tenere in caldo per i momenti di emergenze. Il tutto a cifre molto basse.
Note positive: pochissimi malus (0 nella scorsa stagione), affidabilissimo per media voto (3 insufficienze in 17 partite). Duttile.
Note negative: non titolarissimo, potrebbe partire dalla panchina anche nella metà delle partite. Occhio alle sue condizioni fisiche non sempre ottimali.
In chiave Mantra: jolly di copertura molto interessante, soprattutto per chi utilizza il 3421. In leghe da 10 partecipanti può rivelarsi preziosissimo.
Statistiche anno 23/24: nella scorsa stagione Messias è andato a voto in 17 occasioni, 13 di queste da titolare. Per lui 1 gol, 0 assist, ma anche 0 malus ammonizioni con una MV del 6.18 e una FM del 6.35.
Gestione al Fantacalcio: copertura affidabile per il 6 slot del vostro pacchetto di centrocampo. Non un titolare inamovibile, ma un profilo comunque di stampo offensivo da tenere in caldo per i momenti di emergenze. Il tutto a cifre molto basse.
Note positive: pochissimi malus (0 nella scorsa stagione), affidabilissimo per media voto (3 insufficienze in 17 partite). Duttile.
Note negative: non titolarissimo, potrebbe partire dalla panchina anche nella metà delle partite. Occhio alle sue condizioni fisiche non sempre ottimali.
In chiave Mantra: jolly di copertura molto interessante, soprattutto per chi utilizza il 3421. In leghe da 10 partecipanti può rivelarsi preziosissimo.
</t>
  </si>
  <si>
    <t>Tychy</t>
  </si>
  <si>
    <t>28 feb 1994</t>
  </si>
  <si>
    <t xml:space="preserve">
Statistiche anno 23/24: nella scorsa stagione Milik è andato a voto in 24 occasioni, 7 di queste da titolare. Per lui 4 gol, 1 assist, 1 espulsione e 2 ammonizioni con una MV del 6.00 e una FM del 6.46.
Gestione al Fantacalcio: alle prese con dei problemini fisici, sarà comunque destinato a ricoprire il ruolo di alternativa a Vlahovic. Caratteristiche adatte alla filosofia di Motta, potrebbe trovare spazio nel corso della stagione, sia a gara in corso che post Champions. Si può prendere in coppia con Vlahovic, ma magari anche come scommessa solitaria da ultimo slot.
Note negative: parte dietro nelle gerarchie e potrebbe giocarne pochissime da titolare. Le sue condizioni fisiche spesso sono tutt'altro che eccellenti.
In chiave Mantra: anche in questo caso, forse ancor di più rispetto al Classic, vi consigliamo di prenderlo in coppia con Vlahovic.</t>
  </si>
  <si>
    <t>25-33</t>
  </si>
  <si>
    <t>21-29</t>
  </si>
  <si>
    <t>202cm</t>
  </si>
  <si>
    <t>Ourense</t>
  </si>
  <si>
    <t>20 feb 1997</t>
  </si>
  <si>
    <t>Serbia, Spagna</t>
  </si>
  <si>
    <t xml:space="preserve">
Statistiche anno 23/24: nella scorsa stagione Milinkovic-Savic è andato a voto in 36 occasioni, tutte da titolare. Per lui 31 gol subiti e 2 ammonizioni con una MV del 6.12 e una FM del 5.24.
Gestione al Fantacalcio: con Vanoli in panchina le cose potrebbero cambiare. Da squadra rocciosa in difesa a compagine più offensiva e aperta. Insomma, potrebbe arrivare qualche gol subito in più e visto che Milinkovic-Savic non offre nemmeno grandissime garanzie per il modificatore, vi sconsigliamo di prenderlo come prima scelta in porta. Tuttavia può essere comunque un ottimo titolare a buon prezzo da alternare con un altro estremo difensore di livello simile.
Note positive: ci aspettiamo un prezzo non altissimo. In casa il Toro prende pochi gol (solo 9 reti subite tra le mura amiche sulle 31 della scorsa stagione).
Note negative: come accennato, con la nuova filosofia di gioco proposta da Vanoli potrebbe arrivare qualche gol subito in più rispetto alla scorsa stagione.
Statistiche anno 23/24: nella scorsa stagione Milinkovic-Savic è andato a voto in 36 occasioni, tutte da titolare. Per lui 31 gol subiti e 2 ammonizioni con una MV del 6.12 e una FM del 5.24.
Gestione al Fantacalcio: con Vanoli in panchina le cose potrebbero cambiare. Da squadra rocciosa in difesa a compagine più offensiva e aperta. Insomma, potrebbe arrivare qualche gol subito in più e visto che Milinkovic-Savic non offre nemmeno grandissime garanzie per il modificatore, vi sconsigliamo di prenderlo come prima scelta in porta. Tuttavia può essere comunque un ottimo titolare a buon prezzo da alternare con un altro estremo difensore di livello simile.
Note positive: ci aspettiamo un prezzo non altissimo. In casa il Toro prende pochi gol (solo 9 reti subite tra le mura amiche sulle 31 della scorsa stagione).
Note negative: come accennato, con la nuova filosofia di gioco proposta da Vanoli potrebbe arrivare qualche gol subito in più rispetto alla scorsa stagione.
</t>
  </si>
  <si>
    <t>03 ago 2003</t>
  </si>
  <si>
    <t xml:space="preserve">
Statistiche anno 23/24: nella scorsa stagione Miretti è andato a voto in 20 occasioni, 16 di queste da titolare. Per lui 1 gol, 1 assist e 3 ammonizioni con una MV del 5.78 e una FM del 5.90.
Gestione al Fantacalcio: la sua pre-season è stata influenzata da un problema fisico non lievissimo, ma nel corso della stagione tornerà parecchio utile a Gilardino, sia come mezzala che come seconda punta. Calciatore molto tecnico che al Fantacalcio rappresenta una scommessina intrigante. Non un titolare inamovibile, ma un calciatore che comunque andrà spesso a voto.
Note negative: qualche problemino fisico di troppo, non un titolare inamovibile, diverse presenze potrebbero arrivare da subentrato.
In chiave Mantra: anche in questo caso parliamo di una scommessina intrigante, ma esclusivamente per chi utilizza moduli con due mezzeali in leghe da almeno 10 partecipanti.</t>
  </si>
  <si>
    <t>20-26</t>
  </si>
  <si>
    <t>19-27</t>
  </si>
  <si>
    <t>Yerevan</t>
  </si>
  <si>
    <t>21 gen 1989</t>
  </si>
  <si>
    <t>Armenia</t>
  </si>
  <si>
    <t>37,00 mln €</t>
  </si>
  <si>
    <t xml:space="preserve">
Statistiche anno 23/24: nella scorsa stagione Mkhitaryan è andato a voto in 36 occasioni, 35 di queste da titolare. Per lui 2 gol, 6 assist e 4 ammonizioni con una MV del 6.40 e una FM del 6.68.
Gestione al Fantacalcio: se è in condizione si può definire tranquillamente inamovibile e fondamentale per Inzaghi. Nella scorsa stagione ha saltato appena 3 partite su 49 totali: difficile pensare che possa ripetersi, ma di certo resta un perno fisso. Con Zielinski e Frattesi che scalpitano potrebbe essergli concesso qualche turno di riposo in più, anche durante la gara stessa. Coprirlo con uno di questi due potrebbe essere non vantaggioso economicamente e neanche efficiente (es. prendete lui e Zielinski, ma gioca Frattesi con Barella). L'età che avanza e la concorrenza potrebbero abbassare il suo prezzo, ma parliamo di un terzo slot pieno ai nastri di partenza.
Note positive: andrà quasi sempre a voto. Assistman. Certezza assoluta in termini di MV (solo 2 insufficienze nella scorsa stagione). Prezzo moderato.
Note negative: la concorrenza folta e l'età che avanza potrebbero spingerlo a qualche panchina in più, soprattutto in campionato.
In chiave Mantra: un'ottima C, l'ideale per chi utilizza moduli con due mezze ali pure. Assicuratevi di affiancarlo ad un profilo con un senso spiccato del gol. Lui è molto costante e in leghe a 10 può fare davvero la differenza.</t>
  </si>
  <si>
    <t>9-14</t>
  </si>
  <si>
    <t>Novara</t>
  </si>
  <si>
    <t>20 feb 1996</t>
  </si>
  <si>
    <t xml:space="preserve">
Statistiche anno 23/24: nella scorsa stagione Montipò è andato a voto in 37 occasioni, tutte da titolare. Per lui 49 gol subiti con una MV del 6.31 e una FM del 4.99.
Gestione al Fantacalcio: arriva dall'ennesima buona stagione in termini di media voto, ma deludente per fantamedia. Non ci aspettiamo che il copione cambi più di tanto, ragion per cui resta un profilo da tenere in alternativa ad almeno altre due opzioni di livello superiore. Al massimo, se utilizzate il modificatore in leghe da 10 partecipanti, può essere la prima alternativa al vostro titolare.
Note positive: portiere da modificatore (21 partite sopra la sufficienza, 1 sola volta sotto il 6).
Note negative: il Verona rischia di prendere parecchi gol anche nella prossima stagione.
Statistiche anno 23/24: nella scorsa stagione Montipò è andato a voto in 37 occasioni, tutte da titolare. Per lui 49 gol subiti con una MV del 6.31 e una FM del 4.99.
Gestione al Fantacalcio: arriva dall'ennesima buona stagione in termini di media voto, ma deludente per fantamedia. Non ci aspettiamo che il copione cambi più di tanto, ragion per cui resta un profilo da tenere in alternativa ad almeno altre due opzioni di livello superiore. Al massimo, se utilizzate il modificatore in leghe da 10 partecipanti, può essere la prima alternativa al vostro titolare.
Note positive: portiere da modificatore (21 partite sopra la sufficienza, 1 sola volta sotto il 6).
Note negative: il Verona rischia di prendere parecchi gol anche nella prossima stagione.
</t>
  </si>
  <si>
    <t>Split</t>
  </si>
  <si>
    <t>12 mar 1998</t>
  </si>
  <si>
    <t>Croazia</t>
  </si>
  <si>
    <t>9,00 mln €</t>
  </si>
  <si>
    <t xml:space="preserve">
Statistiche anno 23/24: nella scorsa stagione Moro è andato a voto in 17 occasioni, 10 di queste da titolare. Per lui 1 gol, 0 assist, ma anche 0 cartellini con una MV del 6.03 e una FM del 6.21.
Gestione al Fantacalcio: il talento c'è e Italiano potrebbe riuscire a valorizzarlo. Al Fantacalcio può essere una scommesa da ultimo slot (in leghe da almeno da 10) e da pochi crediti: un mediano low cost pronto però anche ad inserirsi.
Ballottaggio: non parte avanti nelle gerarchie, ma come accennato ha delle caratteristiche che potrebbero spingere Italiano ad utilizzarlo spesso, anche a gara in corso. In mediana sono tutti interscambiabili e non esistono ballottaggi diretti, ragion per cui sconsigliamo di prenderlo in coppia con altri.
Note positive: affidabile in termini di media voto, zero cartellini nella scorsa stagione.
Note negative: la concorrenza in mediana in casa Bologna è folta ed è per questo che potrebbero essere diverse le partite che salterà dall'inizio.
In chiave Mantra: essendo una M acquista ancor più valore al Mantra. In leghe da 10 partecipanti può rappresentare una soddisfacente ultima alternativa.
Statistiche anno 23/24: nella scorsa stagione Moro è andato a voto in 17 occasioni, 10 di queste da titolare. Per lui 1 gol, 0 assist, ma anche 0 cartellini con una MV del 6.03 e una FM del 6.21.
Gestione al Fantacalcio: il talento c'è e Italiano potrebbe riuscire a valorizzarlo. Al Fantacalcio può essere una scommesa da ultimo slot (in leghe da almeno da 10) e da pochi crediti: un mediano low cost pronto però anche ad inserirsi.
Ballottaggio: non parte avanti nelle gerarchie, ma come accennato ha delle caratteristiche che potrebbero spingere Italiano ad utilizzarlo spesso, anche a gara in corso. In mediana sono tutti interscambiabili e non esistono ballottaggi diretti, ragion per cui sconsigliamo di prenderlo in coppia con altri.
Note positive: affidabile in termini di media voto, zero cartellini nella scorsa stagione.
Note negative: la concorrenza in mediana in casa Bologna è folta ed è per questo che potrebbero essere diverse le partite che salterà dall'inizio.
In chiave Mantra: essendo una M acquista ancor più valore al Mantra. In leghe da 10 partecipanti può rappresentare una soddisfacente ultima alternativa.
</t>
  </si>
  <si>
    <t>Niederkorn</t>
  </si>
  <si>
    <t>Portogallo, Lussemburgo</t>
  </si>
  <si>
    <t xml:space="preserve">
Statistiche anno 23/24: nella scorsa stagione Mota è andato a voto in 33 occasioni, 24 di queste da titolare. Per lui 4 gol, 3 assist e 3 ammonizioni con una MV del 6.00 e una FM del 6.41.
Gestione al Fantacalcio: perno importante nella scorsa stagione, tornerà parecchio utile anche a Nesta nel suo 3421. La sensazione è che il portoghese dovrà giocarsi il posto con Caprari per tutta la durata del campionato, partendo leggermente in vantaggio al momento. Profilo che andrà praticamente sempre a voto e chi risulta affidabile sotto diversi aspetti. Un attaccante low cost da quinto slot.
Note positive: pronto a garantire almeno 25/20 presenze e 5/6 bonus totali, il tutto ad un prezzo basso.
Note negative: la concorrenza di Caprari potrebbe essere fastidiosa e costringerlo a qualche panchina di troppo nel corso della stagione.
In chiave Mantra: se utilizzate un modulo con un tridente puro, lui può fare al caso vostro in copertura in un pacchetto di 5/6 A.
Statistiche anno 23/24: nella scorsa stagione Mota è andato a voto in 33 occasioni, 24 di queste da titolare. Per lui 4 gol, 3 assist e 3 ammonizioni con una MV del 6.00 e una FM del 6.41.
Gestione al Fantacalcio: perno importante nella scorsa stagione, tornerà parecchio utile anche a Nesta nel suo 3421. La sensazione è che il portoghese dovrà giocarsi il posto con Caprari per tutta la durata del campionato, partendo leggermente in vantaggio al momento. Profilo che andrà praticamente sempre a voto e chi risulta affidabile sotto diversi aspetti. Un attaccante low cost da quinto slot.
Note positive: pronto a garantire almeno 25/20 presenze e 5/6 bonus totali, il tutto ad un prezzo basso.
Note negative: la concorrenza di Caprari potrebbe essere fastidiosa e costringerlo a qualche panchina di troppo nel corso della stagione.
In chiave Mantra: se utilizzate un modulo con un tridente puro, lui può fare al caso vostro in copertura in un pacchetto di 5/6 A.
</t>
  </si>
  <si>
    <t>Ukkel</t>
  </si>
  <si>
    <t>26 mag 2000</t>
  </si>
  <si>
    <t>Belgio, Repubblica Democratica del Congo</t>
  </si>
  <si>
    <t xml:space="preserve">
Statistiche anno 23/24: nella scorsa stagione Ngonge è andato a voto in 28 occasioni, 18 di queste da titolare. Per lui 7 gol, 2 assist e 6 ammonizioni con una MV del 6.14 e una FM del 6.86.
Gestione al Fantacalcio: non sembra aver impressionato particolarmente Conte nella pre-season e già questo potrebbe bastare. Inoltre davanti a sè ha uno come Politano, ritenuto un titolare abbastanza fisso. Proverà a ritagliarsi spazio e a rendersi utile come arma a gara in corso, ma al Fantacalcio non può esser considerato più di una scommessa da ultimo slot.
Note positive: il prezzo sarà basso. Anche a gara in corso può incidere nel corso della stagione.
Note negative: parte dietro nelle gerarchie, le partite da titolare potrebbero essere davvero poche.
In chiave Mantra: in questo caso l'appeal aumenta. Anche qualora arretrasse leggermente il proprio raggio d'azione con Conte, potrebbe tornare utile come riserva, soprattutto per chi utilizzerà moduli come il 3511.
Statistiche anno 23/24: nella scorsa stagione Ngonge è andato a voto in 28 occasioni, 18 di queste da titolare. Per lui 7 gol, 2 assist e 6 ammonizioni con una MV del 6.14 e una FM del 6.86.
Gestione al Fantacalcio: non sembra aver impressionato particolarmente Conte nella pre-season e già questo potrebbe bastare. Inoltre davanti a sè ha uno come Politano, ritenuto un titolare abbastanza fisso. Proverà a ritagliarsi spazio e a rendersi utile come arma a gara in corso, ma al Fantacalcio non può esser considerato più di una scommessa da ultimo slot.
Note positive: il prezzo sarà basso. Anche a gara in corso può incidere nel corso della stagione.
Note negative: parte dietro nelle gerarchie, le partite da titolare potrebbero essere davvero poche.
In chiave Mantra: in questo caso l'appeal aumenta. Anche qualora arretrasse leggermente il proprio raggio d'azione con Conte, potrebbe tornare utile come riserva, soprattutto per chi utilizzerà moduli come il 3511.
</t>
  </si>
  <si>
    <t>18 giu 2000</t>
  </si>
  <si>
    <t xml:space="preserve">
Statistiche anno 23/24: nella scorsa stagione Nicolussi Caviglia è andato a voto in 6 occasioni, 3 di queste da titolare. Per lui 0 bonus e 1 ammonizione con una MV del 5.92 e una FM del 6.00.
Gestione al Fantacalcio: al Venezia troverà sicuramente più spazio rispetto a quanto ne avrebbe avuto alla Juventus. Non un titolare, ma senza dubbio un profilo che rientrerà stabilmente nelle rotazioni in mediana. Non un centrocampista da bonus, ma uno comunque affidabile in termini di MV e minutaggio.
Note negative: pochi bonus. Titolarità in discussione praticamente in ogni partia.
In chiave Mantra: aumenta il suo appeal, ma non in maniera incredibile. Una scommessina da ultimo slot in leghe da almeno 10 partecipanti.</t>
  </si>
  <si>
    <t>Montevideo</t>
  </si>
  <si>
    <t>31 ott 1997</t>
  </si>
  <si>
    <t>Uruguay, Spagna</t>
  </si>
  <si>
    <t xml:space="preserve">
Statistiche anno 23/24: nella scorsa stagione Olivera è andato a voto in 22 occasioni, 18 di queste da titolare. Per lui 1 gol, 0 assist e 3 ammonizioni con una MV del 5.82 e una FM del 5.89.
Gestione al Fantacalcio: potrebbe rientrare stabilmente nelle rotazioni difensive di Conte, sia da braccetto che esterno a tutta fascia. Ha impressionato in Copa America da centrale di una difesa a quattro, suscitando la curiosità di molti. Offre garanzie a Conte che pensa di impiegarlo in più ruoli. Andrà spesso a voto e al Fantacalcio può rappresentare una buona copertura low cost da 6 slot.
Note positive: difensore titolare low cost che potrebbe regalare gioie in termine di MV con Conte.
Note negative: occhio a qualche problemino fisico di troppo che si è presentato negli ultimi anni. Ci aspettiamo tante ammonizioni.
In chiave Mantra: è un profilo interessante, soprattutto per la questione prezzo. Vi consigliamo di acquistarlo se utilizzate una difesa a tre e di tenerlo in considerazione come B e non come Ds o E.
</t>
  </si>
  <si>
    <t>31,5</t>
  </si>
  <si>
    <t>37-46</t>
  </si>
  <si>
    <t>44-57</t>
  </si>
  <si>
    <t>Ascoli Piceno</t>
  </si>
  <si>
    <t>24 gen 1997</t>
  </si>
  <si>
    <t xml:space="preserve">
Statistiche anno 23/24: nella scorsa stagione Orsolini è andato a voto in 31 occasioni, 19 di queste da titolare. Per lui 10 gol, 2 assist e 2 ammonizioni con una MV del 6.16 e una FM del 7.06.
Gestione al Fantacalcio: con Motta non era un insostituibile e la situazione potrebbe non cambiare anche con Italiano. L'ex Fiorentina infatti ruota tanto e con la Champions di mezzo Orsolini potrebbe spesso partire anche dalla panchina. Tuttavia può fare serenamente la differenza anche da subentrante e al Fantacalcio resta un secondo slot pieno. Può confermare il bottino di bonus della scorsa stagione. Ovviamente, prendetelo in solitaria, senza cercare di coprirlo con una delle riserve rossoblù: essendoci diversi esterni duttili e interscambiabili, non esistono ballottaggi diretti.
Note positive: quando parte titolare timbra spesso (9 gol e 2 assist nelle 19 presenze dal 1'). Anche qualora partisse dalla panchina andrà a voto praticamente sempre. Rigorista quando in campo.
Note negative: quando entra a gara in corso incide poco (1 gol e 0 assist nelle 12 presenze da subentrato).
In chiave Mantra: una delle migliori W del listone a mani basse. Fondamentale se utilizzate il 3511. Nel caso di moduli con una W in leghe da 10/12, potreste anche pensare alla coppia con Urbanski.
Statistiche anno 23/24: nella scorsa stagione Orsolini è andato a voto in 31 occasioni, 19 di queste da titolare. Per lui 10 gol, 2 assist e 2 ammonizioni con una MV del 6.16 e una FM del 7.06.
Gestione al Fantacalcio: con Motta non era un insostituibile e la situazione potrebbe non cambiare anche con Italiano. L'ex Fiorentina infatti ruota tanto e con la Champions di mezzo Orsolini potrebbe spesso partire anche dalla panchina. Tuttavia può fare serenamente la differenza anche da subentrante e al Fantacalcio resta un secondo slot pieno. Può confermare il bottino di bonus della scorsa stagione. Ovviamente, prendetelo in solitaria, senza cercare di coprirlo con una delle riserve rossoblù: essendoci diversi esterni duttili e interscambiabili, non esistono ballottaggi diretti.
Note positive: quando parte titolare timbra spesso (9 gol e 2 assist nelle 19 presenze dal 1'). Anche qualora partisse dalla panchina andrà a voto praticamente sempre. Rigorista quando in campo.
Note negative: quando entra a gara in corso incide poco (1 gol e 0 assist nelle 12 presenze da subentrato).
In chiave Mantra: una delle migliori W del listone a mani basse. Fondamentale se utilizzate il 3511. Nel caso di moduli con una W in leghe da 10/12, potreste anche pensare alla coppia con Urbanski.
</t>
  </si>
  <si>
    <t>25 ott 1985</t>
  </si>
  <si>
    <t>150 mila €</t>
  </si>
  <si>
    <t xml:space="preserve">
Statistiche anno 23/24: nella scorsa stagione Padelli non ha disputato neanche una partita.
Gestione al Fantacalcio: parliamo del terzo portiere dell'Udinese, dunque da acquistare solo ed esclusivamente in blocco con gli altri due estremi difensori bianconeri.
Note positive: lo acquisterete al prezzo minimo.
Note negative: potrebbe chiudere nuovamente la stagione con 0 presenze all'attivo.
Statistiche anno 23/24: nella scorsa stagione Padelli non ha disputato neanche una partita.
Gestione al Fantacalcio: parliamo del terzo portiere dell'Udinese, dunque da acquistare solo ed esclusivamente in blocco con gli altri due estremi difensori bianconeri.
Note positive: lo acquisterete al prezzo minimo.
Note negative: potrebbe chiudere nuovamente la stagione con 0 presenze all'attivo.
</t>
  </si>
  <si>
    <t>Solofra</t>
  </si>
  <si>
    <t>09 nov 2000</t>
  </si>
  <si>
    <t>9,50 mln €</t>
  </si>
  <si>
    <t xml:space="preserve">
Statistiche anno 23/24: nella scorsa stagione Parisi è andato a voto in 21 occasioni, 16 di queste da titolare. Per lui 0 gol, 1 assist e 4 ammonizioni con una MV del 5.69 e una FM del 5.64.
Gestione al Fantacalcio: con l'arrivo di Gosens, nonostante l'arretramento di Biraghi, perde ovviamente terreno in termini di titolarità. Sarà la prima riserva del tedesco. Prenderli in coppia può essere un'opzione, ma solo con lo switch e ad un prezzo totale che non deve essere comunque elevatissimo.
Note positive: offensivo, propenso al bonus, può racimolare 20/25 presenze. Prezzo basso.
Note negative: leggermente altalenante, parte dietro nelle gerarchie rispetto a Gosens. Le sue partite a voto saranno spesso da subentrato.
In chiave Mantra: una buona alternativa in un pacchetto di 3 Ds. In questo caso vi sconsigliamo la coppia con Gosens.</t>
  </si>
  <si>
    <t>20-28</t>
  </si>
  <si>
    <t xml:space="preserve">
Statistiche anno 23/24: nella scorsa stagione Pasalic è andato a voto in 33 occasioni, 23 di queste da titolare. Per lui 3 ammonizioni, 6 assist e 6 gol con una MV del 6.21 e una FM del 6.89.
Gestione al Fantacalcio: è un fedelissimo di Gasperini, praticamente sempre a voto, che sia da titolare o a gara in corso. Seppur spesso sia sottovalutato in fase d'asta, resta un profilo molto affidabile sia per media voto che in termini di bonus. Se decidete di acquistarlo, va schierato sempre. Un quarto slot pieno in leghe da 8/10 squadre. Acquistatelo in solitaria, non affiancatelo ad altri nerazzurri.
Note positive: in termini di rapporto qualità-prezzo è sempre uno dei migliori. Anche a gara in corso sa fare la differenza (3 bonus su 11 gare da subentrato nella scorsa stagione).
Note negative: potrebbe perdere terreno in termini di titolarità e con l'arrivo di Zaniolo rischia di giocare più arretrato del solito e per questo i bonus potrebbero diminuire.
In chiave Mantra: anche in questo caso sconsigliamo le coppie. Nel suo ruolo può rappresentare più di una prima alternativa, soprattutto per chi utilizza due mezzali e in leghe da 10 partecipanti in poi.
Statistiche anno 23/24: nella scorsa stagione Pasalic è andato a voto in 33 occasioni, 23 di queste da titolare. Per lui 3 ammonizioni, 6 assist e 6 gol con una MV del 6.21 e una FM del 6.89.
Gestione al Fantacalcio: è un fedelissimo di Gasperini, praticamente sempre a voto, che sia da titolare o a gara in corso. Seppur spesso sia sottovalutato in fase d'asta, resta un profilo molto affidabile sia per media voto che in termini di bonus. Se decidete di acquistarlo, va schierato sempre. Un quarto slot pieno in leghe da 8/10 squadre. Acquistatelo in solitaria, non affiancatelo ad altri nerazzurri.
Note positive: in termini di rapporto qualità-prezzo è sempre uno dei migliori. Anche a gara in corso sa fare la differenza (3 bonus su 11 gare da subentrato nella scorsa stagione).
Note negative: potrebbe perdere terreno in termini di titolarità e con l'arrivo di Zaniolo rischia di giocare più arretrato del solito e per questo i bonus potrebbero diminuire.
In chiave Mantra: anche in questo caso sconsigliamo le coppie. Nel suo ruolo può rappresentare più di una prima alternativa, soprattutto per chi utilizza due mezzali e in leghe da 10 partecipanti in poi.
</t>
  </si>
  <si>
    <t>17 apr 1993</t>
  </si>
  <si>
    <t xml:space="preserve">
Statistiche anno 23/24: nella scorsa stagione Patric è andato a voto in 19 occasioni, tutte da titolare. Per lui 2 gol e 4 ammonizioni con una MV del 6.08 e una FM del 6.29.
Gestione al Fantacalcio: parte dietro nelle gerarchie rispetto agli altri centrali. Entrerà sicuramente nelle rotazioni, ma non si può considerare un titolare di questa squadra. Al Fanta è un profilo su cui poter sorvolare, che non consigliamo neanche per coprire uno degli altri centrali biancocelesti. Al massimo un profilo da 10/15 presenze per chi partecipa a leghe da almeno 12 partecipanti.
Note positive: può garantire 10/15 presenze al prezzo minimo.
Note negative: ultimo nelle gerarchie dei centrali difensivi della Lazio.
In chiave Mantra: anche in questo caso parliamo di un giocatore su cui poter sorvolare e da non prendere in coppia con gli altri centrali biancocelesti. Al massimo un profilo spendibile per chi gioca a tre in leghe da almeno 12 squadre.
Statistiche anno 23/24: nella scorsa stagione Patric è andato a voto in 19 occasioni, tutte da titolare. Per lui 2 gol e 4 ammonizioni con una MV del 6.08 e una FM del 6.29.
Gestione al Fantacalcio: parte dietro nelle gerarchie rispetto agli altri centrali. Entrerà sicuramente nelle rotazioni, ma non si può considerare un titolare di questa squadra. Al Fanta è un profilo su cui poter sorvolare, che non consigliamo neanche per coprire uno degli altri centrali biancocelesti. Al massimo un profilo da 10/15 presenze per chi partecipa a leghe da almeno 12 partecipanti.
Note positive: può garantire 10/15 presenze al prezzo minimo.
Note negative: ultimo nelle gerarchie dei centrali difensivi della Lazio.
In chiave Mantra: anche in questo caso parliamo di un giocatore su cui poter sorvolare e da non prendere in coppia con gli altri centrali biancocelesti. Al massimo un profilo spendibile per chi gioca a tre in leghe da almeno 12 squadre.
</t>
  </si>
  <si>
    <t>167cm</t>
  </si>
  <si>
    <t>Santa Cruz de ...</t>
  </si>
  <si>
    <t>28 lug 1987</t>
  </si>
  <si>
    <t xml:space="preserve">
Statistiche anno 23/24: nella scorsa stagione Pedro è andato a voto in 26 occasioni, 5 di queste da titolare. Per lui 1 gol, 1 assist e 4 ammonizioni con una MV del 5.92 e una FM del 6.00.
Gestione al Fantacalcio: rispetto alla scorsa stagione la concorrenza sulle corsie laterali offensive è addirittura aumentata. Sembra partire dietro nelle gerarchie, candidandosi come riserva di lusso pronta ad entrare quasi sempre nei minuti finali qualora ce ne fosse bisogno. Un sesto slot da prendere al prezzo minimo? Forse neanche, sicuramente in leghe da almeno 12 partecipanti.
Note positive: andrà via al prezzo minimo, qualche bonus lo garantisce sempre.
Note negative: le partite a voto che collezionerà potrebbero essere tutte da subentrato, gestione in sede di formazione molto complicata.
In chiave Mantra: anche in questo caso parliamo di un'ultima scelta in un pacchetto di 5/6 A per chi gioca con il tridente, ma sempre in leghe da almeno 12 partecipanti.
Statistiche anno 23/24: nella scorsa stagione Pedro è andato a voto in 26 occasioni, 5 di queste da titolare. Per lui 1 gol, 1 assist e 4 ammonizioni con una MV del 5.92 e una FM del 6.00.
Gestione al Fantacalcio: rispetto alla scorsa stagione la concorrenza sulle corsie laterali offensive è addirittura aumentata. Sembra partire dietro nelle gerarchie, candidandosi come riserva di lusso pronta ad entrare quasi sempre nei minuti finali qualora ce ne fosse bisogno. Un sesto slot da prendere al prezzo minimo? Forse neanche, sicuramente in leghe da almeno 12 partecipanti.
Note positive: andrà via al prezzo minimo, qualche bonus lo garantisce sempre.
Note negative: le partite a voto che collezionerà potrebbero essere tutte da subentrato, gestione in sede di formazione molto complicata.
In chiave Mantra: anche in questo caso parliamo di un'ultima scelta in un pacchetto di 5/6 A per chi gioca con il tridente, ma sempre in leghe da almeno 12 partecipanti.
</t>
  </si>
  <si>
    <t>17 mar 2001</t>
  </si>
  <si>
    <t xml:space="preserve">
Statistiche anno 23/24: nella scorsa stagione Pellegri è andato a voto in 15 occasioni, 7 di queste da titolare. Per lui 1 gol, 1 assist e 3 ammonizioni con una MV del 5.87 e una FM del 6.03.
Gestione al Fantacalcio: nonostante l'approdo all'Empoli, sembrerebbe partire comunque dietro nelle gerarchie rispetto a Colombo. Potrebbe rendersi utile durante la stagione, ma soprattutto a gara in corso. Al Fantacalcio potrebbe rappresentare al massimo una scommessina da ultimo slot in attacco in leghe da almeno 12 partecipanti.
Note positive: quasi sicuramente lo acquisterete al prezzo minimo.
Note negative: potrebbe rischiare di partire davvero raramente da titolare, la gestione in sede di formazione potrebbe essere molto complicata.
In chiave Mantra: in questo caso è un calciatore sul quale, almeno inizialmente, si può sorvolare.
</t>
  </si>
  <si>
    <t>25,55</t>
  </si>
  <si>
    <t>27-34</t>
  </si>
  <si>
    <t>28-39</t>
  </si>
  <si>
    <t>19 giu 1996</t>
  </si>
  <si>
    <t xml:space="preserve">
Statistiche anno 23/24: nella scorsa stagione Pellegrini è andato a voto in 29 occasioni, 20 di queste da titolare. Per lui 8 gol, 3 assist e 7 ammonizioni con una MV del 6.14 e una FM del 6.95.
Gestione al Fantacalcio: che sia da mezzala, trequartista o addirittura ala offensiva poco importa. Sarà centrale nel progetto giallorosso anche nella prossima stagione e al Fantacalcio rappresenterà ancora una volta un profilo molto interessante. Per rapporto qualità-prezzo rischia di essere un ottimo affare: un secondo slot pieno, probabilmente però con un prezzo minore rispetto a diversi suoi "colleghi".
Note positive: ottimo affare per qualità prezzo, pronto a garantire almeno una decina di bonus totali. Sempre presente.
Note negative: occhio alle ammonizioni (7 nella scorsa stagione). Rendimento spesso altalenante. Qualche problemino fisico di troppo.
In chiave Mantra: quasi sicuramente uno dei top in questo ruolo, probabilmente anche uno dei più pagati di conseguenza. A prescindere dal modulo, nel ruolo di C, sarà un punto di riferimento per voi.</t>
  </si>
  <si>
    <t>07 mar 1999</t>
  </si>
  <si>
    <t xml:space="preserve">
Statistiche anno 23/24: nella scorsa stagione Luca Pellegrini è andato a voto in 17 occasioni, 8 di queste da titolare. Per lui 1 gol, 0 assist, 1 espulsione e 5 ammonizioni con una MV del 5.79 e una FM del 5.76.
Gestione al Fantacalcio: con l'arrivo di Tavares parte dietro nelle gerarchie, ma le condizioni fisiche dell'ex Arsenal spesso sono da valutare e di conseguenza ci aspettiamo che Pellegrini possa spesso tornare utile, anche negli undici titolari. Il nostro consiglio? Prenderli in coppia. Duo propenso al bonus e non poi così tanto costoso. Possono regalarvi qualche gioia, soprattutto se presi per il quinto e sesto slot del vostro pacchetto difensivo.
Note positive: può garantire 15/20 partite a voto ad un prezzo molto basso.
Note negative: parte dietro nelle gerarchie rispetto a Nuno Tavares. Occhio ai cartellini ( 5 gialli e 1 rosso in 17 partite non sono pochi).
In chiave Mantra: anche in questo caso, forse ancora di più, conviene optare per la coppia con Tavares. Un duo di terzini sinistri molto interessante, da affiancare ad un altro titolare singolo di livello simile.
Statistiche anno 23/24: nella scorsa stagione Luca Pellegrini è andato a voto in 17 occasioni, 8 di queste da titolare. Per lui 1 gol, 0 assist, 1 espulsione e 5 ammonizioni con una MV del 5.79 e una FM del 5.76.
Gestione al Fantacalcio: con l'arrivo di Tavares parte dietro nelle gerarchie, ma le condizioni fisiche dell'ex Arsenal spesso sono da valutare e di conseguenza ci aspettiamo che Pellegrini possa spesso tornare utile, anche negli undici titolari. Il nostro consiglio? Prenderli in coppia. Duo propenso al bonus e non poi così tanto costoso. Possono regalarvi qualche gioia, soprattutto se presi per il quinto e sesto slot del vostro pacchetto difensivo.
Note positive: può garantire 15/20 partite a voto ad un prezzo molto basso.
Note negative: parte dietro nelle gerarchie rispetto a Nuno Tavares. Occhio ai cartellini ( 5 gialli e 1 rosso in 17 partite non sono pochi).
In chiave Mantra: anche in questo caso, forse ancora di più, conviene optare per la coppia con Tavares. Un duo di terzini sinistri molto interessante, da affiancare ad un altro titolare singolo di livello simile.
</t>
  </si>
  <si>
    <t>07 gen 1995</t>
  </si>
  <si>
    <t>300 mila €</t>
  </si>
  <si>
    <t xml:space="preserve">
Statistiche anno 23/24: nella scorsa stagione Perilli è andato a voto in 1 occasione, da titolare. Per lui 2 gol subiti con una MV del 7.50 e una FM del 5.50.
Gestione al Fantacalcio: dovrebbe esser confermato come vice Montipò anche nella prossima stagione. Di conseguenza va acquistato solo in coppia con il sopra citato.
Note positive: lo acquisterete al prezzo minimo.
Note negative: potrebbe chiudere la stagione con pochissime presenze.
Statistiche anno 23/24: nella scorsa stagione Perilli è andato a voto in 1 occasione, da titolare. Per lui 2 gol subiti con una MV del 7.50 e una FM del 5.50.
Gestione al Fantacalcio: dovrebbe esser confermato come vice Montipò anche nella prossima stagione. Di conseguenza va acquistato solo in coppia con il sopra citato.
Note positive: lo acquisterete al prezzo minimo.
Note negative: potrebbe chiudere la stagione con pochissime presenze.
</t>
  </si>
  <si>
    <t>Non rompere il cazzo</t>
  </si>
  <si>
    <t>Latina</t>
  </si>
  <si>
    <t>10 nov 1992</t>
  </si>
  <si>
    <t xml:space="preserve">
Statistiche anno 23/24: nella scorsa stagione Perin è andato a voto in 3 occasioni, tutte da titolare. Per lui 1 gol subito con una MV del 6.00 e una FM del 5.67.
Gestione al Fantacalcio: nonostante l'addio di Szczesny, con l'arrivo di Di Gregorio dovrebbe essere ancora il secondo portiere della Juventus. Di conseguenza da prendere solo ed esclusivamente in coppia con l'ex Monza.
Note negative: potrebbe essere uno dei pochi secondi portieri che difficilmente andrà via al prezzo minimo.</t>
  </si>
  <si>
    <t>San Vito al ...</t>
  </si>
  <si>
    <t>21 ago 1997</t>
  </si>
  <si>
    <t>600 mila €</t>
  </si>
  <si>
    <t xml:space="preserve">
Note negative: potrebbe anche concludere la propria stagione con 0 presenze all'attivo.
Statistiche anno 23/24: nella scorsa stagione Perisan è andato a voto in 1 occasione, da titolare. Per lui 2 gol subiti con una MV del 5.00 e una FM del 3.00.
Gestione al Fantacalcio: anche nella prossima stagione dovrebbe avere il ruolo di secondo portiere, almeno ai nastri di partenza. Vice di Vasquez.
Note positive: lo acquisterete al prezzo minimo. E' dietro nelle gerarchie, ma non è impossibile pensare che possa ribaltarle.
</t>
  </si>
  <si>
    <t>16-22</t>
  </si>
  <si>
    <t>17-24</t>
  </si>
  <si>
    <t>21 apr 1997</t>
  </si>
  <si>
    <t xml:space="preserve">
Statistiche anno 23/24: nella scorsa stagione Pessina è andato a voto in 37 occasioni, tutte da titolare. Per lui 6 gol, 2 assist, 3 ammonizioni, 1 espulsione e 1 rigore sbagliato con una MV del 6.07 e una FM del 6.46.
Gestione al Fantacalcio: titolarissimo nella scorsa stagione, la situazione non cambierà con Nesta. Al centro del progetto brianzolo anche grazie alla sua maturità tattica (ormai è un centrocampista completo e importante anche in fase di non possesso). Al Fantacalcio è un terzo/quarto slot: oscilla tra le due fasce sia per rendimento che per prezzo. Affidabile sotto molti aspetti, può regalarvi diverse gioie.
Note positive: rigorista della squadra, propenso all'inserimento e incline al bonus. Titolarissimo.
Note negative: occhio al prezzo. Essendo rigorista c'è chi potrebbe fare follie per lui e a quel punto potrebbe non valerne più la pena.
In chiave Mantra: con la M acquista davvero tantissimo valore. Ricordiamo che è rigorista e ciò lo rende ancor più appetibile. Senza dubbio un potenziale top di questo ruolo.
Statistiche anno 23/24: nella scorsa stagione Pessina è andato a voto in 37 occasioni, tutte da titolare. Per lui 6 gol, 2 assist, 3 ammonizioni, 1 espulsione e 1 rigore sbagliato con una MV del 6.07 e una FM del 6.46.
Gestione al Fantacalcio: titolarissimo nella scorsa stagione, la situazione non cambierà con Nesta. Al centro del progetto brianzolo anche grazie alla sua maturità tattica (ormai è un centrocampista completo e importante anche in fase di non possesso). Al Fantacalcio è un terzo/quarto slot: oscilla tra le due fasce sia per rendimento che per prezzo. Affidabile sotto molti aspetti, può regalarvi diverse gioie.
Note positive: rigorista della squadra, propenso all'inserimento e incline al bonus. Titolarissimo.
Note negative: occhio al prezzo. Essendo rigorista c'è chi potrebbe fare follie per lui e a quel punto potrebbe non valerne più la pena.
In chiave Mantra: con la M acquista davvero tantissimo valore. Ricordiamo che è rigorista e ciò lo rende ancor più appetibile. Senza dubbio un potenziale top di questo ruolo.
</t>
  </si>
  <si>
    <t>30 giu 1995</t>
  </si>
  <si>
    <t>3,80 mln €</t>
  </si>
  <si>
    <t xml:space="preserve">
Statistiche anno 23/24: nella scorsa stagione Petagna è andato a voto in 15 occasioni, 13 di queste da titolare. Per lui 1 gol, 1 assist e 2 ammonizioni con una MV del 5.80 e una FM del 6.00.
Gestione al Fantacalcio: una concorrenza folta e diversi problemi fisici hanno caratterizzato una stagione tutt'altro che entusiasmante per lui a Cagliari. Ora torna a Monza dove si gioca il posto da titolare con Djuric che parte però avanti nelle gerarchie. Proverà a ritagliarsi spazio, ma è un profilo sul quale al massimo scommettere per l'ultimo slot del proprio pacchetto offensivo in leghe da 10/12 partecipanti. Evitate la coppia con Djuric.
Note positive: ci aspettiamo possa andare a voto in 20/25 occasioni. Lo acquisterete al prezzo minimo o poco più.
Note negative: parte dietro nelle gerarchie e non è un bomber. Potrebbe racimolare molte presenze da subentrato, diventando anche difficile da gestire in sede di formazione.
Statistiche anno 23/24: nella scorsa stagione Petagna è andato a voto in 15 occasioni, 13 di queste da titolare. Per lui 1 gol, 1 assist e 2 ammonizioni con una MV del 5.80 e una FM del 6.00.
Gestione al Fantacalcio: una concorrenza folta e diversi problemi fisici hanno caratterizzato una stagione tutt'altro che entusiasmante per lui a Cagliari. Ora torna a Monza dove si gioca il posto da titolare con Djuric che parte però avanti nelle gerarchie. Proverà a ritagliarsi spazio, ma è un profilo sul quale al massimo scommettere per l'ultimo slot del proprio pacchetto offensivo in leghe da 10/12 partecipanti. Evitate la coppia con Djuric.
Note positive: ci aspettiamo possa andare a voto in 20/25 occasioni. Lo acquisterete al prezzo minimo o poco più.
Note negative: parte dietro nelle gerarchie e non è un bomber. Potrebbe racimolare molte presenze da subentrato, diventando anche difficile da gestire in sede di formazione.
In chiave Mantra: a meno che non partecipiate a leghe da 12 partecipanti almeno e utilizziate moduli con due Pc, vi sconsigliamo di acquistarlo. Al massimo, non più di un ultimo slot in un pacchetto di almeno 5 punte.</t>
  </si>
  <si>
    <t>29 nov 1997</t>
  </si>
  <si>
    <t xml:space="preserve">
Note negative: il ballottaggio con Cacace potrebbe rivelarsi fastidioso.
Statistiche anno 23/24: nella scorsa stagione Giuseppe Pezzella è andato a voto in 15 occasioni, 14 di queste titolare. Per lui 0 bonus e 4 ammonizioni con una MV del 5.63 e una FM del 5.50.
Gestione al Fantacalcio: si giocherà il posto con Cacace praticamente in ogni partita. Risulta leggermente avanti nel ballottaggio, almeno inizialmente. Non possiamo definirlo un titolare inamovibile, ma si ritaglierà il suo spazio. Prenderlo in coppia con il sopra citato tuttavia potrebbe non essere una follia in leghe numerose.
Note positive: lo acquisterete ad un prezzo molto basso e può garantire comunque 20/25 presenze.
In chiave Mantra: anche in questo caso consigliamo di affiancarlo a Cacace, magari in copertura ad un terzino sinistro top.</t>
  </si>
  <si>
    <t>27 gen 2001</t>
  </si>
  <si>
    <t xml:space="preserve">
Statistiche anno 23/24: nella scorsa stagione Piccoli è andato a voto in 32 occasioni, 12 di queste da titolare. Per lui 5 gol, 0 assist e 5 ammonizioni con una MV del 6.02 e una FM del 6.44.
Gestione al Fantacalcio: arriva a Cagliari per essere protagonista. La concorrenza per il ruolo di punta c'è ed è abbondante, ma ha tutte le carte per rappresentare un perno fondamentale per Nicola. Al Fanta può essere un quarto slot pieno per rendimento in leghe da 10 partecipanti, pagato forse anche come quinto. Sarà una vostra copertura inizialmente, pronto però a rendersi utile nel corso della stagione.
Note positive: possibile rigorista, sa incidere anche da subentrato (3 gol su 5 nella scorsa stagione a gara in corso). In un attacco a 2 può rendere ancora meglio. Per qualità prezzo può essere una grande sorpresa.
Note negative: occhio alla concorrenza sempre viva di Lapadula.
In chiave Mantra: se utilizzate moduli con due punte, può essere una buona prima alternativa ai vostri titolari in leghe da 10/12 partecipanti.
Statistiche anno 23/24: nella scorsa stagione Piccoli è andato a voto in 32 occasioni, 12 di queste da titolare. Per lui 5 gol, 0 assist e 5 ammonizioni con una MV del 6.02 e una FM del 6.44.
Gestione al Fantacalcio: arriva a Cagliari per essere protagonista. La concorrenza per il ruolo di punta c'è ed è abbondante, ma ha tutte le carte per rappresentare un perno fondamentale per Nicola. Al Fanta può essere un quarto slot pieno per rendimento in leghe da 10 partecipanti, pagato forse anche come quinto. Sarà una vostra copertura inizialmente, pronto però a rendersi utile nel corso della stagione.
Note positive: possibile rigorista, sa incidere anche da subentrato (3 gol su 5 nella scorsa stagione a gara in corso). In un attacco a 2 può rendere ancora meglio. Per qualità prezzo può essere una grande sorpresa.
Note negative: occhio alla concorrenza sempre viva di Lapadula.
In chiave Mantra: se utilizzate moduli con due punte, può essere una buona prima alternativa ai vostri titolari in leghe da 10/12 partecipanti.
</t>
  </si>
  <si>
    <t>Moncalieri</t>
  </si>
  <si>
    <t>16 mar 1990</t>
  </si>
  <si>
    <t xml:space="preserve">
Statistiche anno 23/24: nella scorsa stagione Pinsoglio è andato a voto in 1 occasione, non da titolare. Per lui 0 malus e 0 bonus con una MV e una FM del 6.50.
Gestione al Fantacalcio: anche nella prossima stagione sarà il terzo estremo difensore della Juventus, da acquistare dunque solo ed esclusivamente con Di Gregorio e Perin.
Note negative: potrebbe chiudere la propria stagione con 0 presenze all'attivo.</t>
  </si>
  <si>
    <t>15 lug 1999</t>
  </si>
  <si>
    <t xml:space="preserve">
Statistiche anno 23/24: nella scorsa stagione Pobega è andato a voto in 7 occasioni, 3 di queste da titolare. Per lui 0 bonus e 0 malus con una MV e una FM del 5.93.
Gestione al Fantacalcio: a Bologna dovrebbe sicuramente avere più spazio rispetto a quanto ne avrebbe avuto al Milan. Entrerà stabilmente nelle rotazioni in mediana, rendendosi utile anche a gara in corso in più di un'occasione nel corso della stagione. Italiano lo conosce bene e valorizza molto le mezzeali, al Fantacalcio è una scommessa intrigante per gli ultimi slot del vostro pacchetto di centrocampo.
Note positive: prezzo basso, andrà spessissimo a voto, può portare serenamente anche 4/5 bonus totali.
Note negative: parte dietro nelle gerarchie e la sensazione è che troverà spazio soprattutto da subentrato.
In chiave Mantra: acquisisce appeal potendo ricoprire anche il ruolo di M. Al Mantra è un profilo che intriga davvero molto, anche come prima alternativa ai vostri titolari di riferimento.
</t>
  </si>
  <si>
    <t>22,4</t>
  </si>
  <si>
    <t>23-32</t>
  </si>
  <si>
    <t>03 ago 1993</t>
  </si>
  <si>
    <t xml:space="preserve">
Gestione al Fantacalcio: nonostante le enormi difficoltà della scorsa stagione lui è stato uno dei migliori, ma con l'arrivo di Neres non è più un titolare inamovibile. Anche a gara in corsa comunque può fare la differenza e ciò lo rende ancor di più un terzo slot pieno al Fantacalcio. Un buon affare in rapporto qualità-prezzo.
Note positive: per rapporto qualità-prezzo potrebbe rivelarsi un ottimo affare. Ci aspettiamo possa offrire un discreto bottino di bonus. Se lo comprate, è da schierare a prescindere dalla titolarità
Note negative: la concorrenza di Neres gli darà parecchio fastidio, col tempo potrebbe perdere il posto da titolare.
In chiave Mantra: prima alternativa al vostro titolare di riferimento. Coppia con Neres? La sconsigliamo, come al Classic, essendo due calciatori che possono fare benissimo anche a gara in corso.
Statistiche anno 23/24: nella scorsa stagione Politano è andato a voto in 37 occasioni, 31 di queste da titolare. Per lui 8 gol, 7 assist, 2 ammonizioni, 1 espulsione e 1 rigore sbagliato con una MV del 6.19 e una FM del 6.89.
</t>
  </si>
  <si>
    <t>11 set 1997</t>
  </si>
  <si>
    <t>Croazia, Germania</t>
  </si>
  <si>
    <t xml:space="preserve">
Statistiche anno 23/24: nella scorsa stagione Pongracic è andato a voto in 36 occasioni, tutte da titolare. Per lui 0 bonus, 8 ammonizioni e 1 espulsione con una MV del 5.94 e una FM del 5.81.
Gestione al Fantacalcio: salto di livello con l'approdo alla Fiorentina dove dovrebbe ricoprire il ruolo di centrale titolare della linea a tre di difesa. Giocatore affidabile che al Fantacalcio può rappresentare serenamente il ruolo di prima alternativa ai titolari, ancor più appetibile per chi utilizza il modificatore. Insomma, un 4/5 slot low cost.
Note positive: rapporto qualità-prezzo ottimo, affidabile per media voto. Titolare.
Note negative: occhio ai cartellini (nella scorsa stagione 8 gialli e 1 rosso).
In chiave Mantra: parliamo di una primissima alternativa ai titolari in caso di difesa a quattro, titolare ad alternanza invece con linee a tre.</t>
  </si>
  <si>
    <t>14 mag 1997</t>
  </si>
  <si>
    <t>Austria</t>
  </si>
  <si>
    <t xml:space="preserve">
Statistiche anno 23/24: nella scorsa stagione Posch è andato a voto in 30 occasioni, 29 di queste da titolare. Per lui 1 gol, 2 assist e 7 ammonizioni con una MV del 6.10 e una FM del 6.15.
Gestione al Fantacalcio: come vi avevamo detto ad inizio anno, nella scorsa stagione non si è confermato in termini di gol. Resta però un giocatore molto affidabile (anche in ottica modificatore) e che andrà spesso a voto. Al Fanta rappresenta un classico 3/4 slot. Nelle ultime stagioni, sia con il Bologna che con l'Austria, ha sempre giocato da terzino. Con l'arrivo di Holm non è da escludere però che possa giocare più di una partita anche da centrale. Italiano preferisce laterali che spingono e in questo fondamentale lui non eccelle particolarmente. Dunque, vista la sua duttilità, non avrà un rivale diretto per la maglia da titolare ed è per questo che sconsigliamo il suo acquisto in coppia.
Note positive: molto affidabile per il modificatore (5 insufficienze in 30 partite, 10 volte sopra il 6). Terzino o centrale, andrà a voto quasi sempre.
Note negative: troppe ammonizioni (7 nella scorsa stagione). Inoltre occhio al prezzo, non parliamo di un top di ruolo, di conseguenza attenti a non strapagarlo. Il 2/3% del budget può bastare.
In chiave Mantra: jolly difensivo duttile, dalla media affidabile e con il vizietto del gol. L'ideale per chi giocherà con una difesa a tre: in tal caso sarebbe un titolare.
Statistiche anno 23/24: nella scorsa stagione Posch è andato a voto in 30 occasioni, 29 di queste da titolare. Per lui 1 gol, 2 assist e 7 ammonizioni con una MV del 6.10 e una FM del 6.15.
Gestione al Fantacalcio: come vi avevamo detto ad inizio anno, nella scorsa stagione non si è confermato in termini di gol. Resta però un giocatore molto affidabile (anche in ottica modificatore) e che andrà spesso a voto. Al Fanta rappresenta un classico 3/4 slot. Nelle ultime stagioni, sia con il Bologna che con l'Austria, ha sempre giocato da terzino. Con l'arrivo di Holm non è da escludere però che possa giocare più di una partita anche da centrale. Italiano preferisce laterali che spingono e in questo fondamentale lui non eccelle particolarmente. Dunque, vista la sua duttilità, non avrà un rivale diretto per la maglia da titolare ed è per questo che sconsigliamo il suo acquisto in coppia.
Note positive: molto affidabile per il modificatore (5 insufficienze in 30 partite, 10 volte sopra il 6). Terzino o centrale, andrà a voto quasi sempre.
Note negative: troppe ammonizioni (7 nella scorsa stagione). Inoltre occhio al prezzo, non parliamo di un top di ruolo, di conseguenza attenti a non strapagarlo. Il 2/3% del budget può bastare.
In chiave Mantra: jolly difensivo duttile, dalla media affidabile e con il vizietto del gol. L'ideale per chi giocherà con una difesa a tre: in tal caso sarebbe un titolare.
</t>
  </si>
  <si>
    <t>26-34</t>
  </si>
  <si>
    <t>25-36</t>
  </si>
  <si>
    <t>Pordenone</t>
  </si>
  <si>
    <t>17 mar 1994</t>
  </si>
  <si>
    <t xml:space="preserve">
Statistiche anno 23/24: nella scorsa stagione Provedel è andato a voto in 30 occasioni, 34 di queste da titolare. Per lui 33 gol subiti con una MV del 6.23 e una FM del 5.13.
Gestione al Fantacalcio: portiere titolare della Lazio, ma prendere Mandas come copertura è una scelta saggia. Una coppia affidabile a cui affiancare un portiere di una squadra di medio livello. Non lo pagherete come un top, ma garantisce un rendimento comunque sempre abbastanza alto, anche in termini di modificatore.
Note positive: affidabile per il modificatore (solo 3 insufficienze nella scorsa stagione, 13 volte sopra la sufficienza).
Note negative: nonostante Baroni in panchina, la Lazio sembrerebbe pronta a proporre un gioco abbastanza offensivo, dunque occhio ai clean sheet, potrebbero essere meno del previsto.
Statistiche anno 23/24: nella scorsa stagione Provedel è andato a voto in 30 occasioni, 34 di queste da titolare. Per lui 33 gol subiti con una MV del 6.23 e una FM del 5.13.
Gestione al Fantacalcio: portiere titolare della Lazio, ma prendere Mandas come copertura è una scelta saggia. Una coppia affidabile a cui affiancare un portiere di una squadra di medio livello. Non lo pagherete come un top, ma garantisce un rendimento comunque sempre abbastanza alto, anche in termini di modificatore.
Note positive: affidabile per il modificatore (solo 3 insufficienze nella scorsa stagione, 13 volte sopra la sufficienza).
Note negative: nonostante Baroni in panchina, la Lazio sembrerebbe pronta a proporre un gioco abbastanza offensivo, dunque occhio ai clean sheet, potrebbero essere meno del previsto.
</t>
  </si>
  <si>
    <t>La Spezia</t>
  </si>
  <si>
    <t>23 apr 1999</t>
  </si>
  <si>
    <t xml:space="preserve">
Statistiche anno 23/24: nella scorsa stagione Ranieri è andato a voto in 25 occasioni, 23 di queste da titolare. Per lui 2 gol, 1 assist e 14 ammonizioni con una MV del 5.86 e una FM del 5.88.
Gestione al Fantacalcio: può giocare sia centrale che braccetto di sinistra, ma al momento sembrerebbe partire leggermente dietro nelle gerarchie in entrambe le posizioni. Tuttavia, rientrerà comunque stabilmente nelle rotazioni difensive di Palladino. Al Fantacalcio parliamo di uno slot di copertura, ma nulla in più.
Note positive: prezzo basso e vizietto del bonus (2 gol e 1 assist nell'ultima stagione).
Note negative: altalenante per MV, occhio alle ammonizioni (addirittura 14 nell'ultima stagione).
In chiave Mantra: acquista sicuramente più valore in questo caso potendo ricoprire anche la posizione di Ds. Un jolly di copertura low cost interessante soprattutto per chi utilizza la difesa a quattro.</t>
  </si>
  <si>
    <t>Bentivoglio</t>
  </si>
  <si>
    <t>18 feb 2000</t>
  </si>
  <si>
    <t xml:space="preserve">
Statistiche anno 23/24: nella scorsa stagione Raspadori è andato a voto in 33 occasioni, 14 di queste da titolare. Per lui 5 gol, 3 assist e 1 rigore sbagliato con una MV del 5.98 e una FM del 6.44.
Gestione al Fantacalcio: il discorso da fare per lui è sempre lo stesso, nonostante il cambio allenatore. Può giocare in tutti i ruoli del tridente, ma al momento non è titolare in nessuna di queste posizioni. Ciò lo rende ovviamente non appetibilissimo al Fantacalcio. Non più di un quinto slot, ad un prezzo basso e in leghe da almeno 10 partecipanti.
Note positive: ci aspettiamo possa esser acquistato ad un prezzo molto basso. Anche da subentrato sa incidere (4 bonus su 8 totali a gara in corso).
Note negative: la maggior parte dei voti potrebbe arrivare a gara in corso. La gestione in sede di formazione può essere molto complicata.
In chiave Mantra: anche in questo caso parliamo al massimo di un'ultima riserva in un pacchetto di 4/5 A, dunque da prendere in considerazione soprattutto per chi utilizzerà moduli con un tridente puro.
</t>
  </si>
  <si>
    <t>196cm</t>
  </si>
  <si>
    <t>11 nov 1999</t>
  </si>
  <si>
    <t xml:space="preserve">
Statistiche anno 23/24: nella scorsa stagione Ravaglia è andato a voto in 6 occasioni, tutte da titolare. Per lui 3 gol subiti, 4 clean sheet e un rigore parato con una MV e una FM del 6.33.
Gestione al Fantacalcio: quando chiamato in causa ha dimostrato di esser all'altezza. Italiano potrebbe decidere di far alternare anche i portieri e lui sarà farsi trovare pronto. In leghe numerose potreste rischiare di spendere anche qualche credito in più del prezzo minimo. Se deciderete di puntare su Skorupski, sarà praticamente obbligatorio assicurarsi anche Ravaglia. Con la Champions League e la Coppa Italia, Italiano potrebbe spesso decidere di alternare i due portieri. Skorupski è il titolare, ma il ballottaggio si ripresenterà in più di un'occasione.
Note positive: molto affidabile anche in chiave modificatore (media voto del 6.33 con una sola insufficienza in 6 partite).
Note negative: il rischio è che Italiano possa puntare fermamente su Skorupski concedendogli al massimo solo qualche presenza in Coppa Italia.
Statistiche anno 23/24: nella scorsa stagione Ravaglia è andato a voto in 6 occasioni, tutte da titolare. Per lui 3 gol subiti, 4 clean sheet e un rigore parato con una MV e una FM del 6.33.
Gestione al Fantacalcio: quando chiamato in causa ha dimostrato di esser all'altezza. Italiano potrebbe decidere di far alternare anche i portieri e lui sarà farsi trovare pronto. In leghe numerose potreste rischiare di spendere anche qualche credito in più del prezzo minimo. Se deciderete di puntare su Skorupski, sarà praticamente obbligatorio assicurarsi anche Ravaglia. Con la Champions League e la Coppa Italia, Italiano potrebbe spesso decidere di alternare i due portieri. Skorupski è il titolare, ma il ballottaggio si ripresenterà in più di un'occasione.
Note positive: molto affidabile anche in chiave modificatore (media voto del 6.33 con una sola insufficienza in 6 partite).
Note negative: il rischio è che Italiano possa puntare fermamente su Skorupski concedendogli al massimo solo qualche presenza in Coppa Italia.
</t>
  </si>
  <si>
    <t>Pontedera</t>
  </si>
  <si>
    <t>21 ago 2001</t>
  </si>
  <si>
    <t xml:space="preserve">
Statistiche anno 23/24: nella scorsa stagione Ricci è andato a voto in 30 occasioni, 28 di queste da titolare. Per lui 1 gol, 0 assist, 6 ammonizioni e 1 espulsione con una MV del 5.90 e una FM del 5.87.
Gestione al Fantacalcio: dovrebbe essere un punto fermo anche con Vanoli, ma l'appetibilità al Fantacalcio resta sempre la stessa. Calciatore di qualità, magari con una media voto che può anche migliorare, ma dai pochi bonus. Per i nostri scopi non è più di un 7/8 slot da prendere ad un prezzo basso come copertura.
Note positive: può offrire una MV sopra alla sufficienza e ad un prezzo molto basso. Titolare.
Note negative: più malus che bonus (nella scorsa stagione 6 ammonizioni, 1 espulsione e 1 gol).
In chiave Mantra: aumenta ovviamente l'appeal in questo caso visto che parliamo di una M. Se decidete di puntare su top come Calhanoglu, lui potrebbe essere un'ottima prima riserva low cost.
Statistiche anno 23/24: nella scorsa stagione Ricci è andato a voto in 30 occasioni, 28 di queste da titolare. Per lui 1 gol, 0 assist, 6 ammonizioni e 1 espulsione con una MV del 5.90 e una FM del 5.87.
Gestione al Fantacalcio: dovrebbe essere un punto fermo anche con Vanoli, ma l'appetibilità al Fantacalcio resta sempre la stessa. Calciatore di qualità, magari con una media voto che può anche migliorare, ma dai pochi bonus. Per i nostri scopi non è più di un 7/8 slot da prendere ad un prezzo basso come copertura.
Note positive: può offrire una MV sopra alla sufficienza e ad un prezzo molto basso. Titolare.
Note negative: più malus che bonus (nella scorsa stagione 6 ammonizioni, 1 espulsione e 1 gol).
In chiave Mantra: aumenta ovviamente l'appeal in questo caso visto che parliamo di una M. Se decidete di puntare su top come Calhanoglu, lui potrebbe essere un'ottima prima riserva low cost.
</t>
  </si>
  <si>
    <t>9,1</t>
  </si>
  <si>
    <t>Anzio</t>
  </si>
  <si>
    <t>12 gen 1995</t>
  </si>
  <si>
    <t xml:space="preserve">
Statistiche anno 23/24: nella scorsa stagione Romagnoli è andato a voto in 28 occasioni, 26 di queste da titolare. Per lui 0 bonus e 9 ammonizioni con una MV del 5.96 e una FM del 5.80.
Gestione al Fantacalcio: non è stata una grande stagione per lui, anzi. Nonostante ciò, sarà il punto fermo della difesa anche con Baroni. Voglioso di riscatto, per esperienza e non solo, può essere considerato comunque un terzo slot al Fantacalcio, sia per prezzo che per rendimento. Sconsigliamo di prenderlo in coppia con altri centrali biancocelesti.
Note positive: titolare inamovibile, una buona opzione per chiudere il modificatore (13 volte sopra la sufficienza nella scorsa stagione).
Note negative: un po' altalenante, soprattutto in termini di media voto. Prende troppi cartellini gialli (9 nella scorsa stagione).
In chiave Mantra: aumenta il suo appeal in format dove resta un'alternativa ai top assoluti del ruolo. Ideale per essere quasi inamovibile in una difesa a tre, titolare a rotazione per chi gioca a quattro invece.
Statistiche anno 23/24: nella scorsa stagione Romagnoli è andato a voto in 28 occasioni, 26 di queste da titolare. Per lui 0 bonus e 9 ammonizioni con una MV del 5.96 e una FM del 5.80.
Gestione al Fantacalcio: non è stata una grande stagione per lui, anzi. Nonostante ciò, sarà il punto fermo della difesa anche con Baroni. Voglioso di riscatto, per esperienza e non solo, può essere considerato comunque un terzo slot al Fantacalcio, sia per prezzo che per rendimento. Sconsigliamo di prenderlo in coppia con altri centrali biancocelesti.
Note positive: titolare inamovibile, una buona opzione per chiudere il modificatore (13 volte sopra la sufficienza nella scorsa stagione).
Note negative: un po' altalenante, soprattutto in termini di media voto. Prende troppi cartellini gialli (9 nella scorsa stagione).
In chiave Mantra: aumenta il suo appeal in format dove resta un'alternativa ai top assoluti del ruolo. Ideale per essere quasi inamovibile in una difesa a tre, titolare a rotazione per chi gioca a quattro invece.
</t>
  </si>
  <si>
    <t>Merate</t>
  </si>
  <si>
    <t>27 apr 1991</t>
  </si>
  <si>
    <t>100 mila €</t>
  </si>
  <si>
    <t>175 mila €</t>
  </si>
  <si>
    <t xml:space="preserve">
Statistiche anno 23/24: Rossi ha collezionato 1 presenza nella scorsa stagione, nell'ultima giornata a gara in corso. Un 6.5 in pagella per lui con clean sheet annesso.
Gestione al Fantacalcio: parliamo di un terzo portiere, da prendere dunque solo ed esclusivamente con gli altri due estremi difensori dell'Atalanta. Dinanzi a lui nelle gerarchie ci sono prima Carnesecchi e poi Musso.
Note positive: quasi sicuramente lo preleverete al prezzo base, assicurandovi così una copertura dell'Atalanta in più con il minimo sforzo.
Note negative: c'è il rischio concreto di sprecare uno slot per un calciatore che potrebbe chiudere la propria stagione a zero presenze.
</t>
  </si>
  <si>
    <t>Segrate</t>
  </si>
  <si>
    <t>04 dic 2001</t>
  </si>
  <si>
    <t xml:space="preserve">
Statistiche anno 23/24: nella scorsa stagione Rovella è andato a voto in 21 occasioni, 16 di queste da titolare. Per lui 0 gol, 2 assist e 6 ammonizioni con una MV del 6.12 e una FM del 6.07.
Gestione al Fantacalcio: che sia 433 o 4231 poco cambia per lui. Dovrebbe essere un perno fisso per Baroni, il play centrale a prescindere dal modulo adottato. Al Fantacalcio non un profilo da tanti bonus, ma la classica copertura da ultimi slot che garantisce un voto fisso e una media sufficiente.
Note positive: MV impeccabile (solo 3 insufficienze nella scorsa stagione). Titolare ad un prezzo basso.
Note negative: pochi bonus. Occhio ai cartellini (6 gialli in 21 presenze nella scorsa stagione).
In chiave Mantra: aumenta il suo appeal in questo caso. Tolti i top (ossia le M più propense al bonus) parliamo di un mediano molto affidabile in termini di media voto, l'ideale per chi non vuole spendere troppo in questo ruolo.
Statistiche anno 23/24: nella scorsa stagione Rovella è andato a voto in 21 occasioni, 16 di queste da titolare. Per lui 0 gol, 2 assist e 6 ammonizioni con una MV del 6.12 e una FM del 6.07.
Gestione al Fantacalcio: che sia 433 o 4231 poco cambia per lui. Dovrebbe essere un perno fisso per Baroni, il play centrale a prescindere dal modulo adottato. Al Fantacalcio non un profilo da tanti bonus, ma la classica copertura da ultimi slot che garantisce un voto fisso e una media sufficiente.
Note positive: MV impeccabile (solo 3 insufficienze nella scorsa stagione). Titolare ad un prezzo basso.
Note negative: pochi bonus. Occhio ai cartellini (6 gialli in 21 presenze nella scorsa stagione).
In chiave Mantra: aumenta il suo appeal in questo caso. Tolti i top (ossia le M più propense al bonus) parliamo di un mediano molto affidabile in termini di media voto, l'ideale per chi non vuole spendere troppo in questo ruolo.
</t>
  </si>
  <si>
    <t>Prishtinë</t>
  </si>
  <si>
    <t>24 feb 1994</t>
  </si>
  <si>
    <t>Kosovo, Albania</t>
  </si>
  <si>
    <t xml:space="preserve">
Statistiche anno 23/24: nella scorsa stagione Rrahmani è andato a voto in 30 occasioni, tutte da titolare. Per lui 3 gol, 0 assist e 5 ammonizioni con una MV del 5.93 e una FM del 6.15.
Gestione al Fantacalcio: sarà un perno importante della difesa anche con Conte, che sia da braccetto o da centrale poco cambia. Ci aspettiamo possa garantire una buona media voto e come al solito anche qualche bonus pesante da calcio piazzato. Per noi è un terzo slot pieno, forse tendente anche al secondo in leghe da 10.
Note positive: media voto affidabile e vizio del gol abbastanza marcato (3 reti in 30 partite).
Note negative: occhio che con la filosofia di Conte potrebbero anche aumentare i cartellini, che già di solito non sono pochissimi (5 nell'ultima stagione). Attenzione alla concorrenza, è un titolare importante, ma non inamovibile.
In chiave Mantra: qui senza troppi dubbi è una delle prime scelte in questa posizione di campo. Probabilmente verrà pagato meno di altri top ed è per questo che può rappresentare un ottimo affare per rapporto qualità-prezzo.
</t>
  </si>
  <si>
    <t>17-22</t>
  </si>
  <si>
    <t>San Giovanni Bianco</t>
  </si>
  <si>
    <t>11 lug 2002</t>
  </si>
  <si>
    <t xml:space="preserve">
Statistiche anno 23/24: nella scorsa stagione Ruggeri è andato a voto in 33 occasioni, 28 di queste da titolare. Per lui 3 ammonizioni e 5 assist con una MV del 5.97 e una FM del 6.08.
Gestione al Fantacalcio: nella scorsa stagione ha sorpreso un po' tutti diventando un titolare praticamente inamovibile. Al Fanta non è un profilo da modificatore, ma un ottima scelta per chi cerca difensori dal bonus facile. Un terzo/quarto slot in leghe da 10/8. Sconsigliamo di prenderlo in coppia con qualsiasi altro esterno nerazzurro essendo quasi tutti interscambiabili.
Note positive: molto incline ai bonus, soprattutto agli assist (5 nella scorsa stagione). Quasi sempre a voto, raramente in discussione la sua titolarità.
Note negative: non è un profilo affidabilissimo in termini di modificatore difesa (10 insufficienze su 33, solo 8 volte sopra il 6).
In chiave Mantra: un laterale di tutto rispetto per le vostre rose. Per noi è una prima alternativa validissima al vostro titolare di punta in leghe a 8, mentre in leghe a 10 può esser considerato anche una prima scelta a rotazione.
Statistiche anno 23/24: nella scorsa stagione Ruggeri è andato a voto in 33 occasioni, 28 di queste da titolare. Per lui 3 ammonizioni e 5 assist con una MV del 5.97 e una FM del 6.08.
Gestione al Fantacalcio: nella scorsa stagione ha sorpreso un po' tutti diventando un titolare praticamente inamovibile. Al Fanta non è un profilo da modificatore, ma un ottima scelta per chi cerca difensori dal bonus facile. Un terzo/quarto slot in leghe da 10/8. Sconsigliamo di prenderlo in coppia con qualsiasi altro esterno nerazzurro essendo quasi tutti interscambiabili.
Note positive: molto incline ai bonus, soprattutto agli assist (5 nella scorsa stagione). Quasi sempre a voto, raramente in discussione la sua titolarità.
Note negative: non è un profilo affidabilissimo in termini di modificatore difesa (10 insufficienze su 33, solo 8 volte sopra il 6).
In chiave Mantra: un laterale di tutto rispetto per le vostre rose. Per noi è una prima alternativa validissima al vostro titolare di punta in leghe a 8, mentre in leghe a 10 può esser considerato anche una prima scelta a rotazione.
</t>
  </si>
  <si>
    <t>27 giu 1999</t>
  </si>
  <si>
    <t xml:space="preserve">
Statistiche anno 23/24: nella scorsa stagione Saelemakers è andato a voto in 30 occasioni, 21 di queste da titolare. Per lui 4 gol, 3 assist, 5 ammonizioni e 1 espulsione con una MV del 6.08 e una FM del 6.47.
Gestione al Fantacalcio: non stiamo parlando sicuramente di un profilo inamovibile nel progetto della Roma della prossima stagione, ma un calciatore che sembra godere della stima di De Rossi e che può rendersi utile nel corso della prossima annata. Al Fantacalcio non è un profilo appetibilissimo, ma una scommessa che può comunque intrigare chi cerca un profilo per l'ultimo slot del proprio centrocampo in leghe da almeno 10 partecipanti.
Note positive: lo acquisterete probabilmente al prezzo minimo e può garantire anche 20/25 presenze.
Note negative: potrebbe non giocare tantissimo da titolare, non porta moltissimi bonus.
In chiave Mantra: anche in questo caso parliamo di una scommessina da ultimo slot, magari in un pacchetto di 4/5 W per chi utilizza moduli come il 3511.</t>
  </si>
  <si>
    <t>22-29</t>
  </si>
  <si>
    <t>21-30</t>
  </si>
  <si>
    <t>24 feb 2002</t>
  </si>
  <si>
    <t>Germania, Serbia</t>
  </si>
  <si>
    <t xml:space="preserve">
Gestione al Fantacalcio: è arrivato finalmente l'upgrade che tutti aspettavano. L'Atalanta ha deciso di puntarci e lui è pronto al famoso salto di livello. Giocherà tanto e si candida per essere centralissimo nello scacchiere del Gasp, pronto a valorizzarlo al meglio. Al Fantacalcio parliamo di un secondo slot pieno, soprattutto per rendimento in termini di bonus. Non vi focalizzate sulla titolarità, è da schierare sempre.
Note positive: concrete possibilità di arrivare in doppia cifra di bonus, andrà praticamente sempre a voto e batterà tanti piazzati.
Note negative: Gasperini alterna tanto i propri calciatori e lui entrerà sicuramente nel vertice del turnover, soprattutto quando si giocherà la Champions.
In chiave Mantra: parliamo di una T top di lista, titolare in quel ruolo a prescindere dal modulo che utilizzerete.
Statistiche anno 23/24: nella scorsa stagione Samardzic è andato a voto in 32 occasioni, 19 di queste da titolare. Per lui 5 gol, 3 assist e 1 ammonizione con una MV del 6.05 e una FM del 6.59.
</t>
  </si>
  <si>
    <t>San Lorenzo</t>
  </si>
  <si>
    <t>04 mar 1996</t>
  </si>
  <si>
    <t>Paraguay, Spagna</t>
  </si>
  <si>
    <t xml:space="preserve">
Statistiche anno 23/24: nella scorsa stagione Sanabria è andato a voto in 35 occasioni, 23 di queste da titolare. Per lui 5 gol, 0 assist e 2 ammonizioni con una MV del 5.84 e una FM del 6.24.
Gestione al Fantacalcio: con l'arrivo di Adams ci aspettiamo possa scivolare dietro allo scozzese nelle gerarchie. Tradotto, arriveranno probabilmente più panchine iniziali per lui e al Fantacalcio pesa. Quando in campo, potrebbe ancora essere il rigorista designato, ma non essendo più un titolare fisso l'appeal scende inevitabilmente. Andrà comunque spesso a voto, ma per la maggior parte delle occasioni da subentrato. Al Fanta può stuzzicare per coprire Zapata o proprio Adams in leghe numerose, o al massimo come scommessa solitaria da ultimo slot in tornei da almeno 10 partecipanti.
Note positive: ci aspettiamo possa andare via ad un prezzo molto basso, pronto a garantire comunque diverse prezzo e qualche goal.
Note negative: la maggior parte delle sue presenze sarà da subentrato. Inoltre non è mai stato un attaccante particolarmente prolifico in termini di bonus.
In chiave Mantra: se partecipate in leghe da 10 squadre potrebbe stuzzicare non poco di prenderlo come copertura di Zapata, ovviamente se utilizzate moduli con due punte.
Statistiche anno 23/24: nella scorsa stagione Sanabria è andato a voto in 35 occasioni, 23 di queste da titolare. Per lui 5 gol, 0 assist e 2 ammonizioni con una MV del 5.84 e una FM del 6.24.
Gestione al Fantacalcio: con l'arrivo di Adams ci aspettiamo possa scivolare dietro allo scozzese nelle gerarchie. Tradotto, arriveranno probabilmente più panchine iniziali per lui e al Fantacalcio pesa. Quando in campo, potrebbe ancora essere il rigorista designato, ma non essendo più un titolare fisso l'appeal scende inevitabilmente. Andrà comunque spesso a voto, ma per la maggior parte delle occasioni da subentrato. Al Fanta può stuzzicare per coprire Zapata o proprio Adams in leghe numerose, o al massimo come scommessa solitaria da ultimo slot in tornei da almeno 10 partecipanti.
Note positive: ci aspettiamo possa andare via ad un prezzo molto basso, pronto a garantire comunque diverse prezzo e qualche goal.
Note negative: la maggior parte delle sue presenze sarà da subentrato. Inoltre non è mai stato un attaccante particolarmente prolifico in termini di bonus.
In chiave Mantra: se partecipate in leghe da 10 squadre potrebbe stuzzicare non poco di prenderlo come copertura di Zapata, ovviamente se utilizzate moduli con due punte.
</t>
  </si>
  <si>
    <t>194cm</t>
  </si>
  <si>
    <t>Chiari</t>
  </si>
  <si>
    <t>11 dic 2003</t>
  </si>
  <si>
    <t xml:space="preserve">
Statistiche anno 23/24: Scalvini ha preso voto in 33 occasioni, 31 di queste da titolare. Appena 3 ammonizioni, ma anche 3 assist e 1 gol. In totale MV del 6.06 e FM del 6.20.
Gestione al Fantacalcio: nell'ultima giornata di campionato della scorsa stagione ha subito un infortunio durissimo che lo terrà fuori per diversi mesi. Si può prendere come scommessina da ultimo slot in leghe da almeno 10/12 partecipanti, altrimenti meglio rimandare a gennaio il suo acquisto. Quando rientrerà saranno diversi i calciatori con cui si giocherà il posto, evitate coppie.
Note positive: qualora decidiate di prenderlo alla prima asta disponibile, quasi sicuramente lo acquisterete al prezzo minimo. Toccherà aspettarlo, ma potreste ritrovarvi poi con un ottimo difensore da metà stagione in poi.
Note negative: il rischio principale è che possa essere una stagione di riassestamento con lui, con più partite saltate che giocate e pochi picchi positivi.
In chiave Mantra: da poter prendere in considerazione in un pacchetto di 9/10 difensori per chi gioca a 3, ovviamente come ultimo slot e al prezzo minimo. In leghe da almeno 10 squadre.
Statistiche anno 23/24: Scalvini ha preso voto in 33 occasioni, 31 di queste da titolare. Appena 3 ammonizioni, ma anche 3 assist e 1 gol. In totale MV del 6.06 e FM del 6.20.
Gestione al Fantacalcio: nell'ultima giornata di campionato della scorsa stagione ha subito un infortunio durissimo che lo terrà fuori per diversi mesi. Si può prendere come scommessina da ultimo slot in leghe da almeno 10/12 partecipanti, altrimenti meglio rimandare a gennaio il suo acquisto. Quando rientrerà saranno diversi i calciatori con cui si giocherà il posto, evitate coppie.
Note positive: qualora decidiate di prenderlo alla prima asta disponibile, quasi sicuramente lo acquisterete al prezzo minimo. Toccherà aspettarlo, ma potreste ritrovarvi poi con un ottimo difensore da metà stagione in poi.
Note negative: il rischio principale è che possa essere una stagione di riassestamento con lui, con più partite saltate che giocate e pochi picchi positivi.
In chiave Mantra: da poter prendere in considerazione in un pacchetto di 9/10 difensori per chi gioca a 3, ovviamente come ultimo slot e al prezzo minimo. In leghe da almeno 10 squadre.
</t>
  </si>
  <si>
    <t>Nieuwstadt</t>
  </si>
  <si>
    <t>26 nov 1999</t>
  </si>
  <si>
    <t xml:space="preserve">
Statistiche anno 23/24: nella scorsa stagione Schuurs è andato a voto in 9 occasioni, tutte da titolare. Per lui 1 gol, 0 assist e 2 ammonizioni con una MV del 6.11 e una FM del 6.33.
Gestione al Fantacalcio: ci piacerebbe parlare solo ed esclusivamente del ritorno di un grandissimo profilo, sia per il Torino che al Fantacalcio (soprattutto in chiave modificatore), ma la situazione è più complicata di quello che si possa pensare. Il calciatore non ha ancora recuperato dal brutto infortunio della scorsa stagione e le sensazioni su un suo ritorno prima del 2025 non sono molto positive. Il suo rientro potrebbe slittare al 2025. Al Fanta ovviamente si può sfruttare questa situazione decidendo di acquistarlo al prezzo minimo, ma consapevoli di bloccare uno slot per un giocatore che non vede il campo da un anno.
Note positive: quasi sicuramente lo acquisterete al prezzo minimo. Parliamo di un vero e proprio "animale" da modificatore.
Note negative: potrebbe saltare metà campionato e ovviamente va tenuto in considerazione. Inoltre, non è detto che riesca subito a raggiungere i livelli a cui ci ha abituato.
In chiave Mantra: anche in questo caso parliamo di una scommessa da ultimo slot, magari in un pacchetto di 8/9 centrali per chi utilizza moduli con difesa a tre.</t>
  </si>
  <si>
    <t>05 lug 1995</t>
  </si>
  <si>
    <t>Argentina, Spagna</t>
  </si>
  <si>
    <t xml:space="preserve">
Statistiche anno 23/24: nella scorsa stagione Simeone è andato a voto in 17 occasioni, 8 di queste da titolare. Per lui 1 gol, 0 assist e 3 ammonizioni con una MV del 5.74 e una FM del 5.82.
Gestione al Fantacalcio: non ha impressionato molto Conte nel ritiro pre-season, ma si giocherà il posto con Raspadori, per il ruolo di vice Lukaku. Al Fantacalcio è tutt'altro che un profilo appetibile per diversi motivi. Uno su cui puntare al massimo per l'ultimo slot del proprio pacchetto offensivo in leghe da almeno 10 partecipanti. Non prendetelo in coppia con Lukaku essendoci un ballottaggio a tre praticamente dichiarato.
Note positive: potreste pagarlo davvero pochissimo. Potrebbe riuscire a racimolare comunque 15/20 presenze, soprattutto da subentrato.
Note negative: difficilissimo gestirlo in sede di formazione, le partite da titolare potrebbero essere davvero pochissime.
In chiave Mantra: anche in questo caso non più di una scommessa da ultimo slot in un pacchetto di 4/5 Pc per chi gioca a due punte, in leghe da 10 partecipanti almeno.
</t>
  </si>
  <si>
    <t>17,5</t>
  </si>
  <si>
    <t>Zabrze</t>
  </si>
  <si>
    <t>05 mag 1991</t>
  </si>
  <si>
    <t xml:space="preserve">
Statistiche anno 23/24: nella scorsa stagione Skorupski è andato a voto in 32 occasioni, tutte da titolare. Per lui 2 ammonizioni, 1 rigore parato e 29 gol subiti con una MV del 6.17 e una FM del 5.33.
Gestione al Fantacalcio: nella scorsa stagione è stata una delle rivelazioni insieme al Bologna. Portiere affidabile sotto diversi aspetti e che non sarà pagato come i top. L'ideale è acquistarlo con un altro portiere di livello simile, in modo da poterli alternare anche in base al calendario. Concorrenza? Ravaglia ha dimostrato di poter essere all'altezza e il ballottaggio tra i due potrebbe ripresentarsi nel corso della stagione. Meglio prenderli in coppia per non correre rischi.
Note positive: molto affidabile sia in termini di clean sheet (13 nella scorsa stagione in 32 partite) sia per il modificatore (MV del 6.17, solo 2 insufficienze in 32 match).
Note negative: con il modo di giocare di Italiano potrebbe prendere qualche gol di troppo, penalizzando la statistica sui clean sheet.
Statistiche anno 23/24: nella scorsa stagione Skorupski è andato a voto in 32 occasioni, tutte da titolare. Per lui 2 ammonizioni, 1 rigore parato e 29 gol subiti con una MV del 6.17 e una FM del 5.33.
Gestione al Fantacalcio: nella scorsa stagione è stata una delle rivelazioni insieme al Bologna. Portiere affidabile sotto diversi aspetti e che non sarà pagato come i top. L'ideale è acquistarlo con un altro portiere di livello simile, in modo da poterli alternare anche in base al calendario. Concorrenza? Ravaglia ha dimostrato di poter essere all'altezza e il ballottaggio tra i due potrebbe ripresentarsi nel corso della stagione. Meglio prenderli in coppia per non correre rischi.
Note positive: molto affidabile sia in termini di clean sheet (13 nella scorsa stagione in 32 partite) sia per il modificatore (MV del 6.17, solo 2 insufficienze in 32 match).
Note negative: con il modo di giocare di Italiano potrebbe prendere qualche gol di troppo, penalizzando la statistica sui clean sheet.
</t>
  </si>
  <si>
    <t>03 giu 1999</t>
  </si>
  <si>
    <t xml:space="preserve">
Statistiche anno 23/24: nella scorsa stagione Sottil è andato a voto in 18 occasioni, 13 di queste da titolare. Per lui 2 gol, 3 assist e 1 ammonizione con una MV del 5.97 e una FM del 6.44.
Gestione al Fantacalcio: probabilmente non titolare inamovibile, ma un perno importante che rientrerà nelle rotazioni sulla trequarti. Soprattutto a gara in corso sarà un'arma a disposizione di Palladino, pronto ad usufruire delle sue caratteristiche. Al Fanta può essere una scommessina intrigante per gli ultimi slot del proprio pacchetto di centrocampo.
Note positive: scommessa low cost che può garantire 25/30 partite a voto e anche un bottino di 6/7 bonus totali.
Note negative: partirà spesso dalla panchina, dunque la sua gestione in sede di formazione potrebbe essere più complicata del previsto.
In chiave Mantra: anche in questo caso parliamo di una scommessa molto intrigante in copertura, specialmente per chi utilizza moduli con due W come il 3511.</t>
  </si>
  <si>
    <t>33-47</t>
  </si>
  <si>
    <t>Mar del Plata</t>
  </si>
  <si>
    <t>15 apr 2003</t>
  </si>
  <si>
    <t xml:space="preserve">
Statistiche anno 23/24: nella scorsa stagione Soulè è andato a voto in 36 occasioni, tutte da titolare. Per lui 11 gol, 2 assist, 4 ammonizioni, 1 rigore sbagliato e 1 autorete con una MV del 6.29 e una FM del 7.07.
Gestione al Fantacalcio: è arrivato il grande salto anche per lui. Arriva a Roma dove la paura principale di tutti è che possa pestarsi i piedi con Dybala. Tuttavia, De Rossi è pronto a farli coesistere e due così possono farlo serenamente. Giocherà a destra o a sinistra? Importa davvero poco. Lui è reduce da una stagione impressionante e spera di poter replicare in parte gli stessi numeri. Non più rigorista, ma centrale nel progetto: al Fantacalcio parliamo di un terzo slot pieno.
Note positive: terzo slot che per rapporto qualità-prezzo può rivelarsi un grande affare. Pronto a garantire almeno 10 bonus totali.
Note negative: la concorrenza è folta e potrebbero arrivare più panchine rispetto alla scorsa stagione. Inoltre, ha perso i rigori (5 gol su 11 sono arrivati dagli undici metri).
In chiave Mantra: si gioca il posto per essere una delle W più pagate nella prossima stagione. Se lo acquistate, soprattutto per chi utilizza moduli come il 3511, sarà un titolare inamovibile.</t>
  </si>
  <si>
    <t>Foligno</t>
  </si>
  <si>
    <t>25 mar 1993</t>
  </si>
  <si>
    <t>26,00 mln €</t>
  </si>
  <si>
    <t xml:space="preserve">
Statistiche anno 23/24: nella scorsa stagione Spinazzola è andato a voto in 23 occasioni, 12 di queste da titolare. Per lui 1 gol, 2 assist e 0 malus con una MV del 6.09 e una FM del 6.30.
Gestione al Fantacalcio: sarà titolare a sinistra nel 3421 di Conte, a tutta fascia. Con le sue caratteristiche può fare la differenza, sia andando sul fondo e crossando per gli attaccanti, sia rientrando sul destro e puntando la porta. Una spina nel fianco che può esprimersi su alti livelli anche al Fantacalcio: per noi è un secondo slot pieno, sia per MV che per FM.
Note positive: qualora dovesse disputare 25/30 partite, può raggiungere anche la doppia cifra totale di bonus.
Note negative: ovviamente il grosso problema riguarda le sue condizioni fisiche. Anche nella scorsa stagione ha saltato diverse partite per infortunio e potrebbe accadere di nuovo. Mettete in conto che 5/10 partite potrebbe saltarle quasi sicuramente.
In chiave Mantra: sulla carta potrebbe essere una top E. Ovviamente c'è il problema legato alle condizioni fisiche non sempre ottimali. Di conseguenza, se utilizzate un solo esterno puro, assicuratevi di affiancargli un titolare affidabile come prima alternativa.
Statistiche anno 23/24: nella scorsa stagione Spinazzola è andato a voto in 23 occasioni, 12 di queste da titolare. Per lui 1 gol, 2 assist e 0 malus con una MV del 6.09 e una FM del 6.30.
Gestione al Fantacalcio: sarà titolare a sinistra nel 3421 di Conte, a tutta fascia. Con le sue caratteristiche può fare la differenza, sia andando sul fondo e crossando per gli attaccanti, sia rientrando sul destro e puntando la porta. Una spina nel fianco che può esprimersi su alti livelli anche al Fantacalcio: per noi è un secondo slot pieno, sia per MV che per FM.
Note positive: qualora dovesse disputare 25/30 partite, può raggiungere anche la doppia cifra totale di bonus.
Note negative: ovviamente il grosso problema riguarda le sue condizioni fisiche. Anche nella scorsa stagione ha saltato diverse partite per infortunio e potrebbe accadere di nuovo. Mettete in conto che 5/10 partite potrebbe saltarle quasi sicuramente.
In chiave Mantra: sulla carta potrebbe essere una top E. Ovviamente c'è il problema legato alle condizioni fisiche non sempre ottimali. Di conseguenza, se utilizzate un solo esterno puro, assicuratevi di affiancargli un titolare affidabile come prima alternativa.
</t>
  </si>
  <si>
    <t>10 mag 1992</t>
  </si>
  <si>
    <t xml:space="preserve">
Statistiche anno 23/24: nella scorsa stagione Sportiello è andato a voto in 7 occasioni, tutte da titolare. Per lui 11 gol subiti con una MV del 6.14 e una FM del 4.57.
Gestione al Fantacalcio: dovrebbe essere il secondo di Maignan, ma per per 3 mesi circa sarà out per infortunio. Dunque, almeno inizialmente, potreste anche pensare di rimandare il suo acquisto per poi prenderlo a gennaio.
Note positive: quando chiamato in causa si è confermato affidabilissimo (1 insufficienza nella scorsa stagione, 3 volte sopra il 6 in 7 partite).
Note negative: il brutto infortunio rimediato nella pre-season potrebbe influenzare non poco la sua stagione.
Statistiche anno 23/24: nella scorsa stagione Sportiello è andato a voto in 7 occasioni, tutte da titolare. Per lui 11 gol subiti con una MV del 6.14 e una FM del 4.57.
Gestione al Fantacalcio: dovrebbe essere il secondo di Maignan, ma per per 3 mesi circa sarà out per infortunio. Dunque, almeno inizialmente, potreste anche pensare di rimandare il suo acquisto per poi prenderlo a gennaio.
Note positive: quando chiamato in causa si è confermato affidabilissimo (1 insufficienza nella scorsa stagione, 3 volte sopra il 6 in 7 partite).
Note negative: il brutto infortunio rimediato nella pre-season potrebbe influenzare non poco la sua stagione.
</t>
  </si>
  <si>
    <t>Sunyani</t>
  </si>
  <si>
    <t>22 mag 2003</t>
  </si>
  <si>
    <t xml:space="preserve">
Statistiche anno 23/24: nella scorsa stagione Sulemana è andato a voto in 19 occasioni, 16 di queste da titolare. Per lui 2 gol e 4 ammonizioni con una MV del 5.89 e una FM del 6.13.
Gestione al Fantacalcio: arriva a Bergamo per prendere di fatto il posto di Adopo, dunque come riserva difensiva in mediana. Al Fantacalcio è un profilo tutt'altro che appetibile dunque, non solo per la titolarità non certa, ma anche per i pochi bonus che di solito offre. Potete sorvolare o al massimo rimandare all'asta di riparazione.
Note positive: lo pagherete il prezzo minimo, potrebbe garantire una decina di presenze.
Note negative: pochissimi bonus, partirà quasi sempre dalla panchina. Occhio ai cartellini (4 gialli 16 presenze da titolare nella scorsa stagione).
In chiave Mantra: pur essendo una M, non è comunque un profilo appetibilissimo. Al massimo, in leghe da 12 partecipanti come ultima riserva, ovviamente al prezzo minimo.
Statistiche anno 23/24: nella scorsa stagione Sulemana è andato a voto in 19 occasioni, 16 di queste da titolare. Per lui 2 gol e 4 ammonizioni con una MV del 5.89 e una FM del 6.13.
Gestione al Fantacalcio: arriva a Bergamo per prendere di fatto il posto di Adopo, dunque come riserva difensiva in mediana. Al Fantacalcio è un profilo tutt'altro che appetibile dunque, non solo per la titolarità non certa, ma anche per i pochi bonus che di solito offre. Potete sorvolare o al massimo rimandare all'asta di riparazione.
Note positive: lo pagherete il prezzo minimo, potrebbe garantire una decina di presenze.
Note negative: pochissimi bonus, partirà quasi sempre dalla panchina. Occhio ai cartellini (4 gialli 16 presenze da titolare nella scorsa stagione).
In chiave Mantra: pur essendo una M, non è comunque un profilo appetibilissimo. Al massimo, in leghe da 12 partecipanti come ultima riserva, ovviamente al prezzo minimo.
</t>
  </si>
  <si>
    <t>24,5</t>
  </si>
  <si>
    <t>29-39</t>
  </si>
  <si>
    <t>24-33</t>
  </si>
  <si>
    <t>Antwerpen</t>
  </si>
  <si>
    <t>27 ago 1999</t>
  </si>
  <si>
    <t>Serbia, Belgio</t>
  </si>
  <si>
    <t xml:space="preserve">
Statistiche anno 23/24: nella scorsa stagione Svilar è andato a voto in 15 occasioni, tutte da titolare. Per lui 19 gol subiti, 1 rigore parato e 1 ammonizione con una MV del 6.47 e una FM del 5.37.
Gestione al Fantacalcio: a differenza della scorsa stagione, sarà il primo portiere indiscusso dei giallorossi nella prossima annata. Portiere completo che ovviamente va acquistato per il ruolo di titolare: occhio però, potrebbe rivelarsi un ottimo acquisto per rapporto qualità-prezzo.
Note positive: verrà pagato meno degli altri top, ottimo portiere per il modificatore (10 volte sopra la sufficienza, mai sotto il 6).
Note negative: non ci aspettiamo tantissimi clean sheet.</t>
  </si>
  <si>
    <t>Lille</t>
  </si>
  <si>
    <t>04 feb 1994</t>
  </si>
  <si>
    <t>Francia, Camerun</t>
  </si>
  <si>
    <t xml:space="preserve">
Statistiche anno 23/24: nella scorsa stagione Tameze è andato a voto in 28 occasioni, 25 di queste da titolare. Per lui 0 gol, 2 assist, 1 espulsione e 6 ammonizioni con una MV del 5.79 e una FM del 5.73.
Gestione al Fantacalcio: un mestierante che andrà spesso a voto, sia da titolare che da subentrato, ma che garantisce pochissimi bonus e una media voto tutt'altro che brillante. Può essere acquistato, ma soltanto come ultimissimo slot di copertura, qualora necessitiate di un profilo low cost da almeno 20/25 partite a voto.
Note positive: può garantire molte presenze, anche da subentrato, al prezzo minimo.
Note negative: molti più malus che bonus (6 gialli, 1 rosso e 2 assist nella scorsa stagione). Inoltre, occhio alla concorrenza, potrebbero arrivare più panchine di quante ne possiate immaginare.
In chiave Mantra: acquista un po' di appeal essendo una M, ma anche in questo caso consigliamo di tenerlo in considerazione solo come ultima riserva in copertura.
Statistiche anno 23/24: nella scorsa stagione Tameze è andato a voto in 28 occasioni, 25 di queste da titolare. Per lui 0 gol, 2 assist, 1 espulsione e 6 ammonizioni con una MV del 5.79 e una FM del 5.73.
Gestione al Fantacalcio: un mestierante che andrà spesso a voto, sia da titolare che da subentrato, ma che garantisce pochissimi bonus e una media voto tutt'altro che brillante. Può essere acquistato, ma soltanto come ultimissimo slot di copertura, qualora necessitiate di un profilo low cost da almeno 20/25 partite a voto.
Note positive: può garantire molte presenze, anche da subentrato, al prezzo minimo.
Note negative: molti più malus che bonus (6 gialli, 1 rosso e 2 assist nella scorsa stagione). Inoltre, occhio alla concorrenza, potrebbero arrivare più panchine di quante ne possiate immaginare.
In chiave Mantra: acquista un po' di appeal essendo una M, ma anche in questo caso consigliamo di tenerlo in considerazione solo come ultima riserva in copertura.
</t>
  </si>
  <si>
    <t>8-13</t>
  </si>
  <si>
    <t>San Felice a ...</t>
  </si>
  <si>
    <t>08 mar 1990</t>
  </si>
  <si>
    <t xml:space="preserve">
Statistiche anno 23/24: nella scorsa stagione Terracciano è andato a voto in 33 occasioni, tutte da titolare. Per lui 35 gol subiti, 1 rigore parato e 3 ammonizioni con una MV del 6.27 e una FM del 5.26.
Gestione al Fantacalcio: sorpresa gradita al Fanta nella scorsa stagione, sul suo cammino adesso troverà un "ostacolo" importante di nome De Gea. La Fiorentina ha deciso di investire sullo spagnolo e il ruolo di primo portiere potrebbe toccare a lui. Parte probabilmente leggermente dietro nelle gerarchie, ma troverà comunque spazio nel corso della stagione. Il consiglio è quello di prenderli insieme.
Note positive: Affidabile in termini di modificatore quando chiamato in causa (nell'ultima stagione 1 sola insufficienza, 12 volte sopra il 6).
Note negative: va comprato solo ed esclusivamente con De Gea.</t>
  </si>
  <si>
    <t>08 feb 2003</t>
  </si>
  <si>
    <t xml:space="preserve">
Statistiche anno 23/24: nella scorsa stagione Terracciano è andato a voto in 19 occasioni, 15 di queste da titolare. Per lui 0 gol, 1 assist e 2 ammonizioni con una MV e una FM del 5.89.
Gestione al Fantacalcio: dovrebbe essere una riserva anche nella prossima stagione e quasi sicuramente neanche una delle prime alternative. La concorrenza sulle corsie laterali difensive è davvero folta in casa Milan. Può rappresentare una scommessina al prezzo minimo negli ultimi slot del pacchetto difensivo di chi partecipa a leghe da almeno 12 partecipanti.
Note positive: lo acquisterete al prezzo minimo.
Note negative: rischia di andare raramente a voto e quasi mai da titolare.
In chiave Mantra: anche in questo caso non più di una scommessina da prendere al prezzo minimo e da relegare nell'ultimo slot del vostro reparto difensivo. In leghe da almeno 12 partecipanti.
Statistiche anno 23/24: nella scorsa stagione Terracciano è andato a voto in 19 occasioni, 15 di queste da titolare. Per lui 0 gol, 1 assist e 2 ammonizioni con una MV e una FM del 5.89.
Gestione al Fantacalcio: dovrebbe essere una riserva anche nella prossima stagione e quasi sicuramente neanche una delle prime alternative. La concorrenza sulle corsie laterali difensive è davvero folta in casa Milan. Può rappresentare una scommessina al prezzo minimo negli ultimi slot del pacchetto difensivo di chi partecipa a leghe da almeno 12 partecipanti.
Note positive: lo acquisterete al prezzo minimo.
Note negative: rischia di andare raramente a voto e quasi mai da titolare.
In chiave Mantra: anche in questo caso non più di una scommessina da prendere al prezzo minimo e da relegare nell'ultimo slot del vostro reparto difensivo. In leghe da almeno 12 partecipanti.
</t>
  </si>
  <si>
    <t>22-32</t>
  </si>
  <si>
    <t>Orléans</t>
  </si>
  <si>
    <t>26 gen 1993</t>
  </si>
  <si>
    <t>Francia</t>
  </si>
  <si>
    <t xml:space="preserve">
Gestione al Fantacalcio: con il ritorno di Sanchez si giocherà il posto proprio con il cileno e con Samardzic sulla trequarti alle spalle di Lucca. Può garantire un discreto bottino di bonus (una decina in totale) ad un prezzo ridotto. Un perfetto quinto slot per il vostro pacchetto offensivo.
Note positive: come accennato, prezzo da quinto slot. Titolare e incline al bonus. Inoltre si contenderà anche i rigori con Sanchez.
Note negative: occhio agli acciacchi fisici che spesso si ripresentano. La concorrenza è folta e le panchine potrebbero non mancare.
In chiave Mantra: l'ideale per chi utilizza il tridente. Può essere preso come alternativa ai vostri titolari di alto livello in tornei da 8 squadre, una primissima opzione di riserva in leghe da 10 partecipanti.
Statistiche anno 23/24: nella scorsa stagione Thauvin è andato a voto in 25 occasioni, 19 di queste da titolare. Per lui 5 gol, 3 assist e 4 ammonizioni con una MV del 6.20 e una FM del 6.84.
</t>
  </si>
  <si>
    <t>Düsseldorf</t>
  </si>
  <si>
    <t>08 ago 2001</t>
  </si>
  <si>
    <t>Germania, Finlandia</t>
  </si>
  <si>
    <t xml:space="preserve">
Statistiche anno 23/24: nella scorsa stagione Thiaw è andato a voto in 20 occasioni, 19 di queste da titolare. Per lui 0 bonus, 5 ammonizioni, 1 espulsione e 1 autorete con una MV del 5.68 e una FM del 5.40.
Gestione al Fantacalcio: non ha brillato particolarmente nella scorsa stagione, anche al Fantacalcio. Rientrerà sicuramente nelle rotazioni di Fonseca, ma non si può considerare un titolare inamovibile di questa squadra. Al Fanta è un profilo che può far gola per gli ultimi slot del proprio pacchetto difensivo, ad un prezzo moderato, in leghe da almeno 10 partecipanti.
Note positive: difensore low cost che può garantire almeno 15/20 presenze, molte di queste da titolare.
Note negative: molto altalenante in termini di MV, occhio anche ai cartellini (5 gialli e 1 rosso nella scorsa stagione).
In chiave Mantra: anche in questo caso parliamo di un centrale di riserva, dagli ultimi slot, sia per chi gioca a tre che per chi utilizza una difesa a quattro.
</t>
  </si>
  <si>
    <t>Glória D'Oeste</t>
  </si>
  <si>
    <t>10 ott 1990</t>
  </si>
  <si>
    <t xml:space="preserve">
Gestione al Fantacalcio: parliamo di un settimo/ottavo slot di copertura in leghe da almeno 10 partecipanti. Prezzo basso. Da ritenere affidabile quando chiamato in cauda. Parte dietro nelle gerarchie. In attesa di Scalvini potrebbe rendersi utile nei match post Champions League. Sconsigliamo comunque di prenderlo in coppia con qualsiasi altro centrale nerazzurro.
Note positive: dovreste riuscire a prenderlo al prezzo minimo, assicurandovi comunque un difensore affidabile e pronto a garantirvi almeno 10/15 presenze in stagione.
Note negative: nella seconda parte di stagione, con il rientro di Scalvini e magari la consacrazione di Godfrey, rischia seriamente di giocare molte meno partite.
In chiave Mantra: Dc puro da poter aggiungere al vostro pacchetto di 9/10 centrali nel caso in cui utilizziate una difesa a tre. Da ultimo slot e in leghe di almeno 10 partecipanti.
Gestione al Fantacalcio: parliamo di un settimo/ottavo slot di copertura in leghe da almeno 10 partecipanti. Prezzo basso. Da ritenere affidabile quando chiamato in cauda. Parte dietro nelle gerarchie. In attesa di Scalvini potrebbe rendersi utile nei match post Champions League. Sconsigliamo comunque di prenderlo in coppia con qualsiasi altro centrale nerazzurro.
Note positive: dovreste riuscire a prenderlo al prezzo minimo, assicurandovi comunque un difensore affidabile e pronto a garantirvi almeno 10/15 presenze in stagione.
Note negative: nella seconda parte di stagione, con il rientro di Scalvini e magari la consacrazione di Godfrey, rischia seriamente di giocare molte meno partite.
In chiave Mantra: Dc puro da poter aggiungere al vostro pacchetto di 9/10 centrali nel caso in cui utilizziate una difesa a tre. Da ultimo slot e in leghe di almeno 10 partecipanti.
Statistiche anno 23/24: nella scorsa stagione Toloi è andato a voto in 14 occasioni, 10 di queste da titolare. Ha collezionato 4 ammonizioni, 1 espulsione e 0 bonus con una MV del 5.89 e una FM del 5.68.</t>
  </si>
  <si>
    <t>Calgary, Alberta</t>
  </si>
  <si>
    <t>19 dic 1997</t>
  </si>
  <si>
    <t>Inghilterra, Canada</t>
  </si>
  <si>
    <t xml:space="preserve">
Statistiche anno 23/24: nella scorsa stagione Tomori è andato a voto in 25 occasioni, 24 di queste da titolare. Per lui 4 gol, 0 assist, 6 ammonizioni e 1 espulsione con una MV del 6.00 e una FM del 6.32.
Gestione al Fantacalcio: perno inamovibile nel Milan, difensore di altissimo livello anche al Fantacalcio. E' un secondo slot pieno, anche se utilizzate il modificatore. Non lo pagherete poco, questo è chiaro, ma è affidabile sotto tantissimi punti di vista. Fisicamente ha spesso dei problemini, ma non vi consigliamo di coprirlo con altri centrali rossoneri in rosa, piuttosto virate su profili di squadre diverse (titolari low cost affidabili).
Note positive: affidabile complessivamente per MV (5 insufficienze nella scorsa stagione), senso del gol marcato (4 reti in 24 partite).
Note negative: occhio ai cartellini (nella scorsa stagione 6 gialli e 1 rosso). Il prezzo non sarà basso.
In chiave Mantra: senza dubbio uno dei migliori centrali in lista, un punto di riferimento assoluto sia se giocate a quattro sia se utilizzate una difesa a tre.
Statistiche anno 23/24: nella scorsa stagione Tomori è andato a voto in 25 occasioni, 24 di queste da titolare. Per lui 4 gol, 0 assist, 6 ammonizioni e 1 espulsione con una MV del 6.00 e una FM del 6.32.
Gestione al Fantacalcio: perno inamovibile nel Milan, difensore di altissimo livello anche al Fantacalcio. E' un secondo slot pieno, anche se utilizzate il modificatore. Non lo pagherete poco, questo è chiaro, ma è affidabile sotto tantissimi punti di vista. Fisicamente ha spesso dei problemini, ma non vi consigliamo di coprirlo con altri centrali rossoneri in rosa, piuttosto virate su profili di squadre diverse (titolari low cost affidabili).
Note positive: affidabile complessivamente per MV (5 insufficienze nella scorsa stagione), senso del gol marcato (4 reti in 24 partite).
Note negative: occhio ai cartellini (nella scorsa stagione 6 gialli e 1 rosso). Il prezzo non sarà basso.
In chiave Mantra: senza dubbio uno dei migliori centrali in lista, un punto di riferimento assoluto sia se giocate a quattro sia se utilizzate una difesa a tre.
</t>
  </si>
  <si>
    <t>Gdańsk</t>
  </si>
  <si>
    <t>07 set 2004</t>
  </si>
  <si>
    <t xml:space="preserve">
Statistiche anno 23/24: nella scorsa stagione Urbanski è andato a voto in 18 occasioni, 9 di queste da titolare. Per lui 0 bonus e 3 ammonizioni con una MV del 5.92 e una FM del 5.83.
Gestione al Fantacalcio: centrocampista offensivo che potrebbe trovare più spazio con Italiano, soprattutto a gara in corso. E' una scommessa interessante, da pochi crediti e per il 7/8 del vostro pacchetto di centrocampo in leghe da almeno 10 partecipanti. Può fare bene, ma occhio alla gestione in sede di formazione. Se comincia ad ingranare, va preso in considerazione anche qualora non fosse titolare. Può giocare in più posizioni sulla trequarti, inoltre sono diversi gli esterni con cui può interscambiarsi. Parte dietro nelle gerarchie rispetto a diversi suoi compagni, ragion per cui sconsigliamo di prenderlo in coppia con uno di loro.
Note positive: andrà spesso a voto, soprattutto a gara in corso. Scommessina dal prezzo modico.
Note negative: raramente partirà titolare ed è per questo che la sua gestione in termini di schieramento potrebbe rivelarsi più complicata di quanto ci si possa aspettare.
In chiave Mantra: può essere una scommessa per chi utilizza moduli come il 3511. Ultima opzione alternativa in un pacchetto di 5 W.
Statistiche anno 23/24: nella scorsa stagione Urbanski è andato a voto in 18 occasioni, 9 di queste da titolare. Per lui 0 bonus e 3 ammonizioni con una MV del 5.92 e una FM del 5.83.
Gestione al Fantacalcio: centrocampista offensivo che potrebbe trovare più spazio con Italiano, soprattutto a gara in corso. E' una scommessa interessante, da pochi crediti e per il 7/8 del vostro pacchetto di centrocampo in leghe da almeno 10 partecipanti. Può fare bene, ma occhio alla gestione in sede di formazione. Se comincia ad ingranare, va preso in considerazione anche qualora non fosse titolare. Può giocare in più posizioni sulla trequarti, inoltre sono diversi gli esterni con cui può interscambiarsi. Parte dietro nelle gerarchie rispetto a diversi suoi compagni, ragion per cui sconsigliamo di prenderlo in coppia con uno di loro.
Note positive: andrà spesso a voto, soprattutto a gara in corso. Scommessina dal prezzo modico.
Note negative: raramente partirà titolare ed è per questo che la sua gestione in termini di schieramento potrebbe rivelarsi più complicata di quanto ci si possa aspettare.
In chiave Mantra: può essere una scommessa per chi utilizza moduli come il 3511. Ultima opzione alternativa in un pacchetto di 5 W.
</t>
  </si>
  <si>
    <t>22 apr 1998</t>
  </si>
  <si>
    <t>Messico</t>
  </si>
  <si>
    <t xml:space="preserve">
Gestione al Fantacalcio: la scorsa è stata una stagione super positiva e si proietta alla prossima come una certezza low cost. Un quinto slot pieno, affidabile sotto diversi aspetti e da poter prendere anche in leghe da 8 partecipanti.
Note positive: propenso ad attaccare (6 legni colpiti nella scorsa stagione, 1 gol e 1 assist). Affidabilissimo per MV e per il modificatore (11esimo per media voto, rendimento da secondo slot). Sempre presente.
Note negative: dato il rendimento della scorsa stagione il prezzo potrebbe essere leggermente più alto. Affidabile, ma non fate follie.
In chiave Mantra: l'ideale per chi utilizza moduli con difese a tre. Pronto per alternarsi ai vostri tre titolari, sia in leghe da 8 che da 10 partecipanti, in queste ultime ne giocherà parecchie da titolare.
Gestione al Fantacalcio: la scorsa è stata una stagione super positiva e si proietta alla prossima come una certezza low cost. Un quinto slot pieno, affidabile sotto diversi aspetti e da poter prendere anche in leghe da 8 partecipanti.
Note positive: propenso ad attaccare (6 legni colpiti nella scorsa stagione, 1 gol e 1 assist). Affidabilissimo per MV e per il modificatore (11esimo per media voto, rendimento da secondo slot). Sempre presente.
Note negative: dato il rendimento della scorsa stagione il prezzo potrebbe essere leggermente più alto. Affidabile, ma non fate follie.
In chiave Mantra: l'ideale per chi utilizza moduli con difese a tre. Pronto per alternarsi ai vostri tre titolari, sia in leghe da 8 che da 10 partecipanti, in queste ultime ne giocherà parecchie da titolare.
Statistiche anno 23/24: nella scorsa stagione Vasquez è andato a voto in 35 occasioni, 32 di queste da titolare. Per lui 1 gol, 1 assist e 6 ammonizioni con una MV del 6.16 e una FM del 6.19.
</t>
  </si>
  <si>
    <t>San Jacinto</t>
  </si>
  <si>
    <t>24 ago 1991</t>
  </si>
  <si>
    <t>Uruguay, Italia</t>
  </si>
  <si>
    <t xml:space="preserve">
Statistiche anno 23/24: nella scorsa stagione Vecino è andato a voto in 25 occasioni, 8 di queste da titolare. Per lui 6 gol, 1 assist e 8 ammonizioni con una MV del 6.16 e una FM del 6.78.
Gestione al Fantacalcio: ancora una volta potrebbe ripetersi lo stesso copione. Quasi mai titolare, ma spesso a voto, pronto a segnare. Copertura low cost, anche in leghe da 10 partecipanti. Troverà spazio anche nella prossima stagione, seppur forse arretrando leggermente il proprio raggio d'azione.
Note positive: andrà spesso a voto, sa incidere anche a gara in corso (5 bonus nelle 17 partite a voto da subentrato).
Note negative: non essendo un titolare è difficile gestirlo in sede di formazione e beccare i suoi bonus. Occhio ai malus (8 gialli nella scorsa stagione).
In chiave Mantra: probabilmente una delle M/C più propense al gol. Il nostro consiglio? Un posticino in rosa per lui si può trovare, magari come ultima opzione in un pacchetto di 3 M, a patto che le altre due siano titolarissime.
Statistiche anno 23/24: nella scorsa stagione Vecino è andato a voto in 25 occasioni, 8 di queste da titolare. Per lui 6 gol, 1 assist e 8 ammonizioni con una MV del 6.16 e una FM del 6.78.
Gestione al Fantacalcio: ancora una volta potrebbe ripetersi lo stesso copione. Quasi mai titolare, ma spesso a voto, pronto a segnare. Copertura low cost, anche in leghe da 10 partecipanti. Troverà spazio anche nella prossima stagione, seppur forse arretrando leggermente il proprio raggio d'azione.
Note positive: andrà spesso a voto, sa incidere anche a gara in corso (5 bonus nelle 17 partite a voto da subentrato).
Note negative: non essendo un titolare è difficile gestirlo in sede di formazione e beccare i suoi bonus. Occhio ai malus (8 gialli nella scorsa stagione).
In chiave Mantra: probabilmente una delle M/C più propense al gol. Il nostro consiglio? Un posticino in rosa per lui si può trovare, magari come ultima opzione in un pacchetto di 3 M, a patto che le altre due siano titolarissime.
</t>
  </si>
  <si>
    <t>Fumane</t>
  </si>
  <si>
    <t>24 feb 2004</t>
  </si>
  <si>
    <t>Italia, Brasile</t>
  </si>
  <si>
    <t xml:space="preserve">
Statistiche anno 23/24: nella scorsa stagione Vignato è andato a voto in 8 occasioni, 3 di queste da titolare. Per lui 1 gol, 0 assist e 2 ammonizioni con una MV del 6.00 e una FM del 6.25.
Gestione al Fantacalcio: giovane gioiello di proprietà del Monza che proverà a ritagliarsi più spazio nel corso della prossima stagione. La concorrenza è folta, ma le qualità non mancano e la sensazione è che possa tornare utile a Nesta, soprattutto a gara in corso. E' la classica scommessina da ultimo slot da acquistare al prezzo minimo. Un nome da scout.
Note positive: ci aspettiamo possa arrivare anche a 15/20 presenze con un 3/4 bonus totali. Il tutto al prezzo minimo.
Note negative: la maggior parte delle presenze arriverà probabilmente a gara in corso. Parte dietro nelle gerarchie e la concorrenza è folta.
In chiave Mantra: se utilizzate moduli come il 4231 potrebbe essere una scommessina intrigante in un pacchetto di 5/6 trequartisti, come ultimo slot, al prezzo minimo e in leghe da almeno 10/12 partecipanti.
Statistiche anno 23/24: nella scorsa stagione Vignato è andato a voto in 8 occasioni, 3 di queste da titolare. Per lui 1 gol, 0 assist e 2 ammonizioni con una MV del 6.00 e una FM del 6.25.
Gestione al Fantacalcio: giovane gioiello di proprietà del Monza che proverà a ritagliarsi più spazio nel corso della prossima stagione. La concorrenza è folta, ma le qualità non mancano e la sensazione è che possa tornare utile a Nesta, soprattutto a gara in corso. E' la classica scommessina da ultimo slot da acquistare al prezzo minimo. Un nome da scout.
Note positive: ci aspettiamo possa arrivare anche a 15/20 presenze con un 3/4 bonus totali. Il tutto al prezzo minimo.
Note negative: la maggior parte delle presenze arriverà probabilmente a gara in corso. Parte dietro nelle gerarchie e la concorrenza è folta.
In chiave Mantra: se utilizzate moduli come il 4231 potrebbe essere una scommessina intrigante in un pacchetto di 5/6 trequartisti, come ultimo slot, al prezzo minimo e in leghe da almeno 10/12 partecipanti.
</t>
  </si>
  <si>
    <t>133</t>
  </si>
  <si>
    <t>134-159</t>
  </si>
  <si>
    <t>121-147</t>
  </si>
  <si>
    <t>Belgrad</t>
  </si>
  <si>
    <t>28 gen 2000</t>
  </si>
  <si>
    <t>65,00 mln €</t>
  </si>
  <si>
    <t xml:space="preserve">
Statistiche anno 23/24: nella scorsa stagione Vlahovic è andato a voto in 33 occasioni, 27 di queste da titolare. Per lui 16 gol, 3 assist, 2 rigori sbagliati, 1 espulsione e 6 ammonizioni con una MV del 6.18 e una FM del 7.42.
Gestione al Fantacalcio: centravanti titolare della Juventus, perno chiave della squadra di Motta. Potrebbe contendersi i rigori con Luiz, ma per le punizioni resta la prima scelta. In termini di gol potrebbe fare ancora meglio grazie alla filosofia del nuovo allenatore. Al Fantacalcio naturalmente parliamo di un primissimo slot.
Note negative: dovrebbe esser confermato rigorista, ma è tutt'altro che infallibile (2 sbagliati su 4 nella scorsa stagione). Occhio ai cartellini (6 gialli e 1 rosso)
In chiave Mantra: prima punta di livello altissimo, probabilmente sarà il centravanti più pagato dopo Lautaro. A prescindere dal modulo, sarà il vostro punto di riferimento assoluto.</t>
  </si>
  <si>
    <t>Hof (Saale)</t>
  </si>
  <si>
    <t>01 feb 1995</t>
  </si>
  <si>
    <t>Kosovo, Belgio</t>
  </si>
  <si>
    <t xml:space="preserve">
Statistiche anno 23/24: nella scorsa stagione Vojvoda è andato a voto in 21 occasioni, 15 di queste da titolare. Per lui 0 gol, 3 assist e 3 ammonizioni con una MV del 5.88 e una FM del 5.95.
Gestione al Fantacalcio: jolly difensivo pronto ad agire in più ruoli. Non un profilo appetibilissimo al Fantacalcio, ma un mestierante che in un modo o nell'altro offrirà un buon bottino di presenze e una media voto su per giù sufficiente. Al Fanta va però considerato come un 8 slot di copertura, da prendere ad un prezzo molto basso.
Note positive: può garantirvi 20/25 presenze ad un prezzo molto basso.
Note negative: non da modificatore. Inoltre potrebbe spesso arretrare il proprio raggio d'azione per agire come braccetto, portando dunque anche meno bonus.
In chiave Mantra: in questo caso naturalmente acquista valore perchè parliamo di un vero e proprio jolly difensivo low cost, da relegare negli ultimi slot e da tenere in caldo in caso di emergenza.
</t>
  </si>
  <si>
    <t>Gorzów Wielkopolski</t>
  </si>
  <si>
    <t>05 apr 2000</t>
  </si>
  <si>
    <t xml:space="preserve">
Note negative: rischia di giocare meno partite da titolare rispetto alla scorsa stagione.
Statistiche anno 23/24: nella scorsa stagione Walukiewicz è andato a voto in 27 occasioni, 23 di queste titolare. Per lui 0 bonus e 6 ammonizioni con una MV del 5.76 e una FM del 5.65.
Gestione al Fantacalcio: arriva al Torino per fungere probabilmente da prima riserva del terzetto titolare, sia come centrale che come braccetto di destra. Un profilo che conosce la Serie A, ma che al Fantacalcio al massimo può rappresentare un profilo da ultimissimo slot in leghe da 10 partecipanti almeno.
Note positive: lo acquisterete al prezzo minimo e può collezionare comunque 15/20 partite a voto.
In chiave Mantra: anche in questo caso parliamo di un'ultima copertura, spendibile però per chi utilizza la difesa a tre necessita di almeno 8/9 centrali.</t>
  </si>
  <si>
    <t>51,8</t>
  </si>
  <si>
    <t>47-57</t>
  </si>
  <si>
    <t>40-53</t>
  </si>
  <si>
    <t>16 giu 1995</t>
  </si>
  <si>
    <t xml:space="preserve">
Statistiche anno 23/24: nella scorsa stagione Zaccagni è andato a voto in 28 occasioni, 24 di queste da titolare. Per lui 6 gol, 1 assist e 8 ammonizioni con una MV del 6.23 e una FM del 6.77.
Gestione al Fantacalcio: arriva da una stagione non brillantissima, anche a causa di qualche acciacco fisico di troppo che l'ha condizionato. Anche nella prossima annata però, se sta bene, sarà un perno inamovibile dello scacchiere offensivo biancoceleste, pronto a riscattarsi. Al Fanta è un primo slot pieno, senza troppi dubbi.
Note positive: può andare serenamente in doppia cifra di bonus e dopo la scorsa stagione potrebbe esser pagato meno del previsto. Titolarissimo e probabilmente rigorista principale.
Note negative: occhio a qualche acciacco di troppo e soprattutto ai cartellini gialli (addirittura 8 nella scorsa stagione).
In chiave Mantra: ai nastri di partenza è probabilmente la W migliore, sicuramente tra le prime tre, sia per rendimento che per costo. Qualsiasi modulo decidiate di utilizzare, se lo acquistate deve essere il vostro titolare.
</t>
  </si>
  <si>
    <t>Tivoli</t>
  </si>
  <si>
    <t>23 gen 2002</t>
  </si>
  <si>
    <t xml:space="preserve">
Statistiche anno 23/24: nella scorsa stagione Zalewski è andato a voto in 22 occasioni, 10 di queste da titolare. Per lui 0 gol, 1 assist, 1 espulsione e 1 ammonizione con una MV del 5.80 e una FM del 5.77.
Gestione al Fantacalcio: dovrebbe esser impiegato regolarmente sulle corsie laterali. Un ricambio a gara in corso che al Fantacalcio risulta poco appetibile per diversi motivi. In leghe da almeno 10 partecipanti potrebbe essere un ultimo slot di copertura.
Note positive: può garantire 15/20 presenze al prezzo minimo.
Note negative: pur essendo di stampo offensivo, porta pochissimi bonus.
In chiave Mantra: anche in questo caso parliamo al massimo di un'ultima riserva, magari per chi utilizza moduli come il 3511.</t>
  </si>
  <si>
    <t>Yaoundé</t>
  </si>
  <si>
    <t>16 nov 1995</t>
  </si>
  <si>
    <t>Camerun</t>
  </si>
  <si>
    <t>27,00 mln €</t>
  </si>
  <si>
    <t xml:space="preserve">
Statistiche anno 23/24: nella scorsa stagione Anguissa è andato a voto in 33 occasioni, 32 di queste da titolare. Per lui 0 gol, 2 assist e 2 ammonizioni con una MV del 5.82 e una FM del 5.85.
Gestione al Fantacalcio: con l'arrivo di McTominay diventa di fatto una riserva. Poco appetibile in termini di bonus e non più affidabile per quel che concerne il minutaggio. Diventa un profilo al massimo spendibile per l'ultimissimo slot in mediana in leghe da almeno 10 partecipanti.
Note positive: probabilmente andrà via al prezzo minimo, spesso a voto.
Note negative: la maggior parte delle sue presenze potrebbe arrivare da subentrato. Occhio ai malus.
In chiave Mantra: in questo caso aumenta leggermente il suo appeal, si può pensare di prenderlo in coppia con McTominay al Mantra.
</t>
  </si>
  <si>
    <t>Carpi</t>
  </si>
  <si>
    <t>03 ott 2000</t>
  </si>
  <si>
    <t xml:space="preserve">
Statistiche anno 23/24: nella scorsa stagione Zanoli è andato a voto in 18 occasioni, 10 di queste da titolare. Per lui 0 gol, 2 assist, 1 autorete e 4 ammonizioni con una MV del 5.83 e una FM del 5.75.
Gestione al Fantacalcio: con la Salernitana non ha brillato, ma in pochi l’hanno fatto nel caos generale che ha portato alla retrocessione. E’ un difensore molto propenso ad attaccare, giocherà a tutta fascia con Gilardino e siamo convinto avrà molto spazio. Per rendimento potrebbe essere una grande sorpresa: vi consigliamo di prenderlo per il vostro 6 slot in leghe da 10 partecipanti, la cifra dovrebbe essere tale da acquistarlo per questa posizione.
Note positive: molto propenso al bonus, andrà a voto spesso (anche da subentrato. Prezzo basso.
Note negative: potrebbe impiegarci un po’ per diventare un titolare fisso. In fase difensiva deve migliorare ancora tanto, dunque qualche brutto voto potrebbe arrivare.
In chiave Mantra: se utilizzate moduli con una difesa a quattro, potrebbe rappresentare un’alternativa molto interessante al v</t>
  </si>
  <si>
    <t>77-97</t>
  </si>
  <si>
    <t>77-93</t>
  </si>
  <si>
    <t>Santiago de Cali</t>
  </si>
  <si>
    <t>01 apr 1991</t>
  </si>
  <si>
    <t xml:space="preserve">
Statistiche anno 23/24: nella scorsa stagione Zapata è andato a voto in 37 occasioni, 36 di queste da titolare. Per lui 13 gol, 3 assist e 2 ammonizioni con una MV del 6.26 e una FM del 7.36.
Gestione al Fantacalcio: punto di riferimento assoluto anche con Vanoli. Sarà il nuovo capitano del Torino, anche possibile rigorista. Il neo tecnico granata propone un calcio offensivo (Pohjanpalo con lui ha segnato 41 gol in due stagioni). Si candida per essere un secondo slot pieno, pagato però forse meno dei suoi colleghi di categoria. Potrebbe essere un'ottima opzione per chi decide di puntare su un super top per il primo slot.
Note positive: calcio offensivo con Vanoli, per rapporto qualità-prezzo potrebbe rappresentare un grande innesto per il vostro attacco. Possibile rigorista.
Note negative: occhio alla concorrenza di Sanabria, in qualche occasione il sudamericano potrebbe dare fastidio anche a lui in termini di ballottaggio.
In chiave Mantra: l'ideale per affiancare un top di primo livello in un attacco a 2 punte.</t>
  </si>
  <si>
    <t>11 giu 1992</t>
  </si>
  <si>
    <t xml:space="preserve">
Gestione al Fantacalcio: che sia a destra o a sinistra, andrà molto spesso a voto, primo ricambio probabilmente anche di Ruggeri. Ovviamente perde in termini di titolarità con l'arrivo di Bellanova, ma ciò lo rende stuzzicante dal punto di vista del rapporto qualità-prezzo. Al Fanta è da considerare comunque un 4/5 slot. Profilo con il vizio del bonus, sia assist che gol, capace di incidere anche da subentrato.
Note positive: titolare o a gara in corso prende praticamente sempre voto. Porta bonus, seppur nella scorsa stagione non siano stati tantissimi (2 gol e 1 assist).
Note negative: non affidabilissimo per il modificatore (10 insufficienze su 31 partite, solo 6 volte sopra la sufficienza). Inoltre fisicamente ha spesso qualche acciacco di troppo. Bellanova in vantaggio su di lui nelle gerarchie.
In chiave Mantra: un esterno da prima alternativa in leghe a 10. Ideale per chi gioca con il 343.
Statistiche anno 23/24: nella scorsa stagione Zappacosta è andato a voto in 31 occasioni, 23 di queste da titolare. Per lui 5 ammonizioni, 2 gol e 1 assist con una MV del 5.92 e una FM del 6.06.</t>
  </si>
  <si>
    <t>10-15</t>
  </si>
  <si>
    <t>Ząbkowice Śląskie</t>
  </si>
  <si>
    <t>20 mag 1994</t>
  </si>
  <si>
    <t xml:space="preserve">
Statistiche anno 23/24: nella scorsa stagione Zielinski è andato a voto in 27 occasioni, 23 di queste da titolare. Per lui 3 gol, 2 assist e 1 ammonizione con una MV del 5.94 e una FM del 6.33.
Gestione al Fantacalcio: reduce da una stagione tormentata, approda all'Inter dove parte leggermente dietro nelle gerarchie. Difficile stabilire coppie precise, ma sulla carta dovrebbe alternarsi con Mkhitaryan, ma ovviamente ci sono anche Frattesi e Barella. Tutti interscambiabili, dunque non prendetelo in coppia con nessuno di questi. Con le tante partite da giocare e con Mkhitaryan più vecchio di un anno ci aspettiamo possa ritagliarsi spazio importante e incidere, con Inzaghi che valorizza sempre tanto le mezze ali. Slot? Visto che parte comunque leggermente dietro nelle gerarchie, probabilmente un terzo slot basso.
Note positive: anche da subentrato può incidere e garantire comunque un discreto bottino di bonus. Il prezzo non sarà altissimo, bisogna stare attenti a sfruttare l'occasione.
Note negative: potrebbe giocare molto poco da titolare, la concorrenza è foltissima. Discontinuo.
In chiave Mantra: resta una C di buon livello, ma una primissima alternativa ai vostri titolari. Ideale per il ruolo di riserva diretta del vostro top per chi gioca con moduli con una sola C.
Statistiche anno 23/24: nella scorsa stagione Zielinski è andato a voto in 27 occasioni, 23 di queste da titolare. Per lui 3 gol, 2 assist e 1 ammonizione con una MV del 5.94 e una FM del 6.33.
Gestione al Fantacalcio: reduce da una stagione tormentata, approda all'Inter dove parte leggermente dietro nelle gerarchie. Difficile stabilire coppie precise, ma sulla carta dovrebbe alternarsi con Mkhitaryan, ma ovviamente ci sono anche Frattesi e Barella. Tutti interscambiabili, dunque non prendetelo in coppia con nessuno di questi. Con le tante partite da giocare e con Mkhitaryan più vecchio di un anno ci aspettiamo possa ritagliarsi spazio importante e incidere, con Inzaghi che valorizza sempre tanto le mezze ali. Slot? Visto che parte comunque leggermente dietro nelle gerarchie, probabilmente un terzo slot basso.
Note positive: anche da subentrato può incidere e garantire comunque un discreto bottino di bonus. Il prezzo non sarà altissimo, bisogna stare attenti a sfruttare l'occasione.
Note negative: potrebbe giocare molto poco da titolare, la concorrenza è foltissima. Discontinuo.
In chiave Mantra: resta una C di buon livello, ma una primissima alternativa ai vostri titolari. Ideale per il ruolo di riserva diretta del vostro top per chi gioca con moduli con una sola C.
</t>
  </si>
  <si>
    <t>19 giu 1999</t>
  </si>
  <si>
    <t xml:space="preserve">
Statistiche anno 23/24: nella scorsa stagione Zortea è andato a voto in 19 occasioni, 14 di queste da titolare. Per lui 2 gol, 5 assist e 4 ammonizioni con una MV del 6.16 e una FM del 6.63.
Gestione al Fantacalcio: arriva da una seconda parte di stagione con il Frosinone entusiasmante. Al Cagliari sarà il titolare a tutta fascia, probabilmente a destra. Interessante sotto diversi aspetti, al Fantacalcio può essere un quarto slot pieno, sicuramente in termini di prezzo, tendente anche al terzo per rendimento in termini di bonus. Più di una semplice alternativa in leghe da 10 partecipanti.
Note positive: propenso al bonus (6 in 14 presenze con il Frosinone). Affidabile anche per il modificatore (2 volte sotto al 6 in 14 partite).
Note negative: dopo il finale di stagione con il Frosinone il prezzo potrebbe essere più alto del previsto. Occhio ai cartellini (4 in 19 presenze nella scorsa stagione), con Nicola in panchina potrebbero aumentare.
In chiave Mantra: jolly duttile che può fare la fortuna di chi utilizza una difesa a quattro. Una prima alternativa per chi partecipa a leghe da 8 partecipanti, un titolare a rotazione invece in leghe da almeno 10 squadre.</t>
  </si>
  <si>
    <t>12,25</t>
  </si>
  <si>
    <t>Umahaia</t>
  </si>
  <si>
    <t>22 mag 1999</t>
  </si>
  <si>
    <t>Nigeria</t>
  </si>
  <si>
    <t xml:space="preserve">
Statistiche anno 23/24: nella scorsa stagione Chukwueze è andato a voto in 20 occasioni, 12 di queste da titolare. Per lui 1 gol, 2 assist e 1 ammonizione con una MV del 6.02 e una FM del 6.25.
Gestione al Fantacalcio: la sensazione è che possa avere più spazio nella prossima stagione, soprattutto da titolare. Con Pulisic pronto a spostarsi anche al centro, il nigeriano, senza Coppa d'Africa stavolta, può riuscire ad incidere in maniera concreta. Sarà pagato meno dell'anno scorso ed è per questo che potrebbe rappresentare una scommessa molto intrigante per il 4/5 slot del proprio pacchetto di centrocampo. Gestione in sede di formazione? Le considerazioni sul suo conto vanno fatte a prescindere dalla titolarità.
Note positive: profilo intrigante per rapporto qualità prezzo. Giocherà molto più rispetto alla scorsa stagione.
Note negative: sulla carta non è titolare e potrebbe spesso partire inizialmente dalla panchina. Ovviamente ciò potrebbe incidere sulla gestione in sede di formazione, tutt'altro che semplice.
In chiave Mantra: non può essere la vostra prima scelta nel ruolo di W, ma una validissima alternativa al vostro titolare di riferimento.
</t>
  </si>
  <si>
    <t>70</t>
  </si>
  <si>
    <t>80-102</t>
  </si>
  <si>
    <t>73-89</t>
  </si>
  <si>
    <t>29 apr 1999</t>
  </si>
  <si>
    <t xml:space="preserve">
Statistiche anno 23/24: nella scorsa stagione Retegui è andato a voto in 29 occasioni, 26 di queste da titolare. Per lui 7 gol, 2 assist e 5 ammonizioni con una MV del 6.09 e una FM del 6.79.
Gestione al Fantacalcio: la sua prima stagione in Serie A non è stata indimenticabile, ma non si può dire abbia floppato. Tuttavia non ha brillato, anche a causa di qualche acciacco di troppo. Adesso approda all'Atalanta dove il livello si alza, ma dove allo stesso tempo la titolarità sarà sempre in discussione. Pronto a ritagliarsi spazio importante, resta un secondo slot basso.
Note positive: dopo un anno di assestamento può fare decisamente meglio, soprattutto con Gasperini che sa come valorizzare questi calciatori, il prezzo potrebbe essere anche leggermente inferiore rispetto alla scorsa stagione.
Note negative: ovviamente in casa Atalanta la concorrenza è foltissima rispetto a Genova, dove era il titolare indiscusso. Potrebbero arrivare diverse panchine e altrettante sostituzioni a gara in corso.
In chiave Mantra: per chi gioca con due punte, in una lega a 10, può essere il partner titolare della vostra punta di diamante, magari da alternare con un altro profilo dal livello simile.
</t>
  </si>
  <si>
    <t>105</t>
  </si>
  <si>
    <t>119-144</t>
  </si>
  <si>
    <t>98-118</t>
  </si>
  <si>
    <t>06 ago 1997</t>
  </si>
  <si>
    <t>Francia, Guadalupe</t>
  </si>
  <si>
    <t xml:space="preserve">
Statistiche anno 23/24: nella scorsa stagione Thuram è andato a voto in 35 occasioni, 34 di queste da titolare. Per lui 13 gol, 7 assist e 3 ammonizioni con una MV del 6.54 e una FM del 7.81.
Gestione al Fantacalcio: in poco tempo è diventato un top al Fanta e un perno inamovibile per Inzaghi. Il copione sarà simile anche nella prossima stagione. Con Taremi in agguato potrebbe saltare qualche partita in più dall'inizio, ma giocherà tanto e riuscirà ad offrire il solito bottino di bonus. E' probabilmente un primo slot, ma potrebbe esser pagato meno di diversi colleghi presenti nella stessa fascia. Sicuro andrà ad una cifra superiore alla scorsa stagione. Coppia con Taremi? Potrebbe costare davvero troppo.
Note positive: molto costante nella distribuzione dei bonus, affidabile anche per MV (solo 3 insufficienze in tutta la scorsa stagione).
Note negative: con Taremi in rosa potrebbe arrivare qualche panchina iniziale in più, soprattutto post Champions League.
In chiave Mantra: punta di primo livello, perfetto per chi gioca con due Pc. Un top camuffato, dal prezzo non altissimo, che si può affiancare ad un'altra punta di livello simile.
Statistiche anno 23/24: nella scorsa stagione Thuram è andato a voto in 35 occasioni, 34 di queste da titolare. Per lui 13 gol, 7 assist e 3 ammonizioni con una MV del 6.54 e una FM del 7.81.
Gestione al Fantacalcio: in poco tempo è diventato un top al Fanta e un perno inamovibile per Inzaghi. Il copione sarà simile anche nella prossima stagione. Con Taremi in agguato potrebbe saltare qualche partita in più dall'inizio, ma giocherà tanto e riuscirà ad offrire il solito bottino di bonus. E' probabilmente un primo slot, ma potrebbe esser pagato meno di diversi colleghi presenti nella stessa fascia. Sicuro andrà ad una cifra superiore alla scorsa stagione. Coppia con Taremi? Potrebbe costare davvero troppo.
Note positive: molto costante nella distribuzione dei bonus, affidabile anche per MV (solo 3 insufficienze in tutta la scorsa stagione).
Note negative: con Taremi in rosa potrebbe arrivare qualche panchina iniziale in più, soprattutto post Champions League.
In chiave Mantra: punta di primo livello, perfetto per chi gioca con due Pc. Un top camuffato, dal prezzo non altissimo, che si può affiancare ad un'altra punta di livello simile.
</t>
  </si>
  <si>
    <t>64,05</t>
  </si>
  <si>
    <t>49-60</t>
  </si>
  <si>
    <t>46-60</t>
  </si>
  <si>
    <t>18 set 1998</t>
  </si>
  <si>
    <t>Stati Uniti, Croazia</t>
  </si>
  <si>
    <t xml:space="preserve">
Statistiche anno 23/24: nella scorsa stagione Pulisic è andato a voto in 36 occasioni, 32 di queste da titolare. Per lui 12 gol, 7 assist e 2 ammonizioni con una MV del 6.33 e una FM del 7.50.
Gestione al Fantacalcio: sarà sicuramente uno dei più pagati. Un primissimo slot a centrocampo: aggiudicarselo vorrebbe dire assicurarsi un profilo offensivo, capace di garantire un bottino enorme di bonus, ma che allo stesso tempo vi costringerebbe a completare il reparto con più di un profilo low cost.
Note positive: potrebbe essere anche il miglior centrocampista per FM al termine della stagione. Occhio ai rigori, nonostante Theo sembri in vantaggio, potrebbe presentarsi dal dischetto in più di un'occasione.
Note negative: prezzo veramente molto alto. Inoltre con Chukwueze molto apprezzato da Fonseca potrebbe arrivare qualche panchina in più rispetto alla scorsa stagione, nonostante possa comunque serenamente giocare anche con il nigeriano.
In chiave Mantra: top indiscusso anche in questo caso nel suo ruolo. Sarà il vostro titolare di riferimento, ragion per cui vi consigliamo di coprirlo con titolari low cost. Insomma, non spendete tanto per le sue riserve.
</t>
  </si>
  <si>
    <t>07 feb 1990</t>
  </si>
  <si>
    <t>Italia, Perù</t>
  </si>
  <si>
    <t xml:space="preserve">
Statistiche anno 23/24: nella scorsa stagione Lapadula è andato a voto in 21 occasioni, 14 di queste da titolare. Per lui 3 gol, 0 assist e 3 ammonizioni con una MV del 5.88 e una FM del 6.24.
Gestione al Fantacalcio: il posto da titolare non è certo al 100%, anzi. La concorrenza è folta e le sue condizioni fisiche restano sempre da monitorare. Si alternerà dunque, ma se sta bene fisicamente potrà avere più continuità anche dal 1'. Al Fanta può essere un 5 slot, soprattutto in termini economici. Non parliamo nè di una copertura e nè di un centravanti di un livello tale da acquistare la sua eventuale riserva. Sconsigliamo di prenderlo in coppia con altri attaccanti rossoblù.
Note positive: senso del gol marcato, possibile rigorista.
Note negative: media voto bassa quando non porta bonus. Condizione fisica non sempre ottimale, incline a problemini che potrebbero influenzare la sua stagione.
In chiave Mantra: se utilizzate moduli con due punte, può essere un'affidabile ultima copertura in un pacchetto di 4/5 Pc in leghe da 10 partecipanti almeno.
</t>
  </si>
  <si>
    <t>55,3</t>
  </si>
  <si>
    <t>41-56</t>
  </si>
  <si>
    <t>52-69</t>
  </si>
  <si>
    <t>Reykjavík</t>
  </si>
  <si>
    <t>15 giu 1997</t>
  </si>
  <si>
    <t>Islanda</t>
  </si>
  <si>
    <t xml:space="preserve">
Gestione al Fantacalcio: indiscutibilmente si presenta alla prossima stagione come un profilo importante. Rigorista impeccabile e probabilmente secondo slot, quantomeno in termini di prezzo. Occhio al rendimento però, non sarà semplicissimo riproporre quei numeri, soprattutto con il cambio di maglia. Insomma, puntarci ci sta, ma non a occhi chiusi e soprattutto non a cifre folli.
Note positive: rigorista quasi infallibile (4 su 5 nella scorsa stagione), dovrebbe essere il prescelto dagli undici metri anche a Firenze. Raramente insufficiente (4 volte sotto il 6 in 35 presenze). Senso del bonus marcato.
Note negative: il cambio squadra potrebbe naturalmente incidere sul suo rendimento in maniera negativa, soprattutto all'inizio.
In chiave Mantra: naturalmente in questo caso il suo appeal resta comunque alto essendo una delle migliori A in lista. Da prendere a prescindere dal modulo.
Statistiche anno 23/24: nella scorsa stagione Gudmundsson è andato a voto in 35 occasioni, 34 di queste da titolare. Per lui 14 gol, 4 assist, 4 ammonizioni e 1 rigore sbagliato su 5 tirati con una MV del 6.47 e una FM del 7.64.
</t>
  </si>
  <si>
    <t>16-21</t>
  </si>
  <si>
    <t>Zwolle</t>
  </si>
  <si>
    <t>29 lug 1998</t>
  </si>
  <si>
    <t xml:space="preserve">
Statistiche anno 23/24: nella scorsa stagione Reijnders è andato a voto in 36 occasioni, 33 di queste da titolare. Per lui 3 gol, 4 assist e 8 ammonizioni con una MV del 6.12 e una FM del 6.38.
Gestione al Fantacalcio: perno inamovibile con Pioli, sarà importante anche con Fonseca, ma non un titolare fisso vista l'abbondanza nel suo ruolo. Continuerà ad agire nei due di centrocampo, ma avrà sempre la licenza per inserirsi e fare male agli avversari. Al Fantacalcio è uno slot affidabile di copertura sotto diversi punti di vista, neanche troppo costoso.
Note positive: andrà spesso a voto, riesce anche a garantire 5/6 bonus totali ad un prezzo molto conveniente.
Note negative: occhio alle ammonizioni (8 nella scorsa stagione). La concorrenza è folta, potrebbe partire dalla panchina in più di un'occasione.
In chiave Mantra: una copertura affidabile in questa posizione di campo, un'alternativa ai vostri titolari.
</t>
  </si>
  <si>
    <t>45,5</t>
  </si>
  <si>
    <t>60-83</t>
  </si>
  <si>
    <t>03 ott 1998</t>
  </si>
  <si>
    <t xml:space="preserve">
Statistiche anno 23/24: nella scorsa stagione Castellanos è andato a voto in 31 occasioni, 16 di queste da titolare. Per lui 4 gol, 3 assist e 2 ammonizioni con una MV del 5.87 e una FM del 6.32.
Gestione al Fantacalcio: senza Immobile, ma con Dia. Parte sicuramente favorito nel ballottaggio, ma si giocherà il posto con il senegalese partita dopo partita. Andrà via ad un prezzo non troppo alto per essere l'attaccante della Lazio, ma non possiamo definirlo più di un terzo slot. Inoltre, con più competizioni di affrontare, l'alternanza con Dia potrebbe essere continua anche nella gara stessa. Coppia? Se utilizzate lo Switch può essere una buona idea, ma occhio al costo che potrebbe essere troppo elevato a quel punto.
Note positive: andrà molto spesso a voto, prezzo non altissimo. Quando chiamato in causa risulta sempre affidabile. Occhio, potrebbe calciare più di un rigore.
Note negative: con l'arrivo di Dia il suo posto da titolare sarà in discussione giornata dopo giornata. Non inamovibile e non un killer d'area di rigore.
In chiave Mantra: se utilizzate lo switch si può pensare di formare la coppia con Dia, magari qualora giochiate con due punte, in modo da affiancare ad entrambi un top di riferimento.
</t>
  </si>
  <si>
    <t>Alzira</t>
  </si>
  <si>
    <t>27 mag 1998</t>
  </si>
  <si>
    <t xml:space="preserve">
Statistiche anno 23/24: nella scorsa stagione Martinez è andato a voto in 36 occasioni, tutte da titolare. Per lui 43 gol subiti, 1 rigore parato, 1 espulsione e 2 ammonizioni con una MV del 6.14 e una FM del 4.97.
Gestione al Fantacalcio: reduce da una stagione molto soddisfacente, passa all'Inter per il famoso salto di livello. Tra le fila dei nerazzurri arriva però per ricoprire il ruolo di vice Sommer. Potrebbe ritagliarsi un po' di spazio durante la prossima annata, ma al Fanta deve essere acquistato per forza in coppia con lo svizzero.
Note positive: qualora giocasse al posto di Sommer, avreste comunque un portiere molto affidabile in campo, anche in chiave modificatore.
Note negative: rischia di chiudere il campionato con pochissime presenze.
Statistiche anno 23/24: nella scorsa stagione Martinez è andato a voto in 36 occasioni, tutte da titolare. Per lui 43 gol subiti, 1 rigore parato, 1 espulsione e 2 ammonizioni con una MV del 6.14 e una FM del 4.97.
Gestione al Fantacalcio: reduce da una stagione molto soddisfacente, passa all'Inter per il famoso salto di livello. Tra le fila dei nerazzurri arriva però per ricoprire il ruolo di vice Sommer. Potrebbe ritagliarsi un po' di spazio durante la prossima annata, ma al Fanta deve essere acquistato per forza in coppia con lo svizzero.
Note positive: qualora giocasse al posto di Sommer, avreste comunque un portiere molto affidabile in campo, anche in chiave modificatore.
Note negative: rischia di chiudere il campionato con pochissime presenze.
</t>
  </si>
  <si>
    <t>17,85</t>
  </si>
  <si>
    <t>23 gen 1996</t>
  </si>
  <si>
    <t>Inghilterra, Giamaica</t>
  </si>
  <si>
    <t xml:space="preserve">
Statistiche anno 23/24: nella scorsa stagione Loftus Cheek è andato a voto in 29 occasioni, 26 di queste da titolare. Per lui 6 gol, 1 assist e 5 ammonizioni con una MV del 6.12 e una FM del 6.69.
Gestione al Fantacalcio: dovrebbe esser confermato ancora una volta nel ruolo di trequartista centrale, ma in più di un'occasione potrebbe anche arretrare il proprio raggio d'azione nei due di centrocampo. Un box-to-box che tornerà parecchio utile a Fonseca e che al Fantacalcio può rappresentare un terzo slot del vostro pacchetto di centrocampo.
Note positive:  Ha un grande senso dell'inserimento (6 gol nella scorsa stagione).
Note negative: se il prezzo è quello di un secondo slot fermatevi, non esagerate perchè potrebbe non valerne più la pena a quel punto. Occhio alla titolarità: la concorrenza è folta e qualche panchina in più potrebbe arrivare. Inoltre potrebbe anche arretrare il suo raggio d'azione in più di un'occasione.
In chiave Mantra: parliamo di una delle migliori C in circolazione sulla carta, soprattutto in termini di gol. Consigliamo di prenderla a chi utilizza moduli con due mezzeali, a quel punto lui sarebbe un titolare fisso.
</t>
  </si>
  <si>
    <t>24 mag 2000</t>
  </si>
  <si>
    <t>Svizzera, Nigeria</t>
  </si>
  <si>
    <t xml:space="preserve">
Statistiche anno 23/24: nella scorsa stagione Okafor è andato a voto in 24 occasioni, 6 di queste da titolare. Per lui 6 gol, 2 assist e 1 ammonizione con una MV del 6.21 e una FM del 7.02.
Gestione al Fantacalcio: nonostante possa agire sia come ala che come centravanti, la sensazione è che possa essere il primo sostituto di Leao sulla corsia di sinistra. Ha un ottimo feeling con il gol e può essere una copertura del portoghese molto interessante anche al Fantacalcio. Ovviamente un profilo low cost magari per il sesto slot del proprio attacco.
Note positive: attaccante low cost con un senso del gol spiccato. Capace di fare la differenza a gara in corso (nella scorsa stagione 5 bonus su 7 totali da subentrato).
Note negative: parte dietro nelle gerarchie, potrebbero essere poche le partite che disputerà da titolare. In sede di formazione la gestione potrebbe non essere facilissima.
In chiave Mantra: anche in questo caso pensare di affiancarlo a Leao per coprire il grosso investimento fatto per il portoghese non è assolutamente una cattiva idea.
Statistiche anno 23/24: nella scorsa stagione Okafor è andato a voto in 24 occasioni, 6 di queste da titolare. Per lui 6 gol, 2 assist e 1 ammonizione con una MV del 6.21 e una FM del 7.02.
Gestione al Fantacalcio: nonostante possa agire sia come ala che come centravanti, la sensazione è che possa essere il primo sostituto di Leao sulla corsia di sinistra. Ha un ottimo feeling con il gol e può essere una copertura del portoghese molto interessante anche al Fantacalcio. Ovviamente un profilo low cost magari per il sesto slot del proprio attacco.
Note positive: attaccante low cost con un senso del gol spiccato. Capace di fare la differenza a gara in corso (nella scorsa stagione 5 bonus su 7 totali da subentrato).
Note negative: parte dietro nelle gerarchie, potrebbero essere poche le partite che disputerà da titolare. In sede di formazione la gestione potrebbe non essere facilissima.
In chiave Mantra: anche in questo caso pensare di affiancarlo a Leao per coprire il grosso investimento fatto per il portoghese non è assolutamente una cattiva idea.
</t>
  </si>
  <si>
    <t>15 nov 1995</t>
  </si>
  <si>
    <t xml:space="preserve">
Statistiche anno 23/24: nella scorsa stagione Mazzitelli è andato a voto in 29 occasioni, 26 di queste da titolare. Per lui 5 gol, 0 assist, 4 ammonizioni e 1 espulsione.
Gestione al Fantacalcio: nella scorsa stagione abbiamo notato come sia un profilo serenamente all'altezza della categoria. Anche al Fantacalcio ha regalato non poche gioie con ben 5 gol all'attivo. Al Como magari non sarà inamovibile, ma collezionerà diverse presenze rendendosi utile sotto diversi aspetti. Una discreta copertura per gli ultimi slot del vostro centrocampo.
Note positive: centrocampista low cost, sempre a voto e con il vizio marcato del bonus.
Note negative: non consideratelo come un titolare inamovibile, la concorrenza è folta e le panchine potrebbero arrivare.
In chiave Mantra: ovviamente aumenta di netto l'appeal potendo ricoprire anche il ruolo di M. Ottima copertura per il vostro titolare di riferimento. Una prima alternativa in una lega a 10.</t>
  </si>
  <si>
    <t>8-14</t>
  </si>
  <si>
    <t>16 gen 2000</t>
  </si>
  <si>
    <t xml:space="preserve">
Gestione al Fantacalcio: anche a causa dell'infortunio ha giocato poco nella scorsa stagione, ma adesso la musica potrebbe cambiare. Ha qualità importanti e le sue caratteristiche gli permettono di giocare anche alle spalle di un centravanti come Lucca. Sarà coinvolto spesso, sia da titolare che a gara in corso. Ad un prezzo molto basso potreste andarlo a prendere per ricoprire l'ultimissimo slot del vostro pacchetto offensivo.
Note positive: ha un buon senso del gol (27 reti in 70 presenze in MLS). Duttile e incisivo anche a gara in corso.
Note negative: ovviamente occhio alle condizioni fisiche. Concorrenza foltissima, parte dietro nelle gerarchie.
In chiave Mantra: per chi utilizza il tridente può rappresentare una scommessa molto intrigante per chiudere il proprio pacchetto di ali offensive, anche in leghe da 10 partecipanti.
Statistiche anno 23/24: nella scorsa stagione Brenner è andato a voto in 4 occasioni, 2 di queste da titolare. Per lui 0 bonus e 0 malus con una MV e una FM del 5.88.
</t>
  </si>
  <si>
    <t>New York City, New ...</t>
  </si>
  <si>
    <t>22 feb 2000</t>
  </si>
  <si>
    <t>Stati Uniti, Francia</t>
  </si>
  <si>
    <t xml:space="preserve">
Statistiche anno 23/24: nella scorsa stagione Weah è andato a voto in 25 occasioni, 12 di queste da titolare. Per lui 0 gol, 1 assist e 5 ammonizioni con una MV del 5.92 e una FM del 5.86.
Gestione al Fantacalcio: Motta ha fatto capire di voler utilizzare l'americano sulla corsia offensiva di destra, ma come alternativa al titolare. Non un punto fermo, ma un tassello interessante che potrà tornare utile nel corso della stagione soprattutto a gara in corso. Al Fantacalcio, listato come centrocampista, può essere una scommessina molto stuzzicante.
Note negative: parte dietro nelle gerarchie, non è una macchina da bonus.
In chiave Mantra: una scommessa da poter inserire come ultimo slot in un pacchetto di 4/5 W, l'ideale per chi utilizza moduli come il 3511.</t>
  </si>
  <si>
    <t>26 nov 1988</t>
  </si>
  <si>
    <t xml:space="preserve">
Statistiche anno 23/24: nella scorsa stagione Pavoletti è andato a voto in 14 occasioni, 5 di queste da titolare. Per lui 4 gol, 1 assist e 4 ammonizioni con una MV del 6.25 e una FM del 7.04.
Gestione al Fantacalcio: l'età avanza, la concorrenza è folta ed è per questo che si può serenamente considerare una riserva. Tuttavia tornerà utile nel corso della stagione, ma al Fanta potrebbe essere complicato gestirlo anche in sede di formazione. In Fanta da almeno 12 partecipanti può comunque rappresentare un ultimo slot affidabile.
Note positive: una sentenza anche a gara in corso (4 bonus su 5 totali in 9 partite a voto da subentrato).
Note negative: raramente titolare, gestirlo in sede di formazione potrebbe rivelarsi molto complicato. Occhio agli acciacchi fisici.
In chiave Mantra: in leghe da almeno 12 squadre può essere un'ultima copertura affidabile per chi utilizza moduli con due punte.
Statistiche anno 23/24: nella scorsa stagione Pavoletti è andato a voto in 14 occasioni, 5 di queste da titolare. Per lui 4 gol, 1 assist e 4 ammonizioni con una MV del 6.25 e una FM del 7.04.
Gestione al Fantacalcio: l'età avanza, la concorrenza è folta ed è per questo che si può serenamente considerare una riserva. Tuttavia tornerà utile nel corso della stagione, ma al Fanta potrebbe essere complicato gestirlo anche in sede di formazione. In Fanta da almeno 12 partecipanti può comunque rappresentare un ultimo slot affidabile.
Note positive: una sentenza anche a gara in corso (4 bonus su 5 totali in 9 partite a voto da subentrato).
Note negative: raramente titolare, gestirlo in sede di formazione potrebbe rivelarsi molto complicato. Occhio agli acciacchi fisici.
In chiave Mantra: in leghe da almeno 12 squadre può essere un'ultima copertura affidabile per chi utilizza moduli con due punte.
</t>
  </si>
  <si>
    <t>28-41</t>
  </si>
  <si>
    <t>201cm</t>
  </si>
  <si>
    <t>10 set 2000</t>
  </si>
  <si>
    <t xml:space="preserve">
Gestione al Fantacalcio: partiamo col dire che sarà il centravanti titolare dell'Udinese e che può arrivare in doppia cifra. Probabilmente, sia per prezzo che per rendimento, può essere il terzo slot ideale per chiudere il vostro tridente d'attacco. Ovviamente occhio alla cifra da spendere per lui: deve convenire in termini di rapporto-qualità prezzo, non fate follie perche potreste pentirvene.
Note positive: titolare e pronto per arrivare in doppia cifra, il tutto ad un prezzo normale.
Note negative: non è un bomber, difficilmente garantirà numeri da secondo slot pieno. Occhio alle ammonizioni (6 nella scorsa stagione).
In chiave Mantra: in leghe da 8 può essere una primissima alternativa per chi gioca con due punte. In tornei da 10 diventa un titolare, ottimo partner da affiancare ad un super top.
Gestione al Fantacalcio: partiamo col dire che sarà il centravanti titolare dell'Udinese e che può arrivare in doppia cifra. Probabilmente, sia per prezzo che per rendimento, può essere il terzo slot ideale per chiudere il vostro tridente d'attacco. Ovviamente occhio alla cifra da spendere per lui: deve convenire in termini di rapporto-qualità prezzo, non fate follie perche potreste pentirvene.
Note positive: titolare e pronto per arrivare in doppia cifra, il tutto ad un prezzo normale.
Note negative: non è un bomber, difficilmente garantirà numeri da secondo slot pieno. Occhio alle ammonizioni (6 nella scorsa stagione).
In chiave Mantra: in leghe da 8 può essere una primissima alternativa per chi gioca con due punte. In tornei da 10 diventa un titolare, ottimo partner da affiancare ad un super top.
Statistiche anno 23/24: nella scorsa stagione Lucca è andato a voto in 34 occasioni, 30 di queste da titolare. Per lui 8 gol, 3 assist e 6 ammonizioni con una MV del 6.04 e una FM del 6.75.
</t>
  </si>
  <si>
    <t>07 feb 1998</t>
  </si>
  <si>
    <t>Italia, Nigeria</t>
  </si>
  <si>
    <t xml:space="preserve">
Statistiche anno 23/24: nella scorsa stagione Folorunsho è andato a voto in 33 occasioni, tutte da titolare. Per lui 5 gol, 1 assist e 5 ammonizioni con una MV del 6.00 e una FM del 6.41.
Gestione al Fantacalcio: dopo un'ottima stagione al Verona, spera di affermarsi su livelli simili anche al Napoli. Ai nastri di partenza parte dietro nelle gerarchie, con Anguissa e soprattutto McTominay parecchio avanti. Centrocampista completo che sembra essere fuori dai piani di Conte. Al massimo una scommessa da ultimissimo slot in leghe da almeno 10 partecipanti.
Note positive: lo acquisterete al prezzo minimo.
Note negative: parte dietro nelle gerarchie e il rischio di vederlo raramente in campo è concreto.
In chiave Mantra: anche in questo caso parliamo al massimo di una scommessa da ultimo slot in un pacchetto di 4/5 C per chi gioca con due mezzeali, in leghe da almeno 12 partecipanti.
</t>
  </si>
  <si>
    <t>Deventer</t>
  </si>
  <si>
    <t xml:space="preserve">
Statistiche anno 23/24: nella scorsa stagione Beukema è andato a voto in 30 occasioni, 29 di queste da titolare. Per lui 1 gol, 1 espulsione e 4 ammonizioni con una MV e una FM del 6.02.
Gestione al Fantacalcio: difensore affidabile sotto diversi aspetti. Al Fantacalcio rappresenta una buona alternativa ai titolari in leghe da 8/10, un'opzione concreta invece per chiudere il pacchetto da 4 per il modificatore. Il tutto ad un prezzo anche abbastanza contenuto. Turnover? Italiano ama ruotare, ma non sembrano esserci coppie prestabilite, dunque meglio acquistarlo in solitaria.
Note positive: molto affidabile per il modificatore (8 insufficienze in 30 partite, 14 volte sopra il 6). Inoltre viene anche ammonito di rado (4 in 30 match).
Note negative: con Italiano in panchina ci aspettiamo che il turnover possa coinvolgere anche lui. Nella scorsa stagione, per lo stesso motivo (senza Champions), ne ha saltate 8. Potrebbero aumentare, come i gialli a causa di una linea difensiva molto alta.
In chiave Mantra: se utilizzate una difesa a tre, lui può essere tranquillamente un titolare in leghe a 10, una primissima alternativa in tornei da 8 squadre oppure per chi adotta una difesa a quattro.</t>
  </si>
  <si>
    <t>25 ago 2001</t>
  </si>
  <si>
    <t xml:space="preserve">
Statistiche anno 23/24: nella scorsa stagione Caprile è andato a voto in 23 occasioni, tutte da titolare. Per lui 27 gol subiti e 1 rigore parato con una MV del 6.26 e una FM del 5.22.
Gestione al Fantacalcio: dopo un'ottima stagione all'Empoli tenta il salto di livello con il Napoli. Parte dietro Meret, ma durante la stagione può ritagliarsi spazio importante e provare anche a sovvertire le gerarchie. Sicuramente consigliamo di prenderli in coppia per evitare rischi di alcun tipo.
Note positive: prezzo basso. Affidabile in chiave modificatore (nella scorsa stagione 2 insufficienze, 10 volte sopra il 6).
Note negative: va affiancato obbligatoriamente a Meret, potrebbe anche chiudere la stagione con 0 presenze.
Statistiche anno 23/24: nella scorsa stagione Caprile è andato a voto in 23 occasioni, tutte da titolare. Per lui 27 gol subiti e 1 rigore parato con una MV del 6.26 e una FM del 5.22.
Gestione al Fantacalcio: dopo un'ottima stagione all'Empoli tenta il salto di livello con il Napoli. Parte dietro Meret, ma durante la stagione può ritagliarsi spazio importante e provare anche a sovvertire le gerarchie. Sicuramente consigliamo di prenderli in coppia per evitare rischi di alcun tipo.
Note positive: prezzo basso. Affidabile in chiave modificatore (nella scorsa stagione 2 insufficienze, 10 volte sopra il 6).
Note negative: va affiancato obbligatoriamente a Meret, potrebbe anche chiudere la stagione con 0 presenze.
</t>
  </si>
  <si>
    <t>Paris</t>
  </si>
  <si>
    <t>20 ago 1999</t>
  </si>
  <si>
    <t>32,00 mln €</t>
  </si>
  <si>
    <t xml:space="preserve">
Statistiche anno 23/24: nella scorsa stagione N'Dicka è andato a voto in 25 occasioni, 14 di queste da titolare. Per lui 0 gol, 3 assist e 6 ammonizioni con una MV e una FM del 5.86.
Gestione al Fantacalcio: con l'arrivo di Hermoso rischia di giocare meno qualora non si passi ad una linea difensiva a tre. Difensore affidabile e anche abbastanza costante, ma non troppo propenso al gol. Un quarto/quinto slot, dunque una prima alternativa ai vostri titolari.
Note positive: andrà comunque molto spesso a voto, costante, affidabile e soprattutto low cost.
Note negative: non proprio un "animale" da modificatore (nella scorsa stagione appena 7 volte sopra la sufficienza).
In chiave Mantra: anche in questo caso è da considerare una primissima alternativa ai titolari, soprattutto in caso di difesa a quattro.</t>
  </si>
  <si>
    <t>San Gavino Monreale</t>
  </si>
  <si>
    <t>01 ago 1995</t>
  </si>
  <si>
    <t>1,90 mln €</t>
  </si>
  <si>
    <t xml:space="preserve">
Statistiche anno 23/24: nella scorsa stagione Deiola è andato a voto in 22 occasioni, 19 di queste da titolare. Per lui 1 gol, 1 autorete e 7 ammonizioni con una MV del 5.70 e una FM del 5.59.
Gestione al Fantacalcio: un jolly in mezzo al campo, pronto a giocare sia da mediano che da interno. Al Fantacalcio è un profilo che può garantire una ventina di presenze, ma dalla media voto non affidabilissima e non proprio propenso al gol. Insomma, un ultimo slot di copertura in leghe da 12 partecipanti, ma nulla in più.
Note positive: spesso a voto, andrà via al prezzo minimo.
Note negative: poco propenso al bonus, non certo della titolarità e incline ai cartellini gialli (7 in 22 partite nella scorsa stagione).
In chiave Mantra: ricoprendo anche il ruolo di mediano aumenta leggermente la sua appetibilità. Può rappresentare un'ultima riserva in un pacchetto di 3/4 M in leghe da almeno 10/12 partecipanti.
Statistiche anno 23/24: nella scorsa stagione Deiola è andato a voto in 22 occasioni, 19 di queste da titolare. Per lui 1 gol, 1 autorete e 7 ammonizioni con una MV del 5.70 e una FM del 5.59.
Gestione al Fantacalcio: un jolly in mezzo al campo, pronto a giocare sia da mediano che da interno. Al Fantacalcio è un profilo che può garantire una ventina di presenze, ma dalla media voto non affidabilissima e non proprio propenso al gol. Insomma, un ultimo slot di copertura in leghe da 12 partecipanti, ma nulla in più.
Note positive: spesso a voto, andrà via al prezzo minimo.
Note negative: poco propenso al bonus, non certo della titolarità e incline ai cartellini gialli (7 in 22 partite nella scorsa stagione).
In chiave Mantra: ricoprendo anche il ruolo di mediano aumenta leggermente la sua appetibilità. Può rappresentare un'ultima riserva in un pacchetto di 3/4 M in leghe da almeno 10/12 partecipanti.
</t>
  </si>
  <si>
    <t>22 dic 1999</t>
  </si>
  <si>
    <t xml:space="preserve">
Statistiche anno 23/24: nella scorsa stagione Zappa è andato a voto in 37 occasioni, 25 di queste da titolare. Per lui 1 gol, 2 assist e 2 ammonizioni con una MV del 5.80 e una FM del 5.91.
Gestione al Fantacalcio: nel 352/3421 di Nicola dovrebbe essere una delle prime scelte per il ruolo di braccetto di destra. Può giocare anche a tutta fascia, ma in quel ruolo le alternative non mancano. Resta un braccetto offensivo, dedito a staccarsi e che può regalare anche qualche gioia in termini di bonus. Un discreto 7 slot di copertura.
Note positive: pronto a staccarsi anche da braccetto, duttile e praticamente sempre a voto. Con Nicola può migliorare anche difensivamente.
Note negative: nome tutt'altro che affidabile per il modificatore (15 volte insufficiente in 37 partite, solo 5 volte sopra il 6).
In chiave Mantra: jolly duttile molto interessante per chi gioca con la difesa a tre e ha bisogno di un braccetto. Non un vostro titolare, ma riserva low cost e affidabile in termini di presenze.
Statistiche anno 23/24: nella scorsa stagione Zappa è andato a voto in 37 occasioni, 25 di queste da titolare. Per lui 1 gol, 2 assist e 2 ammonizioni con una MV del 5.80 e una FM del 5.91.
Gestione al Fantacalcio: nel 352/3421 di Nicola dovrebbe essere una delle prime scelte per il ruolo di braccetto di destra. Può giocare anche a tutta fascia, ma in quel ruolo le alternative non mancano. Resta un braccetto offensivo, dedito a staccarsi e che può regalare anche qualche gioia in termini di bonus. Un discreto 7 slot di copertura.
Note positive: pronto a staccarsi anche da braccetto, duttile e praticamente sempre a voto. Con Nicola può migliorare anche difensivamente.
Note negative: nome tutt'altro che affidabile per il modificatore (15 volte insufficiente in 37 partite, solo 5 volte sopra il 6).
In chiave Mantra: jolly duttile molto interessante per chi gioca con la difesa a tre e ha bisogno di un braccetto. Non un vostro titolare, ma riserva low cost e affidabile in termini di presenze.
</t>
  </si>
  <si>
    <t>Montmeló</t>
  </si>
  <si>
    <t>22 apr 1997</t>
  </si>
  <si>
    <t xml:space="preserve">
Statistiche anno 23/24: nella scorsa stagione Martin è andato a voto in 20 occasioni, 17 di queste da titolare. Per lui 0 gol, 2 assist, 2 ammonizioni e 1 espulsione con una MV e una FM del 5.92.
Gestione al Fantacalcio: viste le qualità del calciatore, è stato sicuramente la grande delusione del Genoa nella scorsa stagione. Con un anno in più sulle spalle si prepara però al prossimo campionato con aspettative interessanti. A sinistra sono molti, ma può ritagliarsi spazio importante e finalmente emergere anche in Serie A. Gilardino ora lo conosce meglio e può sfruttarlo al massimo. Al Fanta può avere il rendimento anche da 4/5 slot, ma lo pagherete probabilmente come un 6/7. Noi vi consigliamo di puntarci, potrebbe sorprendervi.
Note positive: molto interessante in rapporto qualità prezzo. Offensivo e propenso al bonus (2 anni fa 5 gol e 3 assist in 28 presenze in Bundesliga).
Note negative: non è un titolare fisso, potrebbe partire spesso dalla panchina. Non si è dimostrato affidabile per il modificatore.
In chiave Mantra: se utilizzate moduli con una difesa a quattro potrebbe rivelarsi una buona alternativa per chiudere il pacchetto al fianco di un top e di un titolare di copertura.
Statistiche anno 23/24: nella scorsa stagione Martin è andato a voto in 20 occasioni, 17 di queste da titolare. Per lui 0 gol, 2 assist, 2 ammonizioni e 1 espulsione con una MV e una FM del 5.92.
Gestione al Fantacalcio: viste le qualità del calciatore, è stato sicuramente la grande delusione del Genoa nella scorsa stagione. Con un anno in più sulle spalle si prepara però al prossimo campionato con aspettative interessanti. A sinistra sono molti, ma può ritagliarsi spazio importante e finalmente emergere anche in Serie A. Gilardino ora lo conosce meglio e può sfruttarlo al massimo. Al Fanta può avere il rendimento anche da 4/5 slot, ma lo pagherete probabilmente come un 6/7. Noi vi consigliamo di puntarci, potrebbe sorprendervi.
Note positive: molto interessante in rapporto qualità prezzo. Offensivo e propenso al bonus (2 anni fa 5 gol e 3 assist in 28 presenze in Bundesliga).
Note negative: non è un titolare fisso, potrebbe partire spesso dalla panchina. Non si è dimostrato affidabile per il modificatore.
In chiave Mantra: se utilizzate moduli con una difesa a quattro potrebbe rivelarsi una buona alternativa per chiudere il pacchetto al fianco di un top e di un titolare di copertura.
</t>
  </si>
  <si>
    <t>Bragança Paulista</t>
  </si>
  <si>
    <t>15 lug 1994</t>
  </si>
  <si>
    <t>1,60 mln €</t>
  </si>
  <si>
    <t xml:space="preserve">
Statistiche anno 23/24: nella scorsa stagione Azzi è andato a voto in 22 occasioni, 9 di queste da titolare. Per lui 0 bonus e 1 ammonizione con una MV del 5.84 e una FM del 5.82.
Gestione al Fantacalcio: provato a destra nel ritiro pre campionato, può essere utilizzato dove più serve, ma resta comunque una prima alternativa e non un titolare. Una scommessa da ultimo slot in leghe da almeno 10/12 squadre.
Note positive: esterno piuttosto propenso ad attaccare, sarà acquistato probabilmente al prezzo minimo.
Note negative: il rischio che parta poche volte da titolare è concreto, soprattutto all'inizio.
In chiave Mantra: anche in questo caso parliamo di una scommessina da ultimo slot, in leghe da almeno 10 partecipanti.
Statistiche anno 23/24: nella scorsa stagione Azzi è andato a voto in 22 occasioni, 9 di queste da titolare. Per lui 0 bonus e 1 ammonizione con una MV del 5.84 e una FM del 5.82.
Gestione al Fantacalcio: provato a destra nel ritiro pre campionato, può essere utilizzato dove più serve, ma resta comunque una prima alternativa e non un titolare. Una scommessa da ultimo slot in leghe da almeno 10/12 squadre.
Note positive: esterno piuttosto propenso ad attaccare, sarà acquistato probabilmente al prezzo minimo.
Note negative: il rischio che parta poche volte da titolare è concreto, soprattutto all'inizio.
In chiave Mantra: anche in questo caso parliamo di una scommessina da ultimo slot, in leghe da almeno 10 partecipanti.
</t>
  </si>
  <si>
    <t>171cm</t>
  </si>
  <si>
    <t>Angola</t>
  </si>
  <si>
    <t xml:space="preserve">
Statistiche anno 23/24: nella scorsa stagione Luvumbo è andato a voto in 30 occasioni, 19 di queste da titolare. Per lui 4 gol, 5 assist e 5 ammonizioni con una MV del 6.27 e una FM del 6.75.
Gestione al Fantacalcio: dovrebbe essere un perno fondamentale nel 352 di Nicola al fianco di un centravanti, inamovibile anche in 3421. Ancor più vicino alla porta e per ciò ancor più appetibile. Probabilmente un quarto slot pieno in leghe da 10 partecipanti, prima di completare il reparto con una copertura e una scommessa.
Note positive: sempre presente, sa incidere anche a gara in corso (4 bonus su 9 totali nelle 11 partite da subentrato). Affidabilissimo per media voto (4 insufficienze in 30 partite).
Note negative: qualche cartellino giallo di troppo (5 in 30 partite).
In chiave Mantra: per chi gioca con il tridente un'ottima prima alternativa ai due titolari in leghe da 10 partecipanti. Buona seconda scelta anche per chi utilizza una sola A, a patto che il titolare sia un top.
Statistiche anno 23/24: nella scorsa stagione Luvumbo è andato a voto in 30 occasioni, 19 di queste da titolare. Per lui 4 gol, 5 assist e 5 ammonizioni con una MV del 6.27 e una FM del 6.75.
Gestione al Fantacalcio: dovrebbe essere un perno fondamentale nel 352 di Nicola al fianco di un centravanti, inamovibile anche in 3421. Ancor più vicino alla porta e per ciò ancor più appetibile. Probabilmente un quarto slot pieno in leghe da 10 partecipanti, prima di completare il reparto con una copertura e una scommessa.
Note positive: sempre presente, sa incidere anche a gara in corso (4 bonus su 9 totali nelle 11 partite da subentrato). Affidabilissimo per media voto (4 insufficienze in 30 partite).
Note negative: qualche cartellino giallo di troppo (5 in 30 partite).
In chiave Mantra: per chi gioca con il tridente un'ottima prima alternativa ai due titolari in leghe da 10 partecipanti. Buona seconda scelta anche per chi utilizza una sola A, a patto che il titolare sia un top.
</t>
  </si>
  <si>
    <t>18 lug 1998</t>
  </si>
  <si>
    <t>Congo, Francia</t>
  </si>
  <si>
    <t xml:space="preserve">
Statistiche anno 23/24: nella scorsa stagione Makoumbou è andato a voto in 32 occasioni, tutte da titolare. Per lui 1 gol, 3 ammonizioni e 2 espulsioni con una MV del 5.62 e una FM del 5.61.
Gestione al Fantacalcio: titolarissimo nella scorsa stagione, dovrebbe entrare stabilmente anche nelle rotazioni in mediana nella prossima stagione.. Un profilo affidabile in termini di presenze, da prendere come 8 slot della propria rosa, anche in leghe da 10 partecipanti.
Note positive: praticamente sempre a voto e prezzo molto basso.
Note negative: pochi bonus. Occhio ai cartellini (3 gialli e 2 rossi in 32 presenze), con la filosofia di gioco di Nicola potrebbero aumentare.
In chiave Mantra: copertura affidabile per la vostra mediana. Se utilizzate una sola M, può essere una terza scelta in leghe da 8, anche seconda in leghe da 10/12. Il tutto ad un prezzo comunque basso nonostante il ruolo prezioso.
</t>
  </si>
  <si>
    <t>18,55</t>
  </si>
  <si>
    <t>16-23</t>
  </si>
  <si>
    <t>14 gen 2003</t>
  </si>
  <si>
    <t xml:space="preserve">
Statistiche anno 23/24: nella scorsa stagione Fabbian è andato a voto in 22 occasioni, 11 di queste da titolare. Per lui 5 gol, 1 assist e 4 ammonizioni con una MV del 6.23 e una FM del 6.86.
Gestione al Fantacalcio: preso molto in considerazione da Motta nella seconda parte di stagione, ci aspettiamo possa essere ancora più centrale con Italiano. Grazie anche all'infortunio di Ferguson giocherà di più, specialmente nei primi mesi. Al Fantacalcio è più di una semplice scommessa: un quarto slot pienissimo, tendente forse anche al terzo in leghe da 12. Ha un senso del gol da attaccante e per un centrocampista non è un dettaglio. Quando rientrerà Ferguson potrebbe esserci un ballottaggio continuo, ma c'è da dire che una coesistenza tra i due è tutt'altro che esclusa. Il nostro consiglio? Se il prezzo lo permette, prenderli entrambi, specialmente con lo Switch, non sarebbe una follia.
Note positive: molto propenso al gol, sa incidere anche da subentrato (2 reti su 5 a gare in corso). Raramente insufficiente (4 volte sotto il 6 in 22 partite).
Note negative: tra Champions, il turnover massiccio spesso adottato da Italiano e il rientro verso novembre/dicembre di Ferguson potrebbero essere diverse le panchine iniziali. A quel punto la gestione in sede di formazione potrebbe diventare spinosa.
In chiave Mantra: qui ancor più che al Classic consigliamo una coppia con Ferguson. Ad una cifra probabilmente più bassa di quella che spendereste per un top vi ritrovereste con una coppia dai tanti bonus, in un ruolo dove di top non ce ne sono tantissimi.
Statistiche anno 23/24: nella scorsa stagione Fabbian è andato a voto in 22 occasioni, 11 di queste da titolare. Per lui 5 gol, 1 assist e 4 ammonizioni con una MV del 6.23 e una FM del 6.86.
Gestione al Fantacalcio: preso molto in considerazione da Motta nella seconda parte di stagione, ci aspettiamo possa essere ancora più centrale con Italiano. Grazie anche all'infortunio di Ferguson giocherà di più, specialmente nei primi mesi. Al Fantacalcio è più di una semplice scommessa: un quarto slot pienissimo, tendente forse anche al terzo in leghe da 12. Ha un senso del gol da attaccante e per un centrocampista non è un dettaglio. Quando rientrerà Ferguson potrebbe esserci un ballottaggio continuo, ma c'è da dire che una coesistenza tra i due è tutt'altro che esclusa. Il nostro consiglio? Se il prezzo lo permette, prenderli entrambi, specialmente con lo Switch, non sarebbe una follia.
Note positive: molto propenso al gol, sa incidere anche da subentrato (2 reti su 5 a gare in corso). Raramente insufficiente (4 volte sotto il 6 in 22 partite).
Note negative: tra Champions, il turnover massiccio spesso adottato da Italiano e il rientro verso novembre/dicembre di Ferguson potrebbero essere diverse le panchine iniziali. A quel punto la gestione in sede di formazione potrebbe diventare spinosa.
In chiave Mantra: qui ancor più che al Classic consigliamo una coppia con Ferguson. Ad una cifra probabilmente più bassa di quella che spendereste per un top vi ritrovereste con una coppia dai tanti bonus, in un ruolo dove di top non ce ne sono tantissimi.
</t>
  </si>
  <si>
    <t>Köln</t>
  </si>
  <si>
    <t>29 nov 2000</t>
  </si>
  <si>
    <t>Germania, Camerun</t>
  </si>
  <si>
    <t xml:space="preserve">
Statistiche anno 23/24: nella scorsa stagione Bisseck è andato a voto in 11 occasioni, 9 di queste da titolare. Per lui 2 gol, 1 assist e 0 malus con una MV del 6.36 e una FM del 7.00.
Gestione al Fantacalcio: anche nella prossima stagione sarà una riserva dei titolari, ma quando viene chiamato in causa si dimostra sempre all'altezza della situazione. Si può prendere come scommessa solitaria da ultimo slot da tenere in caldo per i turni post Champions, insomma quando c'è aria di turnover. Inoltre, con De Vrij e Acerbi più vecchi di un anno, potrebbe riuscire a strappare anche qualche presenza in più rispetto alla scorsa stagione. Lo acquisterete probabilmente ad una cifra molto bassa.
Note positive: molto incline al bonus (3 totali in 9 partite). Affidabilissimo anche per il modificatore (6 volte su 9 sopra la sufficienza, una sola volta sotto il 6). Prezzo basso.
Note negative: parte dietro nelle gerarchie e anche nella prossima stagione potrebbe faticare a collezionare più di 10/15 presenze in Serie A.
In chiave Mantra: un profilo ideale per chi gioca con una difesa a tre. Un profilo intrigante per gli ultimi slot di un pacchetto di 8/9 centrali.
Statistiche anno 23/24: nella scorsa stagione Bisseck è andato a voto in 11 occasioni, 9 di queste da titolare. Per lui 2 gol, 1 assist e 0 malus con una MV del 6.36 e una FM del 7.00.
Gestione al Fantacalcio: anche nella prossima stagione sarà una riserva dei titolari, ma quando viene chiamato in causa si dimostra sempre all'altezza della situazione. Si può prendere come scommessa solitaria da ultimo slot da tenere in caldo per i turni post Champions, insomma quando c'è aria di turnover. Inoltre, con De Vrij e Acerbi più vecchi di un anno, potrebbe riuscire a strappare anche qualche presenza in più rispetto alla scorsa stagione. Lo acquisterete probabilmente ad una cifra molto bassa.
Note positive: molto incline al bonus (3 totali in 9 partite). Affidabilissimo anche per il modificatore (6 volte su 9 sopra la sufficienza, una sola volta sotto il 6). Prezzo basso.
Note negative: parte dietro nelle gerarchie e anche nella prossima stagione potrebbe faticare a collezionare più di 10/15 presenze in Serie A.
In chiave Mantra: un profilo ideale per chi gioca con una difesa a tre. Un profilo intrigante per gli ultimi slot di un pacchetto di 8/9 centrali.
</t>
  </si>
  <si>
    <t>Vallo della Lucania</t>
  </si>
  <si>
    <t>28 set 2002</t>
  </si>
  <si>
    <t xml:space="preserve">
Statistiche anno 23/24: nella scorsa stagione Oristanio è andato a voto in 24 occasioni, 11 di queste da titolare. Per lui 2 gol, 1 assist e 1 ammonizione con una MV del 6.10 e una FM del 6.38.
Gestione al Fantacalcio: partiamo forti, il nuovo Soulè ? Caratteristiche simili, giocherà sulla trequarti pronto ad essere di fatti il regista offensivo della squadra. Non avrà i rigori, ma vista la filosofia di gioco proposta da Di Francesco, può regalare davvero tante gioie ai fantallenatori. Per noi può essere una delle grandi scommesse di questa stagione. Al Fantacalcio parliamo di un quarto slot molto intrigante.
Note positive: per rapporto qualità-prezzo può essere un affare vincente. Pronto a garantire un bottino discreto di bonus.
Note negative: ancora giovane e dunque altalenante. Inoltre sempre occhio al prezzo, non esagerate.
In chiave Mantra: anche in questo caso il suo profilo intriga non poco. Trequartista duttilissimo e da tenere in considerazione soprattutto in moduli come il 4231 o il 3421. Non un vostro titolare, ma una primissima alternativa.</t>
  </si>
  <si>
    <t>Zagreb</t>
  </si>
  <si>
    <t>25 feb 1989</t>
  </si>
  <si>
    <t xml:space="preserve">
Statistiche anno 23/24: nella scorsa stagione Badelj è andato a voto in 32 occasioni, tutte da titolare. Per lui 1 gol, 3 assist e 6 ammonizioni con una MV del 6.05 e una FM del 6.14.
Gestione al Fantacalcio: perno importantissimo in cabina di regia. Andiamo dritti al punto: non è un profilo super appetibile, ma un usato sicuro affidabile sotto diversi aspetti. Un ottavo slot di copertura in leghe da 10 partecipanti almeno. Se avete osato con le scommesse non certe del posto, lui è un profilo che può salvarvi in casi di emergenza.
Note positive: titolare da prendere al prezzo minimo, affidabile per media voto (7 volte insufficiente in 32 partite nella scorsa stagione).
Note negative: pochi gol, qualche cartellino di troppo (6 in 32 presenze nella scorsa stagione). Occhio agli acciacchi e qualche partita che potrebbe saltare a causa della folta concorrenza (potrebbero essere più della scorsa stagione le panchine iniziali).
In chiave Mantra: un mediano affidabile low cost come copertura da affiancare ad un top e ad una scommessa.
Statistiche anno 23/24: nella scorsa stagione Badelj è andato a voto in 32 occasioni, tutte da titolare. Per lui 1 gol, 3 assist e 6 ammonizioni con una MV del 6.05 e una FM del 6.14.
Gestione al Fantacalcio: perno importantissimo in cabina di regia. Andiamo dritti al punto: non è un profilo super appetibile, ma un usato sicuro affidabile sotto diversi aspetti. Un ottavo slot di copertura in leghe da 10 partecipanti almeno. Se avete osato con le scommesse non certe del posto, lui è un profilo che può salvarvi in casi di emergenza.
Note positive: titolare da prendere al prezzo minimo, affidabile per media voto (7 volte insufficiente in 32 partite nella scorsa stagione).
Note negative: pochi gol, qualche cartellino di troppo (6 in 32 presenze nella scorsa stagione). Occhio agli acciacchi e qualche partita che potrebbe saltare a causa della folta concorrenza (potrebbero essere più della scorsa stagione le panchine iniziali).
In chiave Mantra: un mediano affidabile low cost come copertura da affiancare ad un top e ad una scommessa.
</t>
  </si>
  <si>
    <t>07 apr 2001</t>
  </si>
  <si>
    <t>Danimarca</t>
  </si>
  <si>
    <t xml:space="preserve">
Statistiche anno 23/24: nella scorsa stagione Frendrup è andato a voto in 37 occasioni, 36 di queste da titolare. Per lui 2 gol, 4 assist e 6 ammonizioni con una MV del 6.23 e una FM del 6.42.
Gestione al Fantacalcio: la scorsa è stata una stagione super convincente per lui. Ha sfornato ottimi voti a profusione e con il vizietto del bonus, il tutto ad un prezzo stracciato. Lo stesso copione in programma anche per la prossima annata. Per rendimento può essere serenamente una prima alternativa ai titolari, un perno importantissimo per chi usa il modificatore centrocampo. Sarà pagato di più rispetto all'anno scorso, ma non ci aspettiamo cifre folli.
Note positive: MV fantastica (solo 3 insufficienze in 37 presenze, 18 volte sopra il 6). Vizio del bonus.
Note negative: qualche cartellino di troppo (6 nella scorsa stagione). Il prezzo sarà più alto rispetto all'ultimo campionato.
In chiave Mantra: al Mantra diventa ancor più appetibile. E' una delle migliori M in circolazione, all'occorrenza anche esterno. In leghe da 10 squadre potreste anche pensare di prenderlo come titolare da alternare ad un altro profilo di pari livello. Un jolly preziosissimo.
Statistiche anno 23/24: nella scorsa stagione Frendrup è andato a voto in 37 occasioni, 36 di queste da titolare. Per lui 2 gol, 4 assist e 6 ammonizioni con una MV del 6.23 e una FM del 6.42.
Gestione al Fantacalcio: la scorsa è stata una stagione super convincente per lui. Ha sfornato ottimi voti a profusione e con il vizietto del bonus, il tutto ad un prezzo stracciato. Lo stesso copione in programma anche per la prossima annata. Per rendimento può essere serenamente una prima alternativa ai titolari, un perno importantissimo per chi usa il modificatore centrocampo. Sarà pagato di più rispetto all'anno scorso, ma non ci aspettiamo cifre folli.
Note positive: MV fantastica (solo 3 insufficienze in 37 presenze, 18 volte sopra il 6). Vizio del bonus.
Note negative: qualche cartellino di troppo (6 nella scorsa stagione). Il prezzo sarà più alto rispetto all'ultimo campionato.
In chiave Mantra: al Mantra diventa ancor più appetibile. E' una delle migliori M in circolazione, all'occorrenza anche esterno. In leghe da 10 squadre potreste anche pensare di prenderlo come titolare da alternare ad un altro profilo di pari livello. Un jolly preziosissimo.
</t>
  </si>
  <si>
    <t>Praha</t>
  </si>
  <si>
    <t>19 gen 1996</t>
  </si>
  <si>
    <t>Repubblica Ceca</t>
  </si>
  <si>
    <t>1,20 mln €</t>
  </si>
  <si>
    <t xml:space="preserve">
Statistiche anno 23/24: nella scorsa stagione Jankto è andato a voto in 16 occasioni, 13 di queste da titolare. Per lui 1 gol, 2 assist e 0 malus con una MV del 5.84 e una FM del 6.16.
Gestione al Fantacalcio: entrerà stabilmente nelle rotazioni di Nicola, ma non si può definire titolare inamovibile. Probabilmente più mezzala che esterno, andrà comunque spesso a voto, anche a gara in corso. Al Fantacalcio può essere un affidabile 7/8 slot di copertura in leghe da almeno 10 partecipanti.
Note positive: garantirà almeno una ventina di presenze, il tutto ad un prezzo bassissimo. Pochi malus (0 cartellini nella scorsa stagione).
Note negative: potrebbe faticare a stabilirsi come titolare, inoltre tatticamente si potrebbe creare un po' di confusione sulla sua collocazione.
In chiave Mantra: non è un titolare inamovibile, ma è duttile e in quest'altra sfaccettatura del nostro gioco preferito ricopre dure ruoli preziosi. In leghe da almeno 10 partecipanti può essere un jolly di copertura low cost interessante.
Statistiche anno 23/24: nella scorsa stagione Jankto è andato a voto in 16 occasioni, 13 di queste da titolare. Per lui 1 gol, 2 assist e 0 malus con una MV del 5.84 e una FM del 6.16.
Gestione al Fantacalcio: entrerà stabilmente nelle rotazioni di Nicola, ma non si può definire titolare inamovibile. Probabilmente più mezzala che esterno, andrà comunque spesso a voto, anche a gara in corso. Al Fantacalcio può essere un affidabile 7/8 slot di copertura in leghe da almeno 10 partecipanti.
Note positive: garantirà almeno una ventina di presenze, il tutto ad un prezzo bassissimo. Pochi malus (0 cartellini nella scorsa stagione).
Note negative: potrebbe faticare a stabilirsi come titolare, inoltre tatticamente si potrebbe creare un po' di confusione sulla sua collocazione.
In chiave Mantra: non è un titolare inamovibile, ma è duttile e in quest'altra sfaccettatura del nostro gioco preferito ricopre dure ruoli preziosi. In leghe da almeno 10 partecipanti può essere un jolly di copertura low cost interessante.
</t>
  </si>
  <si>
    <t>14 nov 1999</t>
  </si>
  <si>
    <t>Zimbabwe, Inghilterra</t>
  </si>
  <si>
    <t xml:space="preserve">
Gestione al Fantacalcio: il ballottaggio con Kamara è concreto e sarà costante per tutta la stagione. Zemura parte leggermente dietro nelle gerarchie, ma si ritaglierà spazio importante, anche a gara in corso. Prenderli insieme comunque potrebbe essere una scelta molto saggia, alla fine il numero di presenze dal 1' sarà simile. Ad un prezzo basso vi ritrovereste con una coppia di difesa pronta a garantirvi un voto sicuro ogni settimana e anche qualche bonus. Ovviamente parliamo degli ultimi slot di copertura del vostro pacchetto di difesa.
Note positive: pochissime ammonizioni (1 in 21 partite nella scorsa stagione). Prezzo basso.
Note negative: il ballottaggio con Kamara potrebbe essere fastidioso.
In chiave Mantra: anche in questo caso, forse ancora di più, consigliamo di prenderlo in coppia con Kamara per assicurarsi così il sicuro laterale sinistro dell'Udinese. Un duo low cost da affiancare al vostro top di ruolo.
Gestione al Fantacalcio: il ballottaggio con Kamara è concreto e sarà costante per tutta la stagione. Zemura parte leggermente dietro nelle gerarchie, ma si ritaglierà spazio importante, anche a gara in corso. Prenderli insieme comunque potrebbe essere una scelta molto saggia, alla fine il numero di presenze dal 1' sarà simile. Ad un prezzo basso vi ritrovereste con una coppia di difesa pronta a garantirvi un voto sicuro ogni settimana e anche qualche bonus. Ovviamente parliamo degli ultimi slot di copertura del vostro pacchetto di difesa.
Note positive: pochissime ammonizioni (1 in 21 partite nella scorsa stagione). Prezzo basso.
Note negative: il ballottaggio con Kamara potrebbe essere fastidioso.
In chiave Mantra: anche in questo caso, forse ancora di più, consigliamo di prenderlo in coppia con Kamara per assicurarsi così il sicuro laterale sinistro dell'Udinese. Un duo low cost da affiancare al vostro top di ruolo.
Statistiche anno 23/24: nella scorsa stagione Zemura è andato a voto in 21 occasioni, 10 di queste da titolare. Per lui 1 gol, 0 assist e 1 ammonizione con una MV del 5.86 e una FM del 5.98.
</t>
  </si>
  <si>
    <t>Oppido Mamertina</t>
  </si>
  <si>
    <t>12 ott 1989</t>
  </si>
  <si>
    <t>2,10 mln €</t>
  </si>
  <si>
    <t xml:space="preserve">
Statistiche anno 23/24: nella scorsa stagione Viola è andato a voto in 25 occasioni, 11 di queste da titolare. Per lui 5 gol, 2 assist, 3 ammonizioni e 1 rigore sbagliato con una MV del 6.20 e una FM del 6.70.
Gestione al Fantacalcio: anche nella scorsa stagione ha dimostrato essere un giocatore molto valido per i nostri scopi, seppur non titolarissimo. Il copione potrebbe essere simile anche nella prossima season. Al Fanta è un 7 slot di copertura in leghe da almeno 10 partecipanti: andrà spesso a voto, garantendo almeno 20 presenze e 4/5 bonus complessivi.
Note positive: anche da subentrato fa la differenza (6 dei 7 bonus totali sono arrivati a gara in corso). Media voto affidabilissima (solo 4 insufficienze in 25 partite). Rigorista.
Note negative: qualche acciacco di troppo. Titolarità tutt'altro che certa, potrebbe partire spesso dalla panchina e dunque la sua gestione in sede di formazione non sarà semplicissima.
In chiave Mantra: centrocampista offensivo di copertura, quasi sempre a voto e con il bonus facile. Un'ultima alternativa valida per chi utilizza moduli con due T come il 4231.
</t>
  </si>
  <si>
    <t>Villafranca di ...</t>
  </si>
  <si>
    <t>23 mar 1994</t>
  </si>
  <si>
    <t xml:space="preserve">
Statistiche anno 23/24: nella scorsa stagione Ekuban è andato a voto in 23 occasioni, 10 di queste da titolare. Per lui 4 gol, 1 assist e 0 malus con una MV del 6.65 e una FM del 6.09.
Gestione al Fantacalcio: partiamo subito col dire che non è un titolare. Tuttavia è un elemento sempre preso in considerazione da Gilardino, una validissima alternativa e un'arma a gara in corso. Garantisce diverse presenze, ma al Fanta non può rappresentare più di un sesto slot in leghe da almeno 12 partecipanti.
Note positive: prezzo minimo, quando gioca titolare incide (3 gol in 10 partite dal 1').
Note negative: partirà spesso dalla panchina, anche per questo la sua gestione in sede di formazione potrebbe essere parecchio complicata.
In chiave Mantra: in leghe da 12 partecipanti potrebbe essere una buona ultima opzione di copertura in un pacchetto di 5/6 A per chi utilizza moduli con il tridente.
Statistiche anno 23/24: nella scorsa stagione Ekuban è andato a voto in 23 occasioni, 10 di queste da titolare. Per lui 4 gol, 1 assist e 0 malus con una MV del 6.65 e una FM del 6.09.
Gestione al Fantacalcio: partiamo subito col dire che non è un titolare. Tuttavia è un elemento sempre preso in considerazione da Gilardino, una validissima alternativa e un'arma a gara in corso. Garantisce diverse presenze, ma al Fanta non può rappresentare più di un sesto slot in leghe da almeno 12 partecipanti.
Note positive: prezzo minimo, quando gioca titolare incide (3 gol in 10 partite dal 1').
Note negative: partirà spesso dalla panchina, anche per questo la sua gestione in sede di formazione potrebbe essere parecchio complicata.
In chiave Mantra: in leghe da 12 partecipanti potrebbe essere una buona ultima opzione di copertura in un pacchetto di 5/6 A per chi utilizza moduli con il tridente.
</t>
  </si>
  <si>
    <t>Saint-Denis</t>
  </si>
  <si>
    <t>05 mar 1994</t>
  </si>
  <si>
    <t>Francia, Gambia</t>
  </si>
  <si>
    <t xml:space="preserve">
Gestione al Fantacalcio: così come accade per la corsia di destra, anche in questo caso il ballottaggio è chiaro e costante. Kamara parte in leggero vantaggio, ma prenderlo in coppia con Zemura non sarebbe una follia. Il numero di presenze dal 1' sarà simile. Duo low cost, affidabile e con il vizio del bonus. Quale coppia prendere? Noi consigliamo quella più economica visto che il rendimento potrebbe essere molto simile. In entrambi i casi parliamo comunque di 6/7 slot di copertura, in leghe da almeno 10 partecipanti.
Note positive: prezzo basso. Affidabile anche in termini di MV (solo 5 insufficienze in 31 partite nella scorsa stagione).
Note negative: il ballottaggio con Zemura potrebbe essere fastidioso. Nella scorsa stagione, in 27 partite da titolare, è stato sostituito 23 volte.
In chiave Mantra: anche in questo caso, forse ancora di più, consigliamo di prenderlo in coppia con Zemura per assicurarsi così il sicuro laterale sinistro dell'Udinese. Un duo low cost da affiancare al vostro top di ruolo.
Gestione al Fantacalcio: così come accade per la corsia di destra, anche in questo caso il ballottaggio è chiaro e costante. Kamara parte in leggero vantaggio, ma prenderlo in coppia con Zemura non sarebbe una follia. Il numero di presenze dal 1' sarà simile. Duo low cost, affidabile e con il vizio del bonus. Quale coppia prendere? Noi consigliamo quella più economica visto che il rendimento potrebbe essere molto simile. In entrambi i casi parliamo comunque di 6/7 slot di copertura, in leghe da almeno 10 partecipanti.
Note positive: prezzo basso. Affidabile anche in termini di MV (solo 5 insufficienze in 31 partite nella scorsa stagione).
Note negative: il ballottaggio con Zemura potrebbe essere fastidioso. Nella scorsa stagione, in 27 partite da titolare, è stato sostituito 23 volte.
In chiave Mantra: anche in questo caso, forse ancora di più, consigliamo di prenderlo in coppia con Zemura per assicurarsi così il sicuro laterale sinistro dell'Udinese. Un duo low cost da affiancare al vostro top di ruolo.
Statistiche anno 23/24: nella scorsa stagione Kamara è andato a voto in 31 occasioni, 27 di queste da titolare. Per lui 1 gol, 0 assist e 4 ammonizioni con una MV del 6.06 e una FM del 6.10.
</t>
  </si>
  <si>
    <t>Castiglione delle ...</t>
  </si>
  <si>
    <t>17 feb 1993</t>
  </si>
  <si>
    <t xml:space="preserve">
Statistiche anno 23/24: nella scorsa stagione Leali è andato a voto in 2 occasioni, tutte da titolare. Per lui 2 gol subiti, 1 clean sheet e 1 ammonizione con una MV del 6.50 e una FM del 5.25.
Gestione al Fantacalcio: nonostante l'addio di Martinez, sarà il secondo portiere anche nella prossima stagione. Di conseguenza, va acquistato solo deciderete di puntare anche sul numero uno del Genoa.
Note positive: è uno dei pochi portieri che andrà via al prezzo base.
Note negative: potrebbe anche chiudere la stagione con 0 presenze all'attivo.
Statistiche anno 23/24: nella scorsa stagione Leali è andato a voto in 2 occasioni, tutte da titolare. Per lui 2 gol subiti, 1 clean sheet e 1 ammonizione con una MV del 6.50 e una FM del 5.25.
Gestione al Fantacalcio: nonostante l'addio di Martinez, sarà il secondo portiere anche nella prossima stagione. Di conseguenza, va acquistato solo deciderete di puntare anche sul numero uno del Genoa.
Note positive: è uno dei pochi portieri che andrà via al prezzo base.
Note negative: potrebbe anche chiudere la stagione con 0 presenze all'attivo.
</t>
  </si>
  <si>
    <t>13 ott 1998</t>
  </si>
  <si>
    <t xml:space="preserve">
Statistiche anno 23/24: nella scorsa stagione Dossena è andato a voto in 35 occasioni, 33 di queste da titolare. Per lui 2 gol, 4 assist, 5 ammonizioni e 2 autoreti con una MV del 5.84 e una FM del 5.94.
Gestione al Fantacalcio: dopo una stagione tutto sommato positiva, passa al Como per fare coppia con Varane in un duo di centrali totalmente inedito per Fabregas. Sarà sicuramente pagato meno di Varane, ma ci aspettiamo un rendimento poi non così diverso: già esperto di Serie A, incline al bonus e affidabile anche per il modificatore. Un quinto slot ideale, forse anche sesto per costo d'acquisto.
Note positive: incline al bonus (6 totali nella scorsa stagione). Titolare low cost, affidabile anche per il modificatore (13 volte sopra la sufficienza in 35 partite).
Note negative: risulta un po' altalenante nel rendimento.
In chiave Mantra: un centrale ideale come alternativa per i titolari. Un'opzione da spendere come quarta/quinta alternativa in un pacchetto di Dc abbastanza folto.
Statistiche anno 23/24: nella scorsa stagione Dossena è andato a voto in 35 occasioni, 33 di queste da titolare. Per lui 2 gol, 4 assist, 5 ammonizioni e 2 autoreti con una MV del 5.84 e una FM del 5.94.
Gestione al Fantacalcio: dopo una stagione tutto sommato positiva, passa al Como per fare coppia con Varane in un duo di centrali totalmente inedito per Fabregas. Sarà sicuramente pagato meno di Varane, ma ci aspettiamo un rendimento poi non così diverso: già esperto di Serie A, incline al bonus e affidabile anche per il modificatore. Un quinto slot ideale, forse anche sesto per costo d'acquisto.
Note positive: incline al bonus (6 totali nella scorsa stagione). Titolare low cost, affidabile anche per il modificatore (13 volte sopra la sufficienza in 35 partite).
Note negative: risulta un po' altalenante nel rendimento.
In chiave Mantra: un centrale ideale come alternativa per i titolari. Un'opzione da spendere come quarta/quinta alternativa in un pacchetto di Dc abbastanza folto.
</t>
  </si>
  <si>
    <t>Karlsruhe</t>
  </si>
  <si>
    <t>20 giu 1993</t>
  </si>
  <si>
    <t>Bosnia Erzegovina, Germania</t>
  </si>
  <si>
    <t xml:space="preserve">
Statistiche anno 23/24: nella scorsa stagione Kolasinac è andato a voto in 29 occasioni, 25 di queste da titolare. Per lui 4 ammonizioni e 1 gol con una MV del 6.03 e una FM del 6.07.
Gestione al Fantacalcio: Gasperini lo considera un fedelissimo, praticamente insostituibile nella seconda parte della scorsa stagione. Centrale affidabile anche per il modificatore: prima alternativa in un Fanta a 8, titolare a rotazione da leghe a 10 in poi. In casa Atalanta le rotazioni sono continue, lui resta l'unico centrale mancino in rosa e ciò lo rende ancor più prezioso. Anche in questo caso sconsigliamo però coppie di alcun tipo.
Note positive: nonostante si possa considera titolare e affidabile in termini di media voto, il prezzo potrebbe non essere altissimo.
Note negative: l'età avanza e la concorrenza in casa Atalanta è sempre alta. Inoltre, con la Champions di mezzo per lui il turnover potrebbe essere un po' più frequente.
In chiave Mantra: difensore affidabile da prendere seriamente in considerazione anche come titolare in una linea a 3, sia in leghe a 10 che a 8.
Statistiche anno 23/24: nella scorsa stagione Kolasinac è andato a voto in 29 occasioni, 25 di queste da titolare. Per lui 4 ammonizioni e 1 gol con una MV del 6.03 e una FM del 6.07.
Gestione al Fantacalcio: Gasperini lo considera un fedelissimo, praticamente insostituibile nella seconda parte della scorsa stagione. Centrale affidabile anche per il modificatore: prima alternativa in un Fanta a 8, titolare a rotazione da leghe a 10 in poi. In casa Atalanta le rotazioni sono continue, lui resta l'unico centrale mancino in rosa e ciò lo rende ancor più prezioso. Anche in questo caso sconsigliamo però coppie di alcun tipo.
Note positive: nonostante si possa considera titolare e affidabile in termini di media voto, il prezzo potrebbe non essere altissimo.
Note negative: l'età avanza e la concorrenza in casa Atalanta è sempre alta. Inoltre, con la Champions di mezzo per lui il turnover potrebbe essere un po' più frequente.
In chiave Mantra: difensore affidabile da prendere seriamente in considerazione anche come titolare in una linea a 3, sia in leghe a 10 che a 8.
</t>
  </si>
  <si>
    <t>Mažeikiai</t>
  </si>
  <si>
    <t>15 apr 2004</t>
  </si>
  <si>
    <t>Lituania</t>
  </si>
  <si>
    <t xml:space="preserve">
Statistiche anno 23/24: nella scorsa stagione Gineitis è andato a voto in 10 occasioni, 4 di queste da titolare. Per lui 0 bonus e 2 ammonizioni con una MV del 6.05 e una FM del 5.95.
Gestione al Fantacalcio:dovrebbe entrare stabilmente nelle rotazioni di Vanoli a centrocampo, magari come soluzione spendibile anche per la trequarti. Al Fantacalcio non è un profilo appetibilissimo, ma una scommessa da ultimo slot da prendere al prezzo minimo, in leghe da almeno 10 partecipanti.
Note positive: lo acquisterete al prezzo minimo e ci aspettiamo poss andare a voto in almeno 15/20 partite.
Note negative: porta pochi bonus e non è un titolare fisso.
In chiave Mantra: in questo caso perde un po' di appeal. Non porta tanti bonus e non è un titolare fisso, ragion per cui vi consigliamo di virare direttamente su altri profili.
Statistiche anno 23/24: nella scorsa stagione Gineitis è andato a voto in 10 occasioni, 4 di queste da titolare. Per lui 0 bonus e 2 ammonizioni con una MV del 6.05 e una FM del 5.95.
Gestione al Fantacalcio:dovrebbe entrare stabilmente nelle rotazioni di Vanoli a centrocampo, magari come soluzione spendibile anche per la trequarti. Al Fantacalcio non è un profilo appetibilissimo, ma una scommessa da ultimo slot da prendere al prezzo minimo, in leghe da almeno 10 partecipanti.
Note positive: lo acquisterete al prezzo minimo e ci aspettiamo poss andare a voto in almeno 15/20 partite.
Note negative: porta pochi bonus e non è un titolare fisso.
In chiave Mantra: in questo caso perde un po' di appeal. Non porta tanti bonus e non è un titolare fisso, ragion per cui vi consigliamo di virare direttamente su altri profili.
</t>
  </si>
  <si>
    <t>Bratislava</t>
  </si>
  <si>
    <t>23 ago 2002</t>
  </si>
  <si>
    <t xml:space="preserve">
Statistiche anno 23/24: nella scorsa stagione Obert è andato a voto in 13 occasioni, 10 di queste da titolare. Per lui 0 bonus e 1 ammonizione con una MV del 5.35 e una FM del 5.31.
Gestione al Fantacalcio: ha giocato poco nella scorsa stagione e il copione potrebbe essere abbastanza simile anche nella prossima. Sia in caso di difesa a tre che di difesa a quattro infatti, Obert parte parecchio dietro nelle gerarchie e ciò si rispecchia anche al Fanta dove è un profilo su cui poter sorvolare serenamente. Luperto sarà il titolare come braccetto di sx e lui potrebbe essere la sua prima riserva.
Note positive: potrebbe garantirvi una decina di presenze al prezzo di acquisto minimo.
Note negative: rischia di giocare pochissimo, soprattutto da titolare. Pessimo per il modificatore (9 insufficienze in 13 partite).
In chiave Mantra: potrebbe essere una scommessina da relegare nell'ultimo slot di un pacchetto di 9/10 difensori per chi utilizzerà moduli con una linea a tre, ma solo in Fanta da almeno 12 partecipanti, magari a quel punto in coppia con Luperto.
Statistiche anno 23/24: nella scorsa stagione Obert è andato a voto in 13 occasioni, 10 di queste da titolare. Per lui 0 bonus e 1 ammonizione con una MV del 5.35 e una FM del 5.31.
Gestione al Fantacalcio: ha giocato poco nella scorsa stagione e il copione potrebbe essere abbastanza simile anche nella prossima. Sia in caso di difesa a tre che di difesa a quattro infatti, Obert parte parecchio dietro nelle gerarchie e ciò si rispecchia anche al Fanta dove è un profilo su cui poter sorvolare serenamente. Luperto sarà il titolare come braccetto di sx e lui potrebbe essere la sua prima riserva.
Note positive: potrebbe garantirvi una decina di presenze al prezzo di acquisto minimo.
Note negative: rischia di giocare pochissimo, soprattutto da titolare. Pessimo per il modificatore (9 insufficienze in 13 partite).
In chiave Mantra: potrebbe essere una scommessina da relegare nell'ultimo slot di un pacchetto di 9/10 difensori per chi utilizzerà moduli con una linea a tre, ma solo in Fanta da almeno 12 partecipanti, magari a quel punto in coppia con Luperto.
</t>
  </si>
  <si>
    <t>10 dic 1993</t>
  </si>
  <si>
    <t>3,20 mln €</t>
  </si>
  <si>
    <t xml:space="preserve">
Statistiche anno 23/24: nella scorsa stagione Bani è andato a voto in 27 occasioni, tutte da titolare. Per lui 2 gol, 0 assist e 9 ammonizioni con una MV del 6.02 e una FM del 6.07.
Gestione al Fantacalcio: qualche acciacco non gli ha permesso di essere sempre titolare, ma resta un perno importante per Gilardino al centro della propria difesa. Vizietto del gol per un sesto/settimo slot, affidabile anche per il modificatore, il tutto ad un prezzo modico.
Note positive: buona media voto (solo 6 volte sotto la sufficienza). Vizio del gol (2 nella scorsa stagione).
Note negative: qualche acciacco di troppo. Molto incline ai cartellini (9 gialli in 27 partite non sono pochi).
In chiave Mantra: se utilizzate moduli con due punte, può essere un'affidabile ultima copertura in un pacchetto di 4/5 Pc in leghe da 10 partecipanti almeno.
Statistiche anno 23/24: nella scorsa stagione Bani è andato a voto in 27 occasioni, tutte da titolare. Per lui 2 gol, 0 assist e 9 ammonizioni con una MV del 6.02 e una FM del 6.07.
Gestione al Fantacalcio: qualche acciacco non gli ha permesso di essere sempre titolare, ma resta un perno importante per Gilardino al centro della propria difesa. Vizietto del gol per un sesto/settimo slot, affidabile anche per il modificatore, il tutto ad un prezzo modico.
Note positive: buona media voto (solo 6 volte sotto la sufficienza). Vizio del gol (2 nella scorsa stagione).
Note negative: qualche acciacco di troppo. Molto incline ai cartellini (9 gialli in 27 partite non sono pochi).
In chiave Mantra: se utilizzate moduli con due punte, può essere un'affidabile ultima copertura in un pacchetto di 4/5 Pc in leghe da 10 partecipanti almeno.
</t>
  </si>
  <si>
    <t>13 gen 1993</t>
  </si>
  <si>
    <t xml:space="preserve">
Statistiche anno 23/24: nella scorsa stagione Sabelli è andato a voto in 31 occasioni, 30 di queste da titolare. Per lui 0 gol, 1 assist e 5 ammonizioni con una MV del 5.92 e una FM del 5.87.
Gestione al Fantacalcio: nella scorsa stagione ha rappresentato una pedina importante per Gilardino. Duttile e sempre disponibile, rappresenta una copertura affidabile anche per il Fantacalcio: un 7/8 slot da prendere ad un prezzo molto basso e da tenere in caldo per eventuali emergenze.
Note positive: spesso a voto, MV sufficiente, prezzo basso.
Note negative: pochi bonus e titolarità incerta, Zanoli potrebbe dargli parecchio fastidio a destra, così come Martin a sinistra.
In chiave Mantra: acquisisce ancor più appetibilità essendo un giocatore in grado di ricoprire sia il ruolo di Dd, che di Ds ed E. Un affidabile jolly di copertura in leghe da almeno 10 partecipanti.
Statistiche anno 23/24: nella scorsa stagione Sabelli è andato a voto in 31 occasioni, 30 di queste da titolare. Per lui 0 gol, 1 assist e 5 ammonizioni con una MV del 5.92 e una FM del 5.87.
Gestione al Fantacalcio: nella scorsa stagione ha rappresentato una pedina importante per Gilardino. Duttile e sempre disponibile, rappresenta una copertura affidabile anche per il Fantacalcio: un 7/8 slot da prendere ad un prezzo molto basso e da tenere in caldo per eventuali emergenze.
Note positive: spesso a voto, MV sufficiente, prezzo basso.
Note negative: pochi bonus e titolarità incerta, Zanoli potrebbe dargli parecchio fastidio a destra, così come Martin a sinistra.
In chiave Mantra: acquisisce ancor più appetibilità essendo un giocatore in grado di ricoprire sia il ruolo di Dd, che di Ds ed E. Un affidabile jolly di copertura in leghe da almeno 10 partecipanti.
</t>
  </si>
  <si>
    <t>Getxo</t>
  </si>
  <si>
    <t>04 gen 1999</t>
  </si>
  <si>
    <t xml:space="preserve">
Gestione al Fantacalcio: nella scorsa stagione ha trovato poco spazio. L'esordio con la Juve ha forse influenzato troppo la sua annata, ma quando chiamato in causa ha dimostrato di poter dire la sua (anche in chiave bonus). Con i vari addii registrati a centrocampo potrebbe trovare più spazio, pur non essendo comunque un titolarissimo. Al massimo una copertura da ultimissimo slot in leghe numerose.
Note positive: prezzo basso, pochissimi malus (0 nella scorsa stagione) e senso del gol spiccato (2 in 7 presenze).
Note negative: la concorrenza è folta e potrebbero essere diverse le partite in cui entrerà a gara in corso. Dunque la gestione in sede di formazione potrebbe essere non facilissima.
In chiave Mantra: in leghe da almeno 10 partecipanti, per chi utilizza moduli con due C, può essere l'ultima copertura in un pacchetto di 5 mezze ali.
Statistiche anno 23/24: nella scorsa stagione Zarraga è andato a voto in 7 occasioni, 4 di queste da titolare. Per lui 2 gol, 0 assist e 0 malus con una MV del 6.07 e una FM del 6.93.
</t>
  </si>
  <si>
    <t>Lubumbashi</t>
  </si>
  <si>
    <t>24 feb 1991</t>
  </si>
  <si>
    <t xml:space="preserve">
Gestione al Fantacalcio: ai nastri di partenza non si può considerare un titolare inamovibile, ma un profilo affidabile su cui si farà affidamento. Rientrerà sicuramente nelle rotazioni, ma al Fantacalcio non è poi coì appetibile. Se vi serve una copertura dalle 10/15 presenze da relegare nell'ultimo slot di leghe da almeno 12 partecipanti, potrebbe allora rendersi utile.
Note positive: lo acquisterete al prezzo minimo.
Note negative: occhio alle ammonizioni (5 in 10 partite sono davvero troppe). Non è un titolare fisso.
In chiave Mantra: un Dc in più può far sempre comodo, ma in questo caso a determinate condizioni. Prezzo minimo, difesa a tre e ultimo slot di un pacchetto di 8/9 centrali in leghe da almeno 10 partecipanti.
Gestione al Fantacalcio: ai nastri di partenza non si può considerare un titolare inamovibile, ma un profilo affidabile su cui si farà affidamento. Rientrerà sicuramente nelle rotazioni, ma al Fantacalcio non è poi coì appetibile. Se vi serve una copertura dalle 10/15 presenze da relegare nell'ultimo slot di leghe da almeno 12 partecipanti, potrebbe allora rendersi utile.
Note positive: lo acquisterete al prezzo minimo.
Note negative: occhio alle ammonizioni (5 in 10 partite sono davvero troppe). Non è un titolare fisso.
In chiave Mantra: un Dc in più può far sempre comodo, ma in questo caso a determinate condizioni. Prezzo minimo, difesa a tre e ultimo slot di un pacchetto di 8/9 centrali in leghe da almeno 10 partecipanti.
Statistiche anno 23/24: nella scorsa stagione Kabasele è andato a voto in 10 occasioni, tutte da titolare. Per lui 1 gol e 5 ammonizioni con una MV del 5.75 e una FM del 5.80.
</t>
  </si>
  <si>
    <t>Borgomanero</t>
  </si>
  <si>
    <t>10 lug 2004</t>
  </si>
  <si>
    <t xml:space="preserve">
Statistiche anno 23/24: nella scorsa stagione Kayode è andato a voto in 26 occasioni, 22 di queste da titolare. Per lui 1 gol, 1 assist e 2 ammonizioni con una MV del 6.06 e una FM del 6.17.
Gestione al Fantacalcio: può giocare sia a destra che a sinistra, ma a tutta fascia. In entrambi i casi è chiuso da due titolari, ma principalmente ci aspettiamo possa esser la diretta riserva di Dodò. Andrà spesso a voto e può rappresentare una scommessina low cost da ultimi slot.
Note positive: prezzo basso, andrà spesso a voto.
Note negative: parte dietro nelle gerarchie, la maggior parte delle sue presenze potrebbe esser da subentrato.
In chiave Mantra: un jolly di copertura di tutto rispetto per chi utilizza moduli con la difesa a quattro. Prenderlo con Dodò in questo caso potrebbe essere un'ottima idea.</t>
  </si>
  <si>
    <t>11 ott 2004</t>
  </si>
  <si>
    <t xml:space="preserve">
Statistiche anno 23/24: nella scorsa stagione Matturro è andato a voto in 3 occasioni, 1 di queste da titolare. Per lui 0 bonus e 1 autorete con una MV del 5.50 e una FM del 4.83.
Gestione al Fantacalcio: potrebbe entrare in maniera più continua nelle rotazioni di Gilardino, ma raramente da titolare. Non ancora affidabilissimo sotto diversi aspetti essendo molto giovane. E' un profilo su cui si può inizialmente sorvolare al Fanta.
Note positive: lo acquisterete sicuramente al prezzo minimo, potrebbe andare più spesso a voto rispetto alla scorsa stagione.
Note negative: rischia di giocare comunque pochissimo, inoltre la maggior parte delle presenze potrebbero essere a gara in corso. Media voto bassa.
In chiave Mantra: un Dc in più non fa mai male, ma allo stesso prezzo potete prendere profili più affidabili sia per titolarità che per media voto.
</t>
  </si>
  <si>
    <t>Bagno a Ripoli</t>
  </si>
  <si>
    <t>06 gen 2006</t>
  </si>
  <si>
    <t xml:space="preserve">
Statistiche anno 23/24: nella scorsa stagione Martinelli è andato a voto in 1 occasione, da titolare. Per lui 2 gol subiti con una MV del 6.5 e una FM del 4.5.
Gestione al Fantacalcio: dovrebbe esser confermato per il ruolo di terzo portiere anche nella prossima stagione. Dunque, da acquistare solo ed esclusivamente con gli altri due estremi difensori dei viola.
Note positive: lo acquisterete al prezzo minimo.
Note negative: potrebbe chiudere la stagione anche con 0 partite a voto.</t>
  </si>
  <si>
    <t>31 mag 1996</t>
  </si>
  <si>
    <t xml:space="preserve">
Statistiche anno 23/24: nella scorsa stagione Scuffet è andato a voto in 31 occasioni, tutte da titolare. Per lui 55 gol, e 3 ammonizioni con una MV del 6.13 e una FM del 4.31.
Gestione al Fantacalcio: ci ha messo un po' per ingranare, ma all'ottava giornata della scorsa stagione ha soffiato il posto da titolare a Radunovic e potrebbe confermarsi anche nella prossima. Grazie alla filosofia di gioco di Nicola i gol subiti potrebbero diminuire e ciò lo rende un portiere affidabile con cui poter chiudere il proprio pacchetto di estremo difensori. E' una scommessa da fare. Ovviamente, soprattutto in leghe numerose, prendere la sua riserva potrebbe evitarvi rischi di alcun tipo.
Note positive: prezzo basso, affidabile in termini di modificatore (2 insufficienze in 31 partite, 8 volte sopra il 6).
Note negative: l'anno scorso appena 3 clean sheet in 31 partite. Con Nicola la musica potrebbe cambiare, ma non vi aspettate una porta blindatissima.
Statistiche anno 23/24: nella scorsa stagione Scuffet è andato a voto in 31 occasioni, tutte da titolare. Per lui 55 gol, e 3 ammonizioni con una MV del 6.13 e una FM del 4.31.
Gestione al Fantacalcio: ci ha messo un po' per ingranare, ma all'ottava giornata della scorsa stagione ha soffiato il posto da titolare a Radunovic e potrebbe confermarsi anche nella prossima. Grazie alla filosofia di gioco di Nicola i gol subiti potrebbero diminuire e ciò lo rende un portiere affidabile con cui poter chiudere il proprio pacchetto di estremo difensori. E' una scommessa da fare. Ovviamente, soprattutto in leghe numerose, prendere la sua riserva potrebbe evitarvi rischi di alcun tipo.
Note positive: prezzo basso, affidabile in termini di modificatore (2 insufficienze in 31 partite, 8 volte sopra il 6).
Note negative: l'anno scorso appena 3 clean sheet in 31 partite. Con Nicola la musica potrebbe cambiare, ma non vi aspettate una porta blindatissima.
</t>
  </si>
  <si>
    <t>Ravenna</t>
  </si>
  <si>
    <t>14 mar 2001</t>
  </si>
  <si>
    <t>2,60 mln €</t>
  </si>
  <si>
    <t xml:space="preserve">
Note negative: rischia di giocare davvero pochissimo, soprattutto mai da titolare.
Statistiche anno 23/24: nella scorsa stagione Belardinelli non ha disputato neanche una partita.
Gestione al Fantacalcio: centrocampista di qualità che parte però dietro nelle gerarchie in casa Empoli. Proverà a ritagliarsi un minimo di spazio in Serie A, ma non ci aspettiamo che possa incidere al Fantacalcio.
Note positive: lo acquisterete al prezzo minimo.
In chiave Mantra: nonostante ricopra anche il ruolo di M, vi consigliamo comunque di virare su altri profili.</t>
  </si>
  <si>
    <t>Kalaat Senan</t>
  </si>
  <si>
    <t>02 apr 1999</t>
  </si>
  <si>
    <t>Tunisia, Francia</t>
  </si>
  <si>
    <t>1,70 mln €</t>
  </si>
  <si>
    <t xml:space="preserve">
Statistiche anno 23/24: nella scorsa stagione Rafia è andato a voto in 24 occasioni, 17 di queste da titolare. Per lui 1 gol, 0 assist, 1 autorete e 4 ammonizioni con una MV del 5.92 e una FM del 5.88.
Gestione al Fantacalcio: entrerà nelle rotazioni di Gotti, anche e soprattutto a gara in corso. Al Fantacalcio può essere una scommessa low cost da ultimo slot, ma nulla in più. Oudin parte avanti nelle gerarchie, ma lui proverà a ritagliarsi più spazio, magari anche in altri ruoli.
Note positive: può garantire una ventina di presenze al prezzo minimo.
Note negative: la concorrenza è folta e la maggior parte delle sue presenze potrebbero arrivare a gara in corso.
In chiave Mantra: anche in questo caso parliamo al massimo di un'ultima riserva, per chi partecipa almeno a leghe da 10 squadre e utilizza moduli con due C.
Statistiche anno 23/24: nella scorsa stagione Rafia è andato a voto in 24 occasioni, 17 di queste da titolare. Per lui 1 gol, 0 assist, 1 autorete e 4 ammonizioni con una MV del 5.92 e una FM del 5.88.
Gestione al Fantacalcio: entrerà nelle rotazioni di Gotti, anche e soprattutto a gara in corso. Al Fantacalcio può essere una scommessa low cost da ultimo slot, ma nulla in più. Oudin parte avanti nelle gerarchie, ma lui proverà a ritagliarsi più spazio, magari anche in altri ruoli.
Note positive: può garantire una ventina di presenze al prezzo minimo.
Note negative: la concorrenza è folta e la maggior parte delle sue presenze potrebbero arrivare a gara in corso.
In chiave Mantra: anche in questo caso parliamo al massimo di un'ultima riserva, per chi partecipa almeno a leghe da 10 squadre e utilizza moduli con due C.
</t>
  </si>
  <si>
    <t>Sorgono</t>
  </si>
  <si>
    <t>04 feb 2001</t>
  </si>
  <si>
    <t xml:space="preserve">
Statistiche anno 23/24: nella scorsa stagione Carboni è andato a voto in 21 occasioni, 16 di queste da titolare. Per lui 1 gol, 0 assist e 1 ammonizione con una MV del 5.88 e una FM del 6.00.
Gestione al Fantacalcio: dopo una stagione non proprio da perno fisso, si candida per entrare stabilmente nelle rotazioni del Monza, ovviamente come braccetto di sinistra. Al Fantacalcio sconsigliamo la coppia con Caldirola se non in Fanta davvero molto numerosi. Da solo è un profilo che si può tenere in considerazione per gli ultimissimi slot in leghe da almeno 10 partecipanti.
Note positive: difensore low cost che può garantire una media voto sufficiente e comunque diverse presenze, anche da titolare.
Note negative: occhio alla concorrenza di Caldirola che potrebbe costringerlo a più di qualche panchina.
In chiave Mantra: doppia skill per un jolly difensivo di copertura da poter relegare negli ultimi slot del proprio pacchetto di difesa. L'ideale sarebbe prenderlo per chi utilizza una linea a quattro.
</t>
  </si>
  <si>
    <t>Acquaviva delle ...</t>
  </si>
  <si>
    <t>14 set 1998</t>
  </si>
  <si>
    <t xml:space="preserve">
Statistiche anno 23/24: nella scorsa stagione Vogliacco è andato a voto in 15 occasioni, 14 di queste da titolare. Per lui 0 gol, 1 assist e 4 ammonizioni con una MV del 6.03 e una FM del 5.97.
Gestione al Fantacalcio: con Bani che avanza di un anno e con De Winter e Vasquez che potrebbero avere qualche turno di riposo, lui si candida per essere una primissima alternativa nella difesa di Gilardino. Un acquisto super low cost al Fanta che può però garantire 20/25 presenze e con numeri discreti. Un ultimo slot in leghe da almeno 10/12 partecipanti.
Note positive: lo acquisterete al prezzo minimo e andrà più spesso a voto. Affidabile per MV (5 volte su 14 sopra la sufficienza, 5 sotto).
Note negative: non è comunque considerabile come un titolare inamovibile al momento.
In chiave Mantra: un centrale che per chi utilizza difese a tre in leghe da 12 persone almeno può tornare utile per gli ultimi slot del proprio pacchetto.
</t>
  </si>
  <si>
    <t>Saronno</t>
  </si>
  <si>
    <t>03 ott 1993</t>
  </si>
  <si>
    <t xml:space="preserve">
Statistiche anno 23/24: nella scorsa stagione Di Gennaro è andato a voto in 1 sola occasione, non da titolare. Per lui 0 bonus e malus con una MV e FM del 6.5.
Gestione al Fantacalcio: sarà il terzo portiere dell'Inter anche nella prossima stagione. Di conseguenza il suo acquisto va preso in considerazione solo in blocco con Sommer e Martinez.
Note positive: lo acquisterete al prezzo minimo.
Note negative: potrebbe anche chiudere la stagione con 0 presenze all'attivo.
Statistiche anno 23/24: nella scorsa stagione Di Gennaro è andato a voto in 1 sola occasione, non da titolare. Per lui 0 bonus e malus con una MV e FM del 6.5.
Gestione al Fantacalcio: sarà il terzo portiere dell'Inter anche nella prossima stagione. Di conseguenza il suo acquisto va preso in considerazione solo in blocco con Sommer e Martinez.
Note positive: lo acquisterete al prezzo minimo.
Note negative: potrebbe anche chiudere la stagione con 0 presenze all'attivo.
</t>
  </si>
  <si>
    <t>Borgo San Lorenzo</t>
  </si>
  <si>
    <t>24 gen 2002</t>
  </si>
  <si>
    <t xml:space="preserve">
Statistiche anno 23/24: nella scorsa stagione Viti è andato a voto in 14 occasioni, 12 di queste da titolare. Per lui 1 gol, 0 assist e 1 autorete con una MV del 5.89 e una FM del 5.96.
Gestione al Fantacalcio: torna all'Empoli per essere uno dei punti di riferimento difensivi. Calciatore qualitativo e pulito, che al Fantacalcio può essere interessante ovviamente solo in copertura per gli ultimi slot difensivi. Lo pagherete poco ed è titolare.
Note positive: profilo super low cost e titolare. Pochissimi cartellini (0 nella scorsa stagione).
Note negative: occhio ai problemini fisici che spesso l'hanno infastidito negli ultimi anni. Ci aspettiamo una MV non impeccabile.
In chiave Mantra: anche in questo caso un profilo di copertura affidabile per l'ultimo slot del vostro pacchetto di Dc. Preferibilmente da prendere in considerazione in un pacchetto di 8/9 centrali per chi gioca con la difesa a tre.</t>
  </si>
  <si>
    <t>18 lug 1997</t>
  </si>
  <si>
    <t xml:space="preserve">
Statistiche anno 23/24: nella scorsa stagione Sommariva non ha mai giocato.
Gestione al Fantacalcio: dovrebbe essere confermato il suo ruolo da terzo portiere anche nella prossima stagione. Di conseguenza va acquistato solo se avete intenzione di prendere tutto il pacchetto di estremi difensori rossoblù.
Note positive: potrete acquistarlo al prezzo minimo.
Note negative: rischia seriamente di chiudere la propria stagione di nuovo con 0 presenze all'attivo.
Statistiche anno 23/24: nella scorsa stagione Sommariva non ha mai giocato.
Gestione al Fantacalcio: dovrebbe essere confermato il suo ruolo da terzo portiere anche nella prossima stagione. Di conseguenza va acquistato solo se avete intenzione di prendere tutto il pacchetto di estremi difensori rossoblù.
Note positive: potrete acquistarlo al prezzo minimo.
Note negative: rischia seriamente di chiudere la propria stagione di nuovo con 0 presenze all'attivo.
</t>
  </si>
  <si>
    <t>Veenendaal</t>
  </si>
  <si>
    <t>29 mag 2001</t>
  </si>
  <si>
    <t>Marocco, Olanda</t>
  </si>
  <si>
    <t xml:space="preserve">
Statistiche anno 23/24: nella scorsa stagione El Azzouzi è andato a voto in 9 occasioni, 5 di queste da titolare. Per lui 2 gol, 2 assist e 4 ammonizioni con una MV del 6.11 e una FM del 6.83.
Gestione al Fantacalcio: ha il vizietto del bonus, ma non è un centrocampista offensivo. Entrerà nelle rotazioni di Italiano in mediana, ma al Fanta può rappresentare al massimo una copertura da ultimo slot in leghe da 12 partecipanti almeno, ovviamente da prendere a pochissimo. Parte dietro nelle gerarchie, ma meglio non prenderlo come copertura di uno dei titolari.
Note positive: ha dimostrato di essere incline al bonus nonostante giochi in una posizione abbastanza arretrata. Qualche soddisfazione può regalarla.
Note negative: andrà maggiormente a voto rispetto alla scorsa stagione, ma più a gara in corso che da titolare. Potrebbe essere complicato gestirlo.
In chiave Mantra: al Mantra diventa sicuramente più prezioso essendo una M. In leghe da 10/12 può essere una discreta ultima riserva nel vostro pacchetto di mediani.
Statistiche anno 23/24: nella scorsa stagione El Azzouzi è andato a voto in 9 occasioni, 5 di queste da titolare. Per lui 2 gol, 2 assist e 4 ammonizioni con una MV del 6.11 e una FM del 6.83.
Gestione al Fantacalcio: ha il vizietto del bonus, ma non è un centrocampista offensivo. Entrerà nelle rotazioni di Italiano in mediana, ma al Fanta può rappresentare al massimo una copertura da ultimo slot in leghe da 12 partecipanti almeno, ovviamente da prendere a pochissimo. Parte dietro nelle gerarchie, ma meglio non prenderlo come copertura di uno dei titolari.
Note positive: ha dimostrato di essere incline al bonus nonostante giochi in una posizione abbastanza arretrata. Qualche soddisfazione può regalarla.
Note negative: andrà maggiormente a voto rispetto alla scorsa stagione, ma più a gara in corso che da titolare. Potrebbe essere complicato gestirlo.
In chiave Mantra: al Mantra diventa sicuramente più prezioso essendo una M. In leghe da 10/12 può essere una discreta ultima riserva nel vostro pacchetto di mediani.
</t>
  </si>
  <si>
    <t>42-52</t>
  </si>
  <si>
    <t>37-48</t>
  </si>
  <si>
    <t>Morges</t>
  </si>
  <si>
    <t>17 dic 1988</t>
  </si>
  <si>
    <t xml:space="preserve">
Statistiche anno 23/24: nella scorsa stagione Sommer è andato a voto in 34 occasioni, tutte da titolare. Per lui 19 gol subiti, 1 rigore parato e 1 ammonizione con una MV del 6.12 e una FM del 5.63.
Gestione al Fantacalcio: si giocherà quasi sicuramente con Di Gregorio il ruolo di primo slot assoluto e portiere più pagato. Lui è più affidabile in termini di clean sheet, il portiere della Juve invece una sicurezza per il modificatore. Il prezzo sarà molto alto, ragion per cui nella maggior parte delle leghe vi consigliamo di completare il reparto con Martinez e Di Gennaro.
Note positive: affidabilissimo per clean sheet (19 nella scorsa stagione) e raramente insufficiente (3 volte sotto il 6).
Note negative: non un "animale" da modificatore (11 volte su 34 sopra la sufficienza, solo 2 volte sopra il 6.5).
Statistiche anno 23/24: nella scorsa stagione Sommer è andato a voto in 34 occasioni, tutte da titolare. Per lui 19 gol subiti, 1 rigore parato e 1 ammonizione con una MV del 6.12 e una FM del 5.63.
Gestione al Fantacalcio: si giocherà quasi sicuramente con Di Gregorio il ruolo di primo slot assoluto e portiere più pagato. Lui è più affidabile in termini di clean sheet, il portiere della Juve invece una sicurezza per il modificatore. Il prezzo sarà molto alto, ragion per cui nella maggior parte delle leghe vi consigliamo di completare il reparto con Martinez e Di Gennaro.
Note positive: affidabilissimo per clean sheet (19 nella scorsa stagione) e raramente insufficiente (3 volte sotto il 6).
Note negative: non un "animale" da modificatore (11 volte su 34 sopra la sufficienza, solo 2 volte sopra il 6.5).
</t>
  </si>
  <si>
    <t>50,75</t>
  </si>
  <si>
    <t>01 gen 1999</t>
  </si>
  <si>
    <t xml:space="preserve">
Statistiche anno 23/24: nella scorsa stagione Scamacca è andato a voto in 28 occasioni, 17 di queste da titolare. Per lui 1 ammonizione, 6 assist e 12 gol con una MV del 6.41 e una FM del 7.89.
Gestione al Fantacalcio: il durissimo infortunio in cui è incappato nella pre-season ha di fatto compromesso totalmente la sua stagione. Rottura del crociato anteriore, del menisco e del collaterale del ginocchio sinistro. Non basteranno neanche i soliti 6/7 mesi per rivederlo in campo. Dunque, un acquisto da non fare per alcun motivo.
Note positive: lo acquisterete al prezzo minimo.
Note negative: non giocherà quasi sicuramente neanche una partita nella prossima stagione.
In chiave Mantra: anche in questo caso, virate su un altro profilo.
</t>
  </si>
  <si>
    <t>29 nov 2002</t>
  </si>
  <si>
    <t>Inghilterra, Ghana</t>
  </si>
  <si>
    <t xml:space="preserve">
Statistiche anno 23/24: nella scorsa stagione Musah è andato a voto in 25 occasioni, 13 di queste da titolare. Per lui 0 gol, 1 assist e 5 ammonizioni con una MV del 5.92 e una FM del 5.86.
Gestione al Fantacalcio: la sua duttilità lo rende un calciatore che può tornare utile in più di un'occasione. Sia in mediana che come opzione difensiva sulle fasce, soprattutto a gara in corso. al Fantacalcio è un profilo non proprio appetibile per i nostri scopi, ma che può comunque garantire un discreto numero di presenze. Non più di un ultimo slot però e in leghe da almeno 10 partecipanti.
Note positive: può garantire 15/20 presenze al prezzo minimo.
Note negative: ci aspettiamo pochi match da titolare. Inoltre non è un profilo da bonus.
In chiave Mantra: aumenta la sua appetibilità potendo ricoprire anche il ruolo di W. Tuttavia, anche in questo caso, parliamo di un jolly da relegare negli ultimi slot della vostra rosa e in leghe da almeno 10 partecipanti.
Statistiche anno 23/24: nella scorsa stagione Musah è andato a voto in 25 occasioni, 13 di queste da titolare. Per lui 0 gol, 1 assist e 5 ammonizioni con una MV del 5.92 e una FM del 5.86.
Gestione al Fantacalcio: la sua duttilità lo rende un calciatore che può tornare utile in più di un'occasione. Sia in mediana che come opzione difensiva sulle fasce, soprattutto a gara in corso. al Fantacalcio è un profilo non proprio appetibile per i nostri scopi, ma che può comunque garantire un discreto numero di presenze. Non più di un ultimo slot però e in leghe da almeno 10 partecipanti.
Note positive: può garantire 15/20 presenze al prezzo minimo.
Note negative: ci aspettiamo pochi match da titolare. Inoltre non è un profilo da bonus.
In chiave Mantra: aumenta la sua appetibilità potendo ricoprire anche il ruolo di W. Tuttavia, anche in questo caso, parliamo di un jolly da relegare negli ultimi slot della vostra rosa e in leghe da almeno 10 partecipanti.
</t>
  </si>
  <si>
    <t>Oslo</t>
  </si>
  <si>
    <t>05 mag 1996</t>
  </si>
  <si>
    <t xml:space="preserve">
Statistiche anno 23/24: nella scorsa stagione Thorsby è andato a voto in 21 occasioni, 9 di queste da titolare. Per lui 2 gol, 2 assist e 2 ammonizioni con una MV del 5.98 e una FM del 6.31.
Gestione al Fantacalcio: in mediana la concorrenza in casa Genoa è folta. Lui il vizietto del bonus ce l'ha, ma non è marcatissimo. Tuttavia, come ottavo slot di copertura in leghe da 10/12 partecipanti, se necessitate di un profilo da 15/20 presenze e dal prezzo basso, può essere un'opzione giusta.
Note positive: spesso a voto, anche a gara in corso. Pochi malus (2 ammonizioni in 21 presenze nella scorsa stagione).
Note negative: non è un titolarissimo, non porta tanti bonus.
In chiave Mantra: parliamo di una M da 15/20 presenze e dal prezzo basso. In leghe da 10/12 partecipanti, come ultima copertura, può far comodo.
Statistiche anno 23/24: nella scorsa stagione Thorsby è andato a voto in 21 occasioni, 9 di queste da titolare. Per lui 2 gol, 2 assist e 2 ammonizioni con una MV del 5.98 e una FM del 6.31.
Gestione al Fantacalcio: in mediana la concorrenza in casa Genoa è folta. Lui il vizietto del bonus ce l'ha, ma non è marcatissimo. Tuttavia, come ottavo slot di copertura in leghe da 10/12 partecipanti, se necessitate di un profilo da 15/20 presenze e dal prezzo basso, può essere un'opzione giusta.
Note positive: spesso a voto, anche a gara in corso. Pochi malus (2 ammonizioni in 21 presenze nella scorsa stagione).
Note negative: non è un titolarissimo, non porta tanti bonus.
In chiave Mantra: parliamo di una M da 15/20 presenze e dal prezzo basso. In leghe da 10/12 partecipanti, come ultima copertura, può far comodo.
</t>
  </si>
  <si>
    <t>23 set 1994</t>
  </si>
  <si>
    <t xml:space="preserve">
Statistiche anno 23/24: nella scorsa stagione Mina è andato a voto in 15 occasioni, 14 di queste da titolare. Per lui 2 gol, 0 assist e 5 ammonizioni con una MV del 6.03 e una FM del 6.27.
Gestione al Fantacalcio: dopo un anno di assestamento si candida per essere il punto di riferimento come centrale della difesa a tre di Nicola. Affidabile anche al Fanta e con il vizio del gol. Un ottimo slot di copertura, probabilmente 5/6 in leghe da 10 partecipanti. Qualche acciacco potrebbe esserci, ma visto anche il prezzo a cui lo acquisterete e il livello delle alternative, sconsigliamo di prenderlo in coppia con uno degli altri centrali.
Note positive: vizio marcato del gol, prezzo basso, interessante per il modificatore (7 volte su 14 sopra la sufficienza). Occhio ai rigori, la gerarchia in casa Cagliari non è definita al 100%.
Note negative: altalenante in termini di voti, occhio ai cartellini (4 in 14 presenze al Cagliari) e alle condizioni fisiche.
In chiave Mantra: se utilizzate la difesa a tre, può essere un ottima quinta scelta in un pacchetto di 8/9 centrali in leghe sia da 8 che da 10 partecipanti. Con difese a quattro, meglio come ultima alternativa.
Statistiche anno 23/24: nella scorsa stagione Mina è andato a voto in 15 occasioni, 14 di queste da titolare. Per lui 2 gol, 0 assist e 5 ammonizioni con una MV del 6.03 e una FM del 6.27.
Gestione al Fantacalcio: dopo un anno di assestamento si candida per essere il punto di riferimento come centrale della difesa a tre di Nicola. Affidabile anche al Fanta e con il vizio del gol. Un ottimo slot di copertura, probabilmente 5/6 in leghe da 10 partecipanti. Qualche acciacco potrebbe esserci, ma visto anche il prezzo a cui lo acquisterete e il livello delle alternative, sconsigliamo di prenderlo in coppia con uno degli altri centrali.
Note positive: vizio marcato del gol, prezzo basso, interessante per il modificatore (7 volte su 14 sopra la sufficienza). Occhio ai rigori, la gerarchia in casa Cagliari non è definita al 100%.
Note negative: altalenante in termini di voti, occhio ai cartellini (4 in 14 presenze al Cagliari) e alle condizioni fisiche.
In chiave Mantra: se utilizzate la difesa a tre, può essere un ottima quinta scelta in un pacchetto di 8/9 centrali in leghe sia da 8 che da 10 partecipanti. Con difese a quattro, meglio come ultima alternativa.
</t>
  </si>
  <si>
    <t>Starnberg</t>
  </si>
  <si>
    <t>12 apr 1996</t>
  </si>
  <si>
    <t xml:space="preserve">
Statistiche anno 23/24: nella scorsa stagione Ramadani è andato a voto in 34 occasioni, tutte da titolare. Per lui 1 gol, 0 assist e 13 ammonizioni con una MV del 5.82 e una FM del 5.72.
Gestione al Fantacalcio: calciatore fondamentale per lo scacchiere giallorosso. Perno inamovibile, ma che per i nostri scopi non è particolarmente appetibile. Se siete in leghe da almeno 10 partecipanti e avete un centrocampo ricco di scommesse dalla titolarità incerta, allora lui può tornare utile. Garantisce tantissime partite a voto, ma parliamo di un ultimo slot da prendere al prezzo minimo o poco più.
Note positive: titolare inamovibile e prezzo bassissimo.
Note negative: tatticamente un gioiello, ma al Fantacalcio molto male. Pochissimi bonus e troppi malus (13 ammonizioni nella scorsa stagione).
In chiave Mantra: può essere una buona M di copertura, ma ultimo in un pacchetto di 3/4 mediani. Anche in questo caso ci aspettiamo un prezzo abbastanza basso.
Statistiche anno 23/24: nella scorsa stagione Ramadani è andato a voto in 34 occasioni, tutte da titolare. Per lui 1 gol, 0 assist e 13 ammonizioni con una MV del 5.82 e una FM del 5.72.
Gestione al Fantacalcio: calciatore fondamentale per lo scacchiere giallorosso. Perno inamovibile, ma che per i nostri scopi non è particolarmente appetibile. Se siete in leghe da almeno 10 partecipanti e avete un centrocampo ricco di scommesse dalla titolarità incerta, allora lui può tornare utile. Garantisce tantissime partite a voto, ma parliamo di un ultimo slot da prendere al prezzo minimo o poco più.
Note positive: titolare inamovibile e prezzo bassissimo.
Note negative: tatticamente un gioiello, ma al Fantacalcio molto male. Pochissimi bonus e troppi malus (13 ammonizioni nella scorsa stagione).
In chiave Mantra: può essere una buona M di copertura, ma ultimo in un pacchetto di 3/4 mediani. Anche in questo caso ci aspettiamo un prezzo abbastanza basso.
</t>
  </si>
  <si>
    <t>13-19</t>
  </si>
  <si>
    <t>04 ott 1997</t>
  </si>
  <si>
    <t xml:space="preserve">
Statistiche anno 23/24: nella scorsa stagione Vlasic è andato a voto in 33 occasioni, 30 di queste da titolare. Per lui 3 gol, 2 assist e 3 ammonizioni con una MV del 6.02 e una FM del 6.30.
Gestione al Fantacalcio: non ha entusiasmato nella scorsa stagione, ma con Vanoli in panchina la musica per lui potrebbe cambiare. L'ex Venezia propone un calcio offensivo e ci aspettiamo che Vlasic possa trarne beneficio. Se sta bene, il croato sarà un perno importante nello scacchiere offensivo del tecnico granata. Al Fantacalcio ipotizziamo possa essere un buon terzo slot, sotto tutti i punti di vista.
Note positive: Vanoli potrebbe valorizzarlo e spingerlo anche alla doppia cifra di bonus totale.
Note negative: occhio alle condizioni fisiche non proprio ottimali in cui inizierà la stagione.
In chiave Mantra: può essere considerato un titolare in questo ruolo. Se utilizzate moduli con una sola T, necessitate di un altro profilo di livello simile con il quale alternarlo. In un 4231 in leghe da 10 può essere invece un vostro titolare.
Statistiche anno 23/24: nella scorsa stagione Vlasic è andato a voto in 33 occasioni, 30 di queste da titolare. Per lui 3 gol, 2 assist e 3 ammonizioni con una MV del 6.02 e una FM del 6.30.
Gestione al Fantacalcio: non ha entusiasmato nella scorsa stagione, ma con Vanoli in panchina la musica per lui potrebbe cambiare. L'ex Venezia propone un calcio offensivo e ci aspettiamo che Vlasic possa trarne beneficio. Se sta bene, il croato sarà un perno importante nello scacchiere offensivo del tecnico granata. Al Fantacalcio ipotizziamo possa essere un buon terzo slot, sotto tutti i punti di vista.
Note positive: Vanoli potrebbe valorizzarlo e spingerlo anche alla doppia cifra di bonus totale.
Note negative: occhio alle condizioni fisiche non proprio ottimali in cui inizierà la stagione.
In chiave Mantra: può essere considerato un titolare in questo ruolo. Se utilizzate moduli con una sola T, necessitate di un altro profilo di livello simile con il quale alternarlo. In un 4231 in leghe da 10 può essere invece un vostro titolare.
</t>
  </si>
  <si>
    <t>Little Elm, Texas</t>
  </si>
  <si>
    <t>28 ago 1998</t>
  </si>
  <si>
    <t>Stati Uniti</t>
  </si>
  <si>
    <t xml:space="preserve">
Statistiche anno 23/24: nella scorsa stagione Mckennie è andato a voto in 33 occasioni, 29 di queste da titolare. Per lui 0 gol, 7 assist e 6 ammonizioni con una MV del 6.20 e una FM del 6.32.
Gestione al Fantacalcio: reduce da un'ottima stagione con Allegri in panchina, è stato reintegrato da Motta e sarà utilizzato in mediana, probabilmente come alternativa ai titolari, specialmente a Thuram. Non un profilo che vi svolta il Fantacalcio, ma una scommessina da ultimo slot.
Note negative: con Motta in panchina rischia di giocare poco rispetto alla scorsa stagione, soprattutto da titolare. Pochi gol.
In chiave Mantra: risulta ancor più appetibile in questo caso, una scommessina intrigante per l'ultimo slot in un pacchetto di 3/4 M in leghe da almeno 10 partecipanti.</t>
  </si>
  <si>
    <t>09 set 1988</t>
  </si>
  <si>
    <t xml:space="preserve">
Statistiche anno 23/24: nella scorsa stagione D'Ambrosio è andato a voto in 24 occasioni, 16 di queste da titolare. Per lui 0 bonus, 1 espulsione e 3 ammonizioni con una MV del 5.79 e una FM del 5.69.
Gestione al Fantacalcio: può giocare in tutti e tre i ruoli della linea difensiva di Nesta, ma ad oggi sembrerebbe partire leggermente dietro nelle gerarchie. Entrerà sicuramente nelle rotazioni difensive, andando spesso a voto anche da subentrato, ma non si può considerare un titolare ad oggi. Insomma, una copertura low cost da ultimo slot in leghe da almeno 10 partecipanti.
Note positive: potreste acquistarlo quasi sicuramente al prezzo minimo, pronto a garantire 15/20 presenze.
Note negative: parte dietro nelle gerarchie.
In chiave Mantra: jolly duttile perfetto in copertura per chi utilizza moduli con una linea difensiva a quattro.
Statistiche anno 23/24: nella scorsa stagione D'Ambrosio è andato a voto in 24 occasioni, 16 di queste da titolare. Per lui 0 bonus, 1 espulsione e 3 ammonizioni con una MV del 5.79 e una FM del 5.69.
Gestione al Fantacalcio: può giocare in tutti e tre i ruoli della linea difensiva di Nesta, ma ad oggi sembrerebbe partire leggermente dietro nelle gerarchie. Entrerà sicuramente nelle rotazioni difensive, andando spesso a voto anche da subentrato, ma non si può considerare un titolare ad oggi. Insomma, una copertura low cost da ultimo slot in leghe da almeno 10 partecipanti.
Note positive: potreste acquistarlo quasi sicuramente al prezzo minimo, pronto a garantire 15/20 presenze.
Note negative: parte dietro nelle gerarchie.
In chiave Mantra: jolly duttile perfetto in copertura per chi utilizza moduli con una linea difensiva a quattro.
</t>
  </si>
  <si>
    <t>Cherkasy</t>
  </si>
  <si>
    <t>21 mag 1996</t>
  </si>
  <si>
    <t>Italia, Ucraina</t>
  </si>
  <si>
    <t xml:space="preserve">
Statistiche anno 23/24: nella scorsa stagione Contini è andato a voto in 1 occasione, non da titolare. Per lui 0 bonus e 0 malus con una MV e una FM del 6.00.
Gestione al Fantacalcio: sarà il terzo portiere del Napoli, dietro nelle gerarchie sia a Meret che a Caprile.
Note positive: sarà acquistato al prezzo minimo.
Note negative: potrebbe chiudere la stagione con 0 presenze all'attivo.
Statistiche anno 23/24: nella scorsa stagione Contini è andato a voto in 1 occasione, non da titolare. Per lui 0 bonus e 0 malus con una MV e una FM del 6.00.
Gestione al Fantacalcio: sarà il terzo portiere del Napoli, dietro nelle gerarchie sia a Meret che a Caprile.
Note positive: sarà acquistato al prezzo minimo.
Note negative: potrebbe chiudere la stagione con 0 presenze all'attivo.
</t>
  </si>
  <si>
    <t>19 apr 2001</t>
  </si>
  <si>
    <t xml:space="preserve">
Statistiche anno 23/24: nella scorsa stagione Isaksen è andato a voto in 23 occasioni, 12 di queste da titolare. Per lui 3 gol, 1 assist e 3 ammonizioni con una MV del 6.07 e una FM del 6.46.
Gestione al Fantacalcio: l'abbondanza in attacco è spietata e anche senza Felipe Anderson non è scontato che sia lui il titolare. In molti possono giocare in quella posizione, ragion per cui ruoterà tanto. Può essere un quinto slot interessante per rapporto-qualità prezzo. Baroni valorizza gli esterni, lui può rendersi molto utile, anche a gara in corso.
Note positive: andrà spesso a voto e ha un feeling spiccato con il gol, sa incidere anche da subentrato (nella scorsa stagione 3 bonus su 4 a gara in corso).
Note negative: tanta concorrenza, non si può considerare un titolare inamovibile. Potrebbe essere difficile gestirlo in sede di formazione.
In chiave Mantra: l'aggiunta della W alle sue skills lo rende ancor più appetibile in questo caso. Un'opzione discreta, soprattutto per chi utilizza moduli con due W come il 3511. Una quarta scelta in un pacchetto di 4/5 esterni offensivi.
Statistiche anno 23/24: nella scorsa stagione Isaksen è andato a voto in 23 occasioni, 12 di queste da titolare. Per lui 3 gol, 1 assist e 3 ammonizioni con una MV del 6.07 e una FM del 6.46.
Gestione al Fantacalcio: l'abbondanza in attacco è spietata e anche senza Felipe Anderson non è scontato che sia lui il titolare. In molti possono giocare in quella posizione, ragion per cui ruoterà tanto. Può essere un quinto slot interessante per rapporto-qualità prezzo. Baroni valorizza gli esterni, lui può rendersi molto utile, anche a gara in corso.
Note positive: andrà spesso a voto e ha un feeling spiccato con il gol, sa incidere anche da subentrato (nella scorsa stagione 3 bonus su 4 a gara in corso).
Note negative: tanta concorrenza, non si può considerare un titolare inamovibile. Potrebbe essere difficile gestirlo in sede di formazione.
In chiave Mantra: l'aggiunta della W alle sue skills lo rende ancor più appetibile in questo caso. Un'opzione discreta, soprattutto per chi utilizza moduli con due W come il 3511. Una quarta scelta in un pacchetto di 4/5 esterni offensivi.
</t>
  </si>
  <si>
    <t>26 ott 2004</t>
  </si>
  <si>
    <t>Danimarca, Nigeria</t>
  </si>
  <si>
    <t xml:space="preserve">
Statistiche anno 23/24: nella scorsa stagione Dorgu è andato a voto in 29 occasioni, 17 di queste da titolare. Per lui 2 gol, 0 assist e 6 ammonizioni con una MV del 5.90 e una FM del 6.00.
Gestione al Fantacalcio: è un patrimonio del Lecce e sarà sicuramente valorizzato anche nella prossima stagione. Avrà ancor più continuità, sia come terzino sinistro, ma anche più avanzato. Opzione sicuramente più difensiva per completare la trequarti, ma più di una semplice alternativa. Ci aspettiamo naturalmente qualche bonus in più ed è per questo che al Fantacalcio potrebbe rappresentare anche un terzo/quarto slot per rendimento, soprattutto in termini di gol e assist.
Note positive: low cost e molto offensivo, il bottino di bonus potrebbe aumentare rispetto alla scorsa stagione.
Note negative: ovviamente la concorrenza è folta, sia nel ruolo di terzino sinistro che di esterno d'attacco.
In chiave Mantra: può essere serenamente acquistato come titolare di riferimento della vostra rosa, magari da alternare stabilmente con un altro terzino di livello simile.
</t>
  </si>
  <si>
    <t>Kerteminde</t>
  </si>
  <si>
    <t>22 mar 1999</t>
  </si>
  <si>
    <t xml:space="preserve">
Statistiche anno 23/24: nella scorsa stagione Christensen è andato a voto in 4 occasioni, tutte da titolare. Per lui 9 gol subiti con una MV del 5.50 e una FM del 3.25.
Gestione al Fantacalcio: con l'arrivo di De Gea perde ancor più terreno nelle gerarchie. Giocherà davvero pochissimo.
Note positive: lo acquisterete al prezzo minimo.
Note negative: potrebbe chiudere la propria stagione con 0 partite a voto.</t>
  </si>
  <si>
    <t>Mataram</t>
  </si>
  <si>
    <t>18 gen 1997</t>
  </si>
  <si>
    <t>Italia, Indonesia</t>
  </si>
  <si>
    <t xml:space="preserve">
Statistiche anno 23/24: nella scorsa stagione Audero non è mai andato a voto.
Gestione al Fantacalcio: dopo una stagione passata in panchina all'Inter, arriva al Como per ricoprire il ruolo di estremo difensore titolare. La concorrenza di Reina esiste, e potrebbe arrivare più di qualche panchina, di conseguenza sembrerebbe quasi obbligatorio prenderli in coppia.
Note positive: prezzo basso, affidabile per il modificatore.
Note negative: la concorrenza di Reina potrebbe rivelarsi fastidiosa, potrebbe convenirvi prenderli insieme.</t>
  </si>
  <si>
    <t>25 ott 2000</t>
  </si>
  <si>
    <t>Svizzera, Senegal</t>
  </si>
  <si>
    <t xml:space="preserve">
Gestione al Fantacalcio: non ha dimostrato di essere una macchina da bonus, ma un centrocampista affidabile e dal voto praticamente fisso. Con il modo di giocare di Italiano i +1/+3 potrebbero aumentare, ma dato anche l'impegno in CL e il turnover continuo che spesso il tecnico attua, parliamo di un quinto slot ai nastri di partenza, nulla in più. Scommetterci può essere interessante anche perchè la cifra sarà bassa.
Note positive: sempre e a voto e poche insufficienze (7 volte sotto il 6 in 31 partite nella scorsa stagione).
Note negative: porta pochi bonus. Si alternerà tanto, il posto da titolare è tutt'altro che certo.
In chiave Mantra: ottima W di copertura. Può essere una discreta prima alternativa sia in caso di 4231/3421 che di 3511.
Gestione al Fantacalcio: non ha dimostrato di essere una macchina da bonus, ma un centrocampista affidabile e dal voto praticamente fisso. Con il modo di giocare di Italiano i +1/+3 potrebbero aumentare, ma dato anche l'impegno in CL e il turnover continuo che spesso il tecnico attua, parliamo di un quinto slot ai nastri di partenza, nulla in più. Scommetterci può essere interessante anche perchè la cifra sarà bassa.
Note positive: sempre e a voto e poche insufficienze (7 volte sotto il 6 in 31 partite nella scorsa stagione).
Note negative: porta pochi bonus. Si alternerà tanto, il posto da titolare è tutt'altro che certo.
In chiave Mantra: ottima W di copertura. Può essere una discreta prima alternativa sia in caso di 4231/3421 che di 3511.
Statistiche anno 23/24: nella scorsa stagione Ndoye è andato a voto in 31 occasioni, 20 di queste da titolare. Per lui 1 gol, 1 assist e 4 ammonizioni con una MV del 6.02 e una FM del 6.08.
</t>
  </si>
  <si>
    <t>29 giu 2004</t>
  </si>
  <si>
    <t xml:space="preserve">
Statistiche anno 23/24: nella scorsa stagione Corazza è andato a voto in 5 occasioni, 1 di queste da titolare. Per lui 0 bonus e 1 ammonizione con una MV del 5.90 e una FM del 5.80.
Gestione al Fantacalcio: jolly difensivo che può agire sia a destra che a sinistra. Sarà una riserva nel Bologna di Italiano, mentre al Fantacalcio al massimo può rappresentare una scommessina da ultimo slot in leghe da almeno 12 partecipanti, ovviamente al prezzo minimo.
Note positive: classica scommessina da prelevare al prezzo minimo e per gli ultimi slot. Interessante per Fanta continuativi.
Note negative: il rischio che non parta mai titolare in stagione è concreto.
In chiave Mantra: acquisisce più valore essendo un jolly da poter utilizzare su entrambe le fasce, ma anche in questo caso al massimo un ultimo slot in leghe da 12 partecipanti.
Statistiche anno 23/24: nella scorsa stagione Corazza è andato a voto in 5 occasioni, 1 di queste da titolare. Per lui 0 bonus e 1 ammonizione con una MV del 5.90 e una FM del 5.80.
Gestione al Fantacalcio: jolly difensivo che può agire sia a destra che a sinistra. Sarà una riserva nel Bologna di Italiano, mentre al Fantacalcio al massimo può rappresentare una scommessina da ultimo slot in leghe da almeno 12 partecipanti, ovviamente al prezzo minimo.
Note positive: classica scommessina da prelevare al prezzo minimo e per gli ultimi slot. Interessante per Fanta continuativi.
Note negative: il rischio che non parta mai titolare in stagione è concreto.
In chiave Mantra: acquisisce più valore essendo un jolly da poter utilizzare su entrambe le fasce, ma anche in questo caso al massimo un ultimo slot in leghe da 12 partecipanti.
</t>
  </si>
  <si>
    <t>27 ott 2001</t>
  </si>
  <si>
    <t>Francia, Guinea</t>
  </si>
  <si>
    <t xml:space="preserve">
Statistiche anno 23/24: nella scorsa stagione Kaba è andato a voto in 22 occasioni, 15 di queste da titolare. Per lui 0 bonus, 1 espulsione e 2 ammonizioni con una MV del 5.82 e una FM del 5.73.
Gestione al Fantacalcio: purtroppo è reduce da una stagione terminata nel peggiore dei modi, con un brutto infortunio che lo costringerà a rimanere lontano dal terreno di gioco ancora per qualche mese. Inoltre per i nostri scopi è un profilo tutt'altro che appetibile sotto diversi aspetti. Virate su altro.
Note positive: lo acquisterete al prezzo minimo.
Note negative: condizioni fisiche non perfette, pochi bonus e tanti malus.
In chiave Mantra: pur ricoprendo un ruolo prezioso, ci sono molti profili che allo stesso prezzo possono offrirvi più garanzie.
Statistiche anno 23/24: nella scorsa stagione Kaba è andato a voto in 22 occasioni, 15 di queste da titolare. Per lui 0 bonus, 1 espulsione e 2 ammonizioni con una MV del 5.82 e una FM del 5.73.
Gestione al Fantacalcio: purtroppo è reduce da una stagione terminata nel peggiore dei modi, con un brutto infortunio che lo costringerà a rimanere lontano dal terreno di gioco ancora per qualche mese. Inoltre per i nostri scopi è un profilo tutt'altro che appetibile sotto diversi aspetti. Virate su altro.
Note positive: lo acquisterete al prezzo minimo.
Note negative: condizioni fisiche non perfette, pochi bonus e tanti malus.
In chiave Mantra: pur ricoprendo un ruolo prezioso, ci sono molti profili che allo stesso prezzo possono offrirvi più garanzie.
</t>
  </si>
  <si>
    <t>Córdoba</t>
  </si>
  <si>
    <t>29 mar 2001</t>
  </si>
  <si>
    <t xml:space="preserve">
Statistiche anno 23/24: nella scorsa stagione Beltran è andato a voto in 30 occasioni, 21 di queste da titolare. Per lui 6 gol, 1 assist e 6 ammonizione con una MV del 6.12 e una FM del 6.65.
Gestione al Fantacalcio: titolare a rotazione nella scorsa stagione, difficile pensare che la situazione possa cambiare nel corso della prossima annata. Con Kean avanti nelle gerarchie per il ruolo di punta e con Nico e Colpani favoriti per la titolarità sulla trequarti, lui ricoprirà il ruolo di prima alternativa in attacco, pronto ad adattarsi anche a più posizioni. Al Fanta parliamo probabilmente di un quinto slot, soprattutto in termini di prezzo. Vi consigliamo di evitare coppie in questo caso.
Note positive: prezzo basso, andrà spesso a voto e potrebbe garantire 6/7 bonus totali.
Note negative: parte leggermente dietro nelle gerarchie, per questo ci aspettiamo possano essere parecchie le presenze da subentrato.
In chiave Mantra: A affidabile sotto diversi punti di vista da poter inserire senza troppi dubbi come ultimo slot di copertura in un pacchetto di 4/5 A, l'ideale per chi gioca con un tridente puro.</t>
  </si>
  <si>
    <t>San Justo</t>
  </si>
  <si>
    <t>29 giu 1994</t>
  </si>
  <si>
    <t xml:space="preserve">
Statistiche anno 23/24: nella scorsa stagione Paredes è andato a voto in 34 occasioni, 32 di queste da titolare. Per lui 3 gol, 4 assist, 1 espulsione e 14 ammonizioni con una MV del 5.99 e una FM del 6.13.
Gestione al Fantacalcio: a prescindere dal modulo, dovrebbe ricoprire un ruolo importante anche nella prossima stagione. Quasi sempre a voto, può rappresentare un ottimo sesto slot di copertura ad un prezzo anche molto basso.
Note positive: prezzo basso, costante, possibile vice rigorista, quasi sempre a voto.
Note negative: tantissimi cartellini (14 ammonizioni e 1 rosso). Senza rigori non segna praticamente mai.
In chiave Mantra: acquista ancor più valore in questa posizione dove potreste pensare di prenderlo per il ruolo di primissima alternativa al vostro titolare di riferimento.</t>
  </si>
  <si>
    <t>Sighișoara</t>
  </si>
  <si>
    <t>31 gen 2004</t>
  </si>
  <si>
    <t>700 mila €</t>
  </si>
  <si>
    <t xml:space="preserve">
Statistiche anno 23/24: nella scorsa stagione Burnete è andato a voto in 1 sola occasione, non da titolare. Per lui 0 bonus e 0 malus con una MV e una FM del 6.00.
Gestione al Fantacalcio: giovane centravanti che potrebbe rendersi utile nel corso della stagione come riserva di Krstovic. Un attaccante con un senso del gol marcato ma che al Fantacalcio non stuzzica particolarmente. Troverà poco spazio, magari da subentrato: per i nostri scopi parliamo al massimo di una scommessina da ultimissimo slot, ma in leghe da almeno 12 partecipanti.
Note positive: buon feeling con il gol, lo acquisterete al prezzo minimo.
Note negative: il rischio è che possa partire davvero molto raramente dal primo minuto.
In chiave Mantra: anche in questo caso parliamo di una scommessina da ultimo slot, magari per chi utilizza moduli con due punte in leghe da almeno 12 partecipanti.</t>
  </si>
  <si>
    <t>32,55</t>
  </si>
  <si>
    <t>42-59</t>
  </si>
  <si>
    <t>42-56</t>
  </si>
  <si>
    <t>04 mag 2005</t>
  </si>
  <si>
    <t xml:space="preserve">
Statistiche anno 23/24: nella scorsa stagione Yildiz è andato a voto in 21 occasioni, 9 di queste da titolare. Per lui 2 gol, 0 assist e 3 ammonizioni con una MV del 6.05 e una FM del 6.29.
Gestione al Fantacalcio: esploso con Allegri, cerca la consacrazione con Thiago Motta. La filosofia offensiva dell'ex Bologna potrebbe aiutare il turco a sbocciare in maniera definitiva. Un gioiellino che punta a fare bene anche al Fantacalcio. Non è il caso di fare follie, ma per noi è un terzo slot abbastanza pieno.
Note negative: la concorrenza è folta e le panchine nel corso della stagione potrebbero non mancare. Rischio rendimento altalenante.
In chiave Mantra: anche in questo caso parliamo di una scommessina intrigante, magari come prima alternativa nel caso in cui utilizziate moduli con una sola A, come titolare a rotazione invece qualora adottiate assetti con un tridente puro.</t>
  </si>
  <si>
    <t xml:space="preserve">
Statistiche anno 23/24: nella scorsa stagione Prati è andato a voto in 26 occasioni, 19 di queste da titolare. Per lui 1 gol, 1 assist e 4 ammonizioni con una MV del 5.92 e una FM del 6.00.
Gestione al Fantacalcio: un jolly pronto a giocare sia come play che come interno. Giovane prospetto molto interessante che troverà parecchio spazio anche nella prossima stagione. Un profilo affidabile sotto diversi aspetti da poter relegare al 6/7 slot della propria rosa in leghe da almeno 10 partecipanti. Scommettete su di lui in solitaria.
Note positive: quasi sempre a voto, prezzo basso, propenso all'inserimento.
Note negative: non sarà un titolare inamovibile, pochi bonus, occhio ai cartellini.
In chiave Mantra: scommessa intrigante, può rappresentare anche una buona prima alternativa a rotazione in un pacchetto di 3 M in leghe da almeno 10 partecipanti. Anche in questo caso il prezzo sarà basso.
</t>
  </si>
  <si>
    <t>Zhytomyr</t>
  </si>
  <si>
    <t>04 mag 1993</t>
  </si>
  <si>
    <t>Ucraina</t>
  </si>
  <si>
    <t xml:space="preserve">
Statistiche anno 23/24: nella scorsa stagione Malinovskyi è andato a voto in 23 occasioni, 18 di queste da titolare. Per lui 4 gol, 1 assist e 7 ammonizioni con una MV del 6.22 e una FM del 6.63.
Gestione al Fantacalcio: non ha entusiasmato nell'ultima stagione, anche a causa di qualche acciacco fisico di troppo. Dopo un'annata di riassestamento, ci aspettiamo possa tornare a livelli importanti. Andrà spesso a voto, ma non è un titolare inamovibile. Slot? Probabilmente quarto per prezzo, quinto per rendimento. Se non va via a cifre folli può essere interessante, ma occhio a trattarlo come una certezza assoluta. Inoltre, in caso di due punte in campo potrebbe giocare anche un po' più arretrato del solito.
Note positive: in rapporto qualità prezzo potrebbe essere un affare, propenso al bonus (5 totali in 18 partite da titolare, quasi uno ogni 3 partite). Raramente insufficiente (4 volte sotto al 6 in 23 partite).
Note negative: deve convivere con qualche acciacco di troppo, anche per questo potrebbero essere diversi i match saltati o in cui partirà dalla panchina (ce ne aspettiamo almeno una 15ina totali anche a causa della folta concorrenza). Occhio alle ammonizioni (7 nella scorsa stagione). Inoltre in più di una partita potrebbe arretrare il proprio raggio d'azione.
In chiave Mantra: sta modificando la sua interpretazione del ruolo ed è di fatto diventato una mezzala. Come C al Mantra può regalare grosse gioie. L'ideale per chi utilizza moduli con due mezzeali, può rappresentare una primissima alternativa.
Statistiche anno 23/24: nella scorsa stagione Malinovskyi è andato a voto in 23 occasioni, 18 di queste da titolare. Per lui 4 gol, 1 assist e 7 ammonizioni con una MV del 6.22 e una FM del 6.63.
Gestione al Fantacalcio: non ha entusiasmato nell'ultima stagione, anche a causa di qualche acciacco fisico di troppo. Dopo un'annata di riassestamento, ci aspettiamo possa tornare a livelli importanti. Andrà spesso a voto, ma non è un titolare inamovibile. Slot? Probabilmente quarto per prezzo, quinto per rendimento. Se non va via a cifre folli può essere interessante, ma occhio a trattarlo come una certezza assoluta. Inoltre, in caso di due punte in campo potrebbe giocare anche un po' più arretrato del solito.
Note positive: in rapporto qualità prezzo potrebbe essere un affare, propenso al bonus (5 totali in 18 partite da titolare, quasi uno ogni 3 partite). Raramente insufficiente (4 volte sotto al 6 in 23 partite).
Note negative: deve convivere con qualche acciacco di troppo, anche per questo potrebbero essere diversi i match saltati o in cui partirà dalla panchina (ce ne aspettiamo almeno una 15ina totali anche a causa della folta concorrenza). Occhio alle ammonizioni (7 nella scorsa stagione). Inoltre in più di una partita potrebbe arretrare il proprio raggio d'azione.
In chiave Mantra: sta modificando la sua interpretazione del ruolo ed è di fatto diventato una mezzala. Come C al Mantra può regalare grosse gioie. L'ideale per chi utilizza moduli con due mezzeali, può rappresentare una primissima alternativa.
</t>
  </si>
  <si>
    <t>28,35</t>
  </si>
  <si>
    <t>Golubovac</t>
  </si>
  <si>
    <t>Serbia, Montenegro</t>
  </si>
  <si>
    <t xml:space="preserve">
Statistiche anno 23/24: nella scorsa stagione Krstovic è andato a voto in 33 occasioni, 30 di queste da titolare. Per lui 7 gol, 1 assist, 2 rigori sbagliati, 1 espulsione e 4 ammonizioni con una MV del 5.91 e una FM del 6.30.
Gestione al Fantacalcio: sarà centrale, ancor di più, nella prossima stagione con la maglia del Lecce. Perno dell'attacco, alla seconda annata in Serie A proverà a fare ancora meglio e può riuscirci. Al Fantacalcio è un terzo slot pieno, sia per prezzo che per rendimento.
Note positive: attaccante da doppia cifra, prezzo non altissimo per un centravanti delle sue caratteristiche.
Note negative: rigorista tutt'altro che infallibile (2 calci di rigore sbagliati su 3). Occhio ai cartellini (4 gialli e 1 rosso nella scorsa stagione).
In chiave Mantra: se giocate con una punta può essere la prima alternativa al vostro top. Se invece utilizzate moduli con 2 Pc, allora può serenamente essere un titolare a rotazione.
Statistiche anno 23/24: nella scorsa stagione Krstovic è andato a voto in 33 occasioni, 30 di queste da titolare. Per lui 7 gol, 1 assist, 2 rigori sbagliati, 1 espulsione e 4 ammonizioni con una MV del 5.91 e una FM del 6.30.
Gestione al Fantacalcio: sarà centrale, ancor di più, nella prossima stagione con la maglia del Lecce. Perno dell'attacco, alla seconda annata in Serie A proverà a fare ancora meglio e può riuscirci. Al Fantacalcio è un terzo slot pieno, sia per prezzo che per rendimento.
Note positive: attaccante da doppia cifra, prezzo non altissimo per un centravanti delle sue caratteristiche.
Note negative: rigorista tutt'altro che infallibile (2 calci di rigore sbagliati su 3). Occhio ai cartellini (4 gialli e 1 rosso nella scorsa stagione).
In chiave Mantra: se giocate con una punta può essere la prima alternativa al vostro top. Se invece utilizzate moduli con 2 Pc, allora può serenamente essere un titolare a rotazione.
</t>
  </si>
  <si>
    <t>Falkenberg</t>
  </si>
  <si>
    <t>25 lug 1998</t>
  </si>
  <si>
    <t>Svezia</t>
  </si>
  <si>
    <t xml:space="preserve">
Statistiche anno 23/24: nella scorsa stagione Karlsson è andato a voto in 6 occasioni, 4 di queste da titolare. Per lui 0 bonus e 0 malus con una MV e una FM del 5.92.
Gestione al Fantacalcio: con Motta non ha giocato praticamente mai, ma con Italiano la musica potrebbe cambiare. Le qualità del ragazzo sono chiare ed evidenti e listato da centrocampista può rappresentare una scommessa interessante. Con il modo di giocare del tecnico ex viola (e con il turnover frequente spesso adottato soprattutto sulle fasce) può sorprendere, ragion per cui vi consigliamo di prenderlo magari per il vostro 8 slot. Il tutto ad un prezzo molto basso.
Note positive: le sue qualità potrebbero essere messe in risalto da Italiano. Lo pagherete pochissimo, listato come centrocampista può aiutarvi concretamente.
Note negative: arriva da una brutta stagione, la concorrenza è folta e soprattutto all'inizio potrebbe faticare a trovare spazio da titolare. Potrebbe esserci bisogno di aspettarlo un po'.
In chiave Mantra: se utilizzate moduli come il 3511 può essere una scommessa da ultimo slot in un pacchetto di 4/5 esterni. Se adottate moduli con una W invece, utilizzatelo come scommessina da affiancare ad un titolare e ad una riserva affidabile.
Statistiche anno 23/24: nella scorsa stagione Karlsson è andato a voto in 6 occasioni, 4 di queste da titolare. Per lui 0 bonus e 0 malus con una MV e una FM del 5.92.
Gestione al Fantacalcio: con Motta non ha giocato praticamente mai, ma con Italiano la musica potrebbe cambiare. Le qualità del ragazzo sono chiare ed evidenti e listato da centrocampista può rappresentare una scommessa interessante. Con il modo di giocare del tecnico ex viola (e con il turnover frequente spesso adottato soprattutto sulle fasce) può sorprendere, ragion per cui vi consigliamo di prenderlo magari per il vostro 8 slot. Il tutto ad un prezzo molto basso.
Note positive: le sue qualità potrebbero essere messe in risalto da Italiano. Lo pagherete pochissimo, listato come centrocampista può aiutarvi concretamente.
Note negative: arriva da una brutta stagione, la concorrenza è folta e soprattutto all'inizio potrebbe faticare a trovare spazio da titolare. Potrebbe esserci bisogno di aspettarlo un po'.
In chiave Mantra: se utilizzate moduli come il 3511 può essere una scommessa da ultimo slot in un pacchetto di 4/5 esterni. Se adottate moduli con una W invece, utilizzatelo come scommessina da affiancare ad un titolare e ad una riserva affidabile.
</t>
  </si>
  <si>
    <t>Bingen</t>
  </si>
  <si>
    <t>11 apr 1997</t>
  </si>
  <si>
    <t>Germania, Turchia</t>
  </si>
  <si>
    <t xml:space="preserve">
Note negative: porta pochi bonus e tanti malus (7 ammonizioni e 1 assist nella scorsa stagione)
Statistiche anno 23/24: nella scorsa stagione Serdar è andato a voto in 23 occasioni, 19 di queste titolare. Per lui 0 gol, 1 assist e 7 ammonizioni con una MV del 6.07 e una FM del 5.96.
Gestione al Fantacalcio: soprattutto nella seconda parte di stagione è tornato utile nell'ultima annata, mentre adesso la sensazione è che possa essere un perno importante fin da subito. Non un profilo da Fantacalcio, ma un titolare low cost che in leghe da 10 partecipanti almeno potrebbe servire come copertura da ultimo slot.
Note positive: titolare che quasi sicuramente acquisterete al prezzo minimo o poco più.
In chiave Mantra: molto interessante invece al Mantra. Può rappresentare una copertura low cost affidabile sotto diversi punti di vista.</t>
  </si>
  <si>
    <t>Graz</t>
  </si>
  <si>
    <t>24 mar 1996</t>
  </si>
  <si>
    <t>19,00 mln €</t>
  </si>
  <si>
    <t xml:space="preserve">
Statistiche anno 23/24: nella scorsa stagione Lazaro è andato a voto in 30 occasioni, 21 di queste da titolare. Per lui 0 gol, 3 assist e 3 ammonizioni con una MV del 6.02 e una FM del 6.07.
Gestione al Fantacalcio: ha giocato tanto nella scorsa stagione e potrebbe collezionare diverse presenze anche nella prossima. Sia a destra che a sinistra, è un'opzione concreta a tutta fascia per Vanoli, anche a gara in corso. Con l'addio di Bellanova e l'arrivo di Sosa potrebbe spostarsi stabilmente a destra. Scommessa stuzzicante che potrebbe trarre beneficio dalla filosofia di gioco del nuovo tecnico. Parliamo di un quinto slot low cost.
Note positive: andrà quasi sempre a voto, anche da subentrato. Di solito riesce a portare almeno 3/4 bonus a stagione, potrebbero aumentare
Note negative: occhio alla concorrenza di Pedersen, fastidiosa.
In chiave Mantra: in leghe da 10 partecipanti, se utilizzate moduli con due E, potrebbe essere una buona opzione di riserva in un pacchetto di 4/5 esterni puri.
</t>
  </si>
  <si>
    <t>197cm</t>
  </si>
  <si>
    <t>28 ago 1999</t>
  </si>
  <si>
    <t>Nigeria, Germania</t>
  </si>
  <si>
    <t xml:space="preserve">
Gestione al Fantacalcio: partito come riserva, è diventato il portiere titolare dell'Udinese nella scorsa stagione e il copione dovrebbe essere lo stesso anche nella prossima. In vantaggio su Silvestri, ma per essere sicuri potreste anche pensare di prenderli in coppia. Affidabile sotto diversi aspetti, Okoye può essere un buon comprimario per il vostro top di ruolo.
Note positive: affidabile per il modificatore (solo 2 volte insufficiente in 21 partite), ancor di più con la filosofia del nuovo allenatore che potrebbe concedere diversi tiri agli avversari. Prezzo moderato.
Note negative: con la filosofia del nuovo allenatore i clean sheet potrebbero non essere moltissimi.
Gestione al Fantacalcio: partito come riserva, è diventato il portiere titolare dell'Udinese nella scorsa stagione e il copione dovrebbe essere lo stesso anche nella prossima. In vantaggio su Silvestri, ma per essere sicuri potreste anche pensare di prenderli in coppia. Affidabile sotto diversi aspetti, Okoye può essere un buon comprimario per il vostro top di ruolo.
Note positive: affidabile per il modificatore (solo 2 volte insufficiente in 21 partite), ancor di più con la filosofia del nuovo allenatore che potrebbe concedere diversi tiri agli avversari. Prezzo moderato.
Note negative: con la filosofia del nuovo allenatore i clean sheet potrebbero non essere moltissimi.
Statistiche anno 23/24: nella scorsa stagione Okoye è andato a voto in 21 occasioni, tutte da titolare. Per lui 25 gol subiti e 2 ammonizioni con una MV del 6.17 e una FM del 4.93.
</t>
  </si>
  <si>
    <t>18 nov 1996</t>
  </si>
  <si>
    <t xml:space="preserve">
Statistiche anno 23/24: nella scorsa stagione Oudin è andato a voto in 31 occasioni, 21 di queste da titolare. Per lui 3 gol, 2 assist e 3 ammonizioni con una MV del 6.18 e una FM del 6.48.
Gestione al Fantacalcio: nella scorsa stagione si è messo in mostra e anche nella prossima potrebbe riuscire ad incidere. Non una macchina da bonus, ma un centrocampista comunque di stampo offensivo e molto affidabile anche per MV. Un quarto slot basso in leghe da 10 partecipanti.
Note positive: giocatore di estro e fantasia, capace di garantire sempre 5/6 bonus a stagione e dall'ottima media voto (solo 4 insufficienze nella scorsa stagione). Per XA uno dei migliori in Serie A.
Note negative: la concorrenza è folta e potrebbe finire in panchina, almeno inizialmente, in più di un'occasione.
In chiave Mantra: un jolly duttile che può tornare molto utile per chi utilizza moduli come il 4231 o il 3421. Non un titolare, ma un'alternativa validissima.
Statistiche anno 23/24: nella scorsa stagione Oudin è andato a voto in 31 occasioni, 21 di queste da titolare. Per lui 3 gol, 2 assist e 3 ammonizioni con una MV del 6.18 e una FM del 6.48.
Gestione al Fantacalcio: nella scorsa stagione si è messo in mostra e anche nella prossima potrebbe riuscire ad incidere. Non una macchina da bonus, ma un centrocampista comunque di stampo offensivo e molto affidabile anche per MV. Un quarto slot basso in leghe da 10 partecipanti.
Note positive: giocatore di estro e fantasia, capace di garantire sempre 5/6 bonus a stagione e dall'ottima media voto (solo 4 insufficienze nella scorsa stagione). Per XA uno dei migliori in Serie A.
Note negative: la concorrenza è folta e potrebbe finire in panchina, almeno inizialmente, in più di un'occasione.
In chiave Mantra: un jolly duttile che può tornare molto utile per chi utilizza moduli come il 4231 o il 3421. Non un titolare, ma un'alternativa validissima.
</t>
  </si>
  <si>
    <t>Warszawa</t>
  </si>
  <si>
    <t>11 feb 1997</t>
  </si>
  <si>
    <t xml:space="preserve">
Statistiche anno 23/24: nella scorsa stagione Wieteska è andato a voto in 15 occasioni, 10 di queste da titolare. Per lui 0 gol, 1 assist e 2 ammonizioni e 1 espulsione con una MV del 5.57 e una FM del 5.50.
Gestione al Fantacalcio: entrerà nelle rotazioni di Nicola, ma non si può definire un titolare. Zappa, Mina e Luperto, se stanno bene, sono i punti di riferimento, lui al massimo potrebbe essere una prima riserva. Al Fanta resta comunque un profilo su cui poter sorvolare.
Note positive: lo acquistereste al prezzo minimo.
Note negative: media voto bassa, occhio ai cartellini (2 ammonizioni e 1 espulsione in 10 partite da titolare). Titolarità tutt'altro che certa.
In chiave Mantra: un centrale in più non fa mai male, specie in leghe molto numerose. Tuttavia, non più di un'ottava/nona scelta per chi gioca con linee difensive a tre.
</t>
  </si>
  <si>
    <t>28 mar 1996</t>
  </si>
  <si>
    <t xml:space="preserve">
Statistiche anno 23/24: nella scorsa stagione Pavard è andato a voto in 21 occasioni, 34 di queste da titolare. Per lui 0 gol, 2 assist e 6 ammonizioni con una MV del 6.29 e una FM del 6.24.
Gestione al Fantacalcio: possiamo definirlo un secondo slot. Compensa una mancanza marcata di bonus con una media voto ai limiti della perfezione. Un compromesso che accontenta tutti, anche perchè non sarà pagato come un top, ma sotto certi aspetti lo è senza dubbio. Prenderlo con Darmian? Lo sconsigliamo, paghereste troppo e in quel ruolo può giocare anche Bisseck.
Note positive: una certezza per il modificatore difesa (1 insufficienza in 21 partite a voto, 12 volte sopra il 6).
Note negative: qualche cartellino giallo di troppo (6 nella scorsa stagione). Inoltre potrebbero esserci diverse panchine iniziali con Darmian e Bisseck che scalpitano.
In chiave Mantra: un jolly titolare che rappresenta la perfezione per chi utilizza moduli con la difesa a quattro. Preferibilmente però utilizzatelo come centrale e solo all'occorrenza come terzino, in quel ruolo cercate profili più propensi al bonus).
Statistiche anno 23/24: nella scorsa stagione Pavard è andato a voto in 21 occasioni, 34 di queste da titolare. Per lui 0 gol, 2 assist e 6 ammonizioni con una MV del 6.29 e una FM del 6.24.
Gestione al Fantacalcio: possiamo definirlo un secondo slot. Compensa una mancanza marcata di bonus con una media voto ai limiti della perfezione. Un compromesso che accontenta tutti, anche perchè non sarà pagato come un top, ma sotto certi aspetti lo è senza dubbio. Prenderlo con Darmian? Lo sconsigliamo, paghereste troppo e in quel ruolo può giocare anche Bisseck.
Note positive: una certezza per il modificatore difesa (1 insufficienza in 21 partite a voto, 12 volte sopra il 6).
Note negative: qualche cartellino giallo di troppo (6 nella scorsa stagione). Inoltre potrebbero esserci diverse panchine iniziali con Darmian e Bisseck che scalpitano.
In chiave Mantra: un jolly titolare che rappresenta la perfezione per chi utilizza moduli con la difesa a quattro. Preferibilmente però utilizzatelo come centrale e solo all'occorrenza come terzino, in quel ruolo cercate profili più propensi al bonus).
</t>
  </si>
  <si>
    <t>14 apr 1999</t>
  </si>
  <si>
    <t>Francia, Marocco</t>
  </si>
  <si>
    <t xml:space="preserve">
Statistiche anno 23/24: nella scorsa stagione Guendouzi è andato a voto in 33 occasioni, 27 di queste da titolare. Per lui 2 gol, 3 assist, 3 ammonizioni e 1 espulsione con una MV del 6.02 e una FM del 6.21.
Gestione al Fantacalcio: dovrebbe essere un perno importante nella formazione titolare anche nella prossima stagione. Un centrocampista completo che garantisce anche qualche bonus, ma soprattutto tanti voti e il tutto ad una cifra moderata. Un 6 slot perfetto di copertura per qualità-prezzo.
Note positive: prezzo basso e quasi sempre presente. Pronto a garantire 4/5 bonus totali.
Note negative: non un profilo offensivo, qualche panchina potrebbe arrivare vista la concorrenza.
In chiave Mantra: una valida alternativa ai vostri punti di riferimento, sempre titolare e con il vizio del gol.
Statistiche anno 23/24: nella scorsa stagione Guendouzi è andato a voto in 33 occasioni, 27 di queste da titolare. Per lui 2 gol, 3 assist, 3 ammonizioni e 1 espulsione con una MV del 6.02 e una FM del 6.21.
Gestione al Fantacalcio: dovrebbe essere un perno importante nella formazione titolare anche nella prossima stagione. Un centrocampista completo che garantisce anche qualche bonus, ma soprattutto tanti voti e il tutto ad una cifra moderata. Un 6 slot perfetto di copertura per qualità-prezzo.
Note positive: prezzo basso e quasi sempre presente. Pronto a garantire 4/5 bonus totali.
Note negative: non un profilo offensivo, qualche panchina potrebbe arrivare vista la concorrenza.
In chiave Mantra: una valida alternativa ai vostri punti di riferimento, sempre titolare e con il vizio del gol.
</t>
  </si>
  <si>
    <t>08 set 2003</t>
  </si>
  <si>
    <t>Francia, Ciad</t>
  </si>
  <si>
    <t xml:space="preserve">
Statistiche anno 23/24: nella scorsa stagione Tchaouna è andato a voto in 29 occasioni, 23 di queste da titolare. Per lui 4 gol, 3 assist e 4 ammonizioni con una MV del 6.07 e una FM del 6.52.
Gestione al Fantacalcio: la concorrenza in casa Lazio sulla corsia offensiva di destra è folta, ma lui può senza dubbio giocarsi le sue carte. Magari inizialmente a gara in corso, poi anche da titolare. Rispetto agli altri contendenti potrebbe essere quello pagato di meno: una scommessa da sesto slot magari (soprattutto per il prezzo), ma con un possibile rendimento di livello maggiore.
Note positive: senso del bonus spiccato (7 totali nella Salernitana nella scorsa stagione). Prezzo basso.
Note negative: concorrenza molto folta, potrebbe collezionare la maggior parte delle presenze da subentrato.
In chiave Mantra: in questo caso forse perde leggermente di appeal. In questo ruolo si cercano calciatori capaci di offrire maggiori certezze e solidità. Detto ciò, se utilizzate moduli con due W lui potrebbe risultare una discreta alternativa in un pacchetto di 4/5 calciatori di questo ruolo.</t>
  </si>
  <si>
    <t>198cm</t>
  </si>
  <si>
    <t>17 gen 2002</t>
  </si>
  <si>
    <t xml:space="preserve">
Gestione al Fantacalcio: entrerà stabilmente nelle rotazioni difensive, ma non possiamo considerarlo un inamovibile, partendo anche leggermente dietro nelle gerarchie. Per chi partecipa a leghe da almeno 10 squadre, può ricoprire il ruolo di ultimo slot affidabile e low cost, pronto a garantire diverse partite a voto.
Note positive: garantirà un buon bottino di presenze ad un prezzo basso. Affidabile per MV.
Note negative: non è un inamovibile, occhio alla concorrenza che resta comunque folta.
In chiave Mantra: per chi utilizza moduli con la difesa a tre può rappresentare una buona copertura in un pacchetto di 8/9 centrali, il tutto ad un prezzo bassissimo.
Statistiche anno 23/24: nella scorsa stagione Kristensen è andato a voto in 26 occasioni, 21 di queste da titolare. Per lui 0 gol, 1 assist, 2 ammonizioni e 1 espulsione con una MV del 5.79 e una FM del 5.75.
</t>
  </si>
  <si>
    <t>17 set 2001</t>
  </si>
  <si>
    <t xml:space="preserve">
Statistiche anno 23/24: nella scorsa stagione Mandas è andato a voto in 8 occasioni, tutte da titolare. Per lui 6 gol subiti con una MV del 6.25 e una FM del 5.50.
Gestione al Fantacalcio: nonostante abbia fatto molto bene quando è stato chiamato in causa, parte dietro nelle gerarchie rispetto a Provedel. Sarà il suo vice anche nella prossima stagione, pronto a sfruttare ancora le occasioni che gli ricapiteranno.
Note positive: lo acquisterete probabilmente al prezzo minimo. Affidabilissimo per MV (0 insufficienze in 8 presenze, 3 volte sopra il 6).
Note negative: va preso solo ed esclusivamente con Provedel.
Statistiche anno 23/24: nella scorsa stagione Mandas è andato a voto in 8 occasioni, tutte da titolare. Per lui 6 gol subiti con una MV del 6.25 e una FM del 5.50.
Gestione al Fantacalcio: nonostante abbia fatto molto bene quando è stato chiamato in causa, parte dietro nelle gerarchie rispetto a Provedel. Sarà il suo vice anche nella prossima stagione, pronto a sfruttare ancora le occasioni che gli ricapiteranno.
Note positive: lo acquisterete probabilmente al prezzo minimo. Affidabilissimo per MV (0 insufficienze in 8 presenze, 3 volte sopra il 6).
Note negative: va preso solo ed esclusivamente con Provedel.
</t>
  </si>
  <si>
    <t>13 feb 1998</t>
  </si>
  <si>
    <t xml:space="preserve">
Gestione al Fantacalcio: dopo una stagione tormentata dal punto di vista fisico, si candida per essere un'arma importante nella prossima annata, soprattutto a gara in corso. Lucca è in netto vantaggio, ma lui proverà a ritagliarsi più spazio. Al Fantacalcio non può essere più di una scommessa da ultimo slot in leghe da 10 partecipanti, magari una copertura di Lucca in tornei da 12 squadre in sù.
Note positive: andrà più spesso a voto e ha un buon feeling con il gol. Potreste acquistarlo al prezzo minimo.
Note negative: non è titolare e potrebbe partire davvero pochissime volte dal primo. La gestione in sede di formazione può rivelarsi difficile. Occhio ai problemi fisici.
In chiave Mantra: una scommessa da ultimo slot in un pacchetto di 4/5 Pc in leghe da almeno 10 partecipanti. Interessante per chi gioca con due punte e ha già Lucca in squadra.
Gestione al Fantacalcio: dopo una stagione tormentata dal punto di vista fisico, si candida per essere un'arma importante nella prossima annata, soprattutto a gara in corso. Lucca è in netto vantaggio, ma lui proverà a ritagliarsi più spazio. Al Fantacalcio non può essere più di una scommessa da ultimo slot in leghe da 10 partecipanti, magari una copertura di Lucca in tornei da 12 squadre in sù.
Note positive: andrà più spesso a voto e ha un buon feeling con il gol. Potreste acquistarlo al prezzo minimo.
Note negative: non è titolare e potrebbe partire davvero pochissime volte dal primo. La gestione in sede di formazione può rivelarsi difficile. Occhio ai problemi fisici.
In chiave Mantra: una scommessa da ultimo slot in un pacchetto di 4/5 Pc in leghe da almeno 10 partecipanti. Interessante per chi gioca con due punte e ha già Lucca in squadra.
Statistiche anno 23/24: nella scorsa stagione Davis è andato a voto in 5 occasioni, 0 di queste da titolare. Per lui 1 gol e 2 ammonizioni con una MV del 6.20 e una FM del 6.60.
</t>
  </si>
  <si>
    <t>Ennenda</t>
  </si>
  <si>
    <t>15 apr 1992</t>
  </si>
  <si>
    <t xml:space="preserve">
Statistiche anno 23/24: nella scorsa stagione Freuler è andato a voto in 32 occasioni, 30 di queste da titolare. Per lui 1 gol, 0 assist e 9 ammonizioni con una MV del 6.11 e una FM del 6.06.
Gestione al Fantacalcio: inamovibile con Motta, ci aspettiamo possa essere fondamentale anche per Italiano. Centrocampista difensivo sempre a voto da poter utilizzare come copertura e da relegare al 6/7 slot della propria rosa. Il tutto ad un prezzo contenuto. Inutile dunque pensare di coprirlo con un altro mediano rossoblù, nonostante il turnover potrebbe colpire anche lui ogni tanto.
Note positive: quasi sempre presente, affidabilissimo in termini di media voto (6 insufficienze in 32 partite nella scorsa stagione).
Note negative: pochi bonus (1 gol in 32 partite) e diversi cartellini (9 nella scorsa stagione).
In chiave Mantra: una M affidabilissima, una prima alternativa perfetta al vostro titolare di lusso. Ideale per chi utilizza moduli con due M come il 3511.
Statistiche anno 23/24: nella scorsa stagione Freuler è andato a voto in 32 occasioni, 30 di queste da titolare. Per lui 1 gol, 0 assist e 9 ammonizioni con una MV del 6.11 e una FM del 6.06.
Gestione al Fantacalcio: inamovibile con Motta, ci aspettiamo possa essere fondamentale anche per Italiano. Centrocampista difensivo sempre a voto da poter utilizzare come copertura e da relegare al 6/7 slot della propria rosa. Il tutto ad un prezzo contenuto. Inutile dunque pensare di coprirlo con un altro mediano rossoblù, nonostante il turnover potrebbe colpire anche lui ogni tanto.
Note positive: quasi sempre presente, affidabilissimo in termini di media voto (6 insufficienze in 32 partite nella scorsa stagione).
Note negative: pochi bonus (1 gol in 32 partite) e diversi cartellini (9 nella scorsa stagione).
In chiave Mantra: una M affidabilissima, una prima alternativa perfetta al vostro titolare di lusso. Ideale per chi utilizza moduli con due M come il 3511.
</t>
  </si>
  <si>
    <t>Pascanas</t>
  </si>
  <si>
    <t>11 set 1998</t>
  </si>
  <si>
    <t xml:space="preserve">
Gestione al Fantacalcio: tornerà parecchio utile all'Udinese, ancor di più della scorsa stagione. Rientrerà stabilmente nelle rotazioni a centrocampo, forse però con qualche compito difensivo in più. Tuttavia può garantire un discreto bottino di bonus ad un prezzo moderato. Un quinto slot molto interessante.
Note positive: buon feeling con il bonus (4 in 21 partite da titolare). Prezzo moderato per un quinto slot.
Note negative: occhio i cartellini (6 gialli e 1 rosso per un calciatore con queste caratteristiche sono tanti). La concorrenza è folta e le panchine potrebbero arrivare.
In chiave Mantra: una prima alternativa per chi utilizza moduli con due C. In leghe da 10 partecipanti è un'opzione da tenere spesso in caldo per la formazione titolare.
Statistiche anno 23/24: nella scorsa stagione Payero è andato a voto in 28 occasioni, 21 di queste da titolare. Per lui 2 gol, 2 assist, 6 ammonizioni e 1 espulsione con una MV del 5.88 e una FM del 6.02.
</t>
  </si>
  <si>
    <t>Spišská Nová Ves</t>
  </si>
  <si>
    <t>07 giu 2002</t>
  </si>
  <si>
    <t xml:space="preserve">
Note negative: troppi cartellini gialli (7 nella scorsa stagione).
Statistiche anno 23/24: nella scorsa stagione Suslov è andato a voto in 30 occasioni, 23 di queste titolare. Per lui 3 gol, 5 assist e 7 ammonizioni con una MV del 6.12 e una FM del 6.47.
Gestione al Fantacalcio: sorpresa della scorsa stagione, si candida per essere un punto fermo nella prossima. Non importa precisamente in quale posizione giocherà, basta sapere che agirà sulla trequarti con la voglia di incidere e migliorare il bottino dello scorso anno. Al Fantacalcio potrebbe esser considerato anche un quarto slot.
Note positive: pronto a garantire doppia cifra di bonus, anche possibile rigorista.
In chiave Mantra: jolly da poter inserire nel proprio pacchetto di trequartisti, ideale per chi utilizza moduli come il 3421 o 4231.</t>
  </si>
  <si>
    <t>Göteborg</t>
  </si>
  <si>
    <t>13 mag 2000</t>
  </si>
  <si>
    <t xml:space="preserve">
Statistiche anno 23/24: nella scorsa stagione Holm è andato a voto in 18 occasioni, 12 di queste da titolare. Per lui 5 ammonizioni, 1 gol e 1 assist con una MV del 5.94 e una FM del 6.08.
Gestione al Fantacalcio: si trasferisce al Bologna per trovare maggiore continuità e con anche la Champions di mezzo, la sensazione è che Italiano possa utilizzarlo molto. Tira tanto in porta e accompagna quasi sempre la manovra offensiva. Può regalare diverse soddisfazioni in termini di bonus e il tutto ad un prezzo relativamente contenuto vista anche la concorrenza nelle retrovie del Bologna. Una scommessa da quarto slot che può però avere un rendimento decisamente più alto. Sulla carta il ballottaggio dovrebbe essere con Posch, ma quest'ultimo potrebbe anche spostarsi al centro in più di un'occasione. Insomma le opzioni sono varie, ragion per cui in questo caso sconsigliamo coppie di alcun tipo.
Note positive: molto offensivo per essere un difensore, tira anche parecchio in porta. Con il modo di giocare di Italiano i bonus possono fioccare. Andrà quasi sempre a voto.
Note negative: tra la concorrenza folta, il trasferimento appena avvenuto e il turnover continuo attuato da Italiano, potrebbero essere diverse le partite in cui inizierà dalla panchina.
In chiave Mantra: diventa terzino e, vista la sua spiccata propensione a sovrapporsi e ad attaccare l'aria, ciò lo rende ancor più appetibile. Per chi gioca al Mantra può rappresentare un'ottima prima alternativa, sia in leghe a 8 che a 10.
Statistiche anno 23/24: nella scorsa stagione Holm è andato a voto in 18 occasioni, 12 di queste da titolare. Per lui 5 ammonizioni, 1 gol e 1 assist con una MV del 5.94 e una FM del 6.08.
Gestione al Fantacalcio: si trasferisce al Bologna per trovare maggiore continuità e con anche la Champions di mezzo, la sensazione è che Italiano possa utilizzarlo molto. Tira tanto in porta e accompagna quasi sempre la manovra offensiva. Può regalare diverse soddisfazioni in termini di bonus e il tutto ad un prezzo relativamente contenuto vista anche la concorrenza nelle retrovie del Bologna. Una scommessa da quarto slot che può però avere un rendimento decisamente più alto. Sulla carta il ballottaggio dovrebbe essere con Posch, ma quest'ultimo potrebbe anche spostarsi al centro in più di un'occasione. Insomma le opzioni sono varie, ragion per cui in questo caso sconsigliamo coppie di alcun tipo.
Note positive: molto offensivo per essere un difensore, tira anche parecchio in porta. Con il modo di giocare di Italiano i bonus possono fioccare. Andrà quasi sempre a voto.
Note negative: tra la concorrenza folta, il trasferimento appena avvenuto e il turnover continuo attuato da Italiano, potrebbero essere diverse le partite in cui inizierà dalla panchina.
In chiave Mantra: diventa terzino e, vista la sua spiccata propensione a sovrapporsi e ad attaccare l'aria, ciò lo rende ancor più appetibile. Per chi gioca al Mantra può rappresentare un'ottima prima alternativa, sia in leghe a 8 che a 10.
</t>
  </si>
  <si>
    <t>St. Petersburg</t>
  </si>
  <si>
    <t>01 feb 2002</t>
  </si>
  <si>
    <t>Georgia, Russia</t>
  </si>
  <si>
    <t>2,80 mln €</t>
  </si>
  <si>
    <t xml:space="preserve">
Statistiche anno 23/24: nella scorsa stagione Sazonov è andato a voto in 8 occasioni, 2 di queste da titolare. Per lui 0 bonus e 2 ammonizioni con una MV del 5.75 e una FM del 5.69.
Gestione al Fantacalcio: arriva ad Empoli per avere sicuramente maggiore continuità, ma non si può definire un titolare inamovibile. Non proprio affidabilissimo in termini di media voto. Al Fantacalcio è un profilo che potrebbe esser preso in considerazione per gli ultimissimi slot della propria difesa, in leghe da almeno 12 partecipanti.
Note positive: da poter acquistare al prezzo minimo, potrebbe racimolare almeno 10/15 presenze.
Note negative: MV tutt'altro che eccezionale, non un titolare inamovibile vista la folta concorrenza.
In chiave Mantra: anche in questo caso parliamo di un profilo da ultimo slot, magari in un pacchetto di 8/9 centrali per chi utilizza moduli con difesa a tre.
</t>
  </si>
  <si>
    <t>14 set 2001</t>
  </si>
  <si>
    <t>Belgio, Camerun</t>
  </si>
  <si>
    <t xml:space="preserve">
Note negative: in fase difensiva deve ancora migliorare tanto, dunque aspettatevi qualche errorino di troppo che potrebbe incidere sulla media voto finale.
Statistiche anno 23/24: nella scorsa stagione Tchatchoua è andato a voto in 25 occasioni, 19 di queste titolare. Per lui 0 gol, 1 assist e 2 ammonizioni con una MV e una FM del 5.76.
Gestione al Fantacalcio: ormai è diventato un punto fermo sulla linea dei difensori come terzino destro. Ha arretrato parecchio il proprio raggio d'azione per mettersi al servizio della squadra. Il suo cambio ruolo lo rende sicuramente più intrigante anche al Fantacalcio visto che comunque la propensione a spingere resta sempre. Può essere una copertura, almeno in partenza, da 6 slot per i vostri pacchetti difensivi.
Note positive: difensore titolare, low cost e offensivo. Inoltre prende pochissime ammonizioni (2 in tutta la scorsa stagione).
In chiave Mantra: se utilizzate moduli con la difesa a quattro rappresenta senza dubbio una copertura in un pacchetto orientativo di 3 terzini destri.</t>
  </si>
  <si>
    <t>Vendas Novas</t>
  </si>
  <si>
    <t>22 gen 1998</t>
  </si>
  <si>
    <t>2,30 mln €</t>
  </si>
  <si>
    <t xml:space="preserve">
Statistiche anno 23/24: nella scorsa stagione Pedro Pereira è andato a voto in 19 occasioni, 9 di queste da titolare. Per lui 0 gol, 1 assist e 3 ammonizioni con una MV del 5.76 e una FM del 5.74.
Gestione al Fantacalcio: la sensazione è che possa replicare numeri molto simili a quelli visti nella scorsa stagione. Anche con Nesta dovrebbe rientrare spesso nelle rotazioni sulla corsia di destra, ma senza brillare particolarmente, soprattutto al Fantacalcio. Per i nostri scopi può essere al massimo una copertura da ultimo slot in leghe da almeno 10/12 partecipanti.
Note positive: lo acquisterete al prezzo minimo e può garantirvi 15/20 presenze.
Note negative: parte dietro nelle gerarchie e molte delle sue partite a voto potrebbero arrivare da subentrato.
In chiave Mantra: in questo caso vi consigliamo di virare direttamente su altri profili, a meno che non partecipiate a leghe davvero numerosissime.
Statistiche anno 23/24: nella scorsa stagione Pedro Pereira è andato a voto in 19 occasioni, 9 di queste da titolare. Per lui 0 gol, 1 assist e 3 ammonizioni con una MV del 5.76 e una FM del 5.74.
Gestione al Fantacalcio: la sensazione è che possa replicare numeri molto simili a quelli visti nella scorsa stagione. Anche con Nesta dovrebbe rientrare spesso nelle rotazioni sulla corsia di destra, ma senza brillare particolarmente, soprattutto al Fantacalcio. Per i nostri scopi può essere al massimo una copertura da ultimo slot in leghe da almeno 10/12 partecipanti.
Note positive: lo acquisterete al prezzo minimo e può garantirvi 15/20 presenze.
Note negative: parte dietro nelle gerarchie e molte delle sue partite a voto potrebbero arrivare da subentrato.
In chiave Mantra: in questo caso vi consigliamo di virare direttamente su altri profili, a meno che non partecipiate a leghe davvero numerosissime.
</t>
  </si>
  <si>
    <t>25 set 1997</t>
  </si>
  <si>
    <t xml:space="preserve">
Statistiche anno 23/24: nella scorsa stagione Zurkowski è andato a voto in 13 occasioni, 10 di queste da titolare. Per lui 4 gol, 0 assist e 4 ammonizioni con una MV del 6.04 e una FM del 6.81.
Gestione al Fantacalcio: torna all'Empoli dove nella seconda parte della scorsa stagione ha fatto molto bene. Sarà centrale nel progetto dei toscani e anche al Fantacalcio può regalare diverse gioie. Non un profilo da follie, ma un ottimo quinto slot di copertura, in buona parte delle leghe anche low cost.
Note positive: affare intrigante per rapporto qualità-prezzo. Propenso al gol.
Note negative: altalenante, soprattutto in termini di MV.
In chiave Mantra: anche in questo caso una valida alternativa per i vostri titolari, ancor di più se utilizzate un modulo con due mezzeali.</t>
  </si>
  <si>
    <t>26,95</t>
  </si>
  <si>
    <t>16-25</t>
  </si>
  <si>
    <t>24-34</t>
  </si>
  <si>
    <t>Cabeceiras de Basto</t>
  </si>
  <si>
    <t>15 mar 2000</t>
  </si>
  <si>
    <t xml:space="preserve">
Statistiche anno 23/24: nella scorsa stagione Vitinha è andato a voto in 6 occasioni, 2 di queste da titolare. Per lui 2 gol, 0 assist e 2 ammonizioni con una MV del 6.42 e una FM del 7.33.
Gestione al Fantacalcio: arriva Pinamonti e lui ovviamente ne può risentire. Avrà diverse occasione, sia dal 1' che a gara in corso. Viste le sue caratteristiche può giocare serenamente anche con l'ex Sassuolo, limitando però magari la sua presenza in area. Al Fantacalcio può essere comunque un nome intrigante, e low cost, per il quarto slot.
Note positive: quando gioca titolare incide (nella scorsa stagione 2 gol in 2 presenze da titolare). Andrà molto spesso a voto. Per qualità-prezzo ci aspettiamo un affare molto interessante.
Note negative: Occhio ai cartellini (2 gialli in 6 partite nella scorsa stagione, per un attaccante non sono pochi).
In chiave Mantra: a prescindere dal modulo che utilizzerete parliamo di una buona alternativa ai vostri titolari di riferimento.
</t>
  </si>
  <si>
    <t>23,45</t>
  </si>
  <si>
    <t>13-20</t>
  </si>
  <si>
    <t>Amsterdam</t>
  </si>
  <si>
    <t xml:space="preserve">
Statistiche anno 23/24: nella scorsa stagione Noslin è andato a voto in 17 occasioni, tutte da titolare. Per lui 5 gol, 4 assist e 2 ammonizioni con una MV del 6.35 e una FM del 7.41.
Gestione al Fantacalcio: Baroni lo conosce benissimo, sa come utilizzarlo. Jolly offensivo che si renderà utile nel corso della stagione, sia da titolare che da subentrato. Al Fantacalcio può essere una scommessa molto intrigante, un quarto/quinto slot, soprattutto in termini di prezzo.
Note positive: jolly offensivo (può giocare a destra, sinistra, centravanti e dietro la punta), andrà quasi sempre a voto. Ottima media bonus (1 ogni 2 partite nella scorsa stagione). Prezzo non alto.
Note negative: non un inamovibile, potrebbe essere un attaccante di difficile gestione in sede di formazione.
In chiave Mantra: anche in questo caso può tornare utile come una delle prime alternative ai titolari. L'ideale per chi utilizza moduli con il tridente puro e necessita di almeno 4/5 A.
</t>
  </si>
  <si>
    <t>Hillerød</t>
  </si>
  <si>
    <t>31 mar 1999</t>
  </si>
  <si>
    <t xml:space="preserve">
Statistiche anno 23/24: nella scorsa stagione Odgaard è andato a voto in 9 occasioni, 5 di queste da titolare. Per lui 2 gol, 1 assist e 1 ammonizione con una MV del 6.22 e una FM del 7.00.
Gestione al Fantacalcio: duttile, può agire sia sull'esterno che da punta. Sarà coinvolto spesso da Italiano, ma al Fantacalcio è un classico sesto slot da prendere a poco e da tenere in caldo qualora possa esplodere. Ci aspettiamo vada a voto spesso, ma più a gara in corso che da titolare. Il tutto però ad un prezzo molto contenuto. Potendo giocare sia sull'esterno che da punta, sono diversi i calciatori con cui si gioca il posto. Per questo motivo, anche stavolta, sconsigliamo di affiancarlo ad un altro attaccante rossoblù.
Note positive: andrà spesso a voto, sa incidere a gara in corso (nella scorsa stagione 2 gol su 2 da subentrato). Duttile.
Note negative: potrebbe partire poco da titolare, qualora fosse utilizzato più spesso sulla fascia potrebbero diminuire i bonus.
In chiave Mantra: una A atipica, un senso del gol da punta e anche abbastanza fisica. Può rappresentare una scommessa interessante per chi gioca con il tridente, magari come ultima scelta in un pacchetto di 5 ali.
Statistiche anno 23/24: nella scorsa stagione Odgaard è andato a voto in 9 occasioni, 5 di queste da titolare. Per lui 2 gol, 1 assist e 1 ammonizione con una MV del 6.22 e una FM del 7.00.
Gestione al Fantacalcio: duttile, può agire sia sull'esterno che da punta. Sarà coinvolto spesso da Italiano, ma al Fantacalcio è un classico sesto slot da prendere a poco e da tenere in caldo qualora possa esplodere. Ci aspettiamo vada a voto spesso, ma più a gara in corso che da titolare. Il tutto però ad un prezzo molto contenuto. Potendo giocare sia sull'esterno che da punta, sono diversi i calciatori con cui si gioca il posto. Per questo motivo, anche stavolta, sconsigliamo di affiancarlo ad un altro attaccante rossoblù.
Note positive: andrà spesso a voto, sa incidere a gara in corso (nella scorsa stagione 2 gol su 2 da subentrato). Duttile.
Note negative: potrebbe partire poco da titolare, qualora fosse utilizzato più spesso sulla fascia potrebbero diminuire i bonus.
In chiave Mantra: una A atipica, un senso del gol da punta e anche abbastanza fisica. Può rappresentare una scommessa interessante per chi gioca con il tridente, magari come ultima scelta in un pacchetto di 5 ali.
</t>
  </si>
  <si>
    <t>Coristanco</t>
  </si>
  <si>
    <t>04 gen 1997</t>
  </si>
  <si>
    <t xml:space="preserve">
Statistiche anno 23/24: nella scorsa stagione Angelino è andato a voto in 16 occasioni, 14 di queste da titolare. Per lui 0 gol, 2 assist, 2 ammonizioni e 1 autorete con una MV del 5.94 e una FM del 5.88.
Gestione al Fantacalcio: profilo molto interessante, soprattutto in termini di bonus. De Rossi si fida tanto di lui e potrebbe metterlo spesso in condizione di sovrapporsi e incidere. Al Fantacalcio può rappresentare un secondo slot pieno, forse tendente al terzo in leghe con il modificatore o da 8 partecipanti in giù. Vi consigliamo di coprire l'investimento con Dahl.
Note positive: difensore con una marcata propensione ad attaccare. Titolare e incline all'assist.
Note negative: occhio al prezzo, nel caso in cui vada via a cifre altissime, vi consigliamo di desistere e virare su altri profili.
In chiave Mantra: anche in questo caso potrebbe avere senso coprirlo con Dahl. Dopo Theo potrebbe essere uno dei Ds più pagati in lista.</t>
  </si>
  <si>
    <t>Pilar</t>
  </si>
  <si>
    <t>03 apr 2001</t>
  </si>
  <si>
    <t xml:space="preserve">
Statistiche anno 23/24: nella scorsa stagione Pierotti è andato a voto in 7 occasioni, 0 di queste da titolare. Per lui 1 assist e 0 malus con una MV del 6.07 e una FM del 6.21.
Gestione al Fantacalcio: non dovrebbe essere un titolare neanche nella prossima stagione, almeno ai nastri di partenza. Sulle corsie offensive la concorrenza è folta e lui potrebbe rendersi utile soprattutto a gara in corso. Aumenterà il numero di presenze, ma al Fantacalcio è un profilo che può far gola al massimo per chi cerca scommesse da ultimo slot da acquistare al prezzo minimo in leghe numerose.
Note positive: può garantire 15/20 presenze al prezzo minimo.
Note negative: non titolare, non segna molto.
In chiave Mantra: anche in questo caso parliamo di un profilo che al massimo può interessare chi partecipa a leghe numerose, sempre per l'ultimo slot.
Statistiche anno 23/24: nella scorsa stagione Pierotti è andato a voto in 7 occasioni, 0 di queste da titolare. Per lui 1 assist e 0 malus con una MV del 6.07 e una FM del 6.21.
Gestione al Fantacalcio: non dovrebbe essere un titolare neanche nella prossima stagione, almeno ai nastri di partenza. Sulle corsie offensive la concorrenza è folta e lui potrebbe rendersi utile soprattutto a gara in corso. Aumenterà il numero di presenze, ma al Fantacalcio è un profilo che può far gola al massimo per chi cerca scommesse da ultimo slot da acquistare al prezzo minimo in leghe numerose.
Note positive: può garantire 15/20 presenze al prezzo minimo.
Note negative: non titolare, non segna molto.
In chiave Mantra: anche in questo caso parliamo di un profilo che al massimo può interessare chi partecipa a leghe numerose, sempre per l'ultimo slot.
</t>
  </si>
  <si>
    <t>07 dic 1998</t>
  </si>
  <si>
    <t xml:space="preserve">
Statistiche anno 23/24: nella scorsa stagione Valeri è andato a voto in 15 occasioni, 14 di queste da titolare. Per lui 0 gol, 1 assist e 3 ammonizioni con una MV del 5.60 e una FM del 5.57.
Gestione al Fantacalcio: dovrebbe essere lui il titolare sulla corsia di sinistra. Laterale di esperienza che anche al Fantacalcio rappresenta sempre un usato sicuro, sotto diversi aspetti. Può rappresentare un sesto slot low cost di tutto rispetto per il vostro pacchetto difensivo.
Note positive: titolare low cost con il vizio del bonus.
Note negative: profilo non affidabile per il modificatore.
In chiave Mantra: in un pacchetto ipotetico di tre terzini sinistri, può ricoprire senza dubbio il ruolo di alternativa di copertura.
</t>
  </si>
  <si>
    <t>19,6</t>
  </si>
  <si>
    <t>12-20</t>
  </si>
  <si>
    <t>18 set 2004</t>
  </si>
  <si>
    <t xml:space="preserve">
Statistiche anno 23/24: nella scorsa stagione Castro è andato a voto in 5 occasioni, 2 di queste da titolare. Per lui 1 gol, 0 assist e 1 ammonizione con una MV del 6.00 e una FM del 6.50.
Gestione al Fantacalcio: ha ottime qualità e le sue caratteristiche potrebbero sposarsi bene con la filosofia di gioco di Italiano. Si ritaglierà spazio importante, spesso anche a gara in corso. Al Fantacalcio è una scommessa per il quinto slot del vostro pacchetto offensivo, in leghe da almeno 10 partecipanti. Prenderlo in coppia con Dallinga? Si, ma solo se avete lo Switch.
Note positive: spesso a voto, prezzo basso e capace di incidere anche a gara in corso.
Note negative: Italiano ama alternare, dunque potrebbe avere poca continuità, soprattutto dal 1'. Occhio ai cartellini gialli.
In chiave Mantra: scommessa interessante per chi gioca con due punte, magari ultima alternativa in un pacchetto di 4/5 centravanti in leghe da 10 partecipanti almeno. Anche in questo caso può starci la coppia con Dallinga.
</t>
  </si>
  <si>
    <t>Buenos Aires</t>
  </si>
  <si>
    <t>450 mila €</t>
  </si>
  <si>
    <t xml:space="preserve">
Note negative: rischia di giocare pochissimo anche nella prossima stagione, soprattutto dopo il brutto infortunio nella pre-season.
Statistiche anno 23/24: nella scorsa stagione Cruz è andato a voto in 3 occasioni, 1 di queste titolare. Per lui 0 bonus e 0 malus con una MV e una FM del 5.67.
Gestione al Fantacalcio: giovane attaccante che spera di entrare stabilmente nelle rotazioni offensive nella prossima stagione. Il bruttissimo infortunio in cui è incappato nella pre-season potrebbe però influenzare totalmente la prossima annata.
Note positive: lo acquisterete al prezzo minimo.
In chiave Mantra: anche in questo caso, vi consigliamo di virare direttamente su altri profili.</t>
  </si>
  <si>
    <t>Quibdó</t>
  </si>
  <si>
    <t>11 apr 2000</t>
  </si>
  <si>
    <t xml:space="preserve">
Note negative: rischia di giocare davvero poche partite da titolare.
Statistiche anno 23/24: nella scorsa stagione Dani Silva è andato a voto in 9 occasioni, 3 di queste titolare. Per lui 0 bonus e 2 ammonizioni con una MV del 5.83 e una FM del 5.72.
Gestione al Fantacalcio: entrerà stabilmente nelle rotazioni in mediana nel corso della prossima stagione. Non un titolare ai nastri di partenza, ma probabilmente la prima alternativa sia a Duda che a Serdar. Tuttavia al Fantacalcio è un profilo veramente poco appetibile. Al massimo un ultimissimo slot in leghe da 10/12 partecipanti.
Note positive: può garantire 10/15 presenze al prezzo minimo.
In chiave Mantra: anche in questo caso può rappresentare al massimo una scommessina da ultimo slot in leghe da almeno 10/12 partecipanti.</t>
  </si>
  <si>
    <t>Évry</t>
  </si>
  <si>
    <t>15 set 2003</t>
  </si>
  <si>
    <t xml:space="preserve">
Statistiche anno 23/24: nella scorsa stagione Bondo è andato a voto in 25 occasioni, 14 di queste da titolare. Per lui 1 gol, 0 assist e 9 ammonizioni con una MV del 5.84 e una FM del 5.78.
Gestione al Fantacalcio: nel corso della pre-season si è messo in mostra con Nesta che sembrerebbe intenzionato a valorizzarlo. Entrerà stabilmente nelle rotazioni a centrocampo, ma al Fantacalcio è un profilo che stuzzica poco l'appetito. Al massimo, in leghe da 10/12 partecipanti, potrebbe tornare utile come ultimissima copertura.
Note positive: lo acquisterete al minimo e potrebbe garantirvi anche 20/25 presenze.
Note negative: non è titolare, porta pochi bonus e troppi malus (9 ammonizioni nella scorsa stagione).
In chiave Mantra: in questo caso forse acquisisce forse maggior appeal ricoprendo il ruolo di M. Una copertura interessante in leghe da 10 partecipanti.
Statistiche anno 23/24: nella scorsa stagione Bondo è andato a voto in 25 occasioni, 14 di queste da titolare. Per lui 1 gol, 0 assist e 9 ammonizioni con una MV del 5.84 e una FM del 5.78.
Gestione al Fantacalcio: nel corso della pre-season si è messo in mostra con Nesta che sembrerebbe intenzionato a valorizzarlo. Entrerà stabilmente nelle rotazioni a centrocampo, ma al Fantacalcio è un profilo che stuzzica poco l'appetito. Al massimo, in leghe da 10/12 partecipanti, potrebbe tornare utile come ultimissima copertura.
Note positive: lo acquisterete al minimo e potrebbe garantirvi anche 20/25 presenze.
Note negative: non è titolare, porta pochi bonus e troppi malus (9 ammonizioni nella scorsa stagione).
In chiave Mantra: in questo caso forse acquisisce forse maggior appeal ricoprendo il ruolo di M. Una copertura interessante in leghe da 10 partecipanti.
</t>
  </si>
  <si>
    <t>Busto Arsizio</t>
  </si>
  <si>
    <t>21 ott 1999</t>
  </si>
  <si>
    <t xml:space="preserve">
Statistiche anno 23/24: nella scorsa stagione Gabbia è andato a voto in 17 occasioni, 14 di queste da titolare. Per lui 2 gol, 0 assist e 5 ammonizioni con una MV del 6.06 e una FM del 6.26.
Gestione al Fantacalcio: non possiamo considerarlo un titolare inamovibile, tutt'altro, ma una risorsa che potrebbe tornare utile a Fonseca nel corso della stagione. Entrerà stabilmente nelle rotazioni difensive e anche al Fantacalcio potrebbe rappresentare un backup affidabile per gli ultimi slot del proprio pacchetto difensivo in leghe da almeno 10/12 partecipanti.
Note positive: difensore low cost capace di garantire almeno 15/20 presenze con il vizietto del gol sui calci piazzari.
Note negative: parte dietro nelle gerarchie, se necessitate di un titolare inamovibile non è il profilo che cercate. Occhio ai cartellini (5 in 14 presenze da titolare nella scorsa stagione).
In chiave Mantra: anche in questo caso può essere una discreta ultima copertura. Lo consigliamo per chi utilizza moduli con difese a tre: può far parte di un pacchetto di 8/9 centrali come ultima opzione.
</t>
  </si>
  <si>
    <t>Aubervilliers</t>
  </si>
  <si>
    <t>01 giu 2004</t>
  </si>
  <si>
    <t xml:space="preserve">
Note negative: rischia di giocare davvero poco, praticamente mai da titolare. Porta pochi bonus.
Statistiche anno 23/24: nella scorsa stagione Belahyane è andato a voto in 2 occasioni, 1 di queste titolare. Per lui 0 bonus e 0 malus con una MV e una FM del 6.25.
Gestione al Fantacalcio: potrebbe entrare nelle rotazioni in mediana, consapevole però di partire dietro a tutti gli altri componenti del centrocampo scaligero. Avrà qualche occasione, ma per il Fantacalcio è un profilo tutt'altro che appetibile. Noi vi consigliamo di virare su altri calciatori più affidabili, sia in termini di titolarità che di bonus.
Note positive: lo acquisterete al prezzo minimo.
In chiave Mantra: in questo caso forse potrebbe tornare utile come ultimissimo slot in leghe da 12 partecipanti almeno.</t>
  </si>
  <si>
    <t>13 nov 1993</t>
  </si>
  <si>
    <t xml:space="preserve">
Gestione al Fantacalcio: cominciamo col dire che non può essere considerato un inamovibile, ma senza dubbio giocherà tanto. Quasi sicuramente sarà adattato come braccetto, nonostante non sia velocissimo. Al Fantacalcio si può pensare di prenderlo per gli ultimi slot del proprio reparto difensivo in leghe da almeno 10 partecipanti.
Note positive: lo acquisterete ad un prezzo molto basso. Incline al gol.
Note negative: non è un inamovibile, inoltre è molto incline ai cartellini (4 gialli in 7 presenze).
In chiave Mantra: un Dc in più ovviamente non fa mai male, soprattutto se utilizzate moduli con una linea difensiva a tre. Può tornare utile negli ultimi slot.
Statistiche anno 23/24: nella scorsa stagione Giannetti è andato a voto in 7 occasioni, tutte da titolare. Per lui 1 gol, 1 autorete e 4 ammonizioni con una MV del 5.79 e una FM del 5.64.
</t>
  </si>
  <si>
    <t>ILIC M.</t>
  </si>
  <si>
    <t>Jagodina</t>
  </si>
  <si>
    <t>04 giu 2003</t>
  </si>
  <si>
    <t xml:space="preserve">
Statistiche anno 23/24: nella scorsa stagione Mihajlo Ilic non è andato mai a voto in Serie A.
Gestione al Fantacalcio: con Motta non ha avuto spazio, con Italiano potrebbe entrare nelle rotazioni, ma parte dietro nelle gerarchie. Al Fantacalcio è un profilo su cui poter inizialmente sorvolare, magari da rivalutare all'asta di riparazione. Italiano offre una chance a tutti e lui potrebbe ritagliarsi un po' di spazio, ma non ci aspettiamo possa incidere particolarmente.
Note positive: se deciderete di puntarci, lo prenderete sicuramente al prezzo minimo.
Note negative: il rischio che non superi le 4/5 partite a voto è molto concreto.
In chiave Mantra: un centrale in più non fa mai male, ma parliamo comunque di un giocatore che non garantisce il voto. Al massimo una copertura in più per chi decide di acquistare in blocco i centrali del Bologna, ma in leghe davvero numerose.
Statistiche anno 23/24: nella scorsa stagione Mihajlo Ilic non è andato mai a voto in Serie A.
Gestione al Fantacalcio: con Motta non ha avuto spazio, con Italiano potrebbe entrare nelle rotazioni, ma parte dietro nelle gerarchie. Al Fantacalcio è un profilo su cui poter inizialmente sorvolare, magari da rivalutare all'asta di riparazione. Italiano offre una chance a tutti e lui potrebbe ritagliarsi un po' di spazio, ma non ci aspettiamo possa incidere particolarmente.
Note positive: se deciderete di puntarci, lo prenderete sicuramente al prezzo minimo.
Note negative: il rischio che non superi le 4/5 partite a voto è molto concreto.
In chiave Mantra: un centrale in più non fa mai male, ma parliamo comunque di un giocatore che non garantisce il voto. Al massimo una copertura in più per chi decide di acquistare in blocco i centrali del Bologna, ma in leghe davvero numerose.
</t>
  </si>
  <si>
    <t>Kutaisi</t>
  </si>
  <si>
    <t>25 giu 2004</t>
  </si>
  <si>
    <t xml:space="preserve">
Note negative: rischia di non giocare praticamente mai.
Statistiche anno 23/24: nella scorsa stagione Goglichidze ha disputato 1 sola partita, con 0 bonus e 0 malus.
Gestione al Fantacalcio: sarà una riserva dei centrali difensivi, ma di sicuro non la prima alternativa. Al Fantacalcio è un profilo su cui si può sorvolare.
Note positive: lo acquisterete al prezzo minimo.
In chiave Mantra: anche in questo caso vi consigliamo di virare su altri profili.</t>
  </si>
  <si>
    <t>22 mag 2002</t>
  </si>
  <si>
    <t xml:space="preserve">
Statistiche anno 23/24: nella scorsa stagione Ankeye è andato a voto in 2 occasioni, 0 di queste da titolare. Per lui 0 bonus e 0 malus con una MV e una FM del 5.75.
Gestione al Fantacalcio: la concorrenza in attacco è folta e lui non sembrerebbe essere neanche una prima scelta in termini di riserve. Potrebbe ritagliarsi un po' più di spazio, ma sempre a gara in corso. Profilo su cui si può sorvolare, quantomeno nelle prime aste.
Note positive: lo acquisterete al prezzo minimo.
Note negative: prenderà voto raramente e praticamente sempre da subentrato.
In chiave Mantra: una Pc che potrebbe interessare solo a chi partecipa a leghe molto numerose, magari di tipo continuativo.
</t>
  </si>
  <si>
    <t>San Daniele del ...</t>
  </si>
  <si>
    <t>20 feb 2005</t>
  </si>
  <si>
    <t xml:space="preserve">
Statistiche anno 23/24: nella scorsa stagione Comuzzo è andato a voto in 2 occasioni, 0 di queste da titolare. Per lui 0 bonus e 1 ammonizione con una MV del 6.00 e una FM del 5.75.
Gestione al Fantacalcio: giovane difensore di talento che potrebbe rientrare nelle rotazioni difensive di Palladino. Tutt'altro che un titolare inamovibile, ma un tassello utile nel corso di stagione. Al Fanta si può sorvolare, almeno inizialmente, sul suo acquisto.
Note positive: lo acquisterete al prezzo minimo.
Note negative: potrebbe giocare molto raramente, soprattutto da titolare.
In chiave Mantra: un Dc in più non fa mai male, ma occhio che potrebbe collezionare pochissime presenze. Consideratelo solo in leghe molto numerose e qualora utilizziate moduli con la difesa a tre.</t>
  </si>
  <si>
    <t>21 lug 2003</t>
  </si>
  <si>
    <t>Finlandia</t>
  </si>
  <si>
    <t>75 mila €</t>
  </si>
  <si>
    <t xml:space="preserve">
Statistiche anno 23/24: nella scorsa stagione Samooja non è mai andato a voto al Fantacalcio.
Gestione al Fantacalcio: dovrebbe ricoprire il ruolo di terzo portiere del Lecce, da prendere dunque solo ed esclusivamente con gli altri due.
Note positive: lo acquisterete sicuramente al prezzo minimo.
Note negative: il rischio di chiudere l’annata con 0 presenze all’attivo è concreto.</t>
  </si>
  <si>
    <t>77</t>
  </si>
  <si>
    <t>71-89</t>
  </si>
  <si>
    <t>10 giu 1999</t>
  </si>
  <si>
    <t>Portogallo, Angola</t>
  </si>
  <si>
    <t>90,00 mln €</t>
  </si>
  <si>
    <t xml:space="preserve">
Statistiche anno 23/24: nella scorsa stagione Leao è andato a voto in 33 occasioni, 29 di queste da titolare. Per lui 9 gol, 9 assist e 5 ammonizioni con una MV del 6.39 e una FM del 7.41.
Gestione al Fantacalcio: non avrà disputato una stagione eccezionale, ma resta comunque un secondo slot pieno, anche per il prossimo anno. Una delle migliori ali offensive, un partner super per un primo slot. Potrebbe essere anche il più pagato della sua "categoria" viste le garanzie che ormai offre da diversi anni.
Note positive: riesce a garantire sempre 15/20 bonus totali, distribuendoli anche molto bene. Affidabile anche per media voto (appena 8 volte sotto la sufficienza, mai meno di 5.5).
Note negative: rischia di essere pagato davvero tanto per essere secondo slot.
In chiave Mantra: si giocherà quasi sicuramente con Kvara, Lookman e Dybala lo scettro di A più pagata. Ovviamente sarà un titolare inamovibile nella vostra rosa, a prescindere dal modulo che utilizzerete.
Statistiche anno 23/24: nella scorsa stagione Leao è andato a voto in 33 occasioni, 29 di queste da titolare. Per lui 9 gol, 9 assist e 5 ammonizioni con una MV del 6.39 e una FM del 7.41.
Gestione al Fantacalcio: non avrà disputato una stagione eccezionale, ma resta comunque un secondo slot pieno, anche per il prossimo anno. Una delle migliori ali offensive, un partner super per un primo slot. Potrebbe essere anche il più pagato della sua "categoria" viste le garanzie che ormai offre da diversi anni.
Note positive: riesce a garantire sempre 15/20 bonus totali, distribuendoli anche molto bene. Affidabile anche per media voto (appena 8 volte sotto la sufficienza, mai meno di 5.5).
Note negative: rischia di essere pagato davvero tanto per essere secondo slot.
In chiave Mantra: si giocherà quasi sicuramente con Kvara, Lookman e Dybala lo scettro di A più pagata. Ovviamente sarà un titolare inamovibile nella vostra rosa, a prescindere dal modulo che utilizzerete.
</t>
  </si>
  <si>
    <t>63,35</t>
  </si>
  <si>
    <t>76-96</t>
  </si>
  <si>
    <t>83-101</t>
  </si>
  <si>
    <t>Madrid</t>
  </si>
  <si>
    <t>23 ott 1992</t>
  </si>
  <si>
    <t xml:space="preserve">
Statistiche anno 23/24: nella scorsa stagione Morata ha disputato 48 partite tra tutte le competizioni con 21 gol, 5 assist, 5 ammonizioni e 1 espulsione.
Gestione al Fantacalcio: al Milan sarà centrale nel progetto. Arriva al posto di Giroud e sarà il centravanti titolare. Parliamo di un secondo slot pieno, pagato sicuramente meno dei top e sottovalutato rispetto a diversi calciatori della stessa categoria. Resta un attaccante affidabile, capace di garantire diversi bonus e anche una MV discreta. Rigorista? Se la gioca probabilmente con Theo, l’ultimo rigore risale al 2022. In Serie A con la Juve ne ha segnati 7 su 7. Infine, occhio a Jovic, prenderlo come copertura può essere un’idea saggia, soprattutto qualora utilizziate lo switch.
Note positive: in rapporto qualità prezzo può essere uno dei migliori acquisti della stagione. Capace di garantire la doppia cifra. Anche in questo caso, occhio ai rigori, potrebbe calciarne più di uno in stagione.
Note negative: il prezzo in questo caso è fondamentale. Si dovesse arrivare a cifre da primo slot, in quel caso meglio puntare su un top che offre maggiori garanzie in termini di gol (non ha mai raggiunto le 20 reti in un singolo campionato, in Serie A mai in doppia cifra in 4 stagioni).
In chiave Mantra: probabilmente la punta perfetta da affiancare ad un centravanti top per chi gioca con un attacco a due. In leghe numerose gli si può affiancare anche un profilo di livello simile.</t>
  </si>
  <si>
    <t>23-33</t>
  </si>
  <si>
    <t>30-43</t>
  </si>
  <si>
    <t>13 set 1994</t>
  </si>
  <si>
    <t xml:space="preserve">
Statistiche anno 23/24: nella scorsa stagione Pohjanpalo ha disputato 38 partite con 23 gol, 5 assist e 2 ammonizioni.
Gestione al Fantacalcio: punto di riferimento assoluto nella scorsa stagione, capace di segnare più di 40 gol nelle ultime due annate. Sarà il centravanti titolare e rigorista del Venezia, pronto a fare la differenza anche in Serie A con un allenatore molto offensivo come Di Francesco. Al Fantacalcio è un terzo slot pienissimo.
Note positive: rigorista, titolare inamovibile in una squadra offensiva, può arrivare in doppia cifra.
Note negative: occhio al prezzo, c'è tanto hype su di lui e le cifre potrebbero essere folli. Non vi spingete oltre il 9/10%.
In chiave Mantra: se utilizzate moduli con una punta sarà la vostra primissima alternativa, ma qualora vogliate due Pc in campo, ecco che potrebbe essere serenamente un titolare da alternare con un altro profilo di livello simile.</t>
  </si>
  <si>
    <t>35,7</t>
  </si>
  <si>
    <t>38-47</t>
  </si>
  <si>
    <t>33-43</t>
  </si>
  <si>
    <t>26 ago 1998</t>
  </si>
  <si>
    <t xml:space="preserve">
Statistiche anno 23/24: nella scorsa stagione Man ha disputato 35 partite con 13 gol, 7 assist e 2 ammonizioni.
Gestione al Fantacalcio: senza dubbio il calciatore fantacalcisticamente più appetibile in casa Parma. Con un centravanti di manovra a sua disposizione ci aspettiamo possa comunque confermarsi su livelli come quelli dello scorso anno. Difficile riuscire a replicare gli stessi numeri, ma è lecito avere aspettative importanti da un talento del genere. Al Fantacalcio si candida per essere un secondo slot pieno. Senza Benedyczak dovrebbe tirare lui i rigori (nella scorsa stagione ha tirati 5, sbagliandone uno, ma sempre senza il polacco in campo).
Note positive: pronto a garantire 10/15 bonus totali, rigorista e titolare inamovibile. Rigorista senza Benedyczak.
Note negative: durante la stagione tende spesso ad essere un po’ discontinuo, assentandosi per qualche partita di troppo.
In chiave Mantra: probabilmente una delle migliori W in lista. Siamo abbastanza certi che possa essere un titolare in quella posizione nelle vostre rose. Noi vi consigliamo di prenderlo se utilizzate moduli che prevedano l’inserimento di una W.
</t>
  </si>
  <si>
    <t>24-36</t>
  </si>
  <si>
    <t>Bushehr</t>
  </si>
  <si>
    <t>18 lug 1992</t>
  </si>
  <si>
    <t>Iran</t>
  </si>
  <si>
    <t xml:space="preserve">
Statistiche anno 23/24: nella scorsa stagione Taremi ha disputato 35 partite dove ha messo a referto 11 gol e 7 assist, con anche 5 ammonizioni.
Gestione al Fantacalcio: calciatore d’esperienza e dal bonus facile che arriva all’Inter per essere una delle prime alternative in attacco. Un centravanti pronto a giocare sia con Lautaro che con Thuram, ma forse primissima opzione qualora mancasse l’argentino. Avrà spazio, anche a gara in corso, ma ovviamente parte dietro nelle gerarchie. Non andrà via a cifre bassissime, quindi sconsigliamo la coppia con gli altri due. Sarebbe un quinto slot perfetto, ma il prezzo potrebbe essere leggermente più alto per i calciatori di questa fascia.
Note positive: andrà spesso a voto, in rapporto qualità-prezzo potrebbe rivelarsi comunque un buon affare. Ottimo feeling con il bonus. Giocatore da Switch.
Note negative: parte dietro nelle gerarchie, potrebbero essere diverse le partire in cui subentrerà.
In chiave Mantra: anche in questo caso può essere una buona copertura, specialmente per chi gioca a due punte. In questo caso affiancarlo a Thuram (meno costoso di Lautaro) potrebbe essere interessante, ma solo qualora abbiate lo Switch. Può essere interessante per completare il proprio pacchetto di punte.</t>
  </si>
  <si>
    <t>20,65</t>
  </si>
  <si>
    <t>24-31</t>
  </si>
  <si>
    <t>Rio de Janeiro</t>
  </si>
  <si>
    <t>09 mag 1998</t>
  </si>
  <si>
    <t xml:space="preserve">
Statistiche anno 23/24: nella scorsa stagione Douglas Luiz ha disputato 53 partite con 10 gol, 10 assist e 16 ammonizioni fra tutte le competizioni.
Gestione al Fantacalcio: arriva da una stagione super, ma attenzione, dei 10 gol 6 sono arrivati da rigore e non è detto che dal dischetto ci vada lui. Si contenderà il posto con Vlahovic, ma il brasiliano ha iniziato a tirare con continuità dagli undici metri solo nella scorsa stagione. Per il resto parliamo di un perno fondamentale per Motta, pronto ad agire in più ruoli e ad incidere, sotto diversi punti di vista. Al Fantacalcio si candida per essere un secondo slot pieno.
Note negative: occhio al prezzo, memori della scorsa stagione ci potrebbero essere follie per acquistarlo.
In chiave Mantra: parliamo senza dubbio di una C di primo livello, un titolare a prescindere dal modulo che utilizzerete.</t>
  </si>
  <si>
    <t>30,8</t>
  </si>
  <si>
    <t>18-28</t>
  </si>
  <si>
    <t>Groningen</t>
  </si>
  <si>
    <t>03 ago 2000</t>
  </si>
  <si>
    <t xml:space="preserve">
Statistiche anno 23/24: nella scorsa stagione Dallinga ha disputato 44 partite con 19 gol e 5 assist messi a referto, ma anche 6 ammonizioni collezionate.
Gestione al Fantacalcio: arriva per sostituire Zirkzee e parte avanti nelle gerarchie, ma Castro è un ottimo prospetto e può dargli filo da torcere. Conoscendo Italiano, ruoteranno tanto: se avete lo switch, potrebbe anche essere una coppia stuzzicante per il quarto e il quinto slot del vostro pacchetto offensivo. Senza switch, tocca prenderne solo uno e lui ai nastri di partenza sembrerebbe essere il più titolare.
Note positive: prezzo da terzo/quarto slot, dovrebbe garantire almeno 10/15 bonus totali. Centravanti dalla buona media voto.
Note negative: potrebbe impiegare un po’ di tempo per abituarsi a pieno al calcio italiano. Inoltre il tecnico dei rossoblù potrebbe alternarlo spesso a Castro, senza Switch potrebbe essere difficile gestirlo.
In chiave Mantra: anche in questo caso la coppia con Castro potrebbe essere una buona idea, soprattutto se utilizzate moduli con due punte.</t>
  </si>
  <si>
    <t>11-17</t>
  </si>
  <si>
    <t>02 lug 1999</t>
  </si>
  <si>
    <t>55,00 mln €</t>
  </si>
  <si>
    <t xml:space="preserve">
Statistiche anno 23/24:  nella scorsa stagione ha totalizzato 40 presenze con l’Aston Villa, 14 da titolare. Per lui 3 gol, 0 assist e 12 ammonizioni.
Gestione al Fantacalcio: andiamo dritti al punto, il talento è enorme e spesso Gasperini ha saputo rivitalizzare calciatori del genere. In nerazzurro può fare molto bene, ma non bisogna farsi prendere dall’entusiasmo. Sulla carta è un quarto slot, ma può avere serenamente anche il rendimento di un secondo nella migliore delle ipotesi così come quello di un sesto nella peggiore. Al prezzo giusto può rivelarsi una scommessa vincente. Potrebbe faticare un po’ all’inizio, come tutti del resto con Gasperini, anche per questioni fisiche. Potrebbe essere necessario aspettarlo un po’. Parte leggermente dietro nelle gerarchie, ma dopo l'infortunio di Scamacca ci aspettiamo più spazio, anche da punta.
Note positive: andrà quasi sempre a voto, anche a gara in corso può incidere. Se lo acquistate, è da schierare sempre. Con Gasperini può esplodere definitivamente. Ce lo aspettiamo anche punta in qualche occasione.
Note negative: è incline a qualche acciacco di troppo. La concorrenza è folta e potrebbe partire spesso dalla panchina, soprattutto nella prima parte di stagione.
In chiave Mantra: jolly duttile da poter prendere come prima alternativa sulla trequarti, sia in leghe a 8 che in leghe a 10. Il tutto comunque ad un prezzo contenuto.</t>
  </si>
  <si>
    <t>São Paulo</t>
  </si>
  <si>
    <t>18 apr 1997</t>
  </si>
  <si>
    <t xml:space="preserve">
Statistiche anno 23/24: nella scorsa stagione Strefezza è andato a voto in 19 occasioni, 13 di queste da titolare. Per lui 1 gol, 0 assist e 4 ammonizioni con una MV del 5.82 e una FM del 5.87.
Gestione al Fantacalcio: dopo metà stagione in Serie B, Strefezza torna al Fantacalcio. Al Lecce non ha brillato nella prima parte dello scorso campionato, ma al Como sarà ancora al centro del progetto. Al Fantacalcio è un terzo slot, pronto a garantire la doppia cifra di bonus totali ad un prezzo neanche troppo elevato. L'obiettivo è replicare una stagione simile a quella di due anni fa (8 gol e 4 assist in 34 partite).
Note positive: pronto a garantire un discreto bottino di bonus. Con il Como che spesso potrebbe giocare con 2 punte, potrebbero fioccare gli assist.
Note negative: occhio al prezzo. Chi ha ancora in mente il calciatore di due anni fa potrebbe fare follie. Al Como giocherà più largo e con più punti di riferimento nel mezzo, ci aspettiamo meno gol al primo anno con il Lecce in Serie A.
In chiave Mantra: per chi utilizza moduli come il 3511 può essere un titolare a rotazione, da affiancare al vostro top di ruolo. In caso di moduli con una sola W, parliamo di una prima alternativa.
Statistiche anno 23/24: nella scorsa stagione Strefezza è andato a voto in 19 occasioni, 13 di queste da titolare. Per lui 1 gol, 0 assist e 4 ammonizioni con una MV del 5.82 e una FM del 5.87.
Gestione al Fantacalcio: dopo metà stagione in Serie B, Strefezza torna al Fantacalcio. Al Lecce non ha brillato nella prima parte dello scorso campionato, ma al Como sarà ancora al centro del progetto. Al Fantacalcio è un terzo slot, pronto a garantire la doppia cifra di bonus totali ad un prezzo neanche troppo elevato. L'obiettivo è replicare una stagione simile a quella di due anni fa (8 gol e 4 assist in 34 partite).
Note positive: pronto a garantire un discreto bottino di bonus. Con il Como che spesso potrebbe giocare con 2 punte, potrebbero fioccare gli assist.
Note negative: occhio al prezzo. Chi ha ancora in mente il calciatore di due anni fa potrebbe fare follie. Al Como giocherà più largo e con più punti di riferimento nel mezzo, ci aspettiamo meno gol al primo anno con il Lecce in Serie A.
In chiave Mantra: per chi utilizza moduli come il 3511 può essere un titolare a rotazione, da affiancare al vostro top di ruolo. In caso di moduli con una sola W, parliamo di una prima alternativa.
</t>
  </si>
  <si>
    <t>25,9</t>
  </si>
  <si>
    <t>13 lug 1996</t>
  </si>
  <si>
    <t>Scozia, Inghilterra</t>
  </si>
  <si>
    <t xml:space="preserve">
Statistiche anno 23/24: nella scorsa stagione Adams ha disputato 46 partite con 17 gol, 6 assist e 6 ammonizioni.
Gestione al Fantacalcio: attaccante completo che avrà il compito di affiancare Zapata. Vanoli propone un calcio offensivo e lui, che i gol ha dimostrato di saperli fare, può trarne assoluto beneficio. E’ una scommessa molto interessante che può avere un impatto importante sul nostro campionato considerando le sue caratteristiche. Al Fantacalcio può essere considerato anche un terzo slot basso in leghe da 10 partecipanti.
Note positive: per rapporto qualità-prezzo potrebbe rivelarsi un ottimo affare. Con Vanoli in panchina ci aspettiamo possa produrre 10/15 bonus totali.
Note negative: dovrà naturalmente ambientarsi con il calcio italiano e in tal senso occhio alla concorrenza di Sanabria che potrebbe creargli qualche problemino.
In chiave Mantra: può essere la vostra prima alternativa, sia se giocate con un tridente puro, sia se utilizzate una sola A con moduli come il 4231 o 3421. Una scommessa molto intrigante.</t>
  </si>
  <si>
    <t>12-19</t>
  </si>
  <si>
    <t>03 gen 1998</t>
  </si>
  <si>
    <t xml:space="preserve">
Statistiche anno 23/24: nella scorsa stagione Cutrone ha disputato 33 partite con 14 gol, 5 assist e 4 ammonizioni.
Gestione al Fantacalcio: Giocatore esperto della Serie A, ma che non ha mai brillato fino in fondo nella massima categoria italiana. Un “usato” sicuro che ha fatto benissimo con il Como in B e che vuole consacrarsi per la prima volta anche in A. Al Fantacalcio può essere un bell’affare per il quinto slot, pagato poco e pronto ad offrire un buon bottino di bonus.
Note positive: andrà quasi sempre a voto per buona parte del campionato e può garantire un buon bottino di bonus, il tutto ad un prezzo abbastanza moderato.
Note negative: potrebbe esser costretto ad un lavoro ancor più sporco del solito con Belotti al suo fianco. Inoltre, essendo per certi versi simili, la convivenza potrebbe non essere semplicissima. Occhio ai ballottaggi, la concorrenza è folta.
In chiave Mantra: se utilizzate moduli con due punte può essere una buona ultima scelta in un pacchetto di 4/5 Pc in leghe da 10 partecipanti.</t>
  </si>
  <si>
    <t>15,4</t>
  </si>
  <si>
    <t>18-23</t>
  </si>
  <si>
    <t>26 mag 2001</t>
  </si>
  <si>
    <t xml:space="preserve">
Statistiche anno 23/24: nella scorsa stagione Bernabè ha disputato 38 partite con 9 gol, 5 assist e 6 ammonizioni.
Gestione al Fantacalcio: inutile girarci troppo intorno, si candida per essere una delle grandi sorprese a centrocampo nella prossima stagione. Centrocampista completo che può garantire numeri importanti ad un prezzo neanche troppo alto. Per noi può serenamente rappresentare un quarto slot pieno.
Note positive: titolare inamovibile e pronto a garantire una decina di bonus totali, oltre ad una media voto affidabilissima.
Note negative: qualche ammonizione di troppo dovuta alla poca reattività in fase di non possesso (6 gialli). Occhio al prezzo, c’è anche chi potrebbe fare follie per lui e ogni tanto qualche panchina potrebbe arrivare vista la concorrenza.
In chiave Mantra: anche in questo caso parliamo di un calciatore molto interessante. Se utilizzate moduli con una sola C è probabilmente una primissima alternativa, ma con due mezzali diventa un titolare.
</t>
  </si>
  <si>
    <t>Newark, New Jersey</t>
  </si>
  <si>
    <t>21 ago 2002</t>
  </si>
  <si>
    <t>Giappone</t>
  </si>
  <si>
    <t xml:space="preserve">
Statistiche anno 23/24: nella scorsa stagione Suzuki ha disputato 32 partite con 50 gol subiti e 6 clean sheet.
Gestione al Fantacalcio: portiere dal rendimento altalenante. Se si deve far partire l’azione con passaggi veloci, risulta tutt’altro che impeccabile e qualche errore potrebbe arrivare. Bravo e preciso nei lanci lunghi, è un portiere che si esalta quando riceve tanti tiri in porta. Insomma, la sensazione è che potrebbero esserci giornate super positive e altre super negative.
Note positive: nelle giornate giuste può essere anche un buon nome per il modificatore. Si può comprare per affiancarlo ad una coppia di una squadra top.
Note negative: molto altalenante nel rendimento, occhio agli errori in fase di impostazione.</t>
  </si>
  <si>
    <t>24 nov 2000</t>
  </si>
  <si>
    <t xml:space="preserve">
Statistiche anno 23/24: nella scorsa stagione Benedyczak ha disputato 34 partite con 11 gol, 3 assist e 4 ammonizioni.
Gestione al Fantacalcio: attaccante duttile e completo che inizierà la stagione con un po' di ritardo a causa di qualche problema fisico di troppo. Ciò potrebbe spingere diversi fantallenatori a pagarlo di meno ed è lì che dovete sfruttare l'occasione e assicurarvelo. Parliamo di un quinto slot che può regalarvi diverse gioie. Dovrebbe essere il primo rigorista: nella scorsa stagione su 11 rigori ne ha tirati 7 il polacco e 4 Man, entrambi ne hanno sbagliato uno a testa. Sono 4 i rigori assegnati con entrambi in campo e li ha tirati tutti Benedyczak.
Note positive: attaccante che con il tempo può essere titolare e che andrà spesso a voto, anche nel ruolo di prima punta. Può garantire un discreto numero di gol. Occhio ai rigori, l'anno scorso è stato la prima scelta praticamente sempre. La concorrenza di Man potrebbe dargli fastidio, ma è il rigorista.
Note negative: occhio sia ai problemini fisici che influenzeranno il suo inizio di stagione che alla concorrenza di Mihaila.
In chiave Mantra: se utilizzate moduli con un tridente puro può serenamente essere un’alternativa low cost ai vostri titolari.
</t>
  </si>
  <si>
    <t>9-15</t>
  </si>
  <si>
    <t>20 ott 1999</t>
  </si>
  <si>
    <t xml:space="preserve">
Statistiche anno 23/24: nella scorsa stagione Mosquera ha disputato 28 partite con 10 gol, 1 assist e 4 ammonizioni.
Gestione al Fantacalcio: arriva al Verona per la prima esperienza in Serie A. Si giocherà il posto con gli altri attaccanti presenti in rosa, pronto per ritagliarsi spazio importante, anche a gara in corso. Al Fantacalcio è la classica scommessa low cost per gli ultimi slot del proprio pacchetto d'attacco.
Note positive: giocherà spesso e ha un buon senso del gol. Prezzo basso.
Note negative: al primo anno in Serie A potrebbe ovviamente faticare, soprattutto all’inizio. La concorrenza è folta, parte leggermente dietro nelle gerarchie.
In chiave Mantra: anche in questo caso parliamo di una scommessa, magari da ultimo slot per il vostro pacchetto di 4/5 Pc se utilizzate moduli con due punte, in leghe da almeno 10 partecipanti.</t>
  </si>
  <si>
    <t>09 giu 2001</t>
  </si>
  <si>
    <t>Francia, Portogallo</t>
  </si>
  <si>
    <t xml:space="preserve">
Statistiche anno 23/24: nella scorsa stagione Da Cunha ha disputato 35 partite con 7 gol, 6 assist e 7 ammonizioni.
Gestione al Fantacalcio: giocherà tanto. E’ un perno importante per Fabregas e anche qualora partisse in più di un’occasione dalla panchina, può rendersi molto utile anche da subentrato. Un centrocampista offensivo molto interessante: la grande scommessa del Como, probabilmente quinto slot per prezzo, ma possibile quarto per rendimento secondo noi. Se avete l’impressione di essere gli unici a conoscerlo, puntateci e sfruttate l’occasione. Nel caso in cui invece si scateni un’asta importante, occhio a non esagerare.
Note positive: può garantire la doppia cifra di bonus tra gol e assist ad un prezzo moderato.
Note negative: potrebbe soffrire un po’ l’impatto con la Serie A. Occhio ai cartellini (7 gialli son tanti).
In chiave Mantra: un trequartista jolly, l’ideale per chi utilizza moduli come il 4231 o il 3421. Ad un prezzo moderato può rivelarsi un ottimo affare.</t>
  </si>
  <si>
    <t>12 mag 1998</t>
  </si>
  <si>
    <t xml:space="preserve">
Statistiche anno 23/24: nella scorsa stagione Vasquez ha disputato 20 presenze con 2 ammonizioni, 25 gol subiti e 6 ammonizioni.
Gestione al Fantacalcio: dovrebbe essere il portiere titolare dell’Empoli nella prossima stagione. Parte avanti nelle gerarchie rispetto a Perisan, ma sarà la prima volta per lui in Serie A da protagonista. Occhio dunque anche all’emozione che potrebbe giocare brutti scherzi in alcune occasioni. Non ci aspettiamo una grandissima stagione, soprattutto in termini di gol subiti.
Note positive: lo acquisterete al prezzo minimo molto probabilmente, o poco più
Note negative: occhio alla concorrenza di Perisan che potrebbe diventare fastidiosa nel corso della stagione.</t>
  </si>
  <si>
    <t>25 ott 2003</t>
  </si>
  <si>
    <t xml:space="preserve">
Statistiche anno 23/24: nella scorsa stagione Bonny ha disputato 38 partite con 8 gol, 10 assist e 5 ammonizioni a referto.
Gestione al Fantacalcio: attaccante completo, per certi versi forse più propenso all’assist che al gol. Si ritaglierà spazio importante, regalando anche qualche gioia ai fantallenatori. Per rapporto qualità prezzo potrebbe rivelarsi una scommessa molto intrigante per il vostro quinto slot.
Note positive: attaccante low cost pronto a garantire 25/30 presenze e un bottino di 5/10 bonus totali.
Note negative: non è un goleador. Inoltre potrebbe soffrire l’impatto con il cambio di categoria. Occhio, quando torna Bendyczak potrebbe finire in panchina in più di un'occasione.
In chiave Mantra: può essere una scommessa interessante in copertura, ma non la prima alternativa.
</t>
  </si>
  <si>
    <t>28 mag 2002</t>
  </si>
  <si>
    <t>Stati Uniti, Italia</t>
  </si>
  <si>
    <t xml:space="preserve">
Statistiche anno 23/24: nella scorsa stagione Busio ha disputato 42 partite con 7 gol, 5 assist e 4 ammonizioni.
Gestione al Fantacalcio: ci sono dubbi su quella che dovrebbe essere la sua posizione in campo, ma la sensazione è che possa giocare nei due sulla trequarti alle spalle di Pohjanpalo. Qualche bonus in più dunque, ma la solita costanza anche in termini di media voto. Al Fantacalcio è un profilo che intriga tanto, un 5/6 slot molto probabilmente, anche per prezzo.
Note positive: centrocampista low cost titolare e con il vizio concreto del bonus.
Note negative: qualora giocasse in mediana e non sulla trequarti, i bonus potrebbero diminuire rispetto alla scorsa stagione.
In chiave Mantra: a prescindere dal modulo può essere un'alternativa validissima come mezzala. Qualora giochiate con 2 C, senza dubbio la prima riserva della vostra rosa in quel ruolo.</t>
  </si>
  <si>
    <t>21 mar 1993</t>
  </si>
  <si>
    <t xml:space="preserve">
Statistiche anno 23/24: nella scorsa stagione Joronen ha disputato 34 partite con 2 ammonizioni, 39 gol subiti e 13 clean sheet.
Gestione al Fantacalcio: dovrebbe ricoprire senza troppi dubbi il ruolo di primo portiere del Venezia. Un estremo difensore che può regalare diverse gioie in termini di modificatore, tutt’altro discorso invece per quel che concerne i clean sheet. Comunque, per noi ultima scelte in termini di copertura.
Note positive: titolare al prezzo minimo.
Note negative: la difesa del Venezia potrebbe anche essere la più battuta della prossima stagione.</t>
  </si>
  <si>
    <t>Reggio Emilia</t>
  </si>
  <si>
    <t>26 mar 2001</t>
  </si>
  <si>
    <t>Francia, Guadalupa</t>
  </si>
  <si>
    <t xml:space="preserve">
Statistiche anno 23/24: nella scorsa stagione K. Thuram ha disputato 29 partite con 1 gol, 1 assist e 7 ammonizioni.
Gestione al Fantacalcio: andiamo dritti al punto dicendovi che non è un profilo top al Fantacalcio. Tatticamente è un calciatore preziosissimo e che si rileverà fondamentale nell'assetto di Motta, ma per i nostri scopi parliamo al massimo di una copertura da 5/6 slot. Calciatore molto forte e della media voto affidabilissima, ma forse non troppo propenso al gol.
Note negative: pochi bonus (1 gol e 1 assist nella scorsa stagione), qualche malus di troppo (7 ammonizioni in carriera).
In chiave Mantra: ovviamente aumenta l'appeal in questo caso e non di poco. Infatti parliamo di un titolare senza troppi dubbi in questo ruolo.</t>
  </si>
  <si>
    <t>02 lug 2002</t>
  </si>
  <si>
    <t xml:space="preserve">
Note negative: potrebbe spesso entrare anche a gara in corso, rendendo la sua gestione al Fanta complicata.
Statistiche anno 23/24: nella scorsa stagione Esposito ha disputato 22 partite con 6 gol, 6 assist e 5 ammonizioni.
Gestione al Fantacalcio: arriva all'Empoli per provare finalmente ad essere protagonista anche in Serie A. Poche esperienze nella massima categoria italiane, ma mai soddisfacenti. Non inamovibile, ma si ritaglierà sicuramente spazio importante. Al Fantacalcio può rappresentare la classica scommessina da ultimo slot.
Note positive: attaccante completo che può fornire un discreto numero di bonus totali. Lo acquisterete al prezzo minimo.
In chiave Mantra: anche in questo caso parliamo di una scommessina da ultimo slot, ideale magari per chi utilizza un tridente puro.</t>
  </si>
  <si>
    <t>Roskilde</t>
  </si>
  <si>
    <t>06 mag 1990</t>
  </si>
  <si>
    <t xml:space="preserve">
Statistiche anno 23/24: nella scorsa stagione Gytkjaer ha disputato 43 partite con 13 gol, 2 assist e 1 ammonizione.
Gestione al Fantacalcio: preso tanto in considerazione nella scorsa stagione anche per un cambio modulo, difficilmente troverà spazio al fianco di Pohjanpalo con Di Francesco in panchina. Sostituto del finlandese, prenderà spesso voto a gara in corso. Ha dimostrato in carriera di poter incidere da subentrato, al Fantacalcio per noi è una scommessa da 6 slot. In leghe numerose si può anche decidere di prenderlo per coprire Pohjanpalo.
Note positive: andrà spesso a voto e può garantire 4/5 gol in campionato.
Note negative: rischia di collezionare moltissime presenze a gara in corso, a quel punto la sua gestione in sede di formazione si complicherebbe.
In chiave Mantra: in leghe numerose, anche in questo caso, si può affiancare a Pohjanpalo per coprire il finlandese. In solitaria di può prendere solo in tornei da almeno 12 partecipanti e qualora utilizziate un attacco con due punte.</t>
  </si>
  <si>
    <t>Jesi</t>
  </si>
  <si>
    <t>10 lug 1994</t>
  </si>
  <si>
    <t xml:space="preserve">
Statistiche anno 23/24: nella scorsa stagione Gabrielloni ha disputato 37 partite con 9 gol, 2 assist e 4 ammonizioni.
Gestione al Fantacalcio: parte dietro nelle gerarchie rispetto agli altri centravanti presenti in rosa. Potrebbe tornare utile soprattutto a gara in corso, rientrando nelle rotazioni per tutta la durata del torneo. Non essendo però un titolare e neanche un grandissimo bomber di razza, non è un profilo particolarmente appetibile al Fantacalcio.
Note positive: lo acquisterete al prezzo minimo. Potrebbe racimolare una ventina di presenze.
Note negative: quasi sempre giocherà a gara in corso. Il bottino di gol potrebbe essere magro. Difficile da gestire in sede di formazione.
In chiave Mantra: anche in questo caso è un profilo che non fa gola più di tanto. Una Pc spendibile in un pacchetto di 4/5 punte come ultimo slot, ma in leghe da almeno 12/14 persone.</t>
  </si>
  <si>
    <t>02 feb 2000</t>
  </si>
  <si>
    <t xml:space="preserve">
Statistiche anno 23/24: nella scorsa stagione Mihaila ha disputato 35 partite con 6 gol, 3 assist e 5 ammonizioni.
Gestione al Fantacalcio: partirà leggermente avanti nelle gerarchie visti i problemini fisici di Benedyczak, ma con l'arrivo di Cancellieri e Almqvist non si può definire assolutamente un titolare inamovibile. Parliamo di un calciatore che sa fare la differenza anche a gara in corso, dunque da non sottovalutare. Al Fantacalcio può essere una scommessina intrigante da ultimi slot.
Note positive: scommessa low cost che garantirà un voto fisso e un bottino discreto, soprattutto nella prima parte di stagione.
Note negative: nella seconda parte di stagione con Benedyczak nelle migliori condizioni e l'ambientamento consolidato dei nuovi (Cancellieri e Almqvist) potrebbe perdere terreno nelle gerarchie.
In chiave Mantra: non un titolare, ma parliamo di un’alternativa intrigante ai vostri punti di riferimento. Il consiglio è di tenerlo in considerazione per moduli come il 4231, 3421 o soprattutto il 3511.
</t>
  </si>
  <si>
    <t>04 dic 1996</t>
  </si>
  <si>
    <t xml:space="preserve">
Statistiche anno 23/24: nella scorsa stagione Morente ha disputato 39 partite con 8 gol, 2 assist e 5 ammonizioni.
Gestione al Fantacalcio: andiamo dritti al punto dicendovi che siamo davanti ad una scommessa molto interessante. Per prezzo arriverete a pagarlo probabilmente come un sesto slot, ma per rendimento può sorprendervi e diventare anche una delle primissime alternative ai titolari. Giocatore offensivo e molto egoista (più gol che bonus).
Note positive: scommessa da 4/5 gol ad un prezzo molto moderato.
Note negative: potrebbe ovviamente impiegare un po’ di tempo per adattarsi al campionato italiano.
In chiave Mantra: l’ideale forse per chi gioca con moduli come il 3511. In un pacchetto di 4/5 W può essere una delle prime alternative.</t>
  </si>
  <si>
    <t>20 lug 2004</t>
  </si>
  <si>
    <t xml:space="preserve">
Statistiche anno 23/24: nella scorsa stagione Forson ha disputato 17 partite con 7 gol e 5 assist, 0 malus per lui.
Gestione al Fantacalcio: fantasista molto interessante che potrebbe trovare parecchio spazio nel corso della stagione pur essendo giovanissimo. Sulla trequarti, alle spalle del centravanti, tornerà parecchio utile a Nesta, anche a gara in corso. Al Fantacalcio è una scommessa da poter fare, anche per il sesto slot della propria rosa, col tempo capirete che uso farne.
Note positive: per rapporto qualità-prezzo può rivelarsi un giocatore interessantissimo. Andrà spesso a voto e ci aspettiamo possa portare diversi bonus.
Note negative: classe 2004, al primo anno in Serie A, potrebbe impiegare un po’ prima di sciogliersi definitivamente. Molte presenze potrebbero anche arrivare a gara in corso.
In chiave Mantra: una scommessa molto intrigante anche in questo caso. Parliamo di un duttile trequartista che può esser sicuramente preso in considerazione per chi gioca con moduli come il 4231 o 3421. In un pacchetto di 5/6 trequartisti può starci.
</t>
  </si>
  <si>
    <t>Lorient</t>
  </si>
  <si>
    <t>03 feb 2000</t>
  </si>
  <si>
    <t xml:space="preserve">
Statistiche anno 23/24: nella scorsa stagione Le Fee ha disputato 35 partite con 0 gol, 5 assist e 3 ammonizioni.
Gestione al Fantacalcio: difficile ipotizzare possa essere un titolare inamovibile, ma si ritaglierà spazio importante nel corso della stagione. Può agire nei due di centrocampo, ma anche sulla trequarti. Spazierà tanto, ma tornerà parecchio utile a De Rossi. Per il Fantacalcio parliamo di una scommessa intrigante, magari come quinto slot.
Note positive: per qualità prezzo potrebbe essere un buon affare. Garantirà diverse presenze. Incline all’assist.
Note negative: la concorrenza è davvero foltissima a centrocampo, dunque aspettatevi più di qualche panchina. Inoltre, potrebbe giocare spesso anche da mediano.
In chiave Mantra: probabilmente non un titolare inamovibile, ma la prima alternativa, sia se giocate con un centrocampo a due e sia se utilizzale un modulo con una linea mediana a tre.
</t>
  </si>
  <si>
    <t>São Gonçalo do ...</t>
  </si>
  <si>
    <t>27 mar 1994</t>
  </si>
  <si>
    <t xml:space="preserve">
Statistiche anno 23/24: nella scorsa stagione Hernani ha disputato 38 partite con 3 gol, 3 assist, 3 ammonizioni e 1 espulsione.
Gestione al Fantacalcio: centrocampista di esperienza che ci aspettiamo possa essere un perno fisso anche nella prossima stagione. Praticamente sempre a voto, è pronto a garantire anche un discreto bottino di bonus. Al Fantacalcio è un sesto slot di copertura ideale sotto diversi punti di vista.
Note positive: prezzo basso, pronto a garantire tantissime partite a voto e anche 4/5 bonus totali.
Note negative: potrebbe arrivare più di qualche panchina vista la concorrenza folta a centrocampo, diverse delle sue partite a voto potrebbero arrivare da subentrato.
In chiave Mantra: può rappresentare un’alternativa molto affidabile ai vostri titolari di riferimento. L’ideale per chi utilizza un modulo che prevedono due mezze ali pure.
</t>
  </si>
  <si>
    <t>Lisboa</t>
  </si>
  <si>
    <t>26 gen 2000</t>
  </si>
  <si>
    <t>Portogallo, Capo Verde</t>
  </si>
  <si>
    <t xml:space="preserve">
Statistiche anno 23/24: nella scorsa stagione Tavares ha disputato appena 12 partite tra tutte le competizioni, con 0 bonus e 3 ammonizioni.
Gestione al Fantacalcio: arriva alla Lazio per essere il titolare sulla corsia di sinistra, ma le sue condizioni fisiche potrebbero influenzare non poco il suo rendimento. E’ un terzino moderno e offensivo, per questo potrebbe rappresentare una scommessa intrigante. Slot? Il consiglio è di prenderlo in coppia con Pellegrini e di tenerli in caldo per alternarli con i vostri titolari, anche in base alle partite.
Note positive: potreste pagarlo davvero poco. Molto offensivo, può portare qualche bonus.
Note negative: nell’ultima stagione ha giocato pochissimo a causa dei problemi fisici.
In chiave Mantra: anche in questo caso il consiglio è di coprirlo con Pellegrini. In base al prezzo capite se affiancarli ad un terzino sinistro di livello più alto o simile.</t>
  </si>
  <si>
    <t>Broni</t>
  </si>
  <si>
    <t>12 lug 1992</t>
  </si>
  <si>
    <t xml:space="preserve">
Statistiche anno 23/24: nella scorsa stagione Verdi ha giocato 34 partite in campionato con 8 gol, 2 assist e 3 ammonizioni all'attivo.
Gestione al Fantacalcio: esperto di Serie A, torna al Fantacalcio, ma non da titolare inamovibile. E' infatti il classico 12esimo uomo di Fabregas: con lui si passa al 4231. Tiratore infallibile che a gara in corso può incidere. Se lo acquistate, va schierato a prescindere dalla titolarità, soprattutto nei match abbordabili. Prezzo? Probabilmente da quinto slot.
Note positive: tiratore infallibile, sa fare la differenza anche a gara in corso.
Note negative: non è un titolare fisso, potrebbe alternarsi tanto complicando non poco la sua gestione in sede di formazione.
In chiave Mantra: per chi utilizza moduli con una trequarti ampia parliamo di un'ultima alternativa molto interessante. Un jolly che può tornare utile nel corso della stagione.
Statistiche anno 23/24: nella scorsa stagione Verdi ha giocato 34 partite in campionato con 8 gol, 2 assist e 3 ammonizioni all'attivo.
Gestione al Fantacalcio: esperto di Serie A, torna al Fantacalcio, ma non da titolare inamovibile. E' infatti il classico 12esimo uomo di Fabregas: con lui si passa al 4231. Tiratore infallibile che a gara in corso può incidere. Se lo acquistate, va schierato a prescindere dalla titolarità, soprattutto nei match abbordabili. Prezzo? Probabilmente da quinto slot.
Note positive: tiratore infallibile, sa fare la differenza anche a gara in corso.
Note negative: non è un titolare fisso, potrebbe alternarsi tanto complicando non poco la sua gestione in sede di formazione.
In chiave Mantra: per chi utilizza moduli con una trequarti ampia parliamo di un'ultima alternativa molto interessante. Un jolly che può tornare utile nel corso della stagione.
</t>
  </si>
  <si>
    <t>Livingston</t>
  </si>
  <si>
    <t>25 apr 1996</t>
  </si>
  <si>
    <t>1,40 mln €</t>
  </si>
  <si>
    <t xml:space="preserve">
Note negative: discontinuo durante la stagione, la concorrenza è abbastanza folta e le panchine iniziali potrebbero non mancare.
Statistiche anno 23/24: nella scorsa stagione Henderson ha disputato 33 presenze con 1 gol, 4 assist e 3 ammonizioni.
Gestione al Fantacalcio: dovrebbe rientrare stabilmente nelle rotazioni in mediana nella prossima stagione. Non un titolare inamovibile, ma un profilo comunque da poter tenere in considerazione per gli ultimi slot di copertura. Vizietto del bonus, low cost e affidabile in leghe da almeno 10 partecipanti.
Note positive: centrocampista low cost pronto a garantire almeno 20/25 presenze nella prossima stagione.
In chiave Mantra: anche in questo caso parliamo di una copertura per chi utilizza moduli con due mezze ali in leghe da almeno 10 partecipanti.</t>
  </si>
  <si>
    <t>04 mag 2001</t>
  </si>
  <si>
    <t>Capo Verde, Olanda</t>
  </si>
  <si>
    <t xml:space="preserve">
Statistiche anno 23/24: nella scorsa stagione Livramento ha disputato 35 partite con 16 gol e 2 assist, ma anche 3 ammonizioni.
Gestione al Fantacalcio: jolly offensivo che può svariare sul fronte d'attacco, pur trovandosi di più a suo agio nel ruolo di punta. Parte dietro nelle gerarchie però, probabilmente alle spalle sia di Mosquera che naturalmente di Tengstedt, ai nastri di partenza il favorito per il ruolo di centravanti titolare. Al Fanta parliamo di una scommessa da ultimo slot in leghe da almeno 10 partecipanti.
Note positive: prezzo minimo, potrebbe andare spesso a voto grazie alla sua duttilità.
Note negative: parte dietro nelle gerarchie, rischia di giocare pochissime partite da titolare.
In chiave Mantra: anche in questo caso non più di una scommessina da ultimissimo slot in leghe da 10/12 partecipanti, ovviamente in un pacchetto di almeno 5/6 Pc per chi utilizza moduli con due punte.
</t>
  </si>
  <si>
    <t>York</t>
  </si>
  <si>
    <t>15 gen 1998</t>
  </si>
  <si>
    <t xml:space="preserve">
Statistiche anno 23/24:  nella scorsa stagione ha totalizzato 16 presenze con l’Everton, 14 da titolare. Per lui 0 gol, 0 assist e 2 ammonizioni.
Note negative: potrebbe metterci un po’ prima di entrare a pieno nei meccanismi di Gasperini.
In chiave Mantra: jolly duttile da poter piazzare serenamente nel vostro pacchetto difensivo. Soprattutto come braccetto può essere una validissima alternativa.</t>
  </si>
  <si>
    <t>Sevilla</t>
  </si>
  <si>
    <t>05 lug 1992</t>
  </si>
  <si>
    <t xml:space="preserve">
Statistiche anno 23/24: nella scorsa stagione Iovine ha disputato 33 partite con 2 gol, 3 assist e 3 ammonizioni e 3 espulsioni.
Gestione al Fantacalcio: dovrebbe essere sulla carta il titolare sulla corsia di sinistra. Un terzino di qualità che può portare un discreto bottino di bonus e il tutto ad un prezzo anche relativamente basso. Per noi può fare bene, forse anche da quarto slot: coprirlo con Sala potrebbe essere forse un’idea intelligente in leghe da 10/12 partecipanti.
Note positive: garantisce 4/5 bonus a stagione ad un prezzo abbastanza basso. Titolare.
Note negative: un po’ altalenante in termini di media voto, occhio ai cartellini (addirittura 3 rossi nella scorsa stagione).
In chiave Mantra: anche in questo caso consigliamo la coppia con Sala, forse ancor di più. Ovviamente per chi gioca con difese a 4, da affiancare ad un top di ruolo.</t>
  </si>
  <si>
    <t>11 apr 2001</t>
  </si>
  <si>
    <t xml:space="preserve">
Statistiche anno 23/24: nella scorsa stagione Sohm ha disputato 35 partite con 1 gol, 5 assist e 1 ammonizione.
Gestione al Fantacalcio: protagonista nella scorsa stagione, si candida per essere un perno importante anche in Serie A. Non è un titolare inamovibile, ma andrà a voto praticamente in ogni partita. Al Fantacalcio può rappresentare una scommessa low cost intrigante per chiudere il pacchetto di centrocampo.
Note positive: centrocampista low cost che andrà a voto praticamente in ogni partita. Incline all’assist (5 nella scorsa stagione). Si fa ammonire raramente.
Note negative: la concorrenza è folta e potrebbe arrivare più di una panchina nel corso della stagione. Non è particolarmente propenso al gol.
In chiave Mantra: può essere una buona copertura, magari non la prima, ai titolari nel ruolo di C. Anche in questo caso parliamo di un profilo estremamente low cost.
</t>
  </si>
  <si>
    <t>06 feb 2001</t>
  </si>
  <si>
    <t>Nigeria, Inghilterra</t>
  </si>
  <si>
    <t xml:space="preserve">
Statistiche anno 23/24: nella scorsa stagione Dele Bashiru ha disputato 39 partite con 9 gol e 6 assist messi a referto, ma anche 6 ammonizioni collezionate.
Gestione al Fantacalcio: calciatore molto interessante che potrebbe avere un impatto importante sul nostro campionato se messo in condizione. Potrebbe agire come trequartista nel 4231 biancoceleste o come mezzala di stampo offensivo. Può essere una scommessa low cost intrigante sotto diversi aspetti per gli ultimi slot del vostro pacchetto di centrocampo.
Note positive: straripante fisicamente, può sfruttare questa dote. Bravo ad inserirsi, giocatore low cost da bonus. Calcia benissimo dal limite.
Note negative: occhio alla concorrenza foltissima in casa Lazio, le panchine potrebbero non mancare.
In chiave Mantra: giocatore molto duttile e abbastanza offensivo. Se utilizzate moduli con due C, in un pacchetto di 5 mezze ali può rendersi molto utile.</t>
  </si>
  <si>
    <t>27 apr 2000</t>
  </si>
  <si>
    <t xml:space="preserve">
Statistiche anno 23/24: nella scorsa stagione Candela ha disputato 41 partite con 1 gol, 3 assist e 7 ammonizioni.
Gestione al Fantacalcio: difensore con una spiccata propensione per il supporto alla manovra offensiva. Titolare e pronto a regalare anche qualche gioia in termini di bonus. Al Fantacalcio può rappresentare una scommessa molto intrigante, anche per il vostro sesto slot.
Note positive: difensore titolare e offensivo da poter prendere ad un prezzo basso.
Note negative: occhio alla fase difensiva, non mancheranno errori (dovuti anche alla filosofia di gioco della squadra) che abbasseranno la sua media voto.
In chiave Mantra: anche in questo caso parliamo di una copertura per i vostri titolari. Può rientrare serenamente in un pacchetto di 3 Dd per chi utilizza la difesa a quattro.</t>
  </si>
  <si>
    <t>Šabac</t>
  </si>
  <si>
    <t>24 mag 2001</t>
  </si>
  <si>
    <t xml:space="preserve">
Statistiche anno 23/24: nella scorsa stagione Pavlovic ha disputato 37 partite con 4 gol, 3 assist, 12 ammonizioni e 1 espulsione.
Gestione al Fantacalcio: centrale difensivo di alto livello, bravo ad impostare il gioco e in marcatura. Uno che può garantire ottimi numeri in chiave Fantacalcio e ad un prezzo neanche molto elevato. Un profilo interessante per il modificatore, un titolare a rotazione qualora invece giochiate solo con tre difensori. Insomma, un terzo slot abbastanza pieno.
Note positive: buona MV, propenso al gol (4 nella scorsa stagione).
Note negative: occhio ai cartellini, ne prende tanti (nella scorsa stagione 12 gialli e 1 rosso).
In chiave Mantra: un punto di riferimento senza troppi dubbi se utilizzate la difesa a tre, un titolare a rotazione invece nel caso in cui optiate per una linea a quattro.
</t>
  </si>
  <si>
    <t>Olivares</t>
  </si>
  <si>
    <t>19 gen 2000</t>
  </si>
  <si>
    <t xml:space="preserve">
Statistiche anno 23/24: nella scorsa stagione Miranda ha collezionato 32 presenze tra tutte le competizioni con 2 gol, 2 assist e 9 cartellini gialli.
Gestione al Fantacalcio: arriva per essere il titolare sulla corsia di sinistra e considerando la filosofia di gioco di Italiano ci aspettiamo possa far bene, soprattutto in zona bonus. E’ più di una semplice scommessa, un quarto/quinto slot per la vostra difesa, ovviamente senza strafare sul prezzo. Con la Champions di mezzo e con un Italiano sempre propenso al turnover, in questo caso coprire il suo acquisto con Lykogiannis potrebbe essere una buona idea.
Note positive: molto preciso nei passaggi, spesso sarà chiamato ad impostare, verticalizzando spesso e potendo garantire diversi assist.
Note negative: occhio ai cartellini gialli (9 in 32 partite non sono pochi per un terzino).
In chiave Mantra: anche in questo caso, ancor di più, consigliamo di prenderlo in coppia con Lykogiannis in modo da assicurarsi il terzino mancino del Bologna.</t>
  </si>
  <si>
    <t>Rødovre</t>
  </si>
  <si>
    <t>04 gen 1998</t>
  </si>
  <si>
    <t xml:space="preserve">
Statistiche anno 23/24: nella scorsa stagione Frese ha disputato 44 partite con 6 gol, 5 assist, ma anche 12 ammonizioni.
Gestione al Fantacalcio: terzino di spinta che approda al Verona per collezionare diverse presenze sulla corsia di sinistra. Al Fantacalcio è un colpo che intriga davvero molto per la sua propensione al bonus. Quasi sicuramente andrà via ad un prezzo basso, voi potreste prenderlo per relegarlo, inizialmente, al 6/7 slot del vostro pacchetto difensivo.
Note positive: difensore propenso al bonus (6 gol e 5 assist nella scorsa stagione). Andrà spesso a voto, low cost.
Note negative: occhio ai cartellini gialli (12 nella scorsa stagione) e a qualche errore difensivo di troppo che potrebbe pesare sulla sua media voto finale. Occhio alla concorrenza di Bradaric.
In chiave Mantra: anche in questo caso parliamo di una riserva nelle vostre rose, un calciatore da poter prendere come copertura del vostro titolare di riferimento. In coppia su Bradaric? Solo in leghe davvero molto numerose.</t>
  </si>
  <si>
    <t>VARANE</t>
  </si>
  <si>
    <t>25 apr 1993</t>
  </si>
  <si>
    <t>Francia, Martinica</t>
  </si>
  <si>
    <t xml:space="preserve">
Statistiche anno 23/24: nella scorsa stagione Varane ha disputato 32 partite con 1 gol, 0 assist e 2 ammonizioni.
Gestione al Fantacalcio: le sue condizioni fisiche saranno da verificare, ma ovviamente parte più avanti di tutti nella gerarchie. Sarà un perno importante per Fabregas al centro della difesa, pronto a garantire anche una buona MV al Fanta e magari qualche bonus. Slot? Vista la caratura del calciatore ci aspettiamo possa andare via a cifre importanti, ma noi non ci sentiamo di definirlo più di un terzo slot.
Note positive: potrebbe essere un buon profilo per il modificatore, con anche il vizio del bonus.
Note negative: occhio a qualche acciacco fisico di troppo dovuto all’età e al prezzo, non conviene fare follie, potrebbe essere una delusione.
In chiave Mantra: se giocate a 3 può essere anche un vostro titolare da alternare, a 4 invece potreste pensare di affiancarlo ad altri due Dc di livello simile e di alternarli.</t>
  </si>
  <si>
    <t>Cormeilles-en-Parisi...</t>
  </si>
  <si>
    <t>15 mag 2000</t>
  </si>
  <si>
    <t xml:space="preserve">
Statistiche anno 23/24: nella scorsa stagione Pierret ha disputato 31 partite con 5 gol, 0 assist e 9 ammonizioni.
Gestione al Fantacalcio: nel Lecce di Gotti può trovare subito tanto spazio, anche alla prima annata in Serie A. Giocherà nei due di centrocampo e si presenta come un calciatore difensivo, che al Fantacalcio può rappresentare al massimo una copertura da ultimi slot e da prendere al prezzo minimo. Non un titolare inamovibile, ma ci aspettiamo possa andare quasi sempre a voto
Note positive: può garantire almeno una ventina di presenze, molte di queste da titolare e il tutto ad un prezzo molto basso.
Note negative: pochi bonus e tanti malus (10 gialli nella scorsa stagione in tutte le competizioni).
In chiave Mantra: può essere un buon mediano di copertura. Un profilo da prendere al prezzo minimo e da relegare nell’ultimo slot di un pacchetto composto da 3/4 M.</t>
  </si>
  <si>
    <t>30 set 1993</t>
  </si>
  <si>
    <t>900 mila €</t>
  </si>
  <si>
    <t xml:space="preserve">
Statistiche anno 23/24: nella scorsa stagione Zampano ha disputato 39 partite con 1 gol, 5 assist, 6 ammonizioni e 1 espulsione.
Gestione al Fantacalcio: difensore d'esperienza pronto per essere stabilmente all'interno delle rotazioni sulle corsie laterali. Andrà a voto quasi sempre, pronto a sfornare anche qualche bonus. Al Fantacalcio può rappresentare una copertura ad un prezzo bassissimo negli ultimi slot del vostro pacchetto difensivo.
Note positive: quasi sempre a voto, low cost, vizio del bonus.
Note negative: occhio ai cartellini, sono sempre tanti (nella scorsa stagione 6 gialli e 1 rosso). MV non esaltante.
In chiave Mantra: ancor più appeal naturalmente in questo caso vista la doppia skill da terzino. Un jolly di copertura di tutto rispetto per chi utilizza la difesa a quattro.</t>
  </si>
  <si>
    <t>Eisenstadt</t>
  </si>
  <si>
    <t>27 mar 2002</t>
  </si>
  <si>
    <t xml:space="preserve">
Statistiche anno 23/24: nella scorsa stagione Braunoder ha disputato 36 partite con 1 gol, 2 assist, 2 ammonizioni e 1 espulsione.
Gestione al Fantacalcio: giovane calciatore di talento che entrerà stabilmente nelle rotazioni di Fabregas, sia dal 1’ che a gara in corso. Per il Fantacalcio può rappresentare una scommessina in copertura per gli ultimi slot in leghe da almeno 10 partecipanti.
Note positive: disputerà diverse partite, alternandosi da titolare e gara in corso, prezzo basso e buona MV.
Note negative: pochi bonus, alla prima stagione in Serie A potrebbe inizialmente faticare un po’. Concorrenza folta, non un titolare inamovibile.
In chiave Mantra: opzione low cost per chiudere il proprio pacchetto di mediani. Una scommessa interessante che potrebbe aiutarvi a completare il reparto di M senza spendere tanto e con un buon affare.</t>
  </si>
  <si>
    <t>Lanzarote</t>
  </si>
  <si>
    <t>09 feb 1999</t>
  </si>
  <si>
    <t>Guinea Equatoriale, Spagna</t>
  </si>
  <si>
    <t xml:space="preserve">
Statistiche anno 23/24: nella scorsa stagione Coco ha disputato 30 partite in campionato con 1 gol, 6 ammonizioni e 1 espulsione.
Gestione al Fantacalcio: centrale con buone qualità, che al Torino può fare bene sia in termini di media voto che di bonus. Calcia in maniera fantastica e potrebbe essere una soluzione molto importante anche per le punizioni dal limite. Al Fantacalcio può essere trattato come quinto slot ai nastri di partenza.
Note positive: incline al gol, anche su punizione. Lo pagherete poco.
Note negative: occhio ai cartellini (6 gialli e 1 rosso nella scorsa stagione).
In chiave Mantra: in una difesa a tre potrebbe anche essere un titolare a rotazione, mentre a 4 sicuramente una delle prime alternative.</t>
  </si>
  <si>
    <t>Poznań</t>
  </si>
  <si>
    <t>10 gen 2002</t>
  </si>
  <si>
    <t xml:space="preserve">
Statistiche anno 23/24: nella scorsa stagione Marchwinski ha disputato 35 partite fra tutte le competizioni con 11 gol e 6 assist collezionati.
Gestione al Fantacalcio: calciatore dal grande talento, fantasista che sa fare sia gol che assist. Nel Lecce dovrebbe avere un ruolo da protagonista sulla trequarti, pronto ad incidere concretamente anche al Fantacalcio. Per i nostri scopi è un profilo che intriga davvero tanto: classico centrocampista offensivo che si può prendere come scommessa ad un prezzo relativamente basso. Per noi può avere un rendimento abbastanza soddisfacente, ma l'ideale sarebbe acquistarlo per il vostro quinto slot di centrocampo.
Note positive: può raggiungere anche 10 bonus totali, low cost e titolare.
Note negative: spesso tende ad assentarsi nel corso della stagione per più di una partita. Profilo leggermente altalenante per MV.
In chiave Mantra: perde probabilmente un po' di appeal al Mantra dove però può rappresentare una copertura di tutto rispetto per i vostri titolari, ancor più utile in moduli come il 4231.</t>
  </si>
  <si>
    <t>10 nov 1999</t>
  </si>
  <si>
    <t xml:space="preserve">
Statistiche anno 23/24: nella scorsa stagione Delprato ha disputato 37 partite con 2 gol, 3 assist e 5 ammonizioni.
Gestione al Fantacalcio: difensore completo che può ricoprire più ruoli e che sarà centrale nel progetto Parma. Capitano, può rappresentare una scommessa al Fantacalcio molto interessante. Probabilmente un sesto slot pieno, soprattutto in termini di prezzo, che può rivelarsi una primissima alternativa ai titolari nel corso della stagione, soprattutto in ottica modificatore.
Note positive: titolarissimo, prezzo non particolarmente alto e molto affidabile per il modificatore difesa. Inoltre, ha anche un discreto vizio del bonus.
Note negative: alla prima esperienza assoluta in Serie A potrebbe ovviamente soffrire, quantomeno inizialmente, l’impatto con la massima categoria.
In chiave Mantra: in questo caso diventa ancor più appetibile. Jolly duttile e difensivo, capace di poter ricoprire diversi ruoli e interessante sia per chi gioca a quattro che per chi utilizza una difesa a tre. Come braccetto potrebbe essere però anche una primissima alternativa al vostro titolare.
</t>
  </si>
  <si>
    <t>02 giu 2000</t>
  </si>
  <si>
    <t>Indonesia, Olanda</t>
  </si>
  <si>
    <t xml:space="preserve">
Statistiche anno 23/24: nella scorsa stagione Idzes ha disputato 30 partite con 3 gol, 0 assist e 4 ammonizioni.
Gestione al Fantacalcio: difficile parlare di inamovibili nella difesa di Di Francesco, ma possiamo senza dubbio definirlo un titolare che andrà spessissimo a voto, ma occhio al rendimento. Al Fantacalcio può essere comunque una piacevole sorpresa in termini di bonus, ragion per cui vi consigliamo di prenderlo magari come ultimo slot di copertura.
Note positive: titolare al prezzo minimo, vizio marcato del gol.
Note negative: occhio ai cartellini. Con la filosofia di Di Francesco la sua MV potrebbe non essere particolarmente esaltante.
In chiave Mantra: un Dc di tutto rispetto in copertura. Può rendersi utile a prescindere dal modulo, ma sempre come ultimo slot.</t>
  </si>
  <si>
    <t>Dundo</t>
  </si>
  <si>
    <t>27 set 1997</t>
  </si>
  <si>
    <t xml:space="preserve">
Statistiche anno 23/24: nella scorsa stagione Gaspar ha disputato 27 partite con 1 gol, 0 assist e 9 ammonizioni.
Gestione al Fantacalcio: con l’addio di Pongracic avrà sicuramente più spazio. Entrerà stabilmente nelle rotazioni di Gotti, pronto per portare a casa diverse presenze, anche dal 1’. E’ una classica scommessa da prendere al prezzo minimo e da relegare negli ultimi slot del proprio pacchetto difensivo.
Note positive: può garantire 20/25 presenze al prezzo minimo.
Note negative: dovrà ambientarsi in Serie A, ragion per cui anche se giocherà titolare potrebbero arrivare diverse partite insufficienti all’inizio. Occhio ai cartellini (9 gialli in 27 partite nella scorsa stagione).
In chiave Mantra: se utilizzate moduli con la difesa a tre può rappresentare una buona alternativa per chiudere un reparto di 8/9 centrali difensivi.</t>
  </si>
  <si>
    <t>250 mila €</t>
  </si>
  <si>
    <t>350 mila €</t>
  </si>
  <si>
    <t xml:space="preserve">
Statistiche anno 23/24: nella scorsa stagione Iovine ha disputato 26 partite con 0 gol, 6 assist e 5 ammonizioni.
Gestione al Fantacalcio: Si giocherà quasi sicuramente il posto da titolare con Van der Brempt. Ballottaggio serrato con lui che parte in leggero vantaggio ma che nel corso della stagione potrebbe anche esser scavalcato nelle gerarchie. Prenderli in coppia potrebbe essere un'opzione low cost comunque interessante, ma in leghe da almeno 10 partecipanti.
Note positive: lo acquisterete al prezzo minimo e potrebbe racimolare anche 15/20 presenze totali.
Note negative: il ballottaggio con Van der Brempt sarà costante e si ripeterà per tutta la stagione.
In chiave Mantra: anche in questo potrebbe essere un'opzione molto interessante prenderlo in coppia con Van der Brempt.</t>
  </si>
  <si>
    <t>10 mag 1999</t>
  </si>
  <si>
    <t xml:space="preserve">
Statistiche anno 23/24: nella scorsa stagione Andersen ha disputato 24 partite con 0 gol, 2 assist e 1 ammonizione.
Gestione al Fantacalcio: centrocampista che offre equilibrio, ma che al Fanta non risulta particolarmente appetibile sotto diversi aspetti. Difficilmente sarà un titolare, piuttosto potrebbe un minimo riuscire a rientrare nelle rotazioni nel corso della stagione, soprattutto a gara in corso. Per i nostri scopi meglio virare su altri profili.
Note positive: lo acquisterete al prezzo minimo.
Note negative: rischia di giocare davvero raramente, soprattutto dal 1'. Porta pochi bonus.
In chiave Mantra: aumenta sicuramente l'appeal in questo caso potendo ricoprire anche il ruolo di M, ma garantisce poche presenze dal 1'. Un nome spendibile al massimo nell'ultimissimo slot in leghe da 12 partecipanti.</t>
  </si>
  <si>
    <t>Pointe Noire</t>
  </si>
  <si>
    <t>17 mag 1999</t>
  </si>
  <si>
    <t xml:space="preserve">
Statistiche anno 23/24: nella scorsa stagione Charpentier ha disputato 26 partite con 4 gol, 3 assist e 2 ammonizioni.
Gestione al Fantacalcio: dovrebbe ricoprire il ruolo di prima alternativa nella posizione più avanzata dell’attacco. Il centravanti di riserva, pronto a rendersi utile anche a gara in corso. Al Fantacalcio è un profilo che non stuzzica tanto, ragion per cui potreste anche pensare di virare direttamente su altri profili. Al massimo una scommessa da ultimo slot in leghe da almeno 10 partecipanti.
Note positive: lo acquisterete al prezzo minimo e potrebbe garantire comunque 10/15 presenze.
Note negative: la maggior parte delle presenze sarà da subentrato, difficile la sua gestione al Fantacalcio.
In chiave Mantra: va preso in considerazione solo in leghe da almeno 12 partecipanti ed esclusivamente per chi utilizza moduli con due punte.
</t>
  </si>
  <si>
    <t>Les Abymes</t>
  </si>
  <si>
    <t>28 gen 1995</t>
  </si>
  <si>
    <t xml:space="preserve">
Statistiche anno 23/24: nella scorsa stagione Cyprien ha disputato 19 partite con 2 gol e 3 assist.
Gestione al Fantacalcio: Pecchia ha fatto capire di volerlo ancora in rosa, ma non ci aspettiamo possa essere un gran protagonista con i crociati in Serie A. Calciatore che può senza dubbio tornare utile nel corso della stagione, spesso anche da subentrato. Al Fantacalcio è un profilo che non entusiasma, sotto diversi punti di vista.
Note positive: profilo low cost che può garantire 20/25 partite a voto.
Note negative: pochi bonus e soprattutto una titolarità sempre in discussione, la maggior parte delle presenze potrebbe essere da subentrato.
In chiave Mantra: acquisisce sicuramente valore potendo ricoprire anche il ruolo di M. Resta un profilo non titolatissimo, ma che può rendersi utile come ultima copertura in leghe numerose.
</t>
  </si>
  <si>
    <t>10 ott 2003</t>
  </si>
  <si>
    <t>Australia, Italia</t>
  </si>
  <si>
    <t xml:space="preserve">
Statistiche anno 23/24: nella scorsa stagione Circati ha disputato 32 partite con 1 gol, 0 assist e 8 ammonizioni.
Gestione al Fantacalcio: difensore dal grande talento e di qualità che può essere protagonista anche in Serie A con la maglia del Parma. Non un titolare inamovibile probabilmente, ma un perno importante per i crociati. Al Fantacalcio è una scommessa che intriga sotto diversi punti di vista: una copertura, almeno inizialmente, da 7 slot.
Note positive: difensore titolare low cost, può rivelarsi un ottimo affare anche in ottica modificatore.
Note negative: molto istintivo e irruente, tende spesso a farsi ammonire (8 gialli nella scorsa stagione).
In chiave Mantra: anche in questo caso può ricoprire il ruolo di copertura in uno degli ultimi slot a vostra disposizione nel pacchetto di centrali difensivi.
</t>
  </si>
  <si>
    <t>14 nov 1995</t>
  </si>
  <si>
    <t xml:space="preserve">
Statistiche anno 23/24: nella scorsa stagione Estevez ha disputato 34 partite con 3 gol, 1 assist e 7 ammonizioni.
Gestione al Fantacalcio: non possiamo definirlo un titolare inamovibile, ma un profilo che entrerà comunque stabilmente nelle rotazioni. Caratteristiche diverse rispetto agli altri contendenti per l’ex Spezia, sicuramente più dedito alla fase di contenimento. Al Fantacalcio potrebbe suscitare interesse solo per chi necessita di un profilo da acquistare al prezzo minimo e che garantisca diverse presenze.
Note positive: centrocampista low cost pronto a garantire anche 20/25 presenze.
Note negative: pochi bonus, occhio ai cartellini (7 ammonizioni). Inoltre, rispetto ad Hernani, Keita e Sohm sembrerebbe partire dietro nelle gerarchie.
In chiave Mantra: acquisisce sicuramente maggior appeal ricoprendo il ruolo di M/C. Mediano di copertura da poter relegare nell’ultimo slot in un pacchetto ipotetico di 3 mediani in leghe da almeno 12 partecipanti.
</t>
  </si>
  <si>
    <t>Plumpton</t>
  </si>
  <si>
    <t>08 apr 1992</t>
  </si>
  <si>
    <t>Australia, Inghilterra</t>
  </si>
  <si>
    <t xml:space="preserve">
Statistiche anno 23/24: nella scorsa stagione Ryan ha disputato 39 partite con 2 ammonizioni, 44 gol subiti e 17 clean sheet.
Gestione al Fantacalcio: arriva alla Roma per prendere il posto di Rue Patricio e fungere da secondo portiere alle spalle di Svilar. Di conseguenza, va acquistato solo in coppia con quest’ultimo.
Note positive: lo acquisterete al prezzo minimo.
Note negative: rischia di non andare a voto praticamente mai.</t>
  </si>
  <si>
    <t>Vicenza</t>
  </si>
  <si>
    <t>06 set 1993</t>
  </si>
  <si>
    <t xml:space="preserve">
Statistiche anno 23/24: nella scorsa stagione Valoti ha disputato 33 partite con 10 gol, 3 assist, 4 ammonizioni e 1 espulsione.
Gestione al Fantacalcio: torna al Monza dopo il prestito al Pisa, speranzoso di potersi ritagliare spazio importante come accaduto nel ritiro pre-season. Centrocampista dall'inserimento facile che potrebbe rappresentare la prima alternativa a Pessina nel corso della stagione. Una scommessa da ultimo slot da prendere al prezzo minimo in leghe da almeno 10 partecipanti.
Note positive: molto propenso al gol (10 reti nella scorsa stagione in 33 partite), andrà via comunque ad un prezzo molto basso.
Note negative: parte dietro nelle gerarchie e quasi tutte le sue presenze potrebbero arrivare da subentrato.
In chiave Mantra: anche in questo caso parliamo di un profilo che al massimo potrebbe intrigare come ultimo slot in un pacchetto di 5 C in leghe da 10/12 partecipanti.
Statistiche anno 23/24: nella scorsa stagione Valoti ha disputato 33 partite con 10 gol, 3 assist, 4 ammonizioni e 1 espulsione.
Gestione al Fantacalcio: torna al Monza dopo il prestito al Pisa, speranzoso di potersi ritagliare spazio importante come accaduto nel ritiro pre-season. Centrocampista dall'inserimento facile che potrebbe rappresentare la prima alternativa a Pessina nel corso della stagione. Una scommessa da ultimo slot da prendere al prezzo minimo in leghe da almeno 10 partecipanti.
Note positive: molto propenso al gol (10 reti nella scorsa stagione in 33 partite), andrà via comunque ad un prezzo molto basso.
Note negative: parte dietro nelle gerarchie e quasi tutte le sue presenze potrebbero arrivare da subentrato.
In chiave Mantra: anche in questo caso parliamo di un profilo che al massimo potrebbe intrigare come ultimo slot in un pacchetto di 5 C in leghe da 10/12 partecipanti.
</t>
  </si>
  <si>
    <t>Wien</t>
  </si>
  <si>
    <t>15 ott 1998</t>
  </si>
  <si>
    <t xml:space="preserve">
Statistiche anno 23/24: nella scorsa stagione Svoboda ha disputato 23 partite con 0 gol, 4 assist e 1 ammonizione.
Gestione al Fantacalcio: titolare, ma anche lui non inamovibile. Non parliamo di un profilo particolarmente appetibile per i nostri scopi, ma di un centrale comunque capace di garantire buona copertura in termini di minutaggio. Per chi necessita di un titolare low cost negli ultimi slot del proprio pacchetto difensivo, lui può rendersi parecchio utile.
Note positive: titolare, prezzo molto basso, bravo nelle sponde di testa in zona offensiva.
Note negative: la concorrenza è folta e diverse panchine potrebbero arrivare anche per lui.
In chiave Mantra: un Dc in più non fa mai male, soprattutto se come lui è capace di garantire almeno 25/30 presenze in stagione. Può essere un'affidabile ultima copertura.</t>
  </si>
  <si>
    <t>Pforzheim</t>
  </si>
  <si>
    <t>04 feb 1998</t>
  </si>
  <si>
    <t xml:space="preserve">
Statistiche anno 23/24: nella scorsa stagione Sverko ha disputato 38 partite con 0 bonus, 9 ammonizioni e 1 espulsione.
Gestione al Fantacalcio: come accennato più volte, la concorrenza nel pacchetto arretrato del Venezia è folta. Lui ha giocato tanto nella scorsa stagione e può ritagliarsi spazio importante anche nella prossima. Occhio all'impatto con la categoria diversa, ma al Fanta parliamo comunque di una copertura affidabile in termine di minutaggio. Un tassello, ovviamente, da ultimo slot.
Note positive: titolare da poter acquistare al prezzo minimo.
Note negative: porta tanti malus (9 ammonizioni e 1 espulsione nella scorsa stagione).
In chiave Mantra: ovviamente il suo appeal aumenta potendo ricoprire più ruoli, sicuramente più prezioso quello di B. Un jolly di copertura interessante per chi utilizza moduli con una difesa a 3.</t>
  </si>
  <si>
    <t>11 mag 2000</t>
  </si>
  <si>
    <t xml:space="preserve">
Statistiche anno 23/24: nella scorsa stagione Bjarkason ha disputato 36 partite con 3 gol, 1 assist, 1 ammonizione e 1 espulsione.
Gestione al Fantacalcio: giocatore molto duttile che si metterà a disposizione di Di Francesco nel corso della stagione. Non un titolare inamovibile, ma un profilo che rientrerà sicuramente nelle rotazioni, sia in mediana che sulla trequarti. Al Fantacalcio può essere una scommessina intrigante per gli ultimi slot del vostro pacchetto di centrocampo.
Note positive: scommessina low cost che può garantire un discreto bottino di partite a voto e anche 4/5 bonus totali.
Note negative: non è un titolare inamovibile, anzi. Potrebbero essere diverse le partite a voto da subentrato. Inoltre occhio all'impatto con la Serie A.
In chiave Mantra: profilo sicuramente più appetibile da questo punto di vista, un jolly di copertura intrigante per gli ultimi slot, ma in leghe da almeno 10/12 partecipanti.</t>
  </si>
  <si>
    <t>Barinas</t>
  </si>
  <si>
    <t>10 mag 1994</t>
  </si>
  <si>
    <t>Venezuela</t>
  </si>
  <si>
    <t xml:space="preserve">
Statistiche anno 23/24: nella scorsa stagione Osorio ha disputato 24 partite con 1 assist e 2 ammonizioni a referto.
Gestione al Fantacalcio: centrale di esperienza che rientrerà stabilmente nelle rotazioni difensive. Sarebbe sbagliato definirlo un titolare inamovibile, ma si può comunque parlare di un perno importante che andrà spesso a voto. Al Fantacalcio si può relegare tranquillamente negli ultimi slot di copertura del vostro pacchetto difensivo.
Note positive: difensore low cost pronto a garantire 15/20 partite a voto.
Note negative: la concorrenza è folta e potrebbe arrivare più di qualche panchina.
In chiave Mantra: anche in questo caso può rappresentare una buona copertura, specialmente in un pacchetto di 8/9 centrali per chi partecipa a leghe da 10/12 partecipanti.
</t>
  </si>
  <si>
    <t>Abobo</t>
  </si>
  <si>
    <t>18 feb 2002</t>
  </si>
  <si>
    <t>Costa d'Avorio, Italia</t>
  </si>
  <si>
    <t xml:space="preserve">
Statistiche anno 23/24: nella scorsa stagione Camara ha disputato 17 partite con 2 gol e 5 ammonizioni.
Gestione al Fantacalcio: potrebbe riuscire a ritagliarsi un minimo di spazio nella scorsa stagione, ma parte dietro nelle gerarchie. Non la prima riserva a centrocampo, tutt’altro. Inoltre un profilo neanche particolarmente prolifico, ragion per cui si potrebbe pensare anche di sorvolare inizialmente e rimandare un suo acquisto almeno fino all’asta di riparazione.
Note positive: lo acquisterete al prezzo minimo.
Note negative: occhio ai cartellini (5 gialli nella scorsa stagione), potrebbe giocare molto poco. Inoltre la maggior parte delle presenze sarà da subentrato.
In chiave Mantra: anche in questo caso parliamo di un profilo sul quale si può serenamente sorvolare.
</t>
  </si>
  <si>
    <t>Santiago de Chile</t>
  </si>
  <si>
    <t>28 mar 2005</t>
  </si>
  <si>
    <t>Cile</t>
  </si>
  <si>
    <t xml:space="preserve">
Statistiche anno 23/24: nella scorsa stagione Pizarro ha disputato 20 partite: per lui 5 gol, 1 assist, 1 ammonizione e 1 espulsione.
Gestione al Fantacalcio: giovane classe 2005 dal grande talento. Un gioiello che fa parte dell’Udinese, ma che rischia di trovare poco spazio. In quel ruolo possono giocare serenamente altri 5/6 calciatori presenti in rosa, sarà complicato ritagliarsi uno spazio tale da permettergli di incidere concretamente. Al Fanta potreste pensare di scommetterci per l'ultimissimo slot del vostro pacchetto offensivo, ma in leghe di almeno 10/12 partecipanti.
Note positive: interessante per Fanta continuativi, lo prendereste al prezzo minimo.
Note negative: la maggior parte delle presenze collezionate nella prossima stagione potrebbe essere da subentrato.
In chiave Mantra: anche in questo caso un profilo da tenere in considerazione solo in leghe numerose o magari di tipo continuativo.</t>
  </si>
  <si>
    <t>01 ott 2002</t>
  </si>
  <si>
    <t xml:space="preserve">
Statistiche anno 23/24: nella scorsa stagione Bianco non è mai andato a voto in Serie A.
Gestione al Fantacalcio: giovane centrocampista di talento che potrebbe rientrare nelle rotazioni in mediana di Nesta. Tutt'altro che un titolare inamovibile, ma un tassello utile nel corso di stagione. Al Fanta può rappresentare al massimo una scommessina da ultimissimo slot in leghe numerose.
Note positive: lo acquisterete al prezzo minimo e può garantire anche 15/20 partite a voto.
Note negative: potrebbe giocare poco, soprattutto da titolare. Non un profilo da bonus.
In chiave Mantra: acquista maggior valore potendo ricoprire anche il ruolo di M, ma parliamo comunque di una scommessina da ultimo slot in leghe da almeno 10/12 partecipanti.</t>
  </si>
  <si>
    <t>18 nov 1995</t>
  </si>
  <si>
    <t xml:space="preserve">
Statistiche anno 23/24: nella scorsa stagione Crnigoj ha disputato 17 partite con 0 bonus e 3 ammonizioni.
Gestione al Fantacalcio: potrà mettere a disposizione del tecnico la sua esperienza, ma in chiave Fantacalcio parliamo di un calciatore tutt'altro che appetibile. Per i nostri scopi sicuramente meglio altri profili: di conseguenza vi consigliamo di virare direttamente su altri centrocampisti, magari più offensivi e più titolare visto che lui ha nessuna delle due caratteristiche appena citate.
Note positive: lo acquisterete al prezzo minimo.
Note negative: rischia di giocare davvero poco, soprattutto dal primo minuto. Porta più malus che bonus.
In chiave Mantra: anche in questo caso vi consigliamo di virare direttamente su altri profili per il ruolo di C.</t>
  </si>
  <si>
    <t>11 mar 2002</t>
  </si>
  <si>
    <t xml:space="preserve">
Statistiche anno 23/24: nella scorsa stagione Ellertsson ha disputato 38 presenze con 2 gol, 4 assist e 5 ammonizioni.
Gestione al Fantacalcio: giocatore molto duttile che si metterà a disposizione di Di Francesco nel corso della stagione. Potrebbe ritagliarsi spazio importante soprattutto a gara in corso. Al Fantacalcio parliamo di una scommessa da ultimo slot, in leghe da almeno 12 partecipanti.
Note positive: scommessina da ultimo slot al prezzo minimo. Vizietto del bonus.
Note negative: Ci aspettiamo possa giocare raramente da titolare. Gestione in sede di formazione complicata.
In chiave Mantra: profilo sicuramente più appetibile da questo punto di vista, un jolly di copertura intrigante per gli ultimi slot, ma in leghe da almeno 12 partecipanti.</t>
  </si>
  <si>
    <t>08 feb 1999</t>
  </si>
  <si>
    <t>Canada, Giamaica</t>
  </si>
  <si>
    <t xml:space="preserve">
Statistiche anno 23/24: nella scorsa stagione Buchanan è andato a voto in 7 occasioni, 0 di queste da titolare. Per lui 1 gol e 0 malus con una MV del 6.07 e una FM del 6.50.
Gestione al Fantacalcio: purtroppo si affaccia alla prossima stagione da infortunato. Frattura alla tibia che gli costerà uno stop di almeno quattro mesi. Dunque, nella migliore delle ipotesi, lo rivedremo tra novembre e dicembre. Anche senza infortunio sarebbe partito dietro a Darmian e Dumfries nelle gerarchie, motivo per cui vi consigliamo di sorvolare sul suo acquisto.
Note positive: sicuramente lo acquisterete al prezzo minimo.
Note negative: infortunato, rischio di ricadute e riserva.
In chiave Mantra: anche in questo caso, nonostante ricopra un ruolo molto utile, l'infortunio incide troppo sulla sua valutazione. Virate su altri profili.
Statistiche anno 23/24: nella scorsa stagione Buchanan è andato a voto in 7 occasioni, 0 di queste da titolare. Per lui 1 gol e 0 malus con una MV del 6.07 e una FM del 6.50.
Gestione al Fantacalcio: purtroppo si affaccia alla prossima stagione da infortunato. Frattura alla tibia che gli costerà uno stop di almeno quattro mesi. Dunque, nella migliore delle ipotesi, lo rivedremo tra novembre e dicembre. Anche senza infortunio sarebbe partito dietro a Darmian e Dumfries nelle gerarchie, motivo per cui vi consigliamo di sorvolare sul suo acquisto.
Note positive: sicuramente lo acquisterete al prezzo minimo.
Note negative: infortunato, rischio di ricadute e riserva.
In chiave Mantra: anche in questo caso, nonostante ricopra un ruolo molto utile, l'infortunio incide troppo sulla sua valutazione. Virate su altri profili.
</t>
  </si>
  <si>
    <t>17 apr 2001</t>
  </si>
  <si>
    <t xml:space="preserve">
Statistiche anno 23/24: nella scorsa stagione Felici ha collezionato 38 presenze in tutte le competizioni con 5 gol, 6 assist, 6 cartellini gialli e 1 cartellino rosso.
Gestione al Fantacalcio: sarà l’alternativa offensiva ad Augello, i due si contenderanno una maglia anche a seconda dell’avversario da affrontare. Ha in canna una decina di bonus totali ed è la grande scommessa del Cagliari, pronto ad incidere anche a gara in corso. L’intuizione da pochissimi crediti per il vostro 7/8 slot di centrocampo.
Note positive: offensivo e propenso al gol, sa incidere anche a gara in corso. Andrà spesso a voto. Prezzo basso.
Note negative: essendo parecchio irruente negli interventi spesso colleziona cartellini. Potrebbe partire spesso dalla panchina, soprattutto nella prima parte di stagione.
In chiave Mantra: un jolly da utilizzare però soprattutto come E, l’ideale per chi gioca con moduli come il 343 o il 3412. Un’ottima alternativa per chiudere il pacchetto di esterni.</t>
  </si>
  <si>
    <t>Rusafa, Baghdad</t>
  </si>
  <si>
    <t>20 gen 2004</t>
  </si>
  <si>
    <t>Iraq</t>
  </si>
  <si>
    <t xml:space="preserve">
Statistiche anno 23/24: nella scorsa stagione Jasim ha disputato appena 5 partite con la prima squadra del Al-Quwa Al-Jawiya con cui ha segnato 4 gol. Per lui 0 assist, ma anche 0 malus.
Gestione al Fantacalcio: lo chiamano il Kvara iracheno per la sua imprevedibilità nei dribbling. Talento molto stuzzicante che potrebbe brillare sotto la guida di Fabregas. Parte naturalmente dietro nelle gerarchie, ma nonostante la giovanissima età ha tutte le carte per ritagliarsi spazio importante, soprattutto a gara in corso. Al Fantacalcio è una scommessa per chi è intrigato da questi talenti. Ovviamente per l'ultimo slot in leghe da almeno 12 partecipanti.
Note positive: lo acquisterete al prezzo minimo e ci aspettiamo possa andare spesso a voto.
Note negative: giovanissimo, potrebbe soffrire non poco l'impatto con il calcio italiano. Raramente sarà titolare.
In chiave Mantra: anche in questo caso parliamo di una scommessina da ultimo slot in un pacchetto di 4/5 W (ideali per chi utilizza il 3511) in leghe da almeno 10/12 partecipanti.</t>
  </si>
  <si>
    <t>19 mag 2002</t>
  </si>
  <si>
    <t xml:space="preserve">
Statistiche anno 23/24: nella scorsa stagione Marin ha disputato 35 partite tra tutte le competizioni con 0 bonus e 8 ammonizioni.
Gestione al Fantacalcio: può giocare in tutti e tre i ruoli della linea difensiva e ciò ovviamente lo rende un jolly importante per Conte. Sulla carta parte leggermente dietro ai titolari, ma si renderà utile in più di un’occasione nel corso della stagione. La classica scommessa da pochi crediti, da piazzare inizialmente al 6/7 slot della propria difesa, ma che con il tempo può scalare le gerarchie, sia nel Napoli che nella vostra rosa.
Note positive: lo acquisterete ad un prezzo bassissimo. Può garantire una discreta media voto. Occhio ai suoi lanci lunghi.
Note negative: pochi gol e diverse ammonizioni (8 nella scorsa stagione). Non è un titolare fisso.
In chiave Mantra: può essere una delle ultime alternative. Una scommessa interessante in copertura da inserire nel vostro pacchetto di centrali.</t>
  </si>
  <si>
    <t>Rho</t>
  </si>
  <si>
    <t>04 giu 1999</t>
  </si>
  <si>
    <t>1,10 mln €</t>
  </si>
  <si>
    <t xml:space="preserve">
Statistiche anno 23/24: nella scorsa stagione Sala ha disputato 29 partite con 0 bonus e 2 ammonizioni.
Gestione al Fantacalcio: terzino interessante, non più giovanissimo, ma con ancora diversi margini di miglioramento. Con l’arrivo di Moreno sarà la prima alternativa allo spagnolo sulla corsia di sinistra. Al Fantacalcio potrebbe rendersi utile proprio come copertura dell’ex Liverpool, magari in leghe da 10 partecipanti e per chiudere il pacchetto difensivo spendendo pochissimo.
Note positive: ci sono ottime probabilità di prenderlo al prezzo minimo e almeno 15 partite a voto potrebbero arrivare.
Note negative: la maggior parte dei voti che arriveranno potrebbero essere a gara in corso.
In chiave Mantra: ancor di più in questo caso potrebbe essere interessante la coppia con Moreno, soprattutto se affiancata ad un top di ruolo. Ovviamente solo per chi gioca con la difesa a 4.</t>
  </si>
  <si>
    <t>09 ago 1998</t>
  </si>
  <si>
    <t xml:space="preserve">
Statistiche anno 23/24: nella scorsa stagione Altare ha disputato 35 partite con 4 gol, 3 assist, 7 ammonizioni e 1 espulsione.
Gestione al Fantacalcio: non un titolare inamovibile, ma un perno importante che rientrerà stabilmente nelle rotazioni difensive. Spesso a voto, può essere una copertura super low cost per gli ultimi slot del proprio pacchetto difensivo.
Note positive: difensore low cost che può garantire anche 25/30 presenze. Vizio del gol marcato.
Note negative: la concorrenza è folta, potrebbero arrivare diverse panchine nel corso della stagione.
In chiave Mantra: se utilizzate moduli con una difesa a tre potrebbe essere una copertura low cost interessante per gli ultimi slot di un pacchetto di 8/9 centrali.
</t>
  </si>
  <si>
    <t>15 dic 1997</t>
  </si>
  <si>
    <t xml:space="preserve">
Statistiche anno 23/24: nella scorsa stagione Sherri ha disputato 45 partite con 5 ammonizioni, 44 gol subiti e 17 clean sheet.
Gestione al Fantacalcio: arriva al Cagliari per ricoprire il ruolo di secondo portiere. Di conseguenza, vi consigliamo di prenderlo solo ed esclusivamente in coppia con il primo estremo difensore dei sardi.
Note positive: lo acquisterete al prezzo minimo.
Note negative: rischia seriamente di chiudere la stagione con 0 presenze all'attivo.
</t>
  </si>
  <si>
    <t>Sursee</t>
  </si>
  <si>
    <t xml:space="preserve">
Note negative: porta pochi bonus e nel corso della stagione potrebbe finire in panchina in più di un'occasione.
Statistiche anno 23/24: nella scorsa stagione Haas è andato a voto in 1 occasione, da titolare. Per lui 0 bonus e 1 ammonizione con una MV del 5.50 e una FM del 500.
Gestione al Fantacalcio: nella prossima stagione potrebbe trovare maggior spazio in mezzo al campo. Non un titolare inamovibile, ma un profilo capace di garantire comunque un discreto numero di presenze. Al Fantacalcio può rappresentare al massimo una copertura da ultimo slot in leghe numerose.
Note positive: lo acquisterete al prezzo minimo, può garantire almeno 15/20 presenze.
In chiave Mantra: acquisisce sicuramente maggior appeal in questo caso. Una copertura da ultimo slot in leghe da almeno 10/12 partecipanti.</t>
  </si>
  <si>
    <t>13 gen 2005</t>
  </si>
  <si>
    <t xml:space="preserve">
Gestione al Fantacalcio: non possiamo definirlo un titolare, almeno in partenza, ma dobbiamo dirvi chiaramente che si tratta di un talento cristallino e di gran livello. Reduce dalla vittoria dell'Europeo U19 da MVP di categoria, può ritagliarsi spazio importante anche in Serie A e sposarsi alla grande con la filosofia di gioco di Runjaic. Sia da prima che da seconda punta. Una scommessina da ultimi slot che stuzzica sicuramente il fantallenatore alla ricerca di un nuovo gioiello che possa esplodere.
Note positive: duttile, sa sia segnare che fare assist. Prezzo molto basso.
Note negative: parte dietro nelle gerarchie, soprattutto all'inizio potrebbe partire spesso dalla panchina.
In chiave Mantra: in un pacchetto di 5/6 A per chi gioca con un tridente puro può essere una scommessina intrigante per l'ultimo slot in leghe da 10/12 partecipanti.
Statistiche anno 23/24: nella scorsa stagione Bravo ha disputato 7 partite con 3 gol, 2 assist e 3 ammonizioni.
</t>
  </si>
  <si>
    <t>Abidjan</t>
  </si>
  <si>
    <t>14 mar 2000</t>
  </si>
  <si>
    <t xml:space="preserve">
Statistiche anno 23/24: nella scorsa stagione Kone ha disputato 14 partite con 0 gol, 1 assist, 1 espulsione 5 ammonizioni.
Gestione al Fantacalcio: centrocampista non appetibile per il Fantacalcio sotto diversi aspetti. Inoltre potrebbe trovare pochissimo spazio nella prossima stagione al Como: la concorrenza è folta e lui arriva da un bruttissimo infortunio. Sorvolate.
Note positive: lo acquisterete sicuramente al prezzo minimo.
Note negative: potrebbe giocare davvero pochissime partite, soprattutto dal 1’. Tanti malus e pochi bonus.
In chiave Mantra: pur essendo un mediano, alla stessa cifra potete assicurarvi calciatori più affidabili sotto diversi punti di vista.</t>
  </si>
  <si>
    <t>12 mar 1992</t>
  </si>
  <si>
    <t xml:space="preserve">
Statistiche anno 23/24: nella scorsa stagione Baselli ha disputato 25 partite con 0 gol, 1 assist e 3 ammonizioni.
Gestione al Fantacalcio: come potete notare anche dalle statistiche della scorsa stagione, non è più il Baselli che abbiamo ammirato con la maglia del Torino. Parliamo di un calciatore maturato, più intelligente tatticamente, ma anche più difensivo. Al Fantacalcio può essere al massimo un 8 slot di copertura.
Note positive: può racimolare 15/20 presente totali e lo acquisterete al prezzo minimo o poco più.
Note negative: porta ormai pochissimi bonus. La concorrenza è folta, le panchine potrebbero essere molte.
In chiave Mantra: qui ovviamente il suo appeal aumenta. Potendo ricoprire il ruolo di M, in leghe da 10 si candida per essere anche un'alternativa valida.</t>
  </si>
  <si>
    <t>Chibombo</t>
  </si>
  <si>
    <t>05 gen 2003</t>
  </si>
  <si>
    <t xml:space="preserve">
Statistiche anno 23/24: nella scorsa stagione Mutandwa ha disputato 23 partite con 6 gol, 1 assist e 6 ammonizioni.
Gestione al Fantacalcio: utilizzato tanto nella pre-season, la sensazione è che possa comunque faticare a trovare continuità. Potrebbe rendersi utile nel corso della stagione, soprattutto a gara in corso, per sostituire sia Piccoli, che Lapadula o Luvumbo. Parte però dietro nelle gerarchie rispetto a tutti gli attaccanti appena citati. Al Fantacalcio parliamo al massimo di una scommessina da ultimissimo slot in leghe da almeno 12 partecipanti.
Note positive: lo acquisterete al prezzo minimo.
Note negative: rischia di collezionare pochissime presenze, quasi mai da titolare.
In chiave Mantra: anche in questo caso un profilo non proprio appetibilissimo. Spendibile solo in leghe da 12 partecipanti almeno e per chi gioca con due punte, ovviamente per l'ultimo slot di un pacchetto di 5/6 punte.
</t>
  </si>
  <si>
    <t>Bischofsmais</t>
  </si>
  <si>
    <t>Germania</t>
  </si>
  <si>
    <t xml:space="preserve">
Statistiche anno 23/24: nella scorsa stagione Fruchtl ha disputato 36 partite con 38 gol subiti, 15 clean sheet e 3 ammonizioni.
Gestione al Fantacalcio: arriva per ricoprire il ruolo di vice Falcone, ma potrebbe avere qualche occasione dal 1’ in questa stagione. Estremo difensore su cui la società punta tanto.
Note positive: lo acquisterete sicuramente al prezzo minimo.
Note negative: ovviamente il rischio di chiudere l’annata con 0 presenze all’attivo c’è.</t>
  </si>
  <si>
    <t>26 mag 1999</t>
  </si>
  <si>
    <t>Francia, Mali</t>
  </si>
  <si>
    <t xml:space="preserve">
Statistiche anno 23/24: nella scorsa stagione Coulibaly ha disputato 29 partite con 2 assist, 4 ammonizioni e 1 espulsione.
Gestione al Fantacalcio: entrerà stabilmente nelle rotazioni difensive, giocando sia a destra che a sinistra. Calciatore tenuto parecchio in considerazione da Pecchia,  ma che non possiamo definire titolare inamovibile. Come detto però, andrà spesso a voto e può regalare anche qualche bonus. Una scommessa intrigante per gli ultimi slot.
Note positive: difensore low cost che può garantire anche 25/30 presenze.
Note negative: occhio ai cartellini (4 gialli e 1 rosso nella scorsa stagione).
In chiave Mantra: acquista ancor più valore al Mantra potendo ricoprire il ruolo sia di Dd che di Ds ed E. Un Jolly di copertura ideale per chi utilizza moduli con una difesa a tre, da relegare però ovviamente negli ultimi slot.
</t>
  </si>
  <si>
    <t>31 ago 1982</t>
  </si>
  <si>
    <t xml:space="preserve">
Statistiche anno 23/24: nella scorsa stagione Reina ha disputato 12 partite con 15 gol subiti, 3 clean sheet, 2 ammonizioni e 1 espulsione.
Gestione al Fantacalcio: dall’alto dei suoi 41 anni arriva per il ruolo di uomo spogliatoio in una squadra che torna in Serie A dopo tantissimi anni. Nel mentre potrebbe essere anche il vice di Audero, con il quale però si giocherà comunque le sue occasioni di titolarità. Non è infatti assolutamente scontato che non possa essere lui il numero 1 in avvio.
Note positive: lo acquisterete ad un prezzo molto basso.
Note negative: c’è il rischio concreto che Audero possa essere il primo portiere a lungo andare.</t>
  </si>
  <si>
    <t>Västerås</t>
  </si>
  <si>
    <t>04 mar 2003</t>
  </si>
  <si>
    <t xml:space="preserve">
Statistiche anno 23/24: nella scorsa stagione Dahl ha disputato 23 partite con 3 assist e 3 ammonizioni.
Gestione al Fantacalcio: arriva a Roma per ricoprire il ruolo di prima riserva sulla corsia di sinistra. L’idea di affiancarlo ad Angelino è tutt’altro che malsana. Probabilmente al prezzo minimo vi assicurereste la copertura di uno di difensori più interessanti della Serie A. Una coppia di tutto rispetto.
Note positive: prezzo minimo, propensione all’assist.
Note negative: parte dietro nelle gerarchie, potrebbero essere diverse le presenze a gara in corso.
In chiave Mantra: anche in questo caso consigliamo vivamente di prenderlo in coppia con Angelino.</t>
  </si>
  <si>
    <t>29 ago 1992</t>
  </si>
  <si>
    <t xml:space="preserve">
Statistiche anno 23/24: nella scorsa stagione Paleari ha disputato 41 partite con 4 ammonizioni, 36 gol subiti e 18 clean sheet.
Gestione al Fantacalcio: arriva al Torino con la speranza di ricoprire il ruolo di vice Milinkovic-Savic. Dunque, va affiancato obbligatoriamente al serbo, ma occhio anche alla concorrenza di Donnarumma.
Note positive: lo acquisterete al prezzo minimo.
Note negative: c’è il rischio che possa chiudere il campionato con 0 partite a voto.</t>
  </si>
  <si>
    <t>27 mar 1990</t>
  </si>
  <si>
    <t xml:space="preserve">
Statistiche anno 23/24: nella scorsa stagione Chichizola ha disputato 37 presenze con 4 ammonizioni, 33 gol subiti e 14 clean sheet.
Gestione al Fantacalcio: reduce da un’annata da protagonista in Serie B, dovrebbe esser relegato al ruolo di secondo portiere nella prossima stagione. Dunque, al Fantacalcio un suo acquisto è da prendere in considerazione solo ed esclusivamente in coppia con Suzuki.
Note positive: lo acquisterete al prezzo minimo.
Note negative: potrebbe anche chiudere la propria stagione con 0 partite a voto.</t>
  </si>
  <si>
    <t>26 dic 1993</t>
  </si>
  <si>
    <t xml:space="preserve">
Statistiche anno 23/24: nella scorsa stagione Di Chiara ha disputato 25 partite con 1 assist e 4 ammonizioni.
Gestione al Fantacalcio: protagonista nella scorsa stagione, dovrebbe invece partire dietro nelle gerarchie rispetto a Valeri. Quest’ultimo dovrebbe essere il titolare e Di Chiara la sua riserva diretta, ma occhio anche a Coulibaly che può giocare sia a destra che sinistra. Insomma, sconsigliamo coppie: al Fanta può rivelarsi un ultimo slot in leghe molto numerose.
Note positive: lo acquisterete al prezzo minimo e potrebbe riuscire a garantire anche 15/20 presenze.
Note negative: parte parecchio dietro nelle gerarchie, di conseguenza la maggior parte delle sue presenze potrebbero arrivare da subentrato.
In chiave Mantra: anche in questo caso escludiamo coppie di alcun tipo e vi consigliamo di prendere in considerazione il suo acquisto solo ed esclusivamente per l’ultimo slot in leghe molto numerose.
</t>
  </si>
  <si>
    <t>Curitiba</t>
  </si>
  <si>
    <t>31 mag 1998</t>
  </si>
  <si>
    <t xml:space="preserve">
Statistiche anno 23/24: nella scorsa stagione Bertinato ha disputato 9 partite con 1 ammonizione, 10 gol subiti e 2 clean sheet.
Gestione al Fantacalcio: non sembra essere nei piani dell'allenatore del Venezia.
Note positive: lo acquisterete al prezzo minimo.
Note negative: chiuderà la propria stagione con 0 presenze all’attivo.</t>
  </si>
  <si>
    <t>11 gen 2005</t>
  </si>
  <si>
    <t xml:space="preserve">
Statistiche anno 23/24: nella scorsa stagione Zeroli ha disputato 37 partite con 7 gol, 3 assist e 10 ammonizioni.
Gestione al Fantacalcio: giovane talento che nel Milan potrebbe trovare davvero pochissimo spazio nel corso della stagione. Al Fantacalcio può stuzzicare solo per i continuativi, altrimenti meglio virare su altri profili.
Note positive: lo acquisterete al prezzo minimo.
Note negative: potrebbe chiudere la stagione serenamente con 0 presenze all'attivo.
In chiave Mantra: anche in questo caso meglio andare su altri profili.</t>
  </si>
  <si>
    <t>25 feb 2002</t>
  </si>
  <si>
    <t xml:space="preserve">
Statistiche anno 23/24: nella scorsa stagione Marcandalli ha disputato 38 partite con 1 gol, 1 assist, 5 ammonizioni e 1 espulsione.
Gestione al Fantacalcio: giovane difensore che si è messo in mostra nell'ultima stagione di Serie B. Potrebbe rientrare nel pacchetto difensori per la prossima stagione di Serie A, ma difficilmente sarà un titolare. Una scommessa da ultimissimo slot in leghe da almeno 12 partecipanti.
Note positive: lo acquisterete al prezzo minimo.
Note negative: potrebbe giocare davvero raramente, soprattutto dal primo minuto.
In chiave Mantra: anche in questo caso è un profilo su cui si può serenamente sorvolare per il vostro pacchetto di centrali, a prescindere dal modulo.
</t>
  </si>
  <si>
    <t>02 nov 1993</t>
  </si>
  <si>
    <t xml:space="preserve">
Statistiche anno 23/24: nella scorsa stagione Goldaniga è andato a voto in 13 occasioni, 12 di queste da titolare. Per lui 0 bonus e 3 ammonizioni con una MV del 5.65 e una FM del 5.54.
Gestione al Fantacalcio: con l'arrivo di Varane e Dossena ha perso terreno nelle gerarchie. Sarà una delle prime alternative ai due titolari, ma al Fantacalcio, visto anche il livello della riserva in questione, vi sconsigliamo di puntarci generalmente. Tuttavia, visti gli acciacchi fisici che spesso presenta Varane, Goldaniga potrebbe tornare utile in più di un'occasione. Al massimo un ultimo slot in leghe da 12 partecipanti.
Note positive: difensore pronto a garantire 10/15 presenze al prezzo minimo.
Note negative: parte nettamente dietro nelle gerarchie, potrebbero essere pochissime le partite da titolare.
In chiave Mantra: nonostante un Dc in più non faccia mai male, in questo caso, allo stesso prezzo, potete trovarne di altri più affidabili sia per titolarità che per media voto. Al massimo lui può tornare utile come ultimissimo slot in leghe da almeno 12 partecipanti.
Statistiche anno 23/24: nella scorsa stagione Goldaniga è andato a voto in 13 occasioni, 12 di queste da titolare. Per lui 0 bonus e 3 ammonizioni con una MV del 5.65 e una FM del 5.54.
Gestione al Fantacalcio: con l'arrivo di Varane e Dossena ha perso terreno nelle gerarchie. Sarà una delle prime alternative ai due titolari, ma al Fantacalcio, visto anche il livello della riserva in questione, vi sconsigliamo di puntarci generalmente. Tuttavia, visti gli acciacchi fisici che spesso presenta Varane, Goldaniga potrebbe tornare utile in più di un'occasione. Al massimo un ultimo slot in leghe da 12 partecipanti.
Note positive: difensore pronto a garantire 10/15 presenze al prezzo minimo.
Note negative: parte nettamente dietro nelle gerarchie, potrebbero essere pochissime le partite da titolare.
In chiave Mantra: nonostante un Dc in più non faccia mai male, in questo caso, allo stesso prezzo, potete trovarne di altri più affidabili sia per titolarità che per media voto. Al massimo lui può tornare utile come ultimissimo slot in leghe da almeno 12 partecipanti.
</t>
  </si>
  <si>
    <t>01 set 1993</t>
  </si>
  <si>
    <t xml:space="preserve">
Statistiche anno 23/24: nella scorsa stagione Barba ha disputato 32 partite con 3 gol, 2 ammonizioni e 1 espulsione.
Gestione al Fantacalcio: con l’arrivo di Dossena e Varane è scivolato dietro nelle gerarchie difensive. Si giocherà con gli altri centrali di riserva il posto di prima alternativa ai due titolari sopra citati. Al Fantacalcio resta un profilo su cui poter sorvolare, a meno che non vi possa interessare un difensore al prezzo minimo da massimo una decina di presenze.
Note positive: potrebbe riuscire a collezionare una decina di presenze al prezzo minimo.
Note negative: parte dietro nelle gerarchie e il rischio è che possa andare pochissime volte a voto dal 1’. Inoltre in Serie A non ha mai brillato particolarmente.
In chiave Mantra: la possibilità di utilizzarlo in due ruoli lo rende un jolly spendibile per l’ultimissimo slot di rose che utilizzano moduli con la difesa a quattro, ma in leghe da almeno 12 partecipanti.</t>
  </si>
  <si>
    <t>Lucca</t>
  </si>
  <si>
    <t>06 gen 2003</t>
  </si>
  <si>
    <t xml:space="preserve">
Statistiche anno 23/24: nella scorsa stagione Ghilardi ha disputato 40 partite tra tutte le competizioni con 2 gol e 9 ammonizioni a referto.
Gestione al Fantacalcio: giovanissimo difensore centrale dal grande talento. Reduce da una buona annata alla Samp, spera di ritagliarsi spazio importante anche in Serie A al Verona. Ovviamente parte dietro nelle gerarchie, ma visto il grande talento a sua disposizione, siamo convinti possa tornare utile nel corso della stagione. Al Fantacalcio però, almeno all’inizio, si può sorvolare.
Note positive: lo acquisterete al prezzo minimo.
Note negative: rischia di non giocare praticamente mai.
In chiave Mantra: anche in questo caso è un profilo su cui si può sorvolare in fase iniziale.</t>
  </si>
  <si>
    <t>Motta di Livenza</t>
  </si>
  <si>
    <t>07 feb 2002</t>
  </si>
  <si>
    <t xml:space="preserve">
Statistiche anno 23/24: nella scorsa stagione Furlanetto ha disputato 22 partite con 3 ammonizioni, 36 gol subiti e 3 clean sheet.
Gestione al Fantacalcio: dovrebbe essere il terzo portiere della Lazio nella prossima stagione, da prendere solo ed esclusivamente con gli altri due estremi difensori biancocelesti.
Note positive: lo acquisterete al prezzo minimo.
Note negative: potrebbe chiudere la propria stagione con 0 presenze all'attivo.
</t>
  </si>
  <si>
    <t>Faenza</t>
  </si>
  <si>
    <t>12 ott 1992</t>
  </si>
  <si>
    <t xml:space="preserve">
Statistiche anno 23/24: nella scorsa stagione Grandi non ha disputato neanche una partita.
Gestione al Fantacalcio: sarà il terzo portiere del Venezia, dunque da prendere solo con gli altri due.
Note positive: lo acquisterete al prezzo minimo.
Note negative: potrebbe chiudere la propria stagione con 0 presenze all’attivo.</t>
  </si>
  <si>
    <t>Rosario</t>
  </si>
  <si>
    <t>14 gen 1999</t>
  </si>
  <si>
    <t xml:space="preserve">
Statistiche anno 23/24: nella scorsa stagione Valenti ha disputato 2 partite.
Gestione al Fantacalcio: reduce da annate tormentate a causa di diversi infortuni importanti, spera di ritagliarsi un po’ di spazio in Serie A, ma è consapevole di partire parecchio dietro nelle gerarchie. Ci aspettiamo possa racimolare pochi minuti e anche per questo sconsigliamo di puntare su di lui al Fantacalcio.
Note positive: lo acquisterete al prezzo minimo.
Note negative: potrebbero essere davvero poche le sue partite a voto a fine stagione, la maggior parte magari anche da subentrato.
In chiave Mantra: anche in questo caso vi consigliamo di virare direttamente su altri profili. Anche allo stesso prezzo potete trovare di meglio.
</t>
  </si>
  <si>
    <t>Poitiers</t>
  </si>
  <si>
    <t>23 dic 2002</t>
  </si>
  <si>
    <t xml:space="preserve">
Statistiche anno 23/24: nella scorsa stagione Okou ha disputato 26 partite con 2 gol, 0 assist e 1 ammonizione.
Gestione al Fantacalcio: centrale difensivo che si contenderà il posto con gli altri innumerevoli interpreti di questo ruolo in rosa. Difensore molto fisico che proverà a ritagliarsi spazio nel corso della stagione. Al Fantacalcio non è un profilo appetibilissimo, ragion per cui si potrebbe anche pensare di sorvolare, almeno inizialmente, sul suo profilo.
Note positive: lo acquisterete al prezzo minimo.
Note negative: rischia di giocare poco, soprattutto nella prima parte di stagione.
In chiave Mantra: anche in questo caso è un profilo su cui si può sorvolare in fase iniziale.</t>
  </si>
  <si>
    <t>Sopron</t>
  </si>
  <si>
    <t>06 giu 2002</t>
  </si>
  <si>
    <t>Ungheria</t>
  </si>
  <si>
    <t xml:space="preserve">
Statistiche anno 23/24: nella scorsa stagione Balogh ha disputato 17 partite con 0 bonus, 2 ammonizioni e 2 espulsioni.
Gestione al Fantacalcio: parte leggermente dietro nelle gerarchie. Non ci aspettiamo possa essere un titolare fisso, ma rientrerà stabilmente nelle rotazioni difensive del Parma. Tuttavia al Fantacalcio può rappresentare al massimo un ultimo slot in leghe da almeno 10/12 partecipanti.
Note positive: lo acquisterete al prezzo minimo e può garantire 15/20 presenze.
Note negative: la concorrenza è davvero folta e le panchine potrebbero non essere poche.
In chiave Mantra: un Dc in più non fa mai male. Se utilizzate una difesa a tre, può ricoprire il ruolo di ultimo slot difensivo in pacchetto di 8/9 centrali in leghe da almeno 10/12 partecipanti.
</t>
  </si>
  <si>
    <t>22 gen 2004</t>
  </si>
  <si>
    <t xml:space="preserve">
Statistiche anno 23/24: nella scorsa stagione Nava è andato a voto in 1 occasione, non da titolare. Per lui 1 gol subito con una MV del 5.50 e una FM del 4.50.
Gestione al Fantacalcio: dovrebbe essere il terzo portiere del Milan, da affiancare dunque solo ed esclusivamente a Maignan e Sportiello.
Note positive: lo acquisterete al prezzo minimo.
Note negative: potrebbe chiudere la stagione con 0 presenze all'attivo.</t>
  </si>
  <si>
    <t>Macomer</t>
  </si>
  <si>
    <t xml:space="preserve">
Statistiche anno 23/24: nella scorsa stagione Vigorito ha disputato una partita.
Gestione al Fantacalcio: sarà l’ultima scelta in termini di portieri in casa Como. Estremo difensore da prendere solo ed esclusivamente in blocco con gli altri portieri del Como.
Note positive: lo acquisterete al prezzo minimo.
Note negative: rischio concreto di chiudere la propria stagione a zero presenze</t>
  </si>
  <si>
    <t>23 mar 2001</t>
  </si>
  <si>
    <t xml:space="preserve">
Statistiche anno 23/24: nella scorsa stagione Corvi ha disputato 5 presenze con 6 gol subiti e 1 clean sheet.
Gestione al Fantacalcio: nella migliore delle ipotesi sarà il terzo portiere del Parma, dunque da acquistare per forza con Suzuki e Chichizola.
Note positive: lo acquisterete al prezzo minimo.
Note negative: potrebbe anche chiudere la propria stagione con 0 partite a voto.</t>
  </si>
  <si>
    <t>79,1</t>
  </si>
  <si>
    <t>82-107</t>
  </si>
  <si>
    <t>91-110</t>
  </si>
  <si>
    <t>21 giu 1997</t>
  </si>
  <si>
    <t xml:space="preserve">
Statistiche anno 23/24: nella scorsa stagione Dovbyk ha disputato 41 partite con 25 gol, 10 assist e 2 ammonizioni.
Gestione al Fantacalcio: reduce dalla migliore annata della sua carriera, approda a Roma per il ruolo di centravanti titolare. Delle 25 reti 7 sono arrivate da rigore, ma la prima scelta dovrebbe essere ancora Dybala in questo senso. Lui si candida per essere un primo slot, pronto anche a garantire assistenza ai fantasisti alle sue spalle. Un calciatore completo che può regalare soddisfazioni.
Note positive: ci aspettiamo possa raggiungere 15/20 bonus totali. Un primo slot che per rapporto qualità-prezzo potrebbe rivelarsi un ottimo affare.
Note negative: alla prima stagione in Serie A non è detto che riesca a fare subito bene, soprattutto in termini di gol.
In chiave Mantra: a prescindere dal modulo, sarà il vostro titolare di riferimento in questo ruolo. Forse, il prezzo potrebbe essere meno basso rispetto agli altri top e ciò vi permetterebbe di affiancarlo ad un altro profilo praticamente dello stesso livello (A o Pc).</t>
  </si>
  <si>
    <t>03 mar 1999</t>
  </si>
  <si>
    <t xml:space="preserve">
Statistiche anno 23/24: nella scorsa stagione Zerbin è andato a voto in 16 occasioni, 8 di queste da titolare. Per lui 0 gol, 1 assist e 1 espulsione con una MV e una FM del 5.78.
Gestione al Fantacalcio: dovrebbe essere una delle prime alternative sulla corsia di destra, ovviamente a tutta fascia e non più avanzato. Tuttavia, parliamo di un calciatore da diversi anni in prima squadra ma sempre ai margini delle rotazioni ed è difficile pensare che la situazione possa cambiare di tanto. Una scommessa per l'ultimo slot al Fantacalcio, nulla in più.
Note positive: lo acquisterete al prezzo minimo. Può garantire 10/15 presenze da subentrato.
Note negative: ci aspettiamo possa giocare poco e praticamente mai da titolare.
In chiave Mantra: anche in questo caso parliamo di una scommessa da ultimo slot, magari in un pacchetto di 4/5 E per chi utilizza moduli con due esterni puri.</t>
  </si>
  <si>
    <t>Stockholm</t>
  </si>
  <si>
    <t>21 giu 1995</t>
  </si>
  <si>
    <t xml:space="preserve">
Statistiche anno 23/24: nella scorsa stagione Karlstrom ha disputato 35 partite con 2 gol, 5 assist, 7 ammonizioni e 1 espulsione.
Gestione al Fantacalcio: profilo d'esperienza al servizio di Runjaic. Un equilibratore che di fatto prenderà il posto di Wallace e che potrebbe giocare tanto, sia da titolare che a gara in corso. Al Fantacalcio è un profilo che attira poco al Classic, un ultimo slot di copertura al massimo.
Note positive: ci aspettiamo diverse partite a voto e buona MV.
Note negative: porta pochi bonus, occhio ai cartellini (7 gialli e 1 rosso nella scorsa stagione). Tanta concorrenza, non è detto che sia un titolare inamovibile.
In chiave Mantra: in questo caso ovviamente l'appeal aumenta potendo ricoprire anche il ruolo di M. Centrocampista affidabile da tenere in caldo per le emergenze nell'ultimo slot del vostro pacchetto di mediani.</t>
  </si>
  <si>
    <t>30 gen 2004</t>
  </si>
  <si>
    <t xml:space="preserve">
Statistiche anno 23/24: nella scorsa stagione Sagrado ha disputato 33 partite con 2 gol, 1 assist e 5 ammonizioni.
Gestione al Fantacalcio: giovane esterno dotato di una gran velocità e ben strutturato fisicamente. Alla prima esperienza in Serie A, si giocherà le sue occasioni con gli altri esterni in rosa. Siamo convinti potrà ritagliarsi spazio importante fin dall'inizio, soprattutto però a gara in corso. Non un profilo particolarmente incline al bonus, ma uno che sa inserirsi bene e che con Di Francesco può sbocciare. Tanta corsa e quantità per una scommessa intrigante per il vostro ultimo slot di difesa.
Note positive: potrebbe andare a voto in diverse occasioni, probabilmente lo acquisterete al prezzo minimo.
Note negative: giovanissimo, alla prima esperienza in Serie A. La concorrenza è folta, non è un titolare inamovibile.
In chiave Mantra: può essere una scommessina intrigante anche in questo caso, sempre però per l'ultimo slot e in leghe da almeno 10 partecipanti.</t>
  </si>
  <si>
    <t>12 mag 2006</t>
  </si>
  <si>
    <t>Montenegro</t>
  </si>
  <si>
    <t xml:space="preserve">
Statistiche anno 23/24: nella scorsa stagione Adzic ha disputato 44 partite con 8 gol, 4 assist e 5 ammonizioni.
Gestione al Fantacalcio: giovane gioiello che ha stregato Motta nella pre-season. Nel ruolo di trequartista potrebbe trovare spazio nel corso della stagione in prima squadra, ma quasi sempre da subentrato e non con un minutaggio particolarmente ampio. Tuttavia è una scommessina che stuzzica gli "scout", soprattutto per Fanta continuativi oppure a listone.
Note negative: rischia seriamente di collezionare davvero pochissimi minuti, non partendo praticamente mai da titolare.
In chiave Mantra: in questo caso potrebbe risultare una scommessa appetibile solo per chi utilizza rose con numero di calciatori illimitato.</t>
  </si>
  <si>
    <t>Zadar</t>
  </si>
  <si>
    <t>24 gen 1998</t>
  </si>
  <si>
    <t xml:space="preserve">
Statistiche anno 23/24: nella scorsa stagione Erlic è andato a voto in 32 occasioni, 31 di queste da titolare. Per lui 5 ammonizioni, 1 gol e 0 assist con una MV del 5.77 e una FM del 5.78.
Gestione al Fantacalcio: non una stagione eccellente la scorsa con il Sassuolo, culminata con la retrocessione. Adesso approda a Bologna dove spera di essere protagonista: si giocherà il posto e ruoterà tanto, come Italiano vuole. Andrà comunque spesso a voto e al Fantacalcio può esser considerato come una copertura da 6/7 slot.
Note positive: low cost, spesso a voto.
Note negative: potrebbe prendere diverse ammonizioni visto il modo di difendere di Italiano. Ruoterà tanto.
In chiave Mantra: anche in questo caso parliamo di una copertura per gli ultimi slot. Preferibile acquistarlo nel caso in cui utilizziate una difesa a tre.
</t>
  </si>
  <si>
    <t>Göttingen</t>
  </si>
  <si>
    <t>07 feb 2001</t>
  </si>
  <si>
    <t xml:space="preserve">
Statistiche anno 23/24: nella scorsa stagione Engelhardt ha disputato 37 partite con 4 gol, 2 assist e 11 ammonizioni.
Gestione al Fantacalcio: centrocampista pagato 8 milioni di euro e che arriva dalla Serie B tedesca, ma pronto per essere un perno importante del Como in Serie A. Ci aspettiamo possa essere spesso titolare, ma non inamovibile vista la forte concorrenza in quel ruolo. Un mediano di copertura dalla buona media voto, affidabile per il 7 slot del vostro centrocampo in leghe da almeno 10 partecipanti.
Note positive: buona media voto, low cost e quasi sempre presente.
Note negative: non porta tantissimi bonus, occhio ai cartellini gialli (11 ammonizioni nella scorsa stagione). Concorrenza folta, soprattutto all'inizio non potrebbero mancare le panchine.
In chiave Mantra: aumenta naturalmente l'appeal potendo ricoprire anche il ruolo di M. Per noi una validissima prima alternativa al vostro titolare di riferimento.</t>
  </si>
  <si>
    <t>23 set 2004</t>
  </si>
  <si>
    <t xml:space="preserve">
Statistiche anno 23/24: nella scorsa stagione Pisilli ha disputato 33 presenze con 11 gol, 5 assist e 2 ammonizioni.
Gestione al Fantacalcio: giovanissimo talento che spera di rientrare più stabilmente nelle rotazioni a centrocampo in prima squadra. Al Fanta è un profilo che stuzzica soprattutto chi partecipa a leghe di tipo continuativo. Una scommessina intrigante per il futuro.
Note positive: lo acquisterete al prezzo minimo.
Note negative: potrebbe collezionare anche stavolta pochissime presenze.
In chiave Mantra: anche in questo caso interessante soprattutto per i Fanta continuativi.</t>
  </si>
  <si>
    <t>Zeist</t>
  </si>
  <si>
    <t xml:space="preserve">
Statistiche anno 23/24: nella scorsa stagione Ekkelenkamp ha disputato 51 partite 5 gol, 2 assist, 6 ammonizioni e 1 espulsione.
Gestione al Fantacalcio: nonostante abbia qualità davvero importanti, non vi aspettate un profilo super appetibile in chiave Fantacalcio. Calciatore molto tecnico che tornerà utile a Runjaic in più posizioni del centrocampo. Non possiamo definirlo subito un titolare, ma parliamo comunque di un perno che potrà essere importante, pronto ad entrare stabilmente nelle rotazioni.
Note positive: prezzo molto basso, spesso a voto, MV affidabile.
Note negative: porta pochi bonus e qualora giocasse nei due in mediana difficile pensare possa migliorare in questo fondamentale.
In chiave Mantra: come detto, troverà spazio ed è per questo che potrebbe fungere da copertura intrigante per chi utilizza moduli con due mezzeali.</t>
  </si>
  <si>
    <t>16 ott 2003</t>
  </si>
  <si>
    <t xml:space="preserve">
Statistiche anno 23/24: nella scorsa stagione Doumbia ha disputato 33 partite con 2 gol, 1 assist e 2 ammonizioni.
Gestione al Fantacalcio: centrocampista difensivo che si è messo parecchio in mostra durante la pre-season e che potrebbe ritagliarsi un minimo di spazio nel corso della stagione. Un profilo utile, ma sicuramente non fantacalcistico. Infatti, per i nostri scopi è un tipo di calciatore sul quale si può serenamente sorvolare in sede d'asta, almeno inizialmente
Note positive: lo acquisterete al prezzo minimo e potrebbe raggiungere anche 10/15 presenze.
Note negative: rischia di giocare davvero poco, quasi mai da titolare.
In chiave Mantra: aumenta sicuramente l'appeal potendo ricoprire anche il ruolo di M. Al massimo può rappresentare una scommessina per l'ultimo slot nel vostro pacchetto di mediani, ma in leghe da almeno 12 partecipanti.</t>
  </si>
  <si>
    <t>Monfalcone</t>
  </si>
  <si>
    <t>01 set 2001</t>
  </si>
  <si>
    <t xml:space="preserve">
Statistiche anno 23/24: nella scorsa stagione Pizzignacco ha disputato 40 partite con 4 ammonizioni, 68 gol subiti e 4 clean sheet.
Gestione al Fantacalcio: si giocherà il posto da titolare con Turati, in leggero vantaggio, ma la gerarchia è tutt'altro che scontata. Di conseguenza, il consiglio è di prenderli comunque in blocco per evitare rischi.
Note positive: lo acquisterete al prezzo minimo o poco più.
Note negative: ovviamente qualora Turati lo superasse nelle gerarchie rischierebbe di giocare pochissimo.</t>
  </si>
  <si>
    <t>18-26</t>
  </si>
  <si>
    <t>07 nov 1990</t>
  </si>
  <si>
    <t xml:space="preserve">
Statistiche anno 23/24: nella scorsa stagione De Gea non ha disputato neanche una partita essendo svincolato.
Gestione al Fantacalcio: dopo un anno di inattività l'estremo difensore spagnolo si mette in gioco accettando la Fiorentina, dove arriva ovviamente per ricoprire il ruolo di numero 1. Al Fantacalcio stuzzica la fantasia di molti essendo un profilo di caratura mondiale. Prima scelta assoluta? Non possiamo paragonarlo ai top, ragion per cui vi consigliamo di affiancarlo ad un portiere di una squadra di livello leggermente inferiore, ma comunque affidabile.
Note positive: portiere da modificatore, prezzo non altissimo.
Note negative: l'anno di inattività potrebbe incidere, leggermente altalenante nelle ultime stagioni allo United. Occhio alla concorrenza con Terracciano con cui potrebbe alternarsi stabilmente.</t>
  </si>
  <si>
    <t>9-16</t>
  </si>
  <si>
    <t>01 giu 2000</t>
  </si>
  <si>
    <t xml:space="preserve">
Statistiche anno 23/24: nella scorsa stagione Tengstedt ha disputato 31 partite con 4 gol, 7 assist e 4 ammonizioni.
Gestione al Fantacalcio: arriva al Verona per essere sulla carta, almeno ai nastri di partenza, il centravanti titolare. Una prima punta completa e tecnica, consapevole della concorrenza e del livello del campionato che si alza. Nonostante ciò può fare bene e rivelarsi un colpo low cost molto intrigante per il quinto slot del proprio pacchetto di attaccanti.
Note positive: per qualità-prezzo rischia di essere un attaccante molto intrigante. Sa fare sia gol che assist.
Note negative: al primo anno in Serie A potrebbe ovviamente faticare, soprattutto all’inizio. Occhio alla concorrenza che non manca.
In chiave Mantra: una copertura intrigante per i vostri titolari. Ultima nel caso in cui giochiate con una sola punta, seconda alternativa invece nel caso in cui utilizziate moduli con due Pc.</t>
  </si>
  <si>
    <t>Urbino</t>
  </si>
  <si>
    <t>05 ago 1995</t>
  </si>
  <si>
    <t xml:space="preserve">
Statistiche anno 23/24: nella scorsa stagione Sensi è andato a voto in 1 occasione, non da titolare. Per lui 0 bonus e 0 malus con una MV e una FM del 6.50.
Gestione al Fantacalcio: torna a Monza dove spera naturalmente di ritagliarsi spazio importante nel corso della stagione. Sia nei due di centrocampo che, all'occorrenza, anche sulla trequarti. Parte leggermente dietro nelle gerarchie, ma ci aspettiamo possa andare spesso a voto. Al Fantacalcio è una scommessa intrigante, da 6/7 slot.
Note positive: centrocampista low cost pronto a collezionare anche 20/25 presenze con un bottino di 3/4 bonus totali.
Note negative: parte leggermente dietro nelle gerarchie. Occhio alle condizioni fisiche, negli ultimi anni i problemi fisici l'hanno tormentato spesso.
In chiave Mantra: anche in questo caso parliamo di una scommessa intrigante in copertura, magari per l'ultimo tassello del vostro pacchetto di C qualora giochiate con due mezzeali pure.</t>
  </si>
  <si>
    <t>18 mar 2004</t>
  </si>
  <si>
    <t xml:space="preserve">
Statistiche anno 23/24: nella scorsa stagione Raimondo ha disputato 40 partite con 9 gol, 1 assist e 4 ammonizioni.
Gestione al Fantacalcio: al Venezia, che gioca con un solo centravanti, parte parecchio dietro nelle gerarchie. Sia Pohjanpalo che Gytkjaer infatti sono nettamente più avanti e la sensazione è che possa trovare davvero poco spazio nel corso della stagione. Al massimo parliamo di una scommessina da ultimissimo slot in leghe da almeno 12 partecipanti in poi.
Note positive: lo acquisterete al prezzo minimo.
Note negative: potrebbe giocare davvero pochissimo, quasi mai da titolare.
In chiave Mantra: anche in questo caso parliamo di una scommessa da acquistare al prezzo minimo e in leghe super numerose.</t>
  </si>
  <si>
    <t>07 gen 2004</t>
  </si>
  <si>
    <t>Svezia, Marocco</t>
  </si>
  <si>
    <t xml:space="preserve">
Statistiche anno 23/24: nella scorsa stagione Rouhi ha disputato 30 partite con 2 gol, 2 assist e 2 ammonizioni.
Gestione al Fantacalcio: giovanissimo terzino sinistro, spera di ritagliarsi spazio importante nel giro della prima squadra. Con Cabal che potrebbe spesso agire come centrale, lui è pronto a dare il cambio a Cambiaso quando serve. Tuttavia, ci aspettiamo possa giocare poco da titolare, seppur qualche occasione gli sarà data. Al Fantacalcio è una scommessina da prendere al prezzo minimo nell'ultimissimo slot del proprio pacchetto difensivo in leghe da almeno 10/12 partecipanti.
Note positive: lo acquisterete al prezzo minimo. Può riuscire a collezionare anche una decina di partite a voto.
Note negative: potrebbe giocare pochissimo, soprattutto quasi mai da titolare. Non prendetelo in coppia con Cambiaso, a sinistro potrebbe giocare anche Cabal.
In chiave Mantra: anche in questo caso parliamo di una scommessina da ultimissimo slot in leghe davvero molto numerose.</t>
  </si>
  <si>
    <t>Aosta</t>
  </si>
  <si>
    <t>19 mar 2003</t>
  </si>
  <si>
    <t xml:space="preserve">
Statistiche anno 23/24: nella scorsa stagione Savona ha disputato 41 partite con 2 gol, 3 assist e 2 ammonizioni.
Gestione al Fantacalcio: giovane terzino di piede destro che all'occorrenza può giocare serenamente anche da centrale. Molto forte fisicamente e nel gioco aereo, potrebbe tornare utile nel corso della stagione, rientrando nelle rotazioni difensive di Motta. Raramente da titolare, ma comunque in prima squadra. Al Fantacalcio parliamo di una scommessina da ultimissimo slot in leghe da almeno 10/12 partecipanti.
Note positive: lo acquisterete al prezzo minimo e potrebbe collezionare una decina di presenze. Potrebbe anche essere il primo cambio di Danilo.
Note negative: rischia di giocare pochissimo, quasi mai da titolare.
In chiave Mantra: acquisisce valore essendo molto duttile, ma resta una scommessina da ultimissimo slot in leghe molto numerose.</t>
  </si>
  <si>
    <t>Modena</t>
  </si>
  <si>
    <t>14 lug 2001</t>
  </si>
  <si>
    <t xml:space="preserve">
Statistiche anno 23/24: nella scorsa stagione Brancolini non è mai andato a voto al Fantacalcio.
Gestione al Fantacalcio: dovrebbe esser arrivato per ricoprire il ruolo di terzo portiere nella prossima stagione. Dunque, da acquistare solo ed esclusivamente con gli altri due estremi difensori dei toscani.
Note positive: lo acquisterete al prezzo minimo.
Note negative: potrebbe chiudere la stagione anche con 0 partite a voto.</t>
  </si>
  <si>
    <t>22,75</t>
  </si>
  <si>
    <t>Tocopilla</t>
  </si>
  <si>
    <t>19 feb 1988</t>
  </si>
  <si>
    <t xml:space="preserve">
Gestione al Fantacalcio: torna ad Udine come un eroe, pronto ad essere ovviamente uno dei punti di riferimento assoluti di questa squadra, salvo i soliti problemini fisici che lo perseguono. Anche probabile rigorista, al Fantacalcio ovviamente stuzzica la fantasia di chiunque. Parliamo di un terzo slot pienissimo che può far comodo davvero a tanti fantallenatori.
Note positive: andrà spesso a voto, rigorista, incline sia al bonus che all'assist e molto interessante per qualità-prezzo.
Note negative: attenzione agli acciacchi fisici che spesso l'hanno infastidito nelle ultime stagioni. Inoltre occhio alla concorrenza foltissima, qualche panchina potrebbe arrivare anche per lui.
In chiave Mantra: parliamo di un titolare a rotazione in leghe a 8 per chi utilizza un tridente puro, un punto quasi fisso invece in tornei da 10 squadre in sù.
Statistiche anno 23/24: nella scorsa stagione Sanchez è andato a voto in 19 occasioni, 6 di queste da titolare. Per lui 2 gol, 5 assist e 0 malus con una MV del 6.18 e una FM del 6.76.
</t>
  </si>
  <si>
    <t>Nice</t>
  </si>
  <si>
    <t>12 mar 2000</t>
  </si>
  <si>
    <t xml:space="preserve">
Note negative: parte leggermente dietro nelle gerarchie, sia come centrale che come terzino. La maggior parte delle sue presenze potrebbe essere da subentrato.
Statistiche anno 23/24: nella scorsa stagione Pelmard ha disputato 36 partite con 0 bonus e 1 ammonizione.
Gestione al Fantacalcio: jolly difensivo che potrebbe tornare molto utile a Gotti proprio per la sua duttilità. Ci aspettiamo che possa agire soprattutto da terzino destro e da centrale, ma pronto serenamente anche per giocare a sinistra. Una scommessina low cost da ultimo slot che può racimolare diverse presenze.
Note positive: duttile, ci aspettiamo possa andare speso a voto. Lo acquisterete ad un prezzo bassissimo.
In chiave Mantra: ovviamente l'appeal aumenta a dismisura in questo caso potendo ricoprire tre ruoli difensivi. Un jolly di copertura che, anche non essendo titolarissimo, può fare sicuramente comodo nel corso della stagione.</t>
  </si>
  <si>
    <t>Livorno</t>
  </si>
  <si>
    <t>23 lug 2004</t>
  </si>
  <si>
    <t xml:space="preserve">
Note negative: come accennato, parte dietro nelle gerarchie. Molto giovane, rischia comunque di giocare molto poco.
Statistiche anno 23/24: nella scorsa stagione Marianucci ha disputato 32 partite con 0 gol, 1 assist e 4 ammonizioni.
Gestione al Fantacalcio: ha fatto molto bene durante il ritiro pre-season e sembrerebbe essersi guadagnato la fiducia di D'Aversa, pronto a prenderlo in considerazione nel corso della stagione. Ovviamente parte dietro nelle gerarchie, ma le qualità non mancano e in Fanta numerosi o continuativi potrebbe rappresentare una scommessina interessante per l'ultimo slot.
Note positive: lo acquisterete al prezzo minimo.
In chiave Mantra: anche in questo caso parliamo di una scommessina da ultimo slot in leghe numerose, magari per chi utilizza la difesa a tre.</t>
  </si>
  <si>
    <t xml:space="preserve">
Statistiche anno 23/24: nella scorsa stagione Emerson Royal ha disputato 24 partite con 1 gol, 0 assist e 4 ammonizioni.
Gestione al Fantacalcio: grande investimento del Milan sul terzino brasiliano pronto per essere titolare, almeno sulla carta. Dopo diversi esperimenti al Tottenham, si candida per tornare protagonista nel suo ruolo, quello di terzino destro. Calciatore di grande spinta, pronto a supportare spesso la manovra offensiva e a portare anche qualche bonus. Difensivamente non impeccabile, dunque non aspettatevi una media voto straordinaria. Al Fantacalcio è un secondo slot pieno.
Note positive: titolare, offensivo e incline al bonus.
Note negative: la concorrenza con Calabria può rivelarsi fastidiosa, soprattutto dopo gli impegni in Champions League.
In chiave Mantra: avendo iniziato la stagione da calciatore quotato in Euroleghe, i ruoli mantra che può ricoprire non cambiano. Di conseguenza ci troviamo un jolly davvero top: un grande profilo sia per il ruolo di B che di Dd o Ds. Occhio, il prezzo sarà alto.
</t>
  </si>
  <si>
    <t>Marocco, Francia</t>
  </si>
  <si>
    <t xml:space="preserve">
Statistiche anno 23/24: nella scorsa stagione Richardson ha disputato 28 partite con 3 gol, 1 assist e 4 ammonizioni.
Gestione al Fantacalcio: giovane centrocampista molto interessante. Nonostante la folta concorrenza in mediana, ci aspettiamo possa trovare tanto spazio viste le sue caratteristiche. Potrebbe dedicarsi ad un lavoro principalmente difensivo, ma facendolo con classe ed eleganza. Altissimo, può fare bene sui piazzati. Al Fantacalcio è una scommessa che intriga molto per gli ultimi slot del proprio pacchetto di centrocampo.
Note positive: low cost, andrà spesso a voto. MV affidabile, occhio alla facilità nel colpo di testa sui piazzati.
Note negative: non porta tantissimi bonus essendo un calciatore focalizzato principalmente sull’interdizione, anche per questo potrebbero non mancare i cartellini.
In chiave Mantra: acquista sicuramente appeal potendo ricoprire anche il ruolo di M. Una scommessina davvero affascinante, magari anche come prima alternativa qualora deciderete di puntare su un super top di questo ruolo.
</t>
  </si>
  <si>
    <t>Nyköping</t>
  </si>
  <si>
    <t>10 lug 1999</t>
  </si>
  <si>
    <t xml:space="preserve">
Note negative: non porta tantissimi bonus pur essendo un attaccante.
In chiave Mantra: anche in questo caso parliamo di una scommessina intrigante per gli ultimi slot del vostro pacchetto di A.
Statistiche anno 23/24: nella scorsa stagione Almqvist è andato a voto in 30 occasioni, 25 di queste da titolare. Per lui 2 gol, 1 assist e 5 ammonizioni con una MV del 5.98 e una FM del 6.13.
Gestione al Fantacalcio: non avrà il posto da titolare inamovibile come era a Lecce, soprattutto a destra dove Man non si tocca. Tuttavia si giocherà il posto con tutti gli altri fantasisti che ci sono a sinistra. Ha tutte le qualità per emergere e fare bene. Al Fantacalcio può essere una scommessina intrigante da quinto slot.
Note positive: prezzo basso, molto spesso a voto, buona MV.
</t>
  </si>
  <si>
    <t>Bamako</t>
  </si>
  <si>
    <t>10 apr 1996</t>
  </si>
  <si>
    <t>Mali</t>
  </si>
  <si>
    <t xml:space="preserve">
Note negative: porta pochi bonus, inoltre la concorrenza di Pierret non è assolutamente da sottovalutare.
In chiave Mantra: potendo ricoprire anche il ruolo di M ovviamente il suo appeal aumenta. Parliamo comunque di un tassello di copertura, ma utile anche in leghe da 8 partecipanti.
Statistiche anno 23/24: nella scorsa stagione Coulibaly è andato a voto in 27 occasioni, 25 di queste da titolare. Per lui 0 bonus e 5 ammonizioni con una MV del 5.72 e una FM del 5.65.
Gestione al Fantacalcio: arriva a Lecce per trovare continuità in Serie A e mettere nelle gambe minuti importanti. Non un profilo particolarmente appetibile al Fantacalcio, ma un utile mestierante che può dare comunque una mano in termine di minutaggio. Una copertura da ultimo slot insomma per le emergenze.
Note positive: prezzo bassissimo, andrà molto spesso a voto.
</t>
  </si>
  <si>
    <t>31 gen 2005</t>
  </si>
  <si>
    <t>10 mila €</t>
  </si>
  <si>
    <t xml:space="preserve">
Note negative: potrebbe chiudere la stagione con 0 presenze.
Statistiche anno 23/24: nella scorsa stagione Torriani non è mai andato a voto al Fantacalcio.
Gestione al Fantacalcio: dovrebbe ricoprire il ruolo di terzo estremo difensore del Milan nella prossima stagione. Dunque da prendere solo ed esclusivamente con gli altri due portieri rossoneri.
Note positive: lo acquisterete al prezzo minimo.
</t>
  </si>
  <si>
    <t>San Miguel de ...</t>
  </si>
  <si>
    <t>05 gen 1990</t>
  </si>
  <si>
    <t xml:space="preserve">
Statistiche anno 23/24: nella scorsa stagione Palomino non è mai andato a voto.
Gestione al Fantacalcio: arriva da una stagione a dir poco tormentata a causa dei diversi problemi fisici e spera di ritrovare continuità con la maglia del Cagliari. La concorrenza non manca, ma può dire la sua sia come centrale che come braccetto mancino. Parte dietro nelle gerarchie, ma sarà praticamente la prima riserva di tutto il pacchetto arretrato. Al Fantacalcio parliamo di un 7 slot affidabile.
Note positive: low cost che può garantire 15/20 presenze con una buona MV.
Note negative: parte dietro nelle gerarchie, diverse partite a voto potrebbero arrivare da subentrato. Occhio ai problemi fisici.
In chiave Mantra: anche in questo caso parliamo di una copertura da ultimi slot, ideale per prezzo per chi utilizza moduli con una difesa a tre e necessita di almeno 8/9 difensori.
</t>
  </si>
  <si>
    <t>36-50</t>
  </si>
  <si>
    <t>39-51</t>
  </si>
  <si>
    <t>Cles</t>
  </si>
  <si>
    <t>19 mag 1999</t>
  </si>
  <si>
    <t xml:space="preserve">
Statistiche anno 23/24: nella scorsa stagione Pinamonti è andato a voto in 37 occasioni, tutte da titolare. Per lui 11 gol, 1 assist, 4 ammonizioni e 1 rigore sbagliato con una MV del 5.92 e una FM del 6.70.
Gestione al Fantacalcio: arriva da una grande stagione in termini di gol (ben 11 per lui in 37 presenze). Sostituisce Retegui e probabilmente anche Gudmundsson per quanto concerne i rigori. Parliamo di un terzo slot pieno, un ottimo affare qualità-prezzo per chiudere il vostro tridente offensivo.
Note positive: ottimo senso del gol (11 in 37 partite nella scorsa stagione). Probabile rigorista.
Note negative: non affidabile per MV (nelle 27 partite in cui non ha portato bonus è andato ben 19 volte sotto la sufficienza).
In chiave Mantra: buon comprimario. Un titolare a rotazione qualora giocherete con due punte, una prima riserva in moduli con una sola Pc.
</t>
  </si>
  <si>
    <t>20 gen 2000</t>
  </si>
  <si>
    <t xml:space="preserve">
Gestione al Fantacalcio: nella scorsa stagione è stato una grande sorpresa, ma adesso sarà sicuramente meno titolare. Tuttavia con Gasperini ci aspettiamo sempre la solita grande alternanza, ragion per cui Brescianini potrebbe comunque rendersi parecchio utile. Low cost e di copertura per il vostro 6/7 slot del pacchetto di centrocampo.
Note positive: low cost, andrà spesso a voto. Buona MV e anche abbastanza incline al gol.
Note negative: come accennato, Gasperini ama il turnover massiccio e Brescianini potrebbe spesso partire dalla panchina.
In chiave Mantra: acquisisce naturalmente maggiore appeal potendo ricoprire anche il ruolo di M. Al Mantra rappresenta una scommessina intrigante per chiudere il pacchetto di mediani.
Statistiche anno 23/24: nella scorsa stagione Brescianini è andato a voto in 35 occasioni, 24 di queste da titolare. Per lui 4 gol, 1 assist e 1 ammonizione con una MV del 6.09 e una FM del 6.44.
</t>
  </si>
  <si>
    <t>07 set 1998</t>
  </si>
  <si>
    <t xml:space="preserve">
Note negative: la concorrenza è folta e lui non è un titolare inamovibile.
In chiave Mantra: anche in questo caso parliamo al massimo di una scommessina da ultimo slot in leghe da almeno 10 partecipanti.
Statistiche anno 23/24: nella scorsa stagione Ciocci non è mai andato a voto al Fantacalcio.
Gestione al Fantacalcio: si giocherà il posto principalmente con Esposito, pronto però nel caso anche ad affiancarlo per un ipotetico tridente pesante. Potrebbe tornare utile spesso anche a gara in corso, partendo comunque leggermente dietro nelle gerarchie. Dopo anni in penombra spera di trovare finalmente un po' di continuità: al Fantacalcio parliamo di una scommessina da ultimo slot.
Note positive: prezzo basso, andrà molto spesso a voto.
</t>
  </si>
  <si>
    <t>Bakau</t>
  </si>
  <si>
    <t>03 nov 2001</t>
  </si>
  <si>
    <t>Gambia</t>
  </si>
  <si>
    <t xml:space="preserve">
Statistiche anno 23/24: nella scorsa stagione Fadera ha disputato 35 partite con 3 gol, 4 assist e 6 ammonizioni.
Gestione al Fantacalcio: arriva a Como per rappresentare una valida alternativa sulle corsie offensive laterali, soprattutto a sinistra dove ama partire per poi accentrarsi sul destro. Al Fantacalcio può essere una scommessina intrigante da ultimo slot, ad un prezzo basso e in leghe da almeno 10 partecipanti.
Note positive: prezzo molto basso, potrebbe andare spesso a voto e riuscire anche a racimolare 4/5 bonus totali.
Note negative: rischia di giocare poco da titolare, rendendo la sua gestione in sede di formazione abbastanza complicata.
In chiave Mantra: anche in questo caso parliamo di una scommessina da ultimo slot in leghe numerose.</t>
  </si>
  <si>
    <t>12 gen 2004</t>
  </si>
  <si>
    <t>Inghilterra, Dominica</t>
  </si>
  <si>
    <t xml:space="preserve">
Statistiche anno 23/24: nella scorsa stagione Norton-Cuffy ha disputato 40 partite con 2 gol, 4 assist e 4 ammonizioni.
Gestione al Fantacalcio: giovane laterale destro molto propenso ad attaccare. Si giocherà il posto con Zanoli e Sabelli, quest’ultimo pronto però anche a spostarsi sulla sinistra. Non ci aspettiamo possa avere tantissimo spazio, soprattutto all’inizio. Parliamo di una scommessina da ultimissimo slot in leghe da 10/12 partecipanti.
Note positive: lo acquisterete al prezzo minimo, incline al bonus.
Note negative: rischia di giocare poco da titolare, soprattutto nella prima parte di stagione.
In chiave Mantra: anche in questo caso parliamo di una scommessina da ultimo slot in leghe numerose. Escludiamo coppie visto che sulla destra ci possono giocare sia Zanoli che Sabelli.</t>
  </si>
  <si>
    <t>Castellammare di ...</t>
  </si>
  <si>
    <t>07 lug 1990</t>
  </si>
  <si>
    <t>325 mila €</t>
  </si>
  <si>
    <t xml:space="preserve">
Statistiche anno 23/24: nella scorsa stagione Donnarumma ha disputato 36 partite con 1 ammonizione, 27 gol subiti e 16 clean sheet.
Gestione al Fantacalcio: arriva al Torino con la speranza di ricoprire il ruolo di vice Milinkovic-Savic, ma Paleari sembrerebbe in leggero vantaggio per ricoprire quella posizione. Dunque prenderlo in coppia con Savic potrebbe essere un grosso rischio. Il consiglio è di prenderli in blocco se si vuole coprire il serbo.
Note positive: lo acquisterete al prezzo minimo.
Note negative: c’è il rischio che possa chiudere il campionato con 0 partite a voto.</t>
  </si>
  <si>
    <t>25,2</t>
  </si>
  <si>
    <t>24-39</t>
  </si>
  <si>
    <t>16 nov 1996</t>
  </si>
  <si>
    <t>Senegal, Francia</t>
  </si>
  <si>
    <t xml:space="preserve">
Statistiche anno 23/24: nella scorsa stagione Dia è andato a voto in 17 occasioni, 12 di queste da titolare. Per lui 4 gol, 0 assist e 1 ammonizioni con una MV del 5.85 e una FM del 6.53.
Gestione al Fantacalcio: si giocherà il posto con Castellanos, partita dopo partita. Con le coppe di mezzo il ballottaggio sarà continuo e l'alternanza si riproporrà spesso anche a gara in corso. Coppia? Potrebbe costarvi tanto, ma con lo Switch può essere interessante. Dia giocherà tanto e andrà via ad un prezzo contenuto, può avere un rendimento da 3 slot pieno, ma "rischiate" seriamente di pagarlo come un 4/5.
Note positive: giocherà tanto, duttile, grande senso del gol. Per qualità-prezzo rischia di essere un grande affare.
Note negative: deve entrare in condizione all'inizio potrebbe faticare un po'. Ballottaggio con Castellanos serrato, la sua gestione in sede di formazione non sarà semplicissima.
In chiave Mantra: ottima punta di riserva per chi gioca con una sola Pc, qualora utilizziate moduli con due centravanti, non disdegnate la possibilità di affiancarlo a Castellanos (ma solo con lo Switch).
</t>
  </si>
  <si>
    <t>10 gen 1999</t>
  </si>
  <si>
    <t xml:space="preserve">
Statistiche anno 23/24: nella scorsa stagione Fofana ha disputato 32 presenze con 4 gol, 4 assist e 3 ammonizioni.
Gestione al Fantacalcio: è il mediano di rottura che serviva al Milan. Giocherà nei due di centrocampo con compiti difensivi molto importanti e delicati. Dovrà dare fisicità ed equilibrio ad un centrocampo che dovrà supportare una trequarti ricca e fantasiosa. Al Fantacalcio non parliamo di un profilo appetibilissimo in termini di bonus (3/4 totali potrebbero comunque arrivare), ma un 6 slot affidabile sotto vari aspetti.
Note positive: affidabile per MV, andrà quasi sempre a voto.
Note negative: pochi bonus, occhio ai cartellini gialli che potrebbero aumentare con i compiti che gli richiederà Fonsesca.
In chiave Mantra: acquisisce naturalmente valore potendo ricoprire anche il ruolo di M. Un profilo forse sottovalutato che per rapporto qualità-prezzo può rivelarsi un ottimo affare.</t>
  </si>
  <si>
    <t>21 gen 1998</t>
  </si>
  <si>
    <t>Germania, Croazia</t>
  </si>
  <si>
    <t xml:space="preserve">
Statistiche anno 23/24: nella scorsa stagione Sosa ha disputato 27 partite con 0 gol, 5 assist e 2 ammonizioni.
Gestione al Fantacalcio: finalmente un laterale mancino per il Toro che potrà contare su un profilo molto affidabile. Bravo difensivamente parlando, risulta anche molto preciso nei cross e incline agli assist. Può fare bene e per qualità-prezzo si presenta come un difensore di tutto rispetto, anche per il modificatore. Al Fanta parliamo di un quarto slot sotto diversi aspetti.
Note positive: affare ottimo per qualità-prezzo, incline agli assist.
Note negative: occhio alla concorrenza di Pedersen e a qualche problemino fisico di troppo avuto nelle ultime stagioni.
In chiave Mantra: sia se utilizzate moduli con due E e sia qualora abbiate bisogno di un solo esterno titolare, lui può essere un'ottima primissima alternativa.
</t>
  </si>
  <si>
    <t>10 gen 2004</t>
  </si>
  <si>
    <t xml:space="preserve">
Statistiche anno 23/24: nella scorsa stagione Mbangula ha disputato 25 partite con 2 gol, 4 assist e 1 ammonizione.
Gestione al Fantacalcio: giovanissima ala d'attacco che potrebbe rientrare nelle rotazioni offensive di Thiago Motta. Una buona alternativa sia a destra che a sinistra, ovviamente soprattutto a gara in corso. Al Fantacalcio parliamo di una scommessina da ultimo slot in leghe da almeno 12 partecipanti.
Note positive: lo pagherete pochissimo, potrebbe riuscire a racimolare diverse presenze.
Note negative: rischia di giocare soprattutto da subentrato, dunque di difficile gestione al Fantacalcio.
In chiave Mantra: anche in questo caso parliamo di una scommessa da ultimo slot in leghe numerose.</t>
  </si>
  <si>
    <t>11 nov 2006</t>
  </si>
  <si>
    <t xml:space="preserve">
Statistiche anno 23/24: nella scorsa stagione Ekhator ha disputato 40 presenze con 14 gol, 10 assist e 5 ammonizioni.
Gestione al Fantacalcio: giovanissimo attaccante classe 2006 che spera di ritagliarsi un minimo di spazio nel corso della stagione. La sensazione è che avrà pochissimi minuti a disposizione.
Note positive: lo acquisterete al prezzo minimo.
Note negative: potrebbe giocare pochissimo, praticamente mai da titolare.
In chiave Mantra: anche in questo caso conviene virare su altri profili, potrebbe essere interessante solo in leghe di tipo continuativo.</t>
  </si>
  <si>
    <t>10 lug 2006</t>
  </si>
  <si>
    <t xml:space="preserve">
Statistiche anno 23/24: nella scorsa stagione Marin ha disputato 39 partite con 46 gol subiti e 13 clean sheet.
Gestione al Fantacalcio: giovanissimo portiere che dovrebbe ricoprire il ruolo di terzo estremo difensore nel pacchetto di estremi difensori giallorossi.
Note positive: lo acquisterete al prezzo minimo.
Note negative: potrebbe chiudere la propria stagione con 0 presenze all’attivo.</t>
  </si>
  <si>
    <t>28,7</t>
  </si>
  <si>
    <t>03 mar 1997</t>
  </si>
  <si>
    <t xml:space="preserve">
Statistiche anno 23/24: nella scorsa stagione David Neres ha disputato 35 partite con 5 gol, 10 assist e 2 ammonizioni.
Gestione al Fantacalcio: colpo importante del Napoli che aggiunge un tassello di livello sulla corsia di destra. Arriva per giocarsi il posto con Politano, ma la sensazione è che possa in poco tempo diventare lui il titolare. A centrocampo al Fantacalcio stuzzica tanto: non parliamo di una macchina da bonus, ma di un calciatore offensivo che andrà spessissimo a voto e che può fornire un discreto bottino tra gol e assist. Un secondo slot pieno, ma occhio a non esagerare con il prezzo.
Note positive: andrà sempre a voto, può scalzare Politano e diventare titolare. Può  offrire un bottino tra gol e assist.
Note negative: non una macchina da bonus, la concorrenza di Politano sarà fastidiosa.
In chiave Mantra: anche in questo caso parliamo di un calciatore su cui poter puntare in diversi casi: una prima scelta in moduli come il 3511, titolare a rotazione invece in assetti come il 442 o 4231.</t>
  </si>
  <si>
    <t>05 set 2001</t>
  </si>
  <si>
    <t xml:space="preserve">
Statistiche anno 23/24: nella scorsa stagione Turati è andato a voto in 31 occasioni, tutte da titolare. Per lui 1 rigore parato e 58 gol subiti con una MV del 6.19 e una FM del 4.42.
Gestione al Fantacalcio: tanti gol subiti nella scorsa stagione, ma un'ottima annata in termini di media voto. Al Monza parte in leggero vantaggio per il ruolo da titolare, e dunque occhio alla concorrenza di Pizzignacco. Il consiglio è di prenderli insieme per evitare rischi.
Note positive: prezzo basso, molto affidabile per media voto.
Note negative: concorrenza di Pizzignacco fastidioso.
</t>
  </si>
  <si>
    <t>16 lug 2000</t>
  </si>
  <si>
    <t xml:space="preserve">
Statistiche anno 23/24: nella scorsa stagione Pedersen è andato a voto in 23 occasioni, 16 di queste da titolare. Per lui 0 gol, 2 assist e 4 ammonizioni con una MV e una FM del 5.72.
Gestione al Fantacalcio: parte dietro nelle gerarchie sia rispetto a Sosa che a Lazaro, ma può giocare su entrambe le corsie e rendersi molto utile durante la stagione, anche a gara in corso. Più incline all'assist che al gol, può offrire garanzie a Vanoli dal punto di vista difensivo. Un profilo low cost che andrà spessissimo a voto e che può rendersi molto utile come 6 slot di copertura nelle vostre rose.
Note positive: media voto affidabile, incline all'assist, sempre a voto.
Note negative: parte leggermente dietro nelle gerarchie, pochi gol. Occhio alle ammonizioni.
In chiave Mantra: per chi utilizza moduli con due esterni puti, può essere un'interessante opzione di riserva.
</t>
  </si>
  <si>
    <t>23 feb 2005</t>
  </si>
  <si>
    <t xml:space="preserve">
Statistiche anno 23/24: nella scorsa stagione Byar ha disputato 35 partite con 8 gol, 8 assist e 4 ammonizioni.
Gestione al Fantacalcio: giovane mezzala molto propensa a supportare la manovra offensiva. Attacca tanto l'area, si inserisce e può tornare utile a Italiano nel corso della stagione. Tuttavia, parliamo di una scommessina da ultimissimo slot in leghe abbastanza numerose.
Note positive: lo acquisterete al prezzo minimo. Molto incline al gol.
Note negative: potrebbe giocare pochissimo, soprattutto quasi mai da titolare.
In chiave Mantra: anche in questo caso parliamo di una scommessina da ultimissimo slot in leghe davvero molto numerose.</t>
  </si>
  <si>
    <t>Timișoara</t>
  </si>
  <si>
    <t>21 giu 2002</t>
  </si>
  <si>
    <t xml:space="preserve">
Statistiche anno 23/24: nella scorsa stagione Sava non è mai andato a voto al Fantacalcio.
Gestione al Fantacalcio: arriva ad Udine per essere una riserva, nella migliore delle ipotesi la prima alternativa ad Okoye.
Note positive: lo acquisterete al prezzo minimo.
Note negative: rischia di chiudere la stagione con 0 presenze all'attivo.</t>
  </si>
  <si>
    <t>Jarkurgan, ...</t>
  </si>
  <si>
    <t>29 giu 1995</t>
  </si>
  <si>
    <t>Uzbekistan</t>
  </si>
  <si>
    <t xml:space="preserve">
Note negative: ovviamente parliamo di un'alternativa per il ruolo di centravanti e non è detto che sia la prima. La maggior parte delle sue presenze sarà da subentrato.
Statistiche anno 23/24: nella scorsa stagione Shomurodov è andato a voto in 20 occasioni, 10 di queste da titolare. Per lui 3 gol, 3 assist e 1 ammonizione con una MV del 5.83 e una FM del 6.42.
Gestione al Fantacalcio: da esubero a possibile vice Dovbyk. Ha convinto De Rossi e rimarrà in rosa per giocarsi le sue carte La sensazione è che possa andare spesso a voto, soprattutto da subentrato, rientrando però stabilmente nelle rotazioni offensive. Al Fantacalcio? Un sesto slot in leghe da almeno 10/12 partecipanti, nulla di più.
Note positive: andrà spesso a voto, lo acquisterete al prezzo minimo. Buon senso del gol.
In chiave Mantra: in questo caso, vista la quantità di punte in lista, risulta ancor meno appetibile. Un profilo che può tornare utile in leghe davvero numerosissime.</t>
  </si>
  <si>
    <t>07 feb 1992</t>
  </si>
  <si>
    <t xml:space="preserve">
Statistiche anno 23/24: nella scorsa stagione Sergi Roberto ha disputato 24 partite con 3 gol, 3 assist e 9 ammonizioni.
Gestione al Fantacalcio: calciatore duttilissimo che può ricoprire più ruoli: da terzino destro a mediano, passando anche per esterno a tutta fascia. La sensazione è che possa alternarsi molto in queste diverse posizioni, ma lo vedremo spesso soprattutto nei due di centrocampo o come terzino destro. Un profilo che intriga tanto al Fanta come terzo slot.
Note positive: duttile, andrà quasi sempre a voto. Difensore che può garantire un bottino di 4/5 bonus totali.
Note negative: occhio ai problemi fisici che spesso ha presentato nelle ultime stagioni.
In chiave Mantra: un jolly di copertura molto interessante, sia come E che come M, l'ideale per chi gioca con moduli come il 3-4-2-1.</t>
  </si>
  <si>
    <t>08 set 2004</t>
  </si>
  <si>
    <t xml:space="preserve">
Statistiche anno 23/24: nella scorsa stagione Nico Paz ha disputato 38 partite con 11 gol, 4 assist e 5 ammonizioni.
Gestione al Fantacalcio: giocatore di grandissimo talento, un trequartista puro che però può giocare anche sull'esterno. Ama le progressioni palla al piede, imbucare per i compagni e tirare da fuori. Ha in canna un buon bottino di bonus e al Fantacalcio può essere una scommessa molto stuzzicante. Il prezzo potrebbe essere quello di un 5 slot pieno, ma ci aspettiamo un rendimento superiore.
Note positive: molto offensivo, incline al gol, andrà spesso a voto.
Note negative: non possiamo ovviamente definirlo un titolare inamovibile, potrebbero infatti essere diverse le presenze da subentrato.
In chiave Mantra: una T/A che ovviamente intriga soprattutto per la trequarti, magari come alternativa concreta ai vostri titolari in un 4231.
</t>
  </si>
  <si>
    <t>Hamburg</t>
  </si>
  <si>
    <t>18 lug 2001</t>
  </si>
  <si>
    <t>Germania, Togo</t>
  </si>
  <si>
    <t xml:space="preserve">
Note negative: parte dietro nelle gerarchie e la sensazione è che possa collezionare davvero poche presenze da titolare nel corso della stagione.
Statistiche anno 23/24: nella scorsa stagione Alidou ha disputato 26 partite con 4 gol, 0 assist e 4 ammonizioni.
Gestione al Fantacalcio: interessante giovane talento che spera di trovare spazio nel corso della stagione. Può giocare sia a destra che a sinistra e diventare un'arma molto importante a gara in corso. Non un titolare inamovibile dunque, ma una scommessina interessante per chiudere il proprio reparto di centrocampo in leghe da almeno 12 partecipanti.
Note positive: duttile, di stampo offensivo e che potrebbe garantire anche 15/20 presenze.
In chiave Mantra: anche in questo caso parliamo di una scommessina per chiudere il reparto, da prendere in considerazione sempre in leghe numerose e solo per chi necessita di un pacchetto composto da almeno 4/5 W.</t>
  </si>
  <si>
    <t>07 gen 2003</t>
  </si>
  <si>
    <t xml:space="preserve">
Statistiche anno 23/24: nella scorsa stagione Perrone ha disputato 30 partite con 0 bonus e 6 ammonizioni collezionate.
Gestione al Fantacalcio: giocatore di grandissima qualità, che si esprime bene sia in una mediana a due che in una linea di centrocampo a tre come regista. Sa far girare bene la palla e può tornare molto utile a Fabregas. Andrà spesso a voto, sia da titolare che da subentrato. Non un profilo da Fanta in termini di bonus, ma sicuramente affidabile in termini di MV e continuità di rendimento. Al Fantacalcio è una copertura da ultimi slot.
Note positive: andrà spesso a voto, buona media voto, low cost.
Note negative: pochissimi bonus (0 nella scorsa stagione). Concorrenza folta, le panchine potrebbero non mancare.
In chiave Mantra: un mediano di copertura che ovviamente stuzzica. Una scommessina intrigante per chiudere il vostro pacchetto.</t>
  </si>
  <si>
    <t>14 dic 2002</t>
  </si>
  <si>
    <t xml:space="preserve">
Statistiche anno 23/24: nella scorsa stagione Coincecao ha disputato 43 partite con 8 gol, 8 assist, 12 ammonizioni e 1 espulsione.
Gestione al Fantacalcio: centrocampista di stampo offensivo, che può giocare serenamente sia a destra che a sinistra. Motta ama valorizzare calciatori di questo tipo e lui potrebbe diventare un jolly da far spaziare sulla trequarti e da utilizzare ovviamente anche come arma importante a gara in corso. Giocatore molto incline al bonus che può incidere serenamente anche da subentrato. Una scommessina molto intrigante al Fantacalcio, da tenere in caldo per il 6 slot del proprio centrocampo.
Note positive: di stampo offensivo, incline sia al gol che all'assist, prezzo moderato.
Note negative: parte leggermente dietro nelle gerarchie, potrebbe partire spesso dalla panchina.
In chiave Mantra: anche in questo caso una scommessina che intriga, principalmente come alternativa ai titolari. L'ideale per chi gioca con il 3511, ma una scommessa accattivante anche per chi utilizza moduli con una sola W.
</t>
  </si>
  <si>
    <t>21 set 1993</t>
  </si>
  <si>
    <t xml:space="preserve">
Note negative: parte dietro nelle gerarchie, sia come esterno che come punta. La maggior parte delle sue presenze sarà da subentrato, occhio dunque alla gestione complicata in sede di formazione.
Statistiche anno 23/24: nella scorsa stagione Rebic ha disputato 23 partite con 1 gol, 5 assist e 7 ammonizioni collezionate.
Gestione al Fantacalcio: colpo a sorpresa di Corvino che porta a Lecce un calciatore duttile e di grande esperienza. Rebic sarà la scheggia impazzita di questo Lecce, il jolly offensivo pronto per mettersi a completa disposizione di Gotti. Può giocare sia in alternativa a Krstovic che sulle corsie laterali: si alternerà stabilmente con i titolari, andando quasi sempre a voto, sia dal 1' che da subentrato. Al Fantacalcio parliamo di una scommessa da 5 slot.
Note positive: duttile, ci aspettiamo possa andare speso a voto. Prezzo basso, può garantire 5/6 bonus totali.
In chiave Mantra: anche in questo caso parliamo di una scommessa per chiudere il reparto. Magari ultima opzione in un pacchetto di 5/6 A per chi utilizza moduli con un tridente puro.</t>
  </si>
  <si>
    <t>Necoclí</t>
  </si>
  <si>
    <t>26 mag 1988</t>
  </si>
  <si>
    <t xml:space="preserve">
Statistiche anno 23/24: nella scorsa stagione Cuadrado è andato a voto in 10 occasioni, nessuna di queste da titolare. Per lui 0 gol, 2 assist e 1 ammonizione con una MV del 6.05 e una FM del 6.20.
Gestione al Fantacalcio: arriva da una stagione parecchio tormentata a causa dei diversi problemi fisici accusati, ma all'Atalanta spera di ritrovare continuità. Non possiamo definirlo un titolare, ma rientrerà stabilmente nelle rotazioni. Principalmente a destra, ma da non prendere in coppia nè con Bellanova nè con Zappacosta (che spesso giocherà a sinistra). Parliamo di una scommessa per chiudere il reparto, da 7 slot per una serie di motivi.
Note positive: può portare diversi bonus, pronto ad incidere anche a gara in corso. Troverà spazio.
Note negative: parte dietro nelle gerarchie e potrebbe esser impiegato poche volte dal 1'. Occhio ai problemi fisici.
In chiave Mantra: anche in questo caso parliamo di una scommessina da ultimi slot, per chiudere il reparto di E, ideale per chi gioca con moduli come il 343 o il 3412.
</t>
  </si>
  <si>
    <t>Mâcon</t>
  </si>
  <si>
    <t>19 feb 2000</t>
  </si>
  <si>
    <t xml:space="preserve">
Note negative: parte dietro nelle gerarchie. Potrebbe giocare poco, specialmente all'inizio.
Statistiche anno 23/24: nella scorsa stagione Jean ha disputato 38 partite con 2 gol, 2 assist e 3 ammonizioni.
Gestione al Fantacalcio: unico centrale puro di piede mancino a disposizione di Gotti, un dettaglio non da poco. Molto tecnico proverà a ritagliarsi spazio sul centro sinistra, insidiando la titolarità di Gaspar. Profilo affidabile per MV, una scommessa da ultimo slot al Fantacalcio, in leghe da almeno 10 partecipanti.
Note positive: calciatore continuo, affidabile per media voto. Potrebbe riuscire a collezionare anche 15/20 presenze.
In chiave Mantra: per chi partecipa a leghe numerose e utilizza la difesa a tre, lui potrebbe rappresentare un'opzione per gli ultimi tasselli in un pacchetto di 8/9 centrali.</t>
  </si>
  <si>
    <t>124,25</t>
  </si>
  <si>
    <t>121-148</t>
  </si>
  <si>
    <t>103-124</t>
  </si>
  <si>
    <t>13 mar 1993</t>
  </si>
  <si>
    <t>100,00 mln €</t>
  </si>
  <si>
    <t xml:space="preserve">
Statistiche anno 23/24: nella scorsa stagione Lukaku è andato a voto in 32 occasioni, 30 di queste da titolare. Per lui 13 gol, 3 assist, 5 ammonizioni, 1 espulsione e 1 rigore sbagliato con una MV del 6.09 e una FM del 7.20.
Gestione al Fantacalcio: sarà il sostituto di Osimhen, ma con mansioni tattiche totalmente differenti. Il suo modo di giocare potrebbe sicuramente favorire gli inserimenti (più bonus in chiave fantacalcistica) sia di Kvara che di Neres/Politano. Utile alla squadra, ma pronto per piazzare anche i soliti (almeno) 10 gol stagioni. Al Fantacalcio per rendimento è un basso primo slot, ma la sensazione è che la cifra che sborserete per lui sarà da top 3.
Note positive: utile alla squadra, garantisce sempre almeno 10 gol a campionato. Rigorista.
Note negative: MV molto altalenante, occhio anche a qualche problemino fisico di troppo che si è presentato negli ultimi anni.
In chiave Mantra: anche in questo caso parliamo senza dubbio di un top nel suo ruolo. A prescindere dal modulo, darà sicuramente un vostro titolare di riferimento.
</t>
  </si>
  <si>
    <t>19 set 2003</t>
  </si>
  <si>
    <t xml:space="preserve">
Statistiche anno 23/24: nella scorsa stagione Dominguez ha disputato 28 partite con 7 gol, 1 assist e 4 ammonizioni.
Gestione al Fantacalcio: giovane gioiello argentino che approda a Bologna dove spera di trovare spazio sotto la guida di Italiano. L'allenatore dei felsinei sa valorizzare calciatori del genere e l'ex Gimnasia proverà a giocarsi le sue carte. Ci aspettiamo possa diventare un'arma interessante nel corso della stagione, soprattutto a gara in corso. Una scommessina intrigante anche al Fantacalcio, ma come sesto slot in leghe da almeno 10/12 partecipanti.
Note positive: spesso a voto, prezzo basso, più incline al gol che all'assist.
Note negative: Italiano ama alternare i suoi calciatori, soprattutto gli esterni. Lui giocherà probabilmente più spesso da subentrato e ciò rende comunque non semplicissima la sua gestione in sede di formazione.
In chiave Mantra: una scommessina come ultimo slot in un pacchetto di 5/6 A per chi utilizza moduli con un tridente puro in leghe da almeno 10 partecipanti.
</t>
  </si>
  <si>
    <t>04 gen 2001</t>
  </si>
  <si>
    <t xml:space="preserve">
Statistiche anno 23/24: nella scorsa stagione Kossounou ha disputato 34 partite con 1 gol, 0 assist, 4 ammonizioni e 1 espulsione.
Gestione al Fantacalcio: reduce da un'annata storica con il Leverkusen, Kossounou arriva a Bergamo per giocarsi le proprie carte. Ha tutte le qualità per diventare un titolare di questa squadra, in particolare come braccetto di destra. La concorrenza è folta, ma la sensazione è che possa racimolare davvero diverse presenze, entrando stabilmente nelle rotazioni difensive. Al Fantacalcio parliamo probabilmente di un terzo slot pieno per rendimento e per prezzo.
Note positive: prezzo moderato, può essere valorizzato da Gasperini, ci aspettiamo possa andare a voto molto spesso.
Note negative: la concorrenza è folta, gli impegni sono tanti e la titolarità sarà in discussione partita dopo partita.
In chiave Mantra: jolly duttile dal doppio ruolo che andrà spesso a voto e che al Mantra, per chi utilizza moduli con difese a quattro, può essere un titolare a rotazione.
</t>
  </si>
  <si>
    <t>Poole</t>
  </si>
  <si>
    <t>23 nov 2001</t>
  </si>
  <si>
    <t xml:space="preserve">
Statistiche anno 23/24: nella scorsa stagione Anjorin ha disputato 14 presenze con 2 gol, 0 assist e 0 malus.
Gestione al Fantacalcio: giovane talento reduce da annate turbolente per via di diversi acciacchi fisici, ma con grandi mezzi e che può far bene in Serie A. Fantasista che verosimilmente proverà a trovare spazio sulla trequarti, dando fastidio probabilmente soprattutto a Zurkowski. Al Fantacalcio può essere una scommessina davvero intrigante per l'ultimo slot, in leghe da almeno 10 partecipanti.
Note positive: incline al bonus, di stampo offensivo, potrebbe andare spesso a voto.
Note negative: parte leggermente dietro nelle gerarchie, potrebbe collezionare la maggior parte delle presenze da subentrato. Occhio ai problemini fisici.
In chiave Mantra: jolly duttile che in leghe da 10/12 partecipanti potrebbe tornare utile per chiudere la batteria di trequartisti, l'ideale per chi utilizza moduli come il 4231 o il 3421.
</t>
  </si>
  <si>
    <t>2027-06-03</t>
  </si>
  <si>
    <t>Jeddah</t>
  </si>
  <si>
    <t>18 lug 1999</t>
  </si>
  <si>
    <t>Arabia Saudita</t>
  </si>
  <si>
    <t xml:space="preserve">
Note negative: irruente, occhio ai cartellini gialli. Difensivamente non eccelle, gli errori potrebbero non mancare.
Statistiche anno 23/24: nella scorsa stagione Abdulhamid ha disputato 51 partite con 4 gol, 9 assist e 6 ammonizioni.
Gestione al Fantacalcio: dovrebbe essere lui il nuovo terzino destro titolare della Roma. La concorrenza di Celik è viva, ma il neo arrivato parte leggermente in vantaggio nelle gerarchie. In chiave Fantacalcio parliamo di un profilo poco conosciuto e che per questo motivo potrebbe rivelarsi un ottimo affare in rapporto qualità-prezzo. Probabilmente anche un terzo/quarto slot per rendimento.
Note positive: possente dal punto di vista fisico, può avere un ottimo impatto. Incline al bonus.
In chiave Mantra: parliamo di un terzino destro che può essere titolare nelle vostre rose. L'ideale sarebbe affiancargli Celik e chiudere il pacchetto con un altro Dd di buon livello.</t>
  </si>
  <si>
    <t>04 ott 2003</t>
  </si>
  <si>
    <t xml:space="preserve">
Statistiche anno 23/24: nella scorsa stagione Iling Junior è andato a voto in 20 occasioni, 4 di queste da titolare. Per lui 1 gol, 2 assist e 1 ammonizione con una MV del 5.98 e una FM del 6.20.
Gestione al Fantacalcio: arriva al Bologna di fatto per sostituire l'infortunato Cambiaghi. Può giocare sia a destra che a sinistra: parte leggermente dietro nelle gerarchie, ma tornerà sicuramente utile a Italiano nel corso della stagione. Al Fantacalcio parliamo di un centrocampista di stampo offensivo che può far bene anche quando subentrerà, non un titolare ma una buona alternativa da prendere per il 6/7 slot della propria rosa.
Note positive: di stampo offensivo, andrà spesso a voto. Con Italiano può essere valorizzato in termini di assist.
Note negative: si alternerà parecchio, diverse presenze potrebbero arrivare sa subentrato e ciò potrebbe rendere ovviamente più complicata la sua gestione in sede di formazione.
In chiave Mantra: non una macchina da bonus, ma una riserva comunque intrigante in un pacchetto di 4/5 W, ideale se utilizzate moduli come il 3511.
</t>
  </si>
  <si>
    <t>Malmö</t>
  </si>
  <si>
    <t>11 mar 2001</t>
  </si>
  <si>
    <t>Svezia, Senegal</t>
  </si>
  <si>
    <t xml:space="preserve">
Note negative: parte dietro nelle gerarchie, rischia di racimolare davvero poche presenze, quasi tutte da subentrato.
Statistiche anno 23/24: nella scorsa stagione Sarr ha disputato 17 partite con 0 bonus e 0 malus collezionati.
Gestione al Fantacalcio: cominciamo col dire che può agire senza troppi problemi sia da ala d'attacco che come centravanti. Anche per questo potrebbe riuscire a racimolare più di una presenza, ma non ci aspettiamo un crack in chiave Fantacalcio, nè per bonus, nè in termini di minutaggio. Un profilo sul quale si può anche sorvolare, almeno inizialmente.
Note positive: duttile, può giocare sia da ala che da centravanti. Prezzo basso.
In chiave Mantra: anche in questo caso parliamo di un profilo da poter scartare nella fase iniziale.</t>
  </si>
  <si>
    <t>Valognes</t>
  </si>
  <si>
    <t>24 dic 1994</t>
  </si>
  <si>
    <t xml:space="preserve">
Note negative: alla prima stagione in Serie A potrebbe impiegare un po' di tempo ad ambientarsi. Occhio ai cartellini gialli.
Statistiche anno 23/24: nella scorsa stagione Guilbert ha disputato 32 partite con 2 gol, 0 assist e 4 ammonizioni.
Gestione al Fantacalcio: arriva di fatto per sostituire Gendrey sulla fascia destra. Calciatore tecnico, non velocissimo, ma diligente nella gestione del possesso. Può rivelarsi una scommessa interessante anche in chiave modificatore. Giocatore esperto che al Fantacalcio può rendersi utile anche come 6/7 slot.
Note positive: MV affidabile, può portare anche qualche bonus. Titolare.
In chiave Mantra: ovviamente l'appeal aumenta di parecchio in questo caso. Jolly che può tornare parecchio utile a chiunque, a prescindere dal modulo utilizzato. Essendo anche titolare sulla carta, può rivelarsi una copertura utilissima.</t>
  </si>
  <si>
    <t>Leiria</t>
  </si>
  <si>
    <t>15 feb 1988</t>
  </si>
  <si>
    <t xml:space="preserve">
Note negative: rischia di chiudere la stagione con 0 presenze all'attivo.
Statistiche anno 23/24: nella scorsa stagione Rui Patricio è andato a voto in 23 occasioni, tutte da titolare. Per lui 27 gol subiti e 1 ammonizione con una MV del 5.98 e una FM del 4.78.
Gestione al Fantacalcio: approda a Bergamo per ricoprire il ruolo di vice Carnesecchi. Dunque dovete considerare il suo acquisto solo ed esclusivamente in coppia con il primo portiere nerazzurro.
Note positive: lo acquisterete probabilmente al prezzo minimo.
</t>
  </si>
  <si>
    <t>Lich</t>
  </si>
  <si>
    <t xml:space="preserve">
Note negative: concorrenza molto folta, parte dietro nelle gerarchie.
Statistiche anno 23/24: nella scorsa stagione Kempf ha disputato 25 partite con 4 gol, 0 assist e 3 ammonizioni.
Gestione al Fantacalcio: centrale d'esperienza che arriva probabilmente al Como per essere la prima alternativa sia a Dossena che a Varane in caso di assenza di uno dei due. Calciatore con il vizio del gol che può rendersi utile nel corso della stagione. Disputerà diverse partite visti anche i continui acciacchi di Varane. Un profilo affidabile per MV da poter relegare nell'ultimo slot del proprio pacchetto difensivo in leghe da almeno 10 partecipanti.
Note positive: vizio del gol, d'esperienza e dalla discreta media voto.
In chiave Mantra: anche in questo caso parliamo di un centrale di copertura da poter relegare al massimo negli ultimi slot di un pacchetto composto da 8/9 dc.</t>
  </si>
  <si>
    <t>14 ago 2002</t>
  </si>
  <si>
    <t xml:space="preserve">
Note negative: alla prima annata in Serie A in una squadra come il Venezia un po' ballerina in difesa non ci aspettiamo una MV affidabilissima. Inoltre occhio alla concorrenza, parte leggermente dietro nelle gerarchie.
Statistiche anno 23/24: nella scorsa stagione Schingtienne ha disputato 38 partite con 1 gol, 1 assist e 5 ammonizioni.
Gestione al Fantacalcio: giovane difensore molto interessante che spera di ritagliarsi spazio importante nel corso della stagione. Parte leggermente dietro nelle gerarchie rispetto ai titolari, ma la sensazione è che possa comunque racimolare diverse presenze. Al Fantacalcio non può che essere però al massimo una scommessa da ultimo slot ad un prezzo bassissimo.
Note positive: prezzo molto basso, potrebbe racimolare 20/25 presenze senza grossi problemi.
In chiave Mantra: anche in questo caso parliamo al massimo di una scommessa con cui chiudere il reparto difensivo, magari per chi gioca a 3 e necessita di almeno 8/9 centrali. Ovviamente in leghe numerose.</t>
  </si>
  <si>
    <t>21 dic 2006</t>
  </si>
  <si>
    <t xml:space="preserve">
Note negative: giovanissimo, potrebbe trovare pochissimo spazio, soprattutto all'inizio.
Statistiche anno 23/24: nella scorsa stagione Leoni ha disputato 28 partite con 1 gol, 0 assist e 6 ammonizioni.
Gestione al Fantacalcio: giovanissimo talento di grande qualità che spera di ritagliarsi un po' di spazio alla prima esperienza in Serie A. Ha tutte le carte in regola per fare bene, ma avendo 17 anni non ci aspettiamo possa avere tantissimo spazio fin da subito. Può comunque rivelarsi un'alternativa interessante ai titolari nel corso della stagione. Al Fantacalcio può rappresentare una scommessina intrigante in leghe molto numerose o di tipo continuativo.
Note positive: centrale dall'ottima media voto, lo acquisterete al prezzo minimo.
In chiave Mantra: anche in questo caso può rappresentare al massimo una scommessina intrigante in leghe molto numerose o di tipo continuativo.</t>
  </si>
  <si>
    <t>07 ott 1999</t>
  </si>
  <si>
    <t>Angola, Portogallo</t>
  </si>
  <si>
    <t xml:space="preserve">
Statistiche anno 23/24: nella scorsa stagione Modesto ha disputato 26 partite con 10 gol, 7 assist e 0 malus.
Gestione al Fantacalcio: esterno portoghese con caratteristiche sicuramente più offensive rispetto ai laterali presenti in rosa. Può ritagliarsi spazio importante, anche da subentrato. Il ballottaggio con chi gli sta davanti non è assolutamente definito: in chiave Fantacalcio può rappresentare una piacevolissima sorpresa, soprattutto in termini di bonus. Per caratteristiche potrebbe essere valorizzato tanto da Runjaic che aspettava un esterno come lui.
Note positive: prezzo molto basso, propenso al bonus.
Note negative: concorrenza molto folta, soprattutto all'inizio potrebbero non mancare le panchine.
In chiave Mantra: jolly molto duttile e intrigante per chi utilizza moduli con due esterni puri come il 3412 o 343, lui può essere una scommessina intrigante da ultimo slot.
</t>
  </si>
  <si>
    <t>06 mag 1994</t>
  </si>
  <si>
    <t xml:space="preserve">
Statistiche anno 23/24: nella scorsa stagione Maripan ha disputato 25 partite con 1 gol, 0 assist e 0 malus.
Gestione al Fantacalcio: centrale di grande esperienza. Di caratura internazionale, arriva per essere titolare nel terzetto difensivo dei granata. Essendo molto alto e bravo nei tempi di inserimento, può anche portare qualche gol da calcio piazzato e al Fantacalcio può rappresentare una degna copertura da 6 slot.
Note positive: vizio del gol di testa, titolare, prezzo basso.
Note negative: data la filosofia di gioco di Vanoli, soprattutto qualora giocasse da braccetto, non aspettatevi una MV impeccabile.
In chiave Mantra: un centrale affidabile da poter tenere in considerazione come valida alternativa ai vostri titolari.
</t>
  </si>
  <si>
    <t>La Docta</t>
  </si>
  <si>
    <t>24 set 2003</t>
  </si>
  <si>
    <t xml:space="preserve">
Statistiche anno 23/24: nella scorsa stagione Moreno ha disputato 26 partite con 0 gol, 1 assist, 5 ammonizioni e 1 espulsione.
Gestione al Fantacalcio: arriva a Firenze per provare a ritagliarsi un po' di spazio, soprattutto come centrale difensivo. Potrebbe essere la prima alternativa a Pongracic al centro della difesa. Al Fanta è una scommessina da ultimo slot in leghe da almeno 10/12 partecipanti. In tornei più numerosi, si potrebbe anche pensare di prenderlo proprio in coppia con Pongracic.
Note positive: prezzo molto basso, difensore di grande talento.
Note negative: incline ai cartellini, parte dietro nelle gerarchie e potrebbe faticare a trovare spazio concreto, soprattutto all'inizio.
In chiave Mantra: anche in questo caso al massimo una scommessina da ultimissimo slot in leghe numerose.
</t>
  </si>
  <si>
    <t>General Pico</t>
  </si>
  <si>
    <t>28 apr 2003</t>
  </si>
  <si>
    <t xml:space="preserve">
Statistiche anno 23/24: nella scorsa stagione Palacios ha disputato 16 partite con 0 bonus e 7 ammonizioni.
Gestione al Fantacalcio: giovanissimo difensore di piede sinistro che arriva a Milano per completare il pacchetto di centrali a disposizione di Inzaghi. Verosimilmente una riserva nel ruolo di braccetto sx, ma con Bisseck che può serenamente giocare in entrambe le posizioni. La sensazione è che giocherà davvero poco: al Fanta è una scommessina da ultimissimo slot in leghe da almeno 12 partecipanti.
Note positive: lo acquisterete al prezzo minimo.
Note negative: rischia di giocare pochissimo, praticamente mai da titolare.
In chiave Mantra: anche in questo caso non un profilo appetibilissimo.
</t>
  </si>
  <si>
    <t>04 apr 2003</t>
  </si>
  <si>
    <t xml:space="preserve">
Statistiche anno 23/24: nella scorsa stagione Carboni non è mai andato a voto al Fantacalcio.
Gestione al Fantacalcio: arriva per infoltire il pacchetto di esterni a disposizione di Di Francesco, ma parte dietro nelle gerarchie. La sensazione è che possa giocare molto poco, ragion per cui vi consigliamo di sorvolare sul suo profilo, quantomeno inizialmente.
Note positive: lo acquisterete al prezzo minimo.
Note negative: potrebbe giocare pochissimo da titolare, collezionando quasi tutte le sue presenze a gara in corso.
In chiave Mantra: anche in questo caso vi consigliamo di sorvolare sul suo acquisto.
</t>
  </si>
  <si>
    <t>08 dic 1996</t>
  </si>
  <si>
    <t xml:space="preserve">
Statistiche anno 23/24: nella scorsa stagione McTominay ha disputato 43 partite con 10 gol, 3 assist e 4 ammonizioni.
Gestione al Fantacalcio: è il centrocampista che mancava a Conte, il classico box to box che supporti in maniera costante la manovra offensiva. Pronto all'inserimento continuo, sa fare molto male agli avversari anche e soprattutto nel gioco aereo. Può portare bonus ma allo stesso tempo diversi buoni voti. Al Fantacalcio è un terzo slot pieno.
Note positive: incline al gol, affidabile per MV.
Note negative: occhio al prezzo che potrebbe non essere bassissimo. Non aspettatevi una macchina da bonus (pochi assist).
In chiave Mantra: in questo caso aumenta in maniera davvero enorme il suo appeal. Essendo M/C si candida per essere uno dei migliori in questo ruolo per rendimento, soprattutto in termini di bonus.
</t>
  </si>
  <si>
    <t>Emmerich</t>
  </si>
  <si>
    <t>05 lug 1994</t>
  </si>
  <si>
    <t>Germania, Olanda</t>
  </si>
  <si>
    <t xml:space="preserve">
Statistiche anno 23/24: nella scorsa stagione Gosens ha disputato 37 presenze con 7 gol, 4 assist, 9 ammonizioni e 1 espulsione.
Gestione al Fantacalcio: torna in Serie A Robin Gosens, senza dubbio uno dei migliori difensori in Serie A in chiave Fantacalcio. Un top in termini di bonus che si può ritenere un primo slot senza troppi dubbi. Alla Fiorentina andrà a voto praticamente sempre, molto spesso da titolare. L'unica nota negativa potrebbe essere sicuramente quella legata al prezzo.
Note positive: propenso al bonus, può arrivare anche a 10 bonus totali. Titolare.
Note negative: il prezzo rischia di essere abbastanza alto. Negli ultimi anni è aumentata la sua propensione al malus (10 cartellini nella scorsa stagione).
In chiave Mantra: ovviamente una top E di lista, a prescindere dal modulo sarà un vostro titolare indiscusso.
</t>
  </si>
  <si>
    <t>Irvine</t>
  </si>
  <si>
    <t>11 giu 2001</t>
  </si>
  <si>
    <t xml:space="preserve">
Statistiche anno 23/24: nella scorsa stagione Gilmour ha disputato 41 partite con 0 gol, 2 assist, 8 ammonizioni e 1 espulsione.
Gestione al Fantacalcio: approda a Napoli dove si giocherà il posto con Lobotka. Lo slovacco parte in leggero vantaggio, ma il ballottaggio è serrato e la sensazione è che lo scozzese con il tempo possa sovvertire le gerarchie. Un profilo affidabile per MV, ma non da bonus. Una scommessina in copertura come 7/8 slot in leghe da almeno 10 partecipanti.
Note positive: lo acquisterete ad un prezzo bassissimo, affidabile per MV e potrebbe andare spesso a voto.
Note negative: Lobotka parte leggermente in avanti nel ballottaggio, comunque serrato e che si presenterà fino a fine stagione.
In chiave Mantra: acquista appetibilità, la coppia con Lobotka in leghe da almeno 10 partecipanti si può fare senza troppi problemi.
</t>
  </si>
  <si>
    <t>Sora</t>
  </si>
  <si>
    <t>06 gen 2004</t>
  </si>
  <si>
    <t>Italia, Albania</t>
  </si>
  <si>
    <t xml:space="preserve">
Statistiche anno 23/24: nella scorsa stagione Hasa ha disputato 40 partite con 2 gol, 7 assist e 8 ammonizioni.
Gestione al Fantacalcio: giovane gioiello di proprietà della Juve che spera di ritagliarsi un minimo di spazio in Serie A. Mezzala che nello scacchiere di Gotti potrebbe giocare soprattutto sulla trequarti, ma pronto ad adattarsi nel caso anche nei due in mediana. Giocatore duttile, ma molto giovane, che rischia di giocare davvero poco, soprattutto all'inizio. Una scommessina da ultimissimo slot in leghe davvero molto numerose.
Note positive: lo acquisterete al prezzo minimo.
Note negative: rischia di giocare davvero poco, quasi mai da titolare.
In chiave Mantra: anche in questo caso è un profilo sul quale, almeno inizialmente, si può sorvolare se non in leghe molto numerose.
</t>
  </si>
  <si>
    <t>Leuven</t>
  </si>
  <si>
    <t>10 mag 2002</t>
  </si>
  <si>
    <t>Italia, Guinea</t>
  </si>
  <si>
    <t xml:space="preserve">
Statistiche anno 23/24: nella scorsa stagione Keita ha disputato 39 partite con 0 gol, 3 assist, 4 ammonizioni e 1 espulsione.
Gestione al Fantacalcio: giocatore di grande qualità, regista difensivo che può giocare sia come play che nei due in mediana. Arriva al Parma per essere titolare e offrire sia qualità che quantità in mezzo al campo. Sicuramente non un profilo super appetibile in chiave Fantacalcio, soprattutto in termini di bonus. Una degna copertura per il 6/7 slot del vostro pacchetto di centrocampo.
Note positive: lo acquisterete al prezzo minimo, affidabile per MV. Andrà quasi sempre a voto.
Note negative: porta pochissimi bonus. Occhio alla concorrenza che è folta.
In chiave Mantra: acquista ovviamente valore al Mantra dove ricopre anche il ruolo di M. Può essere un'alternativa di tutto rispetto ai vostri titolari di riferimento in questo ruolo.
</t>
  </si>
  <si>
    <t>12 ott 1993</t>
  </si>
  <si>
    <t xml:space="preserve">
Statistiche anno 23/24: nella scorsa stagione Gigot ha disputato 33 partite con 3 gol, 0 assist, 10 ammonizioni e 1 espulsione.
Gestione al Fantacalcio: centrale di grande esperienza che risulta molto pericoloso anche sui calci piazzati a favore. Imponente dal punto di vista fisico, parte leggermente avanti nelle gerarchie rispetto a Gila. Tuttavia si può anche pensare di prenderli in coppia per assicurarsi il centrale titolare della Lazio ad un prezzo molto basso.
Note positive: centrale di esperienza, affidabile e incline al gol. Prezzo moderato.
Note negative: la concorrenza di Gila potrebbe rivelarsi fastidiosa. Prende tanti cartellini.
In chiave Mantra: anche in questo caso consigliamo la coppia con Gila, soprattutto per chi utilizzerà moduli con linee difensive a tre.
</t>
  </si>
  <si>
    <t>206cm</t>
  </si>
  <si>
    <t>Gonesse</t>
  </si>
  <si>
    <t>28 mar 2003</t>
  </si>
  <si>
    <t xml:space="preserve">
Statistiche anno 23/24: nella scorsa stagione Tourè ha disputato 24 partite con 1 gol, 1 assist e 6 ammonizioni.
Gestione al Fantacalcio: iniziamo col dire subito che è alto 206 cm. A dir poco imponente dal punto di vista fisico, può naturalmente diventare un fattore anche nell'area avversaria sui calci piazzati pur non avendo segnato tantissimo in carriera fino ad oggi. Arriva ad Udine per essere il titolare come braccetto di sinistra essendo anche mancino. Al Fantacalcio è una scommessina super low cost con cui chiudere il proprio reparto difensivo.
Note positive: prezzo molto basso, andrà spessissimo a voto.
Note negative: la concorrenza rimane folta e non possiamo assolutamente parlare di un titolare inamovibile. Inoltre alla prima esperienza in Serie A potrebbe metterci un po' ad entrare a pieno nei meccanismi.
In chiave Mantra: difensore centrale molto interessante da prendere in considerazione per il completamento del vostro pacchetto arretrato, a prescindere dal modulo.
</t>
  </si>
  <si>
    <t>Rennes</t>
  </si>
  <si>
    <t>Francia, Benin</t>
  </si>
  <si>
    <t xml:space="preserve">
Statistiche anno 23/24: nella scorsa stagione Atta ha disputato 27 partite con 3 gol, 3 assist e 0 malus.
Gestione al Fantacalcio: giovanissimo mediano che arriva all'Udinese per infoltire il pacchetto di centrocampo, ma che parte dietro nelle gerarchie vista la foltissima concorrenza. La sensazione è che possa giocare davvero poco, soprattutto da titolare. Al Fantacalcio è un profilo su cui, almeno inizialmente, si può serenamente sorvolare.
Note positive: lo acquisterete al prezzo minimo, incline al bonus.
Note negative: rischia di giocare molto poco, quasi mai da titolare, soprattutto nella prima parte di stagione.
In chiave Mantra: aumenta leggermente l'appeal essendo un mediano, ma parliamo di un acquisto da prendere in considerazione soltanto in leghe davvero molto numerose.
</t>
  </si>
  <si>
    <t>07 set 1996</t>
  </si>
  <si>
    <t>Francia, Repubblica Centrafricana</t>
  </si>
  <si>
    <t xml:space="preserve">
Statistiche anno 23/24: nella scorsa stagione Sambia è andato a voto in 16 occasioni, 10 di queste da titolare. Per lui 1 gol, 2 assist e 4 ammonizioni con una MV del 5.91 e una FM del 6.09.
Gestione al Fantacalcio: arriva ad Empoli dove tornerà utile quando D'Aversa deciderà di giocare con la difesa a quattro. Nel ruolo di terzino destro, pronto a giocarsi le sue carte probabilmente soprattutto con De Sciglio. Vi sconsigliamo comunque di prenderli in coppia dato il contesta. Lui è un profilo da poter considerare soltanto in leghe da almeno 12 partecipanti, come ultimo slot.
Note positive: lo acquisterete al prezzo minimo, può racimolare comunque diverse presenze.
Note negative: parte dietro nelle gerarchie rispetto a De Sciglio, potrebbero essere diverse le presenze da subentrato.
In chiave Mantra: anche in questo caso è un profilo da prendere in considerazione solo in leghe molto numerose.
</t>
  </si>
  <si>
    <t>01 apr 2002</t>
  </si>
  <si>
    <t xml:space="preserve">
Statistiche anno 23/24: nella scorsa stagione Van der Brempt ha disputato 24 partite con 0 gol, 4 assist e 4 ammonizioni.
Gestione al Fantacalcio: giovane terzino classe 2002 reduce da una buona annata con l'Amburgo. Parte leggermente dietro nelle gerarchie rispetto a Iovine, ma la sensazione è che nel corso della stagione possa comunque guadagnarsi spazio importante e magari anche sovvertire le gerarchie. Prenderli in coppia? Opzione intrigante per chiudere il reparto difensivo, soprattutto low cost.
Note positive: lo acquisterete al prezzo minimo, incline all'assist. Andrà spesso a voto.
Note negative: ballottaggio serrato con Iovine, parte leggermente dietro.
In chiave Mantra: anche in questo caso prenderlo in coppia con Iovine potrebbe essere un'opzione molto intrigante e low cost.
</t>
  </si>
  <si>
    <t>10 dic 1999</t>
  </si>
  <si>
    <t xml:space="preserve">
Statistiche anno 23/24: nella scorsa stagione Bradaric è andato a voto in 34 occasioni, 30 di queste da titolare. Per lui 0 gol, 3 assist e 5 ammonizioni con una MV del 5.72 e una FM del 5.74.
Gestione al Fantacalcio: arriva a Verona per giocarsi le sue carte con Frese per il ruolo di terzino sinistro titolare. Parte leggermente dietro nelle gerarchie, ma potrebbe collezionare diverse presenze, sia da titolare che a gara in corso. Al Fantacalcio è un profilo intrigante per l'ultimo slot del vostro pacchetto difensivo.
Note positive: lo acquisterete al prezzo minimo, incline all'assist.
Note negative: parte leggermente dietro nelle gerarchie rispetto a Frese. Il ballottaggio sarà serrato.
In chiave Mantra: in questo caso la coppia con Bradaric potrebbe essere interessante, ma in leghe da almeno 10 partecipanti.
</t>
  </si>
  <si>
    <t>27 apr 2001</t>
  </si>
  <si>
    <t xml:space="preserve">
Statistiche anno 23/24: nella scorsa stagione Daniliuc è andato a voto in 11 occasioni, 8 di queste da titolare. Per lui 0 bonus e 2 ammonizioni con una MV del 5.45 e una FM del 5.36.
Gestione al Fantacalcio: arriva da una pessima annata a Salerno tra brutti voti, problemi vari e infortuni. Al Verona spera di ritrovare continuità, ma la concorrenza nelle retrovie è abbastanza folta. Si giocherà verosimilmente il posto con Dawidowicz, Coppola e Magnani, in 4 per 2 maglie dunque. Racimolerà le sue presenze, ma al Fantacalcio parliamo al massimo di una copertura da ultimissimo slot in leghe numerose.
Note positive: lo acquisterete al prezzo minimo.
Note negative: non affidabilissimo per MV, occhio ai problemi fisici.
In chiave Mantra: centrale da poter inserire in un pacchetto di 8/9 Dc come ultima alternative in leghe da almeno 10/12 partecipanti.
</t>
  </si>
  <si>
    <t>23 giu 2000</t>
  </si>
  <si>
    <t>Ecuador, Germania</t>
  </si>
  <si>
    <t xml:space="preserve">
Statistiche anno 23/24: nella scorsa stagione Yeboah ha disputato 44 partite con 4 gol, 6 assist e 1 ammonizione.
Gestione al Fantacalcio: fantasista che approda a Venezia per dare una valida alternativa sulla trequarti. Profilo di stampo offensivo, con il vizio del bonus, che può tornare parecchio utile anche e soprattutto a gara in corso come ricambio dei due titolari. Andrà spesso a voto e al Fantacalcio può rappresentare una scommessina molto intrigante per chiudere il proprio reparto di centrocampo.
Note positive: profilo poco conosciuto, lo acquisterete probabilmente al prezzo minimo. Incline al bonus.
Note negative: primo anno in Serie A, leggermente dietro nelle gerarchie. Potrebbe giocare quasi sempre da subentrato.
In chiave Mantra: duttile jolly di copertura che in leghe numerose e per chi utilizza moduli come il 4231 o 3421 può risultare intrigante nell'ultimo slot della vostra batteria di trequartisti.
</t>
  </si>
  <si>
    <t>18 giu 1995</t>
  </si>
  <si>
    <t xml:space="preserve">
Statistiche anno 23/24: nella scorsa stagione Hermoso ha disputato 45 partite con 2 gol, 2 assist e 15 ammonizioni .
Gestione al Fantacalcio: calciatore di grande esperienza e di caratura internazionale che approda a Roma per avere minutaggio importante. Che sia in una difesa a tre o in una difesa a quattro poco importa, sarà un perno di questa squadra, affidabile anche sotto diversi aspetti al Fantacalcio, dove si può ritenere un terzo slot pieno a tutti gli effetti.
Note positive: titolare, buona MV, anche abbastanza incline al bonus.
Note negative: prende davvero tantissimi cartellini (addirittura 15 gialli nella scorsa stagione).
In chiave Mantra: Dc top di lista da prendere a prescindere dal modulo.</t>
  </si>
  <si>
    <t>16 dic 1988</t>
  </si>
  <si>
    <t xml:space="preserve">
Statistiche anno 23/24: nella scorsa stagione Hummels ha disputato 40 partite con 4 gol, 1 assist, 8 ammonizioni e 1 espulsione.
Gestione al Fantacalcio: centrale d'esperienza e caratura internazionale al servizio di De Rossi. Dovrebbe essere titolare al centro della difesa a tre che l'allenatore della Roma proporrà in diversi casi. Occhio alle condizioni fisiche. Parliamo di un terzo slot ottimo per il modificatore, con il vizietto del bonus.
Note positive: prezzo moderato, ottima media voto e incline al bonus.
Note negative: occhio alle condizioni fisiche e a qualche acciacco di troppo che potrebbe costringerlo a saltare più di una partita.
In chiave Mantra: parliamo di un Dc di primo livello, da prendere a prescindere dal modulo, ma da coprire comunque con centrali di livello leggermente più basso, ma titolari.</t>
  </si>
  <si>
    <t>10 mar 2008</t>
  </si>
  <si>
    <t xml:space="preserve">
Statistiche anno 23/24: nella scorsa stagione Camarda non è mai andato a voto.
Gestione al Fantacalcio: giovanissimo talento classe 2008 che spera di portare a casa qualche presenza nella prossima stagione. Le sue qualità sono indiscutibili, ma è forse ancora troppo giovane per essere protagonista al Fantacalcio. Se partecipate a leghe di tipo continuativo però il discorso cambia: assicurarselo ora per le prossime stagioni può essere una mossa da visionario.
Note positive: lo acquisterete quasi sicuramente al prezzo minimo.
Note negative: potrebbe chiudere con 0 partite a voto all'attivo.
In chiave Mantra: anche in questo caso lo consigliamo solo per chi partecipa a Fanta di tipo continuativo.
Statistiche anno 23/24: nella scorsa stagione Camarda non è mai andato a voto.
Gestione al Fantacalcio: giovanissimo talento classe 2008 che spera di portare a casa qualche presenza nella prossima stagione. Le sue qualità sono indiscutibili, ma è forse ancora troppo giovane per essere protagonista al Fantacalcio. Se partecipate a leghe di tipo continuativo però il discorso cambia: assicurarselo ora per le prossime stagioni può essere una mossa da visionario.
Note positive: lo acquisterete quasi sicuramente al prezzo minimo.
Note negative: potrebbe chiudere con 0 partite a voto all'attivo.
In chiave Mantra: anche in questo caso lo consigliamo solo per chi partecipa a Fanta di tipo continuativo.
</t>
  </si>
  <si>
    <t>06 ago 2007</t>
  </si>
  <si>
    <t>Spagna, Mali</t>
  </si>
  <si>
    <t xml:space="preserve">
Statistiche anno 23/24: nella scorsa stagione Sangarè ha disputato 3 partite con 0 bonus e 0 malus.
Gestione al Fantacalcio: giovanissimo terzino che ha impressionato nel ritiro pre-season. Spera di ritagliarsi spazio importante nel corso della stagione, ma ovviamente non possiamo definirlo un titolare. Al Fantacalcio è una scommessina che intriga i fantallenatori a caccia della giovane stella da scoprire. Al massimo parliamo però di un ultimissimo slot in leghe da 10 partecipanti.
Note positive: lo acquisterete al prezzo minimo.
Note negative: classe 2007, potrebbe disputare davvero pochissime partite.
In chiave Mantra: in questo caso, forse ancor di più rispetto al Fanta Classic, vi consigliamo di virare su altri profili.
</t>
  </si>
  <si>
    <t>06 apr 2007</t>
  </si>
  <si>
    <t xml:space="preserve">
Statistiche anno 23/24: nella scorsa stagione Liberali ha disputato 41 presenze con 15 gol, 7 assist, 3 ammonizioni e 1 espulsione.
Gestione al Fantacalcio: giovanissimo trequartista dal grande talento che ha impressionato nella pre-season. Fonseca potrebbe decidere di includerlo nella prima squadra facendolo rientrare nelle rotazioni nel corso della stagione. Qualità cristalline al servizio del Milan, ma che al Fantacalcio possono stuzzicare solo coloro che partecipano a leghe di tipo continuativo. Al massimo una scommessina da un credito in tornei da almeno 12 partecipanti per l'ultimissimo slot.
Note positive: molto propenso al bonus, sa incidere anche da subentrato. Potrebbe portare a casa anche una decina di presenze.
Note negative: potrebbe giocare davvero pochissimo, praticamente mai da titolare.
In chiave Mantra: anche in questo caso parliamo al massimo di una scommessina per l'ultimissimo slot della propria rosa in leghe davvero molto numerose.
</t>
  </si>
  <si>
    <t xml:space="preserve">
Statistiche anno 23/24: nella scorsa stagione Stankovic ha disputato 38 partite con 51 gol subiti e 8 clean sheet.
Gestione al Fantacalcio: approda al Venezia per ricoprire verosimilmente il ruolo di secondo portiere, alle spalle di Joronen. Da acquistare dunque solo ed esclusivamente in coppia con l'ex Brescia.
Note positive: lo acquisterete al prezzo minimo
Note negative: potrebbe chiudere la propria stagione con 0 presenze all'attivo.
</t>
  </si>
  <si>
    <t xml:space="preserve">
Note negative: potrebbe chiudere la stagione con 0 presenze.
Statistiche anno 23/24: nella scorsa stagione Ciocci non è mai andato a voto al Fantacalcio.
Gestione al Fantacalcio: dovrebbe ricoprire il ruolo di terzo estremo difensore del Cagliari nella prossima stagione. Dunque da prendere solo ed esclusivamente con gli altri due portieri rossoblù.
Note positive: lo acquisterete al prezzo minimo.
</t>
  </si>
  <si>
    <t>16 apr 1996</t>
  </si>
  <si>
    <t xml:space="preserve">
Statistiche anno 23/24: nella scorsa stagione Cerri è andato a voto in 11 occasioni, 10 di queste da titolare. Per lui 1 gol, 0 assist e 2 ammonizioni con una MV del 5.86 e una FM del 6.05.
Gestione al Fantacalcio: dovrebbe essere una delle ultime scelte nel reparto offensivo del Como. Una soluzione a gara in corso che al Fantacalcio non attira tanto l'attenzione. Pochi gol ed un minutaggio non all'altezza delle nostre esigenze.
Note positive: lo acquisterete al prezzo minimo.
Note negative: potrebbe giocare davvero pochissimo, quasi mai da titolare.
In chiave Mantra: anche in questo caso vi consigliamo di virare direttamente su altri profili.</t>
  </si>
  <si>
    <t>Juan Bautista ...</t>
  </si>
  <si>
    <t>13 ago 1994</t>
  </si>
  <si>
    <t xml:space="preserve">
Statistiche anno 23/24: nella scorsa stagione Correa non è mai andato a voto al Fantacalcio.
Gestione al Fantacalcio: ad oggi è il quinto attaccante dell'Inter. Potrebbe tornare utile a gara in corso durante la stagione, ma al Fantacalcio parliamo di un profilo poco spendibile. Giocherà poco, meglio virare su altri.
Note positive: lo acquisterete al prezzo minimo.
Note negative: rischia di giocare davvero pochissimo, praticamente mai da titolare.
In chiave Mantra: anche in questo caso vi consigliamo di virare su altri profili.</t>
  </si>
  <si>
    <t>Utrecht</t>
  </si>
  <si>
    <t>12 giu 1993</t>
  </si>
  <si>
    <t>Suriname, Olanda</t>
  </si>
  <si>
    <t xml:space="preserve">
Statistiche anno 23/24: nella scorsa stagione Haps è andato a voto in 14 occasioni, 7 di queste da titolare. Per lui 0 gol, 1 assist e 0 malus con una MV del 5.93 e una FM del 6.00.
Gestione al Fantacalcio: reintegrato dal Venezia, dovrebbe tornare utile nel corso della stagione come ricambio a tutta fascia sulla corsia di sinistra. Non un titolare dunque, ma un profilo che potrebbe andare a voto comunque spesso. Al Fanta parliamo però di un profilo da ultimissimo slot, in leghe da almeno 10/12 partecipanti.
Note positive: lo acquisterete al prezzo minimo, potrebbe comunque racimolare 15/20 presenze.
Note negative: rischia di giocare poco dal primo minuto. Inoltre non vi aspettate una media voto affidabilissima.
In chiave Mantra: ci sono senza dubbio molti terzini sinistri più affidabili di lui sotto diversi punti di vista, sia per minutaggio che per bonus.</t>
  </si>
  <si>
    <t>08 lug 1998</t>
  </si>
  <si>
    <t xml:space="preserve">
Statistiche anno 23/24: nella scorsa stagione Karamoh è andato a voto in 5 occasioni, 1 di queste da titolare. Per lui 0 bonus e 0 malus con una MV e una FM del 6.10.
Gestione al Fantacalcio: potrebbe tornare utile nel durante la stagione, soprattutto da subentrato. Tutt'altro che un titolare, ma un'arma di cui poter usufruire a gara in corso. Al Fantacalcio parliamo comunque di un profilo che stuzzica poco, dunque meglio sorvolare.
Note positive: lo acquisterete al prezzo minimo.
Note negative: potrebbe giocare davvero pochissimo, quasi mai da titolare.
In chiave Mantra: anche in questo caso vi consigliamo di virare direttamente su altri profili.</t>
  </si>
  <si>
    <t>05 gen 2004</t>
  </si>
  <si>
    <t xml:space="preserve">
Statistiche anno 23/24: nella scorsa stagione Dembelè non è mai andato a voto al Fantacalcio.
Gestione al Fantacalcio: giovane profilo che potrebbe chiudere il pacchetto di esterni a disposizione di Vanoli. Si renderà probabilmente utile soprattutto a gara in corso, presentandosi forse come un profilo non proprio appetibilissimo al Fantacalcio. Al massimo una scommessina da ultimo slot in leghe numerose.
Note positive: lo acquisterete al prezzo minimo e potrebbe comunque racimolare 10/15 partite a voto.
Note negative: ultima opzione nel pacchetto di esterni.
In chiave Mantra: anche in questo caso una scommessina da ultimo slot, ma solo per chi utilizza moduli con due E pure.
</t>
  </si>
  <si>
    <t>16 mar 2005</t>
  </si>
  <si>
    <t>Olanda, Suriname</t>
  </si>
  <si>
    <t xml:space="preserve">
Statistiche anno 23/24: nella scorsa stagione Vos ha disputato 34 partite con 1 gol, 0 assist, 7 ammonizioni e 1 espulsione.
Gestione al Fantacalcio: giovanissimo mediano che proverà a ritagliarsi un minimo di spazio in prima squadra nel corso della stagione. Tutt'altro che scontata la possibilità di vederlo in campo spesso con i grandi. Al Fanta potrebbe rappresentare al massimo una scommessina da ultimissimo slot in leghe molto numerose e di tipo continuativo.
Note positive: lo acquisterete al prezzo minimo.
Note negative: c'è anche il rischio che possa chiudere la stagione con 0 presenze.
In chiave Mantra: anche in questo caso vi consigliamo di sorvolare sul suo acquisto, almeno inizialmente.
</t>
  </si>
  <si>
    <t>Rieti</t>
  </si>
  <si>
    <t>19 mag 1996</t>
  </si>
  <si>
    <t xml:space="preserve">
Statistiche anno 23/24: nella scorsa stagione Bonifazi è andato a voto in 6 occasioni, 4 di queste da titolare. Per lui 0 bonus e 0 malus con una MV e una FM del 5.75.
Gestione al Fantacalcio: approda al Lecce per giocarsi verosimilmente il posto da centrale difensivo. La concorrenza però è foltissima e la titolarità è tutt'altro che certa. La sensazione è che possa alternarsi, diventando un'opzione non proprio appetibilissima al Fantacalcio. Un difensore affidabile, ma da ultimissimo slot in leghe da almeno 12 partecipanti.
Note positive: prezzo bassissimo, può racimolare sicuramente almeno 15/20 presenze in campionato.
Note negative: la concorrenza è foltissima e le panchine potrebbero non mancare nel corso della stagione.
In chiave Mantra: anche in questo caso parliamo al massimo di un'opzione spendibile per l'ultimissimo slot di pacchetto difensivi formati da almeno 8/9 centrali in leghe da 10/12 partecipanti.
</t>
  </si>
  <si>
    <t>Colombes</t>
  </si>
  <si>
    <t>17 mag 2001</t>
  </si>
  <si>
    <t>Francia, Costa D'avorio</t>
  </si>
  <si>
    <t xml:space="preserve">
Statistiche anno 23/24: nella scorsa stagione Konè ha disputato 25 partite con 2 gol, 2 assist, 4 ammonizioni e 1 espulsione.
Gestione al Fantacalcio: centrocampista molto utile e prezioso per il lavoro che farà in fase di non possesso, ma senza dubbio non un profilo particolarmente appetibile in chiave Fantacalcio. Arriva per giocare tanto, spesso anche da titolare. Per i nostri scopi parliamo di un tassello da prendere in copertura, max 6 slot del vostro pacchetto di centrocampo.
Note positive: giocherà tantissimo, affidabile per MV, prezzo molto moderato.
Note negative: incline ai cartellini, pochi bonus.
In chiave Mantra: aumenta ovviamente l'appeal potendo ricoprire il ruolo di M. Un titolare probabilmente nelle leghe a 10, al massimo un'opzione a rotazione con profili di livello simile.
</t>
  </si>
  <si>
    <t>25 giu 2002</t>
  </si>
  <si>
    <t>Svezia, Nigeria</t>
  </si>
  <si>
    <t>Dublin</t>
  </si>
  <si>
    <t>16 gen 2004</t>
  </si>
  <si>
    <t>Irlanda, Ghana</t>
  </si>
  <si>
    <t>11 mar 1991</t>
  </si>
  <si>
    <t xml:space="preserve">
Statistiche anno 23/24: nella scorsa stagione Florenzi è andato a voto in 27 occasioni, 19 di queste da titolare. Per lui 1 gol, 4 assist e 5 ammonizioni con una MV del 6.00 e una FM del 6.19.
Gestione al Fantacalcio: il bruttissimo infortunio rimediato nella pre-season comprometterà quasi per intero il suo campionato. Si parla di 7 mesi di stop, ragion per cui vi consigliamo di virare direttamente su altri profili.
Note positive: nella migliore delle ipotesi potrebbe collezionare qualche presenza nel finale di stagione.
Note negative: rischia di non andare mai a voto.
In chiave Mantra: anche in questo caso, per colpa dell'infortunio, vi consigliamo di puntare su altri profili.</t>
  </si>
  <si>
    <t>role</t>
  </si>
  <si>
    <t>teamSlug</t>
  </si>
  <si>
    <t>updatedAt</t>
  </si>
  <si>
    <t>features</t>
  </si>
  <si>
    <t>pma</t>
  </si>
  <si>
    <t>pmaRange</t>
  </si>
  <si>
    <t>pfcRange</t>
  </si>
  <si>
    <t>expectedFantamedia</t>
  </si>
  <si>
    <t>expectedTitolarita</t>
  </si>
  <si>
    <t>penaltyProbability</t>
  </si>
  <si>
    <t>freeKickProbability</t>
  </si>
  <si>
    <t>lastThreeYearVotoBase</t>
  </si>
  <si>
    <t>lastThreeYearFantamedia</t>
  </si>
  <si>
    <t>idFantacalcio</t>
  </si>
  <si>
    <t>lastThreeYearTitolarity</t>
  </si>
  <si>
    <t>lastFiveYearVotoBase</t>
  </si>
  <si>
    <t>lastFiveYearFantamedia</t>
  </si>
  <si>
    <t>lastFiveYearTitolarity</t>
  </si>
  <si>
    <t>lastYearVotoBase</t>
  </si>
  <si>
    <t>lastYearFantamedia</t>
  </si>
  <si>
    <t>lastYearTitolarity</t>
  </si>
  <si>
    <t>lastFiveMatchesVotoBase</t>
  </si>
  <si>
    <t>lastFiveMatchesFantamedia</t>
  </si>
  <si>
    <t>lastFiveMatchesTitolarity</t>
  </si>
  <si>
    <t>currentSeasonVotoBase</t>
  </si>
  <si>
    <t>currentSeasonFantamedia</t>
  </si>
  <si>
    <t>currentSeasonTitolarity</t>
  </si>
  <si>
    <t>MIL</t>
  </si>
  <si>
    <t>2024-09-26T14:16:04.000Z</t>
  </si>
  <si>
    <t>{'pma': 11.9, 'pfc': 11.549999999999999, 'pmaRange': '8-17', 'pfcRange': '9-15', 'expectedFantamedia': 6.95, 'expectedTitolarita': 67, 'penaltyProbability': '15.000', 'freeKickProbability': '0.00', 'lastThreeYearVotoBase': 6.09, 'lastThreeYearFantamedia': 6.94, 'slot': 4, 'idFantacalcio': 2544, 'lastThreeYearTitolarity': '0.6800', 'lastFiveYearVotoBase': '6.0900', 'lastFiveYearFantamedia': '6.9400', 'lastFiveYearTitolarity': '0.6800', 'lastYearVotoBase': '5.8300', 'lastYearFantamedia': '6.2500', 'lastYearTitolarity': '0.1600', 'lastFiveMatchesVotoBase': '0.0000', 'lastFiveMatchesFantamedia': '0.0000', 'lastFiveMatchesTitolarity': '0.0000', 'currentSeasonVotoBase': '0.0000', 'currentSeasonFantamedia': '0.0000', 'currentSeasonTitolarity': '0.0000'}</t>
  </si>
  <si>
    <t>8-17</t>
  </si>
  <si>
    <t>6,95</t>
  </si>
  <si>
    <t>67</t>
  </si>
  <si>
    <t>15.000</t>
  </si>
  <si>
    <t>0.00</t>
  </si>
  <si>
    <t>6,09</t>
  </si>
  <si>
    <t>6,94</t>
  </si>
  <si>
    <t>2544</t>
  </si>
  <si>
    <t>0.6800</t>
  </si>
  <si>
    <t>6.0900</t>
  </si>
  <si>
    <t>6.9400</t>
  </si>
  <si>
    <t>5.8300</t>
  </si>
  <si>
    <t>6.2500</t>
  </si>
  <si>
    <t>0.1600</t>
  </si>
  <si>
    <t>0.0000</t>
  </si>
  <si>
    <t>INT</t>
  </si>
  <si>
    <t>{'pma': 15.25, 'pfc': 13.45, 'pmaRange': '12-19', 'pfcRange': '11-17', 'expectedFantamedia': 6.17, 'expectedTitolarita': 82, 'penaltyProbability': '0.000', 'freeKickProbability': '0.00', 'lastThreeYearVotoBase': 6.04, 'lastThreeYearFantamedia': 6.26, 'slot': 4, 'idFantacalcio': 513, 'lastThreeYearTitolarity': '0.7800', 'lastFiveYearVotoBase': '6.0900', 'lastFiveYearFantamedia': '6.2300', 'lastFiveYearTitolarity': '0.8300', 'lastYearVotoBase': '6.1700', 'lastYearFantamedia': '6.5000', 'lastYearTitolarity': '0.7600', 'lastFiveMatchesVotoBase': '0.0000', 'lastFiveMatchesFantamedia': '0.0000', 'lastFiveMatchesTitolarity': '0.0000', 'currentSeasonVotoBase': '0.0000', 'currentSeasonFantamedia': '0.0000', 'currentSeasonTitolarity': '0.0000'}</t>
  </si>
  <si>
    <t>6,17</t>
  </si>
  <si>
    <t>82</t>
  </si>
  <si>
    <t>0.000</t>
  </si>
  <si>
    <t>6,04</t>
  </si>
  <si>
    <t>6,26</t>
  </si>
  <si>
    <t>513</t>
  </si>
  <si>
    <t>0.7800</t>
  </si>
  <si>
    <t>6.2300</t>
  </si>
  <si>
    <t>0.8300</t>
  </si>
  <si>
    <t>6.1700</t>
  </si>
  <si>
    <t>6.5000</t>
  </si>
  <si>
    <t>0.7600</t>
  </si>
  <si>
    <t>FIO</t>
  </si>
  <si>
    <t>{'pma': 3.2, 'pfc': 0.75, 'pmaRange': '2-5', 'pfcRange': '1-1', 'expectedFantamedia': 6.32, 'expectedTitolarita': 65, 'penaltyProbability': '0.000', 'freeKickProbability': '0.00', 'lastThreeYearVotoBase': 5.8, 'lastThreeYearFantamedia': 5.82, 'slot': 8, 'idFantacalcio': 5875, 'lastThreeYearTitolarity': '0.3300', 'lastFiveYearVotoBase': '5.8000', 'lastFiveYearFantamedia': '5.8200', 'lastFiveYearTitolarity': '0.3300', 'lastYearVotoBase': '5.9800', 'lastYearFantamedia': '6.1400', 'lastYearTitolarity': '0.5500', 'lastFiveMatchesVotoBase': '0.0000', 'lastFiveMatchesFantamedia': '0.0000', 'lastFiveMatchesTitolarity': '0.0000', 'currentSeasonVotoBase': '0.0000', 'currentSeasonFantamedia': '0.0000', 'currentSeasonTitolarity': '0.0000'}</t>
  </si>
  <si>
    <t>3,2</t>
  </si>
  <si>
    <t>2-5</t>
  </si>
  <si>
    <t>1-1</t>
  </si>
  <si>
    <t>6,32</t>
  </si>
  <si>
    <t>65</t>
  </si>
  <si>
    <t>5,82</t>
  </si>
  <si>
    <t>5875</t>
  </si>
  <si>
    <t>0.3300</t>
  </si>
  <si>
    <t>5.8000</t>
  </si>
  <si>
    <t>5.8200</t>
  </si>
  <si>
    <t>5.9800</t>
  </si>
  <si>
    <t>6.1400</t>
  </si>
  <si>
    <t>0.5500</t>
  </si>
  <si>
    <t>CAG</t>
  </si>
  <si>
    <t>{'pma': 0.95, 'pfc': 0.55, 'pmaRange': '1-2', 'pfcRange': '1-1', 'expectedFantamedia': 5.93, 'expectedTitolarita': 43, 'penaltyProbability': '0.000', 'freeKickProbability': '0.00', 'lastThreeYearVotoBase': 5.82, 'lastThreeYearFantamedia': 5.88, 'slot': 8, 'idFantacalcio': 4870, 'lastThreeYearTitolarity': '0.1100', 'lastFiveYearVotoBase': '5.8200', 'lastFiveYearFantamedia': '5.8800', 'lastFiveYearTitolarity': '0.1100', 'lastYearVotoBase': '5.7500', 'lastYearFantamedia': '6.0000', 'lastYearTitolarity': '0.1100', 'lastFiveMatchesVotoBase': '0.0000', 'lastFiveMatchesFantamedia': '0.0000', 'lastFiveMatchesTitolarity': '0.0000', 'currentSeasonVotoBase': '0.0000', 'currentSeasonFantamedia': '0.0000', 'currentSeasonTitolarity': '0.0000'}</t>
  </si>
  <si>
    <t>1-2</t>
  </si>
  <si>
    <t>5,93</t>
  </si>
  <si>
    <t>43</t>
  </si>
  <si>
    <t>5,88</t>
  </si>
  <si>
    <t>4870</t>
  </si>
  <si>
    <t>0.1100</t>
  </si>
  <si>
    <t>5.8800</t>
  </si>
  <si>
    <t>5.7500</t>
  </si>
  <si>
    <t>6.0000</t>
  </si>
  <si>
    <t>BOL</t>
  </si>
  <si>
    <t>{'pma': 3.35, 'pfc': 1.05, 'pmaRange': '2-6', 'pfcRange': '1-2', 'expectedFantamedia': 6.17, 'expectedTitolarita': 83, 'penaltyProbability': '0.000', 'freeKickProbability': '0.00', 'lastThreeYearVotoBase': 5.92, 'lastThreeYearFantamedia': 5.87, 'slot': 8, 'idFantacalcio': 5784, 'lastThreeYearTitolarity': '0.5700', 'lastFiveYearVotoBase': '5.9200', 'lastFiveYearFantamedia': '5.8700', 'lastFiveYearTitolarity': '0.5700', 'lastYearVotoBase': '6.0000', 'lastYearFantamedia': '5.9000', 'lastYearTitolarity': '0.8200', 'lastFiveMatchesVotoBase': '0.0000', 'lastFiveMatchesFantamedia': '0.0000', 'lastFiveMatchesTitolarity': '0.0000', 'currentSeasonVotoBase': '0.0000', 'currentSeasonFantamedia': '0.0000', 'currentSeasonTitolarity': '0.0000'}</t>
  </si>
  <si>
    <t>3,35</t>
  </si>
  <si>
    <t>2-6</t>
  </si>
  <si>
    <t>83</t>
  </si>
  <si>
    <t>5,92</t>
  </si>
  <si>
    <t>5,87</t>
  </si>
  <si>
    <t>5784</t>
  </si>
  <si>
    <t>0.5700</t>
  </si>
  <si>
    <t>5.9200</t>
  </si>
  <si>
    <t>5.8700</t>
  </si>
  <si>
    <t>5.9000</t>
  </si>
  <si>
    <t>0.8200</t>
  </si>
  <si>
    <t>LAZ</t>
  </si>
  <si>
    <t>{'pma': 1, 'pfc': 0.55, 'pmaRange': '1-2', 'pfcRange': '1-1', 'expectedFantamedia': 5.94, 'expectedTitolarita': 35, 'penaltyProbability': '0.000', 'freeKickProbability': '0.00', 'lastThreeYearVotoBase': 5.73, 'lastThreeYearFantamedia': 5.63, 'slot': 8, 'idFantacalcio': 5286, 'lastThreeYearTitolarity': '0.3900', 'lastFiveYearVotoBase': '5.7900', 'lastFiveYearFantamedia': '5.6800', 'lastFiveYearTitolarity': '0.4500', 'lastYearVotoBase': '5.8200', 'lastYearFantamedia': '5.6400', 'lastYearTitolarity': '0.3700', 'lastFiveMatchesVotoBase': '0.0000', 'lastFiveMatchesFantamedia': '0.0000', 'lastFiveMatchesTitolarity': '0.0000', 'currentSeasonVotoBase': '0.0000', 'currentSeasonFantamedia': '0.0000', 'currentSeasonTitolarity': '0.0000'}</t>
  </si>
  <si>
    <t>5,94</t>
  </si>
  <si>
    <t>5,73</t>
  </si>
  <si>
    <t>5,63</t>
  </si>
  <si>
    <t>5286</t>
  </si>
  <si>
    <t>0.3900</t>
  </si>
  <si>
    <t>5.7900</t>
  </si>
  <si>
    <t>5.6800</t>
  </si>
  <si>
    <t>0.4500</t>
  </si>
  <si>
    <t>5.6400</t>
  </si>
  <si>
    <t>0.3700</t>
  </si>
  <si>
    <t>{'pma': 1.3, 'pfc': 0.4, 'pmaRange': '1-2', 'pfcRange': '1-1', 'expectedFantamedia': 6.69, 'expectedTitolarita': 44, 'penaltyProbability': '0.000', 'freeKickProbability': '0.00', 'lastThreeYearVotoBase': 6.27, 'lastThreeYearFantamedia': 7.36, 'slot': 6, 'idFantacalcio': 4268, 'lastThreeYearTitolarity': '0.6800', 'lastFiveYearVotoBase': '6.2700', 'lastFiveYearFantamedia': '7.3600', 'lastFiveYearTitolarity': '0.6800', 'lastYearVotoBase': '6.1500', 'lastYearFantamedia': '6.9000', 'lastYearTitolarity': '0.6300', 'lastFiveMatchesVotoBase': '0.0000', 'lastFiveMatchesFantamedia': '0.0000', 'lastFiveMatchesTitolarity': '0.0000', 'currentSeasonVotoBase': '0.0000', 'currentSeasonFantamedia': '0.0000', 'currentSeasonTitolarity': '0.0000'}</t>
  </si>
  <si>
    <t>6,69</t>
  </si>
  <si>
    <t>44</t>
  </si>
  <si>
    <t>6,27</t>
  </si>
  <si>
    <t>7,36</t>
  </si>
  <si>
    <t>4268</t>
  </si>
  <si>
    <t>6.2700</t>
  </si>
  <si>
    <t>7.3600</t>
  </si>
  <si>
    <t>6.1500</t>
  </si>
  <si>
    <t>6.9000</t>
  </si>
  <si>
    <t>0.6300</t>
  </si>
  <si>
    <t>{'pma': 1.25, 'pfc': 0.6, 'pmaRange': '1-2', 'pfcRange': '1-1', 'expectedFantamedia': 6.09, 'expectedTitolarita': 44, 'penaltyProbability': '0.000', 'freeKickProbability': '0.00', 'lastThreeYearVotoBase': 6.05, 'lastThreeYearFantamedia': 6.17, 'slot': 8, 'idFantacalcio': 5719, 'lastThreeYearTitolarity': '0.4100', 'lastFiveYearVotoBase': '6.0500', 'lastFiveYearFantamedia': '6.1700', 'lastFiveYearTitolarity': '0.4100', 'lastYearVotoBase': '6.2200', 'lastYearFantamedia': '6.5000', 'lastYearTitolarity': '0.4200', 'lastFiveMatchesVotoBase': '0.0000', 'lastFiveMatchesFantamedia': '0.0000', 'lastFiveMatchesTitolarity': '0.0000', 'currentSeasonVotoBase': '0.0000', 'currentSeasonFantamedia': '0.0000', 'currentSeasonTitolarity': '0.0000'}</t>
  </si>
  <si>
    <t>5719</t>
  </si>
  <si>
    <t>0.4100</t>
  </si>
  <si>
    <t>6.0500</t>
  </si>
  <si>
    <t>6.2200</t>
  </si>
  <si>
    <t>0.4200</t>
  </si>
  <si>
    <t>{'pma': 1.95, 'pfc': 0.55, 'pmaRange': '2-3', 'pfcRange': '1-1', 'expectedFantamedia': 5.98, 'expectedTitolarita': 87, 'penaltyProbability': '0.000', 'freeKickProbability': '0.00', 'lastThreeYearVotoBase': 5.81, 'lastThreeYearFantamedia': 5.94, 'slot': 8, 'idFantacalcio': 4421, 'lastThreeYearTitolarity': '0.9000', 'lastFiveYearVotoBase': '5.8800', 'lastFiveYearFantamedia': '6.0000', 'lastFiveYearTitolarity': '0.8200', 'lastYearVotoBase': '5.7700', 'lastYearFantamedia': '5.8100', 'lastYearTitolarity': '0.8400', 'lastFiveMatchesVotoBase': '0.0000', 'lastFiveMatchesFantamedia': '0.0000', 'lastFiveMatchesTitolarity': '0.0000', 'currentSeasonVotoBase': '0.0000', 'currentSeasonFantamedia': '0.0000', 'currentSeasonTitolarity': '0.0000'}</t>
  </si>
  <si>
    <t>1,95</t>
  </si>
  <si>
    <t>2-3</t>
  </si>
  <si>
    <t>5,98</t>
  </si>
  <si>
    <t>87</t>
  </si>
  <si>
    <t>5,81</t>
  </si>
  <si>
    <t>4421</t>
  </si>
  <si>
    <t>0.9000</t>
  </si>
  <si>
    <t>5.7700</t>
  </si>
  <si>
    <t>5.8100</t>
  </si>
  <si>
    <t>0.8400</t>
  </si>
  <si>
    <t>{'pma': 0.85, 'pfc': 0.5, 'pmaRange': '1-2', 'pfcRange': '1-1', 'expectedFantamedia': 4.62, 'expectedTitolarita': 9, 'penaltyProbability': '0.000', 'freeKickProbability': '0.00', 'lastThreeYearVotoBase': 0, 'lastThreeYearFantamedia': 0, 'slot': 3, 'idFantacalcio': 5822,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</si>
  <si>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4,62</t>
  </si>
  <si>
    <t>9</t>
  </si>
  <si>
    <t>5822</t>
  </si>
  <si>
    <t>ROM</t>
  </si>
  <si>
    <t>{'pma': 2.25, 'pfc': 0.55, 'pmaRange': '2-4', 'pfcRange': '1-1', 'expectedFantamedia': 6.43, 'expectedTitolarita': 62, 'penaltyProbability': '0.000', 'freeKickProbability': '0.00', 'lastThreeYearVotoBase': 6.12, 'lastThreeYearFantamedia': 6.42, 'slot': 8, 'idFantacalcio': 5823, 'lastThreeYearTitolarity': '0.6600', 'lastFiveYearVotoBase': '6.1200', 'lastFiveYearFantamedia': '6.4200', 'lastFiveYearTitolarity': '0.6600', 'lastYearVotoBase': '6.0800', 'lastYearFantamedia': '6.2700', 'lastYearTitolarity': '0.6300', 'lastFiveMatchesVotoBase': '0.0000', 'lastFiveMatchesFantamedia': '0.0000', 'lastFiveMatchesTitolarity': '0.0000', 'currentSeasonVotoBase': '0.0000', 'currentSeasonFantamedia': '0.0000', 'currentSeasonTitolarity': '0.0000'}</t>
  </si>
  <si>
    <t>2-4</t>
  </si>
  <si>
    <t>6,43</t>
  </si>
  <si>
    <t>62</t>
  </si>
  <si>
    <t>6,12</t>
  </si>
  <si>
    <t>6,42</t>
  </si>
  <si>
    <t>5823</t>
  </si>
  <si>
    <t>0.6600</t>
  </si>
  <si>
    <t>6.1200</t>
  </si>
  <si>
    <t>6.4200</t>
  </si>
  <si>
    <t>6.0800</t>
  </si>
  <si>
    <t>LEC</t>
  </si>
  <si>
    <t>{'pma': 2.5500000000000003, 'pfc': 0.55, 'pmaRange': '2-4', 'pfcRange': '1-1', 'expectedFantamedia': 6.2, 'expectedTitolarita': 76, 'penaltyProbability': '0.000', 'freeKickProbability': '0.00', 'lastThreeYearVotoBase': 6.06, 'lastThreeYearFantamedia': 6.25, 'slot': 6, 'idFantacalcio': 6001, 'lastThreeYearTitolarity': '0.7000', 'lastFiveYearVotoBase': '6.0600', 'lastFiveYearFantamedia': '6.2500', 'lastFiveYearTitolarity': '0.7000', 'lastYearVotoBase': '6.0700', 'lastYearFantamedia': '6.3300', 'lastYearTitolarity': '0.5500', 'lastFiveMatchesVotoBase': '0.0000', 'lastFiveMatchesFantamedia': '0.0000', 'lastFiveMatchesTitolarity': '0.0000', 'currentSeasonVotoBase': '0.0000', 'currentSeasonFantamedia': '0.0000', 'currentSeasonTitolarity': '0.0000'}</t>
  </si>
  <si>
    <t>2,55</t>
  </si>
  <si>
    <t>6,2</t>
  </si>
  <si>
    <t>76</t>
  </si>
  <si>
    <t>6,06</t>
  </si>
  <si>
    <t>6001</t>
  </si>
  <si>
    <t>0.7000</t>
  </si>
  <si>
    <t>6.0600</t>
  </si>
  <si>
    <t>6.0700</t>
  </si>
  <si>
    <t>6.3300</t>
  </si>
  <si>
    <t>{'pma': 48.849999999999994, 'pfc': 42.65, 'pmaRange': '43-55', 'pfcRange': '35-52', 'expectedFantamedia': 6.93, 'expectedTitolarita': 80, 'penaltyProbability': '0.000', 'freeKickProbability': '0.00', 'lastThreeYearVotoBase': 6.38, 'lastThreeYearFantamedia': 6.77, 'slot': 1, 'idFantacalcio': 1870, 'lastThreeYearTitolarity': '0.9500', 'lastFiveYearVotoBase': '6.3000', 'lastFiveYearFantamedia': '6.6000', 'lastFiveYearTitolarity': '0.9000', 'lastYearVotoBase': '6.3800', 'lastYearFantamedia': '6.5300', 'lastYearTitolarity': '0.9700', 'lastFiveMatchesVotoBase': '0.0000', 'lastFiveMatchesFantamedia': '0.0000', 'lastFiveMatchesTitolarity': '0.0000', 'currentSeasonVotoBase': '0.0000', 'currentSeasonFantamedia': '0.0000', 'currentSeasonTitolarity': '0.0000'}</t>
  </si>
  <si>
    <t>48,85</t>
  </si>
  <si>
    <t>43-55</t>
  </si>
  <si>
    <t>35-52</t>
  </si>
  <si>
    <t>6,93</t>
  </si>
  <si>
    <t>80</t>
  </si>
  <si>
    <t>6,38</t>
  </si>
  <si>
    <t>6,77</t>
  </si>
  <si>
    <t>1870</t>
  </si>
  <si>
    <t>0.9500</t>
  </si>
  <si>
    <t>6.3000</t>
  </si>
  <si>
    <t>6.6000</t>
  </si>
  <si>
    <t>6.3800</t>
  </si>
  <si>
    <t>6.5300</t>
  </si>
  <si>
    <t>0.9700</t>
  </si>
  <si>
    <t>{'pma': 7.3, 'pfc': 3.9, 'pmaRange': '5-11', 'pfcRange': '3-5', 'expectedFantamedia': 6.01, 'expectedTitolarita': 93, 'penaltyProbability': '0.000', 'freeKickProbability': '0.00', 'lastThreeYearVotoBase': 5.92, 'lastThreeYearFantamedia': 5.98, 'slot': 7, 'idFantacalcio': 5835, 'lastThreeYearTitolarity': '0.9700', 'lastFiveYearVotoBase': '5.9200', 'lastFiveYearFantamedia': '5.9800', 'lastFiveYearTitolarity': '0.9700', 'lastYearVotoBase': '5.7600', 'lastYearFantamedia': '5.7200', 'lastYearTitolarity': '0.9700', 'lastFiveMatchesVotoBase': '0.0000', 'lastFiveMatchesFantamedia': '0.0000', 'lastFiveMatchesTitolarity': '0.0000', 'currentSeasonVotoBase': '0.0000', 'currentSeasonFantamedia': '0.0000', 'currentSeasonTitolarity': '0.0000'}</t>
  </si>
  <si>
    <t>7,3</t>
  </si>
  <si>
    <t>5-11</t>
  </si>
  <si>
    <t>3-5</t>
  </si>
  <si>
    <t>6,01</t>
  </si>
  <si>
    <t>93</t>
  </si>
  <si>
    <t>5835</t>
  </si>
  <si>
    <t>5.7600</t>
  </si>
  <si>
    <t>5.7200</t>
  </si>
  <si>
    <t>{'pma': 28.85, 'pfc': 37.6, 'pmaRange': '25-34', 'pfcRange': '29-47', 'expectedFantamedia': 6.44, 'expectedTitolarita': 86, 'penaltyProbability': '0.000', 'freeKickProbability': '0.00', 'lastThreeYearVotoBase': 6.22, 'lastThreeYearFantamedia': 6.3, 'slot': 1, 'idFantacalcio': 2120, 'lastThreeYearTitolarity': '0.7700', 'lastFiveYearVotoBase': '6.1500', 'lastFiveYearFantamedia': '6.2000', 'lastFiveYearTitolarity': '0.7700', 'lastYearVotoBase': '6.3200', 'lastYearFantamedia': '6.4500', 'lastYearTitolarity': '0.7400', 'lastFiveMatchesVotoBase': '0.0000', 'lastFiveMatchesFantamedia': '0.0000', 'lastFiveMatchesTitolarity': '0.0000', 'currentSeasonVotoBase': '0.0000', 'currentSeasonFantamedia': '0.0000', 'currentSeasonTitolarity': '0.0000'}</t>
  </si>
  <si>
    <t>28,85</t>
  </si>
  <si>
    <t>25-34</t>
  </si>
  <si>
    <t>29-47</t>
  </si>
  <si>
    <t>6,44</t>
  </si>
  <si>
    <t>86</t>
  </si>
  <si>
    <t>6,22</t>
  </si>
  <si>
    <t>2120</t>
  </si>
  <si>
    <t>0.7700</t>
  </si>
  <si>
    <t>6.2000</t>
  </si>
  <si>
    <t>6.3200</t>
  </si>
  <si>
    <t>6.4500</t>
  </si>
  <si>
    <t>0.7400</t>
  </si>
  <si>
    <t>ATA</t>
  </si>
  <si>
    <t>{'pma': 24.1, 'pfc': 23.400000000000002, 'pmaRange': '21-28', 'pfcRange': '18-30', 'expectedFantamedia': 6.39, 'expectedTitolarita': 87, 'penaltyProbability': '0.000', 'freeKickProbability': '0.00', 'lastThreeYearVotoBase': 5.99, 'lastThreeYearFantamedia': 6.08, 'slot': 1, 'idFantacalcio': 4887, 'lastThreeYearTitolarity': '0.6800', 'lastFiveYearVotoBase': '5.9900', 'lastFiveYearFantamedia': '6.0600', 'lastFiveYearTitolarity': '0.5200', 'lastYearVotoBase': '6.1400', 'lastYearFantamedia': '6.3500', 'lastYearTitolarity': '0.9500', 'lastFiveMatchesVotoBase': '0.0000', 'lastFiveMatchesFantamedia': '0.0000', 'lastFiveMatchesTitolarity': '0.0000', 'currentSeasonVotoBase': '0.0000', 'currentSeasonFantamedia': '0.0000', 'currentSeasonTitolarity': '0.0000'}</t>
  </si>
  <si>
    <t>24,1</t>
  </si>
  <si>
    <t>21-28</t>
  </si>
  <si>
    <t>18-30</t>
  </si>
  <si>
    <t>6,39</t>
  </si>
  <si>
    <t>5,99</t>
  </si>
  <si>
    <t>6,08</t>
  </si>
  <si>
    <t>4887</t>
  </si>
  <si>
    <t>5.9900</t>
  </si>
  <si>
    <t>0.5200</t>
  </si>
  <si>
    <t>6.3500</t>
  </si>
  <si>
    <t>COM</t>
  </si>
  <si>
    <t>{'pma': 7.4, 'pfc': 2.9, 'pmaRange': '6-10', 'pfcRange': '3-4', 'expectedFantamedia': 6.48, 'expectedTitolarita': 83, 'penaltyProbability': '30.000', 'freeKickProbability': '0.00', 'lastThreeYearVotoBase': 6.07, 'lastThreeYearFantamedia': 6.72, 'slot': 5, 'idFantacalcio': 441, 'lastThreeYearTitolarity': '0.6000', 'lastFiveYearVotoBase': '6.1600', 'lastFiveYearFantamedia': '7.0400', 'lastFiveYearTitolarity': '0.7200', 'lastYearVotoBase': '6.2100', 'lastYearFantamedia': '7.1000', 'lastYearTitolarity': '0.6300', 'lastFiveMatchesVotoBase': '0.0000', 'lastFiveMatchesFantamedia': '0.0000', 'lastFiveMatchesTitolarity': '0.0000', 'currentSeasonVotoBase': '0.0000', 'currentSeasonFantamedia': '0.0000', 'currentSeasonTitolarity': '0.0000'}</t>
  </si>
  <si>
    <t>6-10</t>
  </si>
  <si>
    <t>3-4</t>
  </si>
  <si>
    <t>6,48</t>
  </si>
  <si>
    <t>30.000</t>
  </si>
  <si>
    <t>6,07</t>
  </si>
  <si>
    <t>6,72</t>
  </si>
  <si>
    <t>441</t>
  </si>
  <si>
    <t>0.6000</t>
  </si>
  <si>
    <t>6.1600</t>
  </si>
  <si>
    <t>7.0400</t>
  </si>
  <si>
    <t>0.7200</t>
  </si>
  <si>
    <t>6.2100</t>
  </si>
  <si>
    <t>7.1000</t>
  </si>
  <si>
    <t>{'pma': 1.45, 'pfc': 0.65, 'pmaRange': '1-3', 'pfcRange': '1-1', 'expectedFantamedia': 6.11, 'expectedTitolarita': 33, 'penaltyProbability': '0.000', 'freeKickProbability': '0.00', 'lastThreeYearVotoBase': 6.19, 'lastThreeYearFantamedia': 6.45, 'slot': 8, 'idFantacalcio': 2818, 'lastThreeYearTitolarity': '0.6500', 'lastFiveYearVotoBase': '6.0700', 'lastFiveYearFantamedia': '6.1900', 'lastFiveYearTitolarity': '0.6600', 'lastYearVotoBase': '6.0800', 'lastYearFantamedia': '6.4700', 'lastYearTitolarity': '0.4700', 'lastFiveMatchesVotoBase': '0.0000', 'lastFiveMatchesFantamedia': '0.0000', 'lastFiveMatchesTitolarity': '0.0000', 'currentSeasonVotoBase': '0.0000', 'currentSeasonFantamedia': '0.0000', 'currentSeasonTitolarity': '0.0000'}</t>
  </si>
  <si>
    <t>1-3</t>
  </si>
  <si>
    <t>6,11</t>
  </si>
  <si>
    <t>33</t>
  </si>
  <si>
    <t>6,19</t>
  </si>
  <si>
    <t>6,45</t>
  </si>
  <si>
    <t>2818</t>
  </si>
  <si>
    <t>0.6500</t>
  </si>
  <si>
    <t>6.1900</t>
  </si>
  <si>
    <t>6.4700</t>
  </si>
  <si>
    <t>0.4700</t>
  </si>
  <si>
    <t>VER</t>
  </si>
  <si>
    <t>{'pma': 0.8, 'pfc': 0.5, 'pmaRange': '1-1', 'pfcRange': '1-1', 'expectedFantamedia': 4.84, 'expectedTitolarita': 9, 'penaltyProbability': '0.000', 'freeKickProbability': '0.00', 'lastThreeYearVotoBase': 6.5, 'lastThreeYearFantamedia': 3.5, 'slot': 3, 'idFantacalcio': 4491, 'lastThreeYearTitolarity': '0.0300', 'lastFiveYearVotoBase': '6.2500', 'lastFiveYearFantamedia': '4.7500', 'lastFiveYearTitolarity': '0.0300', 'lastYearVotoBase': '0.0000', 'lastYearFantamedia': '0.0000', 'lastYearTitolarity': '0.0000', 'lastFiveMatchesVotoBase': '0.0000', 'lastFiveMatchesFantamedia': '0.0000', 'lastFiveMatchesTitolarity': '0.0000', 'currentSeasonVotoBase': '0.0000', 'currentSeasonFantamedia': '0.0000', 'currentSeasonTitolarity': '0.0000'}</t>
  </si>
  <si>
    <t>4,84</t>
  </si>
  <si>
    <t>6,5</t>
  </si>
  <si>
    <t>4491</t>
  </si>
  <si>
    <t>0.0300</t>
  </si>
  <si>
    <t>4.7500</t>
  </si>
  <si>
    <t>UDI</t>
  </si>
  <si>
    <t>{'pma': 11.75, 'pfc': 15.25, 'pmaRange': '9-15', 'pfcRange': '12-20', 'expectedFantamedia': 6.13, 'expectedTitolarita': 88, 'penaltyProbability': '0.000', 'freeKickProbability': '0.00', 'lastThreeYearVotoBase': 5.98, 'lastThreeYearFantamedia': 6.02, 'slot': 4, 'idFantacalcio': 5847, 'lastThreeYearTitolarity': '0.7400', 'lastFiveYearVotoBase': '5.9800', 'lastFiveYearFantamedia': '6.0200', 'lastFiveYearTitolarity': '0.7400', 'lastYearVotoBase': '6.0800', 'lastYearFantamedia': '6.0000', 'lastYearTitolarity': '0.6300', 'lastFiveMatchesVotoBase': '0.0000', 'lastFiveMatchesFantamedia': '0.0000', 'lastFiveMatchesTitolarity': '0.0000', 'currentSeasonVotoBase': '0.0000', 'currentSeasonFantamedia': '0.0000', 'currentSeasonTitolarity': '0.0000'}</t>
  </si>
  <si>
    <t>11,75</t>
  </si>
  <si>
    <t>6,13</t>
  </si>
  <si>
    <t>88</t>
  </si>
  <si>
    <t>6,02</t>
  </si>
  <si>
    <t>5847</t>
  </si>
  <si>
    <t>6.0200</t>
  </si>
  <si>
    <t>{'pma': 18, 'pfc': 21.8, 'pmaRange': '15-22', 'pfcRange': '17-28', 'expectedFantamedia': 6.27, 'expectedTitolarita': 87, 'penaltyProbability': '10.000', 'freeKickProbability': '70.00', 'lastThreeYearVotoBase': 5.99, 'lastThreeYearFantamedia': 6.14, 'slot': 2, 'idFantacalcio': 252, 'lastThreeYearTitolarity': '0.8500', 'lastFiveYearVotoBase': '5.9700', 'lastFiveYearFantamedia': '6.1700', 'lastFiveYearTitolarity': '0.8200', 'lastYearVotoBase': '5.9600', 'lastYearFantamedia': '6.1100', 'lastYearTitolarity': '0.7400', 'lastFiveMatchesVotoBase': '0.0000', 'lastFiveMatchesFantamedia': '0.0000', 'lastFiveMatchesTitolarity': '0.0000', 'currentSeasonVotoBase': '0.0000', 'currentSeasonFantamedia': '0.0000', 'currentSeasonTitolarity': '0.0000'}</t>
  </si>
  <si>
    <t>17-28</t>
  </si>
  <si>
    <t>10.000</t>
  </si>
  <si>
    <t>70.00</t>
  </si>
  <si>
    <t>6,14</t>
  </si>
  <si>
    <t>252</t>
  </si>
  <si>
    <t>0.8500</t>
  </si>
  <si>
    <t>5.9700</t>
  </si>
  <si>
    <t>5.9600</t>
  </si>
  <si>
    <t>6.1100</t>
  </si>
  <si>
    <t>MON</t>
  </si>
  <si>
    <t>{'pma': 2.25, 'pfc': 6.25, 'pmaRange': '2-4', 'pfcRange': '5-8', 'expectedFantamedia': 6.1, 'expectedTitolarita': 85, 'penaltyProbability': '0.000', 'freeKickProbability': '0.00', 'lastThreeYearVotoBase': 5.92, 'lastThreeYearFantamedia': 5.83, 'slot': 6, 'idFantacalcio': 5838, 'lastThreeYearTitolarity': '0.8200', 'lastFiveYearVotoBase': '5.9200', 'lastFiveYearFantamedia': '5.8300', 'lastFiveYearTitolarity': '0.8200', 'lastYearVotoBase': '6.0000', 'lastYearFantamedia': '5.8900', 'lastYearTitolarity': '0.8400', 'lastFiveMatchesVotoBase': '0.0000', 'lastFiveMatchesFantamedia': '0.0000', 'lastFiveMatchesTitolarity': '0.0000', 'currentSeasonVotoBase': '0.0000', 'currentSeasonFantamedia': '0.0000', 'currentSeasonTitolarity': '0.0000'}</t>
  </si>
  <si>
    <t>5-8</t>
  </si>
  <si>
    <t>6,1</t>
  </si>
  <si>
    <t>85</t>
  </si>
  <si>
    <t>5,83</t>
  </si>
  <si>
    <t>5838</t>
  </si>
  <si>
    <t>5.8900</t>
  </si>
  <si>
    <t>GEN</t>
  </si>
  <si>
    <t>{'pma': 0.75, 'pfc': 0.75, 'pmaRange': '1-1', 'pfcRange': '1-1', 'expectedFantamedia': 5.85, 'expectedTitolarita': 35, 'penaltyProbability': '0.000', 'freeKickProbability': '0.00', 'lastThreeYearVotoBase': 5.88, 'lastThreeYearFantamedia': 5.81, 'slot': 8, 'idFantacalcio': 5798, 'lastThreeYearTitolarity': '0.3800', 'lastFiveYearVotoBase': '5.8800', 'lastFiveYearFantamedia': '5.8100', 'lastFiveYearTitolarity': '0.3800', 'lastYearVotoBase': '5.8600', 'lastYearFantamedia': '5.8200', 'lastYearTitolarity': '0.3700', 'lastFiveMatchesVotoBase': '0.0000', 'lastFiveMatchesFantamedia': '0.0000', 'lastFiveMatchesTitolarity': '0.0000', 'currentSeasonVotoBase': '0.0000', 'currentSeasonFantamedia': '0.0000', 'currentSeasonTitolarity': '0.0000'}</t>
  </si>
  <si>
    <t>5,85</t>
  </si>
  <si>
    <t>5798</t>
  </si>
  <si>
    <t>0.3800</t>
  </si>
  <si>
    <t>5.8600</t>
  </si>
  <si>
    <t>{'pma': 2.2, 'pfc': 0.7, 'pmaRange': '2-4', 'pfcRange': '1-1', 'expectedFantamedia': 6.18, 'expectedTitolarita': 70, 'penaltyProbability': '0.000', 'freeKickProbability': '0.00', 'lastThreeYearVotoBase': 6.16, 'lastThreeYearFantamedia': 6.7, 'slot': 8, 'idFantacalcio': 5423, 'lastThreeYearTitolarity': '0.4100', 'lastFiveYearVotoBase': '6.1600', 'lastFiveYearFantamedia': '6.7000', 'lastFiveYearTitolarity': '0.4100', 'lastYearVotoBase': '5.9600', 'lastYearFantamedia': '5.9600', 'lastYearTitolarity': '0.7400', 'lastFiveMatchesVotoBase': '0.0000', 'lastFiveMatchesFantamedia': '0.0000', 'lastFiveMatchesTitolarity': '0.0000', 'currentSeasonVotoBase': '0.0000', 'currentSeasonFantamedia': '0.0000', 'currentSeasonTitolarity': '0.0000'}</t>
  </si>
  <si>
    <t>2,2</t>
  </si>
  <si>
    <t>6,18</t>
  </si>
  <si>
    <t>6,16</t>
  </si>
  <si>
    <t>6,7</t>
  </si>
  <si>
    <t>5423</t>
  </si>
  <si>
    <t>6.7000</t>
  </si>
  <si>
    <t>JUV</t>
  </si>
  <si>
    <t>{'pma': 31.099999999999998, 'pfc': 39.15, 'pmaRange': '27-36', 'pfcRange': '30-49', 'expectedFantamedia': 6.41, 'expectedTitolarita': 92, 'penaltyProbability': '0.000', 'freeKickProbability': '0.00', 'lastThreeYearVotoBase': 6.23, 'lastThreeYearFantamedia': 6.43, 'slot': 1, 'idFantacalcio': 2788, 'lastThreeYearTitolarity': '0.8700', 'lastFiveYearVotoBase': '6.1100', 'lastFiveYearFantamedia': '6.3600', 'lastFiveYearTitolarity': '0.8400', 'lastYearVotoBase': '6.2400', 'lastYearFantamedia': '6.3600', 'lastYearTitolarity': '0.9500', 'lastFiveMatchesVotoBase': '0.0000', 'lastFiveMatchesFantamedia': '0.0000', 'lastFiveMatchesTitolarity': '0.0000', 'currentSeasonVotoBase': '0.0000', 'currentSeasonFantamedia': '0.0000', 'currentSeasonTitolarity': '0.0000'}</t>
  </si>
  <si>
    <t>31,1</t>
  </si>
  <si>
    <t>27-36</t>
  </si>
  <si>
    <t>30-49</t>
  </si>
  <si>
    <t>6,41</t>
  </si>
  <si>
    <t>92</t>
  </si>
  <si>
    <t>6,23</t>
  </si>
  <si>
    <t>2788</t>
  </si>
  <si>
    <t>0.8700</t>
  </si>
  <si>
    <t>6.3600</t>
  </si>
  <si>
    <t>6.2400</t>
  </si>
  <si>
    <t>NAP</t>
  </si>
  <si>
    <t>{'pma': 28.25, 'pfc': 46.35, 'pmaRange': '24-33', 'pfcRange': '38-56', 'expectedFantamedia': 6.53, 'expectedTitolarita': 87, 'penaltyProbability': '0.000', 'freeKickProbability': '0.00', 'lastThreeYearVotoBase': 6.1, 'lastThreeYearFantamedia': 6.15, 'slot': 1, 'idFantacalcio': 2724, 'lastThreeYearTitolarity': '0.7100', 'lastFiveYearVotoBase': '5.9900', 'lastFiveYearFantamedia': '5.9900', 'lastFiveYearTitolarity': '0.6100', 'lastYearVotoBase': '6.3100', 'lastYearFantamedia': '6.5000', 'lastYearTitolarity': '0.7600', 'lastFiveMatchesVotoBase': '0.0000', 'lastFiveMatchesFantamedia': '0.0000', 'lastFiveMatchesTitolarity': '0.0000', 'currentSeasonVotoBase': '0.0000', 'currentSeasonFantamedia': '0.0000', 'currentSeasonTitolarity': '0.0000'}</t>
  </si>
  <si>
    <t>28,25</t>
  </si>
  <si>
    <t>38-56</t>
  </si>
  <si>
    <t>6,53</t>
  </si>
  <si>
    <t>2724</t>
  </si>
  <si>
    <t>0.7100</t>
  </si>
  <si>
    <t>0.6100</t>
  </si>
  <si>
    <t>6.3100</t>
  </si>
  <si>
    <t>{'pma': 9.25, 'pfc': 5.5, 'pmaRange': '7-13', 'pfcRange': '5-7', 'expectedFantamedia': 6.18, 'expectedTitolarita': 73, 'penaltyProbability': '0.000', 'freeKickProbability': '0.00', 'lastThreeYearVotoBase': 5.86, 'lastThreeYearFantamedia': 5.69, 'slot': 6, 'idFantacalcio': 6039, 'lastThreeYearTitolarity': '0.3700', 'lastFiveYearVotoBase': '5.8600', 'lastFiveYearFantamedia': '5.6900', 'lastFiveYearTitolarity': '0.3700', 'lastYearVotoBase': '5.8200', 'lastYearFantamedia': '5.6600', 'lastYearTitolarity': '0.5000', 'lastFiveMatchesVotoBase': '0.0000', 'lastFiveMatchesFantamedia': '0.0000', 'lastFiveMatchesTitolarity': '0.0000', 'currentSeasonVotoBase': '0.0000', 'currentSeasonFantamedia': '0.0000', 'currentSeasonTitolarity': '0.0000'}</t>
  </si>
  <si>
    <t>7-13</t>
  </si>
  <si>
    <t>5-7</t>
  </si>
  <si>
    <t>73</t>
  </si>
  <si>
    <t>5,86</t>
  </si>
  <si>
    <t>5,69</t>
  </si>
  <si>
    <t>6039</t>
  </si>
  <si>
    <t>5.6900</t>
  </si>
  <si>
    <t>5.6600</t>
  </si>
  <si>
    <t>0.5000</t>
  </si>
  <si>
    <t>EMP</t>
  </si>
  <si>
    <t>{'pma': 1.05, 'pfc': 0.5, 'pmaRange': '1-2', 'pfcRange': '1-1', 'expectedFantamedia': 5.86, 'expectedTitolarita': 59, 'penaltyProbability': '0.000', 'freeKickProbability': '0.00', 'lastThreeYearVotoBase': 5.73, 'lastThreeYearFantamedia': 5.67, 'slot': 8, 'idFantacalcio': 5804, 'lastThreeYearTitolarity': '0.4000', 'lastFiveYearVotoBase': '5.7300', 'lastFiveYearFantamedia': '5.6700', 'lastFiveYearTitolarity': '0.4000', 'lastYearVotoBase': '5.7300', 'lastYearFantamedia': '5.6600', 'lastYearTitolarity': '0.7400', 'lastFiveMatchesVotoBase': '0.0000', 'lastFiveMatchesFantamedia': '0.0000', 'lastFiveMatchesTitolarity': '0.0000', 'currentSeasonVotoBase': '0.0000', 'currentSeasonFantamedia': '0.0000', 'currentSeasonTitolarity': '0.0000'}</t>
  </si>
  <si>
    <t>59</t>
  </si>
  <si>
    <t>5,67</t>
  </si>
  <si>
    <t>5804</t>
  </si>
  <si>
    <t>0.4000</t>
  </si>
  <si>
    <t>5.7300</t>
  </si>
  <si>
    <t>5.6700</t>
  </si>
  <si>
    <t>{'pma': 2, 'pfc': 0.55, 'pmaRange': '2-3', 'pfcRange': '1-1', 'expectedFantamedia': 6.01, 'expectedTitolarita': 66, 'penaltyProbability': '0.000', 'freeKickProbability': '0.00', 'lastThreeYearVotoBase': 6.02, 'lastThreeYearFantamedia': 6.18, 'slot': 8, 'idFantacalcio': 357, 'lastThreeYearTitolarity': '0.6800', 'lastFiveYearVotoBase': '6.0100', 'lastFiveYearFantamedia': '6.1200', 'lastFiveYearTitolarity': '0.7000', 'lastYearVotoBase': '5.9500', 'lastYearFantamedia': '6.0300', 'lastYearTitolarity': '0.7600', 'lastFiveMatchesVotoBase': '0.0000', 'lastFiveMatchesFantamedia': '0.0000', 'lastFiveMatchesTitolarity': '0.0000', 'currentSeasonVotoBase': '0.0000', 'currentSeasonFantamedia': '0.0000', 'currentSeasonTitolarity': '0.0000'}</t>
  </si>
  <si>
    <t>66</t>
  </si>
  <si>
    <t>357</t>
  </si>
  <si>
    <t>6.0100</t>
  </si>
  <si>
    <t>5.9500</t>
  </si>
  <si>
    <t>6.0300</t>
  </si>
  <si>
    <t>{'pma': 1.6, 'pfc': 0.75, 'pmaRange': '1-3', 'pfcRange': '1-1', 'expectedFantamedia': 5.9, 'expectedTitolarita': 71, 'penaltyProbability': '0.000', 'freeKickProbability': '0.00', 'lastThreeYearVotoBase': 5.86, 'lastThreeYearFantamedia': 5.9, 'slot': 8, 'idFantacalcio': 4958, 'lastThreeYearTitolarity': '0.7800', 'lastFiveYearVotoBase': '5.8200', 'lastFiveYearFantamedia': '5.9100', 'lastFiveYearTitolarity': '0.7100', 'lastYearVotoBase': '5.7900', 'lastYearFantamedia': '5.7800', 'lastYearTitolarity': '0.7600', 'lastFiveMatchesVotoBase': '0.0000', 'lastFiveMatchesFantamedia': '0.0000', 'lastFiveMatchesTitolarity': '0.0000', 'currentSeasonVotoBase': '0.0000', 'currentSeasonFantamedia': '0.0000', 'currentSeasonTitolarity': '0.0000'}</t>
  </si>
  <si>
    <t>71</t>
  </si>
  <si>
    <t>4958</t>
  </si>
  <si>
    <t>5.9100</t>
  </si>
  <si>
    <t>5.7800</t>
  </si>
  <si>
    <t>{'pma': 83.85, 'pfc': 66.69999999999999, 'pmaRange': '76-93', 'pfcRange': '57-77', 'expectedFantamedia': 7.1, 'expectedTitolarita': 88, 'penaltyProbability': '70.000', 'freeKickProbability': '70.00', 'lastThreeYearVotoBase': 6.4, 'lastThreeYearFantamedia': 7.21, 'slot': 1, 'idFantacalcio': 2194, 'lastThreeYearTitolarity': '0.8600', 'lastFiveYearVotoBase': '6.3500', 'lastFiveYearFantamedia': '7.1500', 'lastFiveYearTitolarity': '0.8700', 'lastYearVotoBase': '6.4700', 'lastYearFantamedia': '7.7000', 'lastYearTitolarity': '0.8400', 'lastFiveMatchesVotoBase': '0.0000', 'lastFiveMatchesFantamedia': '0.0000', 'lastFiveMatchesTitolarity': '0.0000', 'currentSeasonVotoBase': '0.0000', 'currentSeasonFantamedia': '0.0000', 'currentSeasonTitolarity': '0.0000'}</t>
  </si>
  <si>
    <t>83,85</t>
  </si>
  <si>
    <t>76-93</t>
  </si>
  <si>
    <t>57-77</t>
  </si>
  <si>
    <t>70.000</t>
  </si>
  <si>
    <t>7,21</t>
  </si>
  <si>
    <t>2194</t>
  </si>
  <si>
    <t>0.8600</t>
  </si>
  <si>
    <t>7.1500</t>
  </si>
  <si>
    <t>7.7000</t>
  </si>
  <si>
    <t>{'pma': 1.15, 'pfc': 0.5, 'pmaRange': '1-2', 'pfcRange': '1-1', 'expectedFantamedia': 6.6, 'expectedTitolarita': 28, 'penaltyProbability': '0.000', 'freeKickProbability': '0.00', 'lastThreeYearVotoBase': 6.19, 'lastThreeYearFantamedia': 6.55, 'slot': 6, 'idFantacalcio': 4436, 'lastThreeYearTitolarity': '0.8200', 'lastFiveYearVotoBase': '6.1900', 'lastFiveYearFantamedia': '6.5500', 'lastFiveYearTitolarity': '0.8200', 'lastYearVotoBase': '6.1400', 'lastYearFantamedia': '6.2000', 'lastYearTitolarity': '0.9700', 'lastFiveMatchesVotoBase': '0.0000', 'lastFiveMatchesFantamedia': '0.0000', 'lastFiveMatchesTitolarity': '0.0000', 'currentSeasonVotoBase': '0.0000', 'currentSeasonFantamedia': '0.0000', 'currentSeasonTitolarity': '0.0000'}</t>
  </si>
  <si>
    <t>6,6</t>
  </si>
  <si>
    <t>28</t>
  </si>
  <si>
    <t>4436</t>
  </si>
  <si>
    <t>6.5500</t>
  </si>
  <si>
    <t>{'pma': 32.099999999999994, 'pfc': 35.75, 'pmaRange': '28-37', 'pfcRange': '27-45', 'expectedFantamedia': 6.44, 'expectedTitolarita': 90, 'penaltyProbability': '0.000', 'freeKickProbability': '0.00', 'lastThreeYearVotoBase': 5.97, 'lastThreeYearFantamedia': 6.09, 'slot': 1, 'idFantacalcio': 5520, 'lastThreeYearTitolarity': '0.7900', 'lastFiveYearVotoBase': '5.9700', 'lastFiveYearFantamedia': '6.0900', 'lastFiveYearTitolarity': '0.7900', 'lastYearVotoBase': '6.0000', 'lastYearFantamedia': '6.1200', 'lastYearTitolarity': '0.8900', 'lastFiveMatchesVotoBase': '0.0000', 'lastFiveMatchesFantamedia': '0.0000', 'lastFiveMatchesTitolarity': '0.0000', 'currentSeasonVotoBase': '0.0000', 'currentSeasonFantamedia': '0.0000', 'currentSeasonTitolarity': '0.0000'}</t>
  </si>
  <si>
    <t>32,1</t>
  </si>
  <si>
    <t>28-37</t>
  </si>
  <si>
    <t>27-45</t>
  </si>
  <si>
    <t>90</t>
  </si>
  <si>
    <t>5,97</t>
  </si>
  <si>
    <t>5520</t>
  </si>
  <si>
    <t>0.7900</t>
  </si>
  <si>
    <t>0.8900</t>
  </si>
  <si>
    <t>PAR</t>
  </si>
  <si>
    <t>{'pma': 1.8, 'pfc': 0.45, 'pmaRange': '1-3', 'pfcRange': '1-1', 'expectedFantamedia': 6.15, 'expectedTitolarita': 65, 'penaltyProbability': '0.000', 'freeKickProbability': '0.00', 'lastThreeYearVotoBase': 5.98, 'lastThreeYearFantamedia': 6.25, 'slot': 6, 'idFantacalcio': 5500, 'lastThreeYearTitolarity': '0.3900', 'lastFiveYearVotoBase': '5.9800', 'lastFiveYearFantamedia': '6.2500', 'lastFiveYearTitolarity': '0.3900', 'lastYearVotoBase': '6.0000', 'lastYearFantamedia': '6.3100', 'lastYearTitolarity': '0.8900', 'lastFiveMatchesVotoBase': '0.0000', 'lastFiveMatchesFantamedia': '0.0000', 'lastFiveMatchesTitolarity': '0.0000', 'currentSeasonVotoBase': '0.0000', 'currentSeasonFantamedia': '0.0000', 'currentSeasonTitolarity': '0.0000'}</t>
  </si>
  <si>
    <t>1,8</t>
  </si>
  <si>
    <t>5500</t>
  </si>
  <si>
    <t>{'pma': 1.5, 'pfc': 0.3, 'pmaRange': '1-3', 'pfcRange': '1-1', 'expectedFantamedia': 6.46, 'expectedTitolarita': 71, 'penaltyProbability': '20.000', 'freeKickProbability': '20.00', 'lastThreeYearVotoBase': 6.16, 'lastThreeYearFantamedia': 6.68, 'slot': 6, 'idFantacalcio': 1958, 'lastThreeYearTitolarity': '0.6600', 'lastFiveYearVotoBase': '6.0800', 'lastFiveYearFantamedia': '6.6000', 'lastFiveYearTitolarity': '0.6900', 'lastYearVotoBase': '5.9000', 'lastYearFantamedia': '5.9000', 'lastYearTitolarity': '0.1300', 'lastFiveMatchesVotoBase': '0.0000', 'lastFiveMatchesFantamedia': '0.0000', 'lastFiveMatchesTitolarity': '0.0000', 'currentSeasonVotoBase': '0.0000', 'currentSeasonFantamedia': '0.0000', 'currentSeasonTitolarity': '0.0000'}</t>
  </si>
  <si>
    <t>1,5</t>
  </si>
  <si>
    <t>6,46</t>
  </si>
  <si>
    <t>20.000</t>
  </si>
  <si>
    <t>20.00</t>
  </si>
  <si>
    <t>6,68</t>
  </si>
  <si>
    <t>1958</t>
  </si>
  <si>
    <t>0.6900</t>
  </si>
  <si>
    <t>0.1300</t>
  </si>
  <si>
    <t>{'pma': 4.8, 'pfc': 8.75, 'pmaRange': '4-7', 'pfcRange': '7-11', 'expectedFantamedia': 6.25, 'expectedTitolarita': 77, 'penaltyProbability': '0.000', 'freeKickProbability': '0.00', 'lastThreeYearVotoBase': 6.15, 'lastThreeYearFantamedia': 6.48, 'slot': 3, 'idFantacalcio': 5877, 'lastThreeYearTitolarity': '0.9200', 'lastFiveYearVotoBase': '6.1500', 'lastFiveYearFantamedia': '6.4800', 'lastFiveYearTitolarity': '0.9200', 'lastYearVotoBase': '6.1400', 'lastYearFantamedia': '6.2100', 'lastYearTitolarity': '0.9200', 'lastFiveMatchesVotoBase': '0.0000', 'lastFiveMatchesFantamedia': '0.0000', 'lastFiveMatchesTitolarity': '0.0000', 'currentSeasonVotoBase': '0.0000', 'currentSeasonFantamedia': '0.0000', 'currentSeasonTitolarity': '0.0000'}</t>
  </si>
  <si>
    <t>4,8</t>
  </si>
  <si>
    <t>4-7</t>
  </si>
  <si>
    <t>7-11</t>
  </si>
  <si>
    <t>5877</t>
  </si>
  <si>
    <t>0.9200</t>
  </si>
  <si>
    <t>6.4800</t>
  </si>
  <si>
    <t>{'pma': 30.099999999999998, 'pfc': 16, 'pmaRange': '26-35', 'pfcRange': '12-20', 'expectedFantamedia': 4.91, 'expectedTitolarita': 86, 'penaltyProbability': '0.000', 'freeKickProbability': '0.00', 'lastThreeYearVotoBase': 6.27, 'lastThreeYearFantamedia': 4.96, 'slot': 2, 'idFantacalcio': 4431, 'lastThreeYearTitolarity': '0.7100', 'lastFiveYearVotoBase': '6.2700', 'lastFiveYearFantamedia': '4.9600', 'lastFiveYearTitolarity': '0.7100', 'lastYearVotoBase': '6.1900', 'lastYearFantamedia': '5.3000', 'lastYearTitolarity': '0.7100', 'lastFiveMatchesVotoBase': '0.0000', 'lastFiveMatchesFantamedia': '0.0000', 'lastFiveMatchesTitolarity': '0.0000', 'currentSeasonVotoBase': '0.0000', 'currentSeasonFantamedia': '0.0000', 'currentSeasonTitolarity': '0.0000'}</t>
  </si>
  <si>
    <t>30,1</t>
  </si>
  <si>
    <t>26-35</t>
  </si>
  <si>
    <t>4,91</t>
  </si>
  <si>
    <t>4,96</t>
  </si>
  <si>
    <t>4431</t>
  </si>
  <si>
    <t>4.9600</t>
  </si>
  <si>
    <t>5.3000</t>
  </si>
  <si>
    <t>{'pma': 2.2, 'pfc': 2.4499999999999997, 'pmaRange': '2-4', 'pfcRange': '2-4', 'expectedFantamedia': 6.1, 'expectedTitolarita': 79, 'penaltyProbability': '0.000', 'freeKickProbability': '0.00', 'lastThreeYearVotoBase': 5.84, 'lastThreeYearFantamedia': 5.78, 'slot': 7, 'idFantacalcio': 5498, 'lastThreeYearTitolarity': '0.7200', 'lastFiveYearVotoBase': '5.8400', 'lastFiveYearFantamedia': '5.7800', 'lastFiveYearTitolarity': '0.7200', 'lastYearVotoBase': '5.6800', 'lastYearFantamedia': '5.5500', 'lastYearTitolarity': '0.5000', 'lastFiveMatchesVotoBase': '0.0000', 'lastFiveMatchesFantamedia': '0.0000', 'lastFiveMatchesTitolarity': '0.0000', 'currentSeasonVotoBase': '0.0000', 'currentSeasonFantamedia': '0.0000', 'currentSeasonTitolarity': '0.0000'}</t>
  </si>
  <si>
    <t>79</t>
  </si>
  <si>
    <t>5,84</t>
  </si>
  <si>
    <t>5,78</t>
  </si>
  <si>
    <t>5498</t>
  </si>
  <si>
    <t>5.8400</t>
  </si>
  <si>
    <t>5.5500</t>
  </si>
  <si>
    <t>{'pma': 1.45, 'pfc': 0.6, 'pmaRange': '1-3', 'pfcRange': '1-1', 'expectedFantamedia': 6.12, 'expectedTitolarita': 40, 'penaltyProbability': '0.000', 'freeKickProbability': '0.00', 'lastThreeYearVotoBase': 6.13, 'lastThreeYearFantamedia': 6.65, 'slot': 8, 'idFantacalcio': 4377, 'lastThreeYearTitolarity': '0.3500', 'lastFiveYearVotoBase': '6.1500', 'lastFiveYearFantamedia': '6.5700', 'lastFiveYearTitolarity': '0.5500', 'lastYearVotoBase': '6.3000', 'lastYearFantamedia': '7.3000', 'lastYearTitolarity': '0.1300', 'lastFiveMatchesVotoBase': '0.0000', 'lastFiveMatchesFantamedia': '0.0000', 'lastFiveMatchesTitolarity': '0.0000', 'currentSeasonVotoBase': '0.0000', 'currentSeasonFantamedia': '0.0000', 'currentSeasonTitolarity': '0.0000'}</t>
  </si>
  <si>
    <t>40</t>
  </si>
  <si>
    <t>4377</t>
  </si>
  <si>
    <t>0.3500</t>
  </si>
  <si>
    <t>6.5700</t>
  </si>
  <si>
    <t>7.3000</t>
  </si>
  <si>
    <t>{'pma': 1.35, 'pfc': 0.6, 'pmaRange': '1-2', 'pfcRange': '1-1', 'expectedFantamedia': 6.09, 'expectedTitolarita': 70, 'penaltyProbability': '0.000', 'freeKickProbability': '0.00', 'lastThreeYearVotoBase': 6, 'lastThreeYearFantamedia': 5.99, 'slot': 8, 'idFantacalcio': 333, 'lastThreeYearTitolarity': '0.7000', 'lastFiveYearVotoBase': '5.9600', 'lastFiveYearFantamedia': '5.9500', 'lastFiveYearTitolarity': '0.5700', 'lastYearVotoBase': '5.9800', 'lastYearFantamedia': '5.9500', 'lastYearTitolarity': '0.5800', 'lastFiveMatchesVotoBase': '0.0000', 'lastFiveMatchesFantamedia': '0.0000', 'lastFiveMatchesTitolarity': '0.0000', 'currentSeasonVotoBase': '0.0000', 'currentSeasonFantamedia': '0.0000', 'currentSeasonTitolarity': '0.0000'}</t>
  </si>
  <si>
    <t>333</t>
  </si>
  <si>
    <t>0.5800</t>
  </si>
  <si>
    <t>{'pma': 1.7, 'pfc': 0.55, 'pmaRange': '1-3', 'pfcRange': '1-1', 'expectedFantamedia': 5.95, 'expectedTitolarita': 67, 'penaltyProbability': '0.000', 'freeKickProbability': '0.00', 'lastThreeYearVotoBase': 5.86, 'lastThreeYearFantamedia': 5.78, 'slot': 8, 'idFantacalcio': 4657, 'lastThreeYearTitolarity': '0.4300', 'lastFiveYearVotoBase': '5.8600', 'lastFiveYearFantamedia': '5.7800', 'lastFiveYearTitolarity': '0.4300', 'lastYearVotoBase': '5.9200', 'lastYearFantamedia': '5.8800', 'lastYearTitolarity': '0.3200', 'lastFiveMatchesVotoBase': '0.0000', 'lastFiveMatchesFantamedia': '0.0000', 'lastFiveMatchesTitolarity': '0.0000', 'currentSeasonVotoBase': '0.0000', 'currentSeasonFantamedia': '0.0000', 'currentSeasonTitolarity': '0.0000'}</t>
  </si>
  <si>
    <t>1,7</t>
  </si>
  <si>
    <t>4657</t>
  </si>
  <si>
    <t>0.4300</t>
  </si>
  <si>
    <t>0.3200</t>
  </si>
  <si>
    <t>{'pma': 1.1, 'pfc': 0.5, 'pmaRange': '1-2', 'pfcRange': '1-1', 'expectedFantamedia': 6.27, 'expectedTitolarita': 57, 'penaltyProbability': '0.000', 'freeKickProbability': '0.00', 'lastThreeYearVotoBase': 6.02, 'lastThreeYearFantamedia': 6.34, 'slot': 8, 'idFantacalcio': 5880, 'lastThreeYearTitolarity': '0.7500', 'lastFiveYearVotoBase': '6.0200', 'lastFiveYearFantamedia': '6.3400', 'lastFiveYearTitolarity': '0.7500', 'lastYearVotoBase': '5.8600', 'lastYearFantamedia': '5.8600', 'lastYearTitolarity': '0.5800', 'lastFiveMatchesVotoBase': '0.0000', 'lastFiveMatchesFantamedia': '0.0000', 'lastFiveMatchesTitolarity': '0.0000', 'currentSeasonVotoBase': '0.0000', 'currentSeasonFantamedia': '0.0000', 'currentSeasonTitolarity': '0.0000'}</t>
  </si>
  <si>
    <t>57</t>
  </si>
  <si>
    <t>6,34</t>
  </si>
  <si>
    <t>5880</t>
  </si>
  <si>
    <t>0.7500</t>
  </si>
  <si>
    <t>6.3400</t>
  </si>
  <si>
    <t>{'pma': 7.15, 'pfc': 15.15, 'pmaRange': '6-10', 'pfcRange': '13-19', 'expectedFantamedia': 6.8, 'expectedTitolarita': 88, 'penaltyProbability': '70.000', 'freeKickProbability': '0.00', 'lastThreeYearVotoBase': 5.92, 'lastThreeYearFantamedia': 6.38, 'slot': 3, 'idFantacalcio': 4923, 'lastThreeYearTitolarity': '0.6400', 'lastFiveYearVotoBase': '5.8600', 'lastFiveYearFantamedia': '6.1700', 'lastFiveYearTitolarity': '0.4500', 'lastYearVotoBase': '5.8900', 'lastYearFantamedia': '6.3900', 'lastYearTitolarity': '0.6100', 'lastFiveMatchesVotoBase': '0.0000', 'lastFiveMatchesFantamedia': '0.0000', 'lastFiveMatchesTitolarity': '0.0000', 'currentSeasonVotoBase': '0.0000', 'currentSeasonFantamedia': '0.0000', 'currentSeasonTitolarity': '0.0000'}</t>
  </si>
  <si>
    <t>7,15</t>
  </si>
  <si>
    <t>6,8</t>
  </si>
  <si>
    <t>4923</t>
  </si>
  <si>
    <t>0.6400</t>
  </si>
  <si>
    <t>6.3900</t>
  </si>
  <si>
    <t>{'pma': 24.2, 'pfc': 23.05, 'pmaRange': '21-28', 'pfcRange': '19-28', 'expectedFantamedia': 6.63, 'expectedTitolarita': 91, 'penaltyProbability': '0.000', 'freeKickProbability': '10.00', 'lastThreeYearVotoBase': 6.15, 'lastThreeYearFantamedia': 6.77, 'slot': 1, 'idFantacalcio': 5878, 'lastThreeYearTitolarity': '0.8200', 'lastFiveYearVotoBase': '6.1500', 'lastFiveYearFantamedia': '6.7700', 'lastFiveYearTitolarity': '0.8200', 'lastYearVotoBase': '6.2000', 'lastYearFantamedia': '6.9200', 'lastYearTitolarity': '1.0000', 'lastFiveMatchesVotoBase': '0.0000', 'lastFiveMatchesFantamedia': '0.0000', 'lastFiveMatchesTitolarity': '0.0000', 'currentSeasonVotoBase': '0.0000', 'currentSeasonFantamedia': '0.0000', 'currentSeasonTitolarity': '0.0000'}</t>
  </si>
  <si>
    <t>24,2</t>
  </si>
  <si>
    <t>6,63</t>
  </si>
  <si>
    <t>91</t>
  </si>
  <si>
    <t>10.00</t>
  </si>
  <si>
    <t>5878</t>
  </si>
  <si>
    <t>6.7700</t>
  </si>
  <si>
    <t>6.9200</t>
  </si>
  <si>
    <t>1.0000</t>
  </si>
  <si>
    <t>{'pma': 2, 'pfc': 0.85, 'pmaRange': '2-3', 'pfcRange': '1-2', 'expectedFantamedia': 5.88, 'expectedTitolarita': 79, 'penaltyProbability': '0.000', 'freeKickProbability': '0.00', 'lastThreeYearVotoBase': 5.83, 'lastThreeYearFantamedia': 5.8, 'slot': 8, 'idFantacalcio': 5764, 'lastThreeYearTitolarity': '0.3400', 'lastFiveYearVotoBase': '5.8300', 'lastFiveYearFantamedia': '5.8000', 'lastFiveYearTitolarity': '0.3400', 'lastYearVotoBase': '5.8500', 'lastYearFantamedia': '5.9200', 'lastYearTitolarity': '0.5300', 'lastFiveMatchesVotoBase': '0.0000', 'lastFiveMatchesFantamedia': '0.0000', 'lastFiveMatchesTitolarity': '0.0000', 'currentSeasonVotoBase': '0.0000', 'currentSeasonFantamedia': '0.0000', 'currentSeasonTitolarity': '0.0000'}</t>
  </si>
  <si>
    <t>5764</t>
  </si>
  <si>
    <t>0.3400</t>
  </si>
  <si>
    <t>5.8500</t>
  </si>
  <si>
    <t>0.5300</t>
  </si>
  <si>
    <t>{'pma': 0.9, 'pfc': 0.5, 'pmaRange': '1-2', 'pfcRange': '1-1', 'expectedFantamedia': 4.63, 'expectedTitolarita': 10, 'penaltyProbability': '0.000', 'freeKickProbability': '0.00', 'lastThreeYearVotoBase': 5.75, 'lastThreeYearFantamedia': 3.41, 'slot': 3, 'idFantacalcio': 2178, 'lastThreeYearTitolarity': '0.3400', 'lastFiveYearVotoBase': '6.0200', 'lastFiveYearFantamedia': '4.0700', 'lastFiveYearTitolarity': '0.4700', 'lastYearVotoBase': '6.0000', 'lastYearFantamedia': '3.6700', 'lastYearTitolarity': '0.0800', 'lastFiveMatchesVotoBase': '0.0000', 'lastFiveMatchesFantamedia': '0.0000', 'lastFiveMatchesTitolarity': '0.0000', 'currentSeasonVotoBase': '0.0000', 'currentSeasonFantamedia': '0.0000', 'currentSeasonTitolarity': '0.0000'}</t>
  </si>
  <si>
    <t>4,63</t>
  </si>
  <si>
    <t>10</t>
  </si>
  <si>
    <t>5,75</t>
  </si>
  <si>
    <t>3,41</t>
  </si>
  <si>
    <t>2178</t>
  </si>
  <si>
    <t>4.0700</t>
  </si>
  <si>
    <t>3.6700</t>
  </si>
  <si>
    <t>0.0800</t>
  </si>
  <si>
    <t>{'pma': 5.4, 'pfc': 7.550000000000001, 'pmaRange': '3-9', 'pfcRange': '6-10', 'expectedFantamedia': 6.29, 'expectedTitolarita': 81, 'penaltyProbability': '0.000', 'freeKickProbability': '0.00', 'lastThreeYearVotoBase': 6.02, 'lastThreeYearFantamedia': 6.07, 'slot': 7, 'idFantacalcio': 779, 'lastThreeYearTitolarity': '0.9400', 'lastFiveYearVotoBase': '5.9300', 'lastFiveYearFantamedia': '5.9600', 'lastFiveYearTitolarity': '0.8500', 'lastYearVotoBase': '6.1100', 'lastYearFantamedia': '6.3500', 'lastYearTitolarity': '0.9700', 'lastFiveMatchesVotoBase': '0.0000', 'lastFiveMatchesFantamedia': '0.0000', 'lastFiveMatchesTitolarity': '0.0000', 'currentSeasonVotoBase': '0.0000', 'currentSeasonFantamedia': '0.0000', 'currentSeasonTitolarity': '0.0000'}</t>
  </si>
  <si>
    <t>5,4</t>
  </si>
  <si>
    <t>3-9</t>
  </si>
  <si>
    <t>6,29</t>
  </si>
  <si>
    <t>81</t>
  </si>
  <si>
    <t>779</t>
  </si>
  <si>
    <t>0.9400</t>
  </si>
  <si>
    <t>5.9300</t>
  </si>
  <si>
    <t>{'pma': 9.799999999999999, 'pfc': 15.5, 'pmaRange': '7-14', 'pfcRange': '12-20', 'expectedFantamedia': 6.31, 'expectedTitolarita': 68, 'penaltyProbability': '0.000', 'freeKickProbability': '0.00', 'lastThreeYearVotoBase': 6.14, 'lastThreeYearFantamedia': 6.27, 'slot': 4, 'idFantacalcio': 4237, 'lastThreeYearTitolarity': '0.7500', 'lastFiveYearVotoBase': '6.1000', 'lastFiveYearFantamedia': '6.2300', 'lastFiveYearTitolarity': '0.7500', 'lastYearVotoBase': '6.0900', 'lastYearFantamedia': '6.1100', 'lastYearTitolarity': '0.7400', 'lastFiveMatchesVotoBase': '0.0000', 'lastFiveMatchesFantamedia': '0.0000', 'lastFiveMatchesTitolarity': '0.0000', 'currentSeasonVotoBase': '0.0000', 'currentSeasonFantamedia': '0.0000', 'currentSeasonTitolarity': '0.0000'}</t>
  </si>
  <si>
    <t>7-14</t>
  </si>
  <si>
    <t>6,31</t>
  </si>
  <si>
    <t>68</t>
  </si>
  <si>
    <t>4237</t>
  </si>
  <si>
    <t>6.1000</t>
  </si>
  <si>
    <t>{'pma': 17.8, 'pfc': 24.45, 'pmaRange': '15-22', 'pfcRange': '19-31', 'expectedFantamedia': 6.33, 'expectedTitolarita': 80, 'penaltyProbability': '0.000', 'freeKickProbability': '0.00', 'lastThreeYearVotoBase': 6.11, 'lastThreeYearFantamedia': 6.29, 'slot': 2, 'idFantacalcio': 2525, 'lastThreeYearTitolarity': '0.7200', 'lastFiveYearVotoBase': '6.0900', 'lastFiveYearFantamedia': '6.2900', 'lastFiveYearTitolarity': '0.7200', 'lastYearVotoBase': '6.1400', 'lastYearFantamedia': '6.3300', 'lastYearTitolarity': '0.8400', 'lastFiveMatchesVotoBase': '0.0000', 'lastFiveMatchesFantamedia': '0.0000', 'lastFiveMatchesTitolarity': '0.0000', 'currentSeasonVotoBase': '0.0000', 'currentSeasonFantamedia': '0.0000', 'currentSeasonTitolarity': '0.0000'}</t>
  </si>
  <si>
    <t>17,8</t>
  </si>
  <si>
    <t>19-31</t>
  </si>
  <si>
    <t>6,33</t>
  </si>
  <si>
    <t>2525</t>
  </si>
  <si>
    <t>6.2900</t>
  </si>
  <si>
    <t>{'pma': 1.9, 'pfc': 0.75, 'pmaRange': '2-3', 'pfcRange': '1-1', 'expectedFantamedia': 5.8, 'expectedTitolarita': 81, 'penaltyProbability': '0.000', 'freeKickProbability': '0.00', 'lastThreeYearVotoBase': 5.78, 'lastThreeYearFantamedia': 5.69, 'slot': 8, 'idFantacalcio': 4493, 'lastThreeYearTitolarity': '0.5500', 'lastFiveYearVotoBase': '5.8200', 'lastFiveYearFantamedia': '5.7400', 'lastFiveYearTitolarity': '0.5300', 'lastYearVotoBase': '5.7700', 'lastYearFantamedia': '5.6000', 'lastYearTitolarity': '0.6800', 'lastFiveMatchesVotoBase': '0.0000', 'lastFiveMatchesFantamedia': '0.0000', 'lastFiveMatchesTitolarity': '0.0000', 'currentSeasonVotoBase': '0.0000', 'currentSeasonFantamedia': '0.0000', 'currentSeasonTitolarity': '0.0000'}</t>
  </si>
  <si>
    <t>1,9</t>
  </si>
  <si>
    <t>4493</t>
  </si>
  <si>
    <t>5.7400</t>
  </si>
  <si>
    <t>5.6000</t>
  </si>
  <si>
    <t>{'pma': 46.15, 'pfc': 43.9, 'pmaRange': '38-55', 'pfcRange': '38-51', 'expectedFantamedia': 6.97, 'expectedTitolarita': 84, 'penaltyProbability': '0.000', 'freeKickProbability': '0.00', 'lastThreeYearVotoBase': 6.03, 'lastThreeYearFantamedia': 6.56, 'slot': 2, 'idFantacalcio': 5995, 'lastThreeYearTitolarity': '0.7900', 'lastFiveYearVotoBase': '6.0300', 'lastFiveYearFantamedia': '6.5600', 'lastFiveYearTitolarity': '0.7900', 'lastYearVotoBase': '6.3200', 'lastYearFantamedia': '7.3900', 'lastYearTitolarity': '0.8700', 'lastFiveMatchesVotoBase': '0.0000', 'lastFiveMatchesFantamedia': '0.0000', 'lastFiveMatchesTitolarity': '0.0000', 'currentSeasonVotoBase': '0.0000', 'currentSeasonFantamedia': '0.0000', 'currentSeasonTitolarity': '0.0000'}</t>
  </si>
  <si>
    <t>46,15</t>
  </si>
  <si>
    <t>38-55</t>
  </si>
  <si>
    <t>6,97</t>
  </si>
  <si>
    <t>84</t>
  </si>
  <si>
    <t>6,03</t>
  </si>
  <si>
    <t>6,56</t>
  </si>
  <si>
    <t>5995</t>
  </si>
  <si>
    <t>6.5600</t>
  </si>
  <si>
    <t>7.3900</t>
  </si>
  <si>
    <t>{'pma': 5.95, 'pfc': 1.25, 'pmaRange': '4-9', 'pfcRange': '1-2', 'expectedFantamedia': 6.15, 'expectedTitolarita': 90, 'penaltyProbability': '0.000', 'freeKickProbability': '0.00', 'lastThreeYearVotoBase': 6.01, 'lastThreeYearFantamedia': 6.12, 'slot': 8, 'idFantacalcio': 22, 'lastThreeYearTitolarity': '0.8200', 'lastFiveYearVotoBase': '6.0100', 'lastFiveYearFantamedia': '6.1000', 'lastFiveYearTitolarity': '0.8600', 'lastYearVotoBase': '5.9700', 'lastYearFantamedia': '5.9700', 'lastYearTitolarity': '0.7900', 'lastFiveMatchesVotoBase': '0.0000', 'lastFiveMatchesFantamedia': '0.0000', 'lastFiveMatchesTitolarity': '0.0000', 'currentSeasonVotoBase': '0.0000', 'currentSeasonFantamedia': '0.0000', 'currentSeasonTitolarity': '0.0000'}</t>
  </si>
  <si>
    <t>4-9</t>
  </si>
  <si>
    <t>22</t>
  </si>
  <si>
    <t>{'pma': 1.7, 'pfc': 0.75, 'pmaRange': '2-3', 'pfcRange': '1-1', 'expectedFantamedia': 6.08, 'expectedTitolarita': 59, 'penaltyProbability': '0.000', 'freeKickProbability': '0.00', 'lastThreeYearVotoBase': 5.94, 'lastThreeYearFantamedia': 6, 'slot': 8, 'idFantacalcio': 358, 'lastThreeYearTitolarity': '0.3000', 'lastFiveYearVotoBase': '5.9600', 'lastFiveYearFantamedia': '5.9900', 'lastFiveYearTitolarity': '0.2200', 'lastYearVotoBase': '6.0000', 'lastYearFantamedia': '6.0000', 'lastYearTitolarity': '0.0300', 'lastFiveMatchesVotoBase': '0.0000', 'lastFiveMatchesFantamedia': '0.0000', 'lastFiveMatchesTitolarity': '0.0000', 'currentSeasonVotoBase': '0.0000', 'currentSeasonFantamedia': '0.0000', 'currentSeasonTitolarity': '0.0000'}</t>
  </si>
  <si>
    <t>358</t>
  </si>
  <si>
    <t>0.3000</t>
  </si>
  <si>
    <t>0.2200</t>
  </si>
  <si>
    <t>{'pma': 0.95, 'pfc': 0.5, 'pmaRange': '1-2', 'pfcRange': '1-1', 'expectedFantamedia': 5.93, 'expectedTitolarita': 37, 'penaltyProbability': '0.000', 'freeKickProbability': '0.00', 'lastThreeYearVotoBase': 6.01, 'lastThreeYearFantamedia': 6.27, 'slot': 8, 'idFantacalcio': 487, 'lastThreeYearTitolarity': '0.4900', 'lastFiveYearVotoBase': '5.9000', 'lastFiveYearFantamedia': '6.0800', 'lastFiveYearTitolarity': '0.5800', 'lastYearVotoBase': '6.1700', 'lastYearFantamedia': '6.6700', 'lastYearTitolarity': '0.3200', 'lastFiveMatchesVotoBase': '0.0000', 'lastFiveMatchesFantamedia': '0.0000', 'lastFiveMatchesTitolarity': '0.0000', 'currentSeasonVotoBase': '0.0000', 'currentSeasonFantamedia': '0.0000', 'currentSeasonTitolarity': '0.0000'}</t>
  </si>
  <si>
    <t>37</t>
  </si>
  <si>
    <t>487</t>
  </si>
  <si>
    <t>0.4900</t>
  </si>
  <si>
    <t>6.6700</t>
  </si>
  <si>
    <t>{'pma': 3, 'pfc': 1.05, 'pmaRange': '2-5', 'pfcRange': '1-2', 'expectedFantamedia': 5.98, 'expectedTitolarita': 53, 'penaltyProbability': '0.000', 'freeKickProbability': '0.00', 'lastThreeYearVotoBase': 6, 'lastThreeYearFantamedia': 6.02, 'slot': 8, 'idFantacalcio': 322, 'lastThreeYearTitolarity': '0.6600', 'lastFiveYearVotoBase': '6.1000', 'lastFiveYearFantamedia': '6.1900', 'lastFiveYearTitolarity': '0.7400', 'lastYearVotoBase': '6.2700', 'lastYearFantamedia': '6.4100', 'lastYearTitolarity': '0.5800', 'lastFiveMatchesVotoBase': '0.0000', 'lastFiveMatchesFantamedia': '0.0000', 'lastFiveMatchesTitolarity': '0.0000', 'currentSeasonVotoBase': '0.0000', 'currentSeasonFantamedia': '0.0000', 'currentSeasonTitolarity': '0.0000'}</t>
  </si>
  <si>
    <t>53</t>
  </si>
  <si>
    <t>322</t>
  </si>
  <si>
    <t>6.4100</t>
  </si>
  <si>
    <t>{'pma': 5, 'pfc': 1.45, 'pmaRange': '3-8', 'pfcRange': '2-2', 'expectedFantamedia': 6.02, 'expectedTitolarita': 85, 'penaltyProbability': '0.000', 'freeKickProbability': '0.00', 'lastThreeYearVotoBase': 5.78, 'lastThreeYearFantamedia': 5.68, 'slot': 8, 'idFantacalcio': 5739, 'lastThreeYearTitolarity': '0.5500', 'lastFiveYearVotoBase': '5.7800', 'lastFiveYearFantamedia': '5.6800', 'lastFiveYearTitolarity': '0.5500', 'lastYearVotoBase': '5.8400', 'lastYearFantamedia': '5.7400', 'lastYearTitolarity': '0.7600', 'lastFiveMatchesVotoBase': '0.0000', 'lastFiveMatchesFantamedia': '0.0000', 'lastFiveMatchesTitolarity': '0.0000', 'currentSeasonVotoBase': '0.0000', 'currentSeasonFantamedia': '0.0000', 'currentSeasonTitolarity': '0.0000'}</t>
  </si>
  <si>
    <t>3-8</t>
  </si>
  <si>
    <t>2-2</t>
  </si>
  <si>
    <t>5,68</t>
  </si>
  <si>
    <t>5739</t>
  </si>
  <si>
    <t>{'pma': 53.900000000000006, 'pfc': 46.75, 'pmaRange': '48-60', 'pfcRange': '38-57', 'expectedFantamedia': 5.49, 'expectedTitolarita': 89, 'penaltyProbability': '0.000', 'freeKickProbability': '0.00', 'lastThreeYearVotoBase': 6.32, 'lastThreeYearFantamedia': 5.23, 'slot': 1, 'idFantacalcio': 5876, 'lastThreeYearTitolarity': '0.9200', 'lastFiveYearVotoBase': '6.3200', 'lastFiveYearFantamedia': '5.2300', 'lastFiveYearTitolarity': '0.9200', 'lastYearVotoBase': '6.3500', 'lastYearFantamedia': '5.4700', 'lastYearTitolarity': '0.8700', 'lastFiveMatchesVotoBase': '0.0000', 'lastFiveMatchesFantamedia': '0.0000', 'lastFiveMatchesTitolarity': '0.0000', 'currentSeasonVotoBase': '0.0000', 'currentSeasonFantamedia': '0.0000', 'currentSeasonTitolarity': '0.0000'}</t>
  </si>
  <si>
    <t>53,9</t>
  </si>
  <si>
    <t>48-60</t>
  </si>
  <si>
    <t>38-57</t>
  </si>
  <si>
    <t>5,49</t>
  </si>
  <si>
    <t>89</t>
  </si>
  <si>
    <t>5,23</t>
  </si>
  <si>
    <t>5876</t>
  </si>
  <si>
    <t>5.2300</t>
  </si>
  <si>
    <t>5.4700</t>
  </si>
  <si>
    <t>{'pma': 29.15, 'pfc': 49.75, 'pmaRange': '25-34', 'pfcRange': '40-60', 'expectedFantamedia': 6.56, 'expectedTitolarita': 92, 'penaltyProbability': '0.000', 'freeKickProbability': '0.00', 'lastThreeYearVotoBase': 6.18, 'lastThreeYearFantamedia': 6.38, 'slot': 1, 'idFantacalcio': 2816, 'lastThreeYearTitolarity': '0.9300', 'lastFiveYearVotoBase': '6.0800', 'lastFiveYearFantamedia': '6.2900', 'lastFiveYearTitolarity': '0.9200', 'lastYearVotoBase': '6.0700', 'lastYearFantamedia': '6.2100', 'lastYearTitolarity': '0.9500', 'lastFiveMatchesVotoBase': '0.0000', 'lastFiveMatchesFantamedia': '0.0000', 'lastFiveMatchesTitolarity': '0.0000', 'currentSeasonVotoBase': '0.0000', 'currentSeasonFantamedia': '0.0000', 'currentSeasonTitolarity': '0.0000'}</t>
  </si>
  <si>
    <t>29,15</t>
  </si>
  <si>
    <t>40-60</t>
  </si>
  <si>
    <t>2816</t>
  </si>
  <si>
    <t>0.9300</t>
  </si>
  <si>
    <t>{'pma': 47.35, 'pfc': 56.050000000000004, 'pmaRange': '43-53', 'pfcRange': '45-68', 'expectedFantamedia': 6.85, 'expectedTitolarita': 90, 'penaltyProbability': '0.000', 'freeKickProbability': '20.00', 'lastThreeYearVotoBase': 6.27, 'lastThreeYearFantamedia': 6.74, 'slot': 1, 'idFantacalcio': 254, 'lastThreeYearTitolarity': '0.7700', 'lastFiveYearVotoBase': '6.1900', 'lastFiveYearFantamedia': '6.5500', 'lastFiveYearTitolarity': '0.6900', 'lastYearVotoBase': '6.4800', 'lastYearFantamedia': '7.1800', 'lastYearTitolarity': '0.7900', 'lastFiveMatchesVotoBase': '0.0000', 'lastFiveMatchesFantamedia': '0.0000', 'lastFiveMatchesTitolarity': '0.0000', 'currentSeasonVotoBase': '0.0000', 'currentSeasonFantamedia': '0.0000', 'currentSeasonTitolarity': '0.0000'}</t>
  </si>
  <si>
    <t>47,35</t>
  </si>
  <si>
    <t>45-68</t>
  </si>
  <si>
    <t>6,85</t>
  </si>
  <si>
    <t>6,74</t>
  </si>
  <si>
    <t>254</t>
  </si>
  <si>
    <t>7.1800</t>
  </si>
  <si>
    <t>{'pma': 4, 'pfc': 5.15, 'pmaRange': '3-6', 'pfcRange': '4-7', 'expectedFantamedia': 6.11, 'expectedTitolarita': 79, 'penaltyProbability': '0.000', 'freeKickProbability': '0.00', 'lastThreeYearVotoBase': 5.9, 'lastThreeYearFantamedia': 5.88, 'slot': 7, 'idFantacalcio': 787, 'lastThreeYearTitolarity': '0.7600', 'lastFiveYearVotoBase': '5.9700', 'lastFiveYearFantamedia': '5.9800', 'lastFiveYearTitolarity': '0.8100', 'lastYearVotoBase': '5.9400', 'lastYearFantamedia': '5.9200', 'lastYearTitolarity': '0.9500', 'lastFiveMatchesVotoBase': '0.0000', 'lastFiveMatchesFantamedia': '0.0000', 'lastFiveMatchesTitolarity': '0.0000', 'currentSeasonVotoBase': '0.0000', 'currentSeasonFantamedia': '0.0000', 'currentSeasonTitolarity': '0.0000'}</t>
  </si>
  <si>
    <t>3-6</t>
  </si>
  <si>
    <t>787</t>
  </si>
  <si>
    <t>0.8100</t>
  </si>
  <si>
    <t>5.9400</t>
  </si>
  <si>
    <t>{'pma': 5, 'pfc': 6, 'pmaRange': '4-7', 'pfcRange': '5-8', 'expectedFantamedia': 6.6, 'expectedTitolarita': 88, 'penaltyProbability': '10.000', 'freeKickProbability': '0.00', 'lastThreeYearVotoBase': 6.04, 'lastThreeYearFantamedia': 6.43, 'slot': 4, 'idFantacalcio': 5471, 'lastThreeYearTitolarity': '0.8100', 'lastFiveYearVotoBase': '6.0400', 'lastFiveYearFantamedia': '6.4300', 'lastFiveYearTitolarity': '0.8100', 'lastYearVotoBase': '6.0800', 'lastYearFantamedia': '6.6700', 'lastYearTitolarity': '0.9500', 'lastFiveMatchesVotoBase': '0.0000', 'lastFiveMatchesFantamedia': '0.0000', 'lastFiveMatchesTitolarity': '0.0000', 'currentSeasonVotoBase': '0.0000', 'currentSeasonFantamedia': '0.0000', 'currentSeasonTitolarity': '0.0000'}</t>
  </si>
  <si>
    <t>5471</t>
  </si>
  <si>
    <t>6.0400</t>
  </si>
  <si>
    <t>6.4300</t>
  </si>
  <si>
    <t>{'pma': 12.35, 'pfc': 15.85, 'pmaRange': '10-16', 'pfcRange': '12-20', 'expectedFantamedia': 6.27, 'expectedTitolarita': 83, 'penaltyProbability': '0.000', 'freeKickProbability': '0.00', 'lastThreeYearVotoBase': 5.82, 'lastThreeYearFantamedia': 5.86, 'slot': 2, 'idFantacalcio': 5885, 'lastThreeYearTitolarity': '0.5100', 'lastFiveYearVotoBase': '5.8200', 'lastFiveYearFantamedia': '5.8600', 'lastFiveYearTitolarity': '0.5100', 'lastYearVotoBase': '5.7500', 'lastYearFantamedia': '5.7500', 'lastYearTitolarity': '0.1600', 'lastFiveMatchesVotoBase': '0.0000', 'lastFiveMatchesFantamedia': '0.0000', 'lastFiveMatchesTitolarity': '0.0000', 'currentSeasonVotoBase': '0.0000', 'currentSeasonFantamedia': '0.0000', 'currentSeasonTitolarity': '0.0000'}</t>
  </si>
  <si>
    <t>12,35</t>
  </si>
  <si>
    <t>10-16</t>
  </si>
  <si>
    <t>5885</t>
  </si>
  <si>
    <t>0.5100</t>
  </si>
  <si>
    <t>{'pma': 4.25, 'pfc': 6.6499999999999995, 'pmaRange': '3-7', 'pfcRange': '5-9', 'expectedFantamedia': 6.25, 'expectedTitolarita': 86, 'penaltyProbability': '0.000', 'freeKickProbability': '10.00', 'lastThreeYearVotoBase': 5.94, 'lastThreeYearFantamedia': 5.83, 'slot': 7, 'idFantacalcio': 4342, 'lastThreeYearTitolarity': '0.6100', 'lastFiveYearVotoBase': '5.9400', 'lastFiveYearFantamedia': '5.8300', 'lastFiveYearTitolarity': '0.6100', 'lastYearVotoBase': '6.0500', 'lastYearFantamedia': '5.9800', 'lastYearTitolarity': '0.8400', 'lastFiveMatchesVotoBase': '0.0000', 'lastFiveMatchesFantamedia': '0.0000', 'lastFiveMatchesTitolarity': '0.0000', 'currentSeasonVotoBase': '0.0000', 'currentSeasonFantamedia': '0.0000', 'currentSeasonTitolarity': '0.0000'}</t>
  </si>
  <si>
    <t>4,25</t>
  </si>
  <si>
    <t>3-7</t>
  </si>
  <si>
    <t>5-9</t>
  </si>
  <si>
    <t>4342</t>
  </si>
  <si>
    <t>{'pma': 11.700000000000001, 'pfc': 21.05, 'pmaRange': '10-15', 'pfcRange': '16-27', 'expectedFantamedia': 6.52, 'expectedTitolarita': 75, 'penaltyProbability': '0.000', 'freeKickProbability': '0.00', 'lastThreeYearVotoBase': 6.08, 'lastThreeYearFantamedia': 6.43, 'slot': 2, 'idFantacalcio': 5513, 'lastThreeYearTitolarity': '0.8400', 'lastFiveYearVotoBase': '6.0800', 'lastFiveYearFantamedia': '6.4300', 'lastFiveYearTitolarity': '0.8400', 'lastYearVotoBase': '6.1000', 'lastYearFantamedia': '6.5300', 'lastYearTitolarity': '0.7900', 'lastFiveMatchesVotoBase': '0.0000', 'lastFiveMatchesFantamedia': '0.0000', 'lastFiveMatchesTitolarity': '0.0000', 'currentSeasonVotoBase': '0.0000', 'currentSeasonFantamedia': '0.0000', 'currentSeasonTitolarity': '0.0000'}</t>
  </si>
  <si>
    <t>6,52</t>
  </si>
  <si>
    <t>75</t>
  </si>
  <si>
    <t>5513</t>
  </si>
  <si>
    <t>VEN</t>
  </si>
  <si>
    <t>{'pma': 1.5, 'pfc': 1.35, 'pmaRange': '1-3', 'pfcRange': '2-2', 'expectedFantamedia': 6.21, 'expectedTitolarita': 85, 'penaltyProbability': '0.000', 'freeKickProbability': '0.00', 'lastThreeYearVotoBase': 5.96, 'lastThreeYearFantamedia': 6.18, 'slot': 8, 'idFantacalcio': 526, 'lastThreeYearTitolarity': '0.6800', 'lastFiveYearVotoBase': '5.9500', 'lastFiveYearFantamedia': '6.1600', 'lastFiveYearTitolarity': '0.6200', 'lastYearVotoBase': '6.0800', 'lastYearFantamedia': '6.4600', 'lastYearTitolarity': '0.6800', 'lastFiveMatchesVotoBase': '0.0000', 'lastFiveMatchesFantamedia': '0.0000', 'lastFiveMatchesTitolarity': '0.0000', 'currentSeasonVotoBase': '0.0000', 'currentSeasonFantamedia': '0.0000', 'currentSeasonTitolarity': '0.0000'}</t>
  </si>
  <si>
    <t>6,21</t>
  </si>
  <si>
    <t>5,96</t>
  </si>
  <si>
    <t>526</t>
  </si>
  <si>
    <t>0.6200</t>
  </si>
  <si>
    <t>6.4600</t>
  </si>
  <si>
    <t>{'pma': 84.35, 'pfc': 71.5, 'pmaRange': '73-96', 'pfcRange': '61-83', 'expectedFantamedia': 7.28, 'expectedTitolarita': 84, 'penaltyProbability': '50.000', 'freeKickProbability': '70.00', 'lastThreeYearVotoBase': 6.49, 'lastThreeYearFantamedia': 7.96, 'slot': 2, 'idFantacalcio': 309, 'lastThreeYearTitolarity': '0.7000', 'lastFiveYearVotoBase': '6.4500', 'lastFiveYearFantamedia': '7.7200', 'lastFiveYearTitolarity': '0.6900', 'lastYearVotoBase': '6.4800', 'lastYearFantamedia': '8.2000', 'lastYearTitolarity': '0.7100', 'lastFiveMatchesVotoBase': '0.0000', 'lastFiveMatchesFantamedia': '0.0000', 'lastFiveMatchesTitolarity': '0.0000', 'currentSeasonVotoBase': '0.0000', 'currentSeasonFantamedia': '0.0000', 'currentSeasonTitolarity': '0.0000'}</t>
  </si>
  <si>
    <t>84,35</t>
  </si>
  <si>
    <t>73-96</t>
  </si>
  <si>
    <t>61-83</t>
  </si>
  <si>
    <t>7,28</t>
  </si>
  <si>
    <t>50.000</t>
  </si>
  <si>
    <t>6,49</t>
  </si>
  <si>
    <t>7,96</t>
  </si>
  <si>
    <t>309</t>
  </si>
  <si>
    <t>7.7200</t>
  </si>
  <si>
    <t>8.2000</t>
  </si>
  <si>
    <t>{'pma': 0.9, 'pfc': 0.45, 'pmaRange': '1-2', 'pfcRange': '1-1', 'expectedFantamedia': 6.23, 'expectedTitolarita': 35, 'penaltyProbability': '0.000', 'freeKickProbability': '0.00', 'lastThreeYearVotoBase': 5.64, 'lastThreeYearFantamedia': 5.54, 'slot': 8, 'idFantacalcio': 5994, 'lastThreeYearTitolarity': '0.3700', 'lastFiveYearVotoBase': '5.6400', 'lastFiveYearFantamedia': '5.5400', 'lastFiveYearTitolarity': '0.3700', 'lastYearVotoBase': '0.0000', 'lastYearFantamedia': '0.0000', 'lastYearTitolarity': '0.0000', 'lastFiveMatchesVotoBase': '0.0000', 'lastFiveMatchesFantamedia': '0.0000', 'lastFiveMatchesTitolarity': '0.0000', 'currentSeasonVotoBase': '0.0000', 'currentSeasonFantamedia': '0.0000', 'currentSeasonTitolarity': '0.0000'}</t>
  </si>
  <si>
    <t>5,64</t>
  </si>
  <si>
    <t>5,54</t>
  </si>
  <si>
    <t>5994</t>
  </si>
  <si>
    <t>5.5400</t>
  </si>
  <si>
    <t>{'pma': 1, 'pfc': 0.55, 'pmaRange': '1-2', 'pfcRange': '1-1', 'expectedFantamedia': 5.94, 'expectedTitolarita': 67, 'penaltyProbability': '0.000', 'freeKickProbability': '0.00', 'lastThreeYearVotoBase': 5.82, 'lastThreeYearFantamedia': 5.94, 'slot': 8, 'idFantacalcio': 5480, 'lastThreeYearTitolarity': '0.5000', 'lastFiveYearVotoBase': '5.8200', 'lastFiveYearFantamedia': '5.9400', 'lastFiveYearTitolarity': '0.5000', 'lastYearVotoBase': '5.8000', 'lastYearFantamedia': '5.8700', 'lastYearTitolarity': '0.3900', 'lastFiveMatchesVotoBase': '0.0000', 'lastFiveMatchesFantamedia': '0.0000', 'lastFiveMatchesTitolarity': '0.0000', 'currentSeasonVotoBase': '0.0000', 'currentSeasonFantamedia': '0.0000', 'currentSeasonTitolarity': '0.0000'}</t>
  </si>
  <si>
    <t>5480</t>
  </si>
  <si>
    <t>{'pma': 31.5, 'pfc': 27.900000000000002, 'pmaRange': '26-38', 'pfcRange': '21-35', 'expectedFantamedia': 6.44, 'expectedTitolarita': 91, 'penaltyProbability': '0.000', 'freeKickProbability': '10.00', 'lastThreeYearVotoBase': 6.08, 'lastThreeYearFantamedia': 6.34, 'slot': 3, 'idFantacalcio': 5792, 'lastThreeYearTitolarity': '0.7500', 'lastFiveYearVotoBase': '6.0800', 'lastFiveYearFantamedia': '6.3400', 'lastFiveYearTitolarity': '0.7500', 'lastYearVotoBase': '6.1400', 'lastYearFantamedia': '6.5600', 'lastYearTitolarity': '0.9500', 'lastFiveMatchesVotoBase': '0.0000', 'lastFiveMatchesFantamedia': '0.0000', 'lastFiveMatchesTitolarity': '0.0000', 'currentSeasonVotoBase': '0.0000', 'currentSeasonFantamedia': '0.0000', 'currentSeasonTitolarity': '0.0000'}</t>
  </si>
  <si>
    <t>26-38</t>
  </si>
  <si>
    <t>21-35</t>
  </si>
  <si>
    <t>5792</t>
  </si>
  <si>
    <t>{'pma': 2.65, 'pfc': 7.35, 'pmaRange': '2-4', 'pfcRange': '6-10', 'expectedFantamedia': 6.17, 'expectedTitolarita': 82, 'penaltyProbability': '0.000', 'freeKickProbability': '0.00', 'lastThreeYearVotoBase': 5.84, 'lastThreeYearFantamedia': 5.88, 'slot': 4, 'idFantacalcio': 6047, 'lastThreeYearTitolarity': '0.5400', 'lastFiveYearVotoBase': '5.8400', 'lastFiveYearFantamedia': '5.8800', 'lastFiveYearTitolarity': '0.5400', 'lastYearVotoBase': '5.8800', 'lastYearFantamedia': '5.8200', 'lastYearTitolarity': '0.5300', 'lastFiveMatchesVotoBase': '0.0000', 'lastFiveMatchesFantamedia': '0.0000', 'lastFiveMatchesTitolarity': '0.0000', 'currentSeasonVotoBase': '0.0000', 'currentSeasonFantamedia': '0.0000', 'currentSeasonTitolarity': '0.0000'}</t>
  </si>
  <si>
    <t>6047</t>
  </si>
  <si>
    <t>0.5400</t>
  </si>
  <si>
    <t>{'pma': 1.6, 'pfc': 6.550000000000001, 'pmaRange': '1-3', 'pfcRange': '5-9', 'expectedFantamedia': 6.55, 'expectedTitolarita': 67, 'penaltyProbability': '0.000', 'freeKickProbability': '0.00', 'lastThreeYearVotoBase': 6.11, 'lastThreeYearFantamedia': 6.61, 'slot': 5, 'idFantacalcio': 795, 'lastThreeYearTitolarity': '0.6900', 'lastFiveYearVotoBase': '6.0000', 'lastFiveYearFantamedia': '6.4400', 'lastFiveYearTitolarity': '0.5800', 'lastYearVotoBase': '6.0500', 'lastYearFantamedia': '6.4000', 'lastYearTitolarity': '0.7600', 'lastFiveMatchesVotoBase': '0.0000', 'lastFiveMatchesFantamedia': '0.0000', 'lastFiveMatchesTitolarity': '0.0000', 'currentSeasonVotoBase': '0.0000', 'currentSeasonFantamedia': '0.0000', 'currentSeasonTitolarity': '0.0000'}</t>
  </si>
  <si>
    <t>6,61</t>
  </si>
  <si>
    <t>795</t>
  </si>
  <si>
    <t>6.4400</t>
  </si>
  <si>
    <t>6.4000</t>
  </si>
  <si>
    <t>{'pma': 4.5, 'pfc': 0.75, 'pmaRange': '3-7', 'pfcRange': '1-1', 'expectedFantamedia': 6.31, 'expectedTitolarita': 68, 'penaltyProbability': '0.000', 'freeKickProbability': '0.00', 'lastThreeYearVotoBase': 6.1, 'lastThreeYearFantamedia': 6.42, 'slot': 8, 'idFantacalcio': 4465, 'lastThreeYearTitolarity': '0.4100', 'lastFiveYearVotoBase': '6.0600', 'lastFiveYearFantamedia': '6.2800', 'lastFiveYearTitolarity': '0.2800', 'lastYearVotoBase': '6.0600', 'lastYearFantamedia': '6.2500', 'lastYearTitolarity': '0.2100', 'lastFiveMatchesVotoBase': '0.0000', 'lastFiveMatchesFantamedia': '0.0000', 'lastFiveMatchesTitolarity': '0.0000', 'currentSeasonVotoBase': '0.0000', 'currentSeasonFantamedia': '0.0000', 'currentSeasonTitolarity': '0.0000'}</t>
  </si>
  <si>
    <t>4465</t>
  </si>
  <si>
    <t>6.2800</t>
  </si>
  <si>
    <t>0.2800</t>
  </si>
  <si>
    <t>0.2100</t>
  </si>
  <si>
    <t>{'pma': 4.75, 'pfc': 18.5, 'pmaRange': '4-7', 'pfcRange': '14-24', 'expectedFantamedia': 4.87, 'expectedTitolarita': 92, 'penaltyProbability': '0.000', 'freeKickProbability': '0.00', 'lastThreeYearVotoBase': 6.32, 'lastThreeYearFantamedia': 4.98, 'slot': 1, 'idFantacalcio': 2134, 'lastThreeYearTitolarity': '0.7500', 'lastFiveYearVotoBase': '6.2400', 'lastFiveYearFantamedia': '4.5500', 'lastFiveYearTitolarity': '0.5800', 'lastYearVotoBase': '6.2500', 'lastYearFantamedia': '4.9100', 'lastYearTitolarity': '1.0000', 'lastFiveMatchesVotoBase': '0.0000', 'lastFiveMatchesFantamedia': '0.0000', 'lastFiveMatchesTitolarity': '0.0000', 'currentSeasonVotoBase': '0.0000', 'currentSeasonFantamedia': '0.0000', 'currentSeasonTitolarity': '0.0000'}</t>
  </si>
  <si>
    <t>4,75</t>
  </si>
  <si>
    <t>14-24</t>
  </si>
  <si>
    <t>4,87</t>
  </si>
  <si>
    <t>4,98</t>
  </si>
  <si>
    <t>2134</t>
  </si>
  <si>
    <t>4.5500</t>
  </si>
  <si>
    <t>4.9100</t>
  </si>
  <si>
    <t>{'pma': 1.2, 'pfc': 0.55, 'pmaRange': '1-2', 'pfcRange': '1-1', 'expectedFantamedia': 5.85, 'expectedTitolarita': 39, 'penaltyProbability': '0.000', 'freeKickProbability': '0.00', 'lastThreeYearVotoBase': 5.92, 'lastThreeYearFantamedia': 6.09, 'slot': 8, 'idFantacalcio': 581, 'lastThreeYearTitolarity': '0.6100', 'lastFiveYearVotoBase': '5.9800', 'lastFiveYearFantamedia': '6.2500', 'lastFiveYearTitolarity': '0.7300', 'lastYearVotoBase': '5.7200', 'lastYearFantamedia': '5.6200', 'lastYearTitolarity': '0.4200', 'lastFiveMatchesVotoBase': '0.0000', 'lastFiveMatchesFantamedia': '0.0000', 'lastFiveMatchesTitolarity': '0.0000', 'currentSeasonVotoBase': '0.0000', 'currentSeasonFantamedia': '0.0000', 'currentSeasonTitolarity': '0.0000'}</t>
  </si>
  <si>
    <t>39</t>
  </si>
  <si>
    <t>581</t>
  </si>
  <si>
    <t>0.7300</t>
  </si>
  <si>
    <t>5.6200</t>
  </si>
  <si>
    <t>{'pma': 9.85, 'pfc': 9.45, 'pmaRange': '7-14', 'pfcRange': '8-12', 'expectedFantamedia': 6.4, 'expectedTitolarita': 78, 'penaltyProbability': '10.000', 'freeKickProbability': '70.00', 'lastThreeYearVotoBase': 5.91, 'lastThreeYearFantamedia': 5.88, 'slot': 5, 'idFantacalcio': 6010, 'lastThreeYearTitolarity': '0.5300', 'lastFiveYearVotoBase': '5.9100', 'lastFiveYearFantamedia': '5.8800', 'lastFiveYearTitolarity': '0.5300', 'lastYearVotoBase': '5.9200', 'lastYearFantamedia': '5.9600', 'lastYearTitolarity': '0.6600', 'lastFiveMatchesVotoBase': '0.0000', 'lastFiveMatchesFantamedia': '0.0000', 'lastFiveMatchesTitolarity': '0.0000', 'currentSeasonVotoBase': '0.0000', 'currentSeasonFantamedia': '0.0000', 'currentSeasonTitolarity': '0.0000'}</t>
  </si>
  <si>
    <t>8-12</t>
  </si>
  <si>
    <t>78</t>
  </si>
  <si>
    <t>5,91</t>
  </si>
  <si>
    <t>6010</t>
  </si>
  <si>
    <t>{'pma': 8.45, 'pfc': 20.1, 'pmaRange': '6-12', 'pfcRange': '16-26', 'expectedFantamedia': 6.74, 'expectedTitolarita': 65, 'penaltyProbability': '10.000', 'freeKickProbability': '0.00', 'lastThreeYearVotoBase': 6.32, 'lastThreeYearFantamedia': 6.9, 'slot': 4, 'idFantacalcio': 5858, 'lastThreeYearTitolarity': '0.8200', 'lastFiveYearVotoBase': '6.3200', 'lastFiveYearFantamedia': '6.9000', 'lastFiveYearTitolarity': '0.8200', 'lastYearVotoBase': '6.3900', 'lastYearFantamedia': '6.9400', 'lastYearTitolarity': '0.8200', 'lastFiveMatchesVotoBase': '0.0000', 'lastFiveMatchesFantamedia': '0.0000', 'lastFiveMatchesTitolarity': '0.0000', 'currentSeasonVotoBase': '0.0000', 'currentSeasonFantamedia': '0.0000', 'currentSeasonTitolarity': '0.0000'}</t>
  </si>
  <si>
    <t>6-12</t>
  </si>
  <si>
    <t>16-26</t>
  </si>
  <si>
    <t>6,9</t>
  </si>
  <si>
    <t>5858</t>
  </si>
  <si>
    <t>{'pma': 23.45, 'pfc': 22.15, 'pmaRange': '19-28', 'pfcRange': '17-28', 'expectedFantamedia': 6.69, 'expectedTitolarita': 74, 'penaltyProbability': '0.000', 'freeKickProbability': '0.00', 'lastThreeYearVotoBase': 6.2, 'lastThreeYearFantamedia': 6.72, 'slot': 3, 'idFantacalcio': 2848, 'lastThreeYearTitolarity': '0.8800', 'lastFiveYearVotoBase': '6.2000', 'lastFiveYearFantamedia': '6.7200', 'lastFiveYearTitolarity': '0.8800', 'lastYearVotoBase': '6.2700', 'lastYearFantamedia': '7.0000', 'lastYearTitolarity': '0.7400', 'lastFiveMatchesVotoBase': '0.0000', 'lastFiveMatchesFantamedia': '0.0000', 'lastFiveMatchesTitolarity': '0.0000', 'currentSeasonVotoBase': '0.0000', 'currentSeasonFantamedia': '0.0000', 'currentSeasonTitolarity': '0.0000'}</t>
  </si>
  <si>
    <t>74</t>
  </si>
  <si>
    <t>2848</t>
  </si>
  <si>
    <t>0.8800</t>
  </si>
  <si>
    <t>6.7200</t>
  </si>
  <si>
    <t>7.0000</t>
  </si>
  <si>
    <t>{'pma': 5.5, 'pfc': 9.4, 'pmaRange': '4-8', 'pfcRange': '8-12', 'expectedFantamedia': 6.68, 'expectedTitolarita': 71, 'penaltyProbability': '0.000', 'freeKickProbability': '0.00', 'lastThreeYearVotoBase': 6.12, 'lastThreeYearFantamedia': 6.88, 'slot': 3, 'idFantacalcio': 4364, 'lastThreeYearTitolarity': '0.2800', 'lastFiveYearVotoBase': '6.1200', 'lastFiveYearFantamedia': '6.8800', 'lastFiveYearTitolarity': '0.2800', 'lastYearVotoBase': '6.1200', 'lastYearFantamedia': '6.8800', 'lastYearTitolarity': '0.4500', 'lastFiveMatchesVotoBase': '0.0000', 'lastFiveMatchesFantamedia': '0.0000', 'lastFiveMatchesTitolarity': '0.0000', 'currentSeasonVotoBase': '0.0000', 'currentSeasonFantamedia': '0.0000', 'currentSeasonTitolarity': '0.0000'}</t>
  </si>
  <si>
    <t>4-8</t>
  </si>
  <si>
    <t>6,88</t>
  </si>
  <si>
    <t>4364</t>
  </si>
  <si>
    <t>6.8800</t>
  </si>
  <si>
    <t>{'pma': 1.15, 'pfc': 0.65, 'pmaRange': '1-2', 'pfcRange': '1-1', 'expectedFantamedia': 6.17, 'expectedTitolarita': 70, 'penaltyProbability': '0.000', 'freeKickProbability': '0.00', 'lastThreeYearVotoBase': 5.87, 'lastThreeYearFantamedia': 5.98, 'slot': 8, 'idFantacalcio': 801, 'lastThreeYearTitolarity': '0.5300', 'lastFiveYearVotoBase': '5.9200', 'lastFiveYearFantamedia': '6.1600', 'lastFiveYearTitolarity': '0.5600', 'lastYearVotoBase': '5.8800', 'lastYearFantamedia': '5.9200', 'lastYearTitolarity': '0.8400', 'lastFiveMatchesVotoBase': '0.0000', 'lastFiveMatchesFantamedia': '0.0000', 'lastFiveMatchesTitolarity': '0.0000', 'currentSeasonVotoBase': '0.0000', 'currentSeasonFantamedia': '0.0000', 'currentSeasonTitolarity': '0.0000'}</t>
  </si>
  <si>
    <t>801</t>
  </si>
  <si>
    <t>0.5600</t>
  </si>
  <si>
    <t>{'pma': 2.85, 'pfc': 2.25, 'pmaRange': '2-5', 'pfcRange': '2-3', 'expectedFantamedia': 6.02, 'expectedTitolarita': 90, 'penaltyProbability': '0.000', 'freeKickProbability': '0.00', 'lastThreeYearVotoBase': 5.88, 'lastThreeYearFantamedia': 5.82, 'slot': 7, 'idFantacalcio': 4502, 'lastThreeYearTitolarity': '0.8600', 'lastFiveYearVotoBase': '5.8800', 'lastFiveYearFantamedia': '5.8200', 'lastFiveYearTitolarity': '0.8600', 'lastYearVotoBase': '5.9400', 'lastYearFantamedia': '6.0000', 'lastYearTitolarity': '0.8900', 'lastFiveMatchesVotoBase': '0.0000', 'lastFiveMatchesFantamedia': '0.0000', 'lastFiveMatchesTitolarity': '0.0000', 'currentSeasonVotoBase': '0.0000', 'currentSeasonFantamedia': '0.0000', 'currentSeasonTitolarity': '0.0000'}</t>
  </si>
  <si>
    <t>4502</t>
  </si>
  <si>
    <t>{'pma': 17.4, 'pfc': 26.599999999999998, 'pmaRange': '14-22', 'pfcRange': '20-34', 'expectedFantamedia': 6.3, 'expectedTitolarita': 84, 'penaltyProbability': '0.000', 'freeKickProbability': '0.00', 'lastThreeYearVotoBase': 5.96, 'lastThreeYearFantamedia': 5.96, 'slot': 2, 'idFantacalcio': 5831, 'lastThreeYearTitolarity': '0.6300', 'lastFiveYearVotoBase': '5.9600', 'lastFiveYearFantamedia': '5.9600', 'lastFiveYearTitolarity': '0.6300', 'lastYearVotoBase': '5.9700', 'lastYearFantamedia': '6.1100', 'lastYearTitolarity': '0.8400', 'lastFiveMatchesVotoBase': '0.0000', 'lastFiveMatchesFantamedia': '0.0000', 'lastFiveMatchesTitolarity': '0.0000', 'currentSeasonVotoBase': '0.0000', 'currentSeasonFantamedia': '0.0000', 'currentSeasonTitolarity': '0.0000'}</t>
  </si>
  <si>
    <t>17,4</t>
  </si>
  <si>
    <t>20-34</t>
  </si>
  <si>
    <t>5831</t>
  </si>
  <si>
    <t>{'pma': 4.1000000000000005, 'pfc': 7.8, 'pmaRange': '3-7', 'pfcRange': '6-10', 'expectedFantamedia': 6.16, 'expectedTitolarita': 78, 'penaltyProbability': '0.000', 'freeKickProbability': '0.00', 'lastThreeYearVotoBase': 5.76, 'lastThreeYearFantamedia': 5.72, 'slot': 5, 'idFantacalcio': 5833, 'lastThreeYearTitolarity': '0.3000', 'lastFiveYearVotoBase': '5.7600', 'lastFiveYearFantamedia': '5.7200', 'lastFiveYearTitolarity': '0.3000', 'lastYearVotoBase': '6.0200', 'lastYearFantamedia': '5.9300', 'lastYearTitolarity': '0.5500', 'lastFiveMatchesVotoBase': '0.0000', 'lastFiveMatchesFantamedia': '0.0000', 'lastFiveMatchesTitolarity': '0.0000', 'currentSeasonVotoBase': '0.0000', 'currentSeasonFantamedia': '0.0000', 'currentSeasonTitolarity': '0.0000'}</t>
  </si>
  <si>
    <t>4,1</t>
  </si>
  <si>
    <t>5,76</t>
  </si>
  <si>
    <t>5,72</t>
  </si>
  <si>
    <t>5833</t>
  </si>
  <si>
    <t>{'pma': 6.8999999999999995, 'pfc': 12.6, 'pmaRange': '5-10', 'pfcRange': '10-16', 'expectedFantamedia': 4.86, 'expectedTitolarita': 85, 'penaltyProbability': '0.000', 'freeKickProbability': '0.00', 'lastThreeYearVotoBase': 6.04, 'lastThreeYearFantamedia': 5.04, 'slot': 2, 'idFantacalcio': 610, 'lastThreeYearTitolarity': '0.1800', 'lastFiveYearVotoBase': '6.0800', 'lastFiveYearFantamedia': '5.0400', 'lastFiveYearTitolarity': '0.4700', 'lastYearVotoBase': '6.0000', 'lastYearFantamedia': '4.8600', 'lastYearTitolarity': '0.1800', 'lastFiveMatchesVotoBase': '0.0000', 'lastFiveMatchesFantamedia': '0.0000', 'lastFiveMatchesTitolarity': '0.0000', 'currentSeasonVotoBase': '0.0000', 'currentSeasonFantamedia': '0.0000', 'currentSeasonTitolarity': '0.0000'}</t>
  </si>
  <si>
    <t>5-10</t>
  </si>
  <si>
    <t>4,86</t>
  </si>
  <si>
    <t>5,04</t>
  </si>
  <si>
    <t>610</t>
  </si>
  <si>
    <t>0.1800</t>
  </si>
  <si>
    <t>5.0400</t>
  </si>
  <si>
    <t>4.8600</t>
  </si>
  <si>
    <t>{'pma': 43.3, 'pfc': 54.449999999999996, 'pmaRange': '35-53', 'pfcRange': '47-63', 'expectedFantamedia': 7.39, 'expectedTitolarita': 73, 'penaltyProbability': '5.000', 'freeKickProbability': '0.00', 'lastThreeYearVotoBase': 6.26, 'lastThreeYearFantamedia': 7.12, 'slot': 2, 'idFantacalcio': 4179, 'lastThreeYearTitolarity': '0.7400', 'lastFiveYearVotoBase': '6.2600', 'lastFiveYearFantamedia': '7.1200', 'lastFiveYearTitolarity': '0.7400', 'lastYearVotoBase': '6.3100', 'lastYearFantamedia': '7.4000', 'lastYearTitolarity': '0.7600', 'lastFiveMatchesVotoBase': '0.0000', 'lastFiveMatchesFantamedia': '0.0000', 'lastFiveMatchesTitolarity': '0.0000', 'currentSeasonVotoBase': '0.0000', 'currentSeasonFantamedia': '0.0000', 'currentSeasonTitolarity': '0.0000'}</t>
  </si>
  <si>
    <t>43,3</t>
  </si>
  <si>
    <t>35-53</t>
  </si>
  <si>
    <t>47-63</t>
  </si>
  <si>
    <t>7,39</t>
  </si>
  <si>
    <t>5.000</t>
  </si>
  <si>
    <t>7,12</t>
  </si>
  <si>
    <t>4179</t>
  </si>
  <si>
    <t>6.2600</t>
  </si>
  <si>
    <t>7.1200</t>
  </si>
  <si>
    <t>7.4000</t>
  </si>
  <si>
    <t>{'pma': 1.25, 'pfc': 0.6, 'pmaRange': '1-2', 'pfcRange': '1-1', 'expectedFantamedia': 6.01, 'expectedTitolarita': 76, 'penaltyProbability': '0.000', 'freeKickProbability': '0.00', 'lastThreeYearVotoBase': 5.93, 'lastThreeYearFantamedia': 5.83, 'slot': 8, 'idFantacalcio': 27, 'lastThreeYearTitolarity': '0.6500', 'lastFiveYearVotoBase': '5.8900', 'lastFiveYearFantamedia': '5.8100', 'lastFiveYearTitolarity': '0.5700', 'lastYearVotoBase': '5.9200', 'lastYearFantamedia': '5.7700', 'lastYearTitolarity': '0.6800', 'lastFiveMatchesVotoBase': '0.0000', 'lastFiveMatchesFantamedia': '0.0000', 'lastFiveMatchesTitolarity': '0.0000', 'currentSeasonVotoBase': '0.0000', 'currentSeasonFantamedia': '0.0000', 'currentSeasonTitolarity': '0.0000'}</t>
  </si>
  <si>
    <t>27</t>
  </si>
  <si>
    <t>{'pma': 3.3, 'pfc': 7.25, 'pmaRange': '2-5', 'pfcRange': '6-10', 'expectedFantamedia': 6.38, 'expectedTitolarita': 90, 'penaltyProbability': '0.000', 'freeKickProbability': '0.00', 'lastThreeYearVotoBase': 5.74, 'lastThreeYearFantamedia': 5.86, 'slot': 4, 'idFantacalcio': 4992, 'lastThreeYearTitolarity': '0.8800', 'lastFiveYearVotoBase': '5.7900', 'lastFiveYearFantamedia': '5.9900', 'lastFiveYearTitolarity': '0.8900', 'lastYearVotoBase': '5.6600', 'lastYearFantamedia': '5.6900', 'lastYearTitolarity': '0.7600', 'lastFiveMatchesVotoBase': '0.0000', 'lastFiveMatchesFantamedia': '0.0000', 'lastFiveMatchesTitolarity': '0.0000', 'currentSeasonVotoBase': '0.0000', 'currentSeasonFantamedia': '0.0000', 'currentSeasonTitolarity': '0.0000'}</t>
  </si>
  <si>
    <t>3,3</t>
  </si>
  <si>
    <t>5,74</t>
  </si>
  <si>
    <t>4992</t>
  </si>
  <si>
    <t>{'pma': 5.6499999999999995, 'pfc': 0.5, 'pmaRange': '4-8', 'pfcRange': '1-1', 'expectedFantamedia': 6.43, 'expectedTitolarita': 63, 'penaltyProbability': '0.000', 'freeKickProbability': '0.00', 'lastThreeYearVotoBase': 5.96, 'lastThreeYearFantamedia': 6.24, 'slot': 8, 'idFantacalcio': 5688, 'lastThreeYearTitolarity': '0.3900', 'lastFiveYearVotoBase': '5.9600', 'lastFiveYearFantamedia': '6.2400', 'lastFiveYearTitolarity': '0.3900', 'lastYearVotoBase': '6.1500', 'lastYearFantamedia': '6.7900', 'lastYearTitolarity': '0.4500', 'lastFiveMatchesVotoBase': '0.0000', 'lastFiveMatchesFantamedia': '0.0000', 'lastFiveMatchesTitolarity': '0.0000', 'currentSeasonVotoBase': '0.0000', 'currentSeasonFantamedia': '0.0000', 'currentSeasonTitolarity': '0.0000'}</t>
  </si>
  <si>
    <t>6,24</t>
  </si>
  <si>
    <t>5688</t>
  </si>
  <si>
    <t>6.7900</t>
  </si>
  <si>
    <t>{'pma': 42.8, 'pfc': 51.05, 'pmaRange': '38-48', 'pfcRange': '41-62', 'expectedFantamedia': 6.73, 'expectedTitolarita': 90, 'penaltyProbability': '5.000', 'freeKickProbability': '0.00', 'lastThreeYearVotoBase': 6.19, 'lastThreeYearFantamedia': 6.52, 'slot': 1, 'idFantacalcio': 4292, 'lastThreeYearTitolarity': '0.8400', 'lastFiveYearVotoBase': '6.2200', 'lastFiveYearFantamedia': '6.6300', 'lastFiveYearTitolarity': '0.8500', 'lastYearVotoBase': '6.1700', 'lastYearFantamedia': '6.4500', 'lastYearTitolarity': '0.8400', 'lastFiveMatchesVotoBase': '0.0000', 'lastFiveMatchesFantamedia': '0.0000', 'lastFiveMatchesTitolarity': '0.0000', 'currentSeasonVotoBase': '0.0000', 'currentSeasonFantamedia': '0.0000', 'currentSeasonTitolarity': '0.0000'}</t>
  </si>
  <si>
    <t>42,8</t>
  </si>
  <si>
    <t>38-48</t>
  </si>
  <si>
    <t>41-62</t>
  </si>
  <si>
    <t>6,73</t>
  </si>
  <si>
    <t>4292</t>
  </si>
  <si>
    <t>6.6300</t>
  </si>
  <si>
    <t>{'pma': 11.45, 'pfc': 18.599999999999998, 'pmaRange': '8-16', 'pfcRange': '14-24', 'expectedFantamedia': 6.22, 'expectedTitolarita': 84, 'penaltyProbability': '0.000', 'freeKickProbability': '0.00', 'lastThreeYearVotoBase': 5.94, 'lastThreeYearFantamedia': 5.81, 'slot': 3, 'idFantacalcio': 6046, 'lastThreeYearTitolarity': '0.7100', 'lastFiveYearVotoBase': '5.9400', 'lastFiveYearFantamedia': '5.8100', 'lastFiveYearTitolarity': '0.7100', 'lastYearVotoBase': '5.9500', 'lastYearFantamedia': '5.8200', 'lastYearTitolarity': '0.5800', 'lastFiveMatchesVotoBase': '0.0000', 'lastFiveMatchesFantamedia': '0.0000', 'lastFiveMatchesTitolarity': '0.0000', 'currentSeasonVotoBase': '0.0000', 'currentSeasonFantamedia': '0.0000', 'currentSeasonTitolarity': '0.0000'}</t>
  </si>
  <si>
    <t>11,45</t>
  </si>
  <si>
    <t>8-16</t>
  </si>
  <si>
    <t>6046</t>
  </si>
  <si>
    <t>{'pma': 1.15, 'pfc': 0.6, 'pmaRange': '1-2', 'pfcRange': '1-1', 'expectedFantamedia': 5.92, 'expectedTitolarita': 39, 'penaltyProbability': '0.000', 'freeKickProbability': '0.00', 'lastThreeYearVotoBase': 5.77, 'lastThreeYearFantamedia': 5.8, 'slot': 8, 'idFantacalcio': 140, 'lastThreeYearTitolarity': '0.6800', 'lastFiveYearVotoBase': '5.8200', 'lastFiveYearFantamedia': '5.8700', 'lastFiveYearTitolarity': '0.6200', 'lastYearVotoBase': '5.7000', 'lastYearFantamedia': '5.6500', 'lastYearTitolarity': '0.5300', 'lastFiveMatchesVotoBase': '0.0000', 'lastFiveMatchesFantamedia': '0.0000', 'lastFiveMatchesTitolarity': '0.0000', 'currentSeasonVotoBase': '0.0000', 'currentSeasonFantamedia': '0.0000', 'currentSeasonTitolarity': '0.0000'}</t>
  </si>
  <si>
    <t>5,77</t>
  </si>
  <si>
    <t>140</t>
  </si>
  <si>
    <t>5.7000</t>
  </si>
  <si>
    <t>5.6500</t>
  </si>
  <si>
    <t>{'pma': 1.05, 'pfc': 0.45, 'pmaRange': '1-2', 'pfcRange': '1-1', 'expectedFantamedia': 6.38, 'expectedTitolarita': 55, 'penaltyProbability': '0.000', 'freeKickProbability': '0.00', 'lastThreeYearVotoBase': 5.9, 'lastThreeYearFantamedia': 6.2, 'slot': 8, 'idFantacalcio': 4658, 'lastThreeYearTitolarity': '0.6200', 'lastFiveYearVotoBase': '5.9000', 'lastFiveYearFantamedia': '6.2000', 'lastFiveYearTitolarity': '0.6200', 'lastYearVotoBase': '5.7900', 'lastYearFantamedia': '6.0800', 'lastYearTitolarity': '0.6800', 'lastFiveMatchesVotoBase': '0.0000', 'lastFiveMatchesFantamedia': '0.0000', 'lastFiveMatchesTitolarity': '0.0000', 'currentSeasonVotoBase': '0.0000', 'currentSeasonFantamedia': '0.0000', 'currentSeasonTitolarity': '0.0000'}</t>
  </si>
  <si>
    <t>55</t>
  </si>
  <si>
    <t>4658</t>
  </si>
  <si>
    <t>TOR</t>
  </si>
  <si>
    <t>{'pma': 11.85, 'pfc': 14.35, 'pmaRange': '9-15', 'pfcRange': '11-18', 'expectedFantamedia': 6.45, 'expectedTitolarita': 84, 'penaltyProbability': '0.000', 'freeKickProbability': '0.00', 'lastThreeYearVotoBase': 6.06, 'lastThreeYearFantamedia': 6.27, 'slot': 4, 'idFantacalcio': 5007, 'lastThreeYearTitolarity': '0.7500', 'lastFiveYearVotoBase': '6.0300', 'lastFiveYearFantamedia': '6.2300', 'lastFiveYearTitolarity': '0.7400', 'lastYearVotoBase': '6.0700', 'lastYearFantamedia': '6.3800', 'lastYearTitolarity': '0.7400', 'lastFiveMatchesVotoBase': '0.0000', 'lastFiveMatchesFantamedia': '0.0000', 'lastFiveMatchesTitolarity': '0.0000', 'currentSeasonVotoBase': '0.0000', 'currentSeasonFantamedia': '0.0000', 'currentSeasonTitolarity': '0.0000'}</t>
  </si>
  <si>
    <t>11-18</t>
  </si>
  <si>
    <t>5007</t>
  </si>
  <si>
    <t>{'pma': 2.7, 'pfc': 1.05, 'pmaRange': '2-4', 'pfcRange': '1-2', 'expectedFantamedia': 5.99, 'expectedTitolarita': 87, 'penaltyProbability': '0.000', 'freeKickProbability': '0.00', 'lastThreeYearVotoBase': 5.74, 'lastThreeYearFantamedia': 5.53, 'slot': 8, 'idFantacalcio': 5010, 'lastThreeYearTitolarity': '0.5900', 'lastFiveYearVotoBase': '5.7500', 'lastFiveYearFantamedia': '5.6400', 'lastFiveYearTitolarity': '0.5500', 'lastYearVotoBase': '5.7200', 'lastYearFantamedia': '5.6800', 'lastYearTitolarity': '0.6600', 'lastFiveMatchesVotoBase': '0.0000', 'lastFiveMatchesFantamedia': '0.0000', 'lastFiveMatchesTitolarity': '0.0000', 'currentSeasonVotoBase': '0.0000', 'currentSeasonFantamedia': '0.0000', 'currentSeasonTitolarity': '0.0000'}</t>
  </si>
  <si>
    <t>5,53</t>
  </si>
  <si>
    <t>5010</t>
  </si>
  <si>
    <t>0.5900</t>
  </si>
  <si>
    <t>{'pma': 2, 'pfc': 0.85, 'pmaRange': '2-3', 'pfcRange': '1-2', 'expectedFantamedia': 5.95, 'expectedTitolarita': 86, 'penaltyProbability': '0.000', 'freeKickProbability': '0.00', 'lastThreeYearVotoBase': 5.89, 'lastThreeYearFantamedia': 5.73, 'slot': 8, 'idFantacalcio': 226, 'lastThreeYearTitolarity': '0.5100', 'lastFiveYearVotoBase': '5.8900', 'lastFiveYearFantamedia': '5.8200', 'lastFiveYearTitolarity': '0.6000', 'lastYearVotoBase': '5.8200', 'lastYearFantamedia': '5.6200', 'lastYearTitolarity': '0.5300', 'lastFiveMatchesVotoBase': '0.0000', 'lastFiveMatchesFantamedia': '0.0000', 'lastFiveMatchesTitolarity': '0.0000', 'currentSeasonVotoBase': '0.0000', 'currentSeasonFantamedia': '0.0000', 'currentSeasonTitolarity': '0.0000'}</t>
  </si>
  <si>
    <t>5,89</t>
  </si>
  <si>
    <t>226</t>
  </si>
  <si>
    <t>{'pma': 0.95, 'pfc': 0.4, 'pmaRange': '1-2', 'pfcRange': '1-1', 'expectedFantamedia': 6.82, 'expectedTitolarita': 40, 'penaltyProbability': '0.000', 'freeKickProbability': '0.00', 'lastThreeYearVotoBase': 5.94, 'lastThreeYearFantamedia': 6.68, 'slot': 6, 'idFantacalcio': 2438, 'lastThreeYearTitolarity': '0.6100', 'lastFiveYearVotoBase': '5.9400', 'lastFiveYearFantamedia': '6.6800', 'lastFiveYearTitolarity': '0.6100', 'lastYearVotoBase': '5.8900', 'lastYearFantamedia': '6.7900', 'lastYearTitolarity': '0.5000', 'lastFiveMatchesVotoBase': '0.0000', 'lastFiveMatchesFantamedia': '0.0000', 'lastFiveMatchesTitolarity': '0.0000', 'currentSeasonVotoBase': '0.0000', 'currentSeasonFantamedia': '0.0000', 'currentSeasonTitolarity': '0.0000'}</t>
  </si>
  <si>
    <t>6,82</t>
  </si>
  <si>
    <t>2438</t>
  </si>
  <si>
    <t>6.6800</t>
  </si>
  <si>
    <t>{'pma': 1.2, 'pfc': 0.65, 'pmaRange': '1-2', 'pfcRange': '1-1', 'expectedFantamedia': 5.87, 'expectedTitolarita': 39, 'penaltyProbability': '0.000', 'freeKickProbability': '0.00', 'lastThreeYearVotoBase': 5.93, 'lastThreeYearFantamedia': 6, 'slot': 8, 'idFantacalcio': 256, 'lastThreeYearTitolarity': '0.4500', 'lastFiveYearVotoBase': '5.7100', 'lastFiveYearFantamedia': '5.6800', 'lastFiveYearTitolarity': '0.3100', 'lastYearVotoBase': '5.6900', 'lastYearFantamedia': '5.6700', 'lastYearTitolarity': '0.6300', 'lastFiveMatchesVotoBase': '0.0000', 'lastFiveMatchesFantamedia': '0.0000', 'lastFiveMatchesTitolarity': '0.0000', 'currentSeasonVotoBase': '0.0000', 'currentSeasonFantamedia': '0.0000', 'currentSeasonTitolarity': '0.0000'}</t>
  </si>
  <si>
    <t>256</t>
  </si>
  <si>
    <t>5.7100</t>
  </si>
  <si>
    <t>0.3100</t>
  </si>
  <si>
    <t>{'pma': 3.15, 'pfc': 0.9, 'pmaRange': '2-5', 'pfcRange': '1-2', 'expectedFantamedia': 6.15, 'expectedTitolarita': 64, 'penaltyProbability': '0.000', 'freeKickProbability': '0.00', 'lastThreeYearVotoBase': 5.98, 'lastThreeYearFantamedia': 6.03, 'slot': 8, 'idFantacalcio': 4976, 'lastThreeYearTitolarity': '0.5500', 'lastFiveYearVotoBase': '5.9000', 'lastFiveYearFantamedia': '6.0000', 'lastFiveYearTitolarity': '0.4800', 'lastYearVotoBase': '5.8600', 'lastYearFantamedia': '5.8600', 'lastYearTitolarity': '0.1800', 'lastFiveMatchesVotoBase': '0.0000', 'lastFiveMatchesFantamedia': '0.0000', 'lastFiveMatchesTitolarity': '0.0000', 'currentSeasonVotoBase': '0.0000', 'currentSeasonFantamedia': '0.0000', 'currentSeasonTitolarity': '0.0000'}</t>
  </si>
  <si>
    <t>64</t>
  </si>
  <si>
    <t>4976</t>
  </si>
  <si>
    <t>0.4800</t>
  </si>
  <si>
    <t>{'pma': 1.1, 'pfc': 0.55, 'pmaRange': '1-2', 'pfcRange': '1-1', 'expectedFantamedia': 6.2, 'expectedTitolarita': 67, 'penaltyProbability': '0.000', 'freeKickProbability': '0.00', 'lastThreeYearVotoBase': 5.97, 'lastThreeYearFantamedia': 6.14, 'slot': 8, 'idFantacalcio': 2117, 'lastThreeYearTitolarity': '0.6200', 'lastFiveYearVotoBase': '5.9700', 'lastFiveYearFantamedia': '6.1400', 'lastFiveYearTitolarity': '0.6200', 'lastYearVotoBase': '6.0000', 'lastYearFantamedia': '6.2900', 'lastYearTitolarity': '0.6300', 'lastFiveMatchesVotoBase': '0.0000', 'lastFiveMatchesFantamedia': '0.0000', 'lastFiveMatchesTitolarity': '0.0000', 'currentSeasonVotoBase': '0.0000', 'currentSeasonFantamedia': '0.0000', 'currentSeasonTitolarity': '0.0000'}</t>
  </si>
  <si>
    <t>2117</t>
  </si>
  <si>
    <t>{'pma': 42.55, 'pfc': 34.85, 'pmaRange': '35-51', 'pfcRange': '30-41', 'expectedFantamedia': 7.03, 'expectedTitolarita': 84, 'penaltyProbability': '20.000', 'freeKickProbability': '0.00', 'lastThreeYearVotoBase': 5.95, 'lastThreeYearFantamedia': 6.34, 'slot': 2, 'idFantacalcio': 2097, 'lastThreeYearTitolarity': '0.5400', 'lastFiveYearVotoBase': '5.9500', 'lastFiveYearFantamedia': '6.3400', 'lastFiveYearTitolarity': '0.5400', 'lastYearVotoBase': '6.0000', 'lastYearFantamedia': '5.9300', 'lastYearTitolarity': '0.3700', 'lastFiveMatchesVotoBase': '0.0000', 'lastFiveMatchesFantamedia': '0.0000', 'lastFiveMatchesTitolarity': '0.0000', 'currentSeasonVotoBase': '0.0000', 'currentSeasonFantamedia': '0.0000', 'currentSeasonTitolarity': '0.0000'}</t>
  </si>
  <si>
    <t>42,55</t>
  </si>
  <si>
    <t>35-51</t>
  </si>
  <si>
    <t>30-41</t>
  </si>
  <si>
    <t>7,03</t>
  </si>
  <si>
    <t>2097</t>
  </si>
  <si>
    <t>{'pma': 64.55, 'pfc': 58.25, 'pmaRange': '58-72', 'pfcRange': '50-67', 'expectedFantamedia': 7.08, 'expectedTitolarita': 89, 'penaltyProbability': '25.000', 'freeKickProbability': '20.00', 'lastThreeYearVotoBase': 6.35, 'lastThreeYearFantamedia': 7.1, 'slot': 1, 'idFantacalcio': 5685, 'lastThreeYearTitolarity': '0.8300', 'lastFiveYearVotoBase': '6.3500', 'lastFiveYearFantamedia': '7.1000', 'lastFiveYearTitolarity': '0.8300', 'lastYearVotoBase': '6.4000', 'lastYearFantamedia': '7.5300', 'lastYearTitolarity': '0.8900', 'lastFiveMatchesVotoBase': '0.0000', 'lastFiveMatchesFantamedia': '0.0000', 'lastFiveMatchesTitolarity': '0.0000', 'currentSeasonVotoBase': '0.0000', 'currentSeasonFantamedia': '0.0000', 'currentSeasonTitolarity': '0.0000'}</t>
  </si>
  <si>
    <t>64,55</t>
  </si>
  <si>
    <t>58-72</t>
  </si>
  <si>
    <t>50-67</t>
  </si>
  <si>
    <t>7,08</t>
  </si>
  <si>
    <t>25.000</t>
  </si>
  <si>
    <t>6,35</t>
  </si>
  <si>
    <t>5685</t>
  </si>
  <si>
    <t>7.5300</t>
  </si>
  <si>
    <t>{'pma': 1, 'pfc': 0.4, 'pmaRange': '1-2', 'pfcRange': '1-1', 'expectedFantamedia': 6.43, 'expectedTitolarita': 63, 'penaltyProbability': '0.000', 'freeKickProbability': '0.00', 'lastThreeYearVotoBase': 6.03, 'lastThreeYearFantamedia': 6.46, 'slot': 6, 'idFantacalcio': 2762, 'lastThreeYearTitolarity': '0.6300', 'lastFiveYearVotoBase': '6.0200', 'lastFiveYearFantamedia': '6.5500', 'lastFiveYearTitolarity': '0.5900', 'lastYearVotoBase': '5.9500', 'lastYearFantamedia': '6.3000', 'lastYearTitolarity': '0.5300', 'lastFiveMatchesVotoBase': '0.0000', 'lastFiveMatchesFantamedia': '0.0000', 'lastFiveMatchesTitolarity': '0.0000', 'currentSeasonVotoBase': '0.0000', 'currentSeasonFantamedia': '0.0000', 'currentSeasonTitolarity': '0.0000'}</t>
  </si>
  <si>
    <t>2762</t>
  </si>
  <si>
    <t>{'pma': 123.60000000000001, 'pfc': 112.69999999999999, 'pmaRange': '111-138', 'pfcRange': '102-124', 'expectedFantamedia': 7.38, 'expectedTitolarita': 90, 'penaltyProbability': '15.000', 'freeKickProbability': '70.00', 'lastThreeYearVotoBase': 6.44, 'lastThreeYearFantamedia': 7.6, 'slot': 1, 'idFantacalcio': 5839, 'lastThreeYearTitolarity': '0.8900', 'lastFiveYearVotoBase': '6.4400', 'lastFiveYearFantamedia': '7.6000', 'lastFiveYearTitolarity': '0.8900', 'lastYearVotoBase': '6.2500', 'lastYearFantamedia': '7.2500', 'lastYearTitolarity': '0.8900', 'lastFiveMatchesVotoBase': '0.0000', 'lastFiveMatchesFantamedia': '0.0000', 'lastFiveMatchesTitolarity': '0.0000', 'currentSeasonVotoBase': '0.0000', 'currentSeasonFantamedia': '0.0000', 'currentSeasonTitolarity': '0.0000'}</t>
  </si>
  <si>
    <t>123,6</t>
  </si>
  <si>
    <t>111-138</t>
  </si>
  <si>
    <t>102-124</t>
  </si>
  <si>
    <t>7,38</t>
  </si>
  <si>
    <t>5839</t>
  </si>
  <si>
    <t>7.6000</t>
  </si>
  <si>
    <t>7.2500</t>
  </si>
  <si>
    <t>{'pma': 2.85, 'pfc': 7.35, 'pmaRange': '2-5', 'pfcRange': '6-10', 'expectedFantamedia': 6.13, 'expectedTitolarita': 87, 'penaltyProbability': '0.000', 'freeKickProbability': '0.00', 'lastThreeYearVotoBase': 5.93, 'lastThreeYearFantamedia': 6.02, 'slot': 5, 'idFantacalcio': 4530, 'lastThreeYearTitolarity': '0.6400', 'lastFiveYearVotoBase': '5.9200', 'lastFiveYearFantamedia': '5.9800', 'lastFiveYearTitolarity': '0.6200', 'lastYearVotoBase': '5.8700', 'lastYearFantamedia': '5.9300', 'lastYearTitolarity': '0.7100', 'lastFiveMatchesVotoBase': '0.0000', 'lastFiveMatchesFantamedia': '0.0000', 'lastFiveMatchesTitolarity': '0.0000', 'currentSeasonVotoBase': '0.0000', 'currentSeasonFantamedia': '0.0000', 'currentSeasonTitolarity': '0.0000'}</t>
  </si>
  <si>
    <t>4530</t>
  </si>
  <si>
    <t>{'pma': 5.25, 'pfc': 9.45, 'pmaRange': '4-7', 'pfcRange': '8-12', 'expectedFantamedia': 6.5, 'expectedTitolarita': 83, 'penaltyProbability': '10.000', 'freeKickProbability': '20.00', 'lastThreeYearVotoBase': 6.11, 'lastThreeYearFantamedia': 6.5, 'slot': 4, 'idFantacalcio': 236, 'lastThreeYearTitolarity': '0.8300', 'lastFiveYearVotoBase': '6.1400', 'lastFiveYearFantamedia': '6.5300', 'lastFiveYearTitolarity': '0.8600', 'lastYearVotoBase': '5.8700', 'lastYearFantamedia': '6.1900', 'lastYearTitolarity': '0.8200', 'lastFiveMatchesVotoBase': '0.0000', 'lastFiveMatchesFantamedia': '0.0000', 'lastFiveMatchesTitolarity': '0.0000', 'currentSeasonVotoBase': '0.0000', 'currentSeasonFantamedia': '0.0000', 'currentSeasonTitolarity': '0.0000'}</t>
  </si>
  <si>
    <t>236</t>
  </si>
  <si>
    <t>{'pma': 4.35, 'pfc': 7.4, 'pmaRange': '3-7', 'pfcRange': '6-10', 'expectedFantamedia': 6.14, 'expectedTitolarita': 83, 'penaltyProbability': '0.000', 'freeKickProbability': '0.00', 'lastThreeYearVotoBase': 5.95, 'lastThreeYearFantamedia': 5.99, 'slot': 5, 'idFantacalcio': 2263, 'lastThreeYearTitolarity': '0.6800', 'lastFiveYearVotoBase': '6.0300', 'lastFiveYearFantamedia': '6.0900', 'lastFiveYearTitolarity': '0.7400', 'lastYearVotoBase': '5.9400', 'lastYearFantamedia': '5.9000', 'lastYearTitolarity': '0.6300', 'lastFiveMatchesVotoBase': '0.0000', 'lastFiveMatchesFantamedia': '0.0000', 'lastFiveMatchesTitolarity': '0.0000', 'currentSeasonVotoBase': '0.0000', 'currentSeasonFantamedia': '0.0000', 'currentSeasonTitolarity': '0.0000'}</t>
  </si>
  <si>
    <t>2263</t>
  </si>
  <si>
    <t>{'pma': 1.7, 'pfc': 0.8, 'pmaRange': '2-3', 'pfcRange': '1-1', 'expectedFantamedia': 6.11, 'expectedTitolarita': 77, 'penaltyProbability': '0.000', 'freeKickProbability': '0.00', 'lastThreeYearVotoBase': 5.88, 'lastThreeYearFantamedia': 5.78, 'slot': 8, 'idFantacalcio': 2008, 'lastThreeYearTitolarity': '0.6200', 'lastFiveYearVotoBase': '5.8600', 'lastFiveYearFantamedia': '5.9000', 'lastFiveYearTitolarity': '0.6500', 'lastYearVotoBase': '5.9200', 'lastYearFantamedia': '5.6900', 'lastYearTitolarity': '0.6800', 'lastFiveMatchesVotoBase': '0.0000', 'lastFiveMatchesFantamedia': '0.0000', 'lastFiveMatchesTitolarity': '0.0000', 'currentSeasonVotoBase': '0.0000', 'currentSeasonFantamedia': '0.0000', 'currentSeasonTitolarity': '0.0000'}</t>
  </si>
  <si>
    <t>2008</t>
  </si>
  <si>
    <t>{'pma': 9.15, 'pfc': 3.95, 'pmaRange': '5-14', 'pfcRange': '3-5', 'expectedFantamedia': 6.23, 'expectedTitolarita': 85, 'penaltyProbability': '0.000', 'freeKickProbability': '0.00', 'lastThreeYearVotoBase': 6.16, 'lastThreeYearFantamedia': 6.21, 'slot': 8, 'idFantacalcio': 4287, 'lastThreeYearTitolarity': '0.8500', 'lastFiveYearVotoBase': '6.1200', 'lastFiveYearFantamedia': '6.1100', 'lastFiveYearTitolarity': '0.6100', 'lastYearVotoBase': '5.9300', 'lastYearFantamedia': '5.9100', 'lastYearTitolarity': '1.0000', 'lastFiveMatchesVotoBase': '0.0000', 'lastFiveMatchesFantamedia': '0.0000', 'lastFiveMatchesTitolarity': '0.0000', 'currentSeasonVotoBase': '0.0000', 'currentSeasonFantamedia': '0.0000', 'currentSeasonTitolarity': '0.0000'}</t>
  </si>
  <si>
    <t>9,15</t>
  </si>
  <si>
    <t>5-14</t>
  </si>
  <si>
    <t>4287</t>
  </si>
  <si>
    <t>{'pma': 6.6499999999999995, 'pfc': 7.8, 'pmaRange': '4-10', 'pfcRange': '6-10', 'expectedFantamedia': 6.29, 'expectedTitolarita': 84, 'penaltyProbability': '0.000', 'freeKickProbability': '0.00', 'lastThreeYearVotoBase': 6.05, 'lastThreeYearFantamedia': 6.16, 'slot': 7, 'idFantacalcio': 827, 'lastThreeYearTitolarity': '0.8300', 'lastFiveYearVotoBase': '6.1300', 'lastFiveYearFantamedia': '6.2400', 'lastFiveYearTitolarity': '0.8500', 'lastYearVotoBase': '5.8300', 'lastYearFantamedia': '5.9400', 'lastYearTitolarity': '0.9200', 'lastFiveMatchesVotoBase': '0.0000', 'lastFiveMatchesFantamedia': '0.0000', 'lastFiveMatchesTitolarity': '0.0000', 'currentSeasonVotoBase': '0.0000', 'currentSeasonFantamedia': '0.0000', 'currentSeasonTitolarity': '0.0000'}</t>
  </si>
  <si>
    <t>4-10</t>
  </si>
  <si>
    <t>827</t>
  </si>
  <si>
    <t>6.1300</t>
  </si>
  <si>
    <t>{'pma': 75.7, 'pfc': 88.2, 'pmaRange': '64-88', 'pfcRange': '80-98', 'expectedFantamedia': 7.41, 'expectedTitolarita': 81, 'penaltyProbability': '50.000', 'freeKickProbability': '70.00', 'lastThreeYearVotoBase': 6.42, 'lastThreeYearFantamedia': 7.78, 'slot': 2, 'idFantacalcio': 4730, 'lastThreeYearTitolarity': '0.7900', 'lastFiveYearVotoBase': '6.4200', 'lastFiveYearFantamedia': '7.7800', 'lastFiveYearTitolarity': '0.7900', 'lastYearVotoBase': '6.3700', 'lastYearFantamedia': '7.6300', 'lastYearTitolarity': '0.7900', 'lastFiveMatchesVotoBase': '0.0000', 'lastFiveMatchesFantamedia': '0.0000', 'lastFiveMatchesTitolarity': '0.0000', 'currentSeasonVotoBase': '0.0000', 'currentSeasonFantamedia': '0.0000', 'currentSeasonTitolarity': '0.0000'}</t>
  </si>
  <si>
    <t>75,7</t>
  </si>
  <si>
    <t>64-88</t>
  </si>
  <si>
    <t>80-98</t>
  </si>
  <si>
    <t>7,41</t>
  </si>
  <si>
    <t>7,78</t>
  </si>
  <si>
    <t>4730</t>
  </si>
  <si>
    <t>7.7800</t>
  </si>
  <si>
    <t>6.3700</t>
  </si>
  <si>
    <t>7.6300</t>
  </si>
  <si>
    <t>{'pma': 4.8999999999999995, 'pfc': 8.8, 'pmaRange': '3-7', 'pfcRange': '7-11', 'expectedFantamedia': 6.34, 'expectedTitolarita': 81, 'penaltyProbability': '0.000', 'freeKickProbability': '0.00', 'lastThreeYearVotoBase': 6.07, 'lastThreeYearFantamedia': 6.4, 'slot': 6, 'idFantacalcio': 5850, 'lastThreeYearTitolarity': '0.8600', 'lastFiveYearVotoBase': '6.0700', 'lastFiveYearFantamedia': '6.4000', 'lastFiveYearTitolarity': '0.8600', 'lastYearVotoBase': '5.9700', 'lastYearFantamedia': '6.0900', 'lastYearTitolarity': '0.7600', 'lastFiveMatchesVotoBase': '0.0000', 'lastFiveMatchesFantamedia': '0.0000', 'lastFiveMatchesTitolarity': '0.0000', 'currentSeasonVotoBase': '0.0000', 'currentSeasonFantamedia': '0.0000', 'currentSeasonTitolarity': '0.0000'}</t>
  </si>
  <si>
    <t>5850</t>
  </si>
  <si>
    <t>{'pma': 3.8, 'pfc': 1.15, 'pmaRange': '3-6', 'pfcRange': '1-2', 'expectedFantamedia': 6.02, 'expectedTitolarita': 76, 'penaltyProbability': '0.000', 'freeKickProbability': '0.00', 'lastThreeYearVotoBase': 5.96, 'lastThreeYearFantamedia': 5.88, 'slot': 8, 'idFantacalcio': 6042, 'lastThreeYearTitolarity': '0.8200', 'lastFiveYearVotoBase': '5.9600', 'lastFiveYearFantamedia': '5.8800', 'lastFiveYearTitolarity': '0.8200', 'lastYearVotoBase': '6.1000', 'lastYearFantamedia': '6.0700', 'lastYearTitolarity': '0.7600', 'lastFiveMatchesVotoBase': '0.0000', 'lastFiveMatchesFantamedia': '0.0000', 'lastFiveMatchesTitolarity': '0.0000', 'currentSeasonVotoBase': '0.0000', 'currentSeasonFantamedia': '0.0000', 'currentSeasonTitolarity': '0.0000'}</t>
  </si>
  <si>
    <t>3,8</t>
  </si>
  <si>
    <t>6042</t>
  </si>
  <si>
    <t>{'pma': 6.8, 'pfc': 11.700000000000001, 'pmaRange': '5-10', 'pfcRange': '9-15', 'expectedFantamedia': 6.1, 'expectedTitolarita': 92, 'penaltyProbability': '0.000', 'freeKickProbability': '0.00', 'lastThreeYearVotoBase': 5.89, 'lastThreeYearFantamedia': 5.89, 'slot': 4, 'idFantacalcio': 393, 'lastThreeYearTitolarity': '0.8400', 'lastFiveYearVotoBase': '5.7500', 'lastFiveYearFantamedia': '5.6900', 'lastFiveYearTitolarity': '0.6600', 'lastYearVotoBase': '6.0000', 'lastYearFantamedia': '6.0500', 'lastYearTitolarity': '1.0000', 'lastFiveMatchesVotoBase': '0.0000', 'lastFiveMatchesFantamedia': '0.0000', 'lastFiveMatchesTitolarity': '0.0000', 'currentSeasonVotoBase': '0.0000', 'currentSeasonFantamedia': '0.0000', 'currentSeasonTitolarity': '0.0000'}</t>
  </si>
  <si>
    <t>393</t>
  </si>
  <si>
    <t>{'pma': 1.4, 'pfc': 0.5, 'pmaRange': '1-2', 'pfcRange': '1-1', 'expectedFantamedia': 6.15, 'expectedTitolarita': 55, 'penaltyProbability': '0.000', 'freeKickProbability': '0.00', 'lastThreeYearVotoBase': 5.88, 'lastThreeYearFantamedia': 6.12, 'slot': 8, 'idFantacalcio': 2653, 'lastThreeYearTitolarity': '0.5400', 'lastFiveYearVotoBase': '5.8400', 'lastFiveYearFantamedia': '6.0300', 'lastFiveYearTitolarity': '0.5800', 'lastYearVotoBase': '5.9700', 'lastYearFantamedia': '6.3600', 'lastYearTitolarity': '0.4700', 'lastFiveMatchesVotoBase': '0.0000', 'lastFiveMatchesFantamedia': '0.0000', 'lastFiveMatchesTitolarity': '0.0000', 'currentSeasonVotoBase': '0.0000', 'currentSeasonFantamedia': '0.0000', 'currentSeasonTitolarity': '0.0000'}</t>
  </si>
  <si>
    <t>2653</t>
  </si>
  <si>
    <t>{'pma': 1.15, 'pfc': 0.55, 'pmaRange': '1-2', 'pfcRange': '1-1', 'expectedFantamedia': 5.7, 'expectedTitolarita': 69, 'penaltyProbability': '0.000', 'freeKickProbability': '0.00', 'lastThreeYearVotoBase': 5.87, 'lastThreeYearFantamedia': 5.7, 'slot': 8, 'idFantacalcio': 2769, 'lastThreeYearTitolarity': '0.6000', 'lastFiveYearVotoBase': '5.8700', 'lastFiveYearFantamedia': '5.7700', 'lastFiveYearTitolarity': '0.5100', 'lastYearVotoBase': '6.0000', 'lastYearFantamedia': '5.9000', 'lastYearTitolarity': '0.7900', 'lastFiveMatchesVotoBase': '0.0000', 'lastFiveMatchesFantamedia': '0.0000', 'lastFiveMatchesTitolarity': '0.0000', 'currentSeasonVotoBase': '0.0000', 'currentSeasonFantamedia': '0.0000', 'currentSeasonTitolarity': '0.0000'}</t>
  </si>
  <si>
    <t>69</t>
  </si>
  <si>
    <t>2769</t>
  </si>
  <si>
    <t>{'pma': 38.35, 'pfc': 28.95, 'pmaRange': '34-44', 'pfcRange': '24-35', 'expectedFantamedia': 5.15, 'expectedTitolarita': 90, 'penaltyProbability': '0.000', 'freeKickProbability': '0.00', 'lastThreeYearVotoBase': 6.16, 'lastThreeYearFantamedia': 5.27, 'slot': 1, 'idFantacalcio': 4312, 'lastThreeYearTitolarity': '0.7300', 'lastFiveYearVotoBase': '6.1600', 'lastFiveYearFantamedia': '5.2700', 'lastFiveYearTitolarity': '0.7300', 'lastYearVotoBase': '6.0500', 'lastYearFantamedia': '4.8600', 'lastYearTitolarity': '0.7600', 'lastFiveMatchesVotoBase': '0.0000', 'lastFiveMatchesFantamedia': '0.0000', 'lastFiveMatchesTitolarity': '0.0000', 'currentSeasonVotoBase': '0.0000', 'currentSeasonFantamedia': '0.0000', 'currentSeasonTitolarity': '0.0000'}</t>
  </si>
  <si>
    <t>38,35</t>
  </si>
  <si>
    <t>34-44</t>
  </si>
  <si>
    <t>24-35</t>
  </si>
  <si>
    <t>5,27</t>
  </si>
  <si>
    <t>4312</t>
  </si>
  <si>
    <t>5.2700</t>
  </si>
  <si>
    <t>{'pma': 16.299999999999997, 'pfc': 16, 'pmaRange': '14-20', 'pfcRange': '12-20', 'expectedFantamedia': 6.56, 'expectedTitolarita': 83, 'penaltyProbability': '0.000', 'freeKickProbability': '70.00', 'lastThreeYearVotoBase': 6.2, 'lastThreeYearFantamedia': 6.86, 'slot': 3, 'idFantacalcio': 4896, 'lastThreeYearTitolarity': '0.3000', 'lastFiveYearVotoBase': '6.1500', 'lastFiveYearFantamedia': '6.6400', 'lastFiveYearTitolarity': '0.2300', 'lastYearVotoBase': '6.1900', 'lastYearFantamedia': '6.9700', 'lastYearTitolarity': '0.4200', 'lastFiveMatchesVotoBase': '0.0000', 'lastFiveMatchesFantamedia': '0.0000', 'lastFiveMatchesTitolarity': '0.0000', 'currentSeasonVotoBase': '0.0000', 'currentSeasonFantamedia': '0.0000', 'currentSeasonTitolarity': '0.0000'}</t>
  </si>
  <si>
    <t>16,3</t>
  </si>
  <si>
    <t>6,86</t>
  </si>
  <si>
    <t>4896</t>
  </si>
  <si>
    <t>6.6400</t>
  </si>
  <si>
    <t>0.2300</t>
  </si>
  <si>
    <t>6.9700</t>
  </si>
  <si>
    <t>{'pma': 1, 'pfc': 0.55, 'pmaRange': '1-2', 'pfcRange': '1-1', 'expectedFantamedia': 6.06, 'expectedTitolarita': 74, 'penaltyProbability': '0.000', 'freeKickProbability': '0.00', 'lastThreeYearVotoBase': 5.89, 'lastThreeYearFantamedia': 5.89, 'slot': 8, 'idFantacalcio': 5457, 'lastThreeYearTitolarity': '0.6800', 'lastFiveYearVotoBase': '5.8900', 'lastFiveYearFantamedia': '5.8900', 'lastFiveYearTitolarity': '0.6800', 'lastYearVotoBase': '5.7900', 'lastYearFantamedia': '5.6600', 'lastYearTitolarity': '0.8900', 'lastFiveMatchesVotoBase': '0.0000', 'lastFiveMatchesFantamedia': '0.0000', 'lastFiveMatchesTitolarity': '0.0000', 'currentSeasonVotoBase': '0.0000', 'currentSeasonFantamedia': '0.0000', 'currentSeasonTitolarity': '0.0000'}</t>
  </si>
  <si>
    <t>5457</t>
  </si>
  <si>
    <t>{'pma': 14.05, 'pfc': 26.8, 'pmaRange': '11-18', 'pfcRange': '21-34', 'expectedFantamedia': 6.21, 'expectedTitolarita': 92, 'penaltyProbability': '0.000', 'freeKickProbability': '0.00', 'lastThreeYearVotoBase': 5.99, 'lastThreeYearFantamedia': 6, 'slot': 2, 'idFantacalcio': 2296, 'lastThreeYearTitolarity': '0.9000', 'lastFiveYearVotoBase': '6.0300', 'lastFiveYearFantamedia': '6.0600', 'lastFiveYearTitolarity': '0.8800', 'lastYearVotoBase': '5.9900', 'lastYearFantamedia': '6.2000', 'lastYearTitolarity': '0.9200', 'lastFiveMatchesVotoBase': '0.0000', 'lastFiveMatchesFantamedia': '0.0000', 'lastFiveMatchesTitolarity': '0.0000', 'currentSeasonVotoBase': '0.0000', 'currentSeasonFantamedia': '0.0000', 'currentSeasonTitolarity': '0.0000'}</t>
  </si>
  <si>
    <t>14,05</t>
  </si>
  <si>
    <t>21-34</t>
  </si>
  <si>
    <t>2296</t>
  </si>
  <si>
    <t>{'pma': 3, 'pfc': 3.4499999999999997, 'pmaRange': '2-5', 'pfcRange': '3-5', 'expectedFantamedia': 6.31, 'expectedTitolarita': 77, 'penaltyProbability': '0.000', 'freeKickProbability': '20.00', 'lastThreeYearVotoBase': 6.04, 'lastThreeYearFantamedia': 6.2, 'slot': 8, 'idFantacalcio': 1933, 'lastThreeYearTitolarity': '0.6700', 'lastFiveYearVotoBase': '5.9600', 'lastFiveYearFantamedia': '6.1200', 'lastFiveYearTitolarity': '0.6700', 'lastYearVotoBase': '5.9500', 'lastYearFantamedia': '6.2800', 'lastYearTitolarity': '0.7900', 'lastFiveMatchesVotoBase': '0.0000', 'lastFiveMatchesFantamedia': '0.0000', 'lastFiveMatchesTitolarity': '0.0000', 'currentSeasonVotoBase': '0.0000', 'currentSeasonFantamedia': '0.0000', 'currentSeasonTitolarity': '0.0000'}</t>
  </si>
  <si>
    <t>1933</t>
  </si>
  <si>
    <t>0.6700</t>
  </si>
  <si>
    <t>{'pma': 3.5500000000000003, 'pfc': 1.25, 'pmaRange': '2-6', 'pfcRange': '1-2', 'expectedFantamedia': 5.94, 'expectedTitolarita': 89, 'penaltyProbability': '0.000', 'freeKickProbability': '0.00', 'lastThreeYearVotoBase': 6.06, 'lastThreeYearFantamedia': 6.14, 'slot': 8, 'idFantacalcio': 4904, 'lastThreeYearTitolarity': '0.6800', 'lastFiveYearVotoBase': '6.0600', 'lastFiveYearFantamedia': '6.1400', 'lastFiveYearTitolarity': '0.6800', 'lastYearVotoBase': '5.9800', 'lastYearFantamedia': '5.8800', 'lastYearTitolarity': '0.8700', 'lastFiveMatchesVotoBase': '0.0000', 'lastFiveMatchesFantamedia': '0.0000', 'lastFiveMatchesTitolarity': '0.0000', 'currentSeasonVotoBase': '0.0000', 'currentSeasonFantamedia': '0.0000', 'currentSeasonTitolarity': '0.0000'}</t>
  </si>
  <si>
    <t>3,55</t>
  </si>
  <si>
    <t>4904</t>
  </si>
  <si>
    <t>{'pma': 5.6, 'pfc': 0.9, 'pmaRange': '3-9', 'pfcRange': '1-2', 'expectedFantamedia': 6.15, 'expectedTitolarita': 89, 'penaltyProbability': '10.000', 'freeKickProbability': '70.00', 'lastThreeYearVotoBase': 5.95, 'lastThreeYearFantamedia': 6.06, 'slot': 8, 'idFantacalcio': 4965, 'lastThreeYearTitolarity': '0.8400', 'lastFiveYearVotoBase': '5.9600', 'lastFiveYearFantamedia': '6.1200', 'lastFiveYearTitolarity': '0.8800', 'lastYearVotoBase': '5.9800', 'lastYearFantamedia': '6.0200', 'lastYearTitolarity': '0.7400', 'lastFiveMatchesVotoBase': '0.0000', 'lastFiveMatchesFantamedia': '0.0000', 'lastFiveMatchesTitolarity': '0.0000', 'currentSeasonVotoBase': '0.0000', 'currentSeasonFantamedia': '0.0000', 'currentSeasonTitolarity': '0.0000'}</t>
  </si>
  <si>
    <t>4965</t>
  </si>
  <si>
    <t>{'pma': 0.9, 'pfc': 0.45, 'pmaRange': '1-2', 'pfcRange': '1-1', 'expectedFantamedia': 6.05, 'expectedTitolarita': 0, 'penaltyProbability': '0.000', 'freeKickProbability': '0.00', 'lastThreeYearVotoBase': 5.99, 'lastThreeYearFantamedia': 6.02, 'slot': 8, 'idFantacalcio': 142, 'lastThreeYearTitolarity': '0.6600', 'lastFiveYearVotoBase': '5.9500', 'lastFiveYearFantamedia': '5.9400', 'lastFiveYearTitolarity': '0.6400', 'lastYearVotoBase': '5.8200', 'lastYearFantamedia': '5.7400', 'lastYearTitolarity': '0.5000', 'lastFiveMatchesVotoBase': '0.0000', 'lastFiveMatchesFantamedia': '0.0000', 'lastFiveMatchesTitolarity': '0.0000', 'currentSeasonVotoBase': '0.0000', 'currentSeasonFantamedia': '0.0000', 'currentSeasonTitolarity': '0.0000'}</t>
  </si>
  <si>
    <t>142</t>
  </si>
  <si>
    <t>{'pma': 190, 'pfc': 178.5, 'pmaRange': '176-205', 'pfcRange': '161-197', 'expectedFantamedia': 8, 'expectedTitolarita': 91, 'penaltyProbability': '10.000', 'freeKickProbability': '0.00', 'lastThreeYearVotoBase': 6.48, 'lastThreeYearFantamedia': 8.3, 'slot': 1, 'idFantacalcio': 2764, 'lastThreeYearTitolarity': '0.9000', 'lastFiveYearVotoBase': '6.4200', 'lastFiveYearFantamedia': '8.0100', 'lastFiveYearTitolarity': '0.9300', 'lastYearVotoBase': '6.6500', 'lastYearFantamedia': '8.7300', 'lastYearTitolarity': '0.8700', 'lastFiveMatchesVotoBase': '0.0000', 'lastFiveMatchesFantamedia': '0.0000', 'lastFiveMatchesTitolarity': '0.0000', 'currentSeasonVotoBase': '0.0000', 'currentSeasonFantamedia': '0.0000', 'currentSeasonTitolarity': '0.0000'}</t>
  </si>
  <si>
    <t>190</t>
  </si>
  <si>
    <t>176-205</t>
  </si>
  <si>
    <t>161-197</t>
  </si>
  <si>
    <t>2764</t>
  </si>
  <si>
    <t>8.0100</t>
  </si>
  <si>
    <t>6.6500</t>
  </si>
  <si>
    <t>8.7300</t>
  </si>
  <si>
    <t>{'pma': 13, 'pfc': 20.2, 'pmaRange': '10-17', 'pfcRange': '16-26', 'expectedFantamedia': 6.24, 'expectedTitolarita': 84, 'penaltyProbability': '0.000', 'freeKickProbability': '0.00', 'lastThreeYearVotoBase': 5.93, 'lastThreeYearFantamedia': 6.05, 'slot': 3, 'idFantacalcio': 5323, 'lastThreeYearTitolarity': '0.6400', 'lastFiveYearVotoBase': '5.9200', 'lastFiveYearFantamedia': '6.0000', 'lastFiveYearTitolarity': '0.6100', 'lastYearVotoBase': '6.0400', 'lastYearFantamedia': '6.4100', 'lastYearTitolarity': '0.7400', 'lastFiveMatchesVotoBase': '0.0000', 'lastFiveMatchesFantamedia': '0.0000', 'lastFiveMatchesTitolarity': '0.0000', 'currentSeasonVotoBase': '0.0000', 'currentSeasonFantamedia': '0.0000', 'currentSeasonTitolarity': '0.0000'}</t>
  </si>
  <si>
    <t>13</t>
  </si>
  <si>
    <t>10-17</t>
  </si>
  <si>
    <t>5323</t>
  </si>
  <si>
    <t>{'pma': 2, 'pfc': 0.75, 'pmaRange': '2-3', 'pfcRange': '1-1', 'expectedFantamedia': 5.98, 'expectedTitolarita': 78, 'penaltyProbability': '0.000', 'freeKickProbability': '0.00', 'lastThreeYearVotoBase': 5.8, 'lastThreeYearFantamedia': 5.77, 'slot': 8, 'idFantacalcio': 2188, 'lastThreeYearTitolarity': '0.9000', 'lastFiveYearVotoBase': '5.8600', 'lastFiveYearFantamedia': '5.9600', 'lastFiveYearTitolarity': '0.8100', 'lastYearVotoBase': '5.7200', 'lastYearFantamedia': '5.7300', 'lastYearTitolarity': '0.9700', 'lastFiveMatchesVotoBase': '0.0000', 'lastFiveMatchesFantamedia': '0.0000', 'lastFiveMatchesTitolarity': '0.0000', 'currentSeasonVotoBase': '0.0000', 'currentSeasonFantamedia': '0.0000', 'currentSeasonTitolarity': '0.0000'}</t>
  </si>
  <si>
    <t>2188</t>
  </si>
  <si>
    <t>{'pma': 4.8, 'pfc': 8.3, 'pmaRange': '3-8', 'pfcRange': '7-11', 'expectedFantamedia': 6.13, 'expectedTitolarita': 80, 'penaltyProbability': '0.000', 'freeKickProbability': '0.00', 'lastThreeYearVotoBase': 5.89, 'lastThreeYearFantamedia': 6.08, 'slot': 6, 'idFantacalcio': 49, 'lastThreeYearTitolarity': '0.3400', 'lastFiveYearVotoBase': '5.8900', 'lastFiveYearFantamedia': '6.0800', 'lastFiveYearTitolarity': '0.3400', 'lastYearVotoBase': '5.8700', 'lastYearFantamedia': '5.8000', 'lastYearTitolarity': '0.3900', 'lastFiveMatchesVotoBase': '0.0000', 'lastFiveMatchesFantamedia': '0.0000', 'lastFiveMatchesTitolarity': '0.0000', 'currentSeasonVotoBase': '0.0000', 'currentSeasonFantamedia': '0.0000', 'currentSeasonTitolarity': '0.0000'}</t>
  </si>
  <si>
    <t>49</t>
  </si>
  <si>
    <t>{'pma': 3.0500000000000003, 'pfc': 0.45, 'pmaRange': '2-5', 'pfcRange': '1-1', 'expectedFantamedia': 6.11, 'expectedTitolarita': 73, 'penaltyProbability': '0.000', 'freeKickProbability': '0.00', 'lastThreeYearVotoBase': 5.9, 'lastThreeYearFantamedia': 5.98, 'slot': 8, 'idFantacalcio': 5481, 'lastThreeYearTitolarity': '0.7400', 'lastFiveYearVotoBase': '5.9000', 'lastFiveYearFantamedia': '5.9800', 'lastFiveYearTitolarity': '0.7400', 'lastYearVotoBase': '5.6800', 'lastYearFantamedia': '5.6400', 'lastYearTitolarity': '0.6600', 'lastFiveMatchesVotoBase': '0.0000', 'lastFiveMatchesFantamedia': '0.0000', 'lastFiveMatchesTitolarity': '0.0000', 'currentSeasonVotoBase': '0.0000', 'currentSeasonFantamedia': '0.0000', 'currentSeasonTitolarity': '0.0000'}</t>
  </si>
  <si>
    <t>5481</t>
  </si>
  <si>
    <t>{'pma': 39.1, 'pfc': 30.05, 'pmaRange': '34-45', 'pfcRange': '25-37', 'expectedFantamedia': 5.29, 'expectedTitolarita': 80, 'penaltyProbability': '0.000', 'freeKickProbability': '0.00', 'lastThreeYearVotoBase': 6.03, 'lastThreeYearFantamedia': 5.18, 'slot': 1, 'idFantacalcio': 572, 'lastThreeYearTitolarity': '0.6300', 'lastFiveYearVotoBase': '6.0900', 'lastFiveYearFantamedia': '5.0400', 'lastFiveYearTitolarity': '0.6100', 'lastYearVotoBase': '6.0600', 'lastYearFantamedia': '4.9700', 'lastYearTitolarity': '0.8200', 'lastFiveMatchesVotoBase': '0.0000', 'lastFiveMatchesFantamedia': '0.0000', 'lastFiveMatchesTitolarity': '0.0000', 'currentSeasonVotoBase': '0.0000', 'currentSeasonFantamedia': '0.0000', 'currentSeasonTitolarity': '0.0000'}</t>
  </si>
  <si>
    <t>39,1</t>
  </si>
  <si>
    <t>34-45</t>
  </si>
  <si>
    <t>25-37</t>
  </si>
  <si>
    <t>5,29</t>
  </si>
  <si>
    <t>5,18</t>
  </si>
  <si>
    <t>572</t>
  </si>
  <si>
    <t>4.9700</t>
  </si>
  <si>
    <t>{'pma': 12.75, 'pfc': 16.75, 'pmaRange': '9-17', 'pfcRange': '13-21', 'expectedFantamedia': 6.59, 'expectedTitolarita': 72, 'penaltyProbability': '20.000', 'freeKickProbability': '20.00', 'lastThreeYearVotoBase': 6.06, 'lastThreeYearFantamedia': 6.53, 'slot': 4, 'idFantacalcio': 4970, 'lastThreeYearTitolarity': '0.6000', 'lastFiveYearVotoBase': '6.1000', 'lastFiveYearFantamedia': '6.6400', 'lastFiveYearTitolarity': '0.6800', 'lastYearVotoBase': '6.1800', 'lastYearFantamedia': '6.3500', 'lastYearTitolarity': '0.4500', 'lastFiveMatchesVotoBase': '0.0000', 'lastFiveMatchesFantamedia': '0.0000', 'lastFiveMatchesTitolarity': '0.0000', 'currentSeasonVotoBase': '0.0000', 'currentSeasonFantamedia': '0.0000', 'currentSeasonTitolarity': '0.0000'}</t>
  </si>
  <si>
    <t>12,75</t>
  </si>
  <si>
    <t>9-17</t>
  </si>
  <si>
    <t>13-21</t>
  </si>
  <si>
    <t>6,59</t>
  </si>
  <si>
    <t>72</t>
  </si>
  <si>
    <t>4970</t>
  </si>
  <si>
    <t>6.1800</t>
  </si>
  <si>
    <t>{'pma': 1.45, 'pfc': 0.4, 'pmaRange': '1-3', 'pfcRange': '1-1', 'expectedFantamedia': 6.7, 'expectedTitolarita': 44, 'penaltyProbability': '0.000', 'freeKickProbability': '0.00', 'lastThreeYearVotoBase': 6.04, 'lastThreeYearFantamedia': 6.6, 'slot': 6, 'idFantacalcio': 2012, 'lastThreeYearTitolarity': '0.6700', 'lastFiveYearVotoBase': '6.0600', 'lastFiveYearFantamedia': '6.8200', 'lastFiveYearTitolarity': '0.6800', 'lastYearVotoBase': '6.0000', 'lastYearFantamedia': '6.4600', 'lastYearTitolarity': '0.6300', 'lastFiveMatchesVotoBase': '0.0000', 'lastFiveMatchesFantamedia': '0.0000', 'lastFiveMatchesTitolarity': '0.0000', 'currentSeasonVotoBase': '0.0000', 'currentSeasonFantamedia': '0.0000', 'currentSeasonTitolarity': '0.0000'}</t>
  </si>
  <si>
    <t>2012</t>
  </si>
  <si>
    <t>6.8200</t>
  </si>
  <si>
    <t>{'pma': 23.150000000000002, 'pfc': 29.7, 'pmaRange': '20-28', 'pfcRange': '24-36', 'expectedFantamedia': 5.15, 'expectedTitolarita': 91, 'penaltyProbability': '0.000', 'freeKickProbability': '0.00', 'lastThreeYearVotoBase': 6.06, 'lastThreeYearFantamedia': 4.99, 'slot': 1, 'idFantacalcio': 2170, 'lastThreeYearTitolarity': '0.8900', 'lastFiveYearVotoBase': '5.9900', 'lastFiveYearFantamedia': '4.8900', 'lastFiveYearTitolarity': '0.7000', 'lastYearVotoBase': '6.1200', 'lastYearFantamedia': '5.2400', 'lastYearTitolarity': '0.9500', 'lastFiveMatchesVotoBase': '0.0000', 'lastFiveMatchesFantamedia': '0.0000', 'lastFiveMatchesTitolarity': '0.0000', 'currentSeasonVotoBase': '0.0000', 'currentSeasonFantamedia': '0.0000', 'currentSeasonTitolarity': '0.0000'}</t>
  </si>
  <si>
    <t>23,15</t>
  </si>
  <si>
    <t>4,99</t>
  </si>
  <si>
    <t>2170</t>
  </si>
  <si>
    <t>4.8900</t>
  </si>
  <si>
    <t>5.2400</t>
  </si>
  <si>
    <t>{'pma': 1.75, 'pfc': 0.7, 'pmaRange': '1-3', 'pfcRange': '1-1', 'expectedFantamedia': 6.08, 'expectedTitolarita': 37, 'penaltyProbability': '0.000', 'freeKickProbability': '0.00', 'lastThreeYearVotoBase': 5.91, 'lastThreeYearFantamedia': 5.97, 'slot': 8, 'idFantacalcio': 5813, 'lastThreeYearTitolarity': '0.4300', 'lastFiveYearVotoBase': '5.9100', 'lastFiveYearFantamedia': '5.9700', 'lastFiveYearTitolarity': '0.4300', 'lastYearVotoBase': '5.7800', 'lastYearFantamedia': '5.9000', 'lastYearTitolarity': '0.5300', 'lastFiveMatchesVotoBase': '0.0000', 'lastFiveMatchesFantamedia': '0.0000', 'lastFiveMatchesTitolarity': '0.0000', 'currentSeasonVotoBase': '0.0000', 'currentSeasonFantamedia': '0.0000', 'currentSeasonTitolarity': '0.0000'}</t>
  </si>
  <si>
    <t>5813</t>
  </si>
  <si>
    <t>{'pma': 22.8, 'pfc': 20, 'pmaRange': '19-27', 'pfcRange': '15-25', 'expectedFantamedia': 6.52, 'expectedTitolarita': 87, 'penaltyProbability': '0.000', 'freeKickProbability': '10.00', 'lastThreeYearVotoBase': 6.24, 'lastThreeYearFantamedia': 6.63, 'slot': 2, 'idFantacalcio': 2529, 'lastThreeYearTitolarity': '0.8600', 'lastFiveYearVotoBase': '6.2600', 'lastFiveYearFantamedia': '7.0400', 'lastFiveYearTitolarity': '0.8100', 'lastYearVotoBase': '6.4000', 'lastYearFantamedia': '6.6800', 'lastYearTitolarity': '0.9500', 'lastFiveMatchesVotoBase': '0.0000', 'lastFiveMatchesFantamedia': '0.0000', 'lastFiveMatchesTitolarity': '0.0000', 'currentSeasonVotoBase': '0.0000', 'currentSeasonFantamedia': '0.0000', 'currentSeasonTitolarity': '0.0000'}</t>
  </si>
  <si>
    <t>22,8</t>
  </si>
  <si>
    <t>15-25</t>
  </si>
  <si>
    <t>2529</t>
  </si>
  <si>
    <t>{'pma': 4.4, 'pfc': 15.549999999999999, 'pmaRange': '3-7', 'pfcRange': '12-20', 'expectedFantamedia': 4.82, 'expectedTitolarita': 92, 'penaltyProbability': '0.000', 'freeKickProbability': '0.00', 'lastThreeYearVotoBase': 6.2, 'lastThreeYearFantamedia': 4.78, 'slot': 2, 'idFantacalcio': 4957, 'lastThreeYearTitolarity': '0.9500', 'lastFiveYearVotoBase': '6.1400', 'lastFiveYearFantamedia': '4.5800', 'lastFiveYearTitolarity': '0.9500', 'lastYearVotoBase': '6.3100', 'lastYearFantamedia': '4.9900', 'lastYearTitolarity': '0.9700', 'lastFiveMatchesVotoBase': '0.0000', 'lastFiveMatchesFantamedia': '0.0000', 'lastFiveMatchesTitolarity': '0.0000', 'currentSeasonVotoBase': '0.0000', 'currentSeasonFantamedia': '0.0000', 'currentSeasonTitolarity': '0.0000'}</t>
  </si>
  <si>
    <t>4,82</t>
  </si>
  <si>
    <t>4,78</t>
  </si>
  <si>
    <t>4957</t>
  </si>
  <si>
    <t>4.5800</t>
  </si>
  <si>
    <t>4.9900</t>
  </si>
  <si>
    <t>{'pma': 1.2, 'pfc': 0.65, 'pmaRange': '1-2', 'pfcRange': '1-1', 'expectedFantamedia': 5.95, 'expectedTitolarita': 67, 'penaltyProbability': '0.000', 'freeKickProbability': '0.00', 'lastThreeYearVotoBase': 6.04, 'lastThreeYearFantamedia': 6.26, 'slot': 8, 'idFantacalcio': 6054, 'lastThreeYearTitolarity': '0.5500', 'lastFiveYearVotoBase': '6.0400', 'lastFiveYearFantamedia': '6.2600', 'lastFiveYearTitolarity': '0.5500', 'lastYearVotoBase': '6.0300', 'lastYearFantamedia': '6.2100', 'lastYearTitolarity': '0.4500', 'lastFiveMatchesVotoBase': '0.0000', 'lastFiveMatchesFantamedia': '0.0000', 'lastFiveMatchesTitolarity': '0.0000', 'currentSeasonVotoBase': '0.0000', 'currentSeasonFantamedia': '0.0000', 'currentSeasonTitolarity': '0.0000'}</t>
  </si>
  <si>
    <t>6054</t>
  </si>
  <si>
    <t>{'pma': 1.6, 'pfc': 3.75, 'pmaRange': '1-3', 'pfcRange': '3-5', 'expectedFantamedia': 6.55, 'expectedTitolarita': 76, 'penaltyProbability': '0.000', 'freeKickProbability': '0.00', 'lastThreeYearVotoBase': 6.04, 'lastThreeYearFantamedia': 6.52, 'slot': 5, 'idFantacalcio': 5882, 'lastThreeYearTitolarity': '0.8200', 'lastFiveYearVotoBase': '6.0400', 'lastFiveYearFantamedia': '6.5200', 'lastFiveYearTitolarity': '0.8200', 'lastYearVotoBase': '6.0000', 'lastYearFantamedia': '6.4100', 'lastYearTitolarity': '0.8700', 'lastFiveMatchesVotoBase': '0.0000', 'lastFiveMatchesFantamedia': '0.0000', 'lastFiveMatchesTitolarity': '0.0000', 'currentSeasonVotoBase': '0.0000', 'currentSeasonFantamedia': '0.0000', 'currentSeasonTitolarity': '0.0000'}</t>
  </si>
  <si>
    <t>5882</t>
  </si>
  <si>
    <t>6.5200</t>
  </si>
  <si>
    <t>{'pma': 1.35, 'pfc': 0.55, 'pmaRange': '1-2', 'pfcRange': '1-1', 'expectedFantamedia': 6.79, 'expectedTitolarita': 43, 'penaltyProbability': '0.000', 'freeKickProbability': '0.00', 'lastThreeYearVotoBase': 6.09, 'lastThreeYearFantamedia': 6.8, 'slot': 6, 'idFantacalcio': 6145, 'lastThreeYearTitolarity': '0.5400', 'lastFiveYearVotoBase': '6.0900', 'lastFiveYearFantamedia': '6.8000', 'lastFiveYearTitolarity': '0.5400', 'lastYearVotoBase': '6.1400', 'lastYearFantamedia': '6.8600', 'lastYearTitolarity': '0.7400', 'lastFiveMatchesVotoBase': '0.0000', 'lastFiveMatchesFantamedia': '0.0000', 'lastFiveMatchesTitolarity': '0.0000', 'currentSeasonVotoBase': '0.0000', 'currentSeasonFantamedia': '0.0000', 'currentSeasonTitolarity': '0.0000'}</t>
  </si>
  <si>
    <t>6,79</t>
  </si>
  <si>
    <t>6145</t>
  </si>
  <si>
    <t>6.8000</t>
  </si>
  <si>
    <t>6.8600</t>
  </si>
  <si>
    <t>{'pma': 2.35, 'pfc': 0.75, 'pmaRange': '2-4', 'pfcRange': '1-1', 'expectedFantamedia': 6.13, 'expectedTitolarita': 75, 'penaltyProbability': '0.000', 'freeKickProbability': '10.00', 'lastThreeYearVotoBase': 5.82, 'lastThreeYearFantamedia': 5.96, 'slot': 8, 'idFantacalcio': 4349, 'lastThreeYearTitolarity': '0.2200', 'lastFiveYearVotoBase': '5.8200', 'lastFiveYearFantamedia': '5.9600', 'lastFiveYearTitolarity': '0.2200', 'lastYearVotoBase': '5.9200', 'lastYearFantamedia': '6.0000', 'lastYearTitolarity': '0.1600', 'lastFiveMatchesVotoBase': '0.0000', 'lastFiveMatchesFantamedia': '0.0000', 'lastFiveMatchesTitolarity': '0.0000', 'currentSeasonVotoBase': '0.0000', 'currentSeasonFantamedia': '0.0000', 'currentSeasonTitolarity': '0.0000'}</t>
  </si>
  <si>
    <t>2,35</t>
  </si>
  <si>
    <t>4349</t>
  </si>
  <si>
    <t>{'pma': 5.8500000000000005, 'pfc': 8.45, 'pmaRange': '4-9', 'pfcRange': '7-11', 'expectedFantamedia': 6.16, 'expectedTitolarita': 76, 'penaltyProbability': '0.000', 'freeKickProbability': '0.00', 'lastThreeYearVotoBase': 5.92, 'lastThreeYearFantamedia': 6.08, 'slot': 6, 'idFantacalcio': 5840, 'lastThreeYearTitolarity': '0.6100', 'lastFiveYearVotoBase': '5.9200', 'lastFiveYearFantamedia': '6.0800', 'lastFiveYearTitolarity': '0.6100', 'lastYearVotoBase': '5.8200', 'lastYearFantamedia': '5.8900', 'lastYearTitolarity': '0.5800', 'lastFiveMatchesVotoBase': '0.0000', 'lastFiveMatchesFantamedia': '0.0000', 'lastFiveMatchesTitolarity': '0.0000', 'currentSeasonVotoBase': '0.0000', 'currentSeasonFantamedia': '0.0000', 'currentSeasonTitolarity': '0.0000'}</t>
  </si>
  <si>
    <t>5840</t>
  </si>
  <si>
    <t>{'pma': 46.699999999999996, 'pfc': 56.550000000000004, 'pmaRange': '42-53', 'pfcRange': '49-66', 'expectedFantamedia': 7.2, 'expectedTitolarita': 85, 'penaltyProbability': '70.000', 'freeKickProbability': '70.00', 'lastThreeYearVotoBase': 6.12, 'lastThreeYearFantamedia': 6.99, 'slot': 1, 'idFantacalcio': 2167, 'lastThreeYearTitolarity': '0.7800', 'lastFiveYearVotoBase': '6.0500', 'lastFiveYearFantamedia': '6.8800', 'lastFiveYearTitolarity': '0.8300', 'lastYearVotoBase': '6.1600', 'lastYearFantamedia': '7.0600', 'lastYearTitolarity': '0.8200', 'lastFiveMatchesVotoBase': '0.0000', 'lastFiveMatchesFantamedia': '0.0000', 'lastFiveMatchesTitolarity': '0.0000', 'currentSeasonVotoBase': '0.0000', 'currentSeasonFantamedia': '0.0000', 'currentSeasonTitolarity': '0.0000'}</t>
  </si>
  <si>
    <t>46,7</t>
  </si>
  <si>
    <t>42-53</t>
  </si>
  <si>
    <t>49-66</t>
  </si>
  <si>
    <t>7,2</t>
  </si>
  <si>
    <t>6,99</t>
  </si>
  <si>
    <t>2167</t>
  </si>
  <si>
    <t>7.0600</t>
  </si>
  <si>
    <t>{'pma': 0.9, 'pfc': 0.5, 'pmaRange': '1-2', 'pfcRange': '1-1', 'expectedFantamedia': 4.84, 'expectedTitolarita': 9, 'penaltyProbability': '0.000', 'freeKickProbability': '0.00', 'lastThreeYearVotoBase': 6.17, 'lastThreeYearFantamedia': 3.5, 'slot': 3, 'idFantacalcio': 543, 'lastThreeYearTitolarity': '0.0800', 'lastFiveYearVotoBase': '5.8300', 'lastFiveYearFantamedia': '4.1700', 'lastFiveYearTitolarity': '0.0600', 'lastYearVotoBase': '0.0000', 'lastYearFantamedia': '0.0000', 'lastYearTitolarity': '0.0000', 'lastFiveMatchesVotoBase': '0.0000', 'lastFiveMatchesFantamedia': '0.0000', 'lastFiveMatchesTitolarity': '0.0000', 'currentSeasonVotoBase': '0.0000', 'currentSeasonFantamedia': '0.0000', 'currentSeasonTitolarity': '0.0000'}</t>
  </si>
  <si>
    <t>543</t>
  </si>
  <si>
    <t>4.1700</t>
  </si>
  <si>
    <t>0.0600</t>
  </si>
  <si>
    <t>{'pma': 2.15, 'pfc': 0.6, 'pmaRange': '2-4', 'pfcRange': '1-1', 'expectedFantamedia': 5.97, 'expectedTitolarita': 62, 'penaltyProbability': '0.000', 'freeKickProbability': '0.00', 'lastThreeYearVotoBase': 5.91, 'lastThreeYearFantamedia': 5.88, 'slot': 8, 'idFantacalcio': 5449, 'lastThreeYearTitolarity': '0.6800', 'lastFiveYearVotoBase': '5.9100', 'lastFiveYearFantamedia': '5.8800', 'lastFiveYearTitolarity': '0.6800', 'lastYearVotoBase': '5.6900', 'lastYearFantamedia': '5.6400', 'lastYearTitolarity': '0.5500', 'lastFiveMatchesVotoBase': '0.0000', 'lastFiveMatchesFantamedia': '0.0000', 'lastFiveMatchesTitolarity': '0.0000', 'currentSeasonVotoBase': '0.0000', 'currentSeasonFantamedia': '0.0000', 'currentSeasonTitolarity': '0.0000'}</t>
  </si>
  <si>
    <t>2,15</t>
  </si>
  <si>
    <t>5449</t>
  </si>
  <si>
    <t>{'pma': 20.85, 'pfc': 18.8, 'pmaRange': '17-26', 'pfcRange': '15-24', 'expectedFantamedia': 6.6, 'expectedTitolarita': 77, 'penaltyProbability': '10.000', 'freeKickProbability': '0.00', 'lastThreeYearVotoBase': 6.13, 'lastThreeYearFantamedia': 6.95, 'slot': 3, 'idFantacalcio': 2077, 'lastThreeYearTitolarity': '0.8600', 'lastFiveYearVotoBase': '6.1300', 'lastFiveYearFantamedia': '6.9500', 'lastFiveYearTitolarity': '0.8000', 'lastYearVotoBase': '6.2100', 'lastYearFantamedia': '6.8900', 'lastYearTitolarity': '0.8700', 'lastFiveMatchesVotoBase': '0.0000', 'lastFiveMatchesFantamedia': '0.0000', 'lastFiveMatchesTitolarity': '0.0000', 'currentSeasonVotoBase': '0.0000', 'currentSeasonFantamedia': '0.0000', 'currentSeasonTitolarity': '0.0000'}</t>
  </si>
  <si>
    <t>20,85</t>
  </si>
  <si>
    <t>15-24</t>
  </si>
  <si>
    <t>2077</t>
  </si>
  <si>
    <t>6.9500</t>
  </si>
  <si>
    <t>0.8000</t>
  </si>
  <si>
    <t>6.8900</t>
  </si>
  <si>
    <t>{'pma': 1.65, 'pfc': 0.8, 'pmaRange': '2-3', 'pfcRange': '1-1', 'expectedFantamedia': 5.81, 'expectedTitolarita': 45, 'penaltyProbability': '0.000', 'freeKickProbability': '0.00', 'lastThreeYearVotoBase': 5.99, 'lastThreeYearFantamedia': 6.03, 'slot': 8, 'idFantacalcio': 327, 'lastThreeYearTitolarity': '0.5000', 'lastFiveYearVotoBase': '5.9000', 'lastFiveYearFantamedia': '5.8800', 'lastFiveYearTitolarity': '0.5300', 'lastYearVotoBase': '6.0800', 'lastYearFantamedia': '6.2900', 'lastYearTitolarity': '0.5000', 'lastFiveMatchesVotoBase': '0.0000', 'lastFiveMatchesFantamedia': '0.0000', 'lastFiveMatchesTitolarity': '0.0000', 'currentSeasonVotoBase': '0.0000', 'currentSeasonFantamedia': '0.0000', 'currentSeasonTitolarity': '0.0000'}</t>
  </si>
  <si>
    <t>1,65</t>
  </si>
  <si>
    <t>45</t>
  </si>
  <si>
    <t>327</t>
  </si>
  <si>
    <t>{'pma': 0.95, 'pfc': 0.5, 'pmaRange': '1-2', 'pfcRange': '1-1', 'expectedFantamedia': 6.64, 'expectedTitolarita': 38, 'penaltyProbability': '0.000', 'freeKickProbability': '0.00', 'lastThreeYearVotoBase': 6.1, 'lastThreeYearFantamedia': 6.56, 'slot': 6, 'idFantacalcio': 2489, 'lastThreeYearTitolarity': '0.8200', 'lastFiveYearVotoBase': '6.0400', 'lastFiveYearFantamedia': '6.5300', 'lastFiveYearTitolarity': '0.7900', 'lastYearVotoBase': '5.9200', 'lastYearFantamedia': '6.0000', 'lastYearTitolarity': '0.6800', 'lastFiveMatchesVotoBase': '0.0000', 'lastFiveMatchesFantamedia': '0.0000', 'lastFiveMatchesTitolarity': '0.0000', 'currentSeasonVotoBase': '0.0000', 'currentSeasonFantamedia': '0.0000', 'currentSeasonTitolarity': '0.0000'}</t>
  </si>
  <si>
    <t>6,64</t>
  </si>
  <si>
    <t>38</t>
  </si>
  <si>
    <t>2489</t>
  </si>
  <si>
    <t>{'pma': 0.95, 'pfc': 0.5, 'pmaRange': '1-2', 'pfcRange': '1-1', 'expectedFantamedia': 6.06, 'expectedTitolarita': 41, 'penaltyProbability': '0.000', 'freeKickProbability': '0.00', 'lastThreeYearVotoBase': 5.92, 'lastThreeYearFantamedia': 6.23, 'slot': 6, 'idFantacalcio': 2103, 'lastThreeYearTitolarity': '0.3200', 'lastFiveYearVotoBase': '5.9200', 'lastFiveYearFantamedia': '6.2300', 'lastFiveYearTitolarity': '0.3200', 'lastYearVotoBase': '5.8700', 'lastYearFantamedia': '6.0300', 'lastYearTitolarity': '0.3900', 'lastFiveMatchesVotoBase': '0.0000', 'lastFiveMatchesFantamedia': '0.0000', 'lastFiveMatchesTitolarity': '0.0000', 'currentSeasonVotoBase': '0.0000', 'currentSeasonFantamedia': '0.0000', 'currentSeasonTitolarity': '0.0000'}</t>
  </si>
  <si>
    <t>41</t>
  </si>
  <si>
    <t>2103</t>
  </si>
  <si>
    <t>{'pma': 38.150000000000006, 'pfc': 35.6, 'pmaRange': '33-44', 'pfcRange': '29-43', 'expectedFantamedia': 6.73, 'expectedTitolarita': 85, 'penaltyProbability': '15.000', 'freeKickProbability': '20.00', 'lastThreeYearVotoBase': 6.13, 'lastThreeYearFantamedia': 6.8, 'slot': 1, 'idFantacalcio': 530, 'lastThreeYearTitolarity': '0.7700', 'lastFiveYearVotoBase': '6.1800', 'lastFiveYearFantamedia': '6.7700', 'lastFiveYearTitolarity': '0.7800', 'lastYearVotoBase': '6.1400', 'lastYearFantamedia': '6.9500', 'lastYearTitolarity': '0.7600', 'lastFiveMatchesVotoBase': '0.0000', 'lastFiveMatchesFantamedia': '0.0000', 'lastFiveMatchesTitolarity': '0.0000', 'currentSeasonVotoBase': '0.0000', 'currentSeasonFantamedia': '0.0000', 'currentSeasonTitolarity': '0.0000'}</t>
  </si>
  <si>
    <t>38,15</t>
  </si>
  <si>
    <t>33-44</t>
  </si>
  <si>
    <t>29-43</t>
  </si>
  <si>
    <t>530</t>
  </si>
  <si>
    <t>{'pma': 1, 'pfc': 0.55, 'pmaRange': '1-2', 'pfcRange': '1-1', 'expectedFantamedia': 6, 'expectedTitolarita': 37, 'penaltyProbability': '0.000', 'freeKickProbability': '0.00', 'lastThreeYearVotoBase': 6.02, 'lastThreeYearFantamedia': 5.85, 'slot': 8, 'idFantacalcio': 2728, 'lastThreeYearTitolarity': '0.3200', 'lastFiveYearVotoBase': '5.9400', 'lastFiveYearFantamedia': '5.8000', 'lastFiveYearTitolarity': '0.3800', 'lastYearVotoBase': '5.7900', 'lastYearFantamedia': '5.7600', 'lastYearTitolarity': '0.4500', 'lastFiveMatchesVotoBase': '0.0000', 'lastFiveMatchesFantamedia': '0.0000', 'lastFiveMatchesTitolarity': '0.0000', 'currentSeasonVotoBase': '0.0000', 'currentSeasonFantamedia': '0.0000', 'currentSeasonTitolarity': '0.0000'}</t>
  </si>
  <si>
    <t>2728</t>
  </si>
  <si>
    <t>{'pma': 0.8, 'pfc': 0.5, 'pmaRange': '1-1', 'pfcRange': '1-1', 'expectedFantamedia': 4.39, 'expectedTitolarita': 9, 'penaltyProbability': '0.000', 'freeKickProbability': '0.00', 'lastThreeYearVotoBase': 7, 'lastThreeYearFantamedia': 6, 'slot': 3, 'idFantacalcio': 511, 'lastThreeYearTitolarity': '0.0300', 'lastFiveYearVotoBase': '7.0000', 'lastFiveYearFantamedia': '6.0000', 'lastFiveYearTitolarity': '0.0300', 'lastYearVotoBase': '7.5000', 'lastYearFantamedia': '5.5000', 'lastYearTitolarity': '0.0300', 'lastFiveMatchesVotoBase': '0.0000', 'lastFiveMatchesFantamedia': '0.0000', 'lastFiveMatchesTitolarity': '0.0000', 'currentSeasonVotoBase': '0.0000', 'currentSeasonFantamedia': '0.0000', 'currentSeasonTitolarity': '0.0000'}</t>
  </si>
  <si>
    <t>4,39</t>
  </si>
  <si>
    <t>511</t>
  </si>
  <si>
    <t>7.5000</t>
  </si>
  <si>
    <t>5.5000</t>
  </si>
  <si>
    <t>{'pma': 1.35, 'pfc': 0.5, 'pmaRange': '1-2', 'pfcRange': '1-1', 'expectedFantamedia': 5.39, 'expectedTitolarita': 20, 'penaltyProbability': '0.000', 'freeKickProbability': '0.00', 'lastThreeYearVotoBase': 6.17, 'lastThreeYearFantamedia': 5.47, 'slot': 3, 'idFantacalcio': 218, 'lastThreeYearTitolarity': '0.1700', 'lastFiveYearVotoBase': '6.1800', 'lastFiveYearFantamedia': '5.1100', 'lastFiveYearTitolarity': '0.3800', 'lastYearVotoBase': '6.0000', 'lastYearFantamedia': '5.6700', 'lastYearTitolarity': '0.0800', 'lastFiveMatchesVotoBase': '0.0000', 'lastFiveMatchesFantamedia': '0.0000', 'lastFiveMatchesTitolarity': '0.0000', 'currentSeasonVotoBase': '0.0000', 'currentSeasonFantamedia': '0.0000', 'currentSeasonTitolarity': '0.0000'}</t>
  </si>
  <si>
    <t>5,39</t>
  </si>
  <si>
    <t>5,47</t>
  </si>
  <si>
    <t>218</t>
  </si>
  <si>
    <t>0.1700</t>
  </si>
  <si>
    <t>5.1100</t>
  </si>
  <si>
    <t>{'pma': 0.85, 'pfc': 0.5, 'pmaRange': '1-2', 'pfcRange': '1-1', 'expectedFantamedia': 4.15, 'expectedTitolarita': 9, 'penaltyProbability': '0.000', 'freeKickProbability': '0.00', 'lastThreeYearVotoBase': 5.6, 'lastThreeYearFantamedia': 3.96, 'slot': 3, 'idFantacalcio': 673, 'lastThreeYearTitolarity': '0.1100', 'lastFiveYearVotoBase': '5.6000', 'lastFiveYearFantamedia': '3.9600', 'lastFiveYearTitolarity': '0.1100', 'lastYearVotoBase': '5.0000', 'lastYearFantamedia': '3.0000', 'lastYearTitolarity': '0.0300', 'lastFiveMatchesVotoBase': '0.0000', 'lastFiveMatchesFantamedia': '0.0000', 'lastFiveMatchesTitolarity': '0.0000', 'currentSeasonVotoBase': '0.0000', 'currentSeasonFantamedia': '0.0000', 'currentSeasonTitolarity': '0.0000'}</t>
  </si>
  <si>
    <t>3,96</t>
  </si>
  <si>
    <t>673</t>
  </si>
  <si>
    <t>3.9600</t>
  </si>
  <si>
    <t>5.0000</t>
  </si>
  <si>
    <t>3.0000</t>
  </si>
  <si>
    <t>{'pma': 22.349999999999998, 'pfc': 22.700000000000003, 'pmaRange': '18-27', 'pfcRange': '18-29', 'expectedFantamedia': 6.41, 'expectedTitolarita': 92, 'penaltyProbability': '70.000', 'freeKickProbability': '10.00', 'lastThreeYearVotoBase': 6.04, 'lastThreeYearFantamedia': 6.36, 'slot': 3, 'idFantacalcio': 2741, 'lastThreeYearTitolarity': '0.8400', 'lastFiveYearVotoBase': '6.0800', 'lastFiveYearFantamedia': '6.4200', 'lastFiveYearTitolarity': '0.8200', 'lastYearVotoBase': '6.0700', 'lastYearFantamedia': '6.4600', 'lastYearTitolarity': '0.9700', 'lastFiveMatchesVotoBase': '0.0000', 'lastFiveMatchesFantamedia': '0.0000', 'lastFiveMatchesTitolarity': '0.0000', 'currentSeasonVotoBase': '0.0000', 'currentSeasonFantamedia': '0.0000', 'currentSeasonTitolarity': '0.0000'}</t>
  </si>
  <si>
    <t>22,35</t>
  </si>
  <si>
    <t>18-27</t>
  </si>
  <si>
    <t>18-29</t>
  </si>
  <si>
    <t>6,36</t>
  </si>
  <si>
    <t>2741</t>
  </si>
  <si>
    <t>{'pma': 0.95, 'pfc': 0.5, 'pmaRange': '1-2', 'pfcRange': '1-1', 'expectedFantamedia': 6.11, 'expectedTitolarita': 58, 'penaltyProbability': '0.000', 'freeKickProbability': '0.00', 'lastThreeYearVotoBase': 5.96, 'lastThreeYearFantamedia': 6.44, 'slot': 6, 'idFantacalcio': 383, 'lastThreeYearTitolarity': '0.5200', 'lastFiveYearVotoBase': '6.0000', 'lastFiveYearFantamedia': '6.6300', 'lastFiveYearTitolarity': '0.5800', 'lastYearVotoBase': '5.8000', 'lastYearFantamedia': '6.0000', 'lastYearTitolarity': '0.3900', 'lastFiveMatchesVotoBase': '0.0000', 'lastFiveMatchesFantamedia': '0.0000', 'lastFiveMatchesTitolarity': '0.0000', 'currentSeasonVotoBase': '0.0000', 'currentSeasonFantamedia': '0.0000', 'currentSeasonTitolarity': '0.0000'}</t>
  </si>
  <si>
    <t>58</t>
  </si>
  <si>
    <t>383</t>
  </si>
  <si>
    <t>{'pma': 1.7, 'pfc': 0.6, 'pmaRange': '1-3', 'pfcRange': '1-1', 'expectedFantamedia': 5.95, 'expectedTitolarita': 76, 'penaltyProbability': '0.000', 'freeKickProbability': '10.00', 'lastThreeYearVotoBase': 5.77, 'lastThreeYearFantamedia': 5.74, 'slot': 8, 'idFantacalcio': 770, 'lastThreeYearTitolarity': '0.3900', 'lastFiveYearVotoBase': '5.8100', 'lastFiveYearFantamedia': '5.8100', 'lastFiveYearTitolarity': '0.4600', 'lastYearVotoBase': '5.6300', 'lastYearFantamedia': '5.5000', 'lastYearTitolarity': '0.3900', 'lastFiveMatchesVotoBase': '0.0000', 'lastFiveMatchesFantamedia': '0.0000', 'lastFiveMatchesTitolarity': '0.0000', 'currentSeasonVotoBase': '0.0000', 'currentSeasonFantamedia': '0.0000', 'currentSeasonTitolarity': '0.0000'}</t>
  </si>
  <si>
    <t>770</t>
  </si>
  <si>
    <t>0.4600</t>
  </si>
  <si>
    <t>5.6300</t>
  </si>
  <si>
    <t>{'pma': 5.45, 'pfc': 9.05, 'pmaRange': '4-8', 'pfcRange': '8-11', 'expectedFantamedia': 6.61, 'expectedTitolarita': 88, 'penaltyProbability': '50.000', 'freeKickProbability': '0.00', 'lastThreeYearVotoBase': 5.85, 'lastThreeYearFantamedia': 6.23, 'slot': 3, 'idFantacalcio': 4359, 'lastThreeYearTitolarity': '0.4900', 'lastFiveYearVotoBase': '5.8200', 'lastFiveYearFantamedia': '6.2700', 'lastFiveYearTitolarity': '0.3700', 'lastYearVotoBase': '6.0200', 'lastYearFantamedia': '6.4100', 'lastYearTitolarity': '0.8400', 'lastFiveMatchesVotoBase': '0.0000', 'lastFiveMatchesFantamedia': '0.0000', 'lastFiveMatchesTitolarity': '0.0000', 'currentSeasonVotoBase': '0.0000', 'currentSeasonFantamedia': '0.0000', 'currentSeasonTitolarity': '0.0000'}</t>
  </si>
  <si>
    <t>5,45</t>
  </si>
  <si>
    <t>8-11</t>
  </si>
  <si>
    <t>4359</t>
  </si>
  <si>
    <t>{'pma': 0.9, 'pfc': 0.5, 'pmaRange': '1-2', 'pfcRange': '1-1', 'expectedFantamedia': 5.12, 'expectedTitolarita': 9, 'penaltyProbability': '0.000', 'freeKickProbability': '0.00', 'lastThreeYearVotoBase': 6.5, 'lastThreeYearFantamedia': 6, 'slot': 3, 'idFantacalcio': 1930, 'lastThreeYearTitolarity': '0.0300', 'lastFiveYearVotoBase': '6.2500', 'lastFiveYearFantamedia': '5.7500', 'lastFiveYearTitolarity': '0.0300', 'lastYearVotoBase': '6.5000', 'lastYearFantamedia': '6.5000', 'lastYearTitolarity': '0.0300', 'lastFiveMatchesVotoBase': '0.0000', 'lastFiveMatchesFantamedia': '0.0000', 'lastFiveMatchesTitolarity': '0.0000', 'currentSeasonVotoBase': '0.0000', 'currentSeasonFantamedia': '0.0000', 'currentSeasonTitolarity': '0.0000'}</t>
  </si>
  <si>
    <t>5,12</t>
  </si>
  <si>
    <t>1930</t>
  </si>
  <si>
    <t>{'pma': 1.8, 'pfc': 0.65, 'pmaRange': '2-3', 'pfcRange': '1-1', 'expectedFantamedia': 6.16, 'expectedTitolarita': 53, 'penaltyProbability': '0.000', 'freeKickProbability': '0.00', 'lastThreeYearVotoBase': 6.05, 'lastThreeYearFantamedia': 6.23, 'slot': 8, 'idFantacalcio': 5298, 'lastThreeYearTitolarity': '0.4600', 'lastFiveYearVotoBase': '6.0600', 'lastFiveYearFantamedia': '6.3800', 'lastFiveYearTitolarity': '0.4700', 'lastYearVotoBase': '5.9300', 'lastYearFantamedia': '5.9300', 'lastYearTitolarity': '0.1800', 'lastFiveMatchesVotoBase': '0.0000', 'lastFiveMatchesFantamedia': '0.0000', 'lastFiveMatchesTitolarity': '0.0000', 'currentSeasonVotoBase': '0.0000', 'currentSeasonFantamedia': '0.0000', 'currentSeasonTitolarity': '0.0000'}</t>
  </si>
  <si>
    <t>5298</t>
  </si>
  <si>
    <t>{'pma': 15.100000000000001, 'pfc': 19.55, 'pmaRange': '12-19', 'pfcRange': '16-24', 'expectedFantamedia': 6.72, 'expectedTitolarita': 82, 'penaltyProbability': '15.000', 'freeKickProbability': '20.00', 'lastThreeYearVotoBase': 6.18, 'lastThreeYearFantamedia': 6.64, 'slot': 2, 'idFantacalcio': 536, 'lastThreeYearTitolarity': '0.8000', 'lastFiveYearVotoBase': '6.1400', 'lastFiveYearFantamedia': '6.6400', 'lastFiveYearTitolarity': '0.7800', 'lastYearVotoBase': '6.1900', 'lastYearFantamedia': '6.8900', 'lastYearTitolarity': '0.9700', 'lastFiveMatchesVotoBase': '0.0000', 'lastFiveMatchesFantamedia': '0.0000', 'lastFiveMatchesTitolarity': '0.0000', 'currentSeasonVotoBase': '0.0000', 'currentSeasonFantamedia': '0.0000', 'currentSeasonTitolarity': '0.0000'}</t>
  </si>
  <si>
    <t>536</t>
  </si>
  <si>
    <t>{'pma': 6.5, 'pfc': 1.55, 'pmaRange': '4-10', 'pfcRange': '2-2', 'expectedFantamedia': 6.12, 'expectedTitolarita': 72, 'penaltyProbability': '0.000', 'freeKickProbability': '0.00', 'lastThreeYearVotoBase': 5.97, 'lastThreeYearFantamedia': 5.85, 'slot': 8, 'idFantacalcio': 5603, 'lastThreeYearTitolarity': '0.5900', 'lastFiveYearVotoBase': '5.9700', 'lastFiveYearFantamedia': '5.8500', 'lastFiveYearTitolarity': '0.5900', 'lastYearVotoBase': '5.9400', 'lastYearFantamedia': '5.8100', 'lastYearTitolarity': '0.9500', 'lastFiveMatchesVotoBase': '0.0000', 'lastFiveMatchesFantamedia': '0.0000', 'lastFiveMatchesTitolarity': '0.0000', 'currentSeasonVotoBase': '0.0000', 'currentSeasonFantamedia': '0.0000', 'currentSeasonTitolarity': '0.0000'}</t>
  </si>
  <si>
    <t>5603</t>
  </si>
  <si>
    <t>{'pma': 12.95, 'pfc': 6.15, 'pmaRange': '10-17', 'pfcRange': '5-8', 'expectedFantamedia': 6.06, 'expectedTitolarita': 87, 'penaltyProbability': '0.000', 'freeKickProbability': '0.00', 'lastThreeYearVotoBase': 6.11, 'lastThreeYearFantamedia': 6.42, 'slot': 7, 'idFantacalcio': 6066, 'lastThreeYearTitolarity': '0.7900', 'lastFiveYearVotoBase': '6.1100', 'lastFiveYearFantamedia': '6.4200', 'lastFiveYearTitolarity': '0.7900', 'lastYearVotoBase': '6.1000', 'lastYearFantamedia': '6.1500', 'lastYearTitolarity': '0.7900', 'lastFiveMatchesVotoBase': '0.0000', 'lastFiveMatchesFantamedia': '0.0000', 'lastFiveMatchesTitolarity': '0.0000', 'currentSeasonVotoBase': '0.0000', 'currentSeasonFantamedia': '0.0000', 'currentSeasonTitolarity': '0.0000'}</t>
  </si>
  <si>
    <t>6066</t>
  </si>
  <si>
    <t>{'pma': 26.3, 'pfc': 23.95, 'pmaRange': '22-31', 'pfcRange': '18-30', 'expectedFantamedia': 5.02, 'expectedTitolarita': 91, 'penaltyProbability': '0.000', 'freeKickProbability': '0.00', 'lastThreeYearVotoBase': 6.25, 'lastThreeYearFantamedia': 5.02, 'slot': 1, 'idFantacalcio': 2814, 'lastThreeYearTitolarity': '0.8700', 'lastFiveYearVotoBase': '6.2000', 'lastFiveYearFantamedia': '4.8300', 'lastFiveYearTitolarity': '0.8400', 'lastYearVotoBase': '6.2300', 'lastYearFantamedia': '5.1300', 'lastYearTitolarity': '0.7900', 'lastFiveMatchesVotoBase': '0.0000', 'lastFiveMatchesFantamedia': '0.0000', 'lastFiveMatchesTitolarity': '0.0000', 'currentSeasonVotoBase': '0.0000', 'currentSeasonFantamedia': '0.0000', 'currentSeasonTitolarity': '0.0000'}</t>
  </si>
  <si>
    <t>26,3</t>
  </si>
  <si>
    <t>5,02</t>
  </si>
  <si>
    <t>2814</t>
  </si>
  <si>
    <t>4.8300</t>
  </si>
  <si>
    <t>5.1300</t>
  </si>
  <si>
    <t>{'pma': 2.9, 'pfc': 1, 'pmaRange': '2-5', 'pfcRange': '1-2', 'expectedFantamedia': 6.02, 'expectedTitolarita': 74, 'penaltyProbability': '0.000', 'freeKickProbability': '0.00', 'lastThreeYearVotoBase': 5.94, 'lastThreeYearFantamedia': 5.91, 'slot': 8, 'idFantacalcio': 4378, 'lastThreeYearTitolarity': '0.5300', 'lastFiveYearVotoBase': '5.8300', 'lastFiveYearFantamedia': '5.7200', 'lastFiveYearTitolarity': '0.4100', 'lastYearVotoBase': '5.8600', 'lastYearFantamedia': '5.8800', 'lastYearTitolarity': '0.6600', 'lastFiveMatchesVotoBase': '0.0000', 'lastFiveMatchesFantamedia': '0.0000', 'lastFiveMatchesTitolarity': '0.0000', 'currentSeasonVotoBase': '0.0000', 'currentSeasonFantamedia': '0.0000', 'currentSeasonTitolarity': '0.0000'}</t>
  </si>
  <si>
    <t>4378</t>
  </si>
  <si>
    <t>{'pma': 3.4, 'pfc': 0.35, 'pmaRange': '2-6', 'pfcRange': '1-1', 'expectedFantamedia': 6.51, 'expectedTitolarita': 64, 'penaltyProbability': '0.000', 'freeKickProbability': '0.00', 'lastThreeYearVotoBase': 5.98, 'lastThreeYearFantamedia': 6.52, 'slot': 6, 'idFantacalcio': 4371, 'lastThreeYearTitolarity': '0.8100', 'lastFiveYearVotoBase': '6.0900', 'lastFiveYearFantamedia': '6.7500', 'lastFiveYearTitolarity': '0.6300', 'lastYearVotoBase': '5.9800', 'lastYearFantamedia': '6.4400', 'lastYearTitolarity': '0.8700', 'lastFiveMatchesVotoBase': '0.0000', 'lastFiveMatchesFantamedia': '0.0000', 'lastFiveMatchesTitolarity': '0.0000', 'currentSeasonVotoBase': '0.0000', 'currentSeasonFantamedia': '0.0000', 'currentSeasonTitolarity': '0.0000'}</t>
  </si>
  <si>
    <t>3,4</t>
  </si>
  <si>
    <t>6,51</t>
  </si>
  <si>
    <t>4371</t>
  </si>
  <si>
    <t>6.7500</t>
  </si>
  <si>
    <t>{'pma': 0.9, 'pfc': 0.5, 'pmaRange': '1-2', 'pfcRange': '1-1', 'expectedFantamedia': 4.71, 'expectedTitolarita': 11, 'penaltyProbability': '0.000', 'freeKickProbability': '0.00', 'lastThreeYearVotoBase': 6.33, 'lastThreeYearFantamedia': 6.33, 'slot': 3, 'idFantacalcio': 2722, 'lastThreeYearTitolarity': '0.1600', 'lastFiveYearVotoBase': '6.1000', 'lastFiveYearFantamedia': '4.8600', 'lastFiveYearTitolarity': '0.1300', 'lastYearVotoBase': '6.3300', 'lastYearFantamedia': '6.3300', 'lastYearTitolarity': '0.1600', 'lastFiveMatchesVotoBase': '0.0000', 'lastFiveMatchesFantamedia': '0.0000', 'lastFiveMatchesTitolarity': '0.0000', 'currentSeasonVotoBase': '0.0000', 'currentSeasonFantamedia': '0.0000', 'currentSeasonTitolarity': '0.0000'}</t>
  </si>
  <si>
    <t>4,71</t>
  </si>
  <si>
    <t>11</t>
  </si>
  <si>
    <t>2722</t>
  </si>
  <si>
    <t>{'pma': 11.75, 'pfc': 6.550000000000001, 'pmaRange': '8-17', 'pfcRange': '5-9', 'expectedFantamedia': 6.22, 'expectedTitolarita': 89, 'penaltyProbability': '0.000', 'freeKickProbability': '20.00', 'lastThreeYearVotoBase': 5.98, 'lastThreeYearFantamedia': 6.04, 'slot': 7, 'idFantacalcio': 5453, 'lastThreeYearTitolarity': '0.7700', 'lastFiveYearVotoBase': '5.9800', 'lastFiveYearFantamedia': '6.0400', 'lastFiveYearTitolarity': '0.7700', 'lastYearVotoBase': '5.9000', 'lastYearFantamedia': '5.8700', 'lastYearTitolarity': '0.7900', 'lastFiveMatchesVotoBase': '0.0000', 'lastFiveMatchesFantamedia': '0.0000', 'lastFiveMatchesTitolarity': '0.0000', 'currentSeasonVotoBase': '0.0000', 'currentSeasonFantamedia': '0.0000', 'currentSeasonTitolarity': '0.0000'}</t>
  </si>
  <si>
    <t>5453</t>
  </si>
  <si>
    <t>{'pma': 11.9, 'pfc': 1.3, 'pmaRange': '9-16', 'pfcRange': '1-2', 'expectedFantamedia': 6.02, 'expectedTitolarita': 86, 'penaltyProbability': '0.000', 'freeKickProbability': '0.00', 'lastThreeYearVotoBase': 6.06, 'lastThreeYearFantamedia': 6.03, 'slot': 8, 'idFantacalcio': 460, 'lastThreeYearTitolarity': '0.6900', 'lastFiveYearVotoBase': '6.0500', 'lastFiveYearFantamedia': '6.0500', 'lastFiveYearTitolarity': '0.7200', 'lastYearVotoBase': '5.9600', 'lastYearFantamedia': '5.8000', 'lastYearTitolarity': '0.7400', 'lastFiveMatchesVotoBase': '0.0000', 'lastFiveMatchesFantamedia': '0.0000', 'lastFiveMatchesTitolarity': '0.0000', 'currentSeasonVotoBase': '0.0000', 'currentSeasonFantamedia': '0.0000', 'currentSeasonTitolarity': '0.0000'}</t>
  </si>
  <si>
    <t>460</t>
  </si>
  <si>
    <t>{'pma': 0.9, 'pfc': 0.5, 'pmaRange': '1-2', 'pfcRange': '1-1', 'expectedFantamedia': 5.13, 'expectedTitolarita': 9, 'penaltyProbability': '0.000', 'freeKickProbability': '0.00', 'lastThreeYearVotoBase': 6.25, 'lastThreeYearFantamedia': 5.75, 'slot': 3, 'idFantacalcio': 2297, 'lastThreeYearTitolarity': '0.0300', 'lastFiveYearVotoBase': '6.1700', 'lastFiveYearFantamedia': '5.5000', 'lastFiveYearTitolarity': '0.0300', 'lastYearVotoBase': '6.5000', 'lastYearFantamedia': '6.5000', 'lastYearTitolarity': '0.0300', 'lastFiveMatchesVotoBase': '0.0000', 'lastFiveMatchesFantamedia': '0.0000', 'lastFiveMatchesTitolarity': '0.0000', 'currentSeasonVotoBase': '0.0000', 'currentSeasonFantamedia': '0.0000', 'currentSeasonTitolarity': '0.0000'}</t>
  </si>
  <si>
    <t>5,13</t>
  </si>
  <si>
    <t>2297</t>
  </si>
  <si>
    <t>{'pma': 3.4, 'pfc': 1.2, 'pmaRange': '2-6', 'pfcRange': '1-2', 'expectedFantamedia': 6.17, 'expectedTitolarita': 79, 'penaltyProbability': '0.000', 'freeKickProbability': '20.00', 'lastThreeYearVotoBase': 6.11, 'lastThreeYearFantamedia': 6.12, 'slot': 8, 'idFantacalcio': 4459, 'lastThreeYearTitolarity': '0.5800', 'lastFiveYearVotoBase': '6.0300', 'lastFiveYearFantamedia': '6.0400', 'lastFiveYearTitolarity': '0.4500', 'lastYearVotoBase': '6.1200', 'lastYearFantamedia': '6.0700', 'lastYearTitolarity': '0.5500', 'lastFiveMatchesVotoBase': '0.0000', 'lastFiveMatchesFantamedia': '0.0000', 'lastFiveMatchesTitolarity': '0.0000', 'currentSeasonVotoBase': '0.0000', 'currentSeasonFantamedia': '0.0000', 'currentSeasonTitolarity': '0.0000'}</t>
  </si>
  <si>
    <t>4459</t>
  </si>
  <si>
    <t>{'pma': 16.299999999999997, 'pfc': 17.1, 'pmaRange': '13-21', 'pfcRange': '13-22', 'expectedFantamedia': 6.15, 'expectedTitolarita': 86, 'penaltyProbability': '0.000', 'freeKickProbability': '0.00', 'lastThreeYearVotoBase': 6.11, 'lastThreeYearFantamedia': 6.36, 'slot': 4, 'idFantacalcio': 4409, 'lastThreeYearTitolarity': '0.8000', 'lastFiveYearVotoBase': '6.0800', 'lastFiveYearFantamedia': '6.2500', 'lastFiveYearTitolarity': '0.7400', 'lastYearVotoBase': '5.9300', 'lastYearFantamedia': '6.1500', 'lastYearTitolarity': '0.7900', 'lastFiveMatchesVotoBase': '0.0000', 'lastFiveMatchesFantamedia': '0.0000', 'lastFiveMatchesTitolarity': '0.0000', 'currentSeasonVotoBase': '0.0000', 'currentSeasonFantamedia': '0.0000', 'currentSeasonTitolarity': '0.0000'}</t>
  </si>
  <si>
    <t>13-22</t>
  </si>
  <si>
    <t>4409</t>
  </si>
  <si>
    <t>{'pma': 13.350000000000001, 'pfc': 12.1, 'pmaRange': '11-16', 'pfcRange': '10-16', 'expectedFantamedia': 6.25, 'expectedTitolarita': 84, 'penaltyProbability': '0.000', 'freeKickProbability': '0.00', 'lastThreeYearVotoBase': 5.89, 'lastThreeYearFantamedia': 5.9, 'slot': 3, 'idFantacalcio': 5354, 'lastThreeYearTitolarity': '0.4900', 'lastFiveYearVotoBase': '5.7900', 'lastFiveYearFantamedia': '5.8000', 'lastFiveYearTitolarity': '0.3900', 'lastYearVotoBase': '5.9700', 'lastYearFantamedia': '6.0800', 'lastYearTitolarity': '0.8700', 'lastFiveMatchesVotoBase': '0.0000', 'lastFiveMatchesFantamedia': '0.0000', 'lastFiveMatchesTitolarity': '0.0000', 'currentSeasonVotoBase': '0.0000', 'currentSeasonFantamedia': '0.0000', 'currentSeasonTitolarity': '0.0000'}</t>
  </si>
  <si>
    <t>13,35</t>
  </si>
  <si>
    <t>5354</t>
  </si>
  <si>
    <t>{'pma': 5.8, 'pfc': 1.6, 'pmaRange': '4-8', 'pfcRange': '2-2', 'expectedFantamedia': 6.49, 'expectedTitolarita': 63, 'penaltyProbability': '0.000', 'freeKickProbability': '0.00', 'lastThreeYearVotoBase': 6, 'lastThreeYearFantamedia': 6.27, 'slot': 7, 'idFantacalcio': 4892, 'lastThreeYearTitolarity': '0.8200', 'lastFiveYearVotoBase': '5.9900', 'lastFiveYearFantamedia': '6.2000', 'lastFiveYearTitolarity': '0.7200', 'lastYearVotoBase': '6.0800', 'lastYearFantamedia': '6.4700', 'lastYearTitolarity': '0.7900', 'lastFiveMatchesVotoBase': '0.0000', 'lastFiveMatchesFantamedia': '0.0000', 'lastFiveMatchesTitolarity': '0.0000', 'currentSeasonVotoBase': '0.0000', 'currentSeasonFantamedia': '0.0000', 'currentSeasonTitolarity': '0.0000'}</t>
  </si>
  <si>
    <t>4892</t>
  </si>
  <si>
    <t>{'pma': 19.45, 'pfc': 13.75, 'pmaRange': '17-23', 'pfcRange': '11-18', 'expectedFantamedia': 6.68, 'expectedTitolarita': 74, 'penaltyProbability': '0.000', 'freeKickProbability': '20.00', 'lastThreeYearVotoBase': 6.12, 'lastThreeYearFantamedia': 6.69, 'slot': 3, 'idFantacalcio': 5119, 'lastThreeYearTitolarity': '0.6800', 'lastFiveYearVotoBase': '6.1200', 'lastFiveYearFantamedia': '6.6900', 'lastFiveYearTitolarity': '0.6800', 'lastYearVotoBase': '6.1800', 'lastYearFantamedia': '6.7400', 'lastYearTitolarity': '0.8700', 'lastFiveMatchesVotoBase': '0.0000', 'lastFiveMatchesFantamedia': '0.0000', 'lastFiveMatchesTitolarity': '0.0000', 'currentSeasonVotoBase': '0.0000', 'currentSeasonFantamedia': '0.0000', 'currentSeasonTitolarity': '0.0000'}</t>
  </si>
  <si>
    <t>19,45</t>
  </si>
  <si>
    <t>5119</t>
  </si>
  <si>
    <t>6.6900</t>
  </si>
  <si>
    <t>6.7400</t>
  </si>
  <si>
    <t>{'pma': 1.5, 'pfc': 0.25, 'pmaRange': '1-3', 'pfcRange': '1-1', 'expectedFantamedia': 6.63, 'expectedTitolarita': 63, 'penaltyProbability': '45.000', 'freeKickProbability': '0.00', 'lastThreeYearVotoBase': 6.1, 'lastThreeYearFantamedia': 6.88, 'slot': 6, 'idFantacalcio': 479, 'lastThreeYearTitolarity': '0.8000', 'lastFiveYearVotoBase': '6.0400', 'lastFiveYearFantamedia': '6.8900', 'lastFiveYearTitolarity': '0.6700', 'lastYearVotoBase': '5.8400', 'lastYearFantamedia': '6.2400', 'lastYearTitolarity': '0.9200', 'lastFiveMatchesVotoBase': '0.0000', 'lastFiveMatchesFantamedia': '0.0000', 'lastFiveMatchesTitolarity': '0.0000', 'currentSeasonVotoBase': '0.0000', 'currentSeasonFantamedia': '0.0000', 'currentSeasonTitolarity': '0.0000'}</t>
  </si>
  <si>
    <t>45.000</t>
  </si>
  <si>
    <t>479</t>
  </si>
  <si>
    <t>{'pma': 1.8, 'pfc': 0.6, 'pmaRange': '1-3', 'pfcRange': '1-1', 'expectedFantamedia': 5.99, 'expectedTitolarita': 33, 'penaltyProbability': '0.000', 'freeKickProbability': '0.00', 'lastThreeYearVotoBase': 5.99, 'lastThreeYearFantamedia': 6.12, 'slot': 8, 'idFantacalcio': 5526, 'lastThreeYearTitolarity': '0.6900', 'lastFiveYearVotoBase': '5.9900', 'lastFiveYearFantamedia': '6.1200', 'lastFiveYearTitolarity': '0.6900', 'lastYearVotoBase': '6.0600', 'lastYearFantamedia': '6.2000', 'lastYearTitolarity': '0.8700', 'lastFiveMatchesVotoBase': '0.0000', 'lastFiveMatchesFantamedia': '0.0000', 'lastFiveMatchesTitolarity': '0.0000', 'currentSeasonVotoBase': '0.0000', 'currentSeasonFantamedia': '0.0000', 'currentSeasonTitolarity': '0.0000'}</t>
  </si>
  <si>
    <t>5526</t>
  </si>
  <si>
    <t>{'pma': 1.5, 'pfc': 0.6, 'pmaRange': '1-3', 'pfcRange': '1-1', 'expectedFantamedia': 5.9, 'expectedTitolarita': 38, 'penaltyProbability': '0.000', 'freeKickProbability': '0.00', 'lastThreeYearVotoBase': 6.16, 'lastThreeYearFantamedia': 6.26, 'slot': 8, 'idFantacalcio': 6041, 'lastThreeYearTitolarity': '0.5000', 'lastFiveYearVotoBase': '6.1600', 'lastFiveYearFantamedia': '6.2600', 'lastFiveYearTitolarity': '0.5000', 'lastYearVotoBase': '6.1100', 'lastYearFantamedia': '6.3300', 'lastYearTitolarity': '0.2400', 'lastFiveMatchesVotoBase': '0.0000', 'lastFiveMatchesFantamedia': '0.0000', 'lastFiveMatchesTitolarity': '0.0000', 'currentSeasonVotoBase': '0.0000', 'currentSeasonFantamedia': '0.0000', 'currentSeasonTitolarity': '0.0000'}</t>
  </si>
  <si>
    <t>6041</t>
  </si>
  <si>
    <t>0.2400</t>
  </si>
  <si>
    <t>{'pma': 1.45, 'pfc': 0.35, 'pmaRange': '1-3', 'pfcRange': '1-1', 'expectedFantamedia': 6.55, 'expectedTitolarita': 59, 'penaltyProbability': '0.000', 'freeKickProbability': '0.00', 'lastThreeYearVotoBase': 6.07, 'lastThreeYearFantamedia': 6.9, 'slot': 6, 'idFantacalcio': 2061, 'lastThreeYearTitolarity': '0.5600', 'lastFiveYearVotoBase': '5.9800', 'lastFiveYearFantamedia': '6.8100', 'lastFiveYearTitolarity': '0.6800', 'lastYearVotoBase': '5.7400', 'lastYearFantamedia': '5.8200', 'lastYearTitolarity': '0.4500', 'lastFiveMatchesVotoBase': '0.0000', 'lastFiveMatchesFantamedia': '0.0000', 'lastFiveMatchesTitolarity': '0.0000', 'currentSeasonVotoBase': '0.0000', 'currentSeasonFantamedia': '0.0000', 'currentSeasonTitolarity': '0.0000'}</t>
  </si>
  <si>
    <t>2061</t>
  </si>
  <si>
    <t>6.8100</t>
  </si>
  <si>
    <t>{'pma': 10.9, 'pfc': 19.7, 'pmaRange': '9-14', 'pfcRange': '15-25', 'expectedFantamedia': 4.98, 'expectedTitolarita': 85, 'penaltyProbability': '0.000', 'freeKickProbability': '0.00', 'lastThreeYearVotoBase': 6.2, 'lastThreeYearFantamedia': 5.03, 'slot': 1, 'idFantacalcio': 133, 'lastThreeYearTitolarity': '0.9200', 'lastFiveYearVotoBase': '6.1400', 'lastFiveYearFantamedia': '4.8100', 'lastFiveYearTitolarity': '0.8900', 'lastYearVotoBase': '6.1700', 'lastYearFantamedia': '5.3300', 'lastYearTitolarity': '0.8400', 'lastFiveMatchesVotoBase': '0.0000', 'lastFiveMatchesFantamedia': '0.0000', 'lastFiveMatchesTitolarity': '0.0000', 'currentSeasonVotoBase': '0.0000', 'currentSeasonFantamedia': '0.0000', 'currentSeasonTitolarity': '0.0000'}</t>
  </si>
  <si>
    <t>10,9</t>
  </si>
  <si>
    <t>5,03</t>
  </si>
  <si>
    <t>4.8100</t>
  </si>
  <si>
    <t>5.3300</t>
  </si>
  <si>
    <t>{'pma': 1.35, 'pfc': 0.4, 'pmaRange': '1-3', 'pfcRange': '1-1', 'expectedFantamedia': 6.36, 'expectedTitolarita': 52, 'penaltyProbability': '0.000', 'freeKickProbability': '0.00', 'lastThreeYearVotoBase': 5.98, 'lastThreeYearFantamedia': 6.3, 'slot': 8, 'idFantacalcio': 2839, 'lastThreeYearTitolarity': '0.4900', 'lastFiveYearVotoBase': '5.9600', 'lastFiveYearFantamedia': '6.2000', 'lastFiveYearTitolarity': '0.4600', 'lastYearVotoBase': '5.9700', 'lastYearFantamedia': '6.4400', 'lastYearTitolarity': '0.4700', 'lastFiveMatchesVotoBase': '0.0000', 'lastFiveMatchesFantamedia': '0.0000', 'lastFiveMatchesTitolarity': '0.0000', 'currentSeasonVotoBase': '0.0000', 'currentSeasonFantamedia': '0.0000', 'currentSeasonTitolarity': '0.0000'}</t>
  </si>
  <si>
    <t>52</t>
  </si>
  <si>
    <t>2839</t>
  </si>
  <si>
    <t>{'pma': 45.75, 'pfc': 20.2, 'pmaRange': '37-56', 'pfcRange': '16-26', 'expectedFantamedia': 6.75, 'expectedTitolarita': 79, 'penaltyProbability': '10.000', 'freeKickProbability': '10.00', 'lastThreeYearVotoBase': 6.22, 'lastThreeYearFantamedia': 6.82, 'slot': 4, 'idFantacalcio': 5734, 'lastThreeYearTitolarity': '0.5700', 'lastFiveYearVotoBase': '6.2200', 'lastFiveYearFantamedia': '6.8200', 'lastFiveYearTitolarity': '0.5700', 'lastYearVotoBase': '6.2900', 'lastYearFantamedia': '7.0700', 'lastYearTitolarity': '0.9500', 'lastFiveMatchesVotoBase': '0.0000', 'lastFiveMatchesFantamedia': '0.0000', 'lastFiveMatchesTitolarity': '0.0000', 'currentSeasonVotoBase': '0.0000', 'currentSeasonFantamedia': '0.0000', 'currentSeasonTitolarity': '0.0000'}</t>
  </si>
  <si>
    <t>45,75</t>
  </si>
  <si>
    <t>37-56</t>
  </si>
  <si>
    <t>5734</t>
  </si>
  <si>
    <t>7.0700</t>
  </si>
  <si>
    <t>{'pma': 10.149999999999999, 'pfc': 10.05, 'pmaRange': '8-13', 'pfcRange': '8-13', 'expectedFantamedia': 6.31, 'expectedTitolarita': 76, 'penaltyProbability': '0.000', 'freeKickProbability': '0.00', 'lastThreeYearVotoBase': 6.13, 'lastThreeYearFantamedia': 6.18, 'slot': 3, 'idFantacalcio': 1852, 'lastThreeYearTitolarity': '0.4500', 'lastFiveYearVotoBase': '6.1700', 'lastFiveYearFantamedia': '6.3000', 'lastFiveYearTitolarity': '0.5200', 'lastYearVotoBase': '6.0900', 'lastYearFantamedia': '6.3000', 'lastYearTitolarity': '0.6100', 'lastFiveMatchesVotoBase': '0.0000', 'lastFiveMatchesFantamedia': '0.0000', 'lastFiveMatchesTitolarity': '0.0000', 'currentSeasonVotoBase': '0.0000', 'currentSeasonFantamedia': '0.0000', 'currentSeasonTitolarity': '0.0000'}</t>
  </si>
  <si>
    <t>1852</t>
  </si>
  <si>
    <t>{'pma': 0.95, 'pfc': 0.5, 'pmaRange': '1-2', 'pfcRange': '1-1', 'expectedFantamedia': 5.1, 'expectedTitolarita': 10, 'penaltyProbability': '0.000', 'freeKickProbability': '0.00', 'lastThreeYearVotoBase': 6.19, 'lastThreeYearFantamedia': 4.87, 'slot': 3, 'idFantacalcio': 4, 'lastThreeYearTitolarity': '0.2400', 'lastFiveYearVotoBase': '6.1900', 'lastFiveYearFantamedia': '4.9900', 'lastFiveYearTitolarity': '0.2500', 'lastYearVotoBase': '6.1400', 'lastYearFantamedia': '4.5700', 'lastYearTitolarity': '0.1800', 'lastFiveMatchesVotoBase': '0.0000', 'lastFiveMatchesFantamedia': '0.0000', 'lastFiveMatchesTitolarity': '0.0000', 'currentSeasonVotoBase': '0.0000', 'currentSeasonFantamedia': '0.0000', 'currentSeasonTitolarity': '0.0000'}</t>
  </si>
  <si>
    <t>5,1</t>
  </si>
  <si>
    <t>0.2500</t>
  </si>
  <si>
    <t>4.5700</t>
  </si>
  <si>
    <t>{'pma': 0.95, 'pfc': 0.45, 'pmaRange': '1-2', 'pfcRange': '1-1', 'expectedFantamedia': 5.96, 'expectedTitolarita': 35, 'penaltyProbability': '0.000', 'freeKickProbability': '0.00', 'lastThreeYearVotoBase': 5.9, 'lastThreeYearFantamedia': 5.95, 'slot': 8, 'idFantacalcio': 6024, 'lastThreeYearTitolarity': '0.4200', 'lastFiveYearVotoBase': '5.9000', 'lastFiveYearFantamedia': '5.9500', 'lastFiveYearTitolarity': '0.4200', 'lastYearVotoBase': '5.8900', 'lastYearFantamedia': '6.1300', 'lastYearTitolarity': '0.5000', 'lastFiveMatchesVotoBase': '0.0000', 'lastFiveMatchesFantamedia': '0.0000', 'lastFiveMatchesTitolarity': '0.0000', 'currentSeasonVotoBase': '0.0000', 'currentSeasonFantamedia': '0.0000', 'currentSeasonTitolarity': '0.0000'}</t>
  </si>
  <si>
    <t>6024</t>
  </si>
  <si>
    <t>{'pma': 33, 'pfc': 31.2, 'pmaRange': '28-39', 'pfcRange': '25-38', 'expectedFantamedia': 5.22, 'expectedTitolarita': 88, 'penaltyProbability': '0.000', 'freeKickProbability': '0.00', 'lastThreeYearVotoBase': 6.24, 'lastThreeYearFantamedia': 5.1, 'slot': 1, 'idFantacalcio': 5841, 'lastThreeYearTitolarity': '0.2400', 'lastFiveYearVotoBase': '6.2400', 'lastFiveYearFantamedia': '5.1000', 'lastFiveYearTitolarity': '0.2400', 'lastYearVotoBase': '6.4700', 'lastYearFantamedia': '5.3700', 'lastYearTitolarity': '0.3900', 'lastFiveMatchesVotoBase': '0.0000', 'lastFiveMatchesFantamedia': '0.0000', 'lastFiveMatchesTitolarity': '0.0000', 'currentSeasonVotoBase': '0.0000', 'currentSeasonFantamedia': '0.0000', 'currentSeasonTitolarity': '0.0000'}</t>
  </si>
  <si>
    <t>25-38</t>
  </si>
  <si>
    <t>5,22</t>
  </si>
  <si>
    <t>5841</t>
  </si>
  <si>
    <t>5.1000</t>
  </si>
  <si>
    <t>5.3700</t>
  </si>
  <si>
    <t>{'pma': 1.4, 'pfc': 0.7, 'pmaRange': '1-2', 'pfcRange': '1-1', 'expectedFantamedia': 5.95, 'expectedTitolarita': 69, 'penaltyProbability': '0.000', 'freeKickProbability': '0.00', 'lastThreeYearVotoBase': 5.95, 'lastThreeYearFantamedia': 6.03, 'slot': 8, 'idFantacalcio': 4890, 'lastThreeYearTitolarity': '0.8900', 'lastFiveYearVotoBase': '5.9900', 'lastFiveYearFantamedia': '6.0300', 'lastFiveYearTitolarity': '0.7200', 'lastYearVotoBase': '5.7900', 'lastYearFantamedia': '5.7300', 'lastYearTitolarity': '0.7400', 'lastFiveMatchesVotoBase': '0.0000', 'lastFiveMatchesFantamedia': '0.0000', 'lastFiveMatchesTitolarity': '0.0000', 'currentSeasonVotoBase': '0.0000', 'currentSeasonFantamedia': '0.0000', 'currentSeasonTitolarity': '0.0000'}</t>
  </si>
  <si>
    <t>4890</t>
  </si>
  <si>
    <t>{'pma': 3.85, 'pfc': 10.75, 'pmaRange': '2-6', 'pfcRange': '9-14', 'expectedFantamedia': 4.97, 'expectedTitolarita': 66, 'penaltyProbability': '0.000', 'freeKickProbability': '0.00', 'lastThreeYearVotoBase': 6.08, 'lastThreeYearFantamedia': 4.92, 'slot': 2, 'idFantacalcio': 2815, 'lastThreeYearTitolarity': '0.8200', 'lastFiveYearVotoBase': '6.1700', 'lastFiveYearFantamedia': '5.2800', 'lastFiveYearTitolarity': '0.5500', 'lastYearVotoBase': '6.2700', 'lastYearFantamedia': '5.2600', 'lastYearTitolarity': '0.8700', 'lastFiveMatchesVotoBase': '0.0000', 'lastFiveMatchesFantamedia': '0.0000', 'lastFiveMatchesTitolarity': '0.0000', 'currentSeasonVotoBase': '0.0000', 'currentSeasonFantamedia': '0.0000', 'currentSeasonTitolarity': '0.0000'}</t>
  </si>
  <si>
    <t>4,97</t>
  </si>
  <si>
    <t>4,92</t>
  </si>
  <si>
    <t>2815</t>
  </si>
  <si>
    <t>5.2800</t>
  </si>
  <si>
    <t>5.2600</t>
  </si>
  <si>
    <t>{'pma': 1, 'pfc': 0.55, 'pmaRange': '1-2', 'pfcRange': '1-1', 'expectedFantamedia': 5.76, 'expectedTitolarita': 38, 'penaltyProbability': '0.000', 'freeKickProbability': '0.00', 'lastThreeYearVotoBase': 5.98, 'lastThreeYearFantamedia': 6, 'slot': 8, 'idFantacalcio': 5812, 'lastThreeYearTitolarity': '0.4200', 'lastFiveYearVotoBase': '5.9800', 'lastFiveYearFantamedia': '6.0000', 'lastFiveYearTitolarity': '0.4200', 'lastYearVotoBase': '5.8900', 'lastYearFantamedia': '5.8900', 'lastYearTitolarity': '0.5000', 'lastFiveMatchesVotoBase': '0.0000', 'lastFiveMatchesFantamedia': '0.0000', 'lastFiveMatchesTitolarity': '0.0000', 'currentSeasonVotoBase': '0.0000', 'currentSeasonFantamedia': '0.0000', 'currentSeasonTitolarity': '0.0000'}</t>
  </si>
  <si>
    <t>5812</t>
  </si>
  <si>
    <t>{'pma': 16.549999999999997, 'pfc': 29.9, 'pmaRange': '13-22', 'pfcRange': '24-36', 'expectedFantamedia': 6.86, 'expectedTitolarita': 87, 'penaltyProbability': '70.000', 'freeKickProbability': '0.00', 'lastThreeYearVotoBase': 5.94, 'lastThreeYearFantamedia': 6.26, 'slot': 2, 'idFantacalcio': 2369, 'lastThreeYearTitolarity': '0.4700', 'lastFiveYearVotoBase': '5.9400', 'lastFiveYearFantamedia': '6.2600', 'lastFiveYearTitolarity': '0.4700', 'lastYearVotoBase': '6.2000', 'lastYearFantamedia': '6.8400', 'lastYearTitolarity': '0.6600', 'lastFiveMatchesVotoBase': '0.0000', 'lastFiveMatchesFantamedia': '0.0000', 'lastFiveMatchesTitolarity': '0.0000', 'currentSeasonVotoBase': '0.0000', 'currentSeasonFantamedia': '0.0000', 'currentSeasonTitolarity': '0.0000'}</t>
  </si>
  <si>
    <t>16,55</t>
  </si>
  <si>
    <t>2369</t>
  </si>
  <si>
    <t>6.8400</t>
  </si>
  <si>
    <t>{'pma': 1.45, 'pfc': 0.65, 'pmaRange': '1-2', 'pfcRange': '1-1', 'expectedFantamedia': 5.92, 'expectedTitolarita': 40, 'penaltyProbability': '0.000', 'freeKickProbability': '0.00', 'lastThreeYearVotoBase': 5.8, 'lastThreeYearFantamedia': 5.6, 'slot': 8, 'idFantacalcio': 6055, 'lastThreeYearTitolarity': '0.5100', 'lastFiveYearVotoBase': '5.8000', 'lastFiveYearFantamedia': '5.6000', 'lastFiveYearTitolarity': '0.5100', 'lastYearVotoBase': '5.6800', 'lastYearFantamedia': '5.4000', 'lastYearTitolarity': '0.5300', 'lastFiveMatchesVotoBase': '0.0000', 'lastFiveMatchesFantamedia': '0.0000', 'lastFiveMatchesTitolarity': '0.0000', 'currentSeasonVotoBase': '0.0000', 'currentSeasonFantamedia': '0.0000', 'currentSeasonTitolarity': '0.0000'}</t>
  </si>
  <si>
    <t>6055</t>
  </si>
  <si>
    <t>5.4000</t>
  </si>
  <si>
    <t>{'pma': 1.1, 'pfc': 0.5, 'pmaRange': '1-2', 'pfcRange': '1-1', 'expectedFantamedia': 5.92, 'expectedTitolarita': 39, 'penaltyProbability': '0.000', 'freeKickProbability': '0.00', 'lastThreeYearVotoBase': 5.96, 'lastThreeYearFantamedia': 5.93, 'slot': 8, 'idFantacalcio': 695, 'lastThreeYearTitolarity': '0.5700', 'lastFiveYearVotoBase': '6.0000', 'lastFiveYearFantamedia': '6.0200', 'lastFiveYearTitolarity': '0.6600', 'lastYearVotoBase': '5.8900', 'lastYearFantamedia': '5.6800', 'lastYearTitolarity': '0.3700', 'lastFiveMatchesVotoBase': '0.0000', 'lastFiveMatchesFantamedia': '0.0000', 'lastFiveMatchesTitolarity': '0.0000', 'currentSeasonVotoBase': '0.0000', 'currentSeasonFantamedia': '0.0000', 'currentSeasonTitolarity': '0.0000'}</t>
  </si>
  <si>
    <t>695</t>
  </si>
  <si>
    <t>{'pma': 17.05, 'pfc': 13.6, 'pmaRange': '14-21', 'pfcRange': '11-17', 'expectedFantamedia': 6.15, 'expectedTitolarita': 86, 'penaltyProbability': '0.000', 'freeKickProbability': '0.00', 'lastThreeYearVotoBase': 6.12, 'lastThreeYearFantamedia': 6.21, 'slot': 4, 'idFantacalcio': 4751, 'lastThreeYearTitolarity': '0.7800', 'lastFiveYearVotoBase': '6.1600', 'lastFiveYearFantamedia': '6.2700', 'lastFiveYearTitolarity': '0.7000', 'lastYearVotoBase': '6.0000', 'lastYearFantamedia': '6.3200', 'lastYearTitolarity': '0.6600', 'lastFiveMatchesVotoBase': '0.0000', 'lastFiveMatchesFantamedia': '0.0000', 'lastFiveMatchesTitolarity': '0.0000', 'currentSeasonVotoBase': '0.0000', 'currentSeasonFantamedia': '0.0000', 'currentSeasonTitolarity': '0.0000'}</t>
  </si>
  <si>
    <t>4751</t>
  </si>
  <si>
    <t>{'pma': 1.3, 'pfc': 0.65, 'pmaRange': '1-2', 'pfcRange': '1-1', 'expectedFantamedia': 6.09, 'expectedTitolarita': 37, 'penaltyProbability': '0.000', 'freeKickProbability': '0.00', 'lastThreeYearVotoBase': 5.92, 'lastThreeYearFantamedia': 5.83, 'slot': 8, 'idFantacalcio': 5425, 'lastThreeYearTitolarity': '0.4700', 'lastFiveYearVotoBase': '5.9200', 'lastFiveYearFantamedia': '5.8300', 'lastFiveYearTitolarity': '0.4700', 'lastYearVotoBase': '5.9200', 'lastYearFantamedia': '5.8300', 'lastYearTitolarity': '0.4700', 'lastFiveMatchesVotoBase': '0.0000', 'lastFiveMatchesFantamedia': '0.0000', 'lastFiveMatchesTitolarity': '0.0000', 'currentSeasonVotoBase': '0.0000', 'currentSeasonFantamedia': '0.0000', 'currentSeasonTitolarity': '0.0000'}</t>
  </si>
  <si>
    <t>5425</t>
  </si>
  <si>
    <t>{'pma': 9.9, 'pfc': 11.799999999999999, 'pmaRange': '7-14', 'pfcRange': '9-15', 'expectedFantamedia': 6.09, 'expectedTitolarita': 86, 'penaltyProbability': '0.000', 'freeKickProbability': '0.00', 'lastThreeYearVotoBase': 5.94, 'lastThreeYearFantamedia': 5.94, 'slot': 6, 'idFantacalcio': 5514, 'lastThreeYearTitolarity': '0.7500', 'lastFiveYearVotoBase': '5.9400', 'lastFiveYearFantamedia': '5.9400', 'lastFiveYearTitolarity': '0.7500', 'lastYearVotoBase': '6.1600', 'lastYearFantamedia': '6.1900', 'lastYearTitolarity': '0.9200', 'lastFiveMatchesVotoBase': '0.0000', 'lastFiveMatchesFantamedia': '0.0000', 'lastFiveMatchesTitolarity': '0.0000', 'currentSeasonVotoBase': '0.0000', 'currentSeasonFantamedia': '0.0000', 'currentSeasonTitolarity': '0.0000'}</t>
  </si>
  <si>
    <t>9,9</t>
  </si>
  <si>
    <t>5514</t>
  </si>
  <si>
    <t>{'pma': 2.0500000000000003, 'pfc': 3.5, 'pmaRange': '2-3', 'pfcRange': '3-5', 'expectedFantamedia': 6.44, 'expectedTitolarita': 67, 'penaltyProbability': '0.000', 'freeKickProbability': '0.00', 'lastThreeYearVotoBase': 6.04, 'lastThreeYearFantamedia': 6.36, 'slot': 7, 'idFantacalcio': 181, 'lastThreeYearTitolarity': '0.5700', 'lastFiveYearVotoBase': '6.0900', 'lastFiveYearFantamedia': '6.5400', 'lastFiveYearTitolarity': '0.4600', 'lastYearVotoBase': '6.1600', 'lastYearFantamedia': '6.7800', 'lastYearTitolarity': '0.6600', 'lastFiveMatchesVotoBase': '0.0000', 'lastFiveMatchesFantamedia': '0.0000', 'lastFiveMatchesTitolarity': '0.0000', 'currentSeasonVotoBase': '0.0000', 'currentSeasonFantamedia': '0.0000', 'currentSeasonTitolarity': '0.0000'}</t>
  </si>
  <si>
    <t>2,05</t>
  </si>
  <si>
    <t>181</t>
  </si>
  <si>
    <t>6.5400</t>
  </si>
  <si>
    <t>6.7800</t>
  </si>
  <si>
    <t>{'pma': 0.9, 'pfc': 0.5, 'pmaRange': '1-2', 'pfcRange': '1-1', 'expectedFantamedia': 6.08, 'expectedTitolarita': 43, 'penaltyProbability': '0.000', 'freeKickProbability': '0.00', 'lastThreeYearVotoBase': 6.12, 'lastThreeYearFantamedia': 6.5, 'slot': 8, 'idFantacalcio': 5879, 'lastThreeYearTitolarity': '0.1300', 'lastFiveYearVotoBase': '6.1200', 'lastFiveYearFantamedia': '6.5000', 'lastFiveYearTitolarity': '0.1300', 'lastYearVotoBase': '6.0000', 'lastYearFantamedia': '6.2500', 'lastYearTitolarity': '0.2100', 'lastFiveMatchesVotoBase': '0.0000', 'lastFiveMatchesFantamedia': '0.0000', 'lastFiveMatchesTitolarity': '0.0000', 'currentSeasonVotoBase': '0.0000', 'currentSeasonFantamedia': '0.0000', 'currentSeasonTitolarity': '0.0000'}</t>
  </si>
  <si>
    <t>5879</t>
  </si>
  <si>
    <t>{'pma': 191.64999999999998, 'pfc': 150.60000000000002, 'pmaRange': '177-207', 'pfcRange': '136-166', 'expectedFantamedia': 7.74, 'expectedTitolarita': 89, 'penaltyProbability': '60.000', 'freeKickProbability': '70.00', 'lastThreeYearVotoBase': 6.21, 'lastThreeYearFantamedia': 7.64, 'slot': 1, 'idFantacalcio': 2841, 'lastThreeYearTitolarity': '0.8200', 'lastFiveYearVotoBase': '6.1600', 'lastFiveYearFantamedia': '7.4800', 'lastFiveYearTitolarity': '0.8300', 'lastYearVotoBase': '6.1800', 'lastYearFantamedia': '7.4200', 'lastYearTitolarity': '0.8700', 'lastFiveMatchesVotoBase': '0.0000', 'lastFiveMatchesFantamedia': '0.0000', 'lastFiveMatchesTitolarity': '0.0000', 'currentSeasonVotoBase': '0.0000', 'currentSeasonFantamedia': '0.0000', 'currentSeasonTitolarity': '0.0000'}</t>
  </si>
  <si>
    <t>191,65</t>
  </si>
  <si>
    <t>177-207</t>
  </si>
  <si>
    <t>136-166</t>
  </si>
  <si>
    <t>7,74</t>
  </si>
  <si>
    <t>60.000</t>
  </si>
  <si>
    <t>7,64</t>
  </si>
  <si>
    <t>2841</t>
  </si>
  <si>
    <t>7.4800</t>
  </si>
  <si>
    <t>7.4200</t>
  </si>
  <si>
    <t>{'pma': 4.4, 'pfc': 11.85, 'pmaRange': '3-7', 'pfcRange': '9-15', 'expectedFantamedia': 6.17, 'expectedTitolarita': 81, 'penaltyProbability': '0.000', 'freeKickProbability': '0.00', 'lastThreeYearVotoBase': 5.92, 'lastThreeYearFantamedia': 6, 'slot': 5, 'idFantacalcio': 4994, 'lastThreeYearTitolarity': '0.6800', 'lastFiveYearVotoBase': '5.8600', 'lastFiveYearFantamedia': '6.0100', 'lastFiveYearTitolarity': '0.6300', 'lastYearVotoBase': '5.8800', 'lastYearFantamedia': '5.9500', 'lastYearTitolarity': '0.5500', 'lastFiveMatchesVotoBase': '0.0000', 'lastFiveMatchesFantamedia': '0.0000', 'lastFiveMatchesTitolarity': '0.0000', 'currentSeasonVotoBase': '0.0000', 'currentSeasonFantamedia': '0.0000', 'currentSeasonTitolarity': '0.0000'}</t>
  </si>
  <si>
    <t>4994</t>
  </si>
  <si>
    <t>{'pma': 1.15, 'pfc': 0.5, 'pmaRange': '1-2', 'pfcRange': '1-1', 'expectedFantamedia': 5.88, 'expectedTitolarita': 56, 'penaltyProbability': '0.000', 'freeKickProbability': '0.00', 'lastThreeYearVotoBase': 5.77, 'lastThreeYearFantamedia': 5.71, 'slot': 8, 'idFantacalcio': 4374, 'lastThreeYearTitolarity': '0.3700', 'lastFiveYearVotoBase': '5.6900', 'lastFiveYearFantamedia': '5.6500', 'lastFiveYearTitolarity': '0.3900', 'lastYearVotoBase': '5.7600', 'lastYearFantamedia': '5.6500', 'lastYearTitolarity': '0.7100', 'lastFiveMatchesVotoBase': '0.0000', 'lastFiveMatchesFantamedia': '0.0000', 'lastFiveMatchesTitolarity': '0.0000', 'currentSeasonVotoBase': '0.0000', 'currentSeasonFantamedia': '0.0000', 'currentSeasonTitolarity': '0.0000'}</t>
  </si>
  <si>
    <t>56</t>
  </si>
  <si>
    <t>5,71</t>
  </si>
  <si>
    <t>4374</t>
  </si>
  <si>
    <t>{'pma': 77, 'pfc': 70.3, 'pmaRange': '69-86', 'pfcRange': '60-81', 'expectedFantamedia': 7.14, 'expectedTitolarita': 89, 'penaltyProbability': '60.000', 'freeKickProbability': '70.00', 'lastThreeYearVotoBase': 6.36, 'lastThreeYearFantamedia': 7.05, 'slot': 1, 'idFantacalcio': 632, 'lastThreeYearTitolarity': '0.8200', 'lastFiveYearVotoBase': '6.3000', 'lastFiveYearFantamedia': '6.8600', 'lastFiveYearTitolarity': '0.8500', 'lastYearVotoBase': '6.2300', 'lastYearFantamedia': '6.7700', 'lastYearTitolarity': '0.7400', 'lastFiveMatchesVotoBase': '0.0000', 'lastFiveMatchesFantamedia': '0.0000', 'lastFiveMatchesTitolarity': '0.0000', 'currentSeasonVotoBase': '0.0000', 'currentSeasonFantamedia': '0.0000', 'currentSeasonTitolarity': '0.0000'}</t>
  </si>
  <si>
    <t>69-86</t>
  </si>
  <si>
    <t>60-81</t>
  </si>
  <si>
    <t>7,14</t>
  </si>
  <si>
    <t>632</t>
  </si>
  <si>
    <t>{'pma': 1.3, 'pfc': 0.65, 'pmaRange': '1-2', 'pfcRange': '1-1', 'expectedFantamedia': 6.1, 'expectedTitolarita': 46, 'penaltyProbability': '0.000', 'freeKickProbability': '0.00', 'lastThreeYearVotoBase': 5.88, 'lastThreeYearFantamedia': 5.91, 'slot': 8, 'idFantacalcio': 5422, 'lastThreeYearTitolarity': '0.5900', 'lastFiveYearVotoBase': '5.9100', 'lastFiveYearFantamedia': '6.1800', 'lastFiveYearTitolarity': '0.4500', 'lastYearVotoBase': '5.8000', 'lastYearFantamedia': '5.7700', 'lastYearTitolarity': '0.5800', 'lastFiveMatchesVotoBase': '0.0000', 'lastFiveMatchesFantamedia': '0.0000', 'lastFiveMatchesTitolarity': '0.0000', 'currentSeasonVotoBase': '0.0000', 'currentSeasonFantamedia': '0.0000', 'currentSeasonTitolarity': '0.0000'}</t>
  </si>
  <si>
    <t>46</t>
  </si>
  <si>
    <t>5422</t>
  </si>
  <si>
    <t>{'pma': 10.65, 'pfc': 17.95, 'pmaRange': '7-16', 'pfcRange': '14-23', 'expectedFantamedia': 6.51, 'expectedTitolarita': 78, 'penaltyProbability': '0.000', 'freeKickProbability': '0.00', 'lastThreeYearVotoBase': 6.12, 'lastThreeYearFantamedia': 6.22, 'slot': 4, 'idFantacalcio': 4220, 'lastThreeYearTitolarity': '0.8100', 'lastFiveYearVotoBase': '6.1200', 'lastFiveYearFantamedia': '6.2200', 'lastFiveYearTitolarity': '0.8100', 'lastYearVotoBase': '5.8200', 'lastYearFantamedia': '5.8500', 'lastYearTitolarity': '0.8700', 'lastFiveMatchesVotoBase': '0.0000', 'lastFiveMatchesFantamedia': '0.0000', 'lastFiveMatchesTitolarity': '0.0000', 'currentSeasonVotoBase': '0.0000', 'currentSeasonFantamedia': '0.0000', 'currentSeasonTitolarity': '0.0000'}</t>
  </si>
  <si>
    <t>10,65</t>
  </si>
  <si>
    <t>7-16</t>
  </si>
  <si>
    <t>14-23</t>
  </si>
  <si>
    <t>4220</t>
  </si>
  <si>
    <t>{'pma': 2.15, 'pfc': 7.550000000000001, 'pmaRange': '2-4', 'pfcRange': '6-10', 'expectedFantamedia': 6.21, 'expectedTitolarita': 75, 'penaltyProbability': '0.000', 'freeKickProbability': '0.00', 'lastThreeYearVotoBase': 5.92, 'lastThreeYearFantamedia': 5.94, 'slot': 5, 'idFantacalcio': 5527, 'lastThreeYearTitolarity': '0.3900', 'lastFiveYearVotoBase': '5.9200', 'lastFiveYearFantamedia': '5.9400', 'lastFiveYearTitolarity': '0.3900', 'lastYearVotoBase': '5.8300', 'lastYearFantamedia': '5.7500', 'lastYearTitolarity': '0.4700', 'lastFiveMatchesVotoBase': '0.0000', 'lastFiveMatchesFantamedia': '0.0000', 'lastFiveMatchesTitolarity': '0.0000', 'currentSeasonVotoBase': '0.0000', 'currentSeasonFantamedia': '0.0000', 'currentSeasonTitolarity': '0.0000'}</t>
  </si>
  <si>
    <t>5527</t>
  </si>
  <si>
    <t>{'pma': 89.89999999999999, 'pfc': 81.94999999999999, 'pmaRange': '79-102', 'pfcRange': '74-91', 'expectedFantamedia': 7.31, 'expectedTitolarita': 87, 'penaltyProbability': '45.000', 'freeKickProbability': '0.00', 'lastThreeYearVotoBase': 6.2, 'lastThreeYearFantamedia': 7.12, 'slot': 1, 'idFantacalcio': 608, 'lastThreeYearTitolarity': '0.7500', 'lastFiveYearVotoBase': '6.3100', 'lastFiveYearFantamedia': '7.5800', 'lastFiveYearTitolarity': '0.7900', 'lastYearVotoBase': '6.2600', 'lastYearFantamedia': '7.3600', 'lastYearTitolarity': '0.9700', 'lastFiveMatchesVotoBase': '0.0000', 'lastFiveMatchesFantamedia': '0.0000', 'lastFiveMatchesTitolarity': '0.0000', 'currentSeasonVotoBase': '0.0000', 'currentSeasonFantamedia': '0.0000', 'currentSeasonTitolarity': '0.0000'}</t>
  </si>
  <si>
    <t>89,9</t>
  </si>
  <si>
    <t>79-102</t>
  </si>
  <si>
    <t>74-91</t>
  </si>
  <si>
    <t>7,31</t>
  </si>
  <si>
    <t>608</t>
  </si>
  <si>
    <t>7.5800</t>
  </si>
  <si>
    <t>{'pma': 5.15, 'pfc': 12.95, 'pmaRange': '4-7', 'pfcRange': '10-17', 'expectedFantamedia': 6.39, 'expectedTitolarita': 75, 'penaltyProbability': '0.000', 'freeKickProbability': '0.00', 'lastThreeYearVotoBase': 6.04, 'lastThreeYearFantamedia': 6.31, 'slot': 2, 'idFantacalcio': 554, 'lastThreeYearTitolarity': '0.7300', 'lastFiveYearVotoBase': '6.0100', 'lastFiveYearFantamedia': '6.3000', 'lastFiveYearTitolarity': '0.6200', 'lastYearVotoBase': '5.9200', 'lastYearFantamedia': '6.0600', 'lastYearTitolarity': '0.8200', 'lastFiveMatchesVotoBase': '0.0000', 'lastFiveMatchesFantamedia': '0.0000', 'lastFiveMatchesTitolarity': '0.0000', 'currentSeasonVotoBase': '0.0000', 'currentSeasonFantamedia': '0.0000', 'currentSeasonTitolarity': '0.0000'}</t>
  </si>
  <si>
    <t>554</t>
  </si>
  <si>
    <t>{'pma': 9.1, 'pfc': 19.650000000000002, 'pmaRange': '6-13', 'pfcRange': '15-25', 'expectedFantamedia': 6.7, 'expectedTitolarita': 68, 'penaltyProbability': '0.000', 'freeKickProbability': '0.00', 'lastThreeYearVotoBase': 6.12, 'lastThreeYearFantamedia': 6.61, 'slot': 4, 'idFantacalcio': 152, 'lastThreeYearTitolarity': '0.8600', 'lastFiveYearVotoBase': '6.1500', 'lastFiveYearFantamedia': '6.6600', 'lastFiveYearTitolarity': '0.8900', 'lastYearVotoBase': '5.9400', 'lastYearFantamedia': '6.3300', 'lastYearTitolarity': '0.7100', 'lastFiveMatchesVotoBase': '0.0000', 'lastFiveMatchesFantamedia': '0.0000', 'lastFiveMatchesTitolarity': '0.0000', 'currentSeasonVotoBase': '0.0000', 'currentSeasonFantamedia': '0.0000', 'currentSeasonTitolarity': '0.0000'}</t>
  </si>
  <si>
    <t>6-13</t>
  </si>
  <si>
    <t>152</t>
  </si>
  <si>
    <t>6.6600</t>
  </si>
  <si>
    <t>{'pma': 6.5, 'pfc': 10.95, 'pmaRange': '5-9', 'pfcRange': '9-14', 'expectedFantamedia': 6.2, 'expectedTitolarita': 79, 'penaltyProbability': '0.000', 'freeKickProbability': '0.00', 'lastThreeYearVotoBase': 5.98, 'lastThreeYearFantamedia': 6.23, 'slot': 4, 'idFantacalcio': 4433, 'lastThreeYearTitolarity': '0.5000', 'lastFiveYearVotoBase': '5.9800', 'lastFiveYearFantamedia': '6.2300', 'lastFiveYearTitolarity': '0.5000', 'lastYearVotoBase': '6.1600', 'lastYearFantamedia': '6.6300', 'lastYearTitolarity': '0.5000', 'lastFiveMatchesVotoBase': '0.0000', 'lastFiveMatchesFantamedia': '0.0000', 'lastFiveMatchesTitolarity': '0.0000', 'currentSeasonVotoBase': '0.0000', 'currentSeasonFantamedia': '0.0000', 'currentSeasonTitolarity': '0.0000'}</t>
  </si>
  <si>
    <t>4433</t>
  </si>
  <si>
    <t>{'pma': 11.5, 'pfc': 17.2, 'pmaRange': '9-15', 'pfcRange': '13-22', 'expectedFantamedia': 6.77, 'expectedTitolarita': 69, 'penaltyProbability': '0.000', 'freeKickProbability': '0.00', 'lastThreeYearVotoBase': 6.02, 'lastThreeYearFantamedia': 6.25, 'slot': 3, 'idFantacalcio': 4856, 'lastThreeYearTitolarity': '0.5300', 'lastFiveYearVotoBase': '6.0200', 'lastFiveYearFantamedia': '6.2500', 'lastFiveYearTitolarity': '0.5300', 'lastYearVotoBase': '6.0200', 'lastYearFantamedia': '6.2500', 'lastYearTitolarity': '0.5300', 'lastFiveMatchesVotoBase': '0.0000', 'lastFiveMatchesFantamedia': '0.0000', 'lastFiveMatchesTitolarity': '0.0000', 'currentSeasonVotoBase': '0.0000', 'currentSeasonFantamedia': '0.0000', 'currentSeasonTitolarity': '0.0000'}</t>
  </si>
  <si>
    <t>11,5</t>
  </si>
  <si>
    <t>4856</t>
  </si>
  <si>
    <t>{'pma': 100.55, 'pfc': 104.5, 'pmaRange': '88-114', 'pfcRange': '95-115', 'expectedFantamedia': 7.51, 'expectedTitolarita': 85, 'penaltyProbability': '40.000', 'freeKickProbability': '0.00', 'lastThreeYearVotoBase': 6.09, 'lastThreeYearFantamedia': 6.79, 'slot': 1, 'idFantacalcio': 6228, 'lastThreeYearTitolarity': '0.7600', 'lastFiveYearVotoBase': '6.0900', 'lastFiveYearFantamedia': '6.7900', 'lastFiveYearTitolarity': '0.7600', 'lastYearVotoBase': '6.0900', 'lastYearFantamedia': '6.7900', 'lastYearTitolarity': '0.7600', 'lastFiveMatchesVotoBase': '0.0000', 'lastFiveMatchesFantamedia': '0.0000', 'lastFiveMatchesTitolarity': '0.0000', 'currentSeasonVotoBase': '0.0000', 'currentSeasonFantamedia': '0.0000', 'currentSeasonTitolarity': '0.0000'}</t>
  </si>
  <si>
    <t>100,55</t>
  </si>
  <si>
    <t>88-114</t>
  </si>
  <si>
    <t>95-115</t>
  </si>
  <si>
    <t>7,51</t>
  </si>
  <si>
    <t>40.000</t>
  </si>
  <si>
    <t>6228</t>
  </si>
  <si>
    <t>{'pma': 164.25, 'pfc': 133.55, 'pmaRange': '149-180', 'pfcRange': '121-147', 'expectedFantamedia': 7.66, 'expectedTitolarita': 88, 'penaltyProbability': '0.000', 'freeKickProbability': '0.00', 'lastThreeYearVotoBase': 6.54, 'lastThreeYearFantamedia': 7.81, 'slot': 1, 'idFantacalcio': 4871, 'lastThreeYearTitolarity': '0.9200', 'lastFiveYearVotoBase': '6.5400', 'lastFiveYearFantamedia': '7.8100', 'lastFiveYearTitolarity': '0.9200', 'lastYearVotoBase': '6.5400', 'lastYearFantamedia': '7.8100', 'lastYearTitolarity': '0.9200', 'lastFiveMatchesVotoBase': '0.0000', 'lastFiveMatchesFantamedia': '0.0000', 'lastFiveMatchesTitolarity': '0.0000', 'currentSeasonVotoBase': '0.0000', 'currentSeasonFantamedia': '0.0000', 'currentSeasonTitolarity': '0.0000'}</t>
  </si>
  <si>
    <t>164,25</t>
  </si>
  <si>
    <t>149-180</t>
  </si>
  <si>
    <t>7,66</t>
  </si>
  <si>
    <t>6,54</t>
  </si>
  <si>
    <t>7,81</t>
  </si>
  <si>
    <t>4871</t>
  </si>
  <si>
    <t>7.8100</t>
  </si>
  <si>
    <t>{'pma': 84.75, 'pfc': 93.14999999999999, 'pmaRange': '76-94', 'pfcRange': '80-108', 'expectedFantamedia': 7.36, 'expectedTitolarita': 89, 'penaltyProbability': '30.000', 'freeKickProbability': '20.00', 'lastThreeYearVotoBase': 6.33, 'lastThreeYearFantamedia': 7.5, 'slot': 1, 'idFantacalcio': 2423, 'lastThreeYearTitolarity': '0.9500', 'lastFiveYearVotoBase': '6.3300', 'lastFiveYearFantamedia': '7.5000', 'lastFiveYearTitolarity': '0.9500', 'lastYearVotoBase': '6.3300', 'lastYearFantamedia': '7.5000', 'lastYearTitolarity': '0.9500', 'lastFiveMatchesVotoBase': '0.0000', 'lastFiveMatchesFantamedia': '0.0000', 'lastFiveMatchesTitolarity': '0.0000', 'currentSeasonVotoBase': '0.0000', 'currentSeasonFantamedia': '0.0000', 'currentSeasonTitolarity': '0.0000'}</t>
  </si>
  <si>
    <t>84,75</t>
  </si>
  <si>
    <t>76-94</t>
  </si>
  <si>
    <t>80-108</t>
  </si>
  <si>
    <t>7,5</t>
  </si>
  <si>
    <t>2423</t>
  </si>
  <si>
    <t>{'pma': 1.05, 'pfc': 0.5, 'pmaRange': '1-2', 'pfcRange': '1-1', 'expectedFantamedia': 6.34, 'expectedTitolarita': 61, 'penaltyProbability': '20.000', 'freeKickProbability': '0.00', 'lastThreeYearVotoBase': 5.88, 'lastThreeYearFantamedia': 6.24, 'slot': 6, 'idFantacalcio': 1939, 'lastThreeYearTitolarity': '0.5500', 'lastFiveYearVotoBase': '5.9600', 'lastFiveYearFantamedia': '6.6700', 'lastFiveYearTitolarity': '0.7200', 'lastYearVotoBase': '5.8800', 'lastYearFantamedia': '6.2400', 'lastYearTitolarity': '0.5500', 'lastFiveMatchesVotoBase': '0.0000', 'lastFiveMatchesFantamedia': '0.0000', 'lastFiveMatchesTitolarity': '0.0000', 'currentSeasonVotoBase': '0.0000', 'currentSeasonFantamedia': '0.0000', 'currentSeasonTitolarity': '0.0000'}</t>
  </si>
  <si>
    <t>61</t>
  </si>
  <si>
    <t>1939</t>
  </si>
  <si>
    <t>{'pma': 48.7, 'pfc': 63, 'pmaRange': '40-59', 'pfcRange': '54-73', 'expectedFantamedia': 7.09, 'expectedTitolarita': 88, 'penaltyProbability': '70.000', 'freeKickProbability': '0.00', 'lastThreeYearVotoBase': 6.07, 'lastThreeYearFantamedia': 6.73, 'slot': 2, 'idFantacalcio': 5800, 'lastThreeYearTitolarity': '0.6100', 'lastFiveYearVotoBase': '6.0700', 'lastFiveYearFantamedia': '6.7300', 'lastFiveYearTitolarity': '0.6100', 'lastYearVotoBase': '6.4700', 'lastYearFantamedia': '7.6400', 'lastYearTitolarity': '0.9200', 'lastFiveMatchesVotoBase': '0.0000', 'lastFiveMatchesFantamedia': '0.0000', 'lastFiveMatchesTitolarity': '0.0000', 'currentSeasonVotoBase': '0.0000', 'currentSeasonFantamedia': '0.0000', 'currentSeasonTitolarity': '0.0000'}</t>
  </si>
  <si>
    <t>48,7</t>
  </si>
  <si>
    <t>40-59</t>
  </si>
  <si>
    <t>54-73</t>
  </si>
  <si>
    <t>7,09</t>
  </si>
  <si>
    <t>5800</t>
  </si>
  <si>
    <t>6.7300</t>
  </si>
  <si>
    <t>7.6400</t>
  </si>
  <si>
    <t>{'pma': 18, 'pfc': 20.5, 'pmaRange': '14-23', 'pfcRange': '16-26', 'expectedFantamedia': 6.53, 'expectedTitolarita': 83, 'penaltyProbability': '0.000', 'freeKickProbability': '10.00', 'lastThreeYearVotoBase': 6.12, 'lastThreeYearFantamedia': 6.38, 'slot': 3, 'idFantacalcio': 6224, 'lastThreeYearTitolarity': '0.9500', 'lastFiveYearVotoBase': '6.1200', 'lastFiveYearFantamedia': '6.3800', 'lastFiveYearTitolarity': '0.9500', 'lastYearVotoBase': '6.1200', 'lastYearFantamedia': '6.3800', 'lastYearTitolarity': '0.9500', 'lastFiveMatchesVotoBase': '0.0000', 'lastFiveMatchesFantamedia': '0.0000', 'lastFiveMatchesTitolarity': '0.0000', 'currentSeasonVotoBase': '0.0000', 'currentSeasonFantamedia': '0.0000', 'currentSeasonTitolarity': '0.0000'}</t>
  </si>
  <si>
    <t>6224</t>
  </si>
  <si>
    <t>{'pma': 70.05, 'pfc': 78.75, 'pmaRange': '59-82', 'pfcRange': '71-87', 'expectedFantamedia': 7.32, 'expectedTitolarita': 86, 'penaltyProbability': '20.000', 'freeKickProbability': '0.00', 'lastThreeYearVotoBase': 5.87, 'lastThreeYearFantamedia': 6.32, 'slot': 1, 'idFantacalcio': 6226, 'lastThreeYearTitolarity': '0.8200', 'lastFiveYearVotoBase': '5.8700', 'lastFiveYearFantamedia': '6.3200', 'lastFiveYearTitolarity': '0.8200', 'lastYearVotoBase': '5.8700', 'lastYearFantamedia': '6.3200', 'lastYearTitolarity': '0.8200', 'lastFiveMatchesVotoBase': '0.0000', 'lastFiveMatchesFantamedia': '0.0000', 'lastFiveMatchesTitolarity': '0.0000', 'currentSeasonVotoBase': '0.0000', 'currentSeasonFantamedia': '0.0000', 'currentSeasonTitolarity': '0.0000'}</t>
  </si>
  <si>
    <t>70,05</t>
  </si>
  <si>
    <t>59-82</t>
  </si>
  <si>
    <t>71-87</t>
  </si>
  <si>
    <t>7,32</t>
  </si>
  <si>
    <t>6226</t>
  </si>
  <si>
    <t>{'pma': 1.3, 'pfc': 0.5, 'pmaRange': '1-2', 'pfcRange': '1-1', 'expectedFantamedia': 5.19, 'expectedTitolarita': 23, 'penaltyProbability': '0.000', 'freeKickProbability': '0.00', 'lastThreeYearVotoBase': 6.14, 'lastThreeYearFantamedia': 4.97, 'slot': 3, 'idFantacalcio': 5116, 'lastThreeYearTitolarity': '0.9500', 'lastFiveYearVotoBase': '6.1400', 'lastFiveYearFantamedia': '4.9700', 'lastFiveYearTitolarity': '0.9500', 'lastYearVotoBase': '6.1400', 'lastYearFantamedia': '4.9700', 'lastYearTitolarity': '0.9500', 'lastFiveMatchesVotoBase': '0.0000', 'lastFiveMatchesFantamedia': '0.0000', 'lastFiveMatchesTitolarity': '0.0000', 'currentSeasonVotoBase': '0.0000', 'currentSeasonFantamedia': '0.0000', 'currentSeasonTitolarity': '0.0000'}</t>
  </si>
  <si>
    <t>5,19</t>
  </si>
  <si>
    <t>23</t>
  </si>
  <si>
    <t>5116</t>
  </si>
  <si>
    <t>{'pma': 30.200000000000003, 'pfc': 23.099999999999998, 'pmaRange': '26-36', 'pfcRange': '18-29', 'expectedFantamedia': 6.56, 'expectedTitolarita': 84, 'penaltyProbability': '0.000', 'freeKickProbability': '0.00', 'lastThreeYearVotoBase': 6.12, 'lastThreeYearFantamedia': 6.69, 'slot': 2, 'idFantacalcio': 4199, 'lastThreeYearTitolarity': '0.7600', 'lastFiveYearVotoBase': '6.1200', 'lastFiveYearFantamedia': '6.6900', 'lastFiveYearTitolarity': '0.7600', 'lastYearVotoBase': '6.1200', 'lastYearFantamedia': '6.6900', 'lastYearTitolarity': '0.7600', 'lastFiveMatchesVotoBase': '0.0000', 'lastFiveMatchesFantamedia': '0.0000', 'lastFiveMatchesTitolarity': '0.0000', 'currentSeasonVotoBase': '0.0000', 'currentSeasonFantamedia': '0.0000', 'currentSeasonTitolarity': '0.0000'}</t>
  </si>
  <si>
    <t>30,2</t>
  </si>
  <si>
    <t>26-36</t>
  </si>
  <si>
    <t>4199</t>
  </si>
  <si>
    <t>{'pma': 3.4499999999999997, 'pfc': 7.95, 'pmaRange': '2-6', 'pfcRange': '6-10', 'expectedFantamedia': 6.77, 'expectedTitolarita': 69, 'penaltyProbability': '0.000', 'freeKickProbability': '0.00', 'lastThreeYearVotoBase': 6.21, 'lastThreeYearFantamedia': 7.02, 'slot': 4, 'idFantacalcio': 6227, 'lastThreeYearTitolarity': '0.6300', 'lastFiveYearVotoBase': '6.2100', 'lastFiveYearFantamedia': '7.0200', 'lastFiveYearTitolarity': '0.6300', 'lastYearVotoBase': '6.2100', 'lastYearFantamedia': '7.0200', 'lastYearTitolarity': '0.6300', 'lastFiveMatchesVotoBase': '0.0000', 'lastFiveMatchesFantamedia': '0.0000', 'lastFiveMatchesTitolarity': '0.0000', 'currentSeasonVotoBase': '0.0000', 'currentSeasonFantamedia': '0.0000', 'currentSeasonTitolarity': '0.0000'}</t>
  </si>
  <si>
    <t>7,02</t>
  </si>
  <si>
    <t>6227</t>
  </si>
  <si>
    <t>7.0200</t>
  </si>
  <si>
    <t>{'pma': 2.6, 'pfc': 1, 'pmaRange': '2-4', 'pfcRange': '1-2', 'expectedFantamedia': 6.24, 'expectedTitolarita': 76, 'penaltyProbability': '0.000', 'freeKickProbability': '0.00', 'lastThreeYearVotoBase': 6.1, 'lastThreeYearFantamedia': 6.52, 'slot': 8, 'idFantacalcio': 1976, 'lastThreeYearTitolarity': '0.7600', 'lastFiveYearVotoBase': '6.1000', 'lastFiveYearFantamedia': '6.5200', 'lastFiveYearTitolarity': '0.7600', 'lastYearVotoBase': '6.1000', 'lastYearFantamedia': '6.5200', 'lastYearTitolarity': '0.7600', 'lastFiveMatchesVotoBase': '0.0000', 'lastFiveMatchesFantamedia': '0.0000', 'lastFiveMatchesTitolarity': '0.0000', 'currentSeasonVotoBase': '0.0000', 'currentSeasonFantamedia': '0.0000', 'currentSeasonTitolarity': '0.0000'}</t>
  </si>
  <si>
    <t>2,6</t>
  </si>
  <si>
    <t>1976</t>
  </si>
  <si>
    <t>{'pma': 3.8, 'pfc': 6.75, 'pmaRange': '2-6', 'pfcRange': '6-9', 'expectedFantamedia': 6.65, 'expectedTitolarita': 76, 'penaltyProbability': '0.000', 'freeKickProbability': '0.00', 'lastThreeYearVotoBase': 5.88, 'lastThreeYearFantamedia': 5.88, 'slot': 5, 'idFantacalcio': 6213, 'lastThreeYearTitolarity': '0.1100', 'lastFiveYearVotoBase': '5.8800', 'lastFiveYearFantamedia': '5.8800', 'lastFiveYearTitolarity': '0.1100', 'lastYearVotoBase': '5.8800', 'lastYearFantamedia': '5.8800', 'lastYearTitolarity': '0.1100', 'lastFiveMatchesVotoBase': '0.0000', 'lastFiveMatchesFantamedia': '0.0000', 'lastFiveMatchesTitolarity': '0.0000', 'currentSeasonVotoBase': '0.0000', 'currentSeasonFantamedia': '0.0000', 'currentSeasonTitolarity': '0.0000'}</t>
  </si>
  <si>
    <t>6-9</t>
  </si>
  <si>
    <t>6213</t>
  </si>
  <si>
    <t>{'pma': 2.35, 'pfc': 4.8500000000000005, 'pmaRange': '2-4', 'pfcRange': '4-7', 'expectedFantamedia': 6.39, 'expectedTitolarita': 77, 'penaltyProbability': '0.000', 'freeKickProbability': '0.00', 'lastThreeYearVotoBase': 5.92, 'lastThreeYearFantamedia': 5.86, 'slot': 6, 'idFantacalcio': 4662, 'lastThreeYearTitolarity': '0.6600', 'lastFiveYearVotoBase': '5.9200', 'lastFiveYearFantamedia': '5.8600', 'lastFiveYearTitolarity': '0.6600', 'lastYearVotoBase': '5.9200', 'lastYearFantamedia': '5.8600', 'lastYearTitolarity': '0.6600', 'lastFiveMatchesVotoBase': '0.0000', 'lastFiveMatchesFantamedia': '0.0000', 'lastFiveMatchesTitolarity': '0.0000', 'currentSeasonVotoBase': '0.0000', 'currentSeasonFantamedia': '0.0000', 'currentSeasonTitolarity': '0.0000'}</t>
  </si>
  <si>
    <t>4662</t>
  </si>
  <si>
    <t>{'pma': 0.95, 'pfc': 0.5, 'pmaRange': '1-2', 'pfcRange': '1-1', 'expectedFantamedia': 6.69, 'expectedTitolarita': 49, 'penaltyProbability': '0.000', 'freeKickProbability': '0.00', 'lastThreeYearVotoBase': 6.07, 'lastThreeYearFantamedia': 6.68, 'slot': 6, 'idFantacalcio': 247, 'lastThreeYearTitolarity': '0.5500', 'lastFiveYearVotoBase': '5.9000', 'lastFiveYearFantamedia': '6.3400', 'lastFiveYearTitolarity': '0.4300', 'lastYearVotoBase': '6.2500', 'lastYearFantamedia': '7.0400', 'lastYearTitolarity': '0.3700', 'lastFiveMatchesVotoBase': '0.0000', 'lastFiveMatchesFantamedia': '0.0000', 'lastFiveMatchesTitolarity': '0.0000', 'currentSeasonVotoBase': '0.0000', 'currentSeasonFantamedia': '0.0000', 'currentSeasonTitolarity': '0.0000'}</t>
  </si>
  <si>
    <t>247</t>
  </si>
  <si>
    <t>{'pma': 17.9, 'pfc': 18.9, 'pmaRange': '14-22', 'pfcRange': '16-23', 'expectedFantamedia': 6.72, 'expectedTitolarita': 90, 'penaltyProbability': '20.000', 'freeKickProbability': '0.00', 'lastThreeYearVotoBase': 6.04, 'lastThreeYearFantamedia': 6.75, 'slot': 3, 'idFantacalcio': 6215, 'lastThreeYearTitolarity': '0.8900', 'lastFiveYearVotoBase': '6.0400', 'lastFiveYearFantamedia': '6.7500', 'lastFiveYearTitolarity': '0.8900', 'lastYearVotoBase': '6.0400', 'lastYearFantamedia': '6.7500', 'lastYearTitolarity': '0.8900', 'lastFiveMatchesVotoBase': '0.0000', 'lastFiveMatchesFantamedia': '0.0000', 'lastFiveMatchesTitolarity': '0.0000', 'currentSeasonVotoBase': '0.0000', 'currentSeasonFantamedia': '0.0000', 'currentSeasonTitolarity': '0.0000'}</t>
  </si>
  <si>
    <t>17,9</t>
  </si>
  <si>
    <t>6215</t>
  </si>
  <si>
    <t>{'pma': 1.3, 'pfc': 0.6, 'pmaRange': '1-2', 'pfcRange': '1-1', 'expectedFantamedia': 6.39, 'expectedTitolarita': 45, 'penaltyProbability': '0.000', 'freeKickProbability': '0.00', 'lastThreeYearVotoBase': 6, 'lastThreeYearFantamedia': 6.41, 'slot': 8, 'idFantacalcio': 6252, 'lastThreeYearTitolarity': '0.8700', 'lastFiveYearVotoBase': '6.0000', 'lastFiveYearFantamedia': '6.4100', 'lastFiveYearTitolarity': '0.8700', 'lastYearVotoBase': '6.0000', 'lastYearFantamedia': '6.4100', 'lastYearTitolarity': '0.8700', 'lastFiveMatchesVotoBase': '0.0000', 'lastFiveMatchesFantamedia': '0.0000', 'lastFiveMatchesTitolarity': '0.0000', 'currentSeasonVotoBase': '0.0000', 'currentSeasonFantamedia': '0.0000', 'currentSeasonTitolarity': '0.0000'}</t>
  </si>
  <si>
    <t>6252</t>
  </si>
  <si>
    <t>{'pma': 8.25, 'pfc': 15.6, 'pmaRange': '6-12', 'pfcRange': '12-20', 'expectedFantamedia': 6.14, 'expectedTitolarita': 86, 'penaltyProbability': '0.000', 'freeKickProbability': '0.00', 'lastThreeYearVotoBase': 6.02, 'lastThreeYearFantamedia': 6.02, 'slot': 5, 'idFantacalcio': 6202, 'lastThreeYearTitolarity': '0.7900', 'lastFiveYearVotoBase': '6.0200', 'lastFiveYearFantamedia': '6.0200', 'lastFiveYearTitolarity': '0.7900', 'lastYearVotoBase': '6.0200', 'lastYearFantamedia': '6.0200', 'lastYearTitolarity': '0.7900', 'lastFiveMatchesVotoBase': '0.0000', 'lastFiveMatchesFantamedia': '0.0000', 'lastFiveMatchesTitolarity': '0.0000', 'currentSeasonVotoBase': '0.0000', 'currentSeasonFantamedia': '0.0000', 'currentSeasonTitolarity': '0.0000'}</t>
  </si>
  <si>
    <t>8,25</t>
  </si>
  <si>
    <t>6202</t>
  </si>
  <si>
    <t>{'pma': 1, 'pfc': 0.5, 'pmaRange': '1-2', 'pfcRange': '1-1', 'expectedFantamedia': 5.22, 'expectedTitolarita': 16, 'penaltyProbability': '0.000', 'freeKickProbability': '0.00', 'lastThreeYearVotoBase': 6.26, 'lastThreeYearFantamedia': 5.22, 'slot': 3, 'idFantacalcio': 4360, 'lastThreeYearTitolarity': '0.6100', 'lastFiveYearVotoBase': '6.2600', 'lastFiveYearFantamedia': '5.2200', 'lastFiveYearTitolarity': '0.6100', 'lastYearVotoBase': '6.2600', 'lastYearFantamedia': '5.2200', 'lastYearTitolarity': '0.6100', 'lastFiveMatchesVotoBase': '0.0000', 'lastFiveMatchesFantamedia': '0.0000', 'lastFiveMatchesTitolarity': '0.0000', 'currentSeasonVotoBase': '0.0000', 'currentSeasonFantamedia': '0.0000', 'currentSeasonTitolarity': '0.0000'}</t>
  </si>
  <si>
    <t>4360</t>
  </si>
  <si>
    <t>5.2200</t>
  </si>
  <si>
    <t>{'pma': 7.2, 'pfc': 12.4, 'pmaRange': '5-11', 'pfcRange': '10-16', 'expectedFantamedia': 6.16, 'expectedTitolarita': 83, 'penaltyProbability': '0.000', 'freeKickProbability': '0.00', 'lastThreeYearVotoBase': 5.86, 'lastThreeYearFantamedia': 5.86, 'slot': 4, 'idFantacalcio': 4317, 'lastThreeYearTitolarity': '0.6600', 'lastFiveYearVotoBase': '5.8600', 'lastFiveYearFantamedia': '5.8600', 'lastFiveYearTitolarity': '0.6600', 'lastYearVotoBase': '5.8600', 'lastYearFantamedia': '5.8600', 'lastYearTitolarity': '0.6600', 'lastFiveMatchesVotoBase': '0.0000', 'lastFiveMatchesFantamedia': '0.0000', 'lastFiveMatchesTitolarity': '0.0000', 'currentSeasonVotoBase': '0.0000', 'currentSeasonFantamedia': '0.0000', 'currentSeasonTitolarity': '0.0000'}</t>
  </si>
  <si>
    <t>4317</t>
  </si>
  <si>
    <t>{'pma': 1.15, 'pfc': 0.6, 'pmaRange': '1-2', 'pfcRange': '1-1', 'expectedFantamedia': 5.93, 'expectedTitolarita': 73, 'penaltyProbability': '0.000', 'freeKickProbability': '0.00', 'lastThreeYearVotoBase': 5.76, 'lastThreeYearFantamedia': 5.88, 'slot': 8, 'idFantacalcio': 1871, 'lastThreeYearTitolarity': '0.7000', 'lastFiveYearVotoBase': '5.7400', 'lastFiveYearFantamedia': '5.8400', 'lastFiveYearTitolarity': '0.5500', 'lastYearVotoBase': '5.7000', 'lastYearFantamedia': '5.5900', 'lastYearTitolarity': '0.5800', 'lastFiveMatchesVotoBase': '0.0000', 'lastFiveMatchesFantamedia': '0.0000', 'lastFiveMatchesTitolarity': '0.0000', 'currentSeasonVotoBase': '0.0000', 'currentSeasonFantamedia': '0.0000', 'currentSeasonTitolarity': '0.0000'}</t>
  </si>
  <si>
    <t>1871</t>
  </si>
  <si>
    <t>5.5900</t>
  </si>
  <si>
    <t>{'pma': 2.35, 'pfc': 0.95, 'pmaRange': '2-4', 'pfcRange': '1-2', 'expectedFantamedia': 5.88, 'expectedTitolarita': 87, 'penaltyProbability': '0.000', 'freeKickProbability': '0.00', 'lastThreeYearVotoBase': 5.77, 'lastThreeYearFantamedia': 5.78, 'slot': 8, 'idFantacalcio': 4461, 'lastThreeYearTitolarity': '0.7600', 'lastFiveYearVotoBase': '5.8000', 'lastFiveYearFantamedia': '5.8300', 'lastFiveYearTitolarity': '0.7800', 'lastYearVotoBase': '5.8000', 'lastYearFantamedia': '5.9100', 'lastYearTitolarity': '0.9700', 'lastFiveMatchesVotoBase': '0.0000', 'lastFiveMatchesFantamedia': '0.0000', 'lastFiveMatchesTitolarity': '0.0000', 'currentSeasonVotoBase': '0.0000', 'currentSeasonFantamedia': '0.0000', 'currentSeasonTitolarity': '0.0000'}</t>
  </si>
  <si>
    <t>4461</t>
  </si>
  <si>
    <t>{'pma': 3.5500000000000003, 'pfc': 10.1, 'pmaRange': '3-6', 'pfcRange': '8-13', 'expectedFantamedia': 6.16, 'expectedTitolarita': 84, 'penaltyProbability': '0.000', 'freeKickProbability': '0.00', 'lastThreeYearVotoBase': 5.92, 'lastThreeYearFantamedia': 5.92, 'slot': 4, 'idFantacalcio': 2593, 'lastThreeYearTitolarity': '0.5300', 'lastFiveYearVotoBase': '5.9200', 'lastFiveYearFantamedia': '5.9200', 'lastFiveYearTitolarity': '0.5300', 'lastYearVotoBase': '5.9200', 'lastYearFantamedia': '5.9200', 'lastYearTitolarity': '0.5300', 'lastFiveMatchesVotoBase': '0.0000', 'lastFiveMatchesFantamedia': '0.0000', 'lastFiveMatchesTitolarity': '0.0000', 'currentSeasonVotoBase': '0.0000', 'currentSeasonFantamedia': '0.0000', 'currentSeasonTitolarity': '0.0000'}</t>
  </si>
  <si>
    <t>2593</t>
  </si>
  <si>
    <t>{'pma': 1.6, 'pfc': 0.8, 'pmaRange': '1-3', 'pfcRange': '1-1', 'expectedFantamedia': 5.94, 'expectedTitolarita': 58, 'penaltyProbability': '0.000', 'freeKickProbability': '0.00', 'lastThreeYearVotoBase': 5.84, 'lastThreeYearFantamedia': 5.82, 'slot': 8, 'idFantacalcio': 6231, 'lastThreeYearTitolarity': '0.5800', 'lastFiveYearVotoBase': '5.8400', 'lastFiveYearFantamedia': '5.8200', 'lastFiveYearTitolarity': '0.5800', 'lastYearVotoBase': '5.8400', 'lastYearFantamedia': '5.8200', 'lastYearTitolarity': '0.5800', 'lastFiveMatchesVotoBase': '0.0000', 'lastFiveMatchesFantamedia': '0.0000', 'lastFiveMatchesTitolarity': '0.0000', 'currentSeasonVotoBase': '0.0000', 'currentSeasonFantamedia': '0.0000', 'currentSeasonTitolarity': '0.0000'}</t>
  </si>
  <si>
    <t>6231</t>
  </si>
  <si>
    <t>{'pma': 7.4, 'pfc': 5.2, 'pmaRange': '5-11', 'pfcRange': '4-7', 'expectedFantamedia': 6.43, 'expectedTitolarita': 89, 'penaltyProbability': '0.000', 'freeKickProbability': '0.00', 'lastThreeYearVotoBase': 6.27, 'lastThreeYearFantamedia': 6.75, 'slot': 5, 'idFantacalcio': 5297, 'lastThreeYearTitolarity': '0.7900', 'lastFiveYearVotoBase': '6.2700', 'lastFiveYearFantamedia': '6.7500', 'lastFiveYearTitolarity': '0.7900', 'lastYearVotoBase': '6.2700', 'lastYearFantamedia': '6.7500', 'lastYearTitolarity': '0.7900', 'lastFiveMatchesVotoBase': '0.0000', 'lastFiveMatchesFantamedia': '0.0000', 'lastFiveMatchesTitolarity': '0.0000', 'currentSeasonVotoBase': '0.0000', 'currentSeasonFantamedia': '0.0000', 'currentSeasonTitolarity': '0.0000'}</t>
  </si>
  <si>
    <t>5297</t>
  </si>
  <si>
    <t>{'pma': 1.15, 'pfc': 0.35, 'pmaRange': '1-2', 'pfcRange': '1-1', 'expectedFantamedia': 5.8, 'expectedTitolarita': 44, 'penaltyProbability': '0.000', 'freeKickProbability': '0.00', 'lastThreeYearVotoBase': 5.62, 'lastThreeYearFantamedia': 5.61, 'slot': 8, 'idFantacalcio': 6232, 'lastThreeYearTitolarity': '0.8400', 'lastFiveYearVotoBase': '5.6200', 'lastFiveYearFantamedia': '5.6100', 'lastFiveYearTitolarity': '0.8400', 'lastYearVotoBase': '5.6200', 'lastYearFantamedia': '5.6100', 'lastYearTitolarity': '0.8400', 'lastFiveMatchesVotoBase': '0.0000', 'lastFiveMatchesFantamedia': '0.0000', 'lastFiveMatchesTitolarity': '0.0000', 'currentSeasonVotoBase': '0.0000', 'currentSeasonFantamedia': '0.0000', 'currentSeasonTitolarity': '0.0000'}</t>
  </si>
  <si>
    <t>5,62</t>
  </si>
  <si>
    <t>5,61</t>
  </si>
  <si>
    <t>6232</t>
  </si>
  <si>
    <t>5.6100</t>
  </si>
  <si>
    <t>{'pma': 23.95, 'pfc': 22.2, 'pmaRange': '20-28', 'pfcRange': '17-28', 'expectedFantamedia': 6.71, 'expectedTitolarita': 74, 'penaltyProbability': '0.000', 'freeKickProbability': '0.00', 'lastThreeYearVotoBase': 6.23, 'lastThreeYearFantamedia': 6.86, 'slot': 2, 'idFantacalcio': 6206, 'lastThreeYearTitolarity': '0.5800', 'lastFiveYearVotoBase': '6.2300', 'lastFiveYearFantamedia': '6.8600', 'lastFiveYearTitolarity': '0.5800', 'lastYearVotoBase': '6.2300', 'lastYearFantamedia': '6.8600', 'lastYearTitolarity': '0.5800', 'lastFiveMatchesVotoBase': '0.0000', 'lastFiveMatchesFantamedia': '0.0000', 'lastFiveMatchesTitolarity': '0.0000', 'currentSeasonVotoBase': '0.0000', 'currentSeasonFantamedia': '0.0000', 'currentSeasonTitolarity': '0.0000'}</t>
  </si>
  <si>
    <t>6,71</t>
  </si>
  <si>
    <t>6206</t>
  </si>
  <si>
    <t>{'pma': 3.95, 'pfc': 0.8, 'pmaRange': '3-6', 'pfcRange': '1-1', 'expectedFantamedia': 6.31, 'expectedTitolarita': 55, 'penaltyProbability': '0.000', 'freeKickProbability': '0.00', 'lastThreeYearVotoBase': 6.36, 'lastThreeYearFantamedia': 7, 'slot': 8, 'idFantacalcio': 6217, 'lastThreeYearTitolarity': '0.2900', 'lastFiveYearVotoBase': '6.3600', 'lastFiveYearFantamedia': '7.0000', 'lastFiveYearTitolarity': '0.2900', 'lastYearVotoBase': '6.3600', 'lastYearFantamedia': '7.0000', 'lastYearTitolarity': '0.2900', 'lastFiveMatchesVotoBase': '0.0000', 'lastFiveMatchesFantamedia': '0.0000', 'lastFiveMatchesTitolarity': '0.0000', 'currentSeasonVotoBase': '0.0000', 'currentSeasonFantamedia': '0.0000', 'currentSeasonTitolarity': '0.0000'}</t>
  </si>
  <si>
    <t>6217</t>
  </si>
  <si>
    <t>0.2900</t>
  </si>
  <si>
    <t>{'pma': 9.299999999999999, 'pfc': 9.25, 'pmaRange': '7-13', 'pfcRange': '7-12', 'expectedFantamedia': 6.29, 'expectedTitolarita': 87, 'penaltyProbability': '10.000', 'freeKickProbability': '70.00', 'lastThreeYearVotoBase': 6.1, 'lastThreeYearFantamedia': 6.38, 'slot': 6, 'idFantacalcio': 6218, 'lastThreeYearTitolarity': '0.6300', 'lastFiveYearVotoBase': '6.1000', 'lastFiveYearFantamedia': '6.3800', 'lastFiveYearTitolarity': '0.6300', 'lastYearVotoBase': '6.1000', 'lastYearFantamedia': '6.3800', 'lastYearTitolarity': '0.6300', 'lastFiveMatchesVotoBase': '0.0000', 'lastFiveMatchesFantamedia': '0.0000', 'lastFiveMatchesTitolarity': '0.0000', 'currentSeasonVotoBase': '0.0000', 'currentSeasonFantamedia': '0.0000', 'currentSeasonTitolarity': '0.0000'}</t>
  </si>
  <si>
    <t>9,3</t>
  </si>
  <si>
    <t>7-12</t>
  </si>
  <si>
    <t>6218</t>
  </si>
  <si>
    <t>{'pma': 1.85, 'pfc': 0.8, 'pmaRange': '2-3', 'pfcRange': '1-1', 'expectedFantamedia': 6.17, 'expectedTitolarita': 83, 'penaltyProbability': '0.000', 'freeKickProbability': '10.00', 'lastThreeYearVotoBase': 5.9, 'lastThreeYearFantamedia': 5.96, 'slot': 8, 'idFantacalcio': 170, 'lastThreeYearTitolarity': '0.8700', 'lastFiveYearVotoBase': '5.9000', 'lastFiveYearFantamedia': '5.9700', 'lastFiveYearTitolarity': '0.7600', 'lastYearVotoBase': '6.0500', 'lastYearFantamedia': '6.1400', 'lastYearTitolarity': '0.8400', 'lastFiveMatchesVotoBase': '0.0000', 'lastFiveMatchesFantamedia': '0.0000', 'lastFiveMatchesTitolarity': '0.0000', 'currentSeasonVotoBase': '0.0000', 'currentSeasonFantamedia': '0.0000', 'currentSeasonTitolarity': '0.0000'}</t>
  </si>
  <si>
    <t>1,85</t>
  </si>
  <si>
    <t>170</t>
  </si>
  <si>
    <t>{'pma': 12.8, 'pfc': 11.4, 'pmaRange': '9-18', 'pfcRange': '9-15', 'expectedFantamedia': 6.23, 'expectedTitolarita': 91, 'penaltyProbability': '0.000', 'freeKickProbability': '0.00', 'lastThreeYearVotoBase': 6.02, 'lastThreeYearFantamedia': 6.08, 'slot': 6, 'idFantacalcio': 5791, 'lastThreeYearTitolarity': '0.6200', 'lastFiveYearVotoBase': '6.0200', 'lastFiveYearFantamedia': '6.0800', 'lastFiveYearTitolarity': '0.6200', 'lastYearVotoBase': '6.2300', 'lastYearFantamedia': '6.4200', 'lastYearTitolarity': '0.9700', 'lastFiveMatchesVotoBase': '0.0000', 'lastFiveMatchesFantamedia': '0.0000', 'lastFiveMatchesTitolarity': '0.0000', 'currentSeasonVotoBase': '0.0000', 'currentSeasonFantamedia': '0.0000', 'currentSeasonTitolarity': '0.0000'}</t>
  </si>
  <si>
    <t>9-18</t>
  </si>
  <si>
    <t>5791</t>
  </si>
  <si>
    <t>{'pma': 0.95, 'pfc': 0.5, 'pmaRange': '1-2', 'pfcRange': '1-1', 'expectedFantamedia': 5.94, 'expectedTitolarita': 35, 'penaltyProbability': '0.000', 'freeKickProbability': '0.00', 'lastThreeYearVotoBase': 5.84, 'lastThreeYearFantamedia': 6.16, 'slot': 8, 'idFantacalcio': 1987, 'lastThreeYearTitolarity': '0.4200', 'lastFiveYearVotoBase': '5.9200', 'lastFiveYearFantamedia': '6.2800', 'lastFiveYearTitolarity': '0.6900', 'lastYearVotoBase': '5.8400', 'lastYearFantamedia': '6.1600', 'lastYearTitolarity': '0.4200', 'lastFiveMatchesVotoBase': '0.0000', 'lastFiveMatchesFantamedia': '0.0000', 'lastFiveMatchesTitolarity': '0.0000', 'currentSeasonVotoBase': '0.0000', 'currentSeasonFantamedia': '0.0000', 'currentSeasonTitolarity': '0.0000'}</t>
  </si>
  <si>
    <t>1987</t>
  </si>
  <si>
    <t>{'pma': 0.95, 'pfc': 0.55, 'pmaRange': '1-2', 'pfcRange': '1-1', 'expectedFantamedia': 5.97, 'expectedTitolarita': 49, 'penaltyProbability': '0.000', 'freeKickProbability': '0.00', 'lastThreeYearVotoBase': 5.86, 'lastThreeYearFantamedia': 5.98, 'slot': 8, 'idFantacalcio': 6211, 'lastThreeYearTitolarity': '0.5500', 'lastFiveYearVotoBase': '5.8600', 'lastFiveYearFantamedia': '5.9800', 'lastFiveYearTitolarity': '0.5500', 'lastYearVotoBase': '5.8600', 'lastYearFantamedia': '5.9800', 'lastYearTitolarity': '0.5500', 'lastFiveMatchesVotoBase': '0.0000', 'lastFiveMatchesFantamedia': '0.0000', 'lastFiveMatchesTitolarity': '0.0000', 'currentSeasonVotoBase': '0.0000', 'currentSeasonFantamedia': '0.0000', 'currentSeasonTitolarity': '0.0000'}</t>
  </si>
  <si>
    <t>6211</t>
  </si>
  <si>
    <t>{'pma': 1.2, 'pfc': 0.45, 'pmaRange': '1-2', 'pfcRange': '1-1', 'expectedFantamedia': 6.11, 'expectedTitolarita': 50, 'penaltyProbability': '20.000', 'freeKickProbability': '0.00', 'lastThreeYearVotoBase': 5.94, 'lastThreeYearFantamedia': 6.18, 'slot': 8, 'idFantacalcio': 440, 'lastThreeYearTitolarity': '0.3700', 'lastFiveYearVotoBase': '6.0400', 'lastFiveYearFantamedia': '6.5100', 'lastFiveYearTitolarity': '0.3900', 'lastYearVotoBase': '6.2000', 'lastYearFantamedia': '6.7000', 'lastYearTitolarity': '0.6600', 'lastFiveMatchesVotoBase': '0.0000', 'lastFiveMatchesFantamedia': '0.0000', 'lastFiveMatchesTitolarity': '0.0000', 'currentSeasonVotoBase': '0.0000', 'currentSeasonFantamedia': '0.0000', 'currentSeasonTitolarity': '0.0000'}</t>
  </si>
  <si>
    <t>50</t>
  </si>
  <si>
    <t>440</t>
  </si>
  <si>
    <t>6.5100</t>
  </si>
  <si>
    <t>{'pma': 0.95, 'pfc': 0.45, 'pmaRange': '1-2', 'pfcRange': '1-1', 'expectedFantamedia': 6.45, 'expectedTitolarita': 49, 'penaltyProbability': '0.000', 'freeKickProbability': '0.00', 'lastThreeYearVotoBase': 5.9, 'lastThreeYearFantamedia': 6.24, 'slot': 6, 'idFantacalcio': 5506, 'lastThreeYearTitolarity': '0.6800', 'lastFiveYearVotoBase': '5.9000', 'lastFiveYearFantamedia': '6.2400', 'lastFiveYearTitolarity': '0.6800', 'lastYearVotoBase': '6.0900', 'lastYearFantamedia': '6.6500', 'lastYearTitolarity': '0.6100', 'lastFiveMatchesVotoBase': '0.0000', 'lastFiveMatchesFantamedia': '0.0000', 'lastFiveMatchesTitolarity': '0.0000', 'currentSeasonVotoBase': '0.0000', 'currentSeasonFantamedia': '0.0000', 'currentSeasonTitolarity': '0.0000'}</t>
  </si>
  <si>
    <t>5506</t>
  </si>
  <si>
    <t>{'pma': 2.0500000000000003, 'pfc': 4.15, 'pmaRange': '2-3', 'pfcRange': '4-6', 'expectedFantamedia': 6.09, 'expectedTitolarita': 85, 'penaltyProbability': '0.000', 'freeKickProbability': '0.00', 'lastThreeYearVotoBase': 6.06, 'lastThreeYearFantamedia': 6.1, 'slot': 6, 'idFantacalcio': 5555, 'lastThreeYearTitolarity': '0.8200', 'lastFiveYearVotoBase': '6.0600', 'lastFiveYearFantamedia': '6.1000', 'lastFiveYearTitolarity': '0.8200', 'lastYearVotoBase': '6.0600', 'lastYearFantamedia': '6.1000', 'lastYearTitolarity': '0.8200', 'lastFiveMatchesVotoBase': '0.0000', 'lastFiveMatchesFantamedia': '0.0000', 'lastFiveMatchesTitolarity': '0.0000', 'currentSeasonVotoBase': '0.0000', 'currentSeasonFantamedia': '0.0000', 'currentSeasonTitolarity': '0.0000'}</t>
  </si>
  <si>
    <t>4-6</t>
  </si>
  <si>
    <t>5555</t>
  </si>
  <si>
    <t>{'pma': 0.9, 'pfc': 0.5, 'pmaRange': '1-2', 'pfcRange': '1-1', 'expectedFantamedia': 4.91, 'expectedTitolarita': 11, 'penaltyProbability': '0.000', 'freeKickProbability': '0.00', 'lastThreeYearVotoBase': 6.5, 'lastThreeYearFantamedia': 5.25, 'slot': 3, 'idFantacalcio': 188, 'lastThreeYearTitolarity': '0.0500', 'lastFiveYearVotoBase': '6.5000', 'lastFiveYearFantamedia': '5.2500', 'lastFiveYearTitolarity': '0.0500', 'lastYearVotoBase': '6.5000', 'lastYearFantamedia': '5.2500', 'lastYearTitolarity': '0.0500', 'lastFiveMatchesVotoBase': '0.0000', 'lastFiveMatchesFantamedia': '0.0000', 'lastFiveMatchesTitolarity': '0.0000', 'currentSeasonVotoBase': '0.0000', 'currentSeasonFantamedia': '0.0000', 'currentSeasonTitolarity': '0.0000'}</t>
  </si>
  <si>
    <t>188</t>
  </si>
  <si>
    <t>0.0500</t>
  </si>
  <si>
    <t>5.2500</t>
  </si>
  <si>
    <t>{'pma': 4, 'pfc': 2.7, 'pmaRange': '3-6', 'pfcRange': '3-4', 'expectedFantamedia': 6.07, 'expectedTitolarita': 82, 'penaltyProbability': '0.000', 'freeKickProbability': '0.00', 'lastThreeYearVotoBase': 5.84, 'lastThreeYearFantamedia': 5.94, 'slot': 8, 'idFantacalcio': 6230, 'lastThreeYearTitolarity': '0.9200', 'lastFiveYearVotoBase': '5.8400', 'lastFiveYearFantamedia': '5.9400', 'lastFiveYearTitolarity': '0.9200', 'lastYearVotoBase': '5.8400', 'lastYearFantamedia': '5.9400', 'lastYearTitolarity': '0.9200', 'lastFiveMatchesVotoBase': '0.0000', 'lastFiveMatchesFantamedia': '0.0000', 'lastFiveMatchesTitolarity': '0.0000', 'currentSeasonVotoBase': '0.0000', 'currentSeasonFantamedia': '0.0000', 'currentSeasonTitolarity': '0.0000'}</t>
  </si>
  <si>
    <t>6230</t>
  </si>
  <si>
    <t>{'pma': 10.65, 'pfc': 18.1, 'pmaRange': '7-15', 'pfcRange': '14-23', 'expectedFantamedia': 6.17, 'expectedTitolarita': 87, 'penaltyProbability': '0.000', 'freeKickProbability': '0.00', 'lastThreeYearVotoBase': 6.03, 'lastThreeYearFantamedia': 6.07, 'slot': 3, 'idFantacalcio': 2640, 'lastThreeYearTitolarity': '0.7600', 'lastFiveYearVotoBase': '6.0300', 'lastFiveYearFantamedia': '6.0700', 'lastFiveYearTitolarity': '0.7600', 'lastYearVotoBase': '6.0300', 'lastYearFantamedia': '6.0700', 'lastYearTitolarity': '0.7600', 'lastFiveMatchesVotoBase': '0.0000', 'lastFiveMatchesFantamedia': '0.0000', 'lastFiveMatchesTitolarity': '0.0000', 'currentSeasonVotoBase': '0.0000', 'currentSeasonFantamedia': '0.0000', 'currentSeasonTitolarity': '0.0000'}</t>
  </si>
  <si>
    <t>7-15</t>
  </si>
  <si>
    <t>2640</t>
  </si>
  <si>
    <t>{'pma': 0.9, 'pfc': 0.55, 'pmaRange': '1-2', 'pfcRange': '1-1', 'expectedFantamedia': 5.99, 'expectedTitolarita': 39, 'penaltyProbability': '0.000', 'freeKickProbability': '0.00', 'lastThreeYearVotoBase': 6.02, 'lastThreeYearFantamedia': 5.72, 'slot': 8, 'idFantacalcio': 6170, 'lastThreeYearTitolarity': '0.1600', 'lastFiveYearVotoBase': '6.0200', 'lastFiveYearFantamedia': '5.7200', 'lastFiveYearTitolarity': '0.1600', 'lastYearVotoBase': '6.0500', 'lastYearFantamedia': '5.9500', 'lastYearTitolarity': '0.2600', 'lastFiveMatchesVotoBase': '0.0000', 'lastFiveMatchesFantamedia': '0.0000', 'lastFiveMatchesTitolarity': '0.0000', 'currentSeasonVotoBase': '0.0000', 'currentSeasonFantamedia': '0.0000', 'currentSeasonTitolarity': '0.0000'}</t>
  </si>
  <si>
    <t>6170</t>
  </si>
  <si>
    <t>0.2600</t>
  </si>
  <si>
    <t>{'pma': 0.85, 'pfc': 0.85, 'pmaRange': '1-1', 'pfcRange': '1-2', 'expectedFantamedia': 5.78, 'expectedTitolarita': 35, 'penaltyProbability': '0.000', 'freeKickProbability': '0.00', 'lastThreeYearVotoBase': 5.62, 'lastThreeYearFantamedia': 5.6, 'slot': 8, 'idFantacalcio': 5701, 'lastThreeYearTitolarity': '0.2200', 'lastFiveYearVotoBase': '5.6200', 'lastFiveYearFantamedia': '5.6000', 'lastFiveYearTitolarity': '0.2200', 'lastYearVotoBase': '5.3500', 'lastYearFantamedia': '5.3100', 'lastYearTitolarity': '0.3400', 'lastFiveMatchesVotoBase': '0.0000', 'lastFiveMatchesFantamedia': '0.0000', 'lastFiveMatchesTitolarity': '0.0000', 'currentSeasonVotoBase': '0.0000', 'currentSeasonFantamedia': '0.0000', 'currentSeasonTitolarity': '0.0000'}</t>
  </si>
  <si>
    <t>5701</t>
  </si>
  <si>
    <t>5.3500</t>
  </si>
  <si>
    <t>5.3100</t>
  </si>
  <si>
    <t>{'pma': 3, 'pfc': 1.05, 'pmaRange': '2-5', 'pfcRange': '1-2', 'expectedFantamedia': 6.04, 'expectedTitolarita': 83, 'penaltyProbability': '0.000', 'freeKickProbability': '0.00', 'lastThreeYearVotoBase': 6.01, 'lastThreeYearFantamedia': 6.02, 'slot': 8, 'idFantacalcio': 2285, 'lastThreeYearTitolarity': '0.5800', 'lastFiveYearVotoBase': '5.9200', 'lastFiveYearFantamedia': '5.9300', 'lastFiveYearTitolarity': '0.6300', 'lastYearVotoBase': '6.0200', 'lastYearFantamedia': '6.0700', 'lastYearTitolarity': '0.7100', 'lastFiveMatchesVotoBase': '0.0000', 'lastFiveMatchesFantamedia': '0.0000', 'lastFiveMatchesTitolarity': '0.0000', 'currentSeasonVotoBase': '0.0000', 'currentSeasonFantamedia': '0.0000', 'currentSeasonTitolarity': '0.0000'}</t>
  </si>
  <si>
    <t>2285</t>
  </si>
  <si>
    <t>{'pma': 2.8, 'pfc': 4.55, 'pmaRange': '2-5', 'pfcRange': '4-6', 'expectedFantamedia': 6.13, 'expectedTitolarita': 78, 'penaltyProbability': '0.000', 'freeKickProbability': '0.00', 'lastThreeYearVotoBase': 5.82, 'lastThreeYearFantamedia': 5.68, 'slot': 6, 'idFantacalcio': 791, 'lastThreeYearTitolarity': '0.5000', 'lastFiveYearVotoBase': '5.8400', 'lastFiveYearFantamedia': '5.7400', 'lastFiveYearTitolarity': '0.6500', 'lastYearVotoBase': '5.9200', 'lastYearFantamedia': '5.8700', 'lastYearTitolarity': '0.8200', 'lastFiveMatchesVotoBase': '0.0000', 'lastFiveMatchesFantamedia': '0.0000', 'lastFiveMatchesTitolarity': '0.0000', 'currentSeasonVotoBase': '0.0000', 'currentSeasonFantamedia': '0.0000', 'currentSeasonTitolarity': '0.0000'}</t>
  </si>
  <si>
    <t>791</t>
  </si>
  <si>
    <t>{'pma': 0.7, 'pfc': 0.35, 'pmaRange': '1-1', 'pfcRange': '1-1', 'expectedFantamedia': 6.11, 'expectedTitolarita': 40, 'penaltyProbability': '0.000', 'freeKickProbability': '0.00', 'lastThreeYearVotoBase': 6.07, 'lastThreeYearFantamedia': 6.93, 'slot': 8, 'idFantacalcio': 6212, 'lastThreeYearTitolarity': '0.1800', 'lastFiveYearVotoBase': '6.0700', 'lastFiveYearFantamedia': '6.9300', 'lastFiveYearTitolarity': '0.1800', 'lastYearVotoBase': '6.0700', 'lastYearFantamedia': '6.9300', 'lastYearTitolarity': '0.1800', 'lastFiveMatchesVotoBase': '0.0000', 'lastFiveMatchesFantamedia': '0.0000', 'lastFiveMatchesTitolarity': '0.0000', 'currentSeasonVotoBase': '0.0000', 'currentSeasonFantamedia': '0.0000', 'currentSeasonTitolarity': '0.0000'}</t>
  </si>
  <si>
    <t>6212</t>
  </si>
  <si>
    <t>6.9300</t>
  </si>
  <si>
    <t>{'pma': 1.2, 'pfc': 0.65, 'pmaRange': '1-2', 'pfcRange': '1-1', 'expectedFantamedia': 5.73, 'expectedTitolarita': 52, 'penaltyProbability': '0.000', 'freeKickProbability': '0.00', 'lastThreeYearVotoBase': 5.75, 'lastThreeYearFantamedia': 5.8, 'slot': 8, 'idFantacalcio': 4263, 'lastThreeYearTitolarity': '0.2600', 'lastFiveYearVotoBase': '5.7500', 'lastFiveYearFantamedia': '5.8000', 'lastFiveYearTitolarity': '0.2600', 'lastYearVotoBase': '5.7500', 'lastYearFantamedia': '5.8000', 'lastYearTitolarity': '0.2600', 'lastFiveMatchesVotoBase': '0.0000', 'lastFiveMatchesFantamedia': '0.0000', 'lastFiveMatchesTitolarity': '0.0000', 'currentSeasonVotoBase': '0.0000', 'currentSeasonFantamedia': '0.0000', 'currentSeasonTitolarity': '0.0000'}</t>
  </si>
  <si>
    <t>4263</t>
  </si>
  <si>
    <t>{'pma': 2.0500000000000003, 'pfc': 0.7, 'pmaRange': '2-3', 'pfcRange': '1-1', 'expectedFantamedia': 5.96, 'expectedTitolarita': 45, 'penaltyProbability': '0.000', 'freeKickProbability': '0.00', 'lastThreeYearVotoBase': 6.06, 'lastThreeYearFantamedia': 6.17, 'slot': 8, 'idFantacalcio': 6235, 'lastThreeYearTitolarity': '0.6800', 'lastFiveYearVotoBase': '6.0600', 'lastFiveYearFantamedia': '6.1700', 'lastFiveYearTitolarity': '0.6800', 'lastYearVotoBase': '6.0600', 'lastYearFantamedia': '6.1700', 'lastYearTitolarity': '0.6800', 'lastFiveMatchesVotoBase': '0.0000', 'lastFiveMatchesFantamedia': '0.0000', 'lastFiveMatchesTitolarity': '0.0000', 'currentSeasonVotoBase': '0.0000', 'currentSeasonFantamedia': '0.0000', 'currentSeasonTitolarity': '0.0000'}</t>
  </si>
  <si>
    <t>6235</t>
  </si>
  <si>
    <t>{'pma': 0.9, 'pfc': 0.55, 'pmaRange': '1-2', 'pfcRange': '1-1', 'expectedFantamedia': 5.88, 'expectedTitolarita': 39, 'penaltyProbability': '0.000', 'freeKickProbability': '0.00', 'lastThreeYearVotoBase': 5.5, 'lastThreeYearFantamedia': 4.83, 'slot': 8, 'idFantacalcio': 6244, 'lastThreeYearTitolarity': '0.0800', 'lastFiveYearVotoBase': '5.5000', 'lastFiveYearFantamedia': '4.8300', 'lastFiveYearTitolarity': '0.0800', 'lastYearVotoBase': '5.5000', 'lastYearFantamedia': '4.8300', 'lastYearTitolarity': '0.0800', 'lastFiveMatchesVotoBase': '0.0000', 'lastFiveMatchesFantamedia': '0.0000', 'lastFiveMatchesTitolarity': '0.0000', 'currentSeasonVotoBase': '0.0000', 'currentSeasonFantamedia': '0.0000', 'currentSeasonTitolarity': '0.0000'}</t>
  </si>
  <si>
    <t>4,83</t>
  </si>
  <si>
    <t>6244</t>
  </si>
  <si>
    <t>{'pma': 0.8, 'pfc': 0.5, 'pmaRange': '1-1', 'pfcRange': '1-1', 'expectedFantamedia': 4.41, 'expectedTitolarita': 9, 'penaltyProbability': '0.000', 'freeKickProbability': '0.00', 'lastThreeYearVotoBase': 6.5, 'lastThreeYearFantamedia': 4.5, 'slot': 3, 'idFantacalcio': 6184, 'lastThreeYearTitolarity': '0.0300', 'lastFiveYearVotoBase': '6.5000', 'lastFiveYearFantamedia': '4.5000', 'lastFiveYearTitolarity': '0.0300', 'lastYearVotoBase': '6.5000', 'lastYearFantamedia': '4.5000', 'lastYearTitolarity': '0.0300', 'lastFiveMatchesVotoBase': '0.0000', 'lastFiveMatchesFantamedia': '0.0000', 'lastFiveMatchesTitolarity': '0.0000', 'currentSeasonVotoBase': '0.0000', 'currentSeasonFantamedia': '0.0000', 'currentSeasonTitolarity': '0.0000'}</t>
  </si>
  <si>
    <t>4,41</t>
  </si>
  <si>
    <t>6184</t>
  </si>
  <si>
    <t>4.5000</t>
  </si>
  <si>
    <t>{'pma': 2.4499999999999997, 'pfc': 5.6499999999999995, 'pmaRange': '2-4', 'pfcRange': '5-8', 'expectedFantamedia': 4.61, 'expectedTitolarita': 90, 'penaltyProbability': '0.000', 'freeKickProbability': '0.00', 'lastThreeYearVotoBase': 6.13, 'lastThreeYearFantamedia': 4.31, 'slot': 2, 'idFantacalcio': 574, 'lastThreeYearTitolarity': '0.8200', 'lastFiveYearVotoBase': '5.5600', 'lastFiveYearFantamedia': '3.6600', 'lastFiveYearTitolarity': '0.4200', 'lastYearVotoBase': '6.1300', 'lastYearFantamedia': '4.3100', 'lastYearTitolarity': '0.8200', 'lastFiveMatchesVotoBase': '0.0000', 'lastFiveMatchesFantamedia': '0.0000', 'lastFiveMatchesTitolarity': '0.0000', 'currentSeasonVotoBase': '0.0000', 'currentSeasonFantamedia': '0.0000', 'currentSeasonTitolarity': '0.0000'}</t>
  </si>
  <si>
    <t>4,61</t>
  </si>
  <si>
    <t>4,31</t>
  </si>
  <si>
    <t>574</t>
  </si>
  <si>
    <t>5.5600</t>
  </si>
  <si>
    <t>3.6600</t>
  </si>
  <si>
    <t>4.3100</t>
  </si>
  <si>
    <t>{'pma': 0, 'pfc': 0.5, 'pmaRange': '0-0', 'pfcRange': '1-1', 'expectedFantamedia': 5.74, 'expectedTitolarita': 35, 'penaltyProbability': '0.000', 'freeKickProbability': '0.00', 'lastThreeYearVotoBase': 0, 'lastThreeYearFantamedia': 0, 'slot': 8, 'idFantacalcio': 6203,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</si>
  <si>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0-0</t>
  </si>
  <si>
    <t>6203</t>
  </si>
  <si>
    <t>{'pma': 1.05, 'pfc': 0.5, 'pmaRange': '1-2', 'pfcRange': '1-1', 'expectedFantamedia': 5.76, 'expectedTitolarita': 67, 'penaltyProbability': '0.000', 'freeKickProbability': '0.00', 'lastThreeYearVotoBase': 5.92, 'lastThreeYearFantamedia': 5.88, 'slot': 8, 'idFantacalcio': 6222, 'lastThreeYearTitolarity': '0.6300', 'lastFiveYearVotoBase': '5.9200', 'lastFiveYearFantamedia': '5.8800', 'lastFiveYearTitolarity': '0.6300', 'lastYearVotoBase': '5.9200', 'lastYearFantamedia': '5.8800', 'lastYearTitolarity': '0.6300', 'lastFiveMatchesVotoBase': '0.0000', 'lastFiveMatchesFantamedia': '0.0000', 'lastFiveMatchesTitolarity': '0.0000', 'currentSeasonVotoBase': '0.0000', 'currentSeasonFantamedia': '0.0000', 'currentSeasonTitolarity': '0.0000'}</t>
  </si>
  <si>
    <t>6222</t>
  </si>
  <si>
    <t>{'pma': 1.45, 'pfc': 0.7, 'pmaRange': '1-3', 'pfcRange': '1-1', 'expectedFantamedia': 5.94, 'expectedTitolarita': 76, 'penaltyProbability': '0.000', 'freeKickProbability': '0.00', 'lastThreeYearVotoBase': 5.62, 'lastThreeYearFantamedia': 5.6, 'slot': 8, 'idFantacalcio': 4925, 'lastThreeYearTitolarity': '0.4600', 'lastFiveYearVotoBase': '5.6000', 'lastFiveYearFantamedia': '5.4900', 'lastFiveYearTitolarity': '0.3800', 'lastYearVotoBase': '5.8800', 'lastYearFantamedia': '6.0000', 'lastYearTitolarity': '0.5500', 'lastFiveMatchesVotoBase': '0.0000', 'lastFiveMatchesFantamedia': '0.0000', 'lastFiveMatchesTitolarity': '0.0000', 'currentSeasonVotoBase': '0.0000', 'currentSeasonFantamedia': '0.0000', 'currentSeasonTitolarity': '0.0000'}</t>
  </si>
  <si>
    <t>4925</t>
  </si>
  <si>
    <t>5.4900</t>
  </si>
  <si>
    <t>{'pma': 2.75, 'pfc': 0.9, 'pmaRange': '2-5', 'pfcRange': '1-2', 'expectedFantamedia': 5.96, 'expectedTitolarita': 68, 'penaltyProbability': '0.000', 'freeKickProbability': '0.00', 'lastThreeYearVotoBase': 6.03, 'lastThreeYearFantamedia': 5.97, 'slot': 8, 'idFantacalcio': 6245, 'lastThreeYearTitolarity': '0.3900', 'lastFiveYearVotoBase': '6.0300', 'lastFiveYearFantamedia': '5.9700', 'lastFiveYearTitolarity': '0.3900', 'lastYearVotoBase': '6.0300', 'lastYearFantamedia': '5.9700', 'lastYearTitolarity': '0.3900', 'lastFiveMatchesVotoBase': '0.0000', 'lastFiveMatchesFantamedia': '0.0000', 'lastFiveMatchesTitolarity': '0.0000', 'currentSeasonVotoBase': '0.0000', 'currentSeasonFantamedia': '0.0000', 'currentSeasonTitolarity': '0.0000'}</t>
  </si>
  <si>
    <t>2,75</t>
  </si>
  <si>
    <t>6245</t>
  </si>
  <si>
    <t>{'pma': 0.95, 'pfc': 0.5, 'pmaRange': '1-2', 'pfcRange': '1-1', 'expectedFantamedia': 5.07, 'expectedTitolarita': 9, 'penaltyProbability': '0.000', 'freeKickProbability': '0.00', 'lastThreeYearVotoBase': 6.5, 'lastThreeYearFantamedia': 6.5, 'slot': 3, 'idFantacalcio': 1926, 'lastThreeYearTitolarity': '0.0300', 'lastFiveYearVotoBase': '6.5000', 'lastFiveYearFantamedia': '6.5000', 'lastFiveYearTitolarity': '0.0300', 'lastYearVotoBase': '6.5000', 'lastYearFantamedia': '6.5000', 'lastYearTitolarity': '0.0300', 'lastFiveMatchesVotoBase': '0.0000', 'lastFiveMatchesFantamedia': '0.0000', 'lastFiveMatchesTitolarity': '0.0000', 'currentSeasonVotoBase': '0.0000', 'currentSeasonFantamedia': '0.0000', 'currentSeasonTitolarity': '0.0000'}</t>
  </si>
  <si>
    <t>5,07</t>
  </si>
  <si>
    <t>1926</t>
  </si>
  <si>
    <t>{'pma': 2.35, 'pfc': 0.85, 'pmaRange': '2-4', 'pfcRange': '1-2', 'expectedFantamedia': 5.94, 'expectedTitolarita': 83, 'penaltyProbability': '0.000', 'freeKickProbability': '0.00', 'lastThreeYearVotoBase': 5.86, 'lastThreeYearFantamedia': 5.8, 'slot': 8, 'idFantacalcio': 5718, 'lastThreeYearTitolarity': '0.4300', 'lastFiveYearVotoBase': '5.8600', 'lastFiveYearFantamedia': '5.8000', 'lastFiveYearTitolarity': '0.4300', 'lastYearVotoBase': '5.8900', 'lastYearFantamedia': '5.9600', 'lastYearTitolarity': '0.3700', 'lastFiveMatchesVotoBase': '0.0000', 'lastFiveMatchesFantamedia': '0.0000', 'lastFiveMatchesTitolarity': '0.0000', 'currentSeasonVotoBase': '0.0000', 'currentSeasonFantamedia': '0.0000', 'currentSeasonTitolarity': '0.0000'}</t>
  </si>
  <si>
    <t>5718</t>
  </si>
  <si>
    <t>{'pma': 0.8, 'pfc': 0.5, 'pmaRange': '1-1', 'pfcRange': '1-1', 'expectedFantamedia': 4.29, 'expectedTitolarita': 9, 'penaltyProbability': '0.000', 'freeKickProbability': '0.00', 'lastThreeYearVotoBase': 0, 'lastThreeYearFantamedia': 0, 'slot': 3, 'idFantacalcio': 219,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</si>
  <si>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4,29</t>
  </si>
  <si>
    <t>219</t>
  </si>
  <si>
    <t>{'pma': 1, 'pfc': 0.55, 'pmaRange': '1-2', 'pfcRange': '1-1', 'expectedFantamedia': 5.92, 'expectedTitolarita': 33, 'penaltyProbability': '0.000', 'freeKickProbability': '0.00', 'lastThreeYearVotoBase': 6.11, 'lastThreeYearFantamedia': 6.83, 'slot': 8, 'idFantacalcio': 6225, 'lastThreeYearTitolarity': '0.2400', 'lastFiveYearVotoBase': '6.1100', 'lastFiveYearFantamedia': '6.8300', 'lastFiveYearTitolarity': '0.2400', 'lastYearVotoBase': '6.1100', 'lastYearFantamedia': '6.8300', 'lastYearTitolarity': '0.2400', 'lastFiveMatchesVotoBase': '0.0000', 'lastFiveMatchesFantamedia': '0.0000', 'lastFiveMatchesTitolarity': '0.0000', 'currentSeasonVotoBase': '0.0000', 'currentSeasonFantamedia': '0.0000', 'currentSeasonTitolarity': '0.0000'}</t>
  </si>
  <si>
    <t>6,83</t>
  </si>
  <si>
    <t>6225</t>
  </si>
  <si>
    <t>6.8300</t>
  </si>
  <si>
    <t>{'pma': 53, 'pfc': 44.25, 'pmaRange': '48-59', 'pfcRange': '36-54', 'expectedFantamedia': 5.48, 'expectedTitolarita': 86, 'penaltyProbability': '0.000', 'freeKickProbability': '0.00', 'lastThreeYearVotoBase': 6.12, 'lastThreeYearFantamedia': 5.63, 'slot': 1, 'idFantacalcio': 2428, 'lastThreeYearTitolarity': '0.8900', 'lastFiveYearVotoBase': '6.1200', 'lastFiveYearFantamedia': '5.6300', 'lastFiveYearTitolarity': '0.8900', 'lastYearVotoBase': '6.1200', 'lastYearFantamedia': '5.6300', 'lastYearTitolarity': '0.8900', 'lastFiveMatchesVotoBase': '0.0000', 'lastFiveMatchesFantamedia': '0.0000', 'lastFiveMatchesTitolarity': '0.0000', 'currentSeasonVotoBase': '0.0000', 'currentSeasonFantamedia': '0.0000', 'currentSeasonTitolarity': '0.0000'}</t>
  </si>
  <si>
    <t>48-59</t>
  </si>
  <si>
    <t>36-54</t>
  </si>
  <si>
    <t>5,48</t>
  </si>
  <si>
    <t>2428</t>
  </si>
  <si>
    <t>{'pma': 1.95, 'pfc': 0.45, 'pmaRange': '1-3', 'pfcRange': '1-1', 'expectedFantamedia': 6.8, 'expectedTitolarita': 18, 'penaltyProbability': '0.000', 'freeKickProbability': '0.00', 'lastThreeYearVotoBase': 6.32, 'lastThreeYearFantamedia': 7.75, 'slot': 6, 'idFantacalcio': 2137, 'lastThreeYearTitolarity': '0.7900', 'lastFiveYearVotoBase': '6.2700', 'lastFiveYearFantamedia': '7.5300', 'lastFiveYearTitolarity': '0.7500', 'lastYearVotoBase': '6.4100', 'lastYearFantamedia': '7.8900', 'lastYearTitolarity': '0.7400', 'lastFiveMatchesVotoBase': '0.0000', 'lastFiveMatchesFantamedia': '0.0000', 'lastFiveMatchesTitolarity': '0.0000', 'currentSeasonVotoBase': '0.0000', 'currentSeasonFantamedia': '0.0000', 'currentSeasonTitolarity': '0.0000'}</t>
  </si>
  <si>
    <t>7,75</t>
  </si>
  <si>
    <t>2137</t>
  </si>
  <si>
    <t>7.8900</t>
  </si>
  <si>
    <t>{'pma': 1.2, 'pfc': 0.45, 'pmaRange': '1-2', 'pfcRange': '1-1', 'expectedFantamedia': 6.08, 'expectedTitolarita': 57, 'penaltyProbability': '0.000', 'freeKickProbability': '0.00', 'lastThreeYearVotoBase': 5.92, 'lastThreeYearFantamedia': 5.86, 'slot': 8, 'idFantacalcio': 5295, 'lastThreeYearTitolarity': '0.6600', 'lastFiveYearVotoBase': '5.9200', 'lastFiveYearFantamedia': '5.8600', 'lastFiveYearTitolarity': '0.6600', 'lastYearVotoBase': '5.9200', 'lastYearFantamedia': '5.8600', 'lastYearTitolarity': '0.6600', 'lastFiveMatchesVotoBase': '0.0000', 'lastFiveMatchesFantamedia': '0.0000', 'lastFiveMatchesTitolarity': '0.0000', 'currentSeasonVotoBase': '0.0000', 'currentSeasonFantamedia': '0.0000', 'currentSeasonTitolarity': '0.0000'}</t>
  </si>
  <si>
    <t>5295</t>
  </si>
  <si>
    <t>{'pma': 1, 'pfc': 0.5, 'pmaRange': '1-2', 'pfcRange': '1-1', 'expectedFantamedia': 5.93, 'expectedTitolarita': 70, 'penaltyProbability': '0.000', 'freeKickProbability': '0.00', 'lastThreeYearVotoBase': 5.92, 'lastThreeYearFantamedia': 6.15, 'slot': 8, 'idFantacalcio': 4404, 'lastThreeYearTitolarity': '0.7400', 'lastFiveYearVotoBase': '5.9000', 'lastFiveYearFantamedia': '6.0300', 'lastFiveYearTitolarity': '0.7400', 'lastYearVotoBase': '5.9800', 'lastYearFantamedia': '6.3100', 'lastYearTitolarity': '0.5500', 'lastFiveMatchesVotoBase': '0.0000', 'lastFiveMatchesFantamedia': '0.0000', 'lastFiveMatchesTitolarity': '0.0000', 'currentSeasonVotoBase': '0.0000', 'currentSeasonFantamedia': '0.0000', 'currentSeasonTitolarity': '0.0000'}</t>
  </si>
  <si>
    <t>4404</t>
  </si>
  <si>
    <t>{'pma': 5, 'pfc': 1, 'pmaRange': '3-8', 'pfcRange': '1-2', 'expectedFantamedia': 5.97, 'expectedTitolarita': 77, 'penaltyProbability': '0.000', 'freeKickProbability': '0.00', 'lastThreeYearVotoBase': 6.03, 'lastThreeYearFantamedia': 6.27, 'slot': 8, 'idFantacalcio': 4210, 'lastThreeYearTitolarity': '0.3900', 'lastFiveYearVotoBase': '6.0300', 'lastFiveYearFantamedia': '6.2700', 'lastFiveYearTitolarity': '0.3900', 'lastYearVotoBase': '6.0300', 'lastYearFantamedia': '6.2700', 'lastYearTitolarity': '0.3900', 'lastFiveMatchesVotoBase': '0.0000', 'lastFiveMatchesFantamedia': '0.0000', 'lastFiveMatchesTitolarity': '0.0000', 'currentSeasonVotoBase': '0.0000', 'currentSeasonFantamedia': '0.0000', 'currentSeasonTitolarity': '0.0000'}</t>
  </si>
  <si>
    <t>4210</t>
  </si>
  <si>
    <t>{'pma': 2.15, 'pfc': 3.6, 'pmaRange': '2-4', 'pfcRange': '3-5', 'expectedFantamedia': 6.19, 'expectedTitolarita': 92, 'penaltyProbability': '0.000', 'freeKickProbability': '0.00', 'lastThreeYearVotoBase': 5.82, 'lastThreeYearFantamedia': 5.72, 'slot': 7, 'idFantacalcio': 6394, 'lastThreeYearTitolarity': '0.8900', 'lastFiveYearVotoBase': '5.8200', 'lastFiveYearFantamedia': '5.7200', 'lastFiveYearTitolarity': '0.8900', 'lastYearVotoBase': '5.8200', 'lastYearFantamedia': '5.7200', 'lastYearTitolarity': '0.8900', 'lastFiveMatchesVotoBase': '0.0000', 'lastFiveMatchesFantamedia': '0.0000', 'lastFiveMatchesTitolarity': '0.0000', 'currentSeasonVotoBase': '0.0000', 'currentSeasonFantamedia': '0.0000', 'currentSeasonTitolarity': '0.0000'}</t>
  </si>
  <si>
    <t>6394</t>
  </si>
  <si>
    <t>{'pma': 4.8999999999999995, 'pfc': 8.3, 'pmaRange': '4-7', 'pfcRange': '7-11', 'expectedFantamedia': 6.49, 'expectedTitolarita': 83, 'penaltyProbability': '10.000', 'freeKickProbability': '70.00', 'lastThreeYearVotoBase': 6.12, 'lastThreeYearFantamedia': 6.56, 'slot': 4, 'idFantacalcio': 5687, 'lastThreeYearTitolarity': '0.8800', 'lastFiveYearVotoBase': '6.1200', 'lastFiveYearFantamedia': '6.5600', 'lastFiveYearTitolarity': '0.8800', 'lastYearVotoBase': '6.0200', 'lastYearFantamedia': '6.3000', 'lastYearTitolarity': '0.8700', 'lastFiveMatchesVotoBase': '0.0000', 'lastFiveMatchesFantamedia': '0.0000', 'lastFiveMatchesTitolarity': '0.0000', 'currentSeasonVotoBase': '0.0000', 'currentSeasonFantamedia': '0.0000', 'currentSeasonTitolarity': '0.0000'}</t>
  </si>
  <si>
    <t>5687</t>
  </si>
  <si>
    <t>{'pma': 1.4, 'pfc': 0.65, 'pmaRange': '1-2', 'pfcRange': '1-1', 'expectedFantamedia': 6.15, 'expectedTitolarita': 47, 'penaltyProbability': '0.000', 'freeKickProbability': '0.00', 'lastThreeYearVotoBase': 6.03, 'lastThreeYearFantamedia': 6.31, 'slot': 8, 'idFantacalcio': 4973, 'lastThreeYearTitolarity': '0.5900', 'lastFiveYearVotoBase': '6.0600', 'lastFiveYearFantamedia': '6.3800', 'lastFiveYearTitolarity': '0.6600', 'lastYearVotoBase': '6.2000', 'lastYearFantamedia': '6.3200', 'lastYearTitolarity': '0.8700', 'lastFiveMatchesVotoBase': '0.0000', 'lastFiveMatchesFantamedia': '0.0000', 'lastFiveMatchesTitolarity': '0.0000', 'currentSeasonVotoBase': '0.0000', 'currentSeasonFantamedia': '0.0000', 'currentSeasonTitolarity': '0.0000'}</t>
  </si>
  <si>
    <t>47</t>
  </si>
  <si>
    <t>4973</t>
  </si>
  <si>
    <t>{'pma': 1.1, 'pfc': 0.5, 'pmaRange': '1-2', 'pfcRange': '1-1', 'expectedFantamedia': 6, 'expectedTitolarita': 46, 'penaltyProbability': '0.000', 'freeKickProbability': '0.00', 'lastThreeYearVotoBase': 5.99, 'lastThreeYearFantamedia': 6.04, 'slot': 8, 'idFantacalcio': 253, 'lastThreeYearTitolarity': '0.4600', 'lastFiveYearVotoBase': '6.0200', 'lastFiveYearFantamedia': '6.3600', 'lastFiveYearTitolarity': '0.4100', 'lastYearVotoBase': '5.7900', 'lastYearFantamedia': '5.6900', 'lastYearTitolarity': '0.6300', 'lastFiveMatchesVotoBase': '0.0000', 'lastFiveMatchesFantamedia': '0.0000', 'lastFiveMatchesTitolarity': '0.0000', 'currentSeasonVotoBase': '0.0000', 'currentSeasonFantamedia': '0.0000', 'currentSeasonTitolarity': '0.0000'}</t>
  </si>
  <si>
    <t>253</t>
  </si>
  <si>
    <t>{'pma': 0.9, 'pfc': 0.5, 'pmaRange': '1-2', 'pfcRange': '1-1', 'expectedFantamedia': 5.21, 'expectedTitolarita': 9, 'penaltyProbability': '0.000', 'freeKickProbability': '0.00', 'lastThreeYearVotoBase': 6, 'lastThreeYearFantamedia': 6, 'slot': 3, 'idFantacalcio': 2845, 'lastThreeYearTitolarity': '0.0300', 'lastFiveYearVotoBase': '6.0000', 'lastFiveYearFantamedia': '6.0000', 'lastFiveYearTitolarity': '0.0300', 'lastYearVotoBase': '6.0000', 'lastYearFantamedia': '6.0000', 'lastYearTitolarity': '0.0300', 'lastFiveMatchesVotoBase': '0.0000', 'lastFiveMatchesFantamedia': '0.0000', 'lastFiveMatchesTitolarity': '0.0000', 'currentSeasonVotoBase': '0.0000', 'currentSeasonFantamedia': '0.0000', 'currentSeasonTitolarity': '0.0000'}</t>
  </si>
  <si>
    <t>5,21</t>
  </si>
  <si>
    <t>2845</t>
  </si>
  <si>
    <t>{'pma': 5, 'pfc': 16.2, 'pmaRange': '3-8', 'pfcRange': '13-21', 'expectedFantamedia': 6.77, 'expectedTitolarita': 69, 'penaltyProbability': '0.000', 'freeKickProbability': '0.00', 'lastThreeYearVotoBase': 6.07, 'lastThreeYearFantamedia': 6.46, 'slot': 4, 'idFantacalcio': 6398, 'lastThreeYearTitolarity': '0.6100', 'lastFiveYearVotoBase': '6.0700', 'lastFiveYearFantamedia': '6.4600', 'lastFiveYearTitolarity': '0.6100', 'lastYearVotoBase': '6.0700', 'lastYearFantamedia': '6.4600', 'lastYearTitolarity': '0.6100', 'lastFiveMatchesVotoBase': '0.0000', 'lastFiveMatchesFantamedia': '0.0000', 'lastFiveMatchesTitolarity': '0.0000', 'currentSeasonVotoBase': '0.0000', 'currentSeasonFantamedia': '0.0000', 'currentSeasonTitolarity': '0.0000'}</t>
  </si>
  <si>
    <t>6398</t>
  </si>
  <si>
    <t>{'pma': 7.95, 'pfc': 2.85, 'pmaRange': '6-11', 'pfcRange': '3-4', 'expectedFantamedia': 6.12, 'expectedTitolarita': 78, 'penaltyProbability': '0.000', 'freeKickProbability': '0.00', 'lastThreeYearVotoBase': 5.9, 'lastThreeYearFantamedia': 6, 'slot': 7, 'idFantacalcio': 6257, 'lastThreeYearTitolarity': '0.7600', 'lastFiveYearVotoBase': '5.9000', 'lastFiveYearFantamedia': '6.0000', 'lastFiveYearTitolarity': '0.7600', 'lastYearVotoBase': '5.9000', 'lastYearFantamedia': '6.0000', 'lastYearTitolarity': '0.7600', 'lastFiveMatchesVotoBase': '0.0000', 'lastFiveMatchesFantamedia': '0.0000', 'lastFiveMatchesTitolarity': '0.0000', 'currentSeasonVotoBase': '0.0000', 'currentSeasonFantamedia': '0.0000', 'currentSeasonTitolarity': '0.0000'}</t>
  </si>
  <si>
    <t>6-11</t>
  </si>
  <si>
    <t>6257</t>
  </si>
  <si>
    <t>{'pma': 0.9, 'pfc': 0.5, 'pmaRange': '1-2', 'pfcRange': '1-1', 'expectedFantamedia': 4.96, 'expectedTitolarita': 11, 'penaltyProbability': '0.000', 'freeKickProbability': '0.00', 'lastThreeYearVotoBase': 5.5, 'lastThreeYearFantamedia': 3.25, 'slot': 3, 'idFantacalcio': 6403, 'lastThreeYearTitolarity': '0.1100', 'lastFiveYearVotoBase': '5.5000', 'lastFiveYearFantamedia': '3.2500', 'lastFiveYearTitolarity': '0.1100', 'lastYearVotoBase': '5.5000', 'lastYearFantamedia': '3.2500', 'lastYearTitolarity': '0.1100', 'lastFiveMatchesVotoBase': '0.0000', 'lastFiveMatchesFantamedia': '0.0000', 'lastFiveMatchesTitolarity': '0.0000', 'currentSeasonVotoBase': '0.0000', 'currentSeasonFantamedia': '0.0000', 'currentSeasonTitolarity': '0.0000'}</t>
  </si>
  <si>
    <t>6403</t>
  </si>
  <si>
    <t>3.2500</t>
  </si>
  <si>
    <t>{'pma': 1.1, 'pfc': 0.5, 'pmaRange': '1-2', 'pfcRange': '1-1', 'expectedFantamedia': 4.68, 'expectedTitolarita': 47, 'penaltyProbability': '0.000', 'freeKickProbability': '0.00', 'lastThreeYearVotoBase': 6.14, 'lastThreeYearFantamedia': 4.89, 'slot': 3, 'idFantacalcio': 761, 'lastThreeYearTitolarity': '0.5100', 'lastFiveYearVotoBase': '6.1700', 'lastFiveYearFantamedia': '4.8100', 'lastFiveYearTitolarity': '0.6900', 'lastYearVotoBase': '6.0000', 'lastYearFantamedia': '5.2500', 'lastYearTitolarity': '0.1100', 'lastFiveMatchesVotoBase': '0.0000', 'lastFiveMatchesFantamedia': '0.0000', 'lastFiveMatchesTitolarity': '0.0000', 'currentSeasonVotoBase': '0.0000', 'currentSeasonFantamedia': '0.0000', 'currentSeasonTitolarity': '0.0000'}</t>
  </si>
  <si>
    <t>4,68</t>
  </si>
  <si>
    <t>4,89</t>
  </si>
  <si>
    <t>761</t>
  </si>
  <si>
    <t>{'pma': 5.6499999999999995, 'pfc': 7.9, 'pmaRange': '4-8', 'pfcRange': '6-10', 'expectedFantamedia': 6.45, 'expectedTitolarita': 82, 'penaltyProbability': '0.000', 'freeKickProbability': '0.00', 'lastThreeYearVotoBase': 6.02, 'lastThreeYearFantamedia': 6.08, 'slot': 5, 'idFantacalcio': 5564, 'lastThreeYearTitolarity': '0.8200', 'lastFiveYearVotoBase': '6.0200', 'lastFiveYearFantamedia': '6.0800', 'lastFiveYearTitolarity': '0.8200', 'lastYearVotoBase': '6.0200', 'lastYearFantamedia': '6.0800', 'lastYearTitolarity': '0.8200', 'lastFiveMatchesVotoBase': '0.0000', 'lastFiveMatchesFantamedia': '0.0000', 'lastFiveMatchesTitolarity': '0.0000', 'currentSeasonVotoBase': '0.0000', 'currentSeasonFantamedia': '0.0000', 'currentSeasonTitolarity': '0.0000'}</t>
  </si>
  <si>
    <t>5564</t>
  </si>
  <si>
    <t>{'pma': 1.05, 'pfc': 0.5, 'pmaRange': '1-2', 'pfcRange': '1-1', 'expectedFantamedia': 6.28, 'expectedTitolarita': 35, 'penaltyProbability': '0.000', 'freeKickProbability': '0.00', 'lastThreeYearVotoBase': 5.9, 'lastThreeYearFantamedia': 5.8, 'slot': 8, 'idFantacalcio': 6407, 'lastThreeYearTitolarity': '0.1300', 'lastFiveYearVotoBase': '5.9000', 'lastFiveYearFantamedia': '5.8000', 'lastFiveYearTitolarity': '0.1300', 'lastYearVotoBase': '5.9000', 'lastYearFantamedia': '5.8000', 'lastYearTitolarity': '0.1300', 'lastFiveMatchesVotoBase': '0.0000', 'lastFiveMatchesFantamedia': '0.0000', 'lastFiveMatchesTitolarity': '0.0000', 'currentSeasonVotoBase': '0.0000', 'currentSeasonFantamedia': '0.0000', 'currentSeasonTitolarity': '0.0000'}</t>
  </si>
  <si>
    <t>6,28</t>
  </si>
  <si>
    <t>6407</t>
  </si>
  <si>
    <t>{'pma': 1, 'pfc': 0.65, 'pmaRange': '1-2', 'pfcRange': '1-1', 'expectedFantamedia': 5.88, 'expectedTitolarita': 51, 'penaltyProbability': '0.000', 'freeKickProbability': '0.00', 'lastThreeYearVotoBase': 5.82, 'lastThreeYearFantamedia': 5.73, 'slot': 8, 'idFantacalcio': 6410, 'lastThreeYearTitolarity': '0.5800', 'lastFiveYearVotoBase': '5.8200', 'lastFiveYearFantamedia': '5.7300', 'lastFiveYearTitolarity': '0.5800', 'lastYearVotoBase': '5.8200', 'lastYearFantamedia': '5.7300', 'lastYearTitolarity': '0.5800', 'lastFiveMatchesVotoBase': '0.0000', 'lastFiveMatchesFantamedia': '0.0000', 'lastFiveMatchesTitolarity': '0.0000', 'currentSeasonVotoBase': '0.0000', 'currentSeasonFantamedia': '0.0000', 'currentSeasonTitolarity': '0.0000'}</t>
  </si>
  <si>
    <t>51</t>
  </si>
  <si>
    <t>6410</t>
  </si>
  <si>
    <t>{'pma': 2.4, 'pfc': 0.55, 'pmaRange': '2-4', 'pfcRange': '1-1', 'expectedFantamedia': 6.65, 'expectedTitolarita': 62, 'penaltyProbability': '0.000', 'freeKickProbability': '0.00', 'lastThreeYearVotoBase': 6.12, 'lastThreeYearFantamedia': 6.65, 'slot': 6, 'idFantacalcio': 6409, 'lastThreeYearTitolarity': '0.7900', 'lastFiveYearVotoBase': '6.1200', 'lastFiveYearFantamedia': '6.6500', 'lastFiveYearTitolarity': '0.7900', 'lastYearVotoBase': '6.1200', 'lastYearFantamedia': '6.6500', 'lastYearTitolarity': '0.7900', 'lastFiveMatchesVotoBase': '0.0000', 'lastFiveMatchesFantamedia': '0.0000', 'lastFiveMatchesTitolarity': '0.0000', 'currentSeasonVotoBase': '0.0000', 'currentSeasonFantamedia': '0.0000', 'currentSeasonTitolarity': '0.0000'}</t>
  </si>
  <si>
    <t>2,4</t>
  </si>
  <si>
    <t>6409</t>
  </si>
  <si>
    <t>{'pma': 3.5, 'pfc': 0.9, 'pmaRange': '2-6', 'pfcRange': '1-2', 'expectedFantamedia': 6.04, 'expectedTitolarita': 67, 'penaltyProbability': '10.000', 'freeKickProbability': '0.00', 'lastThreeYearVotoBase': 5.88, 'lastThreeYearFantamedia': 5.96, 'slot': 8, 'idFantacalcio': 468, 'lastThreeYearTitolarity': '0.7100', 'lastFiveYearVotoBase': '5.8800', 'lastFiveYearFantamedia': '5.9600', 'lastFiveYearTitolarity': '0.7100', 'lastYearVotoBase': '5.9900', 'lastYearFantamedia': '6.1300', 'lastYearTitolarity': '0.8900', 'lastFiveMatchesVotoBase': '0.0000', 'lastFiveMatchesFantamedia': '0.0000', 'lastFiveMatchesTitolarity': '0.0000', 'currentSeasonVotoBase': '0.0000', 'currentSeasonFantamedia': '0.0000', 'currentSeasonTitolarity': '0.0000'}</t>
  </si>
  <si>
    <t>468</t>
  </si>
  <si>
    <t>{'pma': 0, 'pfc': 0, 'pmaRange': '0-0', 'pfcRange': '0-0', 'expectedFantamedia': 5.99, 'expectedTitolarita': 35, 'penaltyProbability': '0.000', 'freeKickProbability': '0.00', 'lastThreeYearVotoBase': 6, 'lastThreeYearFantamedia': 6, 'slot': 6, 'idFantacalcio': 6418, 'lastThreeYearTitolarity': '0.0300', 'lastFiveYearVotoBase': '6.0000', 'lastFiveYearFantamedia': '6.0000', 'lastFiveYearTitolarity': '0.0300', 'lastYearVotoBase': '6.0000', 'lastYearFantamedia': '6.0000', 'lastYearTitolarity': '0.0300', 'lastFiveMatchesVotoBase': '0.0000', 'lastFiveMatchesFantamedia': '0.0000', 'lastFiveMatchesTitolarity': '0.0000', 'currentSeasonVotoBase': '0.0000', 'currentSeasonFantamedia': '0.0000', 'currentSeasonTitolarity': '0.0000'}</t>
  </si>
  <si>
    <t>6418</t>
  </si>
  <si>
    <t>{'pma': 52.85, 'pfc': 45.699999999999996, 'pmaRange': '43-64', 'pfcRange': '39-53', 'expectedFantamedia': 7, 'expectedTitolarita': 87, 'penaltyProbability': '0.000', 'freeKickProbability': '0.00', 'lastThreeYearVotoBase': 6.05, 'lastThreeYearFantamedia': 6.29, 'slot': 2, 'idFantacalcio': 6434, 'lastThreeYearTitolarity': '0.5500', 'lastFiveYearVotoBase': '6.0500', 'lastFiveYearFantamedia': '6.2900', 'lastFiveYearTitolarity': '0.5500', 'lastYearVotoBase': '6.0500', 'lastYearFantamedia': '6.2900', 'lastYearTitolarity': '0.5500', 'lastFiveMatchesVotoBase': '0.0000', 'lastFiveMatchesFantamedia': '0.0000', 'lastFiveMatchesTitolarity': '0.0000', 'currentSeasonVotoBase': '0.0000', 'currentSeasonFantamedia': '0.0000', 'currentSeasonTitolarity': '0.0000'}</t>
  </si>
  <si>
    <t>52,85</t>
  </si>
  <si>
    <t>43-64</t>
  </si>
  <si>
    <t>39-53</t>
  </si>
  <si>
    <t>6434</t>
  </si>
  <si>
    <t>{'pma': 1.95, 'pfc': 0.85, 'pmaRange': '2-3', 'pfcRange': '1-2', 'expectedFantamedia': 5.97, 'expectedTitolarita': 70, 'penaltyProbability': '0.000', 'freeKickProbability': '20.00', 'lastThreeYearVotoBase': 5.92, 'lastThreeYearFantamedia': 6, 'slot': 8, 'idFantacalcio': 6424, 'lastThreeYearTitolarity': '0.6800', 'lastFiveYearVotoBase': '5.9200', 'lastFiveYearFantamedia': '6.0000', 'lastFiveYearTitolarity': '0.6800', 'lastYearVotoBase': '5.9200', 'lastYearFantamedia': '6.0000', 'lastYearTitolarity': '0.6800', 'lastFiveMatchesVotoBase': '0.0000', 'lastFiveMatchesFantamedia': '0.0000', 'lastFiveMatchesTitolarity': '0.0000', 'currentSeasonVotoBase': '0.0000', 'currentSeasonFantamedia': '0.0000', 'currentSeasonTitolarity': '0.0000'}</t>
  </si>
  <si>
    <t>6424</t>
  </si>
  <si>
    <t>{'pma': 9.85, 'pfc': 0.6, 'pmaRange': '7-13', 'pfcRange': '1-1', 'expectedFantamedia': 6.51, 'expectedTitolarita': 33, 'penaltyProbability': '20.000', 'freeKickProbability': '70.00', 'lastThreeYearVotoBase': 6.16, 'lastThreeYearFantamedia': 6.63, 'slot': 8, 'idFantacalcio': 4427, 'lastThreeYearTitolarity': '0.5600', 'lastFiveYearVotoBase': '6.2300', 'lastFiveYearFantamedia': '6.8500', 'lastFiveYearTitolarity': '0.6700', 'lastYearVotoBase': '6.2200', 'lastYearFantamedia': '6.6300', 'lastYearTitolarity': '0.6100', 'lastFiveMatchesVotoBase': '0.0000', 'lastFiveMatchesFantamedia': '0.0000', 'lastFiveMatchesTitolarity': '0.0000', 'currentSeasonVotoBase': '0.0000', 'currentSeasonFantamedia': '0.0000', 'currentSeasonTitolarity': '0.0000'}</t>
  </si>
  <si>
    <t>4427</t>
  </si>
  <si>
    <t>6.8500</t>
  </si>
  <si>
    <t>{'pma': 15.8, 'pfc': 18, 'pmaRange': '13-20', 'pfcRange': '15-22', 'expectedFantamedia': 6.77, 'expectedTitolarita': 85, 'penaltyProbability': '70.000', 'freeKickProbability': '20.00', 'lastThreeYearVotoBase': 5.91, 'lastThreeYearFantamedia': 6.3, 'slot': 3, 'idFantacalcio': 6435, 'lastThreeYearTitolarity': '0.8700', 'lastFiveYearVotoBase': '5.9100', 'lastFiveYearFantamedia': '6.3000', 'lastFiveYearTitolarity': '0.8700', 'lastYearVotoBase': '5.9100', 'lastYearFantamedia': '6.3000', 'lastYearTitolarity': '0.8700', 'lastFiveMatchesVotoBase': '0.0000', 'lastFiveMatchesFantamedia': '0.0000', 'lastFiveMatchesTitolarity': '0.0000', 'currentSeasonVotoBase': '0.0000', 'currentSeasonFantamedia': '0.0000', 'currentSeasonTitolarity': '0.0000'}</t>
  </si>
  <si>
    <t>15,8</t>
  </si>
  <si>
    <t>6435</t>
  </si>
  <si>
    <t>{'pma': 1.6, 'pfc': 0.5, 'pmaRange': '1-3', 'pfcRange': '1-1', 'expectedFantamedia': 6.55, 'expectedTitolarita': 54, 'penaltyProbability': '0.000', 'freeKickProbability': '10.00', 'lastThreeYearVotoBase': 5.92, 'lastThreeYearFantamedia': 5.92, 'slot': 8, 'idFantacalcio': 6459, 'lastThreeYearTitolarity': '0.1600', 'lastFiveYearVotoBase': '5.9200', 'lastFiveYearFantamedia': '5.9200', 'lastFiveYearTitolarity': '0.1600', 'lastYearVotoBase': '5.9200', 'lastYearFantamedia': '5.9200', 'lastYearTitolarity': '0.1600', 'lastFiveMatchesVotoBase': '0.0000', 'lastFiveMatchesFantamedia': '0.0000', 'lastFiveMatchesTitolarity': '0.0000', 'currentSeasonVotoBase': '0.0000', 'currentSeasonFantamedia': '0.0000', 'currentSeasonTitolarity': '0.0000'}</t>
  </si>
  <si>
    <t>54</t>
  </si>
  <si>
    <t>6459</t>
  </si>
  <si>
    <t>{'pma': 1.05, 'pfc': 0.5, 'pmaRange': '1-2', 'pfcRange': '1-1', 'expectedFantamedia': 6.03, 'expectedTitolarita': 71, 'penaltyProbability': '0.000', 'freeKickProbability': '0.00', 'lastThreeYearVotoBase': 6.07, 'lastThreeYearFantamedia': 5.96, 'slot': 8, 'idFantacalcio': 6458, 'lastThreeYearTitolarity': '0.6100', 'lastFiveYearVotoBase': '6.0700', 'lastFiveYearFantamedia': '5.9600', 'lastFiveYearTitolarity': '0.6100', 'lastYearVotoBase': '6.0700', 'lastYearFantamedia': '5.9600', 'lastYearTitolarity': '0.6100', 'lastFiveMatchesVotoBase': '0.0000', 'lastFiveMatchesFantamedia': '0.0000', 'lastFiveMatchesTitolarity': '0.0000', 'currentSeasonVotoBase': '0.0000', 'currentSeasonFantamedia': '0.0000', 'currentSeasonTitolarity': '0.0000'}</t>
  </si>
  <si>
    <t>6458</t>
  </si>
  <si>
    <t>{'pma': 3.2, 'pfc': 5.7, 'pmaRange': '3-5', 'pfcRange': '5-8', 'expectedFantamedia': 6.17, 'expectedTitolarita': 84, 'penaltyProbability': '0.000', 'freeKickProbability': '0.00', 'lastThreeYearVotoBase': 6.01, 'lastThreeYearFantamedia': 6.06, 'slot': 3, 'idFantacalcio': 4385, 'lastThreeYearTitolarity': '0.6600', 'lastFiveYearVotoBase': '5.9500', 'lastFiveYearFantamedia': '5.9800', 'lastFiveYearTitolarity': '0.4900', 'lastYearVotoBase': '6.0200', 'lastYearFantamedia': '6.0700', 'lastYearTitolarity': '0.7900', 'lastFiveMatchesVotoBase': '0.0000', 'lastFiveMatchesFantamedia': '0.0000', 'lastFiveMatchesTitolarity': '0.0000', 'currentSeasonVotoBase': '0.0000', 'currentSeasonFantamedia': '0.0000', 'currentSeasonTitolarity': '0.0000'}</t>
  </si>
  <si>
    <t>4385</t>
  </si>
  <si>
    <t>{'pma': 7.75, 'pfc': 11.4, 'pmaRange': '6-11', 'pfcRange': '9-15', 'expectedFantamedia': 4.8, 'expectedTitolarita': 87, 'penaltyProbability': '0.000', 'freeKickProbability': '0.00', 'lastThreeYearVotoBase': 6.17, 'lastThreeYearFantamedia': 4.93, 'slot': 2, 'idFantacalcio': 6462, 'lastThreeYearTitolarity': '0.5500', 'lastFiveYearVotoBase': '6.1700', 'lastFiveYearFantamedia': '4.9300', 'lastFiveYearTitolarity': '0.5500', 'lastYearVotoBase': '6.1700', 'lastYearFantamedia': '4.9300', 'lastYearTitolarity': '0.5500', 'lastFiveMatchesVotoBase': '0.0000', 'lastFiveMatchesFantamedia': '0.0000', 'lastFiveMatchesTitolarity': '0.0000', 'currentSeasonVotoBase': '0.0000', 'currentSeasonFantamedia': '0.0000', 'currentSeasonTitolarity': '0.0000'}</t>
  </si>
  <si>
    <t>4,93</t>
  </si>
  <si>
    <t>6462</t>
  </si>
  <si>
    <t>4.9300</t>
  </si>
  <si>
    <t>{'pma': 2.1, 'pfc': 5.8999999999999995, 'pmaRange': '2-4', 'pfcRange': '5-8', 'expectedFantamedia': 6.45, 'expectedTitolarita': 70, 'penaltyProbability': '0.000', 'freeKickProbability': '70.00', 'lastThreeYearVotoBase': 6.08, 'lastThreeYearFantamedia': 6.39, 'slot': 6, 'idFantacalcio': 6061, 'lastThreeYearTitolarity': '0.7400', 'lastFiveYearVotoBase': '6.0800', 'lastFiveYearFantamedia': '6.3900', 'lastFiveYearTitolarity': '0.7400', 'lastYearVotoBase': '6.1800', 'lastYearFantamedia': '6.4800', 'lastYearTitolarity': '0.8200', 'lastFiveMatchesVotoBase': '0.0000', 'lastFiveMatchesFantamedia': '0.0000', 'lastFiveMatchesTitolarity': '0.0000', 'currentSeasonVotoBase': '0.0000', 'currentSeasonFantamedia': '0.0000', 'currentSeasonTitolarity': '0.0000'}</t>
  </si>
  <si>
    <t>6061</t>
  </si>
  <si>
    <t>{'pma': 1.05, 'pfc': 0.55, 'pmaRange': '1-2', 'pfcRange': '1-1', 'expectedFantamedia': 5.83, 'expectedTitolarita': 41, 'penaltyProbability': '0.000', 'freeKickProbability': '0.00', 'lastThreeYearVotoBase': 5.57, 'lastThreeYearFantamedia': 5.5, 'slot': 8, 'idFantacalcio': 6464, 'lastThreeYearTitolarity': '0.3900', 'lastFiveYearVotoBase': '5.5700', 'lastFiveYearFantamedia': '5.5000', 'lastFiveYearTitolarity': '0.3900', 'lastYearVotoBase': '5.5700', 'lastYearFantamedia': '5.5000', 'lastYearTitolarity': '0.3900', 'lastFiveMatchesVotoBase': '0.0000', 'lastFiveMatchesFantamedia': '0.0000', 'lastFiveMatchesTitolarity': '0.0000', 'currentSeasonVotoBase': '0.0000', 'currentSeasonFantamedia': '0.0000', 'currentSeasonTitolarity': '0.0000'}</t>
  </si>
  <si>
    <t>5,57</t>
  </si>
  <si>
    <t>6464</t>
  </si>
  <si>
    <t>5.5700</t>
  </si>
  <si>
    <t>{'pma': 25.4, 'pfc': 29.75, 'pmaRange': '21-31', 'pfcRange': '23-38', 'expectedFantamedia': 6.36, 'expectedTitolarita': 80, 'penaltyProbability': '0.000', 'freeKickProbability': '0.00', 'lastThreeYearVotoBase': 6.29, 'lastThreeYearFantamedia': 6.24, 'slot': 2, 'idFantacalcio': 4177, 'lastThreeYearTitolarity': '0.5500', 'lastFiveYearVotoBase': '6.2900', 'lastFiveYearFantamedia': '6.2400', 'lastFiveYearTitolarity': '0.5500', 'lastYearVotoBase': '6.2900', 'lastYearFantamedia': '6.2400', 'lastYearTitolarity': '0.5500', 'lastFiveMatchesVotoBase': '0.0000', 'lastFiveMatchesFantamedia': '0.0000', 'lastFiveMatchesTitolarity': '0.0000', 'currentSeasonVotoBase': '0.0000', 'currentSeasonFantamedia': '0.0000', 'currentSeasonTitolarity': '0.0000'}</t>
  </si>
  <si>
    <t>25,4</t>
  </si>
  <si>
    <t>21-31</t>
  </si>
  <si>
    <t>23-38</t>
  </si>
  <si>
    <t>4177</t>
  </si>
  <si>
    <t>{'pma': 8.85, 'pfc': 9.65, 'pmaRange': '6-12', 'pfcRange': '8-13', 'expectedFantamedia': 6.27, 'expectedTitolarita': 91, 'penaltyProbability': '0.000', 'freeKickProbability': '0.00', 'lastThreeYearVotoBase': 6.02, 'lastThreeYearFantamedia': 6.21, 'slot': 5, 'idFantacalcio': 4186, 'lastThreeYearTitolarity': '0.8700', 'lastFiveYearVotoBase': '6.0200', 'lastFiveYearFantamedia': '6.2100', 'lastFiveYearTitolarity': '0.8700', 'lastYearVotoBase': '6.0200', 'lastYearFantamedia': '6.2100', 'lastYearTitolarity': '0.8700', 'lastFiveMatchesVotoBase': '0.0000', 'lastFiveMatchesFantamedia': '0.0000', 'lastFiveMatchesTitolarity': '0.0000', 'currentSeasonVotoBase': '0.0000', 'currentSeasonFantamedia': '0.0000', 'currentSeasonTitolarity': '0.0000'}</t>
  </si>
  <si>
    <t>8,85</t>
  </si>
  <si>
    <t>4186</t>
  </si>
  <si>
    <t>{'pma': 3.1, 'pfc': 0.35, 'pmaRange': '2-5', 'pfcRange': '1-1', 'expectedFantamedia': 6.28, 'expectedTitolarita': 75, 'penaltyProbability': '0.000', 'freeKickProbability': '0.00', 'lastThreeYearVotoBase': 6.07, 'lastThreeYearFantamedia': 6.52, 'slot': 8, 'idFantacalcio': 5919, 'lastThreeYearTitolarity': '0.7600', 'lastFiveYearVotoBase': '6.0700', 'lastFiveYearFantamedia': '6.5200', 'lastFiveYearTitolarity': '0.7600', 'lastYearVotoBase': '6.0700', 'lastYearFantamedia': '6.5200', 'lastYearTitolarity': '0.7600', 'lastFiveMatchesVotoBase': '0.0000', 'lastFiveMatchesFantamedia': '0.0000', 'lastFiveMatchesTitolarity': '0.0000', 'currentSeasonVotoBase': '0.0000', 'currentSeasonFantamedia': '0.0000', 'currentSeasonTitolarity': '0.0000'}</t>
  </si>
  <si>
    <t>3,1</t>
  </si>
  <si>
    <t>5919</t>
  </si>
  <si>
    <t>{'pma': 1.2, 'pfc': 0.6, 'pmaRange': '1-2', 'pfcRange': '1-1', 'expectedFantamedia': 5.79, 'expectedTitolarita': 59, 'penaltyProbability': '0.000', 'freeKickProbability': '0.00', 'lastThreeYearVotoBase': 5.79, 'lastThreeYearFantamedia': 5.75, 'slot': 8, 'idFantacalcio': 6485, 'lastThreeYearTitolarity': '0.6800', 'lastFiveYearVotoBase': '5.7900', 'lastFiveYearFantamedia': '5.7500', 'lastFiveYearTitolarity': '0.6800', 'lastYearVotoBase': '5.7900', 'lastYearFantamedia': '5.7500', 'lastYearTitolarity': '0.6800', 'lastFiveMatchesVotoBase': '0.0000', 'lastFiveMatchesFantamedia': '0.0000', 'lastFiveMatchesTitolarity': '0.0000', 'currentSeasonVotoBase': '0.0000', 'currentSeasonFantamedia': '0.0000', 'currentSeasonTitolarity': '0.0000'}</t>
  </si>
  <si>
    <t>5,79</t>
  </si>
  <si>
    <t>6485</t>
  </si>
  <si>
    <t>{'pma': 0.95, 'pfc': 0.5, 'pmaRange': '1-2', 'pfcRange': '1-1', 'expectedFantamedia': 5.18, 'expectedTitolarita': 11, 'penaltyProbability': '0.000', 'freeKickProbability': '0.00', 'lastThreeYearVotoBase': 6.25, 'lastThreeYearFantamedia': 5.5, 'slot': 3, 'idFantacalcio': 6482, 'lastThreeYearTitolarity': '0.2100', 'lastFiveYearVotoBase': '6.2500', 'lastFiveYearFantamedia': '5.5000', 'lastFiveYearTitolarity': '0.2100', 'lastYearVotoBase': '6.2500', 'lastYearFantamedia': '5.5000', 'lastYearTitolarity': '0.2100', 'lastFiveMatchesVotoBase': '0.0000', 'lastFiveMatchesFantamedia': '0.0000', 'lastFiveMatchesTitolarity': '0.0000', 'currentSeasonVotoBase': '0.0000', 'currentSeasonFantamedia': '0.0000', 'currentSeasonTitolarity': '0.0000'}</t>
  </si>
  <si>
    <t>6482</t>
  </si>
  <si>
    <t>{'pma': 1.05, 'pfc': 0.55, 'pmaRange': '1-2', 'pfcRange': '1-1', 'expectedFantamedia': 6.59, 'expectedTitolarita': 43, 'penaltyProbability': '0.000', 'freeKickProbability': '0.00', 'lastThreeYearVotoBase': 6.2, 'lastThreeYearFantamedia': 6.6, 'slot': 6, 'idFantacalcio': 5637, 'lastThreeYearTitolarity': '0.1300', 'lastFiveYearVotoBase': '6.2000', 'lastFiveYearFantamedia': '6.6000', 'lastFiveYearTitolarity': '0.1300', 'lastYearVotoBase': '6.2000', 'lastYearFantamedia': '6.6000', 'lastYearTitolarity': '0.1300', 'lastFiveMatchesVotoBase': '0.0000', 'lastFiveMatchesFantamedia': '0.0000', 'lastFiveMatchesTitolarity': '0.0000', 'currentSeasonVotoBase': '0.0000', 'currentSeasonFantamedia': '0.0000', 'currentSeasonTitolarity': '0.0000'}</t>
  </si>
  <si>
    <t>5637</t>
  </si>
  <si>
    <t>{'pma': 7.15, 'pfc': 8.5, 'pmaRange': '4-11', 'pfcRange': '7-11', 'expectedFantamedia': 6.25, 'expectedTitolarita': 89, 'penaltyProbability': '0.000', 'freeKickProbability': '0.00', 'lastThreeYearVotoBase': 6.02, 'lastThreeYearFantamedia': 5.94, 'slot': 6, 'idFantacalcio': 788, 'lastThreeYearTitolarity': '0.8000', 'lastFiveYearVotoBase': '6.1000', 'lastFiveYearFantamedia': '6.1600', 'lastFiveYearTitolarity': '0.8200', 'lastYearVotoBase': '6.1100', 'lastYearFantamedia': '6.0600', 'lastYearTitolarity': '0.8400', 'lastFiveMatchesVotoBase': '0.0000', 'lastFiveMatchesFantamedia': '0.0000', 'lastFiveMatchesTitolarity': '0.0000', 'currentSeasonVotoBase': '0.0000', 'currentSeasonFantamedia': '0.0000', 'currentSeasonTitolarity': '0.0000'}</t>
  </si>
  <si>
    <t>4-11</t>
  </si>
  <si>
    <t>788</t>
  </si>
  <si>
    <t>{'pma': 1.5, 'pfc': 0.65, 'pmaRange': '1-3', 'pfcRange': '1-1', 'expectedFantamedia': 6.18, 'expectedTitolarita': 69, 'penaltyProbability': '0.000', 'freeKickProbability': '0.00', 'lastThreeYearVotoBase': 5.88, 'lastThreeYearFantamedia': 6.02, 'slot': 8, 'idFantacalcio': 6481, 'lastThreeYearTitolarity': '0.7400', 'lastFiveYearVotoBase': '5.8800', 'lastFiveYearFantamedia': '6.0200', 'lastFiveYearTitolarity': '0.7400', 'lastYearVotoBase': '5.8800', 'lastYearFantamedia': '6.0200', 'lastYearTitolarity': '0.7400', 'lastFiveMatchesVotoBase': '0.0000', 'lastFiveMatchesFantamedia': '0.0000', 'lastFiveMatchesTitolarity': '0.0000', 'currentSeasonVotoBase': '0.0000', 'currentSeasonFantamedia': '0.0000', 'currentSeasonTitolarity': '0.0000'}</t>
  </si>
  <si>
    <t>6481</t>
  </si>
  <si>
    <t>{'pma': 12.35, 'pfc': 19.8, 'pmaRange': '10-16', 'pfcRange': '15-25', 'expectedFantamedia': 6.59, 'expectedTitolarita': 83, 'penaltyProbability': '50.000', 'freeKickProbability': '70.00', 'lastThreeYearVotoBase': 6.12, 'lastThreeYearFantamedia': 6.47, 'slot': 2, 'idFantacalcio': 6486, 'lastThreeYearTitolarity': '0.7900', 'lastFiveYearVotoBase': '6.1200', 'lastFiveYearFantamedia': '6.4700', 'lastFiveYearTitolarity': '0.7900', 'lastYearVotoBase': '6.1200', 'lastYearFantamedia': '6.4700', 'lastYearTitolarity': '0.7900', 'lastFiveMatchesVotoBase': '0.0000', 'lastFiveMatchesFantamedia': '0.0000', 'lastFiveMatchesTitolarity': '0.0000', 'currentSeasonVotoBase': '0.0000', 'currentSeasonFantamedia': '0.0000', 'currentSeasonTitolarity': '0.0000'}</t>
  </si>
  <si>
    <t>6,47</t>
  </si>
  <si>
    <t>6486</t>
  </si>
  <si>
    <t>{'pma': 2.15, 'pfc': 4.6, 'pmaRange': '2-4', 'pfcRange': '4-6', 'expectedFantamedia': 6.39, 'expectedTitolarita': 57, 'penaltyProbability': '0.000', 'freeKickProbability': '0.00', 'lastThreeYearVotoBase': 6, 'lastThreeYearFantamedia': 6.12, 'slot': 6, 'idFantacalcio': 5678, 'lastThreeYearTitolarity': '0.4700', 'lastFiveYearVotoBase': '6.0000', 'lastFiveYearFantamedia': '6.1200', 'lastFiveYearTitolarity': '0.4700', 'lastYearVotoBase': '5.9400', 'lastYearFantamedia': '6.0800', 'lastYearTitolarity': '0.4700', 'lastFiveMatchesVotoBase': '0.0000', 'lastFiveMatchesFantamedia': '0.0000', 'lastFiveMatchesTitolarity': '0.0000', 'currentSeasonVotoBase': '0.0000', 'currentSeasonFantamedia': '0.0000', 'currentSeasonTitolarity': '0.0000'}</t>
  </si>
  <si>
    <t>5678</t>
  </si>
  <si>
    <t>{'pma': 1, 'pfc': 0.6, 'pmaRange': '1-2', 'pfcRange': '1-1', 'expectedFantamedia': 5.84, 'expectedTitolarita': 23, 'penaltyProbability': '0.000', 'freeKickProbability': '0.00', 'lastThreeYearVotoBase': 5.75, 'lastThreeYearFantamedia': 5.69, 'slot': 8, 'idFantacalcio': 6474, 'lastThreeYearTitolarity': '0.2100', 'lastFiveYearVotoBase': '5.7500', 'lastFiveYearFantamedia': '5.6900', 'lastFiveYearTitolarity': '0.2100', 'lastYearVotoBase': '5.7500', 'lastYearFantamedia': '5.6900', 'lastYearTitolarity': '0.2100', 'lastFiveMatchesVotoBase': '0.0000', 'lastFiveMatchesFantamedia': '0.0000', 'lastFiveMatchesTitolarity': '0.0000', 'currentSeasonVotoBase': '0.0000', 'currentSeasonFantamedia': '0.0000', 'currentSeasonTitolarity': '0.0000'}</t>
  </si>
  <si>
    <t>6474</t>
  </si>
  <si>
    <t>{'pma': 7.15, 'pfc': 8.35, 'pmaRange': '6-10', 'pfcRange': '7-11', 'expectedFantamedia': 6.13, 'expectedTitolarita': 87, 'penaltyProbability': '0.000', 'freeKickProbability': '0.00', 'lastThreeYearVotoBase': 5.76, 'lastThreeYearFantamedia': 5.76, 'slot': 5, 'idFantacalcio': 6480, 'lastThreeYearTitolarity': '0.6600', 'lastFiveYearVotoBase': '5.7600', 'lastFiveYearFantamedia': '5.7600', 'lastFiveYearTitolarity': '0.6600', 'lastYearVotoBase': '5.7600', 'lastYearFantamedia': '5.7600', 'lastYearTitolarity': '0.6600', 'lastFiveMatchesVotoBase': '0.0000', 'lastFiveMatchesFantamedia': '0.0000', 'lastFiveMatchesTitolarity': '0.0000', 'currentSeasonVotoBase': '0.0000', 'currentSeasonFantamedia': '0.0000', 'currentSeasonTitolarity': '0.0000'}</t>
  </si>
  <si>
    <t>6480</t>
  </si>
  <si>
    <t>{'pma': 1.3, 'pfc': 0.55, 'pmaRange': '1-2', 'pfcRange': '1-1', 'expectedFantamedia': 6.05, 'expectedTitolarita': 46, 'penaltyProbability': '0.000', 'freeKickProbability': '0.00', 'lastThreeYearVotoBase': 5.76, 'lastThreeYearFantamedia': 5.74, 'slot': 8, 'idFantacalcio': 729, 'lastThreeYearTitolarity': '0.5000', 'lastFiveYearVotoBase': '5.7400', 'lastFiveYearFantamedia': '5.7400', 'lastFiveYearTitolarity': '0.7000', 'lastYearVotoBase': '5.7600', 'lastYearFantamedia': '5.7400', 'lastYearTitolarity': '0.5000', 'lastFiveMatchesVotoBase': '0.0000', 'lastFiveMatchesFantamedia': '0.0000', 'lastFiveMatchesTitolarity': '0.0000', 'currentSeasonVotoBase': '0.0000', 'currentSeasonFantamedia': '0.0000', 'currentSeasonTitolarity': '0.0000'}</t>
  </si>
  <si>
    <t>729</t>
  </si>
  <si>
    <t>{'pma': 2.3, 'pfc': 0.8, 'pmaRange': '2-4', 'pfcRange': '1-1', 'expectedFantamedia': 6.31, 'expectedTitolarita': 70, 'penaltyProbability': '0.000', 'freeKickProbability': '20.00', 'lastThreeYearVotoBase': 5.97, 'lastThreeYearFantamedia': 6.42, 'slot': 8, 'idFantacalcio': 4376, 'lastThreeYearTitolarity': '0.4900', 'lastFiveYearVotoBase': '5.9700', 'lastFiveYearFantamedia': '6.4200', 'lastFiveYearTitolarity': '0.4900', 'lastYearVotoBase': '6.0400', 'lastYearFantamedia': '6.8100', 'lastYearTitolarity': '0.3400', 'lastFiveMatchesVotoBase': '0.0000', 'lastFiveMatchesFantamedia': '0.0000', 'lastFiveMatchesTitolarity': '0.0000', 'currentSeasonVotoBase': '0.0000', 'currentSeasonFantamedia': '0.0000', 'currentSeasonTitolarity': '0.0000'}</t>
  </si>
  <si>
    <t>2,3</t>
  </si>
  <si>
    <t>4376</t>
  </si>
  <si>
    <t>{'pma': 7.15, 'pfc': 7.8, 'pmaRange': '5-10', 'pfcRange': '6-10', 'expectedFantamedia': 6.61, 'expectedTitolarita': 87, 'penaltyProbability': '0.000', 'freeKickProbability': '0.00', 'lastThreeYearVotoBase': 6.42, 'lastThreeYearFantamedia': 7.33, 'slot': 4, 'idFantacalcio': 6164, 'lastThreeYearTitolarity': '0.1600', 'lastFiveYearVotoBase': '6.4200', 'lastFiveYearFantamedia': '7.3300', 'lastFiveYearTitolarity': '0.1600', 'lastYearVotoBase': '6.4200', 'lastYearFantamedia': '7.3300', 'lastYearTitolarity': '0.1600', 'lastFiveMatchesVotoBase': '0.0000', 'lastFiveMatchesFantamedia': '0.0000', 'lastFiveMatchesTitolarity': '0.0000', 'currentSeasonVotoBase': '0.0000', 'currentSeasonFantamedia': '0.0000', 'currentSeasonTitolarity': '0.0000'}</t>
  </si>
  <si>
    <t>7,33</t>
  </si>
  <si>
    <t>6164</t>
  </si>
  <si>
    <t>7.3300</t>
  </si>
  <si>
    <t>{'pma': 9, 'pfc': 4.6499999999999995, 'pmaRange': '6-13', 'pfcRange': '4-6', 'expectedFantamedia': 6.52, 'expectedTitolarita': 77, 'penaltyProbability': '0.000', 'freeKickProbability': '0.00', 'lastThreeYearVotoBase': 6.35, 'lastThreeYearFantamedia': 7.41, 'slot': 5, 'idFantacalcio': 6556, 'lastThreeYearTitolarity': '0.4500', 'lastFiveYearVotoBase': '6.3500', 'lastFiveYearFantamedia': '7.4100', 'lastFiveYearTitolarity': '0.4500', 'lastYearVotoBase': '6.3500', 'lastYearFantamedia': '7.4100', 'lastYearTitolarity': '0.4500', 'lastFiveMatchesVotoBase': '0.0000', 'lastFiveMatchesFantamedia': '0.0000', 'lastFiveMatchesTitolarity': '0.0000', 'currentSeasonVotoBase': '0.0000', 'currentSeasonFantamedia': '0.0000', 'currentSeasonTitolarity': '0.0000'}</t>
  </si>
  <si>
    <t>6556</t>
  </si>
  <si>
    <t>7.4100</t>
  </si>
  <si>
    <t>{'pma': 1.05, 'pfc': 3.25, 'pmaRange': '1-2', 'pfcRange': '3-5', 'expectedFantamedia': 6.67, 'expectedTitolarita': 64, 'penaltyProbability': '0.000', 'freeKickProbability': '0.00', 'lastThreeYearVotoBase': 6.22, 'lastThreeYearFantamedia': 7, 'slot': 5, 'idFantacalcio': 2765, 'lastThreeYearTitolarity': '0.2400', 'lastFiveYearVotoBase': '6.2200', 'lastFiveYearFantamedia': '7.0000', 'lastFiveYearTitolarity': '0.2400', 'lastYearVotoBase': '6.2200', 'lastYearFantamedia': '7.0000', 'lastYearTitolarity': '0.2400', 'lastFiveMatchesVotoBase': '0.0000', 'lastFiveMatchesFantamedia': '0.0000', 'lastFiveMatchesTitolarity': '0.0000', 'currentSeasonVotoBase': '0.0000', 'currentSeasonFantamedia': '0.0000', 'currentSeasonTitolarity': '0.0000'}</t>
  </si>
  <si>
    <t>6,67</t>
  </si>
  <si>
    <t>2765</t>
  </si>
  <si>
    <t>{'pma': 10.65, 'pfc': 12.45, 'pmaRange': '9-13', 'pfcRange': '10-16', 'expectedFantamedia': 6.22, 'expectedTitolarita': 85, 'penaltyProbability': '0.000', 'freeKickProbability': '0.00', 'lastThreeYearVotoBase': 5.94, 'lastThreeYearFantamedia': 5.88, 'slot': 3, 'idFantacalcio': 4772, 'lastThreeYearTitolarity': '0.4200', 'lastFiveYearVotoBase': '5.9400', 'lastFiveYearFantamedia': '5.8800', 'lastFiveYearTitolarity': '0.4200', 'lastYearVotoBase': '5.9400', 'lastYearFantamedia': '5.8800', 'lastYearTitolarity': '0.4200', 'lastFiveMatchesVotoBase': '0.0000', 'lastFiveMatchesFantamedia': '0.0000', 'lastFiveMatchesTitolarity': '0.0000', 'currentSeasonVotoBase': '0.0000', 'currentSeasonFantamedia': '0.0000', 'currentSeasonTitolarity': '0.0000'}</t>
  </si>
  <si>
    <t>4772</t>
  </si>
  <si>
    <t>{'pma': 1.15, 'pfc': 0.7, 'pmaRange': '1-2', 'pfcRange': '1-1', 'expectedFantamedia': 6.05, 'expectedTitolarita': 71, 'penaltyProbability': '0.000', 'freeKickProbability': '0.00', 'lastThreeYearVotoBase': 6.07, 'lastThreeYearFantamedia': 6.21, 'slot': 6, 'idFantacalcio': 6549, 'lastThreeYearTitolarity': '0.1800', 'lastFiveYearVotoBase': '6.0700', 'lastFiveYearFantamedia': '6.2100', 'lastFiveYearTitolarity': '0.1800', 'lastYearVotoBase': '6.0700', 'lastYearFantamedia': '6.2100', 'lastYearTitolarity': '0.1800', 'lastFiveMatchesVotoBase': '0.0000', 'lastFiveMatchesFantamedia': '0.0000', 'lastFiveMatchesTitolarity': '0.0000', 'currentSeasonVotoBase': '0.0000', 'currentSeasonFantamedia': '0.0000', 'currentSeasonTitolarity': '0.0000'}</t>
  </si>
  <si>
    <t>6549</t>
  </si>
  <si>
    <t>{'pma': 3.35, 'pfc': 4.2, 'pmaRange': '2-5', 'pfcRange': '4-6', 'expectedFantamedia': 6.13, 'expectedTitolarita': 79, 'penaltyProbability': '0.000', 'freeKickProbability': '10.00', 'lastThreeYearVotoBase': 5.84, 'lastThreeYearFantamedia': 5.94, 'slot': 6, 'idFantacalcio': 5862, 'lastThreeYearTitolarity': '0.6800', 'lastFiveYearVotoBase': '5.8400', 'lastFiveYearFantamedia': '5.9400', 'lastFiveYearTitolarity': '0.6800', 'lastYearVotoBase': '5.6000', 'lastYearFantamedia': '5.5700', 'lastYearTitolarity': '0.3900', 'lastFiveMatchesVotoBase': '0.0000', 'lastFiveMatchesFantamedia': '0.0000', 'lastFiveMatchesTitolarity': '0.0000', 'currentSeasonVotoBase': '0.0000', 'currentSeasonFantamedia': '0.0000', 'currentSeasonTitolarity': '0.0000'}</t>
  </si>
  <si>
    <t>5862</t>
  </si>
  <si>
    <t>{'pma': 5.05, 'pfc': 14.75, 'pmaRange': '3-8', 'pfcRange': '12-18', 'expectedFantamedia': 6.85, 'expectedTitolarita': 76, 'penaltyProbability': '0.000', 'freeKickProbability': '0.00', 'lastThreeYearVotoBase': 6, 'lastThreeYearFantamedia': 6.5, 'slot': 3, 'idFantacalcio': 6572, 'lastThreeYearTitolarity': '0.1300', 'lastFiveYearVotoBase': '6.0000', 'lastFiveYearFantamedia': '6.5000', 'lastFiveYearTitolarity': '0.1300', 'lastYearVotoBase': '6.0000', 'lastYearFantamedia': '6.5000', 'lastYearTitolarity': '0.1300', 'lastFiveMatchesVotoBase': '0.0000', 'lastFiveMatchesFantamedia': '0.0000', 'lastFiveMatchesTitolarity': '0.0000', 'currentSeasonVotoBase': '0.0000', 'currentSeasonFantamedia': '0.0000', 'currentSeasonTitolarity': '0.0000'}</t>
  </si>
  <si>
    <t>5,05</t>
  </si>
  <si>
    <t>6572</t>
  </si>
  <si>
    <t>{'pma': 0, 'pfc': 0, 'pmaRange': '0-0', 'pfcRange': '0-0', 'expectedFantamedia': 6.24, 'expectedTitolarita': 30, 'penaltyProbability': '0.000', 'freeKickProbability': '0.00', 'lastThreeYearVotoBase': 5.67, 'lastThreeYearFantamedia': 5.67, 'slot': 6, 'idFantacalcio': 6490, 'lastThreeYearTitolarity': '0.0800', 'lastFiveYearVotoBase': '5.6700', 'lastFiveYearFantamedia': '5.6700', 'lastFiveYearTitolarity': '0.0800', 'lastYearVotoBase': '5.6700', 'lastYearFantamedia': '5.6700', 'lastYearTitolarity': '0.0800', 'lastFiveMatchesVotoBase': '0.0000', 'lastFiveMatchesFantamedia': '0.0000', 'lastFiveMatchesTitolarity': '0.0000', 'currentSeasonVotoBase': '0.0000', 'currentSeasonFantamedia': '0.0000', 'currentSeasonTitolarity': '0.0000'}</t>
  </si>
  <si>
    <t>30</t>
  </si>
  <si>
    <t>6490</t>
  </si>
  <si>
    <t>{'pma': 1.1, 'pfc': 0.6, 'pmaRange': '1-2', 'pfcRange': '1-1', 'expectedFantamedia': 6, 'expectedTitolarita': 41, 'penaltyProbability': '0.000', 'freeKickProbability': '0.00', 'lastThreeYearVotoBase': 5.83, 'lastThreeYearFantamedia': 5.72, 'slot': 8, 'idFantacalcio': 6562, 'lastThreeYearTitolarity': '0.2400', 'lastFiveYearVotoBase': '5.8300', 'lastFiveYearFantamedia': '5.7200', 'lastFiveYearTitolarity': '0.2400', 'lastYearVotoBase': '5.8300', 'lastYearFantamedia': '5.7200', 'lastYearTitolarity': '0.2400', 'lastFiveMatchesVotoBase': '0.0000', 'lastFiveMatchesFantamedia': '0.0000', 'lastFiveMatchesTitolarity': '0.0000', 'currentSeasonVotoBase': '0.0000', 'currentSeasonFantamedia': '0.0000', 'currentSeasonTitolarity': '0.0000'}</t>
  </si>
  <si>
    <t>6562</t>
  </si>
  <si>
    <t>{'pma': 1.4, 'pfc': 0.65, 'pmaRange': '1-2', 'pfcRange': '1-1', 'expectedFantamedia': 6.04, 'expectedTitolarita': 71, 'penaltyProbability': '0.000', 'freeKickProbability': '0.00', 'lastThreeYearVotoBase': 5.8, 'lastThreeYearFantamedia': 5.64, 'slot': 8, 'idFantacalcio': 5992, 'lastThreeYearTitolarity': '0.3600', 'lastFiveYearVotoBase': '5.8000', 'lastFiveYearFantamedia': '5.6400', 'lastFiveYearTitolarity': '0.3600', 'lastYearVotoBase': '5.8400', 'lastYearFantamedia': '5.7800', 'lastYearTitolarity': '0.6600', 'lastFiveMatchesVotoBase': '0.0000', 'lastFiveMatchesFantamedia': '0.0000', 'lastFiveMatchesTitolarity': '0.0000', 'currentSeasonVotoBase': '0.0000', 'currentSeasonFantamedia': '0.0000', 'currentSeasonTitolarity': '0.0000'}</t>
  </si>
  <si>
    <t>5992</t>
  </si>
  <si>
    <t>0.3600</t>
  </si>
  <si>
    <t>{'pma': 1.15, 'pfc': 0.6, 'pmaRange': '1-2', 'pfcRange': '1-1', 'expectedFantamedia': 5.9, 'expectedTitolarita': 62, 'penaltyProbability': '0.000', 'freeKickProbability': '0.00', 'lastThreeYearVotoBase': 5.71, 'lastThreeYearFantamedia': 5.67, 'slot': 8, 'idFantacalcio': 4401, 'lastThreeYearTitolarity': '0.2900', 'lastFiveYearVotoBase': '5.7900', 'lastFiveYearFantamedia': '5.7200', 'lastFiveYearTitolarity': '0.2500', 'lastYearVotoBase': '6.0600', 'lastYearFantamedia': '6.2600', 'lastYearTitolarity': '0.4500', 'lastFiveMatchesVotoBase': '0.0000', 'lastFiveMatchesFantamedia': '0.0000', 'lastFiveMatchesTitolarity': '0.0000', 'currentSeasonVotoBase': '0.0000', 'currentSeasonFantamedia': '0.0000', 'currentSeasonTitolarity': '0.0000'}</t>
  </si>
  <si>
    <t>4401</t>
  </si>
  <si>
    <t>{'pma': 1.3, 'pfc': 0.65, 'pmaRange': '1-2', 'pfcRange': '1-1', 'expectedFantamedia': 6.14, 'expectedTitolarita': 74, 'penaltyProbability': '0.000', 'freeKickProbability': '0.00', 'lastThreeYearVotoBase': 6.25, 'lastThreeYearFantamedia': 6.25, 'slot': 8, 'idFantacalcio': 6191, 'lastThreeYearTitolarity': '0.0500', 'lastFiveYearVotoBase': '6.2500', 'lastFiveYearFantamedia': '6.2500', 'lastFiveYearTitolarity': '0.0500', 'lastYearVotoBase': '6.2500', 'lastYearFantamedia': '6.2500', 'lastYearTitolarity': '0.0500', 'lastFiveMatchesVotoBase': '0.0000', 'lastFiveMatchesFantamedia': '0.0000', 'lastFiveMatchesTitolarity': '0.0000', 'currentSeasonVotoBase': '0.0000', 'currentSeasonFantamedia': '0.0000', 'currentSeasonTitolarity': '0.0000'}</t>
  </si>
  <si>
    <t>6191</t>
  </si>
  <si>
    <t>{'pma': 1.2, 'pfc': 0.55, 'pmaRange': '1-2', 'pfcRange': '1-1', 'expectedFantamedia': 6.02, 'expectedTitolarita': 35, 'penaltyProbability': '0.000', 'freeKickProbability': '0.00', 'lastThreeYearVotoBase': 0, 'lastThreeYearFantamedia': 0, 'slot': 6, 'idFantacalcio': 6519,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</si>
  <si>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6519</t>
  </si>
  <si>
    <t>{'pma': 4.3, 'pfc': 1.1, 'pmaRange': '3-7', 'pfcRange': '1-2', 'expectedFantamedia': 6.05, 'expectedTitolarita': 78, 'penaltyProbability': '0.000', 'freeKickProbability': '0.00', 'lastThreeYearVotoBase': 5.79, 'lastThreeYearFantamedia': 5.64, 'slot': 8, 'idFantacalcio': 6533, 'lastThreeYearTitolarity': '0.1800', 'lastFiveYearVotoBase': '5.7900', 'lastFiveYearFantamedia': '5.6400', 'lastFiveYearTitolarity': '0.1800', 'lastYearVotoBase': '5.7900', 'lastYearFantamedia': '5.6400', 'lastYearTitolarity': '0.1800', 'lastFiveMatchesVotoBase': '0.0000', 'lastFiveMatchesFantamedia': '0.0000', 'lastFiveMatchesTitolarity': '0.0000', 'currentSeasonVotoBase': '0.0000', 'currentSeasonFantamedia': '0.0000', 'currentSeasonTitolarity': '0.0000'}</t>
  </si>
  <si>
    <t>4,3</t>
  </si>
  <si>
    <t>6533</t>
  </si>
  <si>
    <t>{'pma': 0.9, 'pfc': 0.45, 'pmaRange': '1-2', 'pfcRange': '1-1', 'expectedFantamedia': 6.02, 'expectedTitolarita': 48, 'penaltyProbability': '0.000', 'freeKickProbability': '0.00', 'lastThreeYearVotoBase': 0, 'lastThreeYearFantamedia': 0, 'slot': 8, 'idFantacalcio': 6537,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</si>
  <si>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48</t>
  </si>
  <si>
    <t>6537</t>
  </si>
  <si>
    <t>{'pma': 0, 'pfc': 0, 'pmaRange': '0-0', 'pfcRange': '0-0', 'expectedFantamedia': 6.13, 'expectedTitolarita': 37, 'penaltyProbability': '0.000', 'freeKickProbability': '0.00', 'lastThreeYearVotoBase': 5.75, 'lastThreeYearFantamedia': 5.75, 'slot': 6, 'idFantacalcio': 6565, 'lastThreeYearTitolarity': '0.0500', 'lastFiveYearVotoBase': '5.7500', 'lastFiveYearFantamedia': '5.7500', 'lastFiveYearTitolarity': '0.0500', 'lastYearVotoBase': '5.7500', 'lastYearFantamedia': '5.7500', 'lastYearTitolarity': '0.0500', 'lastFiveMatchesVotoBase': '0.0000', 'lastFiveMatchesFantamedia': '0.0000', 'lastFiveMatchesTitolarity': '0.0000', 'currentSeasonVotoBase': '0.0000', 'currentSeasonFantamedia': '0.0000', 'currentSeasonTitolarity': '0.0000'}</t>
  </si>
  <si>
    <t>6565</t>
  </si>
  <si>
    <t>{'pma': 1.05, 'pfc': 0.6, 'pmaRange': '1-2', 'pfcRange': '1-1', 'expectedFantamedia': 5.95, 'expectedTitolarita': 52, 'penaltyProbability': '0.000', 'freeKickProbability': '0.00', 'lastThreeYearVotoBase': 6, 'lastThreeYearFantamedia': 5.75, 'slot': 8, 'idFantacalcio': 6495, 'lastThreeYearTitolarity': '0.0500', 'lastFiveYearVotoBase': '6.0000', 'lastFiveYearFantamedia': '5.7500', 'lastFiveYearTitolarity': '0.0500', 'lastYearVotoBase': '6.0000', 'lastYearFantamedia': '5.7500', 'lastYearTitolarity': '0.0500', 'lastFiveMatchesVotoBase': '0.0000', 'lastFiveMatchesFantamedia': '0.0000', 'lastFiveMatchesTitolarity': '0.0000', 'currentSeasonVotoBase': '0.0000', 'currentSeasonFantamedia': '0.0000', 'currentSeasonTitolarity': '0.0000'}</t>
  </si>
  <si>
    <t>6495</t>
  </si>
  <si>
    <t>{'pma': 0.8, 'pfc': 0.5, 'pmaRange': '1-1', 'pfcRange': '1-1', 'expectedFantamedia': 4.84, 'expectedTitolarita': 9, 'penaltyProbability': '0.000', 'freeKickProbability': '0.00', 'lastThreeYearVotoBase': 0, 'lastThreeYearFantamedia': 0, 'slot': 3, 'idFantacalcio': 6523,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</si>
  <si>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6523</t>
  </si>
  <si>
    <t>{'pma': 95.75, 'pfc': 90.55000000000001, 'pmaRange': '85-108', 'pfcRange': '82-100', 'expectedFantamedia': 7.22, 'expectedTitolarita': 91, 'penaltyProbability': '0.000', 'freeKickProbability': '0.00', 'lastThreeYearVotoBase': 6.5, 'lastThreeYearFantamedia': 7.72, 'slot': 2, 'idFantacalcio': 4510,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</si>
  <si>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95,75</t>
  </si>
  <si>
    <t>85-108</t>
  </si>
  <si>
    <t>82-100</t>
  </si>
  <si>
    <t>7,22</t>
  </si>
  <si>
    <t>7,72</t>
  </si>
  <si>
    <t>4510</t>
  </si>
  <si>
    <t>{'pma': 92.5, 'pfc': 95.94999999999999, 'pmaRange': '80-106', 'pfcRange': '87-106', 'expectedFantamedia': 7.37, 'expectedTitolarita': 86, 'penaltyProbability': '45.000', 'freeKickProbability': '0.00', 'lastThreeYearVotoBase': 6.1, 'lastThreeYearFantamedia': 6.91, 'slot': 1, 'idFantacalcio': 313, 'lastThreeYearTitolarity': '0.9200', 'lastFiveYearVotoBase': '6.1200', 'lastFiveYearFantamedia': '7.1600', 'lastFiveYearTitolarity': '0.8600', 'lastYearVotoBase': '0.0000', 'lastYearFantamedia': '0.0000', 'lastYearTitolarity': '0.0000', 'lastFiveMatchesVotoBase': '0.0000', 'lastFiveMatchesFantamedia': '0.0000', 'lastFiveMatchesTitolarity': '0.0000', 'currentSeasonVotoBase': '0.0000', 'currentSeasonFantamedia': '0.0000', 'currentSeasonTitolarity': '0.0000'}</t>
  </si>
  <si>
    <t>92,5</t>
  </si>
  <si>
    <t>80-106</t>
  </si>
  <si>
    <t>87-106</t>
  </si>
  <si>
    <t>7,37</t>
  </si>
  <si>
    <t>6,91</t>
  </si>
  <si>
    <t>313</t>
  </si>
  <si>
    <t>7.1600</t>
  </si>
  <si>
    <t>{'pma': 13.700000000000001, 'pfc': 21, 'pmaRange': '10-18', 'pfcRange': '17-26', 'expectedFantamedia': 6.7, 'expectedTitolarita': 91, 'penaltyProbability': '70.000', 'freeKickProbability': '0.00', 'lastThreeYearVotoBase': 0, 'lastThreeYearFantamedia': 0, 'slot': 3, 'idFantacalcio': 5079,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</si>
  <si>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13,7</t>
  </si>
  <si>
    <t>10-18</t>
  </si>
  <si>
    <t>5079</t>
  </si>
  <si>
    <t>{'pma': 58.3, 'pfc': 65.3, 'pmaRange': '52-66', 'pfcRange': '56-76', 'expectedFantamedia': 7.07, 'expectedTitolarita': 89, 'penaltyProbability': '30.000', 'freeKickProbability': '20.00', 'lastThreeYearVotoBase': 0, 'lastThreeYearFantamedia': 0, 'slot': 1, 'idFantacalcio': 5393, 'lastThreeYearTitolarity': '0.0000', 'lastFiveYearVotoBase': '6.0900', 'lastFiveYearFantamedia': '6.6800', 'lastFiveYearTitolarity': '0.2900', 'lastYearVotoBase': '0.0000', 'lastYearFantamedia': '0.0000', 'lastYearTitolarity': '0.0000', 'lastFiveMatchesVotoBase': '0.0000', 'lastFiveMatchesFantamedia': '0.0000', 'lastFiveMatchesTitolarity': '0.0000', 'currentSeasonVotoBase': '0.0000', 'currentSeasonFantamedia': '0.0000', 'currentSeasonTitolarity': '0.0000'}</t>
  </si>
  <si>
    <t>58,3</t>
  </si>
  <si>
    <t>52-66</t>
  </si>
  <si>
    <t>56-76</t>
  </si>
  <si>
    <t>7,07</t>
  </si>
  <si>
    <t>5393</t>
  </si>
  <si>
    <t>{'pma': 20.35, 'pfc': 16.7, 'pmaRange': '15-27', 'pfcRange': '13-21', 'expectedFantamedia': 6.93, 'expectedTitolarita': 68, 'penaltyProbability': '20.000', 'freeKickProbability': '0.00', 'lastThreeYearVotoBase': 0, 'lastThreeYearFantamedia': 0, 'slot': 4, 'idFantacalcio': 6628,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</si>
  <si>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20,35</t>
  </si>
  <si>
    <t>15-27</t>
  </si>
  <si>
    <t>6628</t>
  </si>
  <si>
    <t>{'pma': 29.85, 'pfc': 24.549999999999997, 'pmaRange': '25-35', 'pfcRange': '19-31', 'expectedFantamedia': 6.63, 'expectedTitolarita': 81, 'penaltyProbability': '10.000', 'freeKickProbability': '10.00', 'lastThreeYearVotoBase': 0, 'lastThreeYearFantamedia': 0, 'slot': 2, 'idFantacalcio': 4911,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</si>
  <si>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29,85</t>
  </si>
  <si>
    <t>4911</t>
  </si>
  <si>
    <t>{'pma': 11.45, 'pfc': 15.100000000000001, 'pmaRange': '8-16', 'pfcRange': '13-19', 'expectedFantamedia': 6.87, 'expectedTitolarita': 73, 'penaltyProbability': '20.000', 'freeKickProbability': '0.00', 'lastThreeYearVotoBase': 0, 'lastThreeYearFantamedia': 0, 'slot': 3, 'idFantacalcio': 6643,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</si>
  <si>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6,87</t>
  </si>
  <si>
    <t>6643</t>
  </si>
  <si>
    <t>{'pma': 9.05, 'pfc': 16.8, 'pmaRange': '7-13', 'pfcRange': '13-21', 'expectedFantamedia': 6.77, 'expectedTitolarita': 67, 'penaltyProbability': '0.000', 'freeKickProbability': '0.00', 'lastThreeYearVotoBase': 5.9, 'lastThreeYearFantamedia': 5.95, 'slot': 3, 'idFantacalcio': 2766, 'lastThreeYearTitolarity': '0.5300', 'lastFiveYearVotoBase': '5.9900', 'lastFiveYearFantamedia': '6.2300', 'lastFiveYearTitolarity': '0.5700', 'lastYearVotoBase': '0.0000', 'lastYearFantamedia': '0.0000', 'lastYearTitolarity': '0.0000', 'lastFiveMatchesVotoBase': '0.0000', 'lastFiveMatchesFantamedia': '0.0000', 'lastFiveMatchesTitolarity': '0.0000', 'currentSeasonVotoBase': '0.0000', 'currentSeasonFantamedia': '0.0000', 'currentSeasonTitolarity': '0.0000'}</t>
  </si>
  <si>
    <t>2766</t>
  </si>
  <si>
    <t>{'pma': 8.25, 'pfc': 14.85, 'pmaRange': '7-11', 'pfcRange': '12-19', 'expectedFantamedia': 6.53, 'expectedTitolarita': 91, 'penaltyProbability': '10.000', 'freeKickProbability': '70.00', 'lastThreeYearVotoBase': 6.06, 'lastThreeYearFantamedia': 6.42, 'slot': 2, 'idFantacalcio': 4486, 'lastThreeYearTitolarity': '0.7000', 'lastFiveYearVotoBase': '6.0100', 'lastFiveYearFantamedia': '6.2500', 'lastFiveYearTitolarity': '0.7500', 'lastYearVotoBase': '5.8200', 'lastYearFantamedia': '5.8700', 'lastYearTitolarity': '0.5000', 'lastFiveMatchesVotoBase': '0.0000', 'lastFiveMatchesFantamedia': '0.0000', 'lastFiveMatchesTitolarity': '0.0000', 'currentSeasonVotoBase': '0.0000', 'currentSeasonFantamedia': '0.0000', 'currentSeasonTitolarity': '0.0000'}</t>
  </si>
  <si>
    <t>4486</t>
  </si>
  <si>
    <t>{'pma': 22.55, 'pfc': 28.9, 'pmaRange': '18-28', 'pfcRange': '24-35', 'expectedFantamedia': 6.89, 'expectedTitolarita': 82, 'penaltyProbability': '0.000', 'freeKickProbability': '0.00', 'lastThreeYearVotoBase': 0, 'lastThreeYearFantamedia': 0, 'slot': 3, 'idFantacalcio': 6646,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</si>
  <si>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t>
  </si>
  <si>
    <t>6646</t>
  </si>
  <si>
    <t>{'pma': 3.5500000000000003, 'pfc': 6.05, 'pmaRange': '3-6', 'pfcRange': '5-8', 'expectedFantamedia': 6.59, 'expectedTitolarita': 87, 'penaltyProbability': '40.000', 'freeKickProbability': '0.00', 'lastThreeYearVotoBase': 5.88, 'lastThreeYearFantamedia': 6.23, 'slot': 4, 'idFantacalcio': 2155, 'lastThreeYearTitolarity': '0.6300', 'lastFiveYearVotoBase': '5.8400', 'lastFiveYearFantamedia': '6.1900', 'lastFiveYearTitolarity': '0.4300', 'lastYearVotoBase': '0.0000', 'lastYearFantamedia': '0.0000', 'lastYearTitolarity': '0.0000', 'lastFiveMatchesVotoBase': '0.0000', 'lastFiveMatchesFantamedia': '0.0000', 'lastFiveMatchesTitolarity': '0.0000', 'currentSeasonVotoBase': '0.0000', 'currentSeasonFantamedia': '0.0000', 'currentSeasonTitolarity': '0.0000'}</t>
  </si>
  <si>
    <t>2155</t>
  </si>
  <si>
    <t>{'pma': 22, 'pfc': 23.400000000000002, 'pmaRange': '18-27', 'pfcRange': '18-30', 'expectedFantamedia': 6.49, 'expectedTitolarita': 89, 'penaltyProbability': '0.000', 'freeKickProbability': '70.00', 'lastThreeYearVotoBase': 0, 'lastThreeYearFantamedia': 0, 'slot': 2, 'idFantacalcio': 6666,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</si>
  <si>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6666</t>
  </si>
  <si>
    <t>{'pma': 5.3, 'pfc': 8.35, 'pmaRange': '4-8', 'pfcRange': '7-11', 'expectedFantamedia': 4.78, 'expectedTitolarita': 84, 'penaltyProbability': '0.000', 'freeKickProbability': '0.00', 'lastThreeYearVotoBase': 0, 'lastThreeYearFantamedia': 0, 'slot': 2, 'idFantacalcio': 6641,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</si>
  <si>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6641</t>
  </si>
  <si>
    <t>{'pma': 1.5, 'pfc': 0.45, 'pmaRange': '1-3', 'pfcRange': '1-1', 'expectedFantamedia': 6.58, 'expectedTitolarita': 65, 'penaltyProbability': '30.000', 'freeKickProbability': '0.00', 'lastThreeYearVotoBase': 0, 'lastThreeYearFantamedia': 0, 'slot': 6, 'idFantacalcio': 6667,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</si>
  <si>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6,58</t>
  </si>
  <si>
    <t>6667</t>
  </si>
  <si>
    <t>{'pma': 2.7, 'pfc': 8.200000000000001, 'pmaRange': '2-5', 'pfcRange': '7-11', 'expectedFantamedia': 6.79, 'expectedTitolarita': 75, 'penaltyProbability': '10.000', 'freeKickProbability': '0.00', 'lastThreeYearVotoBase': 0, 'lastThreeYearFantamedia': 0, 'slot': 4, 'idFantacalcio': 6630,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</si>
  <si>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6630</t>
  </si>
  <si>
    <t>{'pma': 6.05, 'pfc': 7.6, 'pmaRange': '4-9', 'pfcRange': '6-10', 'expectedFantamedia': 6.45, 'expectedTitolarita': 75, 'penaltyProbability': '0.000', 'freeKickProbability': '20.00', 'lastThreeYearVotoBase': 0, 'lastThreeYearFantamedia': 0, 'slot': 5, 'idFantacalcio': 5559,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</si>
  <si>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5559</t>
  </si>
  <si>
    <t>{'pma': 1.65, 'pfc': 12.7, 'pmaRange': '1-3', 'pfcRange': '10-16', 'expectedFantamedia': 4.87, 'expectedTitolarita': 84, 'penaltyProbability': '0.000', 'freeKickProbability': '0.00', 'lastThreeYearVotoBase': 0, 'lastThreeYearFantamedia': 0, 'slot': 2, 'idFantacalcio': 6125,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</si>
  <si>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6125</t>
  </si>
  <si>
    <t>{'pma': 16.75, 'pfc': 21.9, 'pmaRange': '13-21', 'pfcRange': '18-27', 'expectedFantamedia': 6.85, 'expectedTitolarita': 87, 'penaltyProbability': '40.000', 'freeKickProbability': '0.00', 'lastThreeYearVotoBase': 0, 'lastThreeYearFantamedia': 0, 'slot': 2, 'idFantacalcio': 6669,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</si>
  <si>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6669</t>
  </si>
  <si>
    <t>{'pma': 2, 'pfc': 10.55, 'pmaRange': '2-3', 'pfcRange': '8-14', 'expectedFantamedia': 6.37, 'expectedTitolarita': 82, 'penaltyProbability': '0.000', 'freeKickProbability': '20.00', 'lastThreeYearVotoBase': 5.88, 'lastThreeYearFantamedia': 5.88, 'slot': 5, 'idFantacalcio': 5507, 'lastThreeYearTitolarity': '0.7400', 'lastFiveYearVotoBase': '5.8800', 'lastFiveYearFantamedia': '5.8800', 'lastFiveYearTitolarity': '0.7400', 'lastYearVotoBase': '0.0000', 'lastYearFantamedia': '0.0000', 'lastYearTitolarity': '0.0000', 'lastFiveMatchesVotoBase': '0.0000', 'lastFiveMatchesFantamedia': '0.0000', 'lastFiveMatchesTitolarity': '0.0000', 'currentSeasonVotoBase': '0.0000', 'currentSeasonFantamedia': '0.0000', 'currentSeasonTitolarity': '0.0000'}</t>
  </si>
  <si>
    <t>6,37</t>
  </si>
  <si>
    <t>5507</t>
  </si>
  <si>
    <t>{'pma': 1.35, 'pfc': 7.4, 'pmaRange': '1-2', 'pfcRange': '6-10', 'expectedFantamedia': 4.67, 'expectedTitolarita': 91, 'penaltyProbability': '0.000', 'freeKickProbability': '0.00', 'lastThreeYearVotoBase': 0, 'lastThreeYearFantamedia': 0, 'slot': 2, 'idFantacalcio': 4425, 'lastThreeYearTitolarity': '0.0000', 'lastFiveYearVotoBase': '6.2900', 'lastFiveYearFantamedia': '4.3400', 'lastFiveYearTitolarity': '0.7600', 'lastYearVotoBase': '0.0000', 'lastYearFantamedia': '0.0000', 'lastYearTitolarity': '0.0000', 'lastFiveMatchesVotoBase': '0.0000', 'lastFiveMatchesFantamedia': '0.0000', 'lastFiveMatchesTitolarity': '0.0000', 'currentSeasonVotoBase': '0.0000', 'currentSeasonFantamedia': '0.0000', 'currentSeasonTitolarity': '0.0000'}</t>
  </si>
  <si>
    <t>4,67</t>
  </si>
  <si>
    <t>4425</t>
  </si>
  <si>
    <t>4.3400</t>
  </si>
  <si>
    <t>{'pma': 19.599999999999998, 'pfc': 22.55, 'pmaRange': '15-25', 'pfcRange': '17-29', 'expectedFantamedia': 6.46, 'expectedTitolarita': 83, 'penaltyProbability': '0.000', 'freeKickProbability': '0.00', 'lastThreeYearVotoBase': 0, 'lastThreeYearFantamedia': 0, 'slot': 4, 'idFantacalcio': 5562,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</si>
  <si>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17-29</t>
  </si>
  <si>
    <t>5562</t>
  </si>
  <si>
    <t>{'pma': 2.3, 'pfc': 9.65, 'pmaRange': '2-4', 'pfcRange': '8-13', 'expectedFantamedia': 6.57, 'expectedTitolarita': 81, 'penaltyProbability': '20.000', 'freeKickProbability': '0.00', 'lastThreeYearVotoBase': 0, 'lastThreeYearFantamedia': 0, 'slot': 5, 'idFantacalcio': 4463,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</si>
  <si>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6,57</t>
  </si>
  <si>
    <t>4463</t>
  </si>
  <si>
    <t>{'pma': 1.05, 'pfc': 0.45, 'pmaRange': '1-2', 'pfcRange': '1-1', 'expectedFantamedia': 6.16, 'expectedTitolarita': 57, 'penaltyProbability': '20.000', 'freeKickProbability': '0.00', 'lastThreeYearVotoBase': 5.73, 'lastThreeYearFantamedia': 5.73, 'slot': 6, 'idFantacalcio': 5881, 'lastThreeYearTitolarity': '0.3900', 'lastFiveYearVotoBase': '5.7300', 'lastFiveYearFantamedia': '5.7300', 'lastFiveYearTitolarity': '0.3900', 'lastYearVotoBase': '0.0000', 'lastYearFantamedia': '0.0000', 'lastYearTitolarity': '0.0000', 'lastFiveMatchesVotoBase': '0.0000', 'lastFiveMatchesFantamedia': '0.0000', 'lastFiveMatchesTitolarity': '0.0000', 'currentSeasonVotoBase': '0.0000', 'currentSeasonFantamedia': '0.0000', 'currentSeasonTitolarity': '0.0000'}</t>
  </si>
  <si>
    <t>5881</t>
  </si>
  <si>
    <t>{'pma': 0.95, 'pfc': 0.5, 'pmaRange': '1-2', 'pfcRange': '1-1', 'expectedFantamedia': 6.39, 'expectedTitolarita': 47, 'penaltyProbability': '0.000', 'freeKickProbability': '0.00', 'lastThreeYearVotoBase': 0, 'lastThreeYearFantamedia': 0, 'slot': 6, 'idFantacalcio': 6657,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</si>
  <si>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6657</t>
  </si>
  <si>
    <t>{'pma': 6.550000000000001, 'pfc': 7.1000000000000005, 'pmaRange': '4-10', 'pfcRange': '6-9', 'expectedFantamedia': 6.5, 'expectedTitolarita': 79, 'penaltyProbability': '0.000', 'freeKickProbability': '0.00', 'lastThreeYearVotoBase': 5.5, 'lastThreeYearFantamedia': 5.5, 'slot': 5, 'idFantacalcio': 5322, 'lastThreeYearTitolarity': '0.0500', 'lastFiveYearVotoBase': '5.8200', 'lastFiveYearFantamedia': '6.1400', 'lastFiveYearTitolarity': '0.2100', 'lastYearVotoBase': '0.0000', 'lastYearFantamedia': '0.0000', 'lastYearTitolarity': '0.0000', 'lastFiveMatchesVotoBase': '0.0000', 'lastFiveMatchesFantamedia': '0.0000', 'lastFiveMatchesTitolarity': '0.0000', 'currentSeasonVotoBase': '0.0000', 'currentSeasonFantamedia': '0.0000', 'currentSeasonTitolarity': '0.0000'}</t>
  </si>
  <si>
    <t>5322</t>
  </si>
  <si>
    <t>{'pma': 1.4, 'pfc': 2.65, 'pmaRange': '1-3', 'pfcRange': '2-4', 'expectedFantamedia': 6.29, 'expectedTitolarita': 81, 'penaltyProbability': '20.000', 'freeKickProbability': '0.00', 'lastThreeYearVotoBase': 0, 'lastThreeYearFantamedia': 0, 'slot': 7, 'idFantacalcio': 6634,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</si>
  <si>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6634</t>
  </si>
  <si>
    <t>{'pma': 1.1, 'pfc': 0.55, 'pmaRange': '1-2', 'pfcRange': '1-1', 'expectedFantamedia': 6.45, 'expectedTitolarita': 37, 'penaltyProbability': '0.000', 'freeKickProbability': '0.00', 'lastThreeYearVotoBase': 0, 'lastThreeYearFantamedia': 0, 'slot': 8, 'idFantacalcio': 6592,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</si>
  <si>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6592</t>
  </si>
  <si>
    <t>{'pma': 4.1000000000000005, 'pfc': 11.299999999999999, 'pmaRange': '3-7', 'pfcRange': '9-15', 'expectedFantamedia': 6.47, 'expectedTitolarita': 74, 'penaltyProbability': '0.000', 'freeKickProbability': '0.00', 'lastThreeYearVotoBase': 0, 'lastThreeYearFantamedia': 0, 'slot': 5, 'idFantacalcio': 6299,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</si>
  <si>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6299</t>
  </si>
  <si>
    <t>{'pma': 1.2, 'pfc': 0.5, 'pmaRange': '1-2', 'pfcRange': '1-1', 'expectedFantamedia': 5.99, 'expectedTitolarita': 63, 'penaltyProbability': '0.000', 'freeKickProbability': '0.00', 'lastThreeYearVotoBase': 5.64, 'lastThreeYearFantamedia': 5.64, 'slot': 8, 'idFantacalcio': 4423, 'lastThreeYearTitolarity': '0.3700', 'lastFiveYearVotoBase': '5.8400', 'lastFiveYearFantamedia': '6.0200', 'lastFiveYearTitolarity': '0.6800', 'lastYearVotoBase': '0.0000', 'lastYearFantamedia': '0.0000', 'lastYearTitolarity': '0.0000', 'lastFiveMatchesVotoBase': '0.0000', 'lastFiveMatchesFantamedia': '0.0000', 'lastFiveMatchesTitolarity': '0.0000', 'currentSeasonVotoBase': '0.0000', 'currentSeasonFantamedia': '0.0000', 'currentSeasonTitolarity': '0.0000'}</t>
  </si>
  <si>
    <t>4423</t>
  </si>
  <si>
    <t>{'pma': 14.05, 'pfc': 27.75, 'pmaRange': '11-18', 'pfcRange': '21-35', 'expectedFantamedia': 6.54, 'expectedTitolarita': 78, 'penaltyProbability': '0.000', 'freeKickProbability': '0.00', 'lastThreeYearVotoBase': 0, 'lastThreeYearFantamedia': 0, 'slot': 1, 'idFantacalcio': 5620,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</si>
  <si>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5620</t>
  </si>
  <si>
    <t>{'pma': 1.05, 'pfc': 0.4, 'pmaRange': '1-2', 'pfcRange': '1-1', 'expectedFantamedia': 6.44, 'expectedTitolarita': 46, 'penaltyProbability': '20.000', 'freeKickProbability': '0.00', 'lastThreeYearVotoBase': 6.16, 'lastThreeYearFantamedia': 6.96, 'slot': 8, 'idFantacalcio': 376, 'lastThreeYearTitolarity': '0.5100', 'lastFiveYearVotoBase': '5.9900', 'lastFiveYearFantamedia': '6.5000', 'lastFiveYearTitolarity': '0.6800', 'lastYearVotoBase': '0.0000', 'lastYearFantamedia': '0.0000', 'lastYearTitolarity': '0.0000', 'lastFiveMatchesVotoBase': '0.0000', 'lastFiveMatchesFantamedia': '0.0000', 'lastFiveMatchesTitolarity': '0.0000', 'currentSeasonVotoBase': '0.0000', 'currentSeasonFantamedia': '0.0000', 'currentSeasonTitolarity': '0.0000'}</t>
  </si>
  <si>
    <t>6,96</t>
  </si>
  <si>
    <t>376</t>
  </si>
  <si>
    <t>{'pma': 1.4, 'pfc': 0.65, 'pmaRange': '2-2', 'pfcRange': '1-1', 'expectedFantamedia': 6.08, 'expectedTitolarita': 74, 'penaltyProbability': '0.000', 'freeKickProbability': '0.00', 'lastThreeYearVotoBase': 5.92, 'lastThreeYearFantamedia': 5.94, 'slot': 8, 'idFantacalcio': 4498, 'lastThreeYearTitolarity': '0.7500', 'lastFiveYearVotoBase': '5.9400', 'lastFiveYearFantamedia': '5.9000', 'lastFiveYearTitolarity': '0.5300', 'lastYearVotoBase': '0.0000', 'lastYearFantamedia': '0.0000', 'lastYearTitolarity': '0.0000', 'lastFiveMatchesVotoBase': '0.0000', 'lastFiveMatchesFantamedia': '0.0000', 'lastFiveMatchesTitolarity': '0.0000', 'currentSeasonVotoBase': '0.0000', 'currentSeasonFantamedia': '0.0000', 'currentSeasonTitolarity': '0.0000'}</t>
  </si>
  <si>
    <t>4498</t>
  </si>
  <si>
    <t>{'pma': 1.35, 'pfc': 6.4, 'pmaRange': '1-3', 'pfcRange': '5-8', 'expectedFantamedia': 6.67, 'expectedTitolarita': 72, 'penaltyProbability': '0.000', 'freeKickProbability': '0.00', 'lastThreeYearVotoBase': 0, 'lastThreeYearFantamedia': 0, 'slot': 5, 'idFantacalcio': 6644,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</si>
  <si>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6644</t>
  </si>
  <si>
    <t>{'pma': 2.0500000000000003, 'pfc': 0.85, 'pmaRange': '2-3', 'pfcRange': '1-2', 'expectedFantamedia': 6.01, 'expectedTitolarita': 38, 'penaltyProbability': '0.000', 'freeKickProbability': '0.00', 'lastThreeYearVotoBase': 0, 'lastThreeYearFantamedia': 0, 'slot': 8, 'idFantacalcio': 5324,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</si>
  <si>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5324</t>
  </si>
  <si>
    <t>{'pma': 1.75, 'pfc': 0.6, 'pmaRange': '2-3', 'pfcRange': '1-1', 'expectedFantamedia': 6.02, 'expectedTitolarita': 83, 'penaltyProbability': '0.000', 'freeKickProbability': '0.00', 'lastThreeYearVotoBase': 0, 'lastThreeYearFantamedia': 0, 'slot': 8, 'idFantacalcio': 5435,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</si>
  <si>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5435</t>
  </si>
  <si>
    <t>{'pma': 3.5500000000000003, 'pfc': 0.55, 'pmaRange': '2-6', 'pfcRange': '1-1', 'expectedFantamedia': 6.2, 'expectedTitolarita': 85, 'penaltyProbability': '0.000', 'freeKickProbability': '0.00', 'lastThreeYearVotoBase': 0, 'lastThreeYearFantamedia': 0, 'slot': 8, 'idFantacalcio': 5319, 'lastThreeYearTitolarity': '0.0000', 'lastFiveYearVotoBase': '5.6500', 'lastFiveYearFantamedia': '5.7900', 'lastFiveYearTitolarity': '0.4500', 'lastYearVotoBase': '0.0000', 'lastYearFantamedia': '0.0000', 'lastYearTitolarity': '0.0000', 'lastFiveMatchesVotoBase': '0.0000', 'lastFiveMatchesFantamedia': '0.0000', 'lastFiveMatchesTitolarity': '0.0000', 'currentSeasonVotoBase': '0.0000', 'currentSeasonFantamedia': '0.0000', 'currentSeasonTitolarity': '0.0000'}</t>
  </si>
  <si>
    <t>5319</t>
  </si>
  <si>
    <t>{'pma': 6.2, 'pfc': 12.8, 'pmaRange': '4-9', 'pfcRange': '10-16', 'expectedFantamedia': 6.46, 'expectedTitolarita': 76, 'penaltyProbability': '0.000', 'freeKickProbability': '0.00', 'lastThreeYearVotoBase': 0, 'lastThreeYearFantamedia': 0, 'slot': 5, 'idFantacalcio': 6629,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</si>
  <si>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6629</t>
  </si>
  <si>
    <t>{'pma': 1.55, 'pfc': 4.05, 'pmaRange': '1-3', 'pfcRange': '4-6', 'expectedFantamedia': 6.1, 'expectedTitolarita': 84, 'penaltyProbability': '0.000', 'freeKickProbability': '0.00', 'lastThreeYearVotoBase': 0, 'lastThreeYearFantamedia': 0, 'slot': 6, 'idFantacalcio': 4458,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</si>
  <si>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4458</t>
  </si>
  <si>
    <t>{'pma': 22.1, 'pfc': 24.45, 'pmaRange': '19-27', 'pfcRange': '19-31', 'expectedFantamedia': 6.39, 'expectedTitolarita': 75, 'penaltyProbability': '0.000', 'freeKickProbability': '0.00', 'lastThreeYearVotoBase': 0, 'lastThreeYearFantamedia': 0, 'slot': 2, 'idFantacalcio': 5022,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</si>
  <si>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22,1</t>
  </si>
  <si>
    <t>5022</t>
  </si>
  <si>
    <t>{'pma': 5.55, 'pfc': 3.0500000000000003, 'pmaRange': '4-8', 'pfcRange': '3-4', 'expectedFantamedia': 6.15, 'expectedTitolarita': 73, 'penaltyProbability': '0.000', 'freeKickProbability': '0.00', 'lastThreeYearVotoBase': 0, 'lastThreeYearFantamedia': 0, 'slot': 7, 'idFantacalcio': 4734,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</si>
  <si>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4734</t>
  </si>
  <si>
    <t>{'pma': 1.45, 'pfc': 3.25, 'pmaRange': '1-3', 'pfcRange': '3-5', 'expectedFantamedia': 6.09, 'expectedTitolarita': 82, 'penaltyProbability': '0.000', 'freeKickProbability': '0.00', 'lastThreeYearVotoBase': 0, 'lastThreeYearFantamedia': 0, 'slot': 7, 'idFantacalcio': 6639,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</si>
  <si>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6639</t>
  </si>
  <si>
    <t>{'pma': 1.2, 'pfc': 0.5, 'pmaRange': '1-2', 'pfcRange': '1-1', 'expectedFantamedia': 6.15, 'expectedTitolarita': 82, 'penaltyProbability': '0.000', 'freeKickProbability': '0.00', 'lastThreeYearVotoBase': 0, 'lastThreeYearFantamedia': 0, 'slot': 8, 'idFantacalcio': 6633,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</si>
  <si>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6633</t>
  </si>
  <si>
    <t>{'pma': 3, 'pfc': 4.2, 'pmaRange': '2-5', 'pfcRange': '4-6', 'expectedFantamedia': 6.02, 'expectedTitolarita': 91, 'penaltyProbability': '0.000', 'freeKickProbability': '0.00', 'lastThreeYearVotoBase': 0, 'lastThreeYearFantamedia': 0, 'slot': 7, 'idFantacalcio': 1952,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</si>
  <si>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1952</t>
  </si>
  <si>
    <t>{'pma': 1.05, 'pfc': 0.6, 'pmaRange': '1-2', 'pfcRange': '1-1', 'expectedFantamedia': 5.93, 'expectedTitolarita': 54, 'penaltyProbability': '0.000', 'freeKickProbability': '0.00', 'lastThreeYearVotoBase': 0, 'lastThreeYearFantamedia': 0, 'slot': 8, 'idFantacalcio': 6656,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</si>
  <si>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6656</t>
  </si>
  <si>
    <t>{'pma': 15.25, 'pfc': 25.15, 'pmaRange': '13-19', 'pfcRange': '19-32', 'expectedFantamedia': 6.29, 'expectedTitolarita': 86, 'penaltyProbability': '0.000', 'freeKickProbability': '10.00', 'lastThreeYearVotoBase': 0, 'lastThreeYearFantamedia': 0, 'slot': 2, 'idFantacalcio': 6642,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</si>
  <si>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19-32</t>
  </si>
  <si>
    <t>6642</t>
  </si>
  <si>
    <t>{'pma': 2, 'pfc': 6.05, 'pmaRange': '2-3', 'pfcRange': '5-8', 'expectedFantamedia': 6.6, 'expectedTitolarita': 64, 'penaltyProbability': '10.000', 'freeKickProbability': '10.00', 'lastThreeYearVotoBase': 0, 'lastThreeYearFantamedia': 0, 'slot': 5, 'idFantacalcio': 6645,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</si>
  <si>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6645</t>
  </si>
  <si>
    <t>{'pma': 3.95, 'pfc': 5.95, 'pmaRange': '3-6', 'pfcRange': '5-8', 'expectedFantamedia': 6.1, 'expectedTitolarita': 80, 'penaltyProbability': '0.000', 'freeKickProbability': '0.00', 'lastThreeYearVotoBase': 0, 'lastThreeYearFantamedia': 0, 'slot': 7, 'idFantacalcio': 6664,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</si>
  <si>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6664</t>
  </si>
  <si>
    <t>{'pma': 1.7, 'pfc': 0.7, 'pmaRange': '2-3', 'pfcRange': '1-1', 'expectedFantamedia': 6.02, 'expectedTitolarita': 85, 'penaltyProbability': '0.000', 'freeKickProbability': '0.00', 'lastThreeYearVotoBase': 0, 'lastThreeYearFantamedia': 0, 'slot': 8, 'idFantacalcio': 6672,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</si>
  <si>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6672</t>
  </si>
  <si>
    <t>{'pma': 3.95, 'pfc': 0.9, 'pmaRange': '3-6', 'pfcRange': '1-2', 'expectedFantamedia': 6.05, 'expectedTitolarita': 81, 'penaltyProbability': '0.000', 'freeKickProbability': '0.00', 'lastThreeYearVotoBase': 0, 'lastThreeYearFantamedia': 0, 'slot': 8, 'idFantacalcio': 6632,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</si>
  <si>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6632</t>
  </si>
  <si>
    <t>{'pma': 1, 'pfc': 0.5, 'pmaRange': '1-2', 'pfcRange': '1-1', 'expectedFantamedia': 5.99, 'expectedTitolarita': 72, 'penaltyProbability': '0.000', 'freeKickProbability': '0.00', 'lastThreeYearVotoBase': 0, 'lastThreeYearFantamedia': 0, 'slot': 8, 'idFantacalcio': 6654,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</si>
  <si>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6654</t>
  </si>
  <si>
    <t>{'pma': 1.35, 'pfc': 4.5, 'pmaRange': '1-2', 'pfcRange': '4-6', 'expectedFantamedia': 6.5, 'expectedTitolarita': 66, 'penaltyProbability': '0.000', 'freeKickProbability': '0.00', 'lastThreeYearVotoBase': 0, 'lastThreeYearFantamedia': 0, 'slot': 7, 'idFantacalcio': 6674,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</si>
  <si>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6674</t>
  </si>
  <si>
    <t>{'pma': 0.9, 'pfc': 0.6, 'pmaRange': '1-2', 'pfcRange': '1-1', 'expectedFantamedia': 6.45, 'expectedTitolarita': 38, 'penaltyProbability': '0.000', 'freeKickProbability': '0.00', 'lastThreeYearVotoBase': 0, 'lastThreeYearFantamedia': 0, 'slot': 6, 'idFantacalcio': 6670,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</si>
  <si>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6670</t>
  </si>
  <si>
    <t>{'pma': 0.9, 'pfc': 0.45, 'pmaRange': '1-2', 'pfcRange': '1-1', 'expectedFantamedia': 5.97, 'expectedTitolarita': 48, 'penaltyProbability': '0.000', 'freeKickProbability': '0.00', 'lastThreeYearVotoBase': 0, 'lastThreeYearFantamedia': 0, 'slot': 8, 'idFantacalcio': 2357, 'lastThreeYearTitolarity': '0.0000', 'lastFiveYearVotoBase': '5.7000', 'lastFiveYearFantamedia': '5.6000', 'lastFiveYearTitolarity': '0.2600', 'lastYearVotoBase': '0.0000', 'lastYearFantamedia': '0.0000', 'lastYearTitolarity': '0.0000', 'lastFiveMatchesVotoBase': '0.0000', 'lastFiveMatchesFantamedia': '0.0000', 'lastFiveMatchesTitolarity': '0.0000', 'currentSeasonVotoBase': '0.0000', 'currentSeasonFantamedia': '0.0000', 'currentSeasonTitolarity': '0.0000'}</t>
  </si>
  <si>
    <t>2357</t>
  </si>
  <si>
    <t>{'pma': 3.1, 'pfc': 0.95, 'pmaRange': '2-5', 'pfcRange': '1-2', 'expectedFantamedia': 6.01, 'expectedTitolarita': 76, 'penaltyProbability': '0.000', 'freeKickProbability': '0.00', 'lastThreeYearVotoBase': 0, 'lastThreeYearFantamedia': 0, 'slot': 8, 'idFantacalcio': 6663,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</si>
  <si>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6663</t>
  </si>
  <si>
    <t>{'pma': 1.2, 'pfc': 0.65, 'pmaRange': '1-2', 'pfcRange': '1-1', 'expectedFantamedia': 5.95, 'expectedTitolarita': 58, 'penaltyProbability': '0.000', 'freeKickProbability': '0.00', 'lastThreeYearVotoBase': 0, 'lastThreeYearFantamedia': 0, 'slot': 8, 'idFantacalcio': 5290, 'lastThreeYearTitolarity': '0.0000', 'lastFiveYearVotoBase': '5.8700', 'lastFiveYearFantamedia': '5.8500', 'lastFiveYearTitolarity': '0.7100', 'lastYearVotoBase': '0.0000', 'lastYearFantamedia': '0.0000', 'lastYearTitolarity': '0.0000', 'lastFiveMatchesVotoBase': '0.0000', 'lastFiveMatchesFantamedia': '0.0000', 'lastFiveMatchesTitolarity': '0.0000', 'currentSeasonVotoBase': '0.0000', 'currentSeasonFantamedia': '0.0000', 'currentSeasonTitolarity': '0.0000'}</t>
  </si>
  <si>
    <t>5290</t>
  </si>
  <si>
    <t>{'pma': 0.9, 'pfc': 0.5, 'pmaRange': '1-2', 'pfcRange': '1-1', 'expectedFantamedia': 4.9, 'expectedTitolarita': 14, 'penaltyProbability': '0.000', 'freeKickProbability': '0.00', 'lastThreeYearVotoBase': 0, 'lastThreeYearFantamedia': 0, 'slot': 3, 'idFantacalcio': 5384,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</si>
  <si>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5384</t>
  </si>
  <si>
    <t>{'pma': 0.95, 'pfc': 0.5, 'pmaRange': '1-2', 'pfcRange': '1-1', 'expectedFantamedia': 6.3, 'expectedTitolarita': 39, 'penaltyProbability': '0.000', 'freeKickProbability': '0.00', 'lastThreeYearVotoBase': 5.71, 'lastThreeYearFantamedia': 5.71, 'slot': 8, 'idFantacalcio': 2274, 'lastThreeYearTitolarity': '0.1800', 'lastFiveYearVotoBase': '5.8200', 'lastFiveYearFantamedia': '5.9600', 'lastFiveYearTitolarity': '0.4200', 'lastYearVotoBase': '0.0000', 'lastYearFantamedia': '0.0000', 'lastYearTitolarity': '0.0000', 'lastFiveMatchesVotoBase': '0.0000', 'lastFiveMatchesFantamedia': '0.0000', 'lastFiveMatchesTitolarity': '0.0000', 'currentSeasonVotoBase': '0.0000', 'currentSeasonFantamedia': '0.0000', 'currentSeasonTitolarity': '0.0000'}</t>
  </si>
  <si>
    <t>2274</t>
  </si>
  <si>
    <t>{'pma': 1.2, 'pfc': 0.55, 'pmaRange': '1-2', 'pfcRange': '1-1', 'expectedFantamedia': 5.87, 'expectedTitolarita': 79, 'penaltyProbability': '0.000', 'freeKickProbability': '0.00', 'lastThreeYearVotoBase': 5.53, 'lastThreeYearFantamedia': 5.42, 'slot': 8, 'idFantacalcio': 5484, 'lastThreeYearTitolarity': '0.4700', 'lastFiveYearVotoBase': '5.5300', 'lastFiveYearFantamedia': '5.4200', 'lastFiveYearTitolarity': '0.4700', 'lastYearVotoBase': '0.0000', 'lastYearFantamedia': '0.0000', 'lastYearTitolarity': '0.0000', 'lastFiveMatchesVotoBase': '0.0000', 'lastFiveMatchesFantamedia': '0.0000', 'lastFiveMatchesTitolarity': '0.0000', 'currentSeasonVotoBase': '0.0000', 'currentSeasonFantamedia': '0.0000', 'currentSeasonTitolarity': '0.0000'}</t>
  </si>
  <si>
    <t>5,42</t>
  </si>
  <si>
    <t>5484</t>
  </si>
  <si>
    <t>5.5300</t>
  </si>
  <si>
    <t>5.4200</t>
  </si>
  <si>
    <t>{'pma': 1.45, 'pfc': 0.7, 'pmaRange': '1-2', 'pfcRange': '1-1', 'expectedFantamedia': 5.75, 'expectedTitolarita': 62, 'penaltyProbability': '0.000', 'freeKickProbability': '0.00', 'lastThreeYearVotoBase': 0, 'lastThreeYearFantamedia': 0, 'slot': 8, 'idFantacalcio': 6673,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</si>
  <si>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6673</t>
  </si>
  <si>
    <t>{'pma': 0.5, 'pfc': 0.3, 'pmaRange': '1-1', 'pfcRange': '1-1', 'expectedFantamedia': 5.99, 'expectedTitolarita': 39, 'penaltyProbability': '0.000', 'freeKickProbability': '0.00', 'lastThreeYearVotoBase': 0, 'lastThreeYearFantamedia': 0, 'slot': 8, 'idFantacalcio': 5485,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</si>
  <si>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5485</t>
  </si>
  <si>
    <t>{'pma': 1.05, 'pfc': 0.6, 'pmaRange': '1-2', 'pfcRange': '1-1', 'expectedFantamedia': 5.75, 'expectedTitolarita': 65, 'penaltyProbability': '0.000', 'freeKickProbability': '0.00', 'lastThreeYearVotoBase': 0, 'lastThreeYearFantamedia': 0, 'slot': 8, 'idFantacalcio': 5327, 'lastThreeYearTitolarity': '0.0000', 'lastFiveYearVotoBase': '5.6100', 'lastFiveYearFantamedia': '5.5700', 'lastFiveYearTitolarity': '0.5800', 'lastYearVotoBase': '0.0000', 'lastYearFantamedia': '0.0000', 'lastYearTitolarity': '0.0000', 'lastFiveMatchesVotoBase': '0.0000', 'lastFiveMatchesFantamedia': '0.0000', 'lastFiveMatchesTitolarity': '0.0000', 'currentSeasonVotoBase': '0.0000', 'currentSeasonFantamedia': '0.0000', 'currentSeasonTitolarity': '0.0000'}</t>
  </si>
  <si>
    <t>5327</t>
  </si>
  <si>
    <t>{'pma': 1.5, 'pfc': 1.05, 'pmaRange': '2-2', 'pfcRange': '1-2', 'expectedFantamedia': 6.34, 'expectedTitolarita': 37, 'penaltyProbability': '0.000', 'freeKickProbability': '0.00', 'lastThreeYearVotoBase': 0, 'lastThreeYearFantamedia': 0, 'slot': 8, 'idFantacalcio': 5421,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</si>
  <si>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5421</t>
  </si>
  <si>
    <t>{'pma': 1, 'pfc': 0.5, 'pmaRange': '1-2', 'pfcRange': '1-1', 'expectedFantamedia': 6.26, 'expectedTitolarita': 35, 'penaltyProbability': '0.000', 'freeKickProbability': '0.00', 'lastThreeYearVotoBase': 0, 'lastThreeYearFantamedia': 0, 'slot': 6, 'idFantacalcio': 6635,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</si>
  <si>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6635</t>
  </si>
  <si>
    <t>{'pma': 1.05, 'pfc': 0.6, 'pmaRange': '1-2', 'pfcRange': '1-1', 'expectedFantamedia': 5.84, 'expectedTitolarita': 43, 'penaltyProbability': '0.000', 'freeKickProbability': '0.00', 'lastThreeYearVotoBase': 6.17, 'lastThreeYearFantamedia': 6, 'slot': 8, 'idFantacalcio': 5516, 'lastThreeYearTitolarity': '0.0800', 'lastFiveYearVotoBase': '6.1700', 'lastFiveYearFantamedia': '6.0000', 'lastFiveYearTitolarity': '0.0800', 'lastYearVotoBase': '0.0000', 'lastYearFantamedia': '0.0000', 'lastYearTitolarity': '0.0000', 'lastFiveMatchesVotoBase': '0.0000', 'lastFiveMatchesFantamedia': '0.0000', 'lastFiveMatchesTitolarity': '0.0000', 'currentSeasonVotoBase': '0.0000', 'currentSeasonFantamedia': '0.0000', 'currentSeasonTitolarity': '0.0000'}</t>
  </si>
  <si>
    <t>5516</t>
  </si>
  <si>
    <t>{'pma': 0.8, 'pfc': 0.4, 'pmaRange': '1-1', 'pfcRange': '1-1', 'expectedFantamedia': 5.84, 'expectedTitolarita': 37, 'penaltyProbability': '0.000', 'freeKickProbability': '0.00', 'lastThreeYearVotoBase': 5.9, 'lastThreeYearFantamedia': 5.99, 'slot': 8, 'idFantacalcio': 5486, 'lastThreeYearTitolarity': '0.5000', 'lastFiveYearVotoBase': '5.9000', 'lastFiveYearFantamedia': '5.9900', 'lastFiveYearTitolarity': '0.5000', 'lastYearVotoBase': '0.0000', 'lastYearFantamedia': '0.0000', 'lastYearTitolarity': '0.0000', 'lastFiveMatchesVotoBase': '0.0000', 'lastFiveMatchesFantamedia': '0.0000', 'lastFiveMatchesTitolarity': '0.0000', 'currentSeasonVotoBase': '0.0000', 'currentSeasonFantamedia': '0.0000', 'currentSeasonTitolarity': '0.0000'}</t>
  </si>
  <si>
    <t>5486</t>
  </si>
  <si>
    <t>{'pma': 1.8, 'pfc': 0.7, 'pmaRange': '2-3', 'pfcRange': '1-1', 'expectedFantamedia': 6.11, 'expectedTitolarita': 70, 'penaltyProbability': '0.000', 'freeKickProbability': '0.00', 'lastThreeYearVotoBase': 5.8, 'lastThreeYearFantamedia': 5.7, 'slot': 8, 'idFantacalcio': 6020, 'lastThreeYearTitolarity': '0.1300', 'lastFiveYearVotoBase': '5.8000', 'lastFiveYearFantamedia': '5.7000', 'lastFiveYearTitolarity': '0.1300', 'lastYearVotoBase': '0.0000', 'lastYearFantamedia': '0.0000', 'lastYearTitolarity': '0.0000', 'lastFiveMatchesVotoBase': '0.0000', 'lastFiveMatchesFantamedia': '0.0000', 'lastFiveMatchesTitolarity': '0.0000', 'currentSeasonVotoBase': '0.0000', 'currentSeasonFantamedia': '0.0000', 'currentSeasonTitolarity': '0.0000'}</t>
  </si>
  <si>
    <t>6020</t>
  </si>
  <si>
    <t>{'pma': 1.05, 'pfc': 0.55, 'pmaRange': '1-2', 'pfcRange': '1-1', 'expectedFantamedia': 6.37, 'expectedTitolarita': 38, 'penaltyProbability': '0.000', 'freeKickProbability': '0.00', 'lastThreeYearVotoBase': 6.07, 'lastThreeYearFantamedia': 6.5, 'slot': 8, 'idFantacalcio': 6532, 'lastThreeYearTitolarity': '0.1800', 'lastFiveYearVotoBase': '6.0700', 'lastFiveYearFantamedia': '6.5000', 'lastFiveYearTitolarity': '0.1800', 'lastYearVotoBase': '6.0700', 'lastYearFantamedia': '6.5000', 'lastYearTitolarity': '0.1800', 'lastFiveMatchesVotoBase': '0.0000', 'lastFiveMatchesFantamedia': '0.0000', 'lastFiveMatchesTitolarity': '0.0000', 'currentSeasonVotoBase': '0.0000', 'currentSeasonFantamedia': '0.0000', 'currentSeasonTitolarity': '0.0000'}</t>
  </si>
  <si>
    <t>6532</t>
  </si>
  <si>
    <t>{'pma': 1.2, 'pfc': 0.55, 'pmaRange': '1-2', 'pfcRange': '1-1', 'expectedFantamedia': 6.18, 'expectedTitolarita': 53, 'penaltyProbability': '0.000', 'freeKickProbability': '0.00', 'lastThreeYearVotoBase': 0, 'lastThreeYearFantamedia': 0, 'slot': 8, 'idFantacalcio': 6640,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</si>
  <si>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6640</t>
  </si>
  <si>
    <t>{'pma': 0.95, 'pfc': 0.55, 'pmaRange': '1-2', 'pfcRange': '1-1', 'expectedFantamedia': 5.9, 'expectedTitolarita': 35, 'penaltyProbability': '0.000', 'freeKickProbability': '0.00', 'lastThreeYearVotoBase': 0, 'lastThreeYearFantamedia': 0, 'slot': 6, 'idFantacalcio': 6648,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</si>
  <si>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6648</t>
  </si>
  <si>
    <t>{'pma': 1.5, 'pfc': 0.75, 'pmaRange': '1-3', 'pfcRange': '1-1', 'expectedFantamedia': 5.94, 'expectedTitolarita': 43, 'penaltyProbability': '0.000', 'freeKickProbability': '0.00', 'lastThreeYearVotoBase': 0, 'lastThreeYearFantamedia': 0, 'slot': 8, 'idFantacalcio': 6638,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</si>
  <si>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6638</t>
  </si>
  <si>
    <t>{'pma': 1, 'pfc': 0.65, 'pmaRange': '1-2', 'pfcRange': '1-1', 'expectedFantamedia': 5.85, 'expectedTitolarita': 41, 'penaltyProbability': '0.000', 'freeKickProbability': '0.00', 'lastThreeYearVotoBase': 0, 'lastThreeYearFantamedia': 0, 'slot': 8, 'idFantacalcio': 4386,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</si>
  <si>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4386</t>
  </si>
  <si>
    <t>{'pma': 1.3, 'pfc': 0.6, 'pmaRange': '1-2', 'pfcRange': '1-1', 'expectedFantamedia': 6.03, 'expectedTitolarita': 70, 'penaltyProbability': '0.000', 'freeKickProbability': '0.00', 'lastThreeYearVotoBase': 5.97, 'lastThreeYearFantamedia': 6, 'slot': 8, 'idFantacalcio': 5447, 'lastThreeYearTitolarity': '0.5000', 'lastFiveYearVotoBase': '5.9700', 'lastFiveYearFantamedia': '6.0000', 'lastFiveYearTitolarity': '0.5000', 'lastYearVotoBase': '0.0000', 'lastYearFantamedia': '0.0000', 'lastYearTitolarity': '0.0000', 'lastFiveMatchesVotoBase': '0.0000', 'lastFiveMatchesFantamedia': '0.0000', 'lastFiveMatchesTitolarity': '0.0000', 'currentSeasonVotoBase': '0.0000', 'currentSeasonFantamedia': '0.0000', 'currentSeasonTitolarity': '0.0000'}</t>
  </si>
  <si>
    <t>5447</t>
  </si>
  <si>
    <t>{'pma': 0.8, 'pfc': 0.5, 'pmaRange': '1-1', 'pfcRange': '1-1', 'expectedFantamedia': 4.84, 'expectedTitolarita': 9, 'penaltyProbability': '0.000', 'freeKickProbability': '0.00', 'lastThreeYearVotoBase': 0, 'lastThreeYearFantamedia': 0, 'slot': 3, 'idFantacalcio': 6650,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</si>
  <si>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6650</t>
  </si>
  <si>
    <t>{'pma': 1.05, 'pfc': 0.6, 'pmaRange': '1-2', 'pfcRange': '1-1', 'expectedFantamedia': 5.83, 'expectedTitolarita': 45, 'penaltyProbability': '0.000', 'freeKickProbability': '0.00', 'lastThreeYearVotoBase': 5.75, 'lastThreeYearFantamedia': 5.62, 'slot': 8, 'idFantacalcio': 2161, 'lastThreeYearTitolarity': '0.3600', 'lastFiveYearVotoBase': '5.7500', 'lastFiveYearFantamedia': '5.6200', 'lastFiveYearTitolarity': '0.3600', 'lastYearVotoBase': '5.5000', 'lastYearFantamedia': '5.0000', 'lastYearTitolarity': '0.0300', 'lastFiveMatchesVotoBase': '0.0000', 'lastFiveMatchesFantamedia': '0.0000', 'lastFiveMatchesTitolarity': '0.0000', 'currentSeasonVotoBase': '0.0000', 'currentSeasonFantamedia': '0.0000', 'currentSeasonTitolarity': '0.0000'}</t>
  </si>
  <si>
    <t>2161</t>
  </si>
  <si>
    <t>{'pma': 1.15, 'pfc': 0.5, 'pmaRange': '1-2', 'pfcRange': '1-1', 'expectedFantamedia': 6.01, 'expectedTitolarita': 54, 'penaltyProbability': '0.000', 'freeKickProbability': '0.00', 'lastThreeYearVotoBase': 0, 'lastThreeYearFantamedia': 0, 'slot': 6, 'idFantacalcio': 6653,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</si>
  <si>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6653</t>
  </si>
  <si>
    <t>{'pma': 0.9, 'pfc': 0.5, 'pmaRange': '1-2', 'pfcRange': '1-1', 'expectedFantamedia': 5.82, 'expectedTitolarita': 35, 'penaltyProbability': '0.000', 'freeKickProbability': '0.00', 'lastThreeYearVotoBase': 5, 'lastThreeYearFantamedia': 5, 'slot': 8, 'idFantacalcio': 5725, 'lastThreeYearTitolarity': '0.0300', 'lastFiveYearVotoBase': '5.0000', 'lastFiveYearFantamedia': '5.0000', 'lastFiveYearTitolarity': '0.0300', 'lastYearVotoBase': '0.0000', 'lastYearFantamedia': '0.0000', 'lastYearTitolarity': '0.0000', 'lastFiveMatchesVotoBase': '0.0000', 'lastFiveMatchesFantamedia': '0.0000', 'lastFiveMatchesTitolarity': '0.0000', 'currentSeasonVotoBase': '0.0000', 'currentSeasonFantamedia': '0.0000', 'currentSeasonTitolarity': '0.0000'}</t>
  </si>
  <si>
    <t>5725</t>
  </si>
  <si>
    <t>{'pma': 1.1, 'pfc': 0.65, 'pmaRange': '1-2', 'pfcRange': '1-1', 'expectedFantamedia': 5.9, 'expectedTitolarita': 47, 'penaltyProbability': '0.000', 'freeKickProbability': '0.00', 'lastThreeYearVotoBase': 5.88, 'lastThreeYearFantamedia': 5.92, 'slot': 8, 'idFantacalcio': 556, 'lastThreeYearTitolarity': '0.3200', 'lastFiveYearVotoBase': '5.9400', 'lastFiveYearFantamedia': '5.9300', 'lastFiveYearTitolarity': '0.3300', 'lastYearVotoBase': '0.0000', 'lastYearFantamedia': '0.0000', 'lastYearTitolarity': '0.0000', 'lastFiveMatchesVotoBase': '0.0000', 'lastFiveMatchesFantamedia': '0.0000', 'lastFiveMatchesTitolarity': '0.0000', 'currentSeasonVotoBase': '0.0000', 'currentSeasonFantamedia': '0.0000', 'currentSeasonTitolarity': '0.0000'}</t>
  </si>
  <si>
    <t>556</t>
  </si>
  <si>
    <t>{'pma': 0.95, 'pfc': 0.6, 'pmaRange': '1-2', 'pfcRange': '1-1', 'expectedFantamedia': 5.95, 'expectedTitolarita': 37, 'penaltyProbability': '0.000', 'freeKickProbability': '0.00', 'lastThreeYearVotoBase': 0, 'lastThreeYearFantamedia': 0, 'slot': 6, 'idFantacalcio': 6598,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</si>
  <si>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6598</t>
  </si>
  <si>
    <t>{'pma': 0.85, 'pfc': 0.5, 'pmaRange': '1-2', 'pfcRange': '1-1', 'expectedFantamedia': 4.55, 'expectedTitolarita': 14, 'penaltyProbability': '0.000', 'freeKickProbability': '0.00', 'lastThreeYearVotoBase': 0, 'lastThreeYearFantamedia': 0, 'slot': 3, 'idFantacalcio': 2401,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</si>
  <si>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2401</t>
  </si>
  <si>
    <t>{'pma': 5.8500000000000005, 'pfc': 1.15, 'pmaRange': '4-9', 'pfcRange': '1-2', 'expectedFantamedia': 6.03, 'expectedTitolarita': 86, 'penaltyProbability': '0.000', 'freeKickProbability': '0.00', 'lastThreeYearVotoBase': 0, 'lastThreeYearFantamedia': 0, 'slot': 8, 'idFantacalcio': 6665,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</si>
  <si>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6665</t>
  </si>
  <si>
    <t>{'pma': 1.25, 'pfc': 0.5, 'pmaRange': '1-2', 'pfcRange': '1-1', 'expectedFantamedia': 4.65, 'expectedTitolarita': 59, 'penaltyProbability': '0.000', 'freeKickProbability': '0.00', 'lastThreeYearVotoBase': 5.97, 'lastThreeYearFantamedia': 4, 'slot': 3, 'idFantacalcio': 387, 'lastThreeYearTitolarity': '0.3900', 'lastFiveYearVotoBase': '6.2000', 'lastFiveYearFantamedia': '5.7300', 'lastFiveYearTitolarity': '0.3900', 'lastYearVotoBase': '0.0000', 'lastYearFantamedia': '0.0000', 'lastYearTitolarity': '0.0000', 'lastFiveMatchesVotoBase': '0.0000', 'lastFiveMatchesFantamedia': '0.0000', 'lastFiveMatchesTitolarity': '0.0000', 'currentSeasonVotoBase': '0.0000', 'currentSeasonFantamedia': '0.0000', 'currentSeasonTitolarity': '0.0000'}</t>
  </si>
  <si>
    <t>387</t>
  </si>
  <si>
    <t>{'pma': 1, 'pfc': 0.55, 'pmaRange': '1-2', 'pfcRange': '1-1', 'expectedFantamedia': 5.92, 'expectedTitolarita': 37, 'penaltyProbability': '0.000', 'freeKickProbability': '0.00', 'lastThreeYearVotoBase': 0, 'lastThreeYearFantamedia': 0, 'slot': 8, 'idFantacalcio': 6647,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</si>
  <si>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6647</t>
  </si>
  <si>
    <t>{'pma': 0.9, 'pfc': 0.5, 'pmaRange': '1-2', 'pfcRange': '1-1', 'expectedFantamedia': 4.84, 'expectedTitolarita': 9, 'penaltyProbability': '0.000', 'freeKickProbability': '0.00', 'lastThreeYearVotoBase': 0, 'lastThreeYearFantamedia': 0, 'slot': 3, 'idFantacalcio': 5320, 'lastThreeYearTitolarity': '0.0000', 'lastFiveYearVotoBase': '6.1700', 'lastFiveYearFantamedia': '5.1700', 'lastFiveYearTitolarity': '0.0800', 'lastYearVotoBase': '0.0000', 'lastYearFantamedia': '0.0000', 'lastYearTitolarity': '0.0000', 'lastFiveMatchesVotoBase': '0.0000', 'lastFiveMatchesFantamedia': '0.0000', 'lastFiveMatchesTitolarity': '0.0000', 'currentSeasonVotoBase': '0.0000', 'currentSeasonFantamedia': '0.0000', 'currentSeasonTitolarity': '0.0000'}</t>
  </si>
  <si>
    <t>5320</t>
  </si>
  <si>
    <t>5.1700</t>
  </si>
  <si>
    <t>{'pma': 0.9, 'pfc': 0.5, 'pmaRange': '1-2', 'pfcRange': '1-1', 'expectedFantamedia': 4.47, 'expectedTitolarita': 18, 'penaltyProbability': '0.000', 'freeKickProbability': '0.00', 'lastThreeYearVotoBase': 0, 'lastThreeYearFantamedia': 0, 'slot': 3, 'idFantacalcio': 6661,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</si>
  <si>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4,47</t>
  </si>
  <si>
    <t>6661</t>
  </si>
  <si>
    <t>{'pma': 0.9, 'pfc': 0.5, 'pmaRange': '1-2', 'pfcRange': '1-1', 'expectedFantamedia': 5.81, 'expectedTitolarita': 35, 'penaltyProbability': '0.000', 'freeKickProbability': '0.00', 'lastThreeYearVotoBase': 0, 'lastThreeYearFantamedia': 0, 'slot': 8, 'idFantacalcio': 2203,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</si>
  <si>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2203</t>
  </si>
  <si>
    <t>{'pma': 0.85, 'pfc': 0.5, 'pmaRange': '1-2', 'pfcRange': '1-1', 'expectedFantamedia': 4.48, 'expectedTitolarita': 9, 'penaltyProbability': '0.000', 'freeKickProbability': '0.00', 'lastThreeYearVotoBase': 0, 'lastThreeYearFantamedia': 0, 'slot': 3, 'idFantacalcio': 5521,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</si>
  <si>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4,48</t>
  </si>
  <si>
    <t>5521</t>
  </si>
  <si>
    <t>{'pma': 0.7, 'pfc': 0.35, 'pmaRange': '1-1', 'pfcRange': '1-1', 'expectedFantamedia': 5.98, 'expectedTitolarita': 35, 'penaltyProbability': '0.000', 'freeKickProbability': '0.00', 'lastThreeYearVotoBase': 0, 'lastThreeYearFantamedia': 0, 'slot': 8, 'idFantacalcio': 6524,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</si>
  <si>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6524</t>
  </si>
  <si>
    <t>{'pma': 0.85, 'pfc': 0.4, 'pmaRange': '1-2', 'pfcRange': '1-1', 'expectedFantamedia': 5.91, 'expectedTitolarita': 35, 'penaltyProbability': '0.000', 'freeKickProbability': '0.00', 'lastThreeYearVotoBase': 0, 'lastThreeYearFantamedia': 0, 'slot': 8, 'idFantacalcio': 6649,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</si>
  <si>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6649</t>
  </si>
  <si>
    <t>{'pma': 0.5, 'pfc': 0.35, 'pmaRange': '1-1', 'pfcRange': '1-1', 'expectedFantamedia': 5.85, 'expectedTitolarita': 38, 'penaltyProbability': '0.000', 'freeKickProbability': '0.00', 'lastThreeYearVotoBase': 0, 'lastThreeYearFantamedia': 0, 'slot': 8, 'idFantacalcio': 6660,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</si>
  <si>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6660</t>
  </si>
  <si>
    <t>{'pma': 0.95, 'pfc': 0.45, 'pmaRange': '1-2', 'pfcRange': '1-1', 'expectedFantamedia': 5.7, 'expectedTitolarita': 55, 'penaltyProbability': '0.000', 'freeKickProbability': '0.00', 'lastThreeYearVotoBase': 5.64, 'lastThreeYearFantamedia': 5.52, 'slot': 8, 'idFantacalcio': 418, 'lastThreeYearTitolarity': '0.3200', 'lastFiveYearVotoBase': '5.6800', 'lastFiveYearFantamedia': '5.6100', 'lastFiveYearTitolarity': '0.3900', 'lastYearVotoBase': '5.6500', 'lastYearFantamedia': '5.5400', 'lastYearTitolarity': '0.3400', 'lastFiveMatchesVotoBase': '0.0000', 'lastFiveMatchesFantamedia': '0.0000', 'lastFiveMatchesTitolarity': '0.0000', 'currentSeasonVotoBase': '0.0000', 'currentSeasonFantamedia': '0.0000', 'currentSeasonTitolarity': '0.0000'}</t>
  </si>
  <si>
    <t>5,52</t>
  </si>
  <si>
    <t>418</t>
  </si>
  <si>
    <t>{'pma': 1.05, 'pfc': 0.55, 'pmaRange': '1-2', 'pfcRange': '1-1', 'expectedFantamedia': 5.76, 'expectedTitolarita': 46, 'penaltyProbability': '0.000', 'freeKickProbability': '0.00', 'lastThreeYearVotoBase': 0, 'lastThreeYearFantamedia': 0, 'slot': 8, 'idFantacalcio': 134, 'lastThreeYearTitolarity': '0.0000', 'lastFiveYearVotoBase': '5.7000', 'lastFiveYearFantamedia': '5.5800', 'lastFiveYearTitolarity': '0.8400', 'lastYearVotoBase': '0.0000', 'lastYearFantamedia': '0.0000', 'lastYearTitolarity': '0.0000', 'lastFiveMatchesVotoBase': '0.0000', 'lastFiveMatchesFantamedia': '0.0000', 'lastFiveMatchesTitolarity': '0.0000', 'currentSeasonVotoBase': '0.0000', 'currentSeasonFantamedia': '0.0000', 'currentSeasonTitolarity': '0.0000'}</t>
  </si>
  <si>
    <t>134</t>
  </si>
  <si>
    <t>5.5800</t>
  </si>
  <si>
    <t>{'pma': 1, 'pfc': 0.5, 'pmaRange': '1-2', 'pfcRange': '1-1', 'expectedFantamedia': 5.77, 'expectedTitolarita': 38, 'penaltyProbability': '0.000', 'freeKickProbability': '0.00', 'lastThreeYearVotoBase': 0, 'lastThreeYearFantamedia': 0, 'slot': 8, 'idFantacalcio': 6631,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</si>
  <si>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6631</t>
  </si>
  <si>
    <t>{'pma': 0.95, 'pfc': 0.5, 'pmaRange': '1-2', 'pfcRange': '1-1', 'expectedFantamedia': 4.84, 'expectedTitolarita': 9, 'penaltyProbability': '0.000', 'freeKickProbability': '0.00', 'lastThreeYearVotoBase': 0, 'lastThreeYearFantamedia': 0, 'slot': 3, 'idFantacalcio': 6417,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</si>
  <si>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6417</t>
  </si>
  <si>
    <t>{'pma': 0.8, 'pfc': 0.5, 'pmaRange': '1-1', 'pfcRange': '1-1', 'expectedFantamedia': 4.84, 'expectedTitolarita': 9, 'penaltyProbability': '0.000', 'freeKickProbability': '0.00', 'lastThreeYearVotoBase': 0, 'lastThreeYearFantamedia': 0, 'slot': 3, 'idFantacalcio': 6671,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</si>
  <si>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6671</t>
  </si>
  <si>
    <t>{'pma': 0.95, 'pfc': 0.95, 'pmaRange': '1-2', 'pfcRange': '1-2', 'expectedFantamedia': 5.81, 'expectedTitolarita': 35, 'penaltyProbability': '0.000', 'freeKickProbability': '0.00', 'lastThreeYearVotoBase': 0, 'lastThreeYearFantamedia': 0, 'slot': 8, 'idFantacalcio': 5307, 'lastThreeYearTitolarity': '0.0000', 'lastFiveYearVotoBase': '5.4400', 'lastFiveYearFantamedia': '5.4400', 'lastFiveYearTitolarity': '0.2400', 'lastYearVotoBase': '0.0000', 'lastYearFantamedia': '0.0000', 'lastYearTitolarity': '0.0000', 'lastFiveMatchesVotoBase': '0.0000', 'lastFiveMatchesFantamedia': '0.0000', 'lastFiveMatchesTitolarity': '0.0000', 'currentSeasonVotoBase': '0.0000', 'currentSeasonFantamedia': '0.0000', 'currentSeasonTitolarity': '0.0000'}</t>
  </si>
  <si>
    <t>5307</t>
  </si>
  <si>
    <t>5.4400</t>
  </si>
  <si>
    <t>{'pma': 0.65, 'pfc': 0.3, 'pmaRange': '1-1', 'pfcRange': '1-1', 'expectedFantamedia': 5.76, 'expectedTitolarita': 35, 'penaltyProbability': '0.000', 'freeKickProbability': '0.00', 'lastThreeYearVotoBase': 0, 'lastThreeYearFantamedia': 0, 'slot': 8, 'idFantacalcio': 6284,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</si>
  <si>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6284</t>
  </si>
  <si>
    <t>{'pma': 1.45, 'pfc': 0.55, 'pmaRange': '1-3', 'pfcRange': '1-1', 'expectedFantamedia': 5.91, 'expectedTitolarita': 69, 'penaltyProbability': '0.000', 'freeKickProbability': '0.00', 'lastThreeYearVotoBase': 0, 'lastThreeYearFantamedia': 0, 'slot': 8, 'idFantacalcio': 5353, 'lastThreeYearTitolarity': '0.0000', 'lastFiveYearVotoBase': '5.8300', 'lastFiveYearFantamedia': '5.6700', 'lastFiveYearTitolarity': '0.0800', 'lastYearVotoBase': '0.0000', 'lastYearFantamedia': '0.0000', 'lastYearTitolarity': '0.0000', 'lastFiveMatchesVotoBase': '0.0000', 'lastFiveMatchesFantamedia': '0.0000', 'lastFiveMatchesTitolarity': '0.0000', 'currentSeasonVotoBase': '0.0000', 'currentSeasonFantamedia': '0.0000', 'currentSeasonTitolarity': '0.0000'}</t>
  </si>
  <si>
    <t>5353</t>
  </si>
  <si>
    <t>{'pma': 0.9, 'pfc': 0.5, 'pmaRange': '1-2', 'pfcRange': '1-1', 'expectedFantamedia': 4.53, 'expectedTitolarita': 9, 'penaltyProbability': '0.000', 'freeKickProbability': '0.00', 'lastThreeYearVotoBase': 5.5, 'lastThreeYearFantamedia': 4.5, 'slot': 3, 'idFantacalcio': 6505, 'lastThreeYearTitolarity': '0.0300', 'lastFiveYearVotoBase': '5.5000', 'lastFiveYearFantamedia': '4.5000', 'lastFiveYearTitolarity': '0.0300', 'lastYearVotoBase': '5.5000', 'lastYearFantamedia': '4.5000', 'lastYearTitolarity': '0.0300', 'lastFiveMatchesVotoBase': '0.0000', 'lastFiveMatchesFantamedia': '0.0000', 'lastFiveMatchesTitolarity': '0.0000', 'currentSeasonVotoBase': '0.0000', 'currentSeasonFantamedia': '0.0000', 'currentSeasonTitolarity': '0.0000'}</t>
  </si>
  <si>
    <t>4,53</t>
  </si>
  <si>
    <t>6505</t>
  </si>
  <si>
    <t>{'pma': 0.85, 'pfc': 0.5, 'pmaRange': '1-2', 'pfcRange': '1-1', 'expectedFantamedia': 4.32, 'expectedTitolarita': 9, 'penaltyProbability': '0.000', 'freeKickProbability': '0.00', 'lastThreeYearVotoBase': 0, 'lastThreeYearFantamedia': 0, 'slot': 3, 'idFantacalcio': 2809, 'lastThreeYearTitolarity': '0.0000', 'lastFiveYearVotoBase': '5.9000', 'lastFiveYearFantamedia': '4.0000', 'lastFiveYearTitolarity': '0.1300', 'lastYearVotoBase': '0.0000', 'lastYearFantamedia': '0.0000', 'lastYearTitolarity': '0.0000', 'lastFiveMatchesVotoBase': '0.0000', 'lastFiveMatchesFantamedia': '0.0000', 'lastFiveMatchesTitolarity': '0.0000', 'currentSeasonVotoBase': '0.0000', 'currentSeasonFantamedia': '0.0000', 'currentSeasonTitolarity': '0.0000'}</t>
  </si>
  <si>
    <t>4,32</t>
  </si>
  <si>
    <t>2809</t>
  </si>
  <si>
    <t>4.0000</t>
  </si>
  <si>
    <t>{'pma': 0.9, 'pfc': 0.5, 'pmaRange': '1-2', 'pfcRange': '1-1', 'expectedFantamedia': 4.02, 'expectedTitolarita': 9, 'penaltyProbability': '0.000', 'freeKickProbability': '0.00', 'lastThreeYearVotoBase': 0, 'lastThreeYearFantamedia': 0, 'slot': 3, 'idFantacalcio': 6662,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</si>
  <si>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4,02</t>
  </si>
  <si>
    <t>6662</t>
  </si>
  <si>
    <t>{'pma': 109.25, 'pfc': 107.14999999999999, 'pmaRange': '95-125', 'pfcRange': '97-118', 'expectedFantamedia': 7.4, 'expectedTitolarita': 90, 'penaltyProbability': '15.000', 'freeKickProbability': '0.00', 'lastThreeYearVotoBase': 0, 'lastThreeYearFantamedia': 0, 'slot': 1, 'idFantacalcio': 6675,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</si>
  <si>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109,25</t>
  </si>
  <si>
    <t>95-125</t>
  </si>
  <si>
    <t>97-118</t>
  </si>
  <si>
    <t>6675</t>
  </si>
  <si>
    <t>{'pma': 0.9, 'pfc': 0.55, 'pmaRange': '1-2', 'pfcRange': '1-1', 'expectedFantamedia': 6.28, 'expectedTitolarita': 42, 'penaltyProbability': '0.000', 'freeKickProbability': '0.00', 'lastThreeYearVotoBase': 5.76, 'lastThreeYearFantamedia': 5.7, 'slot': 8, 'idFantacalcio': 5998, 'lastThreeYearTitolarity': '0.2600', 'lastFiveYearVotoBase': '5.7600', 'lastFiveYearFantamedia': '5.7000', 'lastFiveYearTitolarity': '0.2600', 'lastYearVotoBase': '5.7800', 'lastYearFantamedia': '5.7800', 'lastYearTitolarity': '0.4200', 'lastFiveMatchesVotoBase': '0.0000', 'lastFiveMatchesFantamedia': '0.0000', 'lastFiveMatchesTitolarity': '0.0000', 'currentSeasonVotoBase': '0.0000', 'currentSeasonFantamedia': '0.0000', 'currentSeasonTitolarity': '0.0000'}</t>
  </si>
  <si>
    <t>42</t>
  </si>
  <si>
    <t>5998</t>
  </si>
  <si>
    <t>{'pma': 1.45, 'pfc': 0.65, 'pmaRange': '1-3', 'pfcRange': '1-1', 'expectedFantamedia': 6.12, 'expectedTitolarita': 79, 'penaltyProbability': '0.000', 'freeKickProbability': '0.00', 'lastThreeYearVotoBase': 0, 'lastThreeYearFantamedia': 0, 'slot': 8, 'idFantacalcio': 6680,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</si>
  <si>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6680</t>
  </si>
  <si>
    <t>{'pma': 0.9, 'pfc': 0.45, 'pmaRange': '1-2', 'pfcRange': '1-1', 'expectedFantamedia': 6.01, 'expectedTitolarita': 50, 'penaltyProbability': '0.000', 'freeKickProbability': '0.00', 'lastThreeYearVotoBase': 0, 'lastThreeYearFantamedia': 0, 'slot': 8, 'idFantacalcio': 6681,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</si>
  <si>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6681</t>
  </si>
  <si>
    <t>{'pma': 0.95, 'pfc': 0.5, 'pmaRange': '1-2', 'pfcRange': '1-1', 'expectedFantamedia': 6.15, 'expectedTitolarita': 35, 'penaltyProbability': '0.000', 'freeKickProbability': '0.00', 'lastThreeYearVotoBase': 0, 'lastThreeYearFantamedia': 0, 'slot': 8, 'idFantacalcio': 6678,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</si>
  <si>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6678</t>
  </si>
  <si>
    <t>{'pma': 1.25, 'pfc': 0.65, 'pmaRange': '1-2', 'pfcRange': '1-1', 'expectedFantamedia': 6.15, 'expectedTitolarita': 36, 'penaltyProbability': '0.000', 'freeKickProbability': '0.00', 'lastThreeYearVotoBase': 0, 'lastThreeYearFantamedia': 0, 'slot': 8, 'idFantacalcio': 6677,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</si>
  <si>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36</t>
  </si>
  <si>
    <t>6677</t>
  </si>
  <si>
    <t>{'pma': 1.8, 'pfc': 0.65, 'pmaRange': '2-3', 'pfcRange': '1-1', 'expectedFantamedia': 6.1, 'expectedTitolarita': 72, 'penaltyProbability': '0.000', 'freeKickProbability': '0.00', 'lastThreeYearVotoBase': 5.81, 'lastThreeYearFantamedia': 5.81, 'slot': 8, 'idFantacalcio': 4982, 'lastThreeYearTitolarity': '0.7800', 'lastFiveYearVotoBase': '5.8100', 'lastFiveYearFantamedia': '5.9000', 'lastFiveYearTitolarity': '0.7300', 'lastYearVotoBase': '5.7700', 'lastYearFantamedia': '5.7800', 'lastYearTitolarity': '0.8400', 'lastFiveMatchesVotoBase': '0.0000', 'lastFiveMatchesFantamedia': '0.0000', 'lastFiveMatchesTitolarity': '0.0000', 'currentSeasonVotoBase': '0.0000', 'currentSeasonFantamedia': '0.0000', 'currentSeasonTitolarity': '0.0000'}</t>
  </si>
  <si>
    <t>4982</t>
  </si>
  <si>
    <t>{'pma': 0.9, 'pfc': 0.45, 'pmaRange': '1-2', 'pfcRange': '1-1', 'expectedFantamedia': 5.84, 'expectedTitolarita': 57, 'penaltyProbability': '0.000', 'freeKickProbability': '0.00', 'lastThreeYearVotoBase': 0, 'lastThreeYearFantamedia': 0, 'slot': 8, 'idFantacalcio': 6676,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</si>
  <si>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6676</t>
  </si>
  <si>
    <t>{'pma': 1.05, 'pfc': 0.5, 'pmaRange': '1-2', 'pfcRange': '1-1', 'expectedFantamedia': 6.01, 'expectedTitolarita': 43, 'penaltyProbability': '0.000', 'freeKickProbability': '0.00', 'lastThreeYearVotoBase': 0, 'lastThreeYearFantamedia': 0, 'slot': 8, 'idFantacalcio': 6190,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</si>
  <si>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6190</t>
  </si>
  <si>
    <t>{'pma': 1.75, 'pfc': 0.65, 'pmaRange': '1-3', 'pfcRange': '1-1', 'expectedFantamedia': 6.34, 'expectedTitolarita': 67, 'penaltyProbability': '0.000', 'freeKickProbability': '0.00', 'lastThreeYearVotoBase': 0, 'lastThreeYearFantamedia': 0, 'slot': 8, 'idFantacalcio': 6684,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</si>
  <si>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6684</t>
  </si>
  <si>
    <t>{'pma': 1, 'pfc': 1, 'pmaRange': '1-2', 'pfcRange': '1-2', 'expectedFantamedia': 6.15, 'expectedTitolarita': 40, 'penaltyProbability': '0.000', 'freeKickProbability': '0.00', 'lastThreeYearVotoBase': 0, 'lastThreeYearFantamedia': 0, 'slot': 8, 'idFantacalcio': 6683,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</si>
  <si>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6683</t>
  </si>
  <si>
    <t>{'pma': 0.9, 'pfc': 0.5, 'pmaRange': '1-2', 'pfcRange': '1-1', 'expectedFantamedia': 4.7, 'expectedTitolarita': 26, 'penaltyProbability': '0.000', 'freeKickProbability': '0.00', 'lastThreeYearVotoBase': 0, 'lastThreeYearFantamedia': 0, 'slot': 3, 'idFantacalcio': 6682,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</si>
  <si>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4,7</t>
  </si>
  <si>
    <t>26</t>
  </si>
  <si>
    <t>6682</t>
  </si>
  <si>
    <t>{'pma': 14.45, 'pfc': 19.95, 'pmaRange': '11-19', 'pfcRange': '15-25', 'expectedFantamedia': 5.09, 'expectedTitolarita': 76, 'penaltyProbability': '0.000', 'freeKickProbability': '0.00', 'lastThreeYearVotoBase': 0, 'lastThreeYearFantamedia': 0, 'slot': 1, 'idFantacalcio': 2521,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</si>
  <si>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14,45</t>
  </si>
  <si>
    <t>11-19</t>
  </si>
  <si>
    <t>5,09</t>
  </si>
  <si>
    <t>2521</t>
  </si>
  <si>
    <t>{'pma': 2.9499999999999997, 'pfc': 5.8, 'pmaRange': '2-5', 'pfcRange': '5-8', 'expectedFantamedia': 6.77, 'expectedTitolarita': 74, 'penaltyProbability': '30.000', 'freeKickProbability': '0.00', 'lastThreeYearVotoBase': 0, 'lastThreeYearFantamedia': 0, 'slot': 4, 'idFantacalcio': 6801,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</si>
  <si>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2,95</t>
  </si>
  <si>
    <t>6801</t>
  </si>
  <si>
    <t>{'pma': 1.05, 'pfc': 0.55, 'pmaRange': '1-2', 'pfcRange': '1-1', 'expectedFantamedia': 6.37, 'expectedTitolarita': 43, 'penaltyProbability': '0.000', 'freeKickProbability': '0.00', 'lastThreeYearVotoBase': 6.15, 'lastThreeYearFantamedia': 6.29, 'slot': 8, 'idFantacalcio': 1978, 'lastThreeYearTitolarity': '0.3700', 'lastFiveYearVotoBase': '6.1500', 'lastFiveYearFantamedia': '6.3600', 'lastFiveYearTitolarity': '0.3700', 'lastYearVotoBase': '6.5000', 'lastYearFantamedia': '6.5000', 'lastYearTitolarity': '0.0300', 'lastFiveMatchesVotoBase': '0.0000', 'lastFiveMatchesFantamedia': '0.0000', 'lastFiveMatchesTitolarity': '0.0000', 'currentSeasonVotoBase': '0.0000', 'currentSeasonFantamedia': '0.0000', 'currentSeasonTitolarity': '0.0000'}</t>
  </si>
  <si>
    <t>1978</t>
  </si>
  <si>
    <t>{'pma': 0.85, 'pfc': 0.45, 'pmaRange': '1-1', 'pfcRange': '1-1', 'expectedFantamedia': 6.09, 'expectedTitolarita': 41, 'penaltyProbability': '0.000', 'freeKickProbability': '0.00', 'lastThreeYearVotoBase': 0, 'lastThreeYearFantamedia': 0, 'slot': 6, 'idFantacalcio': 5436,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</si>
  <si>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5436</t>
  </si>
  <si>
    <t>{'pma': 0.7, 'pfc': 0.4, 'pmaRange': '1-1', 'pfcRange': '1-1', 'expectedFantamedia': 5.92, 'expectedTitolarita': 35, 'penaltyProbability': '0.000', 'freeKickProbability': '0.00', 'lastThreeYearVotoBase': 0, 'lastThreeYearFantamedia': 0, 'slot': 8, 'idFantacalcio': 6803,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</si>
  <si>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6803</t>
  </si>
  <si>
    <t>{'pma': 3.65, 'pfc': 0.8, 'pmaRange': '2-6', 'pfcRange': '1-1', 'expectedFantamedia': 6.08, 'expectedTitolarita': 59, 'penaltyProbability': '0.000', 'freeKickProbability': '0.00', 'lastThreeYearVotoBase': 0, 'lastThreeYearFantamedia': 0, 'slot': 8, 'idFantacalcio': 6802,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</si>
  <si>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3,65</t>
  </si>
  <si>
    <t>6802</t>
  </si>
  <si>
    <t>{'pma': 0.85, 'pfc': 0.5, 'pmaRange': '1-2', 'pfcRange': '1-1', 'expectedFantamedia': 4.84, 'expectedTitolarita': 9, 'penaltyProbability': '0.000', 'freeKickProbability': '0.00', 'lastThreeYearVotoBase': 0, 'lastThreeYearFantamedia': 0, 'slot': 3, 'idFantacalcio': 4351,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</si>
  <si>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4351</t>
  </si>
  <si>
    <t>{'pma': 2.75, 'pfc': 4.4, 'pmaRange': '2-5', 'pfcRange': '4-6', 'expectedFantamedia': 6.73, 'expectedTitolarita': 64, 'penaltyProbability': '10.000', 'freeKickProbability': '0.00', 'lastThreeYearVotoBase': 6.16, 'lastThreeYearFantamedia': 6.84, 'slot': 5, 'idFantacalcio': 2475, 'lastThreeYearTitolarity': '0.5400', 'lastFiveYearVotoBase': '6.2800', 'lastFiveYearFantamedia': '7.1300', 'lastFiveYearTitolarity': '0.5500', 'lastYearVotoBase': '6.1800', 'lastYearFantamedia': '6.7600', 'lastYearTitolarity': '0.5000', 'lastFiveMatchesVotoBase': '0.0000', 'lastFiveMatchesFantamedia': '0.0000', 'lastFiveMatchesTitolarity': '0.0000', 'currentSeasonVotoBase': '0.0000', 'currentSeasonFantamedia': '0.0000', 'currentSeasonTitolarity': '0.0000'}</t>
  </si>
  <si>
    <t>6,84</t>
  </si>
  <si>
    <t>2475</t>
  </si>
  <si>
    <t>7.1300</t>
  </si>
  <si>
    <t>6.7600</t>
  </si>
  <si>
    <t>{'pma': 1, 'pfc': 0.5, 'pmaRange': '1-2', 'pfcRange': '1-1', 'expectedFantamedia': 5.78, 'expectedTitolarita': 43, 'penaltyProbability': '0.000', 'freeKickProbability': '0.00', 'lastThreeYearVotoBase': 0, 'lastThreeYearFantamedia': 0, 'slot': 8, 'idFantacalcio': 6806,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</si>
  <si>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6806</t>
  </si>
  <si>
    <t>{'pma': 0.6, 'pfc': 0.6, 'pmaRange': '1-1', 'pfcRange': '1-1', 'expectedFantamedia': 5.69, 'expectedTitolarita': 35, 'penaltyProbability': '0.000', 'freeKickProbability': '0.00', 'lastThreeYearVotoBase': 0, 'lastThreeYearFantamedia': 0, 'slot': 8, 'idFantacalcio': 6809,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</si>
  <si>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6809</t>
  </si>
  <si>
    <t>{'pma': 8.4, 'pfc': 1, 'pmaRange': '6-12', 'pfcRange': '1-2', 'expectedFantamedia': 6.09, 'expectedTitolarita': 76, 'penaltyProbability': '0.000', 'freeKickProbability': '0.00', 'lastThreeYearVotoBase': 0, 'lastThreeYearFantamedia': 0, 'slot': 8, 'idFantacalcio': 4816,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</si>
  <si>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4816</t>
  </si>
  <si>
    <t>{'pma': 3, 'pfc': 1.55, 'pmaRange': '2-5', 'pfcRange': '2-2', 'expectedFantamedia': 6.34, 'expectedTitolarita': 72, 'penaltyProbability': '0.000', 'freeKickProbability': '0.00', 'lastThreeYearVotoBase': 0, 'lastThreeYearFantamedia': 0, 'slot': 8, 'idFantacalcio': 6804,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</si>
  <si>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6804</t>
  </si>
  <si>
    <t>{'pma': 0.9, 'pfc': 0.5, 'pmaRange': '1-2', 'pfcRange': '1-1', 'expectedFantamedia': 4.72, 'expectedTitolarita': 16, 'penaltyProbability': '0.000', 'freeKickProbability': '0.00', 'lastThreeYearVotoBase': 0, 'lastThreeYearFantamedia': 0, 'slot': 3, 'idFantacalcio': 6248,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</si>
  <si>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4,72</t>
  </si>
  <si>
    <t>6248</t>
  </si>
  <si>
    <t>{'pma': 2.15, 'pfc': 0.55, 'pmaRange': '2-4', 'pfcRange': '1-1', 'expectedFantamedia': 6.35, 'expectedTitolarita': 74, 'penaltyProbability': '0.000', 'freeKickProbability': '0.00', 'lastThreeYearVotoBase': 5.98, 'lastThreeYearFantamedia': 6.13, 'slot': 6, 'idFantacalcio': 6207,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</si>
  <si>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6207</t>
  </si>
  <si>
    <t>{'pma': 1.1, 'pfc': 0.6, 'pmaRange': '1-2', 'pfcRange': '1-1', 'expectedFantamedia': 5.81, 'expectedTitolarita': 66, 'penaltyProbability': '0.000', 'freeKickProbability': '0.00', 'lastThreeYearVotoBase': 5.86, 'lastThreeYearFantamedia': 5.87, 'slot': 8, 'idFantacalcio': 5504,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</si>
  <si>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5504</t>
  </si>
  <si>
    <t>{'pma': 0.8, 'pfc': 0.5, 'pmaRange': '1-1', 'pfcRange': '1-1', 'expectedFantamedia': 4.84, 'expectedTitolarita': 9, 'penaltyProbability': '0.000', 'freeKickProbability': '0.00', 'lastThreeYearVotoBase': 0, 'lastThreeYearFantamedia': 0, 'slot': 3, 'idFantacalcio': 4929,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</si>
  <si>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4929</t>
  </si>
  <si>
    <t>{'pma': 0.9, 'pfc': 0.5, 'pmaRange': '1-2', 'pfcRange': '1-1', 'expectedFantamedia': 4.84, 'expectedTitolarita': 9, 'penaltyProbability': '0.000', 'freeKickProbability': '0.00', 'lastThreeYearVotoBase': 0, 'lastThreeYearFantamedia': 0, 'slot': 3, 'idFantacalcio': 6813,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</si>
  <si>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6813</t>
  </si>
  <si>
    <t>{'pma': 1.15, 'pfc': 0.55, 'pmaRange': '1-2', 'pfcRange': '1-1', 'expectedFantamedia': 5.75, 'expectedTitolarita': 61, 'penaltyProbability': '0.000', 'freeKickProbability': '0.00', 'lastThreeYearVotoBase': 5.98, 'lastThreeYearFantamedia': 5.92, 'slot': 8, 'idFantacalcio': 2181, 'lastThreeYearTitolarity': '0.6200', 'lastFiveYearVotoBase': '5.9800', 'lastFiveYearFantamedia': '5.9800', 'lastFiveYearTitolarity': '0.7100', 'lastYearVotoBase': '0.0000', 'lastYearFantamedia': '0.0000', 'lastYearTitolarity': '0.0000', 'lastFiveMatchesVotoBase': '0.0000', 'lastFiveMatchesFantamedia': '0.0000', 'lastFiveMatchesTitolarity': '0.0000', 'currentSeasonVotoBase': '0.0000', 'currentSeasonFantamedia': '0.0000', 'currentSeasonTitolarity': '0.0000'}</t>
  </si>
  <si>
    <t>2181</t>
  </si>
  <si>
    <t>{'pma': 24.9, 'pfc': 23.25, 'pmaRange': '20-30', 'pfcRange': '19-28', 'expectedFantamedia': 6.85, 'expectedTitolarita': 86, 'penaltyProbability': '60.000', 'freeKickProbability': '0.00', 'lastThreeYearVotoBase': 5.91, 'lastThreeYearFantamedia': 6.66, 'slot': 3, 'idFantacalcio': 2038, 'lastThreeYearTitolarity': '0.9200', 'lastFiveYearVotoBase': '5.9400', 'lastFiveYearFantamedia': '6.6200', 'lastFiveYearTitolarity': '0.7300', 'lastYearVotoBase': '5.9200', 'lastYearFantamedia': '6.7000', 'lastYearTitolarity': '0.9700', 'lastFiveMatchesVotoBase': '0.0000', 'lastFiveMatchesFantamedia': '0.0000', 'lastFiveMatchesTitolarity': '0.0000', 'currentSeasonVotoBase': '0.0000', 'currentSeasonFantamedia': '0.0000', 'currentSeasonTitolarity': '0.0000'}</t>
  </si>
  <si>
    <t>24,9</t>
  </si>
  <si>
    <t>6,66</t>
  </si>
  <si>
    <t>2038</t>
  </si>
  <si>
    <t>6.6200</t>
  </si>
  <si>
    <t>{'pma': 23.45, 'pfc': 17.65, 'pmaRange': '19-29', 'pfcRange': '14-23', 'expectedFantamedia': 6.53, 'expectedTitolarita': 77, 'penaltyProbability': '0.000', 'freeKickProbability': '0.00', 'lastThreeYearVotoBase': 6.09, 'lastThreeYearFantamedia': 6.44, 'slot': 4, 'idFantacalcio': 4947,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</si>
  <si>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4947</t>
  </si>
  <si>
    <t>{'pma': 1.3, 'pfc': 0.5, 'pmaRange': '1-2', 'pfcRange': '1-1', 'expectedFantamedia': 6.1, 'expectedTitolarita': 66, 'penaltyProbability': '0.000', 'freeKickProbability': '0.00', 'lastThreeYearVotoBase': 5.72, 'lastThreeYearFantamedia': 5.94, 'slot': 6, 'idFantacalcio': 6119,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</si>
  <si>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6119</t>
  </si>
  <si>
    <t>{'pma': 1, 'pfc': 8.55, 'pmaRange': '1-2', 'pfcRange': '7-11', 'expectedFantamedia': 6.51, 'expectedTitolarita': 68, 'penaltyProbability': '0.000', 'freeKickProbability': '0.00', 'lastThreeYearVotoBase': 0, 'lastThreeYearFantamedia': 0, 'slot': 6, 'idFantacalcio': 6815,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</si>
  <si>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6815</t>
  </si>
  <si>
    <t>{'pma': 0.9, 'pfc': 0.45, 'pmaRange': '1-2', 'pfcRange': '1-1', 'expectedFantamedia': 5.9, 'expectedTitolarita': 46, 'penaltyProbability': '0.000', 'freeKickProbability': '0.00', 'lastThreeYearVotoBase': 0, 'lastThreeYearFantamedia': 0, 'slot': 8, 'idFantacalcio': 6814,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</si>
  <si>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6814</t>
  </si>
  <si>
    <t>{'pma': 0.9, 'pfc': 0.5, 'pmaRange': '1-2', 'pfcRange': '1-1', 'expectedFantamedia': 4.84, 'expectedTitolarita': 9, 'penaltyProbability': '0.000', 'freeKickProbability': '0.00', 'lastThreeYearVotoBase': 0, 'lastThreeYearFantamedia': 0, 'slot': 3, 'idFantacalcio': 216,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</si>
  <si>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216</t>
  </si>
  <si>
    <t>{'pma': 19.099999999999998, 'pfc': 23.25, 'pmaRange': '15-25', 'pfcRange': '19-28', 'expectedFantamedia': 7, 'expectedTitolarita': 76, 'penaltyProbability': '20.000', 'freeKickProbability': '0.00', 'lastThreeYearVotoBase': 6.06, 'lastThreeYearFantamedia': 7.18, 'slot': 3, 'idFantacalcio': 5672,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</si>
  <si>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19,1</t>
  </si>
  <si>
    <t>7,18</t>
  </si>
  <si>
    <t>5672</t>
  </si>
  <si>
    <t>{'pma': 10.3, 'pfc': 19.400000000000002, 'pmaRange': '6-15', 'pfcRange': '15-25', 'expectedFantamedia': 6.4, 'expectedTitolarita': 83, 'penaltyProbability': '0.000', 'freeKickProbability': '0.00', 'lastThreeYearVotoBase': 0, 'lastThreeYearFantamedia': 0, 'slot': 5, 'idFantacalcio': 4686,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</si>
  <si>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10,3</t>
  </si>
  <si>
    <t>6-15</t>
  </si>
  <si>
    <t>4686</t>
  </si>
  <si>
    <t>{'pma': 3.5500000000000003, 'pfc': 4.35, 'pmaRange': '3-5', 'pfcRange': '4-6', 'expectedFantamedia': 6.17, 'expectedTitolarita': 76, 'penaltyProbability': '0.000', 'freeKickProbability': '0.00', 'lastThreeYearVotoBase': 0, 'lastThreeYearFantamedia': 0, 'slot': 5, 'idFantacalcio': 6820,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</si>
  <si>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6820</t>
  </si>
  <si>
    <t>{'pma': 0.65, 'pfc': 0.35, 'pmaRange': '1-1', 'pfcRange': '1-1', 'expectedFantamedia': 6.64, 'expectedTitolarita': 44, 'penaltyProbability': '0.000', 'freeKickProbability': '0.00', 'lastThreeYearVotoBase': 5.86, 'lastThreeYearFantamedia': 6.05, 'slot': 6, 'idFantacalcio': 306, 'lastThreeYearTitolarity': '0.2900', 'lastFiveYearVotoBase': '5.8100', 'lastFiveYearFantamedia': '6.0900', 'lastFiveYearTitolarity': '0.3200', 'lastYearVotoBase': '5.8600', 'lastYearFantamedia': '6.0500', 'lastYearTitolarity': '0.2900', 'lastFiveMatchesVotoBase': '0.0000', 'lastFiveMatchesFantamedia': '0.0000', 'lastFiveMatchesTitolarity': '0.0000', 'currentSeasonVotoBase': '0.0000', 'currentSeasonFantamedia': '0.0000', 'currentSeasonTitolarity': '0.0000'}</t>
  </si>
  <si>
    <t>306</t>
  </si>
  <si>
    <t>{'pma': 3.85, 'pfc': 0.9, 'pmaRange': '2-6', 'pfcRange': '1-2', 'expectedFantamedia': 6.72, 'expectedTitolarita': 59, 'penaltyProbability': '0.000', 'freeKickProbability': '0.00', 'lastThreeYearVotoBase': 0, 'lastThreeYearFantamedia': 0, 'slot': 6, 'idFantacalcio': 6833,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</si>
  <si>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6833</t>
  </si>
  <si>
    <t>{'pma': 0.95, 'pfc': 0.55, 'pmaRange': '1-2', 'pfcRange': '1-1', 'expectedFantamedia': 6.55, 'expectedTitolarita': 37, 'penaltyProbability': '0.000', 'freeKickProbability': '0.00', 'lastThreeYearVotoBase': 5.99, 'lastThreeYearFantamedia': 6.55, 'slot': 6, 'idFantacalcio': 495, 'lastThreeYearTitolarity': '0.6400', 'lastFiveYearVotoBase': '6.0600', 'lastFiveYearFantamedia': '6.7800', 'lastFiveYearTitolarity': '0.7000', 'lastYearVotoBase': '0.0000', 'lastYearFantamedia': '0.0000', 'lastYearTitolarity': '0.0000', 'lastFiveMatchesVotoBase': '0.0000', 'lastFiveMatchesFantamedia': '0.0000', 'lastFiveMatchesTitolarity': '0.0000', 'currentSeasonVotoBase': '0.0000', 'currentSeasonFantamedia': '0.0000', 'currentSeasonTitolarity': '0.0000'}</t>
  </si>
  <si>
    <t>495</t>
  </si>
  <si>
    <t>{'pma': 0.65, 'pfc': 0.35, 'pmaRange': '1-1', 'pfcRange': '1-1', 'expectedFantamedia': 5.87, 'expectedTitolarita': 36, 'penaltyProbability': '0.000', 'freeKickProbability': '0.00', 'lastThreeYearVotoBase': 0, 'lastThreeYearFantamedia': 0, 'slot': 6, 'idFantacalcio': 6822,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</si>
  <si>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6822</t>
  </si>
  <si>
    <t>{'pma': 0.85, 'pfc': 0.5, 'pmaRange': '1-1', 'pfcRange': '1-1', 'expectedFantamedia': 4.84, 'expectedTitolarita': 9, 'penaltyProbability': '0.000', 'freeKickProbability': '0.00', 'lastThreeYearVotoBase': 0, 'lastThreeYearFantamedia': 0, 'slot': 3, 'idFantacalcio': 6824,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</si>
  <si>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6824</t>
  </si>
  <si>
    <t>{'pma': 0.9, 'pfc': 0.55, 'pmaRange': '1-2', 'pfcRange': '1-1', 'expectedFantamedia': 5.82, 'expectedTitolarita': 42, 'penaltyProbability': '0.000', 'freeKickProbability': '0.00', 'lastThreeYearVotoBase': 5.88, 'lastThreeYearFantamedia': 5.94, 'slot': 8, 'idFantacalcio': 5695,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</si>
  <si>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5695</t>
  </si>
  <si>
    <t>{'pma': 50.55, 'pfc': 41.050000000000004, 'pmaRange': '44-58', 'pfcRange': '33-50', 'expectedFantamedia': 6.99, 'expectedTitolarita': 77, 'penaltyProbability': '0.000', 'freeKickProbability': '0.00', 'lastThreeYearVotoBase': 0, 'lastThreeYearFantamedia': 0, 'slot': 1, 'idFantacalcio': 6831,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</si>
  <si>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50,55</t>
  </si>
  <si>
    <t>44-58</t>
  </si>
  <si>
    <t>33-50</t>
  </si>
  <si>
    <t>6831</t>
  </si>
  <si>
    <t>{'pma': 3.25, 'pfc': 8.9, 'pmaRange': '2-5', 'pfcRange': '7-12', 'expectedFantamedia': 4.8, 'expectedTitolarita': 84, 'penaltyProbability': '0.000', 'freeKickProbability': '0.00', 'lastThreeYearVotoBase': 6.19, 'lastThreeYearFantamedia': 4.42, 'slot': 2, 'idFantacalcio': 4867, 'lastThreeYearTitolarity': '0.8200', 'lastFiveYearVotoBase': '6.2200', 'lastFiveYearFantamedia': '4.3400', 'lastFiveYearTitolarity': '0.4300', 'lastYearVotoBase': '6.1900', 'lastYearFantamedia': '4.4200', 'lastYearTitolarity': '0.8200', 'lastFiveMatchesVotoBase': '0.0000', 'lastFiveMatchesFantamedia': '0.0000', 'lastFiveMatchesTitolarity': '0.0000', 'currentSeasonVotoBase': '0.0000', 'currentSeasonFantamedia': '0.0000', 'currentSeasonTitolarity': '0.0000'}</t>
  </si>
  <si>
    <t>4,42</t>
  </si>
  <si>
    <t>4867</t>
  </si>
  <si>
    <t>4.4200</t>
  </si>
  <si>
    <t>{'pma': 0.85, 'pfc': 0.4, 'pmaRange': '1-2', 'pfcRange': '1-1', 'expectedFantamedia': 6.47, 'expectedTitolarita': 56, 'penaltyProbability': '0.000', 'freeKickProbability': '0.00', 'lastThreeYearVotoBase': 6.1, 'lastThreeYearFantamedia': 6.46, 'slot': 6, 'idFantacalcio': 2325, 'lastThreeYearTitolarity': '0.2600', 'lastFiveYearVotoBase': '5.9100', 'lastFiveYearFantamedia': '6.2600', 'lastFiveYearTitolarity': '0.3400', 'lastYearVotoBase': '6.1000', 'lastYearFantamedia': '6.1000', 'lastYearTitolarity': '0.1300', 'lastFiveMatchesVotoBase': '0.0000', 'lastFiveMatchesFantamedia': '0.0000', 'lastFiveMatchesTitolarity': '0.0000', 'currentSeasonVotoBase': '0.0000', 'currentSeasonFantamedia': '0.0000', 'currentSeasonTitolarity': '0.0000'}</t>
  </si>
  <si>
    <t>2325</t>
  </si>
  <si>
    <t>{'pma': 1.1, 'pfc': 0.5, 'pmaRange': '1-2', 'pfcRange': '1-1', 'expectedFantamedia': 5.91, 'expectedTitolarita': 62, 'penaltyProbability': '0.000', 'freeKickProbability': '0.00', 'lastThreeYearVotoBase': 5.72, 'lastThreeYearFantamedia': 5.72, 'slot': 8, 'idFantacalcio': 6426,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</si>
  <si>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6426</t>
  </si>
  <si>
    <t>{'pma': 0.5, 'pfc': 0.5, 'pmaRange': '1-1', 'pfcRange': '1-1', 'expectedFantamedia': 6.15, 'expectedTitolarita': 36, 'penaltyProbability': '0.000', 'freeKickProbability': '0.00', 'lastThreeYearVotoBase': 0, 'lastThreeYearFantamedia': 0, 'slot': 8, 'idFantacalcio': 6839,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</si>
  <si>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6839</t>
  </si>
  <si>
    <t>{'pma': 1.15, 'pfc': 0.55, 'pmaRange': '1-2', 'pfcRange': '1-1', 'expectedFantamedia': 6.07, 'expectedTitolarita': 41, 'penaltyProbability': '0.000', 'freeKickProbability': '0.00', 'lastThreeYearVotoBase': 0, 'lastThreeYearFantamedia': 0, 'slot': 8, 'idFantacalcio': 6826,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</si>
  <si>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6826</t>
  </si>
  <si>
    <t>{'pma': 0.85, 'pfc': 0.5, 'pmaRange': '1-2', 'pfcRange': '1-1', 'expectedFantamedia': 4.84, 'expectedTitolarita': 9, 'penaltyProbability': '0.000', 'freeKickProbability': '0.00', 'lastThreeYearVotoBase': 0, 'lastThreeYearFantamedia': 0, 'slot': 3, 'idFantacalcio': 6842,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</si>
  <si>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6842</t>
  </si>
  <si>
    <t>{'pma': 1.2, 'pfc': 0.35, 'pmaRange': '1-2', 'pfcRange': '1-1', 'expectedFantamedia': 6.63, 'expectedTitolarita': 39, 'penaltyProbability': '0.000', 'freeKickProbability': '0.00', 'lastThreeYearVotoBase': 5.9, 'lastThreeYearFantamedia': 6.37, 'slot': 6, 'idFantacalcio': 5311,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</si>
  <si>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5311</t>
  </si>
  <si>
    <t>{'pma': 5.55, 'pfc': 12.3, 'pmaRange': '4-8', 'pfcRange': '10-16', 'expectedFantamedia': 6.22, 'expectedTitolarita': 79, 'penaltyProbability': '0.000', 'freeKickProbability': '10.00', 'lastThreeYearVotoBase': 0, 'lastThreeYearFantamedia': 0, 'slot': 3, 'idFantacalcio': 4284,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</si>
  <si>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4284</t>
  </si>
  <si>
    <t>{'pma': 6.05, 'pfc': 5.3, 'pmaRange': '4-9', 'pfcRange': '4-7', 'expectedFantamedia': 6.32, 'expectedTitolarita': 82, 'penaltyProbability': '0.000', 'freeKickProbability': '0.00', 'lastThreeYearVotoBase': 0, 'lastThreeYearFantamedia': 0, 'slot': 6, 'idFantacalcio': 6875,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</si>
  <si>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6875</t>
  </si>
  <si>
    <t>{'pma': 1, 'pfc': 0.65, 'pmaRange': '1-2', 'pfcRange': '1-1', 'expectedFantamedia': 6.18, 'expectedTitolarita': 45, 'penaltyProbability': '0.000', 'freeKickProbability': '0.00', 'lastThreeYearVotoBase': 0, 'lastThreeYearFantamedia': 0, 'slot': 8, 'idFantacalcio': 6048,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</si>
  <si>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6048</t>
  </si>
  <si>
    <t>{'pma': 1.15, 'pfc': 0.6, 'pmaRange': '1-2', 'pfcRange': '1-1', 'expectedFantamedia': 5.82, 'expectedTitolarita': 69, 'penaltyProbability': '0.000', 'freeKickProbability': '0.00', 'lastThreeYearVotoBase': 0, 'lastThreeYearFantamedia': 0, 'slot': 8, 'idFantacalcio': 6151,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</si>
  <si>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6151</t>
  </si>
  <si>
    <t>{'pma': 15.25, 'pfc': 19.900000000000002, 'pmaRange': '12-20', 'pfcRange': '15-25', 'expectedFantamedia': 6.82, 'expectedTitolarita': 68, 'penaltyProbability': '0.000', 'freeKickProbability': '0.00', 'lastThreeYearVotoBase': 0, 'lastThreeYearFantamedia': 0, 'slot': 2, 'idFantacalcio': 6884,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</si>
  <si>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6884</t>
  </si>
  <si>
    <t>{'pma': 2.0500000000000003, 'pfc': 0.35, 'pmaRange': '2-4', 'pfcRange': '1-1', 'expectedFantamedia': 6.48, 'expectedTitolarita': 64, 'penaltyProbability': '0.000', 'freeKickProbability': '0.00', 'lastThreeYearVotoBase': 5.96, 'lastThreeYearFantamedia': 6.39, 'slot': 6, 'idFantacalcio': 186, 'lastThreeYearTitolarity': '0.5300', 'lastFiveYearVotoBase': '6.1000', 'lastFiveYearFantamedia': '7.0000', 'lastFiveYearTitolarity': '0.5900', 'lastYearVotoBase': '0.0000', 'lastYearFantamedia': '0.0000', 'lastYearTitolarity': '0.0000', 'lastFiveMatchesVotoBase': '0.0000', 'lastFiveMatchesFantamedia': '0.0000', 'lastFiveMatchesTitolarity': '0.0000', 'currentSeasonVotoBase': '0.0000', 'currentSeasonFantamedia': '0.0000', 'currentSeasonTitolarity': '0.0000'}</t>
  </si>
  <si>
    <t>186</t>
  </si>
  <si>
    <t>{'pma': 1.15, 'pfc': 0.45, 'pmaRange': '1-2', 'pfcRange': '1-1', 'expectedFantamedia': 6.26, 'expectedTitolarita': 48, 'penaltyProbability': '0.000', 'freeKickProbability': '0.00', 'lastThreeYearVotoBase': 6.07, 'lastThreeYearFantamedia': 6.25, 'slot': 8, 'idFantacalcio': 697, 'lastThreeYearTitolarity': '0.6300', 'lastFiveYearVotoBase': '6.1100', 'lastFiveYearFantamedia': '6.3100', 'lastFiveYearTitolarity': '0.7100', 'lastYearVotoBase': '6.0500', 'lastYearFantamedia': '6.2000', 'lastYearTitolarity': '0.2600', 'lastFiveMatchesVotoBase': '0.0000', 'lastFiveMatchesFantamedia': '0.0000', 'lastFiveMatchesTitolarity': '0.0000', 'currentSeasonVotoBase': '0.0000', 'currentSeasonFantamedia': '0.0000', 'currentSeasonTitolarity': '0.0000'}</t>
  </si>
  <si>
    <t>697</t>
  </si>
  <si>
    <t>{'pma': 0.85, 'pfc': 0.4, 'pmaRange': '1-1', 'pfcRange': '1-1', 'expectedFantamedia': 5.71, 'expectedTitolarita': 49, 'penaltyProbability': '0.000', 'freeKickProbability': '0.00', 'lastThreeYearVotoBase': 0, 'lastThreeYearFantamedia': 0, 'slot': 8, 'idFantacalcio': 6883,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</si>
  <si>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6883</t>
  </si>
  <si>
    <t>{'pma': 178.2, 'pfc': 137.9, 'pmaRange': '163-194', 'pfcRange': '125-152', 'expectedFantamedia': 7.66, 'expectedTitolarita': 88, 'penaltyProbability': '70.000', 'freeKickProbability': '0.00', 'lastThreeYearVotoBase': 6.16, 'lastThreeYearFantamedia': 7.43, 'slot': 1, 'idFantacalcio': 2531, 'lastThreeYearTitolarity': '0.7500', 'lastFiveYearVotoBase': '6.3400', 'lastFiveYearFantamedia': '8.0200', 'lastFiveYearTitolarity': '0.8400', 'lastYearVotoBase': '6.0900', 'lastYearFantamedia': '7.2000', 'lastYearTitolarity': '0.8400', 'lastFiveMatchesVotoBase': '0.0000', 'lastFiveMatchesFantamedia': '0.0000', 'lastFiveMatchesTitolarity': '0.0000', 'currentSeasonVotoBase': '0.0000', 'currentSeasonFantamedia': '0.0000', 'currentSeasonTitolarity': '0.0000'}</t>
  </si>
  <si>
    <t>178,2</t>
  </si>
  <si>
    <t>163-194</t>
  </si>
  <si>
    <t>125-152</t>
  </si>
  <si>
    <t>7,43</t>
  </si>
  <si>
    <t>2531</t>
  </si>
  <si>
    <t>8.0200</t>
  </si>
  <si>
    <t>7.2000</t>
  </si>
  <si>
    <t>{'pma': 1.05, 'pfc': 0.6, 'pmaRange': '1-2', 'pfcRange': '1-1', 'expectedFantamedia': 6.58, 'expectedTitolarita': 44, 'penaltyProbability': '0.000', 'freeKickProbability': '0.00', 'lastThreeYearVotoBase': 0, 'lastThreeYearFantamedia': 0, 'slot': 6, 'idFantacalcio': 6895,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</si>
  <si>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6895</t>
  </si>
  <si>
    <t>{'pma': 9.2, 'pfc': 12.4, 'pmaRange': '6-13', 'pfcRange': '10-16', 'expectedFantamedia': 6.22, 'expectedTitolarita': 75, 'penaltyProbability': '0.000', 'freeKickProbability': '0.00', 'lastThreeYearVotoBase': 0, 'lastThreeYearFantamedia': 0, 'slot': 5, 'idFantacalcio': 5578,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</si>
  <si>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9,2</t>
  </si>
  <si>
    <t>5578</t>
  </si>
  <si>
    <t>{'pma': 0.9, 'pfc': 0.45, 'pmaRange': '1-2', 'pfcRange': '1-1', 'expectedFantamedia': 6.17, 'expectedTitolarita': 42, 'penaltyProbability': '0.000', 'freeKickProbability': '0.00', 'lastThreeYearVotoBase': 0, 'lastThreeYearFantamedia': 0, 'slot': 8, 'idFantacalcio': 6889,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</si>
  <si>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6889</t>
  </si>
  <si>
    <t>{'pma': 1.55, 'pfc': 0.5, 'pmaRange': '1-3', 'pfcRange': '1-1', 'expectedFantamedia': 6.05, 'expectedTitolarita': 52, 'penaltyProbability': '0.000', 'freeKickProbability': '0.00', 'lastThreeYearVotoBase': 0, 'lastThreeYearFantamedia': 0, 'slot': 8, 'idFantacalcio': 6885,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</si>
  <si>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6885</t>
  </si>
  <si>
    <t>{'pma': 1.4, 'pfc': 0.5, 'pmaRange': '1-3', 'pfcRange': '1-1', 'expectedFantamedia': 6.13, 'expectedTitolarita': 65, 'penaltyProbability': '0.000', 'freeKickProbability': '0.00', 'lastThreeYearVotoBase': 6.09, 'lastThreeYearFantamedia': 6.41, 'slot': 8, 'idFantacalcio': 6112,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</si>
  <si>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6112</t>
  </si>
  <si>
    <t>{'pma': 0.75, 'pfc': 0.4, 'pmaRange': '1-1', 'pfcRange': '1-1', 'expectedFantamedia': 6.34, 'expectedTitolarita': 42, 'penaltyProbability': '0.000', 'freeKickProbability': '0.00', 'lastThreeYearVotoBase': 0, 'lastThreeYearFantamedia': 0, 'slot': 6, 'idFantacalcio': 6159,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</si>
  <si>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6159</t>
  </si>
  <si>
    <t>{'pma': 2.9, 'pfc': 1.25, 'pmaRange': '2-5', 'pfcRange': '1-2', 'expectedFantamedia': 5.96, 'expectedTitolarita': 88, 'penaltyProbability': '0.000', 'freeKickProbability': '0.00', 'lastThreeYearVotoBase': 0, 'lastThreeYearFantamedia': 0, 'slot': 8, 'idFantacalcio': 5626,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</si>
  <si>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5626</t>
  </si>
  <si>
    <t>{'pma': 1, 'pfc': 0.5, 'pmaRange': '1-2', 'pfcRange': '1-1', 'expectedFantamedia': 4.95, 'expectedTitolarita': 23, 'penaltyProbability': '0.000', 'freeKickProbability': '0.00', 'lastThreeYearVotoBase': 6.05, 'lastThreeYearFantamedia': 4.98, 'slot': 3, 'idFantacalcio': 4270,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</si>
  <si>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4,95</t>
  </si>
  <si>
    <t>4270</t>
  </si>
  <si>
    <t>{'pma': 1.25, 'pfc': 0.6, 'pmaRange': '1-2', 'pfcRange': '1-1', 'expectedFantamedia': 6.07, 'expectedTitolarita': 79, 'penaltyProbability': '0.000', 'freeKickProbability': '0.00', 'lastThreeYearVotoBase': 0, 'lastThreeYearFantamedia': 0, 'slot': 8, 'idFantacalcio': 6893,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</si>
  <si>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6893</t>
  </si>
  <si>
    <t>{'pma': 0.8, 'pfc': 0.55, 'pmaRange': '1-1', 'pfcRange': '1-1', 'expectedFantamedia': 5.8, 'expectedTitolarita': 57, 'penaltyProbability': '0.000', 'freeKickProbability': '0.00', 'lastThreeYearVotoBase': 0, 'lastThreeYearFantamedia': 0, 'slot': 8, 'idFantacalcio': 6892,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</si>
  <si>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6892</t>
  </si>
  <si>
    <t>{'pma': 0.85, 'pfc': 0.45, 'pmaRange': '1-2', 'pfcRange': '1-1', 'expectedFantamedia': 5.82, 'expectedTitolarita': 37, 'penaltyProbability': '0.000', 'freeKickProbability': '0.00', 'lastThreeYearVotoBase': 0, 'lastThreeYearFantamedia': 0, 'slot': 8, 'idFantacalcio': 6887,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</si>
  <si>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6887</t>
  </si>
  <si>
    <t>{'pma': 1.2, 'pfc': 5.55, 'pmaRange': '1-2', 'pfcRange': '5-7', 'expectedFantamedia': 6.41, 'expectedTitolarita': 72, 'penaltyProbability': '0.000', 'freeKickProbability': '0.00', 'lastThreeYearVotoBase': 0, 'lastThreeYearFantamedia': 0, 'slot': 7, 'idFantacalcio': 6900,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</si>
  <si>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6900</t>
  </si>
  <si>
    <t>{'pma': 2.25, 'pfc': 1, 'pmaRange': '2-4', 'pfcRange': '1-2', 'expectedFantamedia': 5.88, 'expectedTitolarita': 65, 'penaltyProbability': '0.000', 'freeKickProbability': '0.00', 'lastThreeYearVotoBase': 0, 'lastThreeYearFantamedia': 0, 'slot': 8, 'idFantacalcio': 4665,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</si>
  <si>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4665</t>
  </si>
  <si>
    <t>{'pma': 0.95, 'pfc': 0.5, 'pmaRange': '1-2', 'pfcRange': '1-1', 'expectedFantamedia': 6.01, 'expectedTitolarita': 42, 'penaltyProbability': '0.000', 'freeKickProbability': '0.00', 'lastThreeYearVotoBase': 0, 'lastThreeYearFantamedia': 0, 'slot': 8, 'idFantacalcio': 6891,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</si>
  <si>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6891</t>
  </si>
  <si>
    <t>{'pma': 1, 'pfc': 0.45, 'pmaRange': '1-2', 'pfcRange': '1-1', 'expectedFantamedia': 5.93, 'expectedTitolarita': 44, 'penaltyProbability': '0.000', 'freeKickProbability': '0.00', 'lastThreeYearVotoBase': 0, 'lastThreeYearFantamedia': 0, 'slot': 8, 'idFantacalcio': 6890,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</si>
  <si>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6890</t>
  </si>
  <si>
    <t>{'pma': 1.15, 'pfc': 0.6, 'pmaRange': '1-2', 'pfcRange': '1-1', 'expectedFantamedia': 5.98, 'expectedTitolarita': 37, 'penaltyProbability': '0.000', 'freeKickProbability': '0.00', 'lastThreeYearVotoBase': 0, 'lastThreeYearFantamedia': 0, 'slot': 8, 'idFantacalcio': 6874,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</si>
  <si>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6874</t>
  </si>
  <si>
    <t>{'pma': 1, 'pfc': 0.6, 'pmaRange': '1-1', 'pfcRange': '1-1', 'expectedFantamedia': 5.89, 'expectedTitolarita': 37, 'penaltyProbability': '0.000', 'freeKickProbability': '0.00', 'lastThreeYearVotoBase': 6.25, 'lastThreeYearFantamedia': 6.25, 'slot': 8, 'idFantacalcio': 6149,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</si>
  <si>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6149</t>
  </si>
  <si>
    <t>{'pma': 0.95, 'pfc': 0.45, 'pmaRange': '1-2', 'pfcRange': '1-1', 'expectedFantamedia': 5.75, 'expectedTitolarita': 59, 'penaltyProbability': '0.000', 'freeKickProbability': '0.00', 'lastThreeYearVotoBase': 5.71, 'lastThreeYearFantamedia': 5.6, 'slot': 8, 'idFantacalcio': 2192, 'lastThreeYearTitolarity': '0.3200', 'lastFiveYearVotoBase': '5.7100', 'lastFiveYearFantamedia': '5.6900', 'lastFiveYearTitolarity': '0.4300', 'lastYearVotoBase': '5.7500', 'lastYearFantamedia': '5.7500', 'lastYearTitolarity': '0.1600', 'lastFiveMatchesVotoBase': '0.0000', 'lastFiveMatchesFantamedia': '0.0000', 'lastFiveMatchesTitolarity': '0.0000', 'currentSeasonVotoBase': '0.0000', 'currentSeasonFantamedia': '0.0000', 'currentSeasonTitolarity': '0.0000'}</t>
  </si>
  <si>
    <t>2192</t>
  </si>
  <si>
    <t>{'pma': 34.15, 'pfc': 28.8, 'pmaRange': '28-41', 'pfcRange': '22-36', 'expectedFantamedia': 6.55, 'expectedTitolarita': 87, 'penaltyProbability': '0.000', 'freeKickProbability': '0.00', 'lastThreeYearVotoBase': 0, 'lastThreeYearFantamedia': 0, 'slot': 2, 'idFantacalcio': 4777,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</si>
  <si>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34,15</t>
  </si>
  <si>
    <t>22-36</t>
  </si>
  <si>
    <t>4777</t>
  </si>
  <si>
    <t>{'pma': 19.5, 'pfc': 26.200000000000003, 'pmaRange': '16-24', 'pfcRange': '20-33', 'expectedFantamedia': 6.48, 'expectedTitolarita': 83, 'penaltyProbability': '0.000', 'freeKickProbability': '0.00', 'lastThreeYearVotoBase': 6.05, 'lastThreeYearFantamedia': 6.33, 'slot': 1, 'idFantacalcio': 2160, 'lastThreeYearTitolarity': '0.4700', 'lastFiveYearVotoBase': '6.1900', 'lastFiveYearFantamedia': '6.8300', 'lastFiveYearTitolarity': '0.6600', 'lastYearVotoBase': '0.0000', 'lastYearFantamedia': '0.0000', 'lastYearTitolarity': '0.0000', 'lastFiveMatchesVotoBase': '0.0000', 'lastFiveMatchesFantamedia': '0.0000', 'lastFiveMatchesTitolarity': '0.0000', 'currentSeasonVotoBase': '0.0000', 'currentSeasonFantamedia': '0.0000', 'currentSeasonTitolarity': '0.0000'}</t>
  </si>
  <si>
    <t>19,5</t>
  </si>
  <si>
    <t>20-33</t>
  </si>
  <si>
    <t>2160</t>
  </si>
  <si>
    <t>{'pma': 3.0500000000000003, 'pfc': 7.05, 'pmaRange': '2-5', 'pfcRange': '6-9', 'expectedFantamedia': 6.36, 'expectedTitolarita': 78, 'penaltyProbability': '0.000', 'freeKickProbability': '0.00', 'lastThreeYearVotoBase': 0, 'lastThreeYearFantamedia': 0, 'slot': 6, 'idFantacalcio': 5131,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</si>
  <si>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5131</t>
  </si>
  <si>
    <t>{'pma': 10.65, 'pfc': 9.85, 'pmaRange': '6-16', 'pfcRange': '8-13', 'expectedFantamedia': 6.31, 'expectedTitolarita': 83, 'penaltyProbability': '0.000', 'freeKickProbability': '0.00', 'lastThreeYearVotoBase': 0, 'lastThreeYearFantamedia': 0, 'slot': 6, 'idFantacalcio': 5589,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</si>
  <si>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6-16</t>
  </si>
  <si>
    <t>5589</t>
  </si>
  <si>
    <t>{'pma': 0.95, 'pfc': 0.45, 'pmaRange': '1-2', 'pfcRange': '1-1', 'expectedFantamedia': 6.15, 'expectedTitolarita': 55, 'penaltyProbability': '0.000', 'freeKickProbability': '0.00', 'lastThreeYearVotoBase': 0, 'lastThreeYearFantamedia': 0, 'slot': 8, 'idFantacalcio': 6903,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</si>
  <si>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6903</t>
  </si>
  <si>
    <t>{'pma': 1.85, 'pfc': 0.75, 'pmaRange': '2-3', 'pfcRange': '1-1', 'expectedFantamedia': 6.1, 'expectedTitolarita': 74, 'penaltyProbability': '0.000', 'freeKickProbability': '0.00', 'lastThreeYearVotoBase': 0, 'lastThreeYearFantamedia': 0, 'slot': 8, 'idFantacalcio': 6898,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</si>
  <si>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6898</t>
  </si>
  <si>
    <t>{'pma': 2.15, 'pfc': 0.9, 'pmaRange': '2-4', 'pfcRange': '1-2', 'expectedFantamedia': 5.99, 'expectedTitolarita': 62, 'penaltyProbability': '0.000', 'freeKickProbability': '0.00', 'lastThreeYearVotoBase': 0, 'lastThreeYearFantamedia': 0, 'slot': 8, 'idFantacalcio': 5899,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</si>
  <si>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5899</t>
  </si>
  <si>
    <t>{'pma': 1.15, 'pfc': 0.5, 'pmaRange': '1-2', 'pfcRange': '1-1', 'expectedFantamedia': 6.02, 'expectedTitolarita': 67, 'penaltyProbability': '0.000', 'freeKickProbability': '0.00', 'lastThreeYearVotoBase': 0, 'lastThreeYearFantamedia': 0, 'slot': 8, 'idFantacalcio': 5900,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</si>
  <si>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5900</t>
  </si>
  <si>
    <t>{'pma': 0.5, 'pfc': 0.25, 'pmaRange': '1-1', 'pfcRange': '1-1', 'expectedFantamedia': 5.96, 'expectedTitolarita': 51, 'penaltyProbability': '0.000', 'freeKickProbability': '0.00', 'lastThreeYearVotoBase': 0, 'lastThreeYearFantamedia': 0, 'slot': 8, 'idFantacalcio': 6908,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</si>
  <si>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6908</t>
  </si>
  <si>
    <t>{'pma': 0.85, 'pfc': 0.45, 'pmaRange': '1-1', 'pfcRange': '1-1', 'expectedFantamedia': 5.85, 'expectedTitolarita': 38, 'penaltyProbability': '0.000', 'freeKickProbability': '0.00', 'lastThreeYearVotoBase': 5.9, 'lastThreeYearFantamedia': 6, 'slot': 8, 'idFantacalcio': 5856,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</si>
  <si>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5856</t>
  </si>
  <si>
    <t>{'pma': 1, 'pfc': 0.45, 'pmaRange': '1-2', 'pfcRange': '1-1', 'expectedFantamedia': 5.85, 'expectedTitolarita': 58, 'penaltyProbability': '0.000', 'freeKickProbability': '0.00', 'lastThreeYearVotoBase': 0, 'lastThreeYearFantamedia': 0, 'slot': 8, 'idFantacalcio': 6896,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</si>
  <si>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6896</t>
  </si>
  <si>
    <t>{'pma': 0.95, 'pfc': 0.5, 'pmaRange': '1-2', 'pfcRange': '1-1', 'expectedFantamedia': 5.81, 'expectedTitolarita': 58, 'penaltyProbability': '0.000', 'freeKickProbability': '0.00', 'lastThreeYearVotoBase': 5.74, 'lastThreeYearFantamedia': 5.76, 'slot': 8, 'idFantacalcio': 5532,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</si>
  <si>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5532</t>
  </si>
  <si>
    <t>{'pma': 1, 'pfc': 0.5, 'pmaRange': '1-2', 'pfcRange': '1-1', 'expectedFantamedia': 5.73, 'expectedTitolarita': 64, 'penaltyProbability': '0.000', 'freeKickProbability': '0.00', 'lastThreeYearVotoBase': 5.57, 'lastThreeYearFantamedia': 5.43, 'slot': 8, 'idFantacalcio': 5554,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</si>
  <si>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5,43</t>
  </si>
  <si>
    <t>5554</t>
  </si>
  <si>
    <t>{'pma': 1.1, 'pfc': 0.6, 'pmaRange': '1-2', 'pfcRange': '1-1', 'expectedFantamedia': 5.69, 'expectedTitolarita': 53, 'penaltyProbability': '0.000', 'freeKickProbability': '0.00', 'lastThreeYearVotoBase': 0, 'lastThreeYearFantamedia': 0, 'slot': 8, 'idFantacalcio': 6904,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</si>
  <si>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6904</t>
  </si>
  <si>
    <t>{'pma': 0.85, 'pfc': 0.5, 'pmaRange': '1-2', 'pfcRange': '1-1', 'expectedFantamedia': 6.58, 'expectedTitolarita': 14, 'penaltyProbability': '0.000', 'freeKickProbability': '0.00', 'lastThreeYearVotoBase': 0, 'lastThreeYearFantamedia': 0, 'slot': 6, 'idFantacalcio': 6910,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</si>
  <si>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6910</t>
  </si>
  <si>
    <t>{'pma': 0.5, 'pfc': 0.4, 'pmaRange': '1-1', 'pfcRange': '1-1', 'expectedFantamedia': 6.03, 'expectedTitolarita': 41, 'penaltyProbability': '0.000', 'freeKickProbability': '0.00', 'lastThreeYearVotoBase': 0, 'lastThreeYearFantamedia': 0, 'slot': 6, 'idFantacalcio': 6011,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</si>
  <si>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6011</t>
  </si>
  <si>
    <t>{'pma': 0.8, 'pfc': 0.8, 'pmaRange': '1-1', 'pfcRange': '1-1', 'expectedFantamedia': 5.95, 'expectedTitolarita': 38, 'penaltyProbability': '0.000', 'freeKickProbability': '0.00', 'lastThreeYearVotoBase': 0, 'lastThreeYearFantamedia': 0, 'slot': 8, 'idFantacalcio': 6872,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</si>
  <si>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6872</t>
  </si>
  <si>
    <t>{'pma': 0.7, 'pfc': 0.35, 'pmaRange': '1-1', 'pfcRange': '1-1', 'expectedFantamedia': 5.95, 'expectedTitolarita': 41, 'penaltyProbability': '0.000', 'freeKickProbability': '0.00', 'lastThreeYearVotoBase': 0, 'lastThreeYearFantamedia': 0, 'slot': 8, 'idFantacalcio': 6834,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</si>
  <si>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6834</t>
  </si>
  <si>
    <t>{'pma': 0.95, 'pfc': 0.5, 'pmaRange': '1-2', 'pfcRange': '1-1', 'expectedFantamedia': 5.95, 'expectedTitolarita': 37, 'penaltyProbability': '0.000', 'freeKickProbability': '0.00', 'lastThreeYearVotoBase': 0, 'lastThreeYearFantamedia': 0, 'slot': 8, 'idFantacalcio': 6832,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</si>
  <si>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6832</t>
  </si>
  <si>
    <t>{'pma': 0.5, 'pfc': 0.3, 'pmaRange': '1-1', 'pfcRange': '1-1', 'expectedFantamedia': 5.68, 'expectedTitolarita': 38, 'penaltyProbability': '0.000', 'freeKickProbability': '0.00', 'lastThreeYearVotoBase': 6.5, 'lastThreeYearFantamedia': 6.5, 'slot': 8, 'idFantacalcio': 6021,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</si>
  <si>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6021</t>
  </si>
  <si>
    <t>{'pma': 1, 'pfc': 0.5, 'pmaRange': '1-1', 'pfcRange': '1-1', 'expectedFantamedia': 5.68, 'expectedTitolarita': 35, 'penaltyProbability': '0.000', 'freeKickProbability': '0.00', 'lastThreeYearVotoBase': 0, 'lastThreeYearFantamedia': 0, 'slot': 8, 'idFantacalcio': 6015,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</si>
  <si>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6015</t>
  </si>
  <si>
    <t>{'pma': 10.35, 'pfc': 14.149999999999999, 'pmaRange': '8-14', 'pfcRange': '11-18', 'expectedFantamedia': 6.16, 'expectedTitolarita': 83, 'penaltyProbability': '0.000', 'freeKickProbability': '0.00', 'lastThreeYearVotoBase': 0, 'lastThreeYearFantamedia': 0, 'slot': 5, 'idFantacalcio': 4807,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</si>
  <si>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10,35</t>
  </si>
  <si>
    <t>4807</t>
  </si>
  <si>
    <t>{'pma': 10, 'pfc': 17.05, 'pmaRange': '7-14', 'pfcRange': '13-22', 'expectedFantamedia': 6.21, 'expectedTitolarita': 81, 'penaltyProbability': '0.000', 'freeKickProbability': '0.00', 'lastThreeYearVotoBase': 0, 'lastThreeYearFantamedia': 0, 'slot': 3, 'idFantacalcio': 2406,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</si>
  <si>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2406</t>
  </si>
  <si>
    <t>{'pma': 0, 'pfc': 0, 'pmaRange': '0-0', 'pfcRange': '0-0', 'expectedFantamedia': 6.28, 'expectedTitolarita': 20, 'penaltyProbability': '0.000', 'freeKickProbability': '0.00', 'lastThreeYearVotoBase': 6, 'lastThreeYearFantamedia': 6.11, 'slot': 8, 'idFantacalcio': 464, 'lastThreeYearTitolarity': '0.4500', 'lastFiveYearVotoBase': '6.0000', 'lastFiveYearFantamedia': '6.0600', 'lastFiveYearTitolarity': '0.4200', 'lastYearVotoBase': '6.0000', 'lastYearFantamedia': '6.1900', 'lastYearTitolarity': '0.7100', 'lastFiveMatchesVotoBase': '0.0000', 'lastFiveMatchesFantamedia': '0.0000', 'lastFiveMatchesTitolarity': '0.0000', 'currentSeasonVotoBase': '0.0000', 'currentSeasonFantamedia': '0.0000', 'currentSeasonTitolarity': '0.0000'}</t>
  </si>
  <si>
    <t>464</t>
  </si>
  <si>
    <t>{'pma': 0, 'pfc': 0.5, 'pmaRange': '0-0', 'pfcRange': '1-1', 'expectedFantamedia': 6.58, 'expectedTitolarita': 42, 'penaltyProbability': '0.000', 'freeKickProbability': '0.00', 'lastThreeYearVotoBase': 0, 'lastThreeYearFantamedia': 0, 'slot': 6, 'idFantacalcio': 6912,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</si>
  <si>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6912</t>
  </si>
  <si>
    <t>{'pma': 0, 'pfc': 0.5, 'pmaRange': '0-0', 'pfcRange': '1-1', 'expectedFantamedia': 6.32, 'expectedTitolarita': 40, 'penaltyProbability': '0.000', 'freeKickProbability': '0.00', 'lastThreeYearVotoBase': 6.07, 'lastThreeYearFantamedia': 6.5, 'slot': 6, 'idFantacalcio': 6250,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</si>
  <si>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6250</t>
  </si>
  <si>
    <t>{'pma': 0, 'pfc': 0.5, 'pmaRange': '0-0', 'pfcRange': '1-1', 'expectedFantamedia': 6.17, 'expectedTitolarita': 40, 'penaltyProbability': '0.000', 'freeKickProbability': '0.00', 'lastThreeYearVotoBase': 5.8, 'lastThreeYearFantamedia': 5.81, 'slot': 8, 'idFantacalcio': 5674,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</si>
  <si>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5674</t>
  </si>
  <si>
    <t>{'pma': 0, 'pfc': 0.5, 'pmaRange': '0-0', 'pfcRange': '1-1', 'expectedFantamedia': 6.03, 'expectedTitolarita': 42, 'penaltyProbability': '0.000', 'freeKickProbability': '0.00', 'lastThreeYearVotoBase': 6.02, 'lastThreeYearFantamedia': 6.08, 'slot': 8, 'idFantacalcio': 4285,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</si>
  <si>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4285</t>
  </si>
  <si>
    <t>{'pma': 0, 'pfc': 0.5, 'pmaRange': '0-0', 'pfcRange': '1-1', 'expectedFantamedia': 5.98, 'expectedTitolarita': 39, 'penaltyProbability': '0.000', 'freeKickProbability': '0.00', 'lastThreeYearVotoBase': 6, 'lastThreeYearFantamedia': 6, 'slot': 8, 'idFantacalcio': 6496,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</si>
  <si>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6496</t>
  </si>
  <si>
    <t>{'pma': 0, 'pfc': 0.5, 'pmaRange': '0-0', 'pfcRange': '1-1', 'expectedFantamedia': 5.87, 'expectedTitolarita': 45, 'penaltyProbability': '0.000', 'freeKickProbability': '0.00', 'lastThreeYearVotoBase': 0, 'lastThreeYearFantamedia': 0, 'slot': 8, 'idFantacalcio': 6821,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</si>
  <si>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6821</t>
  </si>
  <si>
    <t>{'pma': 0, 'pfc': 0.5, 'pmaRange': '0-0', 'pfcRange': '1-1', 'expectedFantamedia': 5.84, 'expectedTitolarita': 39, 'penaltyProbability': '0.000', 'freeKickProbability': '0.00', 'lastThreeYearVotoBase': 0, 'lastThreeYearFantamedia': 0, 'slot': 8, 'idFantacalcio': 6618,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</si>
  <si>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6618</t>
  </si>
  <si>
    <t>{'pma': 0, 'pfc': 0.5, 'pmaRange': '0-0', 'pfcRange': '1-1', 'expectedFantamedia': 5.68, 'expectedTitolarita': 42, 'penaltyProbability': '0.000', 'freeKickProbability': '0.00', 'lastThreeYearVotoBase': 0, 'lastThreeYearFantamedia': 0, 'slot': 8, 'idFantacalcio': 6819, 'lastThreeYearTitolarity': '0.0000', 'lastFiveYearVotoBase': '0.0000', 'lastFiveYearFantamedia': '0.0000', 'lastFiveYearTitolarity': '0.0000', 'lastYearVotoBase': '0.0000', 'lastYearFantamedia': '0.0000', 'lastYearTitolarity': '0.0000', 'lastFiveMatchesVotoBase': '0.0000', 'lastFiveMatchesFantamedia': '0.0000', 'lastFiveMatchesTitolarity': '0.0000', 'currentSeasonVotoBase': '0.0000', 'currentSeasonFantamedia': '0.0000', 'currentSeasonTitolarity': '0.0000'}</t>
  </si>
  <si>
    <t>6819</t>
  </si>
  <si>
    <t>Nome</t>
  </si>
  <si>
    <t>Punteggio</t>
  </si>
  <si>
    <t>Convenienza</t>
  </si>
  <si>
    <t>Trend</t>
  </si>
  <si>
    <t>Skills</t>
  </si>
  <si>
    <t>Presenze campionato corrente</t>
  </si>
  <si>
    <t>Fanta Media 2023-2024</t>
  </si>
  <si>
    <t>Fantamedia anno 2023-2024</t>
  </si>
  <si>
    <t>Presenze 2023-2024</t>
  </si>
  <si>
    <t>FM su tot gare 2023-2024</t>
  </si>
  <si>
    <t>Fantamedia anno 2022-2023</t>
  </si>
  <si>
    <t>Fantamedia anno 2021-2022</t>
  </si>
  <si>
    <t>Nuovo acquisto</t>
  </si>
  <si>
    <t>Infortunato</t>
  </si>
  <si>
    <t>Presenze previste</t>
  </si>
  <si>
    <t>Gol previsti</t>
  </si>
  <si>
    <t>Assist previsti</t>
  </si>
  <si>
    <t>Buon investimento</t>
  </si>
  <si>
    <t>Resistenza infortuni</t>
  </si>
  <si>
    <t>Consigliato prossima giornata</t>
  </si>
  <si>
    <t>POR</t>
  </si>
  <si>
    <t>UP</t>
  </si>
  <si>
    <t>['Outsider', 'Titolare']</t>
  </si>
  <si>
    <t>5.45</t>
  </si>
  <si>
    <t>21/30</t>
  </si>
  <si>
    <t>20/30</t>
  </si>
  <si>
    <t>MILINKOVIC</t>
  </si>
  <si>
    <t>['Titolare', 'Rigorista']</t>
  </si>
  <si>
    <t>5.21</t>
  </si>
  <si>
    <t>30+</t>
  </si>
  <si>
    <t>30/40</t>
  </si>
  <si>
    <t>MONTIPÒ</t>
  </si>
  <si>
    <t>['Titolare', 'Buona Media']</t>
  </si>
  <si>
    <t>5.03</t>
  </si>
  <si>
    <t>40/50</t>
  </si>
  <si>
    <t>MARTINEZ</t>
  </si>
  <si>
    <t>STABLE</t>
  </si>
  <si>
    <t>['Panchinaro']</t>
  </si>
  <si>
    <t>5.34</t>
  </si>
  <si>
    <t>0/10</t>
  </si>
  <si>
    <t>['Titolare']</t>
  </si>
  <si>
    <t>6.05</t>
  </si>
  <si>
    <t>['Titolare', 'Buona Media', 'Rigorista']</t>
  </si>
  <si>
    <t>5.31</t>
  </si>
  <si>
    <t>DOWN</t>
  </si>
  <si>
    <t>['Fuoriclasse', 'Titolare', 'Buona Media']</t>
  </si>
  <si>
    <t>5.26</t>
  </si>
  <si>
    <t>['Titolare', 'Giovane talento']</t>
  </si>
  <si>
    <t>5.36</t>
  </si>
  <si>
    <t>5.30</t>
  </si>
  <si>
    <t>11/20</t>
  </si>
  <si>
    <t>5.14</t>
  </si>
  <si>
    <t>5.38</t>
  </si>
  <si>
    <t>5.19</t>
  </si>
  <si>
    <t>['Panchinaro', 'Giovane talento']</t>
  </si>
  <si>
    <t>5.28</t>
  </si>
  <si>
    <t>4.43</t>
  </si>
  <si>
    <t>5.22</t>
  </si>
  <si>
    <t>4.28</t>
  </si>
  <si>
    <t>['Fuoriclasse', 'Titolare']</t>
  </si>
  <si>
    <t>6.15</t>
  </si>
  <si>
    <t>6.07</t>
  </si>
  <si>
    <t>['Panchinaro', 'Buona Media']</t>
  </si>
  <si>
    <t>4.57</t>
  </si>
  <si>
    <t>PATRICIO</t>
  </si>
  <si>
    <t>5.18</t>
  </si>
  <si>
    <t>5.50</t>
  </si>
  <si>
    <t>RADU</t>
  </si>
  <si>
    <t>STANKOVIC</t>
  </si>
  <si>
    <t>3.25</t>
  </si>
  <si>
    <t>MARTINELLI</t>
  </si>
  <si>
    <t>6.00</t>
  </si>
  <si>
    <t>CHRISTENSEN</t>
  </si>
  <si>
    <t>DONNARUMMA</t>
  </si>
  <si>
    <t>0/1</t>
  </si>
  <si>
    <t>ROSSI</t>
  </si>
  <si>
    <t>BORBEI</t>
  </si>
  <si>
    <t>RAVAGLIA</t>
  </si>
  <si>
    <t>3.00</t>
  </si>
  <si>
    <t>BERARDI</t>
  </si>
  <si>
    <t>CHIESA</t>
  </si>
  <si>
    <t>DIF</t>
  </si>
  <si>
    <t>['Titolare', 'Buona Media', 'Goleador', 'Assistman', 'Piazzati']</t>
  </si>
  <si>
    <t>7.25</t>
  </si>
  <si>
    <t>HERNANDEZ</t>
  </si>
  <si>
    <t>['Fuoriclasse', 'Titolare', 'Buona Media', 'Goleador', 'Assistman', 'Rigorista']</t>
  </si>
  <si>
    <t>6.35</t>
  </si>
  <si>
    <t>AUGUSTO</t>
  </si>
  <si>
    <t>['Panchinaro', 'Buona Media', 'Goleador', 'Assistman', 'Piazzati']</t>
  </si>
  <si>
    <t>6.21</t>
  </si>
  <si>
    <t>['Titolare', 'Buona Media', 'Giovane talento']</t>
  </si>
  <si>
    <t>6.12</t>
  </si>
  <si>
    <t>0/3</t>
  </si>
  <si>
    <t>0/2</t>
  </si>
  <si>
    <t>['Fuoriclasse', 'Titolare', 'Buona Media', 'Goleador']</t>
  </si>
  <si>
    <t>6.24</t>
  </si>
  <si>
    <t>6.37</t>
  </si>
  <si>
    <t>['Titolare', 'Assistman']</t>
  </si>
  <si>
    <t>6.14</t>
  </si>
  <si>
    <t>['Outsider', 'Titolare', 'Buona Media', 'Assistman']</t>
  </si>
  <si>
    <t>6.57</t>
  </si>
  <si>
    <t>['Panchinaro', 'Buona Media', 'Assistman']</t>
  </si>
  <si>
    <t>['Outsider', 'Titolare', 'Giovane talento']</t>
  </si>
  <si>
    <t>6.41</t>
  </si>
  <si>
    <t>['Titolare', 'Buona Media', 'Falloso']</t>
  </si>
  <si>
    <t>6.44</t>
  </si>
  <si>
    <t>6.09</t>
  </si>
  <si>
    <t>6.28</t>
  </si>
  <si>
    <t>6.38</t>
  </si>
  <si>
    <t>6.23</t>
  </si>
  <si>
    <t>['Outsider', 'Panchinaro', 'Assistman', 'Giovane talento']</t>
  </si>
  <si>
    <t>6.10</t>
  </si>
  <si>
    <t>['Titolare', 'Assistman', 'Rigorista', 'Piazzati']</t>
  </si>
  <si>
    <t>6.02</t>
  </si>
  <si>
    <t>['Fuoriclasse', 'Titolare', 'Goleador', 'Falloso']</t>
  </si>
  <si>
    <t>['Outsider', 'Titolare', 'Buona Media']</t>
  </si>
  <si>
    <t>6.13</t>
  </si>
  <si>
    <t>['Outsider', 'Titolare', 'Buona Media', 'Falloso']</t>
  </si>
  <si>
    <t>6.25</t>
  </si>
  <si>
    <t>['Titolare', 'Assistman', 'Falloso']</t>
  </si>
  <si>
    <t>6.04</t>
  </si>
  <si>
    <t>['Outsider', 'Panchinaro', 'Giovane talento']</t>
  </si>
  <si>
    <t>6.22</t>
  </si>
  <si>
    <t>6.11</t>
  </si>
  <si>
    <t>['Titolare', 'Falloso', 'Giovane talento']</t>
  </si>
  <si>
    <t>['Titolare', 'Buona Media', 'Assistman', 'Falloso']</t>
  </si>
  <si>
    <t>6.30</t>
  </si>
  <si>
    <t>['Titolare', 'Buona Media', 'Goleador']</t>
  </si>
  <si>
    <t>6.56</t>
  </si>
  <si>
    <t>6.19</t>
  </si>
  <si>
    <t>6.06</t>
  </si>
  <si>
    <t>['Outsider', 'Titolare', 'Goleador']</t>
  </si>
  <si>
    <t>7.02</t>
  </si>
  <si>
    <t>['Panchinaro', 'Falloso']</t>
  </si>
  <si>
    <t>6.17</t>
  </si>
  <si>
    <t>6.20</t>
  </si>
  <si>
    <t>['Panchinaro', 'Goleador']</t>
  </si>
  <si>
    <t>['Outsider', 'Titolare', 'Goleador', 'Assistman']</t>
  </si>
  <si>
    <t>['Titolare', 'Buona Media', 'Assistman', 'Giovane talento']</t>
  </si>
  <si>
    <t>['Titolare', 'Buona Media', 'Assistman']</t>
  </si>
  <si>
    <t>6.31</t>
  </si>
  <si>
    <t>6.32</t>
  </si>
  <si>
    <t>RANIERI</t>
  </si>
  <si>
    <t>['Panchinaro', 'Buona Media', 'Giovane talento']</t>
  </si>
  <si>
    <t>6.33</t>
  </si>
  <si>
    <t>6.29</t>
  </si>
  <si>
    <t>['Outsider', 'Titolare', 'Buona Media', 'Goleador', 'Falloso']</t>
  </si>
  <si>
    <t>NDICKA</t>
  </si>
  <si>
    <t>['Outsider', 'Titolare', 'Goleador', 'Giovane talento']</t>
  </si>
  <si>
    <t>['Panchinaro', 'Buona Media', 'Assistman', 'Falloso']</t>
  </si>
  <si>
    <t>['Outsider', 'Titolare', 'Goleador', 'Falloso']</t>
  </si>
  <si>
    <t>6.34</t>
  </si>
  <si>
    <t>SOSA</t>
  </si>
  <si>
    <t>['Outsider', 'Panchinaro', 'Assistman', 'Piazzati']</t>
  </si>
  <si>
    <t>KAMARA</t>
  </si>
  <si>
    <t>5.56</t>
  </si>
  <si>
    <t>['Titolare', 'Goleador', 'Assistman']</t>
  </si>
  <si>
    <t>['Panchinaro', 'Goleador', 'Rigorista', 'Giovane talento']</t>
  </si>
  <si>
    <t>6.08</t>
  </si>
  <si>
    <t>DEL</t>
  </si>
  <si>
    <t>['Outsider', 'Titolare', 'Assistman']</t>
  </si>
  <si>
    <t>6.26</t>
  </si>
  <si>
    <t>JESUS</t>
  </si>
  <si>
    <t>5.48</t>
  </si>
  <si>
    <t>6.16</t>
  </si>
  <si>
    <t>['Titolare', 'Goleador']</t>
  </si>
  <si>
    <t>PEZZELLA</t>
  </si>
  <si>
    <t>['Fuoriclasse', 'Panchinaro', 'Buona Media']</t>
  </si>
  <si>
    <t>KRISTENSEN</t>
  </si>
  <si>
    <t>['Titolare', 'Falloso']</t>
  </si>
  <si>
    <t>5.40</t>
  </si>
  <si>
    <t>TAVARES</t>
  </si>
  <si>
    <t>BUCHANAN</t>
  </si>
  <si>
    <t>['Panchinaro', 'Assistman']</t>
  </si>
  <si>
    <t>DJALO</t>
  </si>
  <si>
    <t>['Panchinaro', 'Goleador', 'Falloso']</t>
  </si>
  <si>
    <t>['Outsider', 'Titolare', 'Falloso', 'Giovane talento']</t>
  </si>
  <si>
    <t>5.58</t>
  </si>
  <si>
    <t>JIMENEZ</t>
  </si>
  <si>
    <t>MODESTO</t>
  </si>
  <si>
    <t>PEREIRA</t>
  </si>
  <si>
    <t>PELLEGRINI</t>
  </si>
  <si>
    <t>SALA</t>
  </si>
  <si>
    <t>COULIBALY</t>
  </si>
  <si>
    <t>['Panchinaro', 'Assistman', 'Giovane talento']</t>
  </si>
  <si>
    <t>7.06</t>
  </si>
  <si>
    <t>6.39</t>
  </si>
  <si>
    <t>['Outsider', 'Panchinaro', 'Goleador']</t>
  </si>
  <si>
    <t>6.27</t>
  </si>
  <si>
    <t>RUI</t>
  </si>
  <si>
    <t>['Panchinaro', 'Piazzati']</t>
  </si>
  <si>
    <t>ROYAL</t>
  </si>
  <si>
    <t>MORENO</t>
  </si>
  <si>
    <t>COPPOLA</t>
  </si>
  <si>
    <t>FERREIRA</t>
  </si>
  <si>
    <t>5.54</t>
  </si>
  <si>
    <t>7.17</t>
  </si>
  <si>
    <t>MIRANDA</t>
  </si>
  <si>
    <t>['Titolare', 'Assistman', 'Piazzati']</t>
  </si>
  <si>
    <t>6.03</t>
  </si>
  <si>
    <t>PALACIOS</t>
  </si>
  <si>
    <t>['Panchinaro', 'Falloso', 'Giovane talento']</t>
  </si>
  <si>
    <t>VALENTINI</t>
  </si>
  <si>
    <t>PAJAC</t>
  </si>
  <si>
    <t>DEMBELÉ</t>
  </si>
  <si>
    <t>['Outsider', 'Titolare', 'Buona Media', 'Assistman', 'Giovane talento']</t>
  </si>
  <si>
    <t>ROBERTO</t>
  </si>
  <si>
    <t>VAN</t>
  </si>
  <si>
    <t>CARBONI</t>
  </si>
  <si>
    <t>GASPAR</t>
  </si>
  <si>
    <t>['Panchinaro', 'Assistman', 'Falloso']</t>
  </si>
  <si>
    <t>TOURE</t>
  </si>
  <si>
    <t>KOVACIK</t>
  </si>
  <si>
    <t>KEBASELE</t>
  </si>
  <si>
    <t>5.43</t>
  </si>
  <si>
    <t>5.29</t>
  </si>
  <si>
    <t>GIANNETTI</t>
  </si>
  <si>
    <t>4.25</t>
  </si>
  <si>
    <t>CEN</t>
  </si>
  <si>
    <t>6.59</t>
  </si>
  <si>
    <t>['Titolare', 'Buona Media', 'Piazzati', 'Falloso']</t>
  </si>
  <si>
    <t>8.03</t>
  </si>
  <si>
    <t>8.23</t>
  </si>
  <si>
    <t>['Fuoriclasse', 'Titolare', 'Buona Media', 'Goleador', 'Assistman']</t>
  </si>
  <si>
    <t>7.10</t>
  </si>
  <si>
    <t>EDERSON</t>
  </si>
  <si>
    <t>['Outsider', 'Titolare', 'Buona Media', 'Goleador', 'Assistman']</t>
  </si>
  <si>
    <t>7.22</t>
  </si>
  <si>
    <t>['Fuoriclasse', 'Titolare', 'Buona Media', 'Assistman', 'Rigorista', 'Piazzati']</t>
  </si>
  <si>
    <t>7.31</t>
  </si>
  <si>
    <t>BARAK</t>
  </si>
  <si>
    <t>['Panchinaro', 'Buona Media', 'Goleador', 'Assistman', 'Rigorista']</t>
  </si>
  <si>
    <t>7.11</t>
  </si>
  <si>
    <t>['Panchinaro', 'Buona Media', 'Goleador']</t>
  </si>
  <si>
    <t>7.00</t>
  </si>
  <si>
    <t>['Outsider', 'Titolare', 'Buona Media', 'Goleador', 'Giovane talento']</t>
  </si>
  <si>
    <t>7.37</t>
  </si>
  <si>
    <t>LUIZ</t>
  </si>
  <si>
    <t>['Fuoriclasse', 'Titolare', 'Goleador']</t>
  </si>
  <si>
    <t>6.36</t>
  </si>
  <si>
    <t>6.40</t>
  </si>
  <si>
    <t>['Outsider', 'Panchinaro', 'Goleador', 'Piazzati']</t>
  </si>
  <si>
    <t>6.47</t>
  </si>
  <si>
    <t>['Titolare', 'Buona Media', 'Piazzati']</t>
  </si>
  <si>
    <t>['Panchinaro', 'Goleador', 'Assistman', 'Falloso']</t>
  </si>
  <si>
    <t>FOFANA</t>
  </si>
  <si>
    <t>ARTHUR</t>
  </si>
  <si>
    <t>['Panchinaro', 'Assistman', 'Piazzati']</t>
  </si>
  <si>
    <t>ANGUISSA</t>
  </si>
  <si>
    <t>['Outsider', 'Titolare', 'Goleador', 'Assistman', 'Falloso']</t>
  </si>
  <si>
    <t>POGBA</t>
  </si>
  <si>
    <t>['Panchinaro', 'Goleador', 'Assistman']</t>
  </si>
  <si>
    <t>['Panchinaro', 'Buona Media', 'Falloso']</t>
  </si>
  <si>
    <t>['Outsider', 'Titolare', 'Buona Media', 'Assistman', 'Piazzati']</t>
  </si>
  <si>
    <t>6.50</t>
  </si>
  <si>
    <t>GONZALEZ</t>
  </si>
  <si>
    <t>7.20</t>
  </si>
  <si>
    <t>BERNABE</t>
  </si>
  <si>
    <t>['Outsider', 'Titolare', 'Goleador', 'Assistman', 'Giovane talento']</t>
  </si>
  <si>
    <t>7.13</t>
  </si>
  <si>
    <t>RICCI</t>
  </si>
  <si>
    <t>6.53</t>
  </si>
  <si>
    <t>6.54</t>
  </si>
  <si>
    <t>['Panchinaro', 'Buona Media', 'Piazzati', 'Giovane talento']</t>
  </si>
  <si>
    <t>SULEMANA</t>
  </si>
  <si>
    <t>['Outsider', 'Panchinaro', 'Buona Media', 'Giovane talento']</t>
  </si>
  <si>
    <t>['Panchinaro', 'Goleador', 'Piazzati']</t>
  </si>
  <si>
    <t>['Panchinaro', 'Goleador', 'Giovane talento']</t>
  </si>
  <si>
    <t>['Panchinaro', 'Buona Media', 'Falloso', 'Giovane talento']</t>
  </si>
  <si>
    <t>['Outsider', 'Titolare', 'Assistman', 'Falloso', 'Giovane talento']</t>
  </si>
  <si>
    <t>HENDERSON</t>
  </si>
  <si>
    <t>['Outsider', 'Titolare', 'Buona Media', 'Giovane talento']</t>
  </si>
  <si>
    <t>KONE</t>
  </si>
  <si>
    <t>['Titolare', 'Piazzati']</t>
  </si>
  <si>
    <t>['Titolare', 'Goleador', 'Piazzati', 'Falloso']</t>
  </si>
  <si>
    <t>7.28</t>
  </si>
  <si>
    <t>AKPA</t>
  </si>
  <si>
    <t>6.01</t>
  </si>
  <si>
    <t>5.35</t>
  </si>
  <si>
    <t>['Panchinaro', 'Goleador', 'Falloso', 'Giovane talento']</t>
  </si>
  <si>
    <t>7.24</t>
  </si>
  <si>
    <t>['Outsider', 'Titolare', 'Goleador', 'Falloso', 'Giovane talento']</t>
  </si>
  <si>
    <t>['Outsider', 'Titolare', 'Assistman', 'Giovane talento']</t>
  </si>
  <si>
    <t>6.18</t>
  </si>
  <si>
    <t>ILKHAN</t>
  </si>
  <si>
    <t>['Panchinaro', 'Goleador', 'Assistman', 'Piazzati', 'Giovane talento']</t>
  </si>
  <si>
    <t>MORO</t>
  </si>
  <si>
    <t>MACHIN</t>
  </si>
  <si>
    <t>KEITA</t>
  </si>
  <si>
    <t>['Outsider', 'Panchinaro', 'Assistman', 'Falloso', 'Giovane talento']</t>
  </si>
  <si>
    <t>MELEGONI</t>
  </si>
  <si>
    <t>5.00</t>
  </si>
  <si>
    <t>7.33</t>
  </si>
  <si>
    <t>['Outsider', 'Panchinaro', 'Piazzati', 'Giovane talento']</t>
  </si>
  <si>
    <t>CAMARA</t>
  </si>
  <si>
    <t>ANDERSEN</t>
  </si>
  <si>
    <t>FIORDILINO</t>
  </si>
  <si>
    <t>['Panchinaro', 'Buona Media', 'Assistman', 'Piazzati']</t>
  </si>
  <si>
    <t>DOUMBIA</t>
  </si>
  <si>
    <t>INFANTINO</t>
  </si>
  <si>
    <t>SILVA</t>
  </si>
  <si>
    <t>NICOLUSSI</t>
  </si>
  <si>
    <t>TRQ</t>
  </si>
  <si>
    <t>['Fuoriclasse', 'Panchinaro', 'Goleador', 'Assistman', 'Piazzati', 'Falloso', 'Giovane talento']</t>
  </si>
  <si>
    <t>7.39</t>
  </si>
  <si>
    <t>['Fuoriclasse', 'Titolare', 'Goleador', 'Assistman', 'Rigorista', 'Giovane talento']</t>
  </si>
  <si>
    <t>['Titolare', 'Buona Media', 'Goleador', 'Piazzati']</t>
  </si>
  <si>
    <t>7.36</t>
  </si>
  <si>
    <t>['Fuoriclasse', 'Titolare', 'Buona Media', 'Goleador', 'Assistman', 'Rigorista', 'Piazzati']</t>
  </si>
  <si>
    <t>['Outsider', 'Panchinaro', 'Buona Media', 'Goleador', 'Assistman']</t>
  </si>
  <si>
    <t>GUDMUNDSSON</t>
  </si>
  <si>
    <t>['Fuoriclasse', 'Titolare', 'Buona Media', 'Goleador', 'Falloso']</t>
  </si>
  <si>
    <t>8.10</t>
  </si>
  <si>
    <t>['Fuoriclasse', 'Titolare', 'Buona Media', 'Goleador', 'Rigorista', 'Piazzati']</t>
  </si>
  <si>
    <t>7.19</t>
  </si>
  <si>
    <t>['Outsider', 'Titolare', 'Assistman', 'Piazzati']</t>
  </si>
  <si>
    <t>IKONÈ</t>
  </si>
  <si>
    <t>['Outsider', 'Panchinaro', 'Goleador', 'Giovane talento']</t>
  </si>
  <si>
    <t>['Outsider', 'Titolare', 'Goleador', 'Piazzati']</t>
  </si>
  <si>
    <t>['Panchinaro', 'Buona Media', 'Goleador', 'Giovane talento']</t>
  </si>
  <si>
    <t>['Outsider', 'Titolare', 'Goleador', 'Assistman', 'Rigorista', 'Piazzati']</t>
  </si>
  <si>
    <t>['Outsider', 'Panchinaro']</t>
  </si>
  <si>
    <t>MITROVIC</t>
  </si>
  <si>
    <t>CHAJIA</t>
  </si>
  <si>
    <t>ILING</t>
  </si>
  <si>
    <t>VIGNATO</t>
  </si>
  <si>
    <t>YEBOAH</t>
  </si>
  <si>
    <t>ATT</t>
  </si>
  <si>
    <t>['Fuoriclasse', 'Titolare', 'Buona Media', 'Goleador', 'Rigorista', 'Piazzati', 'Giovane talento']</t>
  </si>
  <si>
    <t>8.00</t>
  </si>
  <si>
    <t>20+</t>
  </si>
  <si>
    <t>['Fuoriclasse', 'Titolare', 'Buona Media', 'Goleador', 'Rigorista']</t>
  </si>
  <si>
    <t>9.21</t>
  </si>
  <si>
    <t>12/15</t>
  </si>
  <si>
    <t>['Titolare', 'Goleador', 'Falloso', 'Giovane talento']</t>
  </si>
  <si>
    <t>8.25</t>
  </si>
  <si>
    <t>['Fuoriclasse', 'Titolare', 'Buona Media', 'Goleador', 'Assistman', 'Giovane talento']</t>
  </si>
  <si>
    <t>8.29</t>
  </si>
  <si>
    <t>ZAPATA</t>
  </si>
  <si>
    <t>['Outsider', 'Titolare', 'Goleador', 'Rigorista']</t>
  </si>
  <si>
    <t>7.26</t>
  </si>
  <si>
    <t>7.41</t>
  </si>
  <si>
    <t>['Outsider', 'Panchinaro', 'Buona Media', 'Goleador']</t>
  </si>
  <si>
    <t>['Titolare', 'Goleador', 'Rigorista', 'Piazzati', 'Falloso']</t>
  </si>
  <si>
    <t>['Outsider', 'Titolare', 'Buona Media', 'Goleador']</t>
  </si>
  <si>
    <t>8.35</t>
  </si>
  <si>
    <t>ADAMS</t>
  </si>
  <si>
    <t>16/19</t>
  </si>
  <si>
    <t>['Panchinaro', 'Goleador', 'Rigorista']</t>
  </si>
  <si>
    <t>6.48</t>
  </si>
  <si>
    <t>7.44</t>
  </si>
  <si>
    <t>['Titolare', 'Buona Media', 'Goleador', 'Rigorista']</t>
  </si>
  <si>
    <t>7.15</t>
  </si>
  <si>
    <t>BELTRAN</t>
  </si>
  <si>
    <t>['Panchinaro', 'Goleador', 'Rigorista', 'Falloso']</t>
  </si>
  <si>
    <t>['Titolare', 'Goleador', 'Giovane talento']</t>
  </si>
  <si>
    <t>MBANGOULA</t>
  </si>
  <si>
    <t>['Titolare', 'Goleador', 'Falloso']</t>
  </si>
  <si>
    <t>['Outsider', 'Titolare', 'Buona Media', 'Goleador', 'Assistman', 'Giovane talento']</t>
  </si>
  <si>
    <t>7.12</t>
  </si>
  <si>
    <t>['Panchinaro', 'Buona Media', 'Goleador', 'Rigorista', 'Falloso']</t>
  </si>
  <si>
    <t>7.01</t>
  </si>
  <si>
    <t>LIVRAMENTO</t>
  </si>
  <si>
    <t>['Outsider', 'Titolare', 'Goleador', 'Piazzati', 'Giovane talento']</t>
  </si>
  <si>
    <t>7.16</t>
  </si>
  <si>
    <t>['Panchinaro', 'Goleador', 'Piazzati', 'Falloso']</t>
  </si>
  <si>
    <t>7.04</t>
  </si>
  <si>
    <t>ESPOSITO</t>
  </si>
  <si>
    <t>DEULOFEU</t>
  </si>
  <si>
    <t>['Panchinaro', 'Buona Media', 'Goleador', 'Assistman', 'Rigorista', 'Piazzati', 'Falloso']</t>
  </si>
  <si>
    <t>7.27</t>
  </si>
  <si>
    <t>6.52</t>
  </si>
  <si>
    <t>['Titolare', 'Goleador', 'Rigorista', 'Piazzati']</t>
  </si>
  <si>
    <t>['Titolare', 'Goleador', 'Rigorista', 'Giovane talento']</t>
  </si>
  <si>
    <t>['Outsider', 'Titolare', 'Falloso']</t>
  </si>
  <si>
    <t>6.45</t>
  </si>
  <si>
    <t>['Panchinaro', 'Assistman', 'Piazzati', 'Giovane talento']</t>
  </si>
  <si>
    <t>7.21</t>
  </si>
  <si>
    <t>BREKALO</t>
  </si>
  <si>
    <t>6.46</t>
  </si>
  <si>
    <t>TRAORE</t>
  </si>
  <si>
    <t>DOMINGUEZ</t>
  </si>
  <si>
    <t>SANSONE</t>
  </si>
  <si>
    <t>['Panchinaro', 'Buona Media', 'Assistman', 'Rigorista']</t>
  </si>
  <si>
    <t>['Titolare', 'Buona Media', 'Rigorista', 'Piazzati']</t>
  </si>
  <si>
    <t>COSTA</t>
  </si>
  <si>
    <t>7.08</t>
  </si>
  <si>
    <t>PAZ</t>
  </si>
  <si>
    <t>YALCIN</t>
  </si>
  <si>
    <t>CASTRO</t>
  </si>
  <si>
    <t>7.30</t>
  </si>
  <si>
    <t>SARR</t>
  </si>
  <si>
    <t>['Outsider', 'Panchinaro', 'Goleador', 'Rigorista', 'Falloso', 'Giovane talento']</t>
  </si>
  <si>
    <t>MORENTE</t>
  </si>
  <si>
    <t>CORFITZEN</t>
  </si>
  <si>
    <t>DAVIS</t>
  </si>
  <si>
    <t>VITINHA</t>
  </si>
  <si>
    <t>LingoL</t>
  </si>
  <si>
    <t>Ivan</t>
  </si>
  <si>
    <t>Paolo</t>
  </si>
  <si>
    <t>Padrone</t>
  </si>
  <si>
    <t>Gerry</t>
  </si>
  <si>
    <t>Stefano</t>
  </si>
  <si>
    <t>Rino</t>
  </si>
  <si>
    <t>Manzo</t>
  </si>
  <si>
    <t>PORTIERI</t>
  </si>
  <si>
    <t>Meret</t>
  </si>
  <si>
    <t>Ospina</t>
  </si>
  <si>
    <t>Maignan</t>
  </si>
  <si>
    <t>Audero</t>
  </si>
  <si>
    <t>Rui Patricio</t>
  </si>
  <si>
    <t>Musso</t>
  </si>
  <si>
    <t>Szczesny</t>
  </si>
  <si>
    <t>Reina</t>
  </si>
  <si>
    <t>Dragowski</t>
  </si>
  <si>
    <t>Handanovic</t>
  </si>
  <si>
    <t>Sirigu</t>
  </si>
  <si>
    <t>Milinkovic-Savic V.</t>
  </si>
  <si>
    <t>Tatarusanu</t>
  </si>
  <si>
    <t>Cragno</t>
  </si>
  <si>
    <t>Fuzato</t>
  </si>
  <si>
    <t>Sportiello</t>
  </si>
  <si>
    <t>Perin</t>
  </si>
  <si>
    <t>Strakosha</t>
  </si>
  <si>
    <t>Skorupski</t>
  </si>
  <si>
    <t>Radu I.</t>
  </si>
  <si>
    <t>Belec</t>
  </si>
  <si>
    <t>Silvestri</t>
  </si>
  <si>
    <t>Plizzari</t>
  </si>
  <si>
    <t>Falcone</t>
  </si>
  <si>
    <t>Boer</t>
  </si>
  <si>
    <t>Montipo'</t>
  </si>
  <si>
    <t>Pinsoglio</t>
  </si>
  <si>
    <t>Adamonis</t>
  </si>
  <si>
    <t>Consigli</t>
  </si>
  <si>
    <t>Vicario</t>
  </si>
  <si>
    <t>TOTALE</t>
  </si>
  <si>
    <t>DIFENSORI</t>
  </si>
  <si>
    <t>Bremer</t>
  </si>
  <si>
    <t>Zappacosta</t>
  </si>
  <si>
    <t>Gosens</t>
  </si>
  <si>
    <t>Cuadrado</t>
  </si>
  <si>
    <t>Skriniar</t>
  </si>
  <si>
    <t>Molina N.</t>
  </si>
  <si>
    <t>Hernandez T.</t>
  </si>
  <si>
    <t>Criscito</t>
  </si>
  <si>
    <t>Bonucci</t>
  </si>
  <si>
    <t>Maehle</t>
  </si>
  <si>
    <t>Calabria</t>
  </si>
  <si>
    <t>Di Lorenzo</t>
  </si>
  <si>
    <t>Milenkovic</t>
  </si>
  <si>
    <t>Tomori</t>
  </si>
  <si>
    <t>Koulibaly</t>
  </si>
  <si>
    <t>Vina</t>
  </si>
  <si>
    <t>Toljan</t>
  </si>
  <si>
    <t>De Vrij</t>
  </si>
  <si>
    <t>Ferrari G.</t>
  </si>
  <si>
    <t>Bastoni</t>
  </si>
  <si>
    <t>Acerbi</t>
  </si>
  <si>
    <t>Mancini</t>
  </si>
  <si>
    <t>Hysaj</t>
  </si>
  <si>
    <t>Dumfries</t>
  </si>
  <si>
    <t>Dimarco</t>
  </si>
  <si>
    <t>Nuytinck</t>
  </si>
  <si>
    <t>Biraghi</t>
  </si>
  <si>
    <t>Venuti</t>
  </si>
  <si>
    <t>Kjaer</t>
  </si>
  <si>
    <t>Danilo</t>
  </si>
  <si>
    <t>Karsdorp</t>
  </si>
  <si>
    <t>Chiellini</t>
  </si>
  <si>
    <t>Florenzi</t>
  </si>
  <si>
    <t>Pezzella Giu.</t>
  </si>
  <si>
    <t>Godin</t>
  </si>
  <si>
    <t>Djimsiti</t>
  </si>
  <si>
    <t>Parisi</t>
  </si>
  <si>
    <t>Augello</t>
  </si>
  <si>
    <t>De Ligt</t>
  </si>
  <si>
    <t>Lazzari</t>
  </si>
  <si>
    <t>Ibanez</t>
  </si>
  <si>
    <t>Palomino</t>
  </si>
  <si>
    <t>Izzo</t>
  </si>
  <si>
    <t>Faraoni</t>
  </si>
  <si>
    <t>Bastoni S.</t>
  </si>
  <si>
    <t>Manolas</t>
  </si>
  <si>
    <t>Sabelli</t>
  </si>
  <si>
    <t>Odriozola</t>
  </si>
  <si>
    <t>Yoshida</t>
  </si>
  <si>
    <t>Darmian</t>
  </si>
  <si>
    <t>D'Ambrosio</t>
  </si>
  <si>
    <t>Marusic</t>
  </si>
  <si>
    <t>Nastasic</t>
  </si>
  <si>
    <t>Lykogiannis</t>
  </si>
  <si>
    <t>Caldara</t>
  </si>
  <si>
    <t>Singo</t>
  </si>
  <si>
    <t>Toloi</t>
  </si>
  <si>
    <t>Stryger Larsen</t>
  </si>
  <si>
    <t>De Silvestri</t>
  </si>
  <si>
    <t>Mario Rui</t>
  </si>
  <si>
    <t>Amian</t>
  </si>
  <si>
    <t>Ansaldi</t>
  </si>
  <si>
    <t>Ceccherini</t>
  </si>
  <si>
    <t>Muldur</t>
  </si>
  <si>
    <t>Smalling</t>
  </si>
  <si>
    <t>Spinazzola</t>
  </si>
  <si>
    <t>Ampadu</t>
  </si>
  <si>
    <t>Rodriguez R.</t>
  </si>
  <si>
    <t>Colley</t>
  </si>
  <si>
    <t>Zappa</t>
  </si>
  <si>
    <t>Haps</t>
  </si>
  <si>
    <t>Bonifazi</t>
  </si>
  <si>
    <t>Fares</t>
  </si>
  <si>
    <t>Rogerio</t>
  </si>
  <si>
    <t>Reynolds</t>
  </si>
  <si>
    <t>Stojanovic</t>
  </si>
  <si>
    <t>Demiral</t>
  </si>
  <si>
    <t>Ruggeri</t>
  </si>
  <si>
    <t>Alex Sandro</t>
  </si>
  <si>
    <t>Bereszynski</t>
  </si>
  <si>
    <t>CENTROCAMPISTI</t>
  </si>
  <si>
    <t>Aramu</t>
  </si>
  <si>
    <t>Chiesa</t>
  </si>
  <si>
    <t>Veretout</t>
  </si>
  <si>
    <t>Zaniolo</t>
  </si>
  <si>
    <t>Kulusevski</t>
  </si>
  <si>
    <t>Orsolini</t>
  </si>
  <si>
    <t>Mkhitaryan</t>
  </si>
  <si>
    <t>Djuricic</t>
  </si>
  <si>
    <t>Milinkovic-Savic</t>
  </si>
  <si>
    <t>Pellegrini Lo.</t>
  </si>
  <si>
    <t>Bajrami</t>
  </si>
  <si>
    <t>Damsgaard</t>
  </si>
  <si>
    <t>Felipe Anderson</t>
  </si>
  <si>
    <t>Diaz B.</t>
  </si>
  <si>
    <t>Perisic</t>
  </si>
  <si>
    <t>Zaccagni</t>
  </si>
  <si>
    <t>Kessie'</t>
  </si>
  <si>
    <t>Luis Alberto</t>
  </si>
  <si>
    <t>Pereyra</t>
  </si>
  <si>
    <t>Zielinski</t>
  </si>
  <si>
    <t>Malinovskyi</t>
  </si>
  <si>
    <t>Svanberg</t>
  </si>
  <si>
    <t>Sottil</t>
  </si>
  <si>
    <t>Soriano</t>
  </si>
  <si>
    <t>Ruiz</t>
  </si>
  <si>
    <t>Nandez</t>
  </si>
  <si>
    <t>Marin</t>
  </si>
  <si>
    <t>Locatelli</t>
  </si>
  <si>
    <t>Lazovic</t>
  </si>
  <si>
    <t>Barak</t>
  </si>
  <si>
    <t>Miranchuk</t>
  </si>
  <si>
    <t>Brozovic</t>
  </si>
  <si>
    <t>Pasalic</t>
  </si>
  <si>
    <t>Leo' Sena</t>
  </si>
  <si>
    <t>Candreva</t>
  </si>
  <si>
    <t>Tonali</t>
  </si>
  <si>
    <t>Barella</t>
  </si>
  <si>
    <t>Saelemaekers</t>
  </si>
  <si>
    <t>Ilic</t>
  </si>
  <si>
    <t>Frattesi</t>
  </si>
  <si>
    <t>Messias</t>
  </si>
  <si>
    <t>Samardzic</t>
  </si>
  <si>
    <t>Hernani</t>
  </si>
  <si>
    <t>Bernardeschi</t>
  </si>
  <si>
    <t>Praet</t>
  </si>
  <si>
    <t>Pessina</t>
  </si>
  <si>
    <t>Castrovilli</t>
  </si>
  <si>
    <t>Calhanoglu</t>
  </si>
  <si>
    <t>Maggiore</t>
  </si>
  <si>
    <t>Pobega</t>
  </si>
  <si>
    <t>Skov Olsen</t>
  </si>
  <si>
    <t>Zambo Anguissa</t>
  </si>
  <si>
    <t>Verdi</t>
  </si>
  <si>
    <t>Mckennie</t>
  </si>
  <si>
    <t>Strootman</t>
  </si>
  <si>
    <t>Lukic</t>
  </si>
  <si>
    <t>Tameze</t>
  </si>
  <si>
    <t>Thorsby</t>
  </si>
  <si>
    <t>Rabiot</t>
  </si>
  <si>
    <t>Lucas Leiva</t>
  </si>
  <si>
    <t>Bonaventura</t>
  </si>
  <si>
    <t>Torreira</t>
  </si>
  <si>
    <t>Bentancur</t>
  </si>
  <si>
    <t>Rovella</t>
  </si>
  <si>
    <t>Ihattaren</t>
  </si>
  <si>
    <t>De Roon</t>
  </si>
  <si>
    <t>Zurkowski</t>
  </si>
  <si>
    <t>Callejon</t>
  </si>
  <si>
    <t>Traore' Hj.</t>
  </si>
  <si>
    <t>Miguel Veloso</t>
  </si>
  <si>
    <t>Freuler</t>
  </si>
  <si>
    <t>Lopez M.</t>
  </si>
  <si>
    <t>Kovalenko</t>
  </si>
  <si>
    <t>Arslan</t>
  </si>
  <si>
    <t>Cristante</t>
  </si>
  <si>
    <t>Koopmeiners</t>
  </si>
  <si>
    <t>Bennacer</t>
  </si>
  <si>
    <t>Lobotka</t>
  </si>
  <si>
    <t>Pulgar</t>
  </si>
  <si>
    <t>Elmas</t>
  </si>
  <si>
    <t>ATTACCANTI</t>
  </si>
  <si>
    <t>Muriel</t>
  </si>
  <si>
    <t>Osimhen</t>
  </si>
  <si>
    <t>Immobile</t>
  </si>
  <si>
    <t>Zapata D.</t>
  </si>
  <si>
    <t>Abraham</t>
  </si>
  <si>
    <t>Gonzalez N.</t>
  </si>
  <si>
    <t>Ibrahimovic</t>
  </si>
  <si>
    <t>Martinez L.</t>
  </si>
  <si>
    <t>Joao Pedro</t>
  </si>
  <si>
    <t>Vlahovic</t>
  </si>
  <si>
    <t>Dzeko</t>
  </si>
  <si>
    <t>Kean</t>
  </si>
  <si>
    <t>Rafael Leao</t>
  </si>
  <si>
    <t>Quagliarella</t>
  </si>
  <si>
    <t>Caputo</t>
  </si>
  <si>
    <t>Correa</t>
  </si>
  <si>
    <t>Morata</t>
  </si>
  <si>
    <t>Scamacca</t>
  </si>
  <si>
    <t>Arnautovic</t>
  </si>
  <si>
    <t>Giroud</t>
  </si>
  <si>
    <t>Raspadori</t>
  </si>
  <si>
    <t>Berardi</t>
  </si>
  <si>
    <t>Ilicic</t>
  </si>
  <si>
    <t>Lozano</t>
  </si>
  <si>
    <t>Belotti</t>
  </si>
  <si>
    <t>Dybala</t>
  </si>
  <si>
    <t>Shomurodov</t>
  </si>
  <si>
    <t>Pedro</t>
  </si>
  <si>
    <t>Boga</t>
  </si>
  <si>
    <t>Carles Perez</t>
  </si>
  <si>
    <t>Mertens</t>
  </si>
  <si>
    <t>Sanabria</t>
  </si>
  <si>
    <t>Gyasi</t>
  </si>
  <si>
    <t>Simy</t>
  </si>
  <si>
    <t>Insigne</t>
  </si>
  <si>
    <t>Cutrone</t>
  </si>
  <si>
    <t>Deulofeu</t>
  </si>
  <si>
    <t>Barrow</t>
  </si>
  <si>
    <t>Pavoletti</t>
  </si>
  <si>
    <t>Forte</t>
  </si>
  <si>
    <t>Pussetto</t>
  </si>
  <si>
    <t>Caprari</t>
  </si>
  <si>
    <t>Okereke</t>
  </si>
  <si>
    <t>Rebic</t>
  </si>
  <si>
    <t>Henry</t>
  </si>
  <si>
    <t>Kaio Jorge</t>
  </si>
  <si>
    <t>Caicedo</t>
  </si>
  <si>
    <t>Mancuso</t>
  </si>
  <si>
    <t>Simeone</t>
  </si>
  <si>
    <t>El Shaarawy</t>
  </si>
  <si>
    <t>Ounas</t>
  </si>
  <si>
    <t>Verde</t>
  </si>
  <si>
    <t>Gabbiadini</t>
  </si>
  <si>
    <t>Keita B.</t>
  </si>
  <si>
    <t>Nzola</t>
  </si>
  <si>
    <t>Lasagna</t>
  </si>
  <si>
    <t>Ribery</t>
  </si>
  <si>
    <t>Politano</t>
  </si>
  <si>
    <t>Brekalo</t>
  </si>
  <si>
    <t>Giocatore</t>
  </si>
  <si>
    <t>24-25</t>
  </si>
  <si>
    <t>23-24</t>
  </si>
  <si>
    <t>22-23</t>
  </si>
  <si>
    <t>21-22</t>
  </si>
  <si>
    <t>20-21</t>
  </si>
  <si>
    <t>19-20</t>
  </si>
  <si>
    <t>16-17</t>
  </si>
  <si>
    <t>15-16</t>
  </si>
  <si>
    <t>18-19</t>
  </si>
  <si>
    <t>17-18</t>
  </si>
  <si>
    <t>nome</t>
  </si>
  <si>
    <t>id_fantacalcio</t>
  </si>
  <si>
    <t>id_transfermarket</t>
  </si>
  <si>
    <t>id_fantalgoritmo</t>
  </si>
  <si>
    <t>ID_fantalab</t>
  </si>
  <si>
    <t>669fd685788ca75c497efb10</t>
  </si>
  <si>
    <t>bbbdb5e8-39dc-4c41-aac9-0d8f675ffaa4</t>
  </si>
  <si>
    <t>669fd692788ca75c497efbb5</t>
  </si>
  <si>
    <t>8fb00ab6-f001-4e1a-9e40-abdc5e45e999</t>
  </si>
  <si>
    <t>HATZIDIAKOS</t>
  </si>
  <si>
    <t>669fd68f788ca75c497efb87</t>
  </si>
  <si>
    <t>669fd674788ca75c497efa4c</t>
  </si>
  <si>
    <t>b894b38e-67c8-42fb-946f-36b8a7b60349</t>
  </si>
  <si>
    <t>669fd681788ca75c497efae1</t>
  </si>
  <si>
    <t>5529ef51-d591-4cec-8241-502fdac292bf</t>
  </si>
  <si>
    <t>669fd691788ca75c497efbac</t>
  </si>
  <si>
    <t>b7106173-fc3a-4053-bf45-7bd07488c206</t>
  </si>
  <si>
    <t>669fd68b788ca75c497efb4d</t>
  </si>
  <si>
    <r>
      <rPr>
        <rFont val="Calibri"/>
        <color rgb="FF041E49"/>
        <sz val="9.0"/>
      </rPr>
      <t>b7df0f5b-ac9f-4e45-8e05-e1c69664f826</t>
    </r>
  </si>
  <si>
    <t>66acf39ea1e88c4a74661617</t>
  </si>
  <si>
    <t>d834bfd0-a0de-48bc-b2cf-87f887c88415</t>
  </si>
  <si>
    <t>669fd680788ca75c497efad4</t>
  </si>
  <si>
    <t>a34e2242-a8a2-479d-af45-90a3b6646223</t>
  </si>
  <si>
    <t>669fd67d788ca75c497efaad</t>
  </si>
  <si>
    <t>b802051e-a34a-49ab-a8e4-7bf11ded728e</t>
  </si>
  <si>
    <t>669fd674788ca75c497efa54</t>
  </si>
  <si>
    <r>
      <rPr>
        <rFont val="Calibri"/>
        <color rgb="FF041E49"/>
        <sz val="9.0"/>
      </rPr>
      <t>0a11fe1e-7041-4409-9752-cbbd637f6aca</t>
    </r>
  </si>
  <si>
    <t>669fd676788ca75c497efa5e</t>
  </si>
  <si>
    <t>09d126d3-f135-42d2-aef0-6fb16396b071</t>
  </si>
  <si>
    <t>669fd689788ca75c497efb3b</t>
  </si>
  <si>
    <r>
      <rPr>
        <rFont val="Calibri"/>
        <color rgb="FF041E49"/>
        <sz val="9.0"/>
      </rPr>
      <t>d4d1f7e7-31e5-40ec-ab01-11fa47ee49de</t>
    </r>
  </si>
  <si>
    <t>669fd68d788ca75c497efb6b</t>
  </si>
  <si>
    <t>4505706f-e4f1-483b-995c-6c12460a2fe7</t>
  </si>
  <si>
    <t>669fd674788ca75c497efa52</t>
  </si>
  <si>
    <t>c8b9f9b9-95dd-4526-bc4a-07dd9255a253</t>
  </si>
  <si>
    <t>669fd692788ca75c497efbbf</t>
  </si>
  <si>
    <r>
      <rPr>
        <rFont val="Calibri"/>
        <color rgb="FF041E49"/>
        <sz val="9.0"/>
      </rPr>
      <t>79f14ed4-7da9-455a-babc-6a1bf9bc4321</t>
    </r>
  </si>
  <si>
    <t>MITROVIC S.</t>
  </si>
  <si>
    <t>669fd692788ca75c497efbb9</t>
  </si>
  <si>
    <t>669fd692788ca75c497efbb3</t>
  </si>
  <si>
    <r>
      <rPr>
        <rFont val="Calibri"/>
        <color rgb="FF041E49"/>
        <sz val="9.0"/>
      </rPr>
      <t>fbe0e2b6-f423-469c-a46a-7c664aa99a82</t>
    </r>
  </si>
  <si>
    <t>669fd68c788ca75c497efb50</t>
  </si>
  <si>
    <t>a91fcad6-8fb4-4519-a64c-d9d34a0f2aaf</t>
  </si>
  <si>
    <t>669fd664788ca75c497ef9bb</t>
  </si>
  <si>
    <r>
      <rPr>
        <rFont val="Calibri"/>
        <color rgb="FF041E49"/>
        <sz val="9.0"/>
      </rPr>
      <t>a5ccb009-6b25-4d64-b16f-169784fd8920</t>
    </r>
  </si>
  <si>
    <t>669fd691788ca75c497efbae</t>
  </si>
  <si>
    <r>
      <rPr>
        <rFont val="Calibri"/>
        <color rgb="FF041E49"/>
        <sz val="9.0"/>
      </rPr>
      <t>a3a3adaf-0fee-415a-8962-f92c07772797</t>
    </r>
  </si>
  <si>
    <t>DJALO'</t>
  </si>
  <si>
    <t>669fd668788ca75c497ef9dc</t>
  </si>
  <si>
    <t>669fd684788ca75c497efb03</t>
  </si>
  <si>
    <t>b84dd51d-0943-4620-9d73-c361684bf3ad</t>
  </si>
  <si>
    <t>669fd672788ca75c497efa3a</t>
  </si>
  <si>
    <r>
      <rPr>
        <rFont val="Calibri"/>
        <color rgb="FF041E49"/>
        <sz val="9.0"/>
      </rPr>
      <t>faebfd7e-a8dc-428f-85be-6bc4b4131a2c</t>
    </r>
  </si>
  <si>
    <t>669fd696788ca75c497efc0f</t>
  </si>
  <si>
    <r>
      <rPr>
        <rFont val="Calibri"/>
        <color rgb="FF041E49"/>
        <sz val="9.0"/>
      </rPr>
      <t>cff37405-7da7-494e-b4c4-34296cb8be1f</t>
    </r>
  </si>
  <si>
    <t>669fd681788ca75c497efad6</t>
  </si>
  <si>
    <r>
      <rPr>
        <rFont val="Calibri"/>
        <color rgb="FF041E49"/>
        <sz val="9.0"/>
      </rPr>
      <t>e5ad8ea7-a4d1-42bf-b04f-e3917956d9d9</t>
    </r>
  </si>
  <si>
    <t>669fd678788ca75c497efa7a</t>
  </si>
  <si>
    <r>
      <rPr>
        <rFont val="Calibri"/>
        <color rgb="FF041E49"/>
        <sz val="9.0"/>
      </rPr>
      <t>791c7987-68bd-402f-9206-2cf71a15e628</t>
    </r>
  </si>
  <si>
    <t>669fd688788ca75c497efb22</t>
  </si>
  <si>
    <r>
      <rPr>
        <rFont val="Calibri"/>
        <color rgb="FF041E49"/>
        <sz val="9.0"/>
      </rPr>
      <t>446b046a-9ede-4c52-a3c6-b4bb37c50491</t>
    </r>
  </si>
  <si>
    <t>669fd665788ca75c497ef9ca</t>
  </si>
  <si>
    <r>
      <rPr>
        <rFont val="Calibri"/>
        <color rgb="FF041E49"/>
        <sz val="9.0"/>
      </rPr>
      <t>75bc7479-533c-4eb6-94dd-6f7194d1e114</t>
    </r>
  </si>
  <si>
    <t>669fd666788ca75c497ef9d1</t>
  </si>
  <si>
    <t>f1b43bc5-eda4-471e-a4cc-8cc46f3f704d</t>
  </si>
  <si>
    <t>669fd696788ca75c497efc01</t>
  </si>
  <si>
    <r>
      <rPr>
        <rFont val="Calibri"/>
        <color rgb="FF041E49"/>
        <sz val="9.0"/>
      </rPr>
      <t>d50ee824-d492-4b43-bfef-e03d91834f77</t>
    </r>
  </si>
  <si>
    <t>669fd68e788ca75c497efb79</t>
  </si>
  <si>
    <r>
      <rPr>
        <rFont val="Calibri"/>
        <color rgb="FF041E49"/>
        <sz val="9.0"/>
      </rPr>
      <t>4a6f0929-8fc1-4739-a931-c23f8504d6b3</t>
    </r>
  </si>
  <si>
    <t>669fd662788ca75c497ef9b1</t>
  </si>
  <si>
    <r>
      <rPr>
        <rFont val="Calibri"/>
        <color rgb="FF041E49"/>
        <sz val="9.0"/>
      </rPr>
      <t>3da308bf-c866-45ab-9ed4-4a2124157bc1</t>
    </r>
  </si>
  <si>
    <t>669fd669788ca75c497ef9e7</t>
  </si>
  <si>
    <t>484337f8-bd3c-4565-9573-242728f35aa7</t>
  </si>
  <si>
    <t>66acf381a1e88c4a746615ff</t>
  </si>
  <si>
    <r>
      <rPr>
        <rFont val="Calibri"/>
        <color rgb="FF041E49"/>
        <sz val="9.0"/>
      </rPr>
      <t>4f6ef454-f435-4d41-a431-dfe72c24d749</t>
    </r>
  </si>
  <si>
    <t>669fd671788ca75c497efa2e</t>
  </si>
  <si>
    <r>
      <rPr>
        <rFont val="Calibri"/>
        <color rgb="FF041E49"/>
        <sz val="9.0"/>
      </rPr>
      <t>1137037e-c927-401f-b891-43a2965753a2</t>
    </r>
  </si>
  <si>
    <t>669fd693788ca75c497efbdb</t>
  </si>
  <si>
    <t>0d6a0457-3960-4978-9ac1-bb4d171755eb</t>
  </si>
  <si>
    <t>669fd682788ca75c497efaf7</t>
  </si>
  <si>
    <r>
      <rPr>
        <rFont val="Calibri"/>
        <color rgb="FF041E49"/>
        <sz val="9.0"/>
      </rPr>
      <t>491914f6-841c-478f-a8d8-8710dd039a27</t>
    </r>
  </si>
  <si>
    <t>669fd694788ca75c497efbde</t>
  </si>
  <si>
    <t>4cc6309e-aacf-4bb2-b5a8-e425bfdafcb0</t>
  </si>
  <si>
    <t>669fd68d788ca75c497efb70</t>
  </si>
  <si>
    <t>f1421f6f-3f6a-436b-9ed3-997e353873e0</t>
  </si>
  <si>
    <t>669fd68d788ca75c497efb61</t>
  </si>
  <si>
    <r>
      <rPr>
        <rFont val="Calibri"/>
        <color rgb="FF041E49"/>
        <sz val="9.0"/>
      </rPr>
      <t>c4edceaa-6bb6-4fde-a3a1-beb70d100933</t>
    </r>
  </si>
  <si>
    <t>669fd68d788ca75c497efb76</t>
  </si>
  <si>
    <r>
      <rPr>
        <rFont val="Calibri"/>
        <color rgb="FF041E49"/>
        <sz val="9.0"/>
      </rPr>
      <t>3af51802-4e00-499d-a151-e5a1d9532923</t>
    </r>
  </si>
  <si>
    <t>669fd692788ca75c497efbbe</t>
  </si>
  <si>
    <r>
      <rPr>
        <rFont val="Calibri"/>
        <color rgb="FF041E49"/>
        <sz val="9.0"/>
      </rPr>
      <t>244c442f-4e1d-45fb-af34-b7d2400a24c3</t>
    </r>
  </si>
  <si>
    <t>669fd693788ca75c497efbda</t>
  </si>
  <si>
    <t>975f7429-8320-4cf5-92a9-093eb9ce4c82</t>
  </si>
  <si>
    <t>669fd696788ca75c497efc08</t>
  </si>
  <si>
    <t>7aefa97c-be70-402f-8095-4ffb6928e2ad</t>
  </si>
  <si>
    <t>669fd68e788ca75c497efb7d</t>
  </si>
  <si>
    <r>
      <rPr>
        <rFont val="Calibri"/>
        <color rgb="FF041E49"/>
        <sz val="9.0"/>
      </rPr>
      <t>b179e9e8-54a1-40bc-92b3-e2d1c1627e4e</t>
    </r>
  </si>
  <si>
    <t>669fd695788ca75c497efbf5</t>
  </si>
  <si>
    <r>
      <rPr>
        <rFont val="Calibri"/>
        <color rgb="FF041E49"/>
        <sz val="9.0"/>
      </rPr>
      <t>910fbb96-6768-40c7-95cc-2fdeb9351f0c</t>
    </r>
  </si>
  <si>
    <t>669fd695788ca75c497efbe4</t>
  </si>
  <si>
    <t>b537eadc-a486-48c0-94b2-eb0173205746</t>
  </si>
  <si>
    <t>669fd669788ca75c497ef9e8</t>
  </si>
  <si>
    <r>
      <rPr>
        <rFont val="Calibri"/>
        <color rgb="FF041E49"/>
        <sz val="9.0"/>
      </rPr>
      <t>dc3c7e4f-66dd-4d40-ac05-4c222aa0e770</t>
    </r>
  </si>
  <si>
    <t>669fd698788ca75c497efc23</t>
  </si>
  <si>
    <t>720f5bed-4429-4b81-9117-7cd3b297a085</t>
  </si>
  <si>
    <t>669fd696788ca75c497efc03</t>
  </si>
  <si>
    <r>
      <rPr>
        <rFont val="Calibri"/>
        <color rgb="FF041E49"/>
        <sz val="9.0"/>
      </rPr>
      <t>0adf03ba-5831-4688-98bd-e2ddeac3a18a</t>
    </r>
  </si>
  <si>
    <t>669fd694788ca75c497efbe1</t>
  </si>
  <si>
    <r>
      <rPr>
        <rFont val="Calibri"/>
        <color rgb="FF041E49"/>
        <sz val="9.0"/>
      </rPr>
      <t>01892a5a-7476-4f92-8a6f-b4125d768924</t>
    </r>
  </si>
  <si>
    <t>669fd68e788ca75c497efb77</t>
  </si>
  <si>
    <r>
      <rPr>
        <rFont val="Calibri"/>
        <color rgb="FF041E49"/>
        <sz val="9.0"/>
      </rPr>
      <t>075e4dda-a7d0-45a0-a4bb-f9126d939d97</t>
    </r>
  </si>
  <si>
    <t>669fd689788ca75c497efb38</t>
  </si>
  <si>
    <r>
      <rPr>
        <rFont val="Calibri"/>
        <color rgb="FF041E49"/>
        <sz val="9.0"/>
      </rPr>
      <t>c7dba0d1-8726-4d97-816a-92ef3e9728ac</t>
    </r>
  </si>
  <si>
    <t>669fd68c788ca75c497efb58</t>
  </si>
  <si>
    <r>
      <rPr>
        <rFont val="Calibri"/>
        <color rgb="FF041E49"/>
        <sz val="9.0"/>
      </rPr>
      <t>f2f6c58f-a728-4126-a053-12812c775ed4</t>
    </r>
  </si>
  <si>
    <t>669fd677788ca75c497efa64</t>
  </si>
  <si>
    <r>
      <rPr>
        <rFont val="Calibri"/>
        <color rgb="FF041E49"/>
        <sz val="9.0"/>
      </rPr>
      <t>e61216af-9bd3-49ee-8e3a-208f1335c0e7</t>
    </r>
  </si>
  <si>
    <t>669fd68d788ca75c497efb72</t>
  </si>
  <si>
    <t>72bbd801-fe72-42b8-a383-65b42d354cca</t>
  </si>
  <si>
    <t>669fd67c788ca75c497efa99</t>
  </si>
  <si>
    <r>
      <rPr>
        <rFont val="Calibri"/>
        <color rgb="FF041E49"/>
        <sz val="9.0"/>
      </rPr>
      <t>e0da5b59-193d-4063-8b09-f6a556e70afd</t>
    </r>
  </si>
  <si>
    <t>669fd693788ca75c497efbd7</t>
  </si>
  <si>
    <r>
      <rPr>
        <rFont val="Calibri"/>
        <color rgb="FF041E49"/>
        <sz val="9.0"/>
      </rPr>
      <t>a475ae17-82d1-4bec-b6e8-949942b038c2</t>
    </r>
  </si>
  <si>
    <t>669fd697788ca75c497efc1b</t>
  </si>
  <si>
    <r>
      <rPr>
        <rFont val="Calibri"/>
        <color rgb="FF041E49"/>
        <sz val="9.0"/>
      </rPr>
      <t>fcf6d085-0352-4aad-b233-541c1653fc5f</t>
    </r>
  </si>
  <si>
    <t>66acf393a1e88c4a7466160f</t>
  </si>
  <si>
    <r>
      <rPr>
        <rFont val="Calibri"/>
        <color rgb="FF041E49"/>
        <sz val="9.0"/>
      </rPr>
      <t>b0ad4b4b-5cf1-4386-a6dd-fde6b32fd0dc</t>
    </r>
  </si>
  <si>
    <t>669fd670788ca75c497efa1e</t>
  </si>
  <si>
    <r>
      <rPr>
        <rFont val="Calibri"/>
        <color rgb="FF041E49"/>
        <sz val="9.0"/>
      </rPr>
      <t>0a0790f8-a8b0-4b8d-8cc0-8b8ca0c67c0a</t>
    </r>
  </si>
  <si>
    <t>669fd693788ca75c497efbcb</t>
  </si>
  <si>
    <r>
      <rPr>
        <rFont val="Calibri"/>
        <color rgb="FF041E49"/>
        <sz val="9.0"/>
      </rPr>
      <t>ccec5324-eaf3-48db-bc38-3a7958b8bba2</t>
    </r>
  </si>
  <si>
    <t>669fd68d788ca75c497efb71</t>
  </si>
  <si>
    <t>349b1554-cf28-42c6-bc65-6582f28a0f5b</t>
  </si>
  <si>
    <t>669fd67d788ca75c497efaa8</t>
  </si>
  <si>
    <t>cab0cbf8-0bce-4186-8194-ec42337a82da</t>
  </si>
  <si>
    <t>669fd695788ca75c497efbf1</t>
  </si>
  <si>
    <r>
      <rPr>
        <rFont val="Calibri"/>
        <color rgb="FF041E49"/>
        <sz val="9.0"/>
      </rPr>
      <t>8c10d99b-2b8f-4a51-91eb-39c1b4296d14</t>
    </r>
  </si>
  <si>
    <t>66acf376a1e88c4a746615fc</t>
  </si>
  <si>
    <t>0442eaa9-c6ac-4a7b-9135-8fd7ee6b2312</t>
  </si>
  <si>
    <t>669fd673788ca75c497efa3d</t>
  </si>
  <si>
    <r>
      <rPr>
        <rFont val="Calibri"/>
        <color rgb="FF041E49"/>
        <sz val="9.0"/>
      </rPr>
      <t>c904108e-6a70-494d-9732-b39d2fc8264a</t>
    </r>
  </si>
  <si>
    <t>669fd691788ca75c497efbab</t>
  </si>
  <si>
    <t>ed129c85-5685-494a-9967-fa1f36736dd4</t>
  </si>
  <si>
    <t>66acf395a1e88c4a74661611</t>
  </si>
  <si>
    <r>
      <rPr>
        <rFont val="Calibri"/>
        <color rgb="FF041E49"/>
        <sz val="9.0"/>
      </rPr>
      <t>f0350666-a9f6-49f9-9a60-5766c92d6f93</t>
    </r>
  </si>
  <si>
    <t>669fd688788ca75c497efb2c</t>
  </si>
  <si>
    <t>6bf87808-097a-4f02-9e59-a1c48e7dfb95</t>
  </si>
  <si>
    <t>669fd695788ca75c497efbee</t>
  </si>
  <si>
    <r>
      <rPr>
        <rFont val="Calibri"/>
        <color rgb="FF041E49"/>
        <sz val="9.0"/>
      </rPr>
      <t>b692a877-eede-497e-851f-30902394b459</t>
    </r>
  </si>
  <si>
    <t>669fd693788ca75c497efbd2</t>
  </si>
  <si>
    <r>
      <rPr>
        <rFont val="Calibri"/>
        <color rgb="FF041E49"/>
        <sz val="9.0"/>
      </rPr>
      <t>d65f591d-aee8-4bb0-be9d-6220852b1c4a</t>
    </r>
  </si>
  <si>
    <t>669fd681788ca75c497efae0</t>
  </si>
  <si>
    <r>
      <rPr>
        <rFont val="Calibri"/>
        <color rgb="FF041E49"/>
        <sz val="9.0"/>
      </rPr>
      <t>2ae97ae9-6de8-47be-a015-6421fa448f61</t>
    </r>
  </si>
  <si>
    <t>66acf38ca1e88c4a74661604</t>
  </si>
  <si>
    <r>
      <rPr>
        <rFont val="Calibri"/>
        <color rgb="FF041E49"/>
        <sz val="9.0"/>
      </rPr>
      <t>13347b0a-301e-4d64-87b1-3be3c3d3da7e</t>
    </r>
  </si>
  <si>
    <t>669fd68d788ca75c497efb6d</t>
  </si>
  <si>
    <t>0ea3b547-311e-4fa7-a58a-26f37efb05f5</t>
  </si>
  <si>
    <t>669fd695788ca75c497efbe8</t>
  </si>
  <si>
    <r>
      <rPr>
        <rFont val="Calibri"/>
        <color rgb="FF041E49"/>
        <sz val="9.0"/>
      </rPr>
      <t>1a34b9f5-bd27-4a6b-a2e5-3961be3bd835</t>
    </r>
  </si>
  <si>
    <t>669fd688788ca75c497efb24</t>
  </si>
  <si>
    <r>
      <rPr>
        <rFont val="Calibri"/>
        <color rgb="FF041E49"/>
        <sz val="9.0"/>
      </rPr>
      <t>95a465a2-502b-433b-8e10-67310cb1cb95</t>
    </r>
  </si>
  <si>
    <t>669fd693788ca75c497efbd6</t>
  </si>
  <si>
    <r>
      <rPr>
        <rFont val="Calibri"/>
        <color rgb="FF041E49"/>
        <sz val="9.0"/>
      </rPr>
      <t>eb9f18bc-5300-42d5-bd4b-2667a14d3aeb</t>
    </r>
  </si>
  <si>
    <t>669fd68e788ca75c497efb7f</t>
  </si>
  <si>
    <r>
      <rPr>
        <rFont val="Calibri"/>
        <color rgb="FF041E49"/>
        <sz val="9.0"/>
      </rPr>
      <t>75c9d50c-be49-481b-a65c-45d7e42fda9c</t>
    </r>
  </si>
  <si>
    <t>669fd68d788ca75c497efb73</t>
  </si>
  <si>
    <r>
      <rPr>
        <rFont val="Calibri"/>
        <color rgb="FF041E49"/>
        <sz val="9.0"/>
      </rPr>
      <t>30d30a02-0230-47f4-ba94-d856e4532c6d</t>
    </r>
  </si>
  <si>
    <t>669fd68d788ca75c497efb65</t>
  </si>
  <si>
    <r>
      <rPr>
        <rFont val="Calibri"/>
        <color rgb="FF041E49"/>
        <sz val="9.0"/>
      </rPr>
      <t>4ba6345f-376a-4c30-b44e-0a633e63724b</t>
    </r>
  </si>
  <si>
    <t>669fd68d788ca75c497efb6f</t>
  </si>
  <si>
    <r>
      <rPr>
        <rFont val="Calibri"/>
        <color rgb="FF041E49"/>
        <sz val="9.0"/>
      </rPr>
      <t>b46339ab-d6fb-4fb5-9df9-8f95b3d32b3b</t>
    </r>
  </si>
  <si>
    <t>669fd676788ca75c497efa57</t>
  </si>
  <si>
    <r>
      <rPr>
        <rFont val="Calibri"/>
        <color rgb="FF041E49"/>
        <sz val="9.0"/>
      </rPr>
      <t>05e48412-8655-4511-aad0-7282c184a5e9</t>
    </r>
  </si>
  <si>
    <t>669fd68c788ca75c497efb52</t>
  </si>
  <si>
    <r>
      <rPr>
        <rFont val="Calibri"/>
        <color rgb="FF041E49"/>
        <sz val="9.0"/>
      </rPr>
      <t>a494c6d8-669e-4d69-89ad-083bb6d328c5</t>
    </r>
  </si>
  <si>
    <t>669fd695788ca75c497efbea</t>
  </si>
  <si>
    <t>c78c2856-ae2b-4136-92af-6f31d4b287a4</t>
  </si>
  <si>
    <t>669fd695788ca75c497efbeb</t>
  </si>
  <si>
    <r>
      <rPr>
        <rFont val="Calibri"/>
        <color rgb="FF041E49"/>
        <sz val="9.0"/>
      </rPr>
      <t>931356db-0d1a-43a6-b927-59da3782b7a7</t>
    </r>
  </si>
  <si>
    <t>669fd695788ca75c497efbfe</t>
  </si>
  <si>
    <r>
      <rPr>
        <rFont val="Calibri"/>
        <color rgb="FF041E49"/>
        <sz val="9.0"/>
      </rPr>
      <t>beb014e3-424b-4cd8-93d1-171d524d3cc0</t>
    </r>
  </si>
  <si>
    <t>669fd68d788ca75c497efb67</t>
  </si>
  <si>
    <r>
      <rPr>
        <rFont val="Calibri"/>
        <color rgb="FF041E49"/>
        <sz val="9.0"/>
      </rPr>
      <t>de5fb622-ebae-4f69-81ec-8f2044de6bf7</t>
    </r>
  </si>
  <si>
    <t>669fd68d788ca75c497efb74</t>
  </si>
  <si>
    <r>
      <rPr>
        <rFont val="Calibri"/>
        <color rgb="FF041E49"/>
        <sz val="9.0"/>
      </rPr>
      <t>88bf6a91-3129-4c3d-b609-432d01c683af</t>
    </r>
  </si>
  <si>
    <t>JOAO COSTA</t>
  </si>
  <si>
    <t>669fd677788ca75c497efa6e</t>
  </si>
  <si>
    <t>669fd685788ca75c497efb18</t>
  </si>
  <si>
    <r>
      <rPr>
        <rFont val="Calibri"/>
        <color rgb="FF041E49"/>
        <sz val="9.0"/>
      </rPr>
      <t>43f531f6-2309-4f1f-8ba3-6edcc27e5c04</t>
    </r>
  </si>
  <si>
    <t>669fd679788ca75c497efa85</t>
  </si>
  <si>
    <r>
      <rPr>
        <rFont val="Calibri"/>
        <color rgb="FF041E49"/>
        <sz val="9.0"/>
      </rPr>
      <t>7d98ac15-1f70-40c5-afa4-f530674773dd</t>
    </r>
  </si>
  <si>
    <t>669fd695788ca75c497efbf8</t>
  </si>
  <si>
    <r>
      <rPr>
        <rFont val="Calibri"/>
        <color rgb="FF041E49"/>
        <sz val="9.0"/>
      </rPr>
      <t>351e823d-bb04-4c48-86f0-785598128c5c</t>
    </r>
  </si>
  <si>
    <t>669fd695788ca75c497efbf6</t>
  </si>
  <si>
    <t>72dbbe00-ef42-4579-ba5e-74ac1cc06c8c</t>
  </si>
  <si>
    <t>669fd661788ca75c497ef9aa</t>
  </si>
  <si>
    <r>
      <rPr>
        <rFont val="Calibri"/>
        <color rgb="FF041E49"/>
        <sz val="9.0"/>
      </rPr>
      <t>30c1d62b-9fb1-4612-b00a-32b5e6f49ea5</t>
    </r>
  </si>
  <si>
    <t>669fd690788ca75c497efb99</t>
  </si>
  <si>
    <r>
      <rPr>
        <rFont val="Calibri"/>
        <color rgb="FF041E49"/>
        <sz val="9.0"/>
      </rPr>
      <t>8b03e85a-ae9b-4274-9eaf-008d8d2c95b7</t>
    </r>
  </si>
  <si>
    <t>66acf395a1e88c4a74661614</t>
  </si>
  <si>
    <r>
      <rPr>
        <rFont val="Calibri"/>
        <color rgb="FF041E49"/>
        <sz val="9.0"/>
      </rPr>
      <t>be02a2de-fd7d-4a9e-a176-3f026c8f16d7</t>
    </r>
  </si>
  <si>
    <t>669fd66c788ca75c497ef9fd</t>
  </si>
  <si>
    <r>
      <rPr>
        <rFont val="Calibri"/>
        <color rgb="FF041E49"/>
        <sz val="9.0"/>
      </rPr>
      <t>3cbf391b-c091-4b2f-a391-23c8fa6b4eb3</t>
    </r>
  </si>
  <si>
    <t>669fd693788ca75c497efbce</t>
  </si>
  <si>
    <t>669fd693788ca75c497efbcd</t>
  </si>
  <si>
    <r>
      <rPr>
        <rFont val="Calibri"/>
        <color rgb="FF041E49"/>
        <sz val="9.0"/>
      </rPr>
      <t>3736dbdd-a768-4d5f-b146-b9b9aca6f5ac</t>
    </r>
  </si>
  <si>
    <t>669fd695788ca75c497efbe9</t>
  </si>
  <si>
    <r>
      <rPr>
        <rFont val="Calibri"/>
        <color rgb="FF041E49"/>
        <sz val="9.0"/>
      </rPr>
      <t>367fe0d2-6b7c-4160-8a97-8d400b644135</t>
    </r>
  </si>
  <si>
    <t>66acf391a1e88c4a7466160c</t>
  </si>
  <si>
    <r>
      <rPr>
        <rFont val="Calibri"/>
        <color rgb="FF041E49"/>
        <sz val="9.0"/>
      </rPr>
      <t>67fe0d2-6b7c-4160-8a97-8d400b644135</t>
    </r>
  </si>
  <si>
    <t>669fd697788ca75c497efc1d</t>
  </si>
  <si>
    <r>
      <rPr>
        <rFont val="Calibri"/>
        <color rgb="FF041E49"/>
        <sz val="9.0"/>
      </rPr>
      <t>7f43b1b3-777f-4449-880b-c5bef9795423</t>
    </r>
  </si>
  <si>
    <t>66acf389a1e88c4a74661603</t>
  </si>
  <si>
    <r>
      <rPr>
        <rFont val="Calibri"/>
        <color rgb="FF041E49"/>
        <sz val="9.0"/>
      </rPr>
      <t>2d98d78a-574c-4c5c-84df-5be7bf2663e3</t>
    </r>
  </si>
  <si>
    <t>669fd693788ca75c497efbd3</t>
  </si>
  <si>
    <r>
      <rPr>
        <rFont val="Calibri"/>
        <color rgb="FF041E49"/>
        <sz val="9.0"/>
      </rPr>
      <t>c4bdc06b-f44b-4a38-bcbd-f12ed77a0595</t>
    </r>
  </si>
  <si>
    <t>669fd693788ca75c497efbd4</t>
  </si>
  <si>
    <r>
      <rPr>
        <rFont val="Calibri"/>
        <color rgb="FF041E49"/>
        <sz val="9.0"/>
      </rPr>
      <t>e2cbce2e-5f30-4a54-9512-ec798acd026d</t>
    </r>
  </si>
  <si>
    <t>669fd690788ca75c497efb9d</t>
  </si>
  <si>
    <r>
      <rPr>
        <rFont val="Calibri"/>
        <color rgb="FF041E49"/>
        <sz val="9.0"/>
      </rPr>
      <t>5a25ffbb-db05-482f-91f8-24e76380f7c8</t>
    </r>
  </si>
  <si>
    <t>669fd688788ca75c497efb1f</t>
  </si>
  <si>
    <r>
      <rPr>
        <rFont val="Calibri"/>
        <color rgb="FF041E49"/>
        <sz val="9.0"/>
      </rPr>
      <t>eb393f4b-aaac-4b8c-9b95-ce482875f272</t>
    </r>
  </si>
  <si>
    <t>669fd68d788ca75c497efb6e</t>
  </si>
  <si>
    <t>b44ae2ef-d3b1-4029-ba0a-7bd569bf00a7</t>
  </si>
  <si>
    <t>669fd693788ca75c497efbc3</t>
  </si>
  <si>
    <r>
      <rPr>
        <rFont val="Calibri"/>
        <color rgb="FF041E49"/>
        <sz val="9.0"/>
      </rPr>
      <t>e029fbb1-f088-435c-967b-ede8724da100</t>
    </r>
  </si>
  <si>
    <t>66acf383a1e88c4a74661600</t>
  </si>
  <si>
    <r>
      <rPr>
        <rFont val="Calibri"/>
        <color rgb="FF041E49"/>
        <sz val="9.0"/>
      </rPr>
      <t>7b324cba-4542-4773-bc10-7bebd3381a92</t>
    </r>
  </si>
  <si>
    <t>669fd681788ca75c497efadd</t>
  </si>
  <si>
    <r>
      <rPr>
        <rFont val="Calibri"/>
        <color rgb="FF041E49"/>
        <sz val="9.0"/>
      </rPr>
      <t>36014808-99ee-486d-a681-26d3d5fbe551</t>
    </r>
  </si>
  <si>
    <t>669fd68d788ca75c497efb62</t>
  </si>
  <si>
    <r>
      <rPr>
        <rFont val="Calibri"/>
        <color rgb="FF041E49"/>
        <sz val="9.0"/>
      </rPr>
      <t>976b3095-5e20-4af6-a62f-6c0c0f7ed38e</t>
    </r>
  </si>
  <si>
    <t>669fd68d788ca75c497efb6c</t>
  </si>
  <si>
    <r>
      <rPr>
        <rFont val="Calibri"/>
        <color rgb="FF041E49"/>
        <sz val="9.0"/>
      </rPr>
      <t>bd6cfb5a-62f6-40c8-b5b1-0ceb99469c8d</t>
    </r>
  </si>
  <si>
    <t>669fd695788ca75c497efbe5</t>
  </si>
  <si>
    <r>
      <rPr>
        <rFont val="Calibri"/>
        <color rgb="FF041E49"/>
        <sz val="9.0"/>
      </rPr>
      <t>795d7985-f620-4876-bf68-a4a7158baf67</t>
    </r>
  </si>
  <si>
    <t>66bc0fbe9b7c1d77d6f2713e</t>
  </si>
  <si>
    <r>
      <rPr>
        <rFont val="Calibri"/>
        <color rgb="FF041E49"/>
        <sz val="9.0"/>
      </rPr>
      <t>c21288d-a991-4672-8d81-cc527060831c</t>
    </r>
  </si>
  <si>
    <t>669fd67f788ca75c497efaba</t>
  </si>
  <si>
    <r>
      <rPr>
        <rFont val="Calibri"/>
        <color rgb="FF041E49"/>
        <sz val="9.0"/>
      </rPr>
      <t>bb0e607b-49fa-47e7-8561-01ca1aef1ab4</t>
    </r>
  </si>
  <si>
    <t>669fd693788ca75c497efbc9</t>
  </si>
  <si>
    <r>
      <rPr>
        <rFont val="Calibri"/>
        <color rgb="FF041E49"/>
        <sz val="9.0"/>
      </rPr>
      <t>5e30ad05-c817-4f96-b015-8e6c5c46e9eb</t>
    </r>
  </si>
  <si>
    <t>669fd693788ca75c497efbca</t>
  </si>
  <si>
    <r>
      <rPr>
        <rFont val="Calibri"/>
        <color rgb="FF041E49"/>
        <sz val="9.0"/>
      </rPr>
      <t>bfd2be92-d292-4cb4-bf13-d257d72c9b33</t>
    </r>
  </si>
  <si>
    <t>669fd691788ca75c497efba7</t>
  </si>
  <si>
    <r>
      <rPr>
        <rFont val="Calibri"/>
        <color rgb="FF041E49"/>
        <sz val="9.0"/>
      </rPr>
      <t>dbf4d6b8-9064-432c-afe6-57cea9ebf228</t>
    </r>
  </si>
  <si>
    <t>669fd67c788ca75c497efa94</t>
  </si>
  <si>
    <r>
      <rPr>
        <rFont val="Calibri"/>
        <color rgb="FF041E49"/>
        <sz val="9.0"/>
      </rPr>
      <t>672ff6e3-66f4-41fa-bfe7-06ba5c6637e8</t>
    </r>
  </si>
  <si>
    <t>669fd695788ca75c497efbe7</t>
  </si>
  <si>
    <r>
      <rPr>
        <rFont val="Calibri"/>
        <color rgb="FF041E49"/>
        <sz val="9.0"/>
      </rPr>
      <t>2142c7e8-d27c-4c26-a133-363d0f634812</t>
    </r>
  </si>
  <si>
    <t>669fd68d788ca75c497efb69</t>
  </si>
  <si>
    <r>
      <rPr>
        <rFont val="Calibri"/>
        <color rgb="FF041E49"/>
        <sz val="9.0"/>
      </rPr>
      <t>beda60e5-18b9-479d-bb70-2f5f94520db2</t>
    </r>
  </si>
  <si>
    <t>66acf393a1e88c4a7466160d</t>
  </si>
  <si>
    <r>
      <rPr>
        <rFont val="Calibri"/>
        <color rgb="FF041E49"/>
        <sz val="9.0"/>
      </rPr>
      <t>485e0e37-7ee5-495c-a3a2-f35c3c1ed91a</t>
    </r>
  </si>
  <si>
    <t>669fd68d788ca75c497efb68</t>
  </si>
  <si>
    <r>
      <rPr>
        <rFont val="Calibri"/>
        <color rgb="FF041E49"/>
        <sz val="9.0"/>
      </rPr>
      <t>2030cd6f-73ce-4e7c-b483-dcd81b788cef</t>
    </r>
  </si>
  <si>
    <t>669fd663788ca75c497ef9b7</t>
  </si>
  <si>
    <r>
      <rPr>
        <rFont val="Calibri"/>
        <color rgb="FF041E49"/>
        <sz val="9.0"/>
      </rPr>
      <t>6c387182-8da1-4d92-82a0-e94db8d4de85</t>
    </r>
  </si>
  <si>
    <t>669fd693788ca75c497efbc5</t>
  </si>
  <si>
    <r>
      <rPr>
        <rFont val="Calibri"/>
        <color rgb="FF041E49"/>
        <sz val="9.0"/>
      </rPr>
      <t>f1c0e033-83ec-4745-b8c7-cc6a43d6cb21</t>
    </r>
  </si>
  <si>
    <t>669fd68d788ca75c497efb63</t>
  </si>
  <si>
    <r>
      <rPr>
        <rFont val="Calibri"/>
        <color rgb="FF041E49"/>
        <sz val="9.0"/>
      </rPr>
      <t>2d677888-6808-453b-976b-a9bde9d6c7e4</t>
    </r>
  </si>
  <si>
    <t>66b1a66dd328dc734adcfb99</t>
  </si>
  <si>
    <t>7a6908eb-f092-4f48-95af-b03ba52381dd</t>
  </si>
  <si>
    <t>669fd66e788ca75c497efa10</t>
  </si>
  <si>
    <r>
      <rPr>
        <rFont val="Calibri"/>
        <color rgb="FF041E49"/>
        <sz val="9.0"/>
      </rPr>
      <t>0a725064-8cc6-49c6-9033-56e3a00adc3a</t>
    </r>
  </si>
  <si>
    <t>66b1a678d328dc734adcfb9a</t>
  </si>
  <si>
    <t>c936ac6a-f383-43a3-8568-182189db11a8</t>
  </si>
  <si>
    <t>66b1a686d328dc734adcfb9c</t>
  </si>
  <si>
    <t>08623cd0-42e5-4a5b-8fe0-edff5096472c</t>
  </si>
  <si>
    <t>66b1a66ad328dc734adcfb98</t>
  </si>
  <si>
    <r>
      <rPr>
        <rFont val="Calibri"/>
        <color rgb="FF041E49"/>
        <sz val="9.0"/>
      </rPr>
      <t>8cdce831-8e85-46dc-b8f5-5eea129bc432</t>
    </r>
  </si>
  <si>
    <t>66acf395a1e88c4a74661612</t>
  </si>
  <si>
    <r>
      <rPr>
        <rFont val="Calibri"/>
        <color rgb="FF041E49"/>
        <sz val="9.0"/>
      </rPr>
      <t>46111fc1-8dc7-4286-959e-0067b4713463</t>
    </r>
  </si>
  <si>
    <t>669fd677788ca75c497efa66</t>
  </si>
  <si>
    <r>
      <rPr>
        <rFont val="Calibri"/>
        <color rgb="FF041E49"/>
        <sz val="9.0"/>
      </rPr>
      <t>fa7e40ff-f212-423d-82ba-14887a232b9c</t>
    </r>
  </si>
  <si>
    <t>66b8baf0a05874678d180ccc</t>
  </si>
  <si>
    <r>
      <rPr>
        <rFont val="Calibri"/>
        <color rgb="FF041E49"/>
        <sz val="9.0"/>
      </rPr>
      <t>2b362169-cf19-4a08-a822-d99382ed5e0e</t>
    </r>
  </si>
  <si>
    <t>669fd695788ca75c497efbfa</t>
  </si>
  <si>
    <r>
      <rPr>
        <rFont val="Calibri"/>
        <color rgb="FF041E49"/>
        <sz val="9.0"/>
      </rPr>
      <t>51b24fc4-9ec7-4430-8e83-328ec1178104</t>
    </r>
  </si>
  <si>
    <t>66b1a67cd328dc734adcfb9b</t>
  </si>
  <si>
    <r>
      <rPr>
        <rFont val="Calibri"/>
        <color rgb="FF041E49"/>
        <sz val="9.0"/>
      </rPr>
      <t>f7f26f50-bd89-4d0f-ac5c-b196fe61f03c</t>
    </r>
  </si>
  <si>
    <t>66b8bae3a05874678d180ccb</t>
  </si>
  <si>
    <t>287aea48-e990-419a-8744-9753b369dd13</t>
  </si>
  <si>
    <t>66b8baf5a05874678d180cd1</t>
  </si>
  <si>
    <t>2e200fba-2d73-4509-b7b5-23ed422c254d</t>
  </si>
  <si>
    <t>66b8baf2a05874678d180cce</t>
  </si>
  <si>
    <r>
      <rPr>
        <rFont val="Calibri"/>
        <color rgb="FF041E49"/>
        <sz val="9.0"/>
      </rPr>
      <t>f994f596-fe4c-4c2c-a8ab-48031a1f2da2</t>
    </r>
  </si>
  <si>
    <t>669fd674788ca75c497efa53</t>
  </si>
  <si>
    <r>
      <rPr>
        <rFont val="Calibri"/>
        <color rgb="FF041E49"/>
        <sz val="9.0"/>
      </rPr>
      <t>6d4a0ee8-65fd-4c18-aacf-a4312ec995ff</t>
    </r>
  </si>
  <si>
    <t>66b8badca05874678d180cc9</t>
  </si>
  <si>
    <r>
      <rPr>
        <rFont val="Calibri"/>
        <color rgb="FF041E49"/>
        <sz val="9.0"/>
      </rPr>
      <t>45b44c30-a6fc-477a-8c91-679026a3af32</t>
    </r>
  </si>
  <si>
    <t>66b8badca05874678d180cca</t>
  </si>
  <si>
    <r>
      <rPr>
        <rFont val="Calibri"/>
        <color rgb="FF041E49"/>
        <sz val="9.0"/>
      </rPr>
      <t>fdd04e51-b2fd-4924-8831-1e78654e27ab</t>
    </r>
  </si>
  <si>
    <t>669fd688788ca75c497efb20</t>
  </si>
  <si>
    <r>
      <rPr>
        <rFont val="Calibri"/>
        <color rgb="FF041E49"/>
        <sz val="9.0"/>
      </rPr>
      <t>a15ee27d-fe85-4cd0-99c9-cb11d8d1fcdb</t>
    </r>
  </si>
  <si>
    <t>66b8baf0a05874678d180ccd</t>
  </si>
  <si>
    <r>
      <rPr>
        <rFont val="Calibri"/>
        <color rgb="FF041E49"/>
        <sz val="9.0"/>
      </rPr>
      <t>bbb6051d-ae4c-4cf4-9da3-0b4932def22a</t>
    </r>
  </si>
  <si>
    <t>66b92ed6a05874678d181580</t>
  </si>
  <si>
    <r>
      <rPr>
        <rFont val="Calibri"/>
        <color rgb="FF041E49"/>
        <sz val="9.0"/>
      </rPr>
      <t>36900415-db8b-4232-b96d-7808b9280996</t>
    </r>
  </si>
  <si>
    <t>669fd697788ca75c497efc11</t>
  </si>
  <si>
    <r>
      <rPr>
        <rFont val="Calibri"/>
        <color rgb="FF041E49"/>
        <sz val="9.0"/>
      </rPr>
      <t>5df14f3-13ca-4e70-b340-ff8bcb204a69</t>
    </r>
  </si>
  <si>
    <t>66babe3e135de04220977be7</t>
  </si>
  <si>
    <t>f8d736fc-20d0-4b0d-8a0d-a1b6bbd9bf92</t>
  </si>
  <si>
    <t>66babe4b135de04220977be8</t>
  </si>
  <si>
    <r>
      <rPr>
        <rFont val="Calibri"/>
        <color rgb="FF041E49"/>
        <sz val="9.0"/>
      </rPr>
      <t>8d9aa3a5-bba1-4d3c-a1b8-b674f882ddde</t>
    </r>
  </si>
  <si>
    <t>66bc0fd79b7c1d77d6f2713f</t>
  </si>
  <si>
    <t>18de2da7-0388-4860-a39b-81d2fc5d3472</t>
  </si>
  <si>
    <t>66bd614ebbf40c441fd02e18</t>
  </si>
  <si>
    <t>0ecc1bd6-1dba-4b1c-9dc9-579838907f33</t>
  </si>
  <si>
    <t>66bc0fbe9b7c1d77d6f2713d</t>
  </si>
  <si>
    <r>
      <rPr>
        <rFont val="Calibri"/>
        <color rgb="FF041E49"/>
        <sz val="9.0"/>
      </rPr>
      <t>4c0cefbf-1439-4815-9004-9bfdb5c41023</t>
    </r>
  </si>
  <si>
    <t>66bc0fd89b7c1d77d6f27140</t>
  </si>
  <si>
    <t>b36e3b8c-a5c6-48a7-b980-ae8976d69ea9</t>
  </si>
  <si>
    <t>66c155cc12ebfc373115555d</t>
  </si>
  <si>
    <t>ced01d22-1684-45d0-bcde-9898ff26ae86</t>
  </si>
  <si>
    <t>66c0044212ebfc373115551f</t>
  </si>
  <si>
    <t>1f696a0b-f9cd-44bd-a2b0-a1eefa4fa15c</t>
  </si>
  <si>
    <t>66bd6156bbf40c441fd02e19</t>
  </si>
  <si>
    <r>
      <rPr>
        <rFont val="Calibri"/>
        <color rgb="FF041E49"/>
        <sz val="9.0"/>
      </rPr>
      <t>2748f5d9-1b7e-4731-8ff7-d89ba1c26bc3</t>
    </r>
  </si>
  <si>
    <t>66bd6149bbf40c441fd02e16</t>
  </si>
  <si>
    <r>
      <rPr>
        <rFont val="Calibri"/>
        <color rgb="FF041E49"/>
        <sz val="9.0"/>
      </rPr>
      <t>d627e1c5-e7e3-462e-8c4c-2f9aff0215f4</t>
    </r>
  </si>
  <si>
    <t>66bd614bbbf40c441fd02e17</t>
  </si>
  <si>
    <r>
      <rPr>
        <rFont val="Calibri"/>
        <color rgb="FF041E49"/>
        <sz val="9.0"/>
      </rPr>
      <t>48f04ea3-681f-46e9-bff5-4f0a93f7174a</t>
    </r>
  </si>
  <si>
    <t>66c0044912ebfc3731155520</t>
  </si>
  <si>
    <r>
      <rPr>
        <rFont val="Calibri"/>
        <color rgb="FF041E49"/>
        <sz val="9.0"/>
      </rPr>
      <t>8062eeb3-ae6f-47db-b242-e8177da7652a</t>
    </r>
  </si>
  <si>
    <t>66c155c012ebfc373115555c</t>
  </si>
  <si>
    <t>e1c87272-b4c8-47e7-a8b8-ffe2f7f1ec80</t>
  </si>
  <si>
    <t>66c155ce12ebfc373115555e</t>
  </si>
  <si>
    <t>f4020a8d-9e2b-4617-9b5b-b566fb30df37</t>
  </si>
  <si>
    <t>66c54a3e77684868fce971a3</t>
  </si>
  <si>
    <r>
      <rPr>
        <rFont val="Calibri"/>
        <color rgb="FF041E49"/>
        <sz val="9.0"/>
      </rPr>
      <t>fbe3ff89-8369-4e4f-af9e-6176daa6e0c3</t>
    </r>
  </si>
  <si>
    <t>66c69bc1adfab01696404e89</t>
  </si>
  <si>
    <t>3cd2885e-8e25-4e3f-8c86-8af871b76421</t>
  </si>
  <si>
    <t>66c93ed4adfab01696404ee1</t>
  </si>
  <si>
    <t>c824abfd-1f86-4d6f-a395-b9ed4661dc73</t>
  </si>
  <si>
    <t>66c7ed4eadfab01696404ebd</t>
  </si>
  <si>
    <r>
      <rPr>
        <rFont val="Calibri"/>
        <color rgb="FF041E49"/>
        <sz val="9.0"/>
      </rPr>
      <t>d739968a-b64a-4934-b1a7-695255f63af0</t>
    </r>
  </si>
  <si>
    <t>669fd674788ca75c497efa4a</t>
  </si>
  <si>
    <r>
      <rPr>
        <rFont val="Calibri"/>
        <color rgb="FF041E49"/>
        <sz val="9.0"/>
      </rPr>
      <t>187b8dce-75bd-4730-9597-a528fa86b0b6</t>
    </r>
  </si>
  <si>
    <t>66c93ed1adfab01696404edf</t>
  </si>
  <si>
    <r>
      <rPr>
        <rFont val="Calibri"/>
        <color rgb="FF041E49"/>
        <sz val="9.0"/>
      </rPr>
      <t>fe20eb5b-b6af-46e3-9288-76ef5bad31cc</t>
    </r>
  </si>
  <si>
    <t>66cbe1e1adfab01696404f25</t>
  </si>
  <si>
    <r>
      <rPr>
        <rFont val="Calibri"/>
        <color rgb="FF041E49"/>
        <sz val="9.0"/>
      </rPr>
      <t>b6e4d803-fb64-4bf4-9771-3673e4c4dc9a</t>
    </r>
  </si>
  <si>
    <t>66cbe1e0adfab01696404f23</t>
  </si>
  <si>
    <r>
      <rPr>
        <rFont val="Calibri"/>
        <color rgb="FF041E49"/>
        <sz val="9.0"/>
      </rPr>
      <t>b048fddc-86b7-4a1e-bd7d-5f7dd3115fb9</t>
    </r>
  </si>
  <si>
    <t>66cbe1e1adfab01696404f24</t>
  </si>
  <si>
    <t>477d1d7c-8070-4188-87b0-04c710f57123</t>
  </si>
  <si>
    <t>66ce84be3ac9d215528a07f8</t>
  </si>
  <si>
    <r>
      <rPr>
        <rFont val="Calibri"/>
        <color rgb="FF041E49"/>
        <sz val="9.0"/>
      </rPr>
      <t>9fa1a4e4-e867-49fd-a887-6a29ae0ee4be</t>
    </r>
  </si>
  <si>
    <t>66cd334badfab01696404f6b</t>
  </si>
  <si>
    <r>
      <rPr>
        <rFont val="Calibri"/>
        <color rgb="FF041E49"/>
        <sz val="9.0"/>
      </rPr>
      <t>19c38012-5077-40dc-ab53-38868dd6a85d</t>
    </r>
  </si>
  <si>
    <t>66cd333dadfab01696404f68</t>
  </si>
  <si>
    <r>
      <rPr>
        <rFont val="Calibri"/>
        <color rgb="FF041E49"/>
        <sz val="9.0"/>
      </rPr>
      <t>48d90a7e-f124-49a3-9afd-6dca1c5e517f</t>
    </r>
  </si>
  <si>
    <t>66cd334badfab01696404f6a</t>
  </si>
  <si>
    <r>
      <rPr>
        <rFont val="Calibri"/>
        <color rgb="FF041E49"/>
        <sz val="9.0"/>
      </rPr>
      <t>822eef68-617a-489d-acd7-806538ab99d2</t>
    </r>
  </si>
  <si>
    <t>66d127bb5fb6917d36a52288</t>
  </si>
  <si>
    <t>4efcf99d-6dc0-4baf-a715-8e0e3bedacaf</t>
  </si>
  <si>
    <t>66cfd63f3ac9d215528a085a</t>
  </si>
  <si>
    <r>
      <rPr>
        <rFont val="Calibri"/>
        <color rgb="FF041E49"/>
        <sz val="9.0"/>
      </rPr>
      <t>bd8db1bf-e321-4a41-8c85-d8c992036168</t>
    </r>
  </si>
  <si>
    <t>66cfd63d3ac9d215528a0859</t>
  </si>
  <si>
    <t>60a8a763-dcd9-42f3-b6db-875bca54ae39</t>
  </si>
  <si>
    <t>66d127d15fb6917d36a5228a</t>
  </si>
  <si>
    <r>
      <rPr>
        <rFont val="Calibri"/>
        <color rgb="FF041E49"/>
        <sz val="9.0"/>
      </rPr>
      <t>d979e1ba-febc-4944-809a-90b3759e75c0</t>
    </r>
  </si>
  <si>
    <t>66ce84c43ac9d215528a07fb</t>
  </si>
  <si>
    <r>
      <rPr>
        <rFont val="Calibri"/>
        <color rgb="FF041E49"/>
        <sz val="9.0"/>
      </rPr>
      <t>9a9774b8-6805-4b39-94e9-d9abde9079c3</t>
    </r>
  </si>
  <si>
    <t>66ce84d73ac9d215528a07fe</t>
  </si>
  <si>
    <r>
      <rPr>
        <rFont val="Calibri"/>
        <color rgb="FF041E49"/>
        <sz val="9.0"/>
      </rPr>
      <t>017766d7-04ce-4a57-81da-b52612fdc617</t>
    </r>
  </si>
  <si>
    <t>66ce84ce3ac9d215528a07fc</t>
  </si>
  <si>
    <t>eeab2229-db27-4406-a688-1930ed637c04</t>
  </si>
  <si>
    <t>66cfd64f3ac9d215528a085b</t>
  </si>
  <si>
    <t>eac8b0ac-13f0-4df2-b79a-3cdd43e9d242</t>
  </si>
  <si>
    <t>66cfd6503ac9d215528a085c</t>
  </si>
  <si>
    <r>
      <rPr>
        <rFont val="Calibri"/>
        <color rgb="FF041E49"/>
        <sz val="9.0"/>
      </rPr>
      <t>ea45629e-3083-496f-a75a-f75b06a132d8</t>
    </r>
  </si>
  <si>
    <t>66ce84d43ac9d215528a07fd</t>
  </si>
  <si>
    <r>
      <rPr>
        <rFont val="Calibri"/>
        <color rgb="FF041E49"/>
        <sz val="9.0"/>
      </rPr>
      <t>78070843-1f76-4672-8114-58431679ccf8</t>
    </r>
  </si>
  <si>
    <t>66d127c55fb6917d36a52289</t>
  </si>
  <si>
    <r>
      <rPr>
        <rFont val="Calibri"/>
        <color rgb="FF041E49"/>
        <sz val="9.0"/>
      </rPr>
      <t>52019008-69c4-4b03-b66f-6eeac8681b53</t>
    </r>
  </si>
  <si>
    <t>66d279435fb6917d36a522ed</t>
  </si>
  <si>
    <r>
      <rPr>
        <rFont val="Calibri"/>
        <color rgb="FF041E49"/>
        <sz val="9.0"/>
      </rPr>
      <t>4f4aa73b-ba5e-400e-a7e0-4f4cff87cfab</t>
    </r>
  </si>
  <si>
    <t>66d279395fb6917d36a522e9</t>
  </si>
  <si>
    <r>
      <rPr>
        <rFont val="Calibri"/>
        <color rgb="FF041E49"/>
        <sz val="9.0"/>
      </rPr>
      <t>1c084f2c-433b-4595-ad99-5fa53bd17d06</t>
    </r>
  </si>
  <si>
    <t>66c93ebaadfab01696404ede</t>
  </si>
  <si>
    <r>
      <rPr>
        <rFont val="Calibri"/>
        <color rgb="FF041E49"/>
        <sz val="9.0"/>
      </rPr>
      <t>e0b15df5-ed66-4e9d-b661-fe2043de1245</t>
    </r>
  </si>
  <si>
    <t>66d2793d5fb6917d36a522eb</t>
  </si>
  <si>
    <t>f7f99d6a-c8e0-4ec8-a434-1ffba0253b41</t>
  </si>
  <si>
    <t>66d279435fb6917d36a522ee</t>
  </si>
  <si>
    <t>afacbeb1-9498-42b3-a2b9-35aaad131a91</t>
  </si>
  <si>
    <t>66d2793d5fb6917d36a522ea</t>
  </si>
  <si>
    <r>
      <rPr>
        <rFont val="Calibri"/>
        <color rgb="FF041E49"/>
        <sz val="9.0"/>
      </rPr>
      <t>d850d49a-7b84-4f80-a7f3-f83b61df60a5</t>
    </r>
  </si>
  <si>
    <t>66d2794a5fb6917d36a522f3</t>
  </si>
  <si>
    <r>
      <rPr>
        <rFont val="Calibri"/>
        <color rgb="FF041E49"/>
        <sz val="9.0"/>
      </rPr>
      <t>07ff1a4e-49ff-4334-be9d-082f0415a289</t>
    </r>
  </si>
  <si>
    <t>66d2794d5fb6917d36a522f4</t>
  </si>
  <si>
    <r>
      <rPr>
        <rFont val="Calibri"/>
        <color rgb="FF041E49"/>
        <sz val="9.0"/>
      </rPr>
      <t>9ce7c50c-4dc1-427e-ab59-516c891e2ffb</t>
    </r>
  </si>
  <si>
    <t>66d279445fb6917d36a522ef</t>
  </si>
  <si>
    <r>
      <rPr>
        <rFont val="Calibri"/>
        <color rgb="FF041E49"/>
        <sz val="9.0"/>
      </rPr>
      <t>63a72888-3eaa-42dd-9cb1-b76fd3db305b</t>
    </r>
  </si>
  <si>
    <t>66d279495fb6917d36a522f1</t>
  </si>
  <si>
    <r>
      <rPr>
        <rFont val="Calibri"/>
        <color rgb="FF041E49"/>
        <sz val="9.0"/>
      </rPr>
      <t>b0909a8f-766a-4a8c-86e6-d4295d761421</t>
    </r>
  </si>
  <si>
    <t>66d279545fb6917d36a522fe</t>
  </si>
  <si>
    <r>
      <rPr>
        <rFont val="Calibri"/>
        <color rgb="FF041E49"/>
        <sz val="9.0"/>
      </rPr>
      <t>1bc125c7-8cb2-420b-a8d7-81216f0bd70c</t>
    </r>
  </si>
  <si>
    <t>66d2794f5fb6917d36a522f7</t>
  </si>
  <si>
    <t>11bdc782-cde6-4da0-8909-d6a039d0da13</t>
  </si>
  <si>
    <t>66d2794f5fb6917d36a522f6</t>
  </si>
  <si>
    <r>
      <rPr>
        <rFont val="Calibri"/>
        <color rgb="FF041E49"/>
        <sz val="9.0"/>
      </rPr>
      <t>6d8087b4-b759-4293-9b85-c8ee970fd945</t>
    </r>
  </si>
  <si>
    <t>66d279535fb6917d36a522fd</t>
  </si>
  <si>
    <r>
      <rPr>
        <rFont val="Calibri"/>
        <color rgb="FF041E49"/>
        <sz val="9.0"/>
      </rPr>
      <t>248504d8-fd98-41ce-8f6b-db46784043a5</t>
    </r>
  </si>
  <si>
    <t>minutesPerGoal</t>
  </si>
  <si>
    <t>Serie A/Serie A</t>
  </si>
  <si>
    <t>Serie A</t>
  </si>
  <si>
    <t>Premier League/Serie A</t>
  </si>
  <si>
    <t>Premier League</t>
  </si>
  <si>
    <t>Chelsea FC</t>
  </si>
  <si>
    <t>Championship</t>
  </si>
  <si>
    <t>Aston Villa</t>
  </si>
  <si>
    <t>Swansea City</t>
  </si>
  <si>
    <t>Bristol City</t>
  </si>
  <si>
    <t>Ligue 1</t>
  </si>
  <si>
    <t>FC Girondins Bordeaux</t>
  </si>
  <si>
    <t>FC Paris Saint-Germain</t>
  </si>
  <si>
    <t>Torino FC</t>
  </si>
  <si>
    <t>Super League/Serie A</t>
  </si>
  <si>
    <t>Super League</t>
  </si>
  <si>
    <t>BSC Young Boys</t>
  </si>
  <si>
    <t>Serie B</t>
  </si>
  <si>
    <t>US Salernitana</t>
  </si>
  <si>
    <t>US Salernitana 1919</t>
  </si>
  <si>
    <t>FC Tolosa</t>
  </si>
  <si>
    <t>Shanghai SIPG</t>
  </si>
  <si>
    <t>West Ham United</t>
  </si>
  <si>
    <t>Stoke City</t>
  </si>
  <si>
    <t>Empoli FC</t>
  </si>
  <si>
    <t>Sampdoria</t>
  </si>
  <si>
    <t>Spezia Calcio</t>
  </si>
  <si>
    <t>Bologna FC</t>
  </si>
  <si>
    <t>Premier Liga/Ligat ha'Al</t>
  </si>
  <si>
    <t>Arsenal Tula/Maccabi Petah Tikva</t>
  </si>
  <si>
    <t>Arsenal Tula/Maccabi Netanya</t>
  </si>
  <si>
    <t>Premier Liga</t>
  </si>
  <si>
    <t>Arsenal Tula</t>
  </si>
  <si>
    <t>Serie B/Serie B</t>
  </si>
  <si>
    <t>Cagliari Calcio/Calcio Como</t>
  </si>
  <si>
    <t>Ascoli Calcio</t>
  </si>
  <si>
    <t>Ligue 1/Serie A</t>
  </si>
  <si>
    <t>AC Milan</t>
  </si>
  <si>
    <t>Ligue 2</t>
  </si>
  <si>
    <t>Tours FC</t>
  </si>
  <si>
    <t>Hellas Verona</t>
  </si>
  <si>
    <t>FC Bari 1908</t>
  </si>
  <si>
    <t>CSKA Mosca</t>
  </si>
  <si>
    <t>2. Bundesliga/Premier Liga</t>
  </si>
  <si>
    <t>Hannover 96/CSKA Mosca</t>
  </si>
  <si>
    <t>Prva Liga</t>
  </si>
  <si>
    <t>NK Rudar Velenje</t>
  </si>
  <si>
    <t>Pescara</t>
  </si>
  <si>
    <t>LaLiga/Serie A</t>
  </si>
  <si>
    <t>Chievo</t>
  </si>
  <si>
    <t>Pisa Sporting Club</t>
  </si>
  <si>
    <t>AC Pisa 1909</t>
  </si>
  <si>
    <t>Salernitana</t>
  </si>
  <si>
    <t>Premier Liga/Serie A</t>
  </si>
  <si>
    <t>Eliteserien/Premier Liga</t>
  </si>
  <si>
    <t>Stabæk Fotball/CSKA Mosca</t>
  </si>
  <si>
    <t>Eliteserien</t>
  </si>
  <si>
    <t>Stabæk Fotball</t>
  </si>
  <si>
    <t>Tippeligaen</t>
  </si>
  <si>
    <t>Série A/Serie A</t>
  </si>
  <si>
    <t>Série A</t>
  </si>
  <si>
    <t>Clube Atlético Mineiro</t>
  </si>
  <si>
    <t>Serie B/Serie A</t>
  </si>
  <si>
    <t>Carpi FC 1909</t>
  </si>
  <si>
    <t>Liga Dimayor I/Liga DIMAYOR II/Serie A</t>
  </si>
  <si>
    <t>Liga Dimayor I/Liga DIMAYOR II</t>
  </si>
  <si>
    <t>Atlético Nacional/Atlético Nacional</t>
  </si>
  <si>
    <t>Liga Dimayor</t>
  </si>
  <si>
    <t>Atlético Nacional</t>
  </si>
  <si>
    <t>Liga DIMAYOR II</t>
  </si>
  <si>
    <t>JPL/Serie A</t>
  </si>
  <si>
    <t>JPL</t>
  </si>
  <si>
    <t>VV Sint-Truiden</t>
  </si>
  <si>
    <t>A-League</t>
  </si>
  <si>
    <t>Wellington Phoenix</t>
  </si>
  <si>
    <t>NZ Premiership (- 2021)/A-League</t>
  </si>
  <si>
    <t>Wellington Phoenix FC Reserves/Wellington Phoenix</t>
  </si>
  <si>
    <t>SS Premiership</t>
  </si>
  <si>
    <t>Wellington Phoenix FC Reserves</t>
  </si>
  <si>
    <t>AC Monza</t>
  </si>
  <si>
    <t>Benevento</t>
  </si>
  <si>
    <t>Benevento Calcio</t>
  </si>
  <si>
    <t>Bundesliga</t>
  </si>
  <si>
    <t>SV Werder Brema</t>
  </si>
  <si>
    <t>SV Darmstadt 98</t>
  </si>
  <si>
    <t>Bayer 04 Leverkusen</t>
  </si>
  <si>
    <t>Pordenone Calcio</t>
  </si>
  <si>
    <t>AC Reggiana</t>
  </si>
  <si>
    <t>Delfino Pescara 1936</t>
  </si>
  <si>
    <t>SC Corinthians Paulista</t>
  </si>
  <si>
    <t>Cremonese</t>
  </si>
  <si>
    <t>US Cremonese</t>
  </si>
  <si>
    <t>Trapani Calcio</t>
  </si>
  <si>
    <t>Empoli FC/Hellas Verona</t>
  </si>
  <si>
    <t>Venezia FC</t>
  </si>
  <si>
    <t>AC Perugia Calcio</t>
  </si>
  <si>
    <t>LOSC Lilla</t>
  </si>
  <si>
    <t>1.Lig</t>
  </si>
  <si>
    <t>Istanbulspor</t>
  </si>
  <si>
    <t>SPAL</t>
  </si>
  <si>
    <t>Cagliari Calcio/SS Virtus Lanciano</t>
  </si>
  <si>
    <t>Liga NOS/Serie A</t>
  </si>
  <si>
    <t>Manchester City</t>
  </si>
  <si>
    <t>LaLiga</t>
  </si>
  <si>
    <t>Real Madrid</t>
  </si>
  <si>
    <t>Manchester United</t>
  </si>
  <si>
    <t>US Città di Palermo</t>
  </si>
  <si>
    <t>2. Bundesliga</t>
  </si>
  <si>
    <t>VfL Bochum</t>
  </si>
  <si>
    <t>Ledman LigaPro</t>
  </si>
  <si>
    <t>Benfica Lisbona B</t>
  </si>
  <si>
    <t>Club Bruges</t>
  </si>
  <si>
    <t>Championship/Serie A</t>
  </si>
  <si>
    <t>FC Middlesbrough</t>
  </si>
  <si>
    <t>FC Sion</t>
  </si>
  <si>
    <t>Serie B/Championship</t>
  </si>
  <si>
    <t>AC Cesena/Bristol City</t>
  </si>
  <si>
    <t>AC Cesena</t>
  </si>
  <si>
    <t>Prem'er-Liha</t>
  </si>
  <si>
    <t>Shakhtar Donetsk</t>
  </si>
  <si>
    <t>Liga NOS</t>
  </si>
  <si>
    <t>Vitória Guimarães SC</t>
  </si>
  <si>
    <t>Série A/Prem'er-Liha</t>
  </si>
  <si>
    <t>Coritiba Foot Ball Club/Shakhtar Donetsk</t>
  </si>
  <si>
    <t>Coritiba Foot Ball Club</t>
  </si>
  <si>
    <t>Bundesliga/Serie A</t>
  </si>
  <si>
    <t>1.FC Colonia</t>
  </si>
  <si>
    <t>Bundesliga/Premier League</t>
  </si>
  <si>
    <t>Hertha BSC/Norwich City</t>
  </si>
  <si>
    <t>Hertha BSC</t>
  </si>
  <si>
    <t>Ekstraklasa/Bundesliga</t>
  </si>
  <si>
    <t>Legia Varsavia/Hertha BSC</t>
  </si>
  <si>
    <t>Ekstraklasa</t>
  </si>
  <si>
    <t>Legia Varsavia</t>
  </si>
  <si>
    <t>Eredivisie</t>
  </si>
  <si>
    <t>PSV Eindhoven</t>
  </si>
  <si>
    <t>SC Heerenveen</t>
  </si>
  <si>
    <t>Sparta Rotterdam</t>
  </si>
  <si>
    <t>Jupiler League</t>
  </si>
  <si>
    <t>Angers SCO</t>
  </si>
  <si>
    <t>Le Mans FC</t>
  </si>
  <si>
    <t>RC Lens</t>
  </si>
  <si>
    <t>FC Twente Enschede</t>
  </si>
  <si>
    <t>LigaPro</t>
  </si>
  <si>
    <t>ADO Den Haag</t>
  </si>
  <si>
    <t>Cruzeiro Esporte Clube</t>
  </si>
  <si>
    <t>PEC Zwolle</t>
  </si>
  <si>
    <t>Shanghai Greenland Shenhua</t>
  </si>
  <si>
    <t>Juventus FC</t>
  </si>
  <si>
    <t>Cosenza Calcio</t>
  </si>
  <si>
    <t>FC Crotone/Hellas Verona</t>
  </si>
  <si>
    <t>Crotone</t>
  </si>
  <si>
    <t>Premiership</t>
  </si>
  <si>
    <t>Aberdeen FC</t>
  </si>
  <si>
    <t>Hamilton Academical FC</t>
  </si>
  <si>
    <t>US Sassuolo</t>
  </si>
  <si>
    <t>AS Roma</t>
  </si>
  <si>
    <t>US Cremonese/SSC Napoli</t>
  </si>
  <si>
    <t>SSC Napoli</t>
  </si>
  <si>
    <t>US Lecce</t>
  </si>
  <si>
    <t>Frosinone Calcio</t>
  </si>
  <si>
    <t>Tottenham Hotspur</t>
  </si>
  <si>
    <t>VfB Stoccarda</t>
  </si>
  <si>
    <t>Superliga/Bundesliga</t>
  </si>
  <si>
    <t>AA Argentinos Juniors/VfB Stoccarda</t>
  </si>
  <si>
    <t>Prim. B Nacional</t>
  </si>
  <si>
    <t>AA Argentinos Juniors</t>
  </si>
  <si>
    <t>Spezia</t>
  </si>
  <si>
    <t>Frosinone</t>
  </si>
  <si>
    <t>Eredivisie/Serie A</t>
  </si>
  <si>
    <t>Keuken Kampioen Divisie</t>
  </si>
  <si>
    <t>Real Sociedad</t>
  </si>
  <si>
    <t>Deportivo Alavés</t>
  </si>
  <si>
    <t>Atlético de Madrid</t>
  </si>
  <si>
    <t>Allsvenskan/Serie A</t>
  </si>
  <si>
    <t>Superettan/Allsvenskan</t>
  </si>
  <si>
    <t>Vasalunds IF/Djurgårdens IF</t>
  </si>
  <si>
    <t>Montpellier HSC</t>
  </si>
  <si>
    <t>Ligue 1/Ligue 1</t>
  </si>
  <si>
    <t>FC Paris Saint-Germain/Montpellier HSC</t>
  </si>
  <si>
    <t>SuperSport HNL/Serie A</t>
  </si>
  <si>
    <t>SuperSport HNL</t>
  </si>
  <si>
    <t>HNK Hajduk Spalato</t>
  </si>
  <si>
    <t>Prva NL/SuperSport HNL</t>
  </si>
  <si>
    <t>HNK Hajduk Spalato II/HNK Hajduk Spalato</t>
  </si>
  <si>
    <t>1.HNL</t>
  </si>
  <si>
    <t>Superliga e Kosovës/SuperSport HNL</t>
  </si>
  <si>
    <t>FC Prishtina/HNK Hajduk Spalato</t>
  </si>
  <si>
    <t>LaLiga/Bundesliga</t>
  </si>
  <si>
    <t>Real Madrid/Eintracht Francoforte</t>
  </si>
  <si>
    <t>Eintracht Francoforte</t>
  </si>
  <si>
    <t>Ledman LigaPro/Liga NOS</t>
  </si>
  <si>
    <t>Benfica Lisbona B/Benfica Lisbona</t>
  </si>
  <si>
    <t>Ledman LigaPro/Super liga/Liga NOS</t>
  </si>
  <si>
    <t>Benfica Lisbona B/Stella Rossa Belgrado/Benfica Lisbona</t>
  </si>
  <si>
    <t>Olympique Lione</t>
  </si>
  <si>
    <t>Zulte Waregem</t>
  </si>
  <si>
    <t>Premier League/Ligue 1</t>
  </si>
  <si>
    <t>FC Everton/FC Paris Saint-Germain</t>
  </si>
  <si>
    <t>AZ Alkmaar</t>
  </si>
  <si>
    <t>Jupiler League/Eredivisie</t>
  </si>
  <si>
    <t>AZ Alkmaar U21/AZ Alkmaar</t>
  </si>
  <si>
    <t>AS Cittadella</t>
  </si>
  <si>
    <t>Erovnuli Liga/Serie A</t>
  </si>
  <si>
    <t>Rubin Kazan</t>
  </si>
  <si>
    <t>Erovnuli Liga/Premier Liga</t>
  </si>
  <si>
    <t>FC Rustavi/Lokomotiv Mosca</t>
  </si>
  <si>
    <t>Erovnuli Liga</t>
  </si>
  <si>
    <t>Dinamo Tbilisi</t>
  </si>
  <si>
    <t>Super League 1/Serie A</t>
  </si>
  <si>
    <t>Super League 1</t>
  </si>
  <si>
    <t>Asteras Tripolis</t>
  </si>
  <si>
    <t>SPAL 2013</t>
  </si>
  <si>
    <t>Lech Poznan</t>
  </si>
  <si>
    <t>Celta de Vigo</t>
  </si>
  <si>
    <t>Superliga</t>
  </si>
  <si>
    <t>FC Nordsjaelland</t>
  </si>
  <si>
    <t>Fortuna Liga/Superliga</t>
  </si>
  <si>
    <t>AS Trencin/FC Nordsjaelland</t>
  </si>
  <si>
    <t>Leicester City</t>
  </si>
  <si>
    <t>RB Lipsia/FC Fulham</t>
  </si>
  <si>
    <t>RB Lipsia</t>
  </si>
  <si>
    <t>FC Everton</t>
  </si>
  <si>
    <t>Premier League/Bundesliga</t>
  </si>
  <si>
    <t>FC Everton/RB Lipsia</t>
  </si>
  <si>
    <t>Charlton Athletic</t>
  </si>
  <si>
    <t>FC Lugano</t>
  </si>
  <si>
    <t>SK Sturm Graz</t>
  </si>
  <si>
    <t>KRC Genk</t>
  </si>
  <si>
    <t>Liga Águila I/JPL</t>
  </si>
  <si>
    <t>Deportivo Cali/KRC Genk</t>
  </si>
  <si>
    <t>Liga Águila I/Liga DIMAYOR II</t>
  </si>
  <si>
    <t>Deportivo Cali/Deportivo Cali</t>
  </si>
  <si>
    <t>Liga Postobón II</t>
  </si>
  <si>
    <t>Deportivo Cali</t>
  </si>
  <si>
    <t>FC Arsenal</t>
  </si>
  <si>
    <t>Série A/Premier League</t>
  </si>
  <si>
    <t>Clube Regatas Flamengo/FC Arsenal</t>
  </si>
  <si>
    <t>2ª División/LaLiga 1|2|3</t>
  </si>
  <si>
    <t>Deportivo de La Coruña/Deportivo de La Coruña</t>
  </si>
  <si>
    <t>NAC Breda</t>
  </si>
  <si>
    <t>Girona FC/Girona FC</t>
  </si>
  <si>
    <t>2ª División/LaLiga2</t>
  </si>
  <si>
    <t>Gimnàstic de Tarragona/Gimnàstic de Tarragona</t>
  </si>
  <si>
    <t>Ajax Amsterdam</t>
  </si>
  <si>
    <t>Standard Liegi</t>
  </si>
  <si>
    <t>Liga 1/JPL</t>
  </si>
  <si>
    <t>FC Viitorul Constanta/Standard Liegi</t>
  </si>
  <si>
    <t>Liga 1</t>
  </si>
  <si>
    <t>FC Viitorul Constanta</t>
  </si>
  <si>
    <t>Superliga/Serie A</t>
  </si>
  <si>
    <t>Primera División</t>
  </si>
  <si>
    <t>Racing Club</t>
  </si>
  <si>
    <t>CA River Plate</t>
  </si>
  <si>
    <t>KV Oostende (-2024)</t>
  </si>
  <si>
    <t>KV Kortrijk</t>
  </si>
  <si>
    <t>FC Watford</t>
  </si>
  <si>
    <t>Parma Calcio</t>
  </si>
  <si>
    <t>FC Crotone</t>
  </si>
  <si>
    <t>Olympique Marsiglia</t>
  </si>
  <si>
    <t>Premier League/Premier League</t>
  </si>
  <si>
    <t>Manchester United/FC Arsenal</t>
  </si>
  <si>
    <t>Borussia Dortmund</t>
  </si>
  <si>
    <t>Novara Calcio</t>
  </si>
  <si>
    <t>Carpi FC 1909/Novara Calcio</t>
  </si>
  <si>
    <t>GNK Dinamo Zagabria</t>
  </si>
  <si>
    <t>GNK Dinamo Zagabria II/GNK Dinamo Zagabria</t>
  </si>
  <si>
    <t>Prva NL/1.HNL</t>
  </si>
  <si>
    <t>Virtus Entella</t>
  </si>
  <si>
    <t>FC Groningen</t>
  </si>
  <si>
    <t>RKC Waalwijk</t>
  </si>
  <si>
    <t>Keuken Kampioen Divisie/Eredivisie</t>
  </si>
  <si>
    <t>PSV Eindhoven U21/PSV Eindhoven</t>
  </si>
  <si>
    <t>Getafe CF</t>
  </si>
  <si>
    <t>2ª División/LaLiga 1|2|3/LaLiga</t>
  </si>
  <si>
    <t>Primera División Clausura/Camp. Uruguayo Esp.</t>
  </si>
  <si>
    <t>Primera División Clausura</t>
  </si>
  <si>
    <t>Club Nacional</t>
  </si>
  <si>
    <t>Ascoli Picchio</t>
  </si>
  <si>
    <t>Spartak Mosca</t>
  </si>
  <si>
    <t>AS Monaco</t>
  </si>
  <si>
    <t>Brescia Calcio</t>
  </si>
  <si>
    <t>US Latina Calcio</t>
  </si>
  <si>
    <t>AS Livorno</t>
  </si>
  <si>
    <t>Bundesliga/Bundesliga</t>
  </si>
  <si>
    <t>VfL Wolfsburg/Borussia Dortmund</t>
  </si>
  <si>
    <t>VfL Wolfsburg</t>
  </si>
  <si>
    <t>Red Bull Salisburgo/VfL Wolfsburg</t>
  </si>
  <si>
    <t>Red Bull Salisburgo</t>
  </si>
  <si>
    <t>TSV Monaco 1860</t>
  </si>
  <si>
    <t>TSG 1899 Hoffenheim</t>
  </si>
  <si>
    <t>Empoli FC/SS Juve Stabia</t>
  </si>
  <si>
    <t>FC Pro Vercelli 1892</t>
  </si>
  <si>
    <t>Modena FC</t>
  </si>
  <si>
    <t>Foggia Calcio</t>
  </si>
  <si>
    <t>Genoa CFC</t>
  </si>
  <si>
    <t>1.HNL/1.HNL</t>
  </si>
  <si>
    <t>RNK Spalato/NK Lokomotiva Zagreb</t>
  </si>
  <si>
    <t>RNK Spalato</t>
  </si>
  <si>
    <t>RSC Anderlecht</t>
  </si>
  <si>
    <t>Real Betis Balompié</t>
  </si>
  <si>
    <t>Ajax Amsterdam U21/Ajax Amsterdam</t>
  </si>
  <si>
    <t>Fortuna Sittard</t>
  </si>
  <si>
    <t>Primera División/Serie A</t>
  </si>
  <si>
    <t>Primera División/Primera División</t>
  </si>
  <si>
    <t>CA River Plate/CA Banfield</t>
  </si>
  <si>
    <t>ACF Fiorentina</t>
  </si>
  <si>
    <t>Liga Portugal 2/Liga Portugal</t>
  </si>
  <si>
    <t>Liga Portugal 2/Liga NOS</t>
  </si>
  <si>
    <t>LigaPro/Liga NOS</t>
  </si>
  <si>
    <t>Benfica Lisbona</t>
  </si>
  <si>
    <t>OGC Nizza</t>
  </si>
  <si>
    <t>Valenciennes FC</t>
  </si>
  <si>
    <t>Liga MX Apertura/Liga MX Clausura/Serie A</t>
  </si>
  <si>
    <t>Liga MX Apertura/Liga MX Clausura/Liguilla Clausura</t>
  </si>
  <si>
    <t>Tigres UANL/Tigres UANL/Tigres UANL</t>
  </si>
  <si>
    <t>Newcastle United/Olympique Marsiglia</t>
  </si>
  <si>
    <t>FC Schalke 04</t>
  </si>
  <si>
    <t>Derby County</t>
  </si>
  <si>
    <t>Championship/Premier League</t>
  </si>
  <si>
    <t>Hull City/Chelsea FC</t>
  </si>
  <si>
    <t>Brighton &amp; Hove Albion</t>
  </si>
  <si>
    <t>Ekstraklasa/Serie A</t>
  </si>
  <si>
    <t>Lechia Gdansk</t>
  </si>
  <si>
    <t>Liga MX Apertura/Liga MX Clausura</t>
  </si>
  <si>
    <t>UNAM Pumas/UNAM Pumas</t>
  </si>
  <si>
    <t>CF Monterrey/UNAM Pumas</t>
  </si>
  <si>
    <t>CF Monterrey/CF Monterrey</t>
  </si>
  <si>
    <t>Ascenso MX Ap./Ascenso MX Cl.</t>
  </si>
  <si>
    <t>Cimarrones de Sonora/Cimarrones de Sonora</t>
  </si>
  <si>
    <t>AC Chievo Verona</t>
  </si>
  <si>
    <t>Super liga</t>
  </si>
  <si>
    <t>FK Partizan Belgrado</t>
  </si>
  <si>
    <t>Royal Excel Mouscron (-2022)</t>
  </si>
  <si>
    <t>Pogon Szczecin</t>
  </si>
  <si>
    <t>FC Fulham</t>
  </si>
  <si>
    <t>Villarreal CF</t>
  </si>
  <si>
    <t>Copa de la Liga/Superliga</t>
  </si>
  <si>
    <t>Club Atlético Tigre/Club Atlético Tigre</t>
  </si>
  <si>
    <t>CA Talleres/CA Talleres</t>
  </si>
  <si>
    <t>Superliga/Copa Maradona</t>
  </si>
  <si>
    <t>Club Estudiantes de La Plata/CA Talleres</t>
  </si>
  <si>
    <t>Superliga/Superliga</t>
  </si>
  <si>
    <t>CA Boca Juniors/Club Estudiantes de La Plata</t>
  </si>
  <si>
    <t>CA Boca Juniors</t>
  </si>
  <si>
    <t>Borussia Mönchengladbach</t>
  </si>
  <si>
    <t>EA Guingamp</t>
  </si>
  <si>
    <t>FC Sochaux-Montbéliard</t>
  </si>
  <si>
    <t>Cagliari Calcio</t>
  </si>
  <si>
    <t>PSV Eindhoven U21</t>
  </si>
  <si>
    <t>Keuken Kampioen Divisie/Eredivisie/Eredivisie</t>
  </si>
  <si>
    <t>AZ Alkmaar U21/AZ Alkmaar/RKC Waalwijk</t>
  </si>
  <si>
    <t>Jupiler League/Eredivisie/Eredivisie</t>
  </si>
  <si>
    <t>AZ Alkmaar U21/PEC Zwolle/AZ Alkmaar</t>
  </si>
  <si>
    <t>MLS/LaLiga</t>
  </si>
  <si>
    <t>New York City FC/Girona FC</t>
  </si>
  <si>
    <t>MLS</t>
  </si>
  <si>
    <t>New York City FC</t>
  </si>
  <si>
    <t>Primera División Apertura/Torneo Intermedio/MLS</t>
  </si>
  <si>
    <t>Club Atlético Torque/Club Atlético Torque/New York City FC</t>
  </si>
  <si>
    <t>Liga de Ascenso</t>
  </si>
  <si>
    <t>Club Atlético Torque</t>
  </si>
  <si>
    <t>Torneo Clausura</t>
  </si>
  <si>
    <t>Club Universidad de Chile</t>
  </si>
  <si>
    <t>2ª División/LaLiga SmartBank</t>
  </si>
  <si>
    <t>UD Las Palmas/UD Las Palmas</t>
  </si>
  <si>
    <t>Chelsea FC/FC Fulham</t>
  </si>
  <si>
    <t>Crystal Palace</t>
  </si>
  <si>
    <t>Super League/Bundesliga</t>
  </si>
  <si>
    <t>FC Basilea 1893/Red Bull Salisburgo</t>
  </si>
  <si>
    <t>FC Basilea 1893</t>
  </si>
  <si>
    <t>MLS/Serie A</t>
  </si>
  <si>
    <t>FC Cincinnati</t>
  </si>
  <si>
    <t>São Paulo Futebol Clube</t>
  </si>
  <si>
    <t>Série A/Série A</t>
  </si>
  <si>
    <t>São Paulo Futebol Clube/Fluminense Football Club</t>
  </si>
  <si>
    <t>Ligue 1/Premiership</t>
  </si>
  <si>
    <t>FC Paris Saint-Germain/Celtic Glasgow</t>
  </si>
  <si>
    <t>SSC Bari</t>
  </si>
  <si>
    <t>Pordenone Calcio/Reggina 1914</t>
  </si>
  <si>
    <t>Reggina 1914</t>
  </si>
  <si>
    <t>Go Ahead Eagles Deventer</t>
  </si>
  <si>
    <t>Leeds United</t>
  </si>
  <si>
    <t>AC Chievo Verona/Leeds United</t>
  </si>
  <si>
    <t>AJ Auxerre</t>
  </si>
  <si>
    <t>1.FSV Magonza 05</t>
  </si>
  <si>
    <t>Bundesliga/LaLiga</t>
  </si>
  <si>
    <t>1.FSV Magonza 05/Celta de Vigo</t>
  </si>
  <si>
    <t>RCD Espanyol Barcellona</t>
  </si>
  <si>
    <t>Modena FC/Cagliari Calcio</t>
  </si>
  <si>
    <t>Como 1907/Cagliari Calcio</t>
  </si>
  <si>
    <t>Prva Liga/Prva Liga</t>
  </si>
  <si>
    <t>NK Tabor Sezana/NK Maribor</t>
  </si>
  <si>
    <t>NK Tabor Sezana</t>
  </si>
  <si>
    <t>Aarhus GF</t>
  </si>
  <si>
    <t>Roda JC Kerkrade</t>
  </si>
  <si>
    <t>Holstein Kiel</t>
  </si>
  <si>
    <t>FC Volendam</t>
  </si>
  <si>
    <t>Bröndby IF</t>
  </si>
  <si>
    <t>Fortuna Liga</t>
  </si>
  <si>
    <t>AC Sparta Praga</t>
  </si>
  <si>
    <t>AFC Bournemouth</t>
  </si>
  <si>
    <t>Novara Calcio/Benevento Calcio</t>
  </si>
  <si>
    <t>Süper Lig</t>
  </si>
  <si>
    <t>Trabzonspor</t>
  </si>
  <si>
    <t>Kategoria Superiore</t>
  </si>
  <si>
    <t>FK Partizani</t>
  </si>
  <si>
    <t>Ligue 1/Premier League</t>
  </si>
  <si>
    <t>OGC Nizza/FC Watford</t>
  </si>
  <si>
    <t>Stade Reims</t>
  </si>
  <si>
    <t>AC Perugia Calcio/Ascoli Calcio</t>
  </si>
  <si>
    <t>AC Perugia Calcio/Foggia Calcio</t>
  </si>
  <si>
    <t>Serie B/JPL</t>
  </si>
  <si>
    <t>AC Perugia Calcio/Zulte Waregem</t>
  </si>
  <si>
    <t>Olympiacos Pireo</t>
  </si>
  <si>
    <t>FC Arsenal/Olympique Marsiglia</t>
  </si>
  <si>
    <t>FC Arsenal/FC Schalke 04</t>
  </si>
  <si>
    <t>Serie A/Serie A/Serie A</t>
  </si>
  <si>
    <t>Brescia Calcio/Empoli FC</t>
  </si>
  <si>
    <t>Athletic Bilbao</t>
  </si>
  <si>
    <t>Serie B/Primera División Apertura/Torneo Intermedio/Primera División Clausura</t>
  </si>
  <si>
    <t>Genoa CFC/Defensor Sporting Club/Defensor Sporting Club/Defensor Sporting Club</t>
  </si>
  <si>
    <t>Defensor Sporting Club</t>
  </si>
  <si>
    <t>SuperLiga</t>
  </si>
  <si>
    <t>CFR Cluj</t>
  </si>
  <si>
    <t>Protathlima Cyta/Serie A</t>
  </si>
  <si>
    <t>Süper Lig/Serie A</t>
  </si>
  <si>
    <t>FC Südtirol</t>
  </si>
  <si>
    <t>US Cremonese/Standard Liegi</t>
  </si>
  <si>
    <t>Calcio Padova</t>
  </si>
  <si>
    <t>Ternana Calcio</t>
  </si>
  <si>
    <t>Union Saint-Gilloise</t>
  </si>
  <si>
    <t>FC Emmen</t>
  </si>
  <si>
    <t>Borussia Mönchengladbach/FC Bayern Monaco</t>
  </si>
  <si>
    <t>Valencia CF</t>
  </si>
  <si>
    <t>1.FC Union Berlino</t>
  </si>
  <si>
    <t>Série A/LaLiga</t>
  </si>
  <si>
    <t>Sociedade Esportiva Palmeiras/FC Barcellona</t>
  </si>
  <si>
    <t>Liga Águila I/Série A</t>
  </si>
  <si>
    <t>Independiente Santa Fe/Sociedade Esportiva Palmeiras</t>
  </si>
  <si>
    <t>Liga Águila I/Liga Postobón II</t>
  </si>
  <si>
    <t>Independiente Santa Fe/Independiente Santa Fe</t>
  </si>
  <si>
    <t>NB I.</t>
  </si>
  <si>
    <t>MTK Budapest</t>
  </si>
  <si>
    <t>Vejle Boldklub</t>
  </si>
  <si>
    <t>1.Division</t>
  </si>
  <si>
    <t>Superliga e Kosovës/Kategoria Superiore</t>
  </si>
  <si>
    <t>FC Drita/FK Partizani</t>
  </si>
  <si>
    <t>Premier Liga/Premier League</t>
  </si>
  <si>
    <t>CSKA Mosca/West Ham United</t>
  </si>
  <si>
    <t>SuperSport HNL/Premier League</t>
  </si>
  <si>
    <t>HNK Hajduk Spalato/FC Everton</t>
  </si>
  <si>
    <t>FC Midtjylland</t>
  </si>
  <si>
    <t>2. Bundesliga/Serie A</t>
  </si>
  <si>
    <t>Odense Boldklub/Hertha BSC</t>
  </si>
  <si>
    <t>Odense Boldklub</t>
  </si>
  <si>
    <t>Ligue 1/Super League</t>
  </si>
  <si>
    <t>OGC Nizza/FC Basilea 1893</t>
  </si>
  <si>
    <t>Challenge League</t>
  </si>
  <si>
    <t>FC Lausanne-Sport</t>
  </si>
  <si>
    <t>Ligue 2/Serie A</t>
  </si>
  <si>
    <t>Copa de la Liga/Superliga/Superliga</t>
  </si>
  <si>
    <t>CA Colón/CA Colón/CA River Plate</t>
  </si>
  <si>
    <t>CA River Plate/CA Colón</t>
  </si>
  <si>
    <t>CA River Plate/CA River Plate</t>
  </si>
  <si>
    <t>Premier Liga/Ligue 1</t>
  </si>
  <si>
    <t>Zenit San Pietroburgo/FC Paris Saint-Germain</t>
  </si>
  <si>
    <t>Zenit San Pietroburgo</t>
  </si>
  <si>
    <t>Prem'er-Liha/JPL</t>
  </si>
  <si>
    <t>Zorya Lugansk/KRC Genk</t>
  </si>
  <si>
    <t>Nike Liga/Serie A</t>
  </si>
  <si>
    <t>DAC Dunajska Streda</t>
  </si>
  <si>
    <t>Super liga Srbije/Fortuna Liga</t>
  </si>
  <si>
    <t>Stella Rossa Belgrado/DAC Dunajska Streda</t>
  </si>
  <si>
    <t>Stella Rossa Belgrado</t>
  </si>
  <si>
    <t>Prva liga Srbije/Super liga</t>
  </si>
  <si>
    <t>Graficar Belgrad/Stella Rossa Belgrado</t>
  </si>
  <si>
    <t>Meridianbet 1. CFL</t>
  </si>
  <si>
    <t>FK Zeta Golubovac</t>
  </si>
  <si>
    <t>Allsvenskan/Eredivisie</t>
  </si>
  <si>
    <t>IF Elfsborg/AZ Alkmaar</t>
  </si>
  <si>
    <t>Allsvenskan</t>
  </si>
  <si>
    <t>IF Elfsborg</t>
  </si>
  <si>
    <t>Falkenbergs FF</t>
  </si>
  <si>
    <t>Liga Portugal</t>
  </si>
  <si>
    <t>Fortuna Düsseldorf</t>
  </si>
  <si>
    <t>Stade Reims/FC Girondins Bordeaux</t>
  </si>
  <si>
    <t>Ekstraklasa/Ligue 1</t>
  </si>
  <si>
    <t>Legia Varsavia/Clermont Foot 63</t>
  </si>
  <si>
    <t>Górnik Zabrze</t>
  </si>
  <si>
    <t>Nice 1 Liga/Ekstraklasa</t>
  </si>
  <si>
    <t>Chrobry Glogow/Legia Varsavia</t>
  </si>
  <si>
    <t>1 Liga</t>
  </si>
  <si>
    <t>Dolcan Zabki</t>
  </si>
  <si>
    <t>FC Bayern Monaco</t>
  </si>
  <si>
    <t>2. Bundesliga/Ligue 1</t>
  </si>
  <si>
    <t>VfB Stoccarda/LOSC Lilla</t>
  </si>
  <si>
    <t>FC Lorient</t>
  </si>
  <si>
    <t>Digione FCO</t>
  </si>
  <si>
    <t>Stade Rennes FC</t>
  </si>
  <si>
    <t>OFI Creta</t>
  </si>
  <si>
    <t>Super League 1/Super League 1</t>
  </si>
  <si>
    <t>Atromitos Athens/OFI Creta</t>
  </si>
  <si>
    <t>Atromitos Athens</t>
  </si>
  <si>
    <t>Nottingham Forest/Aston Villa</t>
  </si>
  <si>
    <t>Championship/Superliga/Serie A</t>
  </si>
  <si>
    <t>Championship/Copa de la Liga</t>
  </si>
  <si>
    <t>FC Middlesbrough/CA Banfield</t>
  </si>
  <si>
    <t>Superliga/Superliga/Copa Maradona</t>
  </si>
  <si>
    <t>CA Banfield/CA Talleres/CA Banfield</t>
  </si>
  <si>
    <t>CA Banfield</t>
  </si>
  <si>
    <t>Keuken Kampioen Divisie/Serie A</t>
  </si>
  <si>
    <t>Allsvenskan/Superliga</t>
  </si>
  <si>
    <t>IFK Göteborg/Sönderjyske</t>
  </si>
  <si>
    <t>IFK Göteborg</t>
  </si>
  <si>
    <t>Dinamo Mosca</t>
  </si>
  <si>
    <t>R Charleroi SC</t>
  </si>
  <si>
    <t>Ledman LigaPro/Serie A</t>
  </si>
  <si>
    <t>Nice 1 Liga</t>
  </si>
  <si>
    <t>Liga Portugal/Ligue 1</t>
  </si>
  <si>
    <t>SC Braga/Olympique Marsiglia</t>
  </si>
  <si>
    <t>SC Braga</t>
  </si>
  <si>
    <t>Serie B/Super League</t>
  </si>
  <si>
    <t>Delfino Pescara 1936/FC Lugano</t>
  </si>
  <si>
    <t>Lyngby BK</t>
  </si>
  <si>
    <t>Manchester City/RB Lipsia</t>
  </si>
  <si>
    <t>RCD Mallorca/RCD Mallorca</t>
  </si>
  <si>
    <t>MLS/Premier League</t>
  </si>
  <si>
    <t>New York City FC/Manchester City</t>
  </si>
  <si>
    <t>Superliga/Copa de la Liga/Serie A</t>
  </si>
  <si>
    <t>CA Colón/CA Colón</t>
  </si>
  <si>
    <t>CA Vélez Sarsfield/CA Vélez Sarsfield</t>
  </si>
  <si>
    <t>CA Vélez Sarsfield</t>
  </si>
  <si>
    <t>CA Banfield/CA Banfield</t>
  </si>
  <si>
    <t>Liga Portugal/Serie A</t>
  </si>
  <si>
    <t>Vitória Guimarães SC B</t>
  </si>
  <si>
    <t>AS Nancy-Lorraine</t>
  </si>
  <si>
    <t>Copa de la Liga</t>
  </si>
  <si>
    <t>Torpedo Kutaisi</t>
  </si>
  <si>
    <t>Super Liga/Serie A</t>
  </si>
  <si>
    <t>Ligue I Pro 1</t>
  </si>
  <si>
    <t>ES Hammam Sousse</t>
  </si>
  <si>
    <t>Sporting CP B/Sporting CP</t>
  </si>
  <si>
    <t>Sporting CP B</t>
  </si>
  <si>
    <t>Premier League/LaLiga</t>
  </si>
  <si>
    <t>Chelsea FC/Atlético de Madrid</t>
  </si>
  <si>
    <t>Serie B/Bundesliga</t>
  </si>
  <si>
    <t>Venezia FC/Bayer 04 Leverkusen</t>
  </si>
  <si>
    <t>Bundesliga/Süper Lig</t>
  </si>
  <si>
    <t>Bayer 04 Leverkusen/Caykur Rizespor</t>
  </si>
  <si>
    <t>Bayer 04 Leverkusen/1.FC Union Berlino</t>
  </si>
  <si>
    <t>2. Bundesliga/Bundesliga</t>
  </si>
  <si>
    <t>Amburgo SV/Bayer 04 Leverkusen</t>
  </si>
  <si>
    <t>Liga 1/Serie A</t>
  </si>
  <si>
    <t>FCSB</t>
  </si>
  <si>
    <t>Liga 2/Liga 1</t>
  </si>
  <si>
    <t>UTA Bătrâna Doamnă Arad/Steaua Bucarest</t>
  </si>
  <si>
    <t>Liga II - Seria II/Liga II - Seria II Play-Off</t>
  </si>
  <si>
    <t>UTA Bătrâna Doamnă Arad/UTA Bătrâna Doamnă Arad</t>
  </si>
  <si>
    <t>FC Porto</t>
  </si>
  <si>
    <t>Rio Ave FC</t>
  </si>
  <si>
    <t>Stars League</t>
  </si>
  <si>
    <t>Al-Gharafa SC</t>
  </si>
  <si>
    <t>Persian Gulf Pro League/Stars League</t>
  </si>
  <si>
    <t>Persepolis FC/Al-Gharafa SC</t>
  </si>
  <si>
    <t>Persian Gulf Pro League</t>
  </si>
  <si>
    <t>Persepolis FC</t>
  </si>
  <si>
    <t>Girona FC</t>
  </si>
  <si>
    <t>Clube Vasco da Gama/Girona FC</t>
  </si>
  <si>
    <t>Série B</t>
  </si>
  <si>
    <t>Clube Vasco da Gama</t>
  </si>
  <si>
    <t>Excelsior Rotterdam</t>
  </si>
  <si>
    <t>FC Southampton</t>
  </si>
  <si>
    <t>Birmingham City</t>
  </si>
  <si>
    <t>Como 1907</t>
  </si>
  <si>
    <t>Premier League/LaLiga/Serie A</t>
  </si>
  <si>
    <t>J1 League/JPL</t>
  </si>
  <si>
    <t>Urawa Red Diamonds/VV Sint-Truiden</t>
  </si>
  <si>
    <t>J1 League</t>
  </si>
  <si>
    <t>Urawa Red Diamonds</t>
  </si>
  <si>
    <t>Fortuna 1 Liga</t>
  </si>
  <si>
    <t>Chrobry Glogow</t>
  </si>
  <si>
    <t>Serie A/Liga Dimayor</t>
  </si>
  <si>
    <t>CD América de Cali/CD América de Cali</t>
  </si>
  <si>
    <t>Liga FUTVE</t>
  </si>
  <si>
    <t>Universidad Central de Venezuela</t>
  </si>
  <si>
    <t>Torneo DIMAYOR I</t>
  </si>
  <si>
    <t>Barranquilla FC</t>
  </si>
  <si>
    <t>Torneo DIMAYOR</t>
  </si>
  <si>
    <t>OGC Nizza/Clermont Foot 63</t>
  </si>
  <si>
    <t>Championship/Serie B</t>
  </si>
  <si>
    <t>Sheffield Wednesday/Ascoli Calcio</t>
  </si>
  <si>
    <t>Primera División Apertura/Primera División Clausura/Serie A</t>
  </si>
  <si>
    <t>Primera División Apertura/Primera División Clausura</t>
  </si>
  <si>
    <t>Club Guaraní/Club Guaraní</t>
  </si>
  <si>
    <t>Boyacá Patriotas FC</t>
  </si>
  <si>
    <t>Liga Águila I</t>
  </si>
  <si>
    <t>LB Châteauroux</t>
  </si>
  <si>
    <t>USLC/MLS</t>
  </si>
  <si>
    <t>Sporting Kansas City II/Sporting Kansas City</t>
  </si>
  <si>
    <t>Swope Park Rangers/Sporting Kansas City</t>
  </si>
  <si>
    <t>USL/MLS</t>
  </si>
  <si>
    <t>FC Copenhagen</t>
  </si>
  <si>
    <t>AC Horsens</t>
  </si>
  <si>
    <t>SSC Bari/RSC Anderlecht</t>
  </si>
  <si>
    <t>2. Bundesliga/Tippeligaen</t>
  </si>
  <si>
    <t>TSV Monaco 1860/Rosenborg BK</t>
  </si>
  <si>
    <t>FK Haugesund</t>
  </si>
  <si>
    <t>CS Universitatea Craiova</t>
  </si>
  <si>
    <t>2ª División/LaLiga 2</t>
  </si>
  <si>
    <t>Elche CF/Elche CF</t>
  </si>
  <si>
    <t>Elche CF</t>
  </si>
  <si>
    <t>2ª División/LaLiga SmartBank/LaLiga</t>
  </si>
  <si>
    <t>Málaga CF/Málaga CF/Elche CF</t>
  </si>
  <si>
    <t>2ª División/2ª División/LaLiga SmartBank/LaLiga SmartBank</t>
  </si>
  <si>
    <t>CD Lugo/Málaga CF/CD Lugo/Málaga CF</t>
  </si>
  <si>
    <t>2ª División/2ª División/LaLiga 1|2|3/LaLiga 1|2|3</t>
  </si>
  <si>
    <t>Gimnàstic de Tarragona/CD Lugo/Gimnàstic de Tarragona/CD Lugo</t>
  </si>
  <si>
    <t>Zenit San Pietroburgo/AS Saint Étienne</t>
  </si>
  <si>
    <t>Série A/Premier Liga</t>
  </si>
  <si>
    <t>Clube Atlético Paranaense/Zenit San Pietroburgo</t>
  </si>
  <si>
    <t>Clube Atlético Paranaense</t>
  </si>
  <si>
    <t>Nottingham Forest</t>
  </si>
  <si>
    <t>Serie B/Premiership</t>
  </si>
  <si>
    <t>FC Bari 1908/Celtic Glasgow</t>
  </si>
  <si>
    <t>Celtic Glasgow</t>
  </si>
  <si>
    <t>Championship/Tippeligaen/Premiership</t>
  </si>
  <si>
    <t>Hibernian FC/Rosenborg BK/Celtic Glasgow</t>
  </si>
  <si>
    <t>MVV Maastricht</t>
  </si>
  <si>
    <t>Norwich City/FC Everton</t>
  </si>
  <si>
    <t>Norwich City</t>
  </si>
  <si>
    <t>FC Liverpool</t>
  </si>
  <si>
    <t>FC Zurigo</t>
  </si>
  <si>
    <t>Hatayspor</t>
  </si>
  <si>
    <t>Sheffield Wednesday</t>
  </si>
  <si>
    <t>AS Monaco/FC Basilea 1893</t>
  </si>
  <si>
    <t>Ligue 1/JPL</t>
  </si>
  <si>
    <t>AS Monaco/Cercle Brugge</t>
  </si>
  <si>
    <t>Quevilly - Rouen Métropole</t>
  </si>
  <si>
    <t>Quevilly Rouen Métropole</t>
  </si>
  <si>
    <t>FC Dinamo 1948</t>
  </si>
  <si>
    <t>Como 1907/Austria Vienna</t>
  </si>
  <si>
    <t>Austria Vienna</t>
  </si>
  <si>
    <t>2. Liga/Bundesliga</t>
  </si>
  <si>
    <t>Young Violets Austria Wien/Austria Vienna</t>
  </si>
  <si>
    <t>2. Liga</t>
  </si>
  <si>
    <t>Young Violets Austria Wien</t>
  </si>
  <si>
    <t>UD Las Palmas</t>
  </si>
  <si>
    <t>Parma Calcio/Atalanta</t>
  </si>
  <si>
    <t>FC Eindhoven</t>
  </si>
  <si>
    <t>CF Estrela Amadora</t>
  </si>
  <si>
    <t>Liga Portugal 2</t>
  </si>
  <si>
    <t>Girabola</t>
  </si>
  <si>
    <t>Grupo Desportivo Sagrada Esperança</t>
  </si>
  <si>
    <t>Reggina 1914/Ascoli Calcio</t>
  </si>
  <si>
    <t>Virsliga</t>
  </si>
  <si>
    <t>FK Spartaks Jurmala</t>
  </si>
  <si>
    <t>FC Nantes</t>
  </si>
  <si>
    <t>Serie B/Superliga</t>
  </si>
  <si>
    <t>FC Crotone/Club Estudiantes de La Plata</t>
  </si>
  <si>
    <t>Club Estudiantes de La Plata</t>
  </si>
  <si>
    <t>CA Sarmiento (Junín)</t>
  </si>
  <si>
    <t>Superliga/Eredivisie</t>
  </si>
  <si>
    <t>FC Copenhagen/AZ Alkmaar</t>
  </si>
  <si>
    <t>Brighton &amp; Hove Albion/FC Arsenal</t>
  </si>
  <si>
    <t>LaLiga/JPL</t>
  </si>
  <si>
    <t>Valencia CF/KRC Genk</t>
  </si>
  <si>
    <t>Delfino Pescara 1936/AS Livorno</t>
  </si>
  <si>
    <t>WSG Tirol</t>
  </si>
  <si>
    <t>WSG Wattens</t>
  </si>
  <si>
    <t>Serie B/Eredivisie</t>
  </si>
  <si>
    <t>Venezia FC/FC Groningen</t>
  </si>
  <si>
    <t>Karlsruher SC</t>
  </si>
  <si>
    <t>Serie B/Pepsi Max deild</t>
  </si>
  <si>
    <t>Venezia FC/ÍA Akranes</t>
  </si>
  <si>
    <t>Pepsi Max deild</t>
  </si>
  <si>
    <t>ÍA Akranes</t>
  </si>
  <si>
    <t>Inkasso-deild</t>
  </si>
  <si>
    <t>Liga NOS/Liga NOS</t>
  </si>
  <si>
    <t>CD Tondela/FC Porto</t>
  </si>
  <si>
    <t>Liga FUTVE Apertura/Liga FUTVE Clausura/Liga NOS</t>
  </si>
  <si>
    <t>Zamora FC/Zamora FC/CD Tondela</t>
  </si>
  <si>
    <t>Serie A/Primera División</t>
  </si>
  <si>
    <t>CSD Colo-Colo</t>
  </si>
  <si>
    <t>Prva Liga/Super League</t>
  </si>
  <si>
    <t>FC Koper/FC Lugano</t>
  </si>
  <si>
    <t>Fram Reykjavík</t>
  </si>
  <si>
    <t>MLS/JPL</t>
  </si>
  <si>
    <t>New England Revolution/Club Bruges</t>
  </si>
  <si>
    <t>New England Revolution</t>
  </si>
  <si>
    <t>Feralpisalò</t>
  </si>
  <si>
    <t>KF Egnatia</t>
  </si>
  <si>
    <t>KF Laçi</t>
  </si>
  <si>
    <t>KF Vllaznia</t>
  </si>
  <si>
    <t>FC Lucerna</t>
  </si>
  <si>
    <t>1. FC Norimberga</t>
  </si>
  <si>
    <t>Ligue 2/Serie B</t>
  </si>
  <si>
    <t>Le Havre AC/Parma Calcio</t>
  </si>
  <si>
    <t>Le Havre AC</t>
  </si>
  <si>
    <t>98-99</t>
  </si>
  <si>
    <t>FC Barcellona</t>
  </si>
  <si>
    <t>Serie A/Allsvenskan</t>
  </si>
  <si>
    <t>Örebro SK/Djurgårdens IF</t>
  </si>
  <si>
    <t>Superettan</t>
  </si>
  <si>
    <t>Örebro SK</t>
  </si>
  <si>
    <t>AIK</t>
  </si>
  <si>
    <t>Västerås SK</t>
  </si>
  <si>
    <t>FC Cartagena/FC Cartagena</t>
  </si>
  <si>
    <t>Benevento Calcio/Pisa Sporting Club</t>
  </si>
  <si>
    <t>Serie B/LaLiga</t>
  </si>
  <si>
    <t>Benevento Calcio/Real Valladolid CF</t>
  </si>
  <si>
    <t>Sporting de Gijón/Sporting de Gijón</t>
  </si>
  <si>
    <t>UC Sampdoria</t>
  </si>
  <si>
    <t>SS Lazio</t>
  </si>
  <si>
    <t>LR Vicenza</t>
  </si>
  <si>
    <t>Superliga/Superliga/Serie A</t>
  </si>
  <si>
    <t>CA Lanús/Club Atlético Lanús</t>
  </si>
  <si>
    <t>SC Bastia</t>
  </si>
  <si>
    <t>Vicenza Calcio</t>
  </si>
  <si>
    <t>SK Dnipro-1</t>
  </si>
  <si>
    <t>FC Midtjylland/Sönderjyske</t>
  </si>
  <si>
    <t>Dnipro Dnipropetrovsk  (-2020)</t>
  </si>
  <si>
    <t>Divizia Nationala (-2017)</t>
  </si>
  <si>
    <t>Zaria Balti</t>
  </si>
  <si>
    <t>Serie A/Ekstraklasa</t>
  </si>
  <si>
    <t>Allsvenskan/Ekstraklasa</t>
  </si>
  <si>
    <t>Djurgårdens IF/Lech Poznan</t>
  </si>
  <si>
    <t>Djurgårdens IF</t>
  </si>
  <si>
    <t>IF Brommapojkarna/Djurgårdens IF</t>
  </si>
  <si>
    <t>Oud-Heverlee Leuven</t>
  </si>
  <si>
    <t>Buducnost Podgorica</t>
  </si>
  <si>
    <t>SC Friburgo</t>
  </si>
  <si>
    <t>Serie A/Jupiler Pro League</t>
  </si>
  <si>
    <t>Royal Antwerp FC</t>
  </si>
  <si>
    <t>Eredivisie/Bundesliga</t>
  </si>
  <si>
    <t>Ajax Amsterdam/Hertha BSC</t>
  </si>
  <si>
    <t>Udinese Calcio</t>
  </si>
  <si>
    <t>Liga Portugal 2/Eliteserien/Superliga/Liga Portugal</t>
  </si>
  <si>
    <t>Benfica Lisbona B/Rosenborg BK/AC Horsens/Benfica Lisbona</t>
  </si>
  <si>
    <t>FC Arsenal/Manchester United</t>
  </si>
  <si>
    <t>Clermont Foot 63</t>
  </si>
  <si>
    <t>LaLiga/Premier League</t>
  </si>
  <si>
    <t>FC Barcellona/Tottenham Hotspur</t>
  </si>
  <si>
    <t>Clube Atlético Mineiro/Real Betis Balompié</t>
  </si>
  <si>
    <t>AA Ponte Preta</t>
  </si>
  <si>
    <t>Keuken Kampioen Divisie/Premier Liga/Eredivisie</t>
  </si>
  <si>
    <t>FC Utrecht U21/FK Rostów/FC Utrecht</t>
  </si>
  <si>
    <t>Allsvenskan/Premier Liga</t>
  </si>
  <si>
    <t>IFK Norrköping/FK Rostów</t>
  </si>
  <si>
    <t>IFK Norrköping</t>
  </si>
  <si>
    <t>Superettan/Superettan</t>
  </si>
  <si>
    <t>Varbergs BoIS/Norrby IF</t>
  </si>
  <si>
    <t>Cercle Brugge</t>
  </si>
  <si>
    <t>Glasgow Rangers</t>
  </si>
  <si>
    <t>Vtora Liga/efbet Liga</t>
  </si>
  <si>
    <t>Ludogorets Razgrad II/Ludogorets Razgrad</t>
  </si>
  <si>
    <t>FC Metz</t>
  </si>
  <si>
    <t>J1 League/Serie A</t>
  </si>
  <si>
    <t>Eliteserien/Serie A</t>
  </si>
  <si>
    <t>FK Bodø/Glimt</t>
  </si>
  <si>
    <t>Ranheim IL</t>
  </si>
  <si>
    <t>FK Pohronie</t>
  </si>
  <si>
    <t>FC Millwall</t>
  </si>
  <si>
    <t>Championship/Championship</t>
  </si>
  <si>
    <t>Rotherham United/Coventry City</t>
  </si>
  <si>
    <t>RC Strasburgo Alsazia/AS Monaco</t>
  </si>
  <si>
    <t>RC Strasburgo Alsazia</t>
  </si>
  <si>
    <t>Bundesliga/Eredivisie</t>
  </si>
  <si>
    <t>VfB Stoccarda/Ajax Amsterdam</t>
  </si>
  <si>
    <t>Jupiler League/Série A/Eredivisie</t>
  </si>
  <si>
    <t>Ajax Amsterdam U21/São Paulo Futebol Clube/Ajax Amsterdam</t>
  </si>
  <si>
    <t>Serie A/Eredivisie</t>
  </si>
  <si>
    <t>Feyenoord Rotterdam</t>
  </si>
  <si>
    <t>Eliteserien/Eredivisie</t>
  </si>
  <si>
    <t>Molde FK/Feyenoord Rotterdam</t>
  </si>
  <si>
    <t>Molde FK</t>
  </si>
  <si>
    <t>Tromsø IL</t>
  </si>
  <si>
    <t>Serie A/SuperLiga</t>
  </si>
  <si>
    <t>FK Rostów</t>
  </si>
  <si>
    <t>Superliga/Premier Liga</t>
  </si>
  <si>
    <t>Bunyodkor Tashkent/FK Rostów</t>
  </si>
  <si>
    <t>Bunyodkor Tashkent</t>
  </si>
  <si>
    <t>Amburgo SV</t>
  </si>
  <si>
    <t>Manchester City/UD Las Palmas</t>
  </si>
  <si>
    <t>Copa de la Liga/Superliga/Premier League</t>
  </si>
  <si>
    <t>CA Vélez Sarsfield/CA Vélez Sarsfield/Manchester City</t>
  </si>
  <si>
    <t>FC Porto B/FC Porto</t>
  </si>
  <si>
    <t>Besiktas JK</t>
  </si>
  <si>
    <t>Serie A/Ligue 2</t>
  </si>
  <si>
    <t>FC Annecy</t>
  </si>
  <si>
    <t>Serie A/Copa de la Liga/Superliga</t>
  </si>
  <si>
    <t>Superliga/Copa de la Liga</t>
  </si>
  <si>
    <t>Gimnasia y Esgrima La Plata/Gimnasia y Esgrima La Plata</t>
  </si>
  <si>
    <t>Gimnasia y Esgrima La Plata</t>
  </si>
  <si>
    <t>Serie A/Bundesliga</t>
  </si>
  <si>
    <t>Allsvenskan/JPL</t>
  </si>
  <si>
    <t>Hammarby IF/Club Bruges</t>
  </si>
  <si>
    <t>Huddersfield Town</t>
  </si>
  <si>
    <t>Championship/Premier Liga</t>
  </si>
  <si>
    <t>Huddersfield Town/Lokomotiv Mosca</t>
  </si>
  <si>
    <t>Saudi Pro League</t>
  </si>
  <si>
    <t>Al-Hilal SFC</t>
  </si>
  <si>
    <t>Saudi Pro League/Saudi Pro League</t>
  </si>
  <si>
    <t>Al-Ittihad Club/Al-Hilal SFC</t>
  </si>
  <si>
    <t>Al-Ittihad Club</t>
  </si>
  <si>
    <t>Ligue 1/Bundesliga</t>
  </si>
  <si>
    <t>Olympique Lione/VfL Wolfsburg</t>
  </si>
  <si>
    <t>Eredivisie/Ligue 1</t>
  </si>
  <si>
    <t>SC Heerenveen/Olympique Lione</t>
  </si>
  <si>
    <t>Allsvenskan/Allsvenskan/Eredivisie</t>
  </si>
  <si>
    <t>Malmö FF/Mjällby AIF/SC Heerenveen</t>
  </si>
  <si>
    <t>Malmö FF</t>
  </si>
  <si>
    <t>Aston Villa/RC Strasburgo Alsazia</t>
  </si>
  <si>
    <t>SM Caen</t>
  </si>
  <si>
    <t>FC Girondins Bordeaux/SM Caen</t>
  </si>
  <si>
    <t>Wolverhampton Wanderers</t>
  </si>
  <si>
    <t>Sporting CP</t>
  </si>
  <si>
    <t>Serie A/2. Bundesliga</t>
  </si>
  <si>
    <t>VfB Stoccarda/Hertha BSC</t>
  </si>
  <si>
    <t>Veikkausliiga</t>
  </si>
  <si>
    <t>FC Honka</t>
  </si>
  <si>
    <t>Serie A/Ligue 1</t>
  </si>
  <si>
    <t>LaLiga/Ligue 1</t>
  </si>
  <si>
    <t>Deportivo Alavés/AS Monaco</t>
  </si>
  <si>
    <t>Torneo Apertura/Torneo Clausura</t>
  </si>
  <si>
    <t>CD Universidad Católica/CD Universidad Católica</t>
  </si>
  <si>
    <t>Club Atlético Belgrano/Club Atlético Belgrano</t>
  </si>
  <si>
    <t>Serie A/Superliga</t>
  </si>
  <si>
    <t>Serie A/Premier League</t>
  </si>
  <si>
    <t>Heracles Almelo</t>
  </si>
  <si>
    <t>Chelsea FC/Brighton &amp; Hove Albion</t>
  </si>
  <si>
    <t>JPL/JPL</t>
  </si>
  <si>
    <t>Oud-Heverlee Leuven/Royal Antwerp FC</t>
  </si>
  <si>
    <t>KAA Gent</t>
  </si>
  <si>
    <t>KV Kortrijk/KAA Gent</t>
  </si>
  <si>
    <t>Olympique Marsiglia/FC Lorient</t>
  </si>
  <si>
    <t>Olympique Marsiglia/AJ Auxerre</t>
  </si>
  <si>
    <t>Ligue 2/Ligue 1</t>
  </si>
  <si>
    <t>Chamois Niortais FC/Montpellier HSC</t>
  </si>
  <si>
    <t>Chamois Niortais FC</t>
  </si>
  <si>
    <t>JPL/Bundesliga</t>
  </si>
  <si>
    <t>Club Bruges/Red Bull Salisburgo</t>
  </si>
  <si>
    <t>1B Pro League/JPL</t>
  </si>
  <si>
    <t>Club NXT/Club Bruges</t>
  </si>
  <si>
    <t>Serie A/Serie B</t>
  </si>
  <si>
    <t>Raków Częstochowa</t>
  </si>
  <si>
    <t>Slask Wroclaw</t>
  </si>
  <si>
    <t>Willem II Tilburg</t>
  </si>
  <si>
    <t>Almere City FC/Willem II Tilburg</t>
  </si>
  <si>
    <t>VVV-Venlo</t>
  </si>
  <si>
    <t>Real Valladolid CF/Real Valladolid CF</t>
  </si>
  <si>
    <t>Super liga Srbije</t>
  </si>
  <si>
    <t>Super liga Srbije/Serie A</t>
  </si>
  <si>
    <t>Jupiler Pro League</t>
  </si>
  <si>
    <t>Infortunio</t>
  </si>
  <si>
    <t>Data rientro</t>
  </si>
  <si>
    <t>Valore di Mercato</t>
  </si>
  <si>
    <t>Lameck Banda</t>
  </si>
  <si>
    <t>Problema fisico</t>
  </si>
  <si>
    <t>Fabio Miretti</t>
  </si>
  <si>
    <t>Adrian Benedyczak</t>
  </si>
  <si>
    <t>Infortunio alla caviglia</t>
  </si>
  <si>
    <t>Niklas Pyyhtiä</t>
  </si>
  <si>
    <t>Gerard Deulofeu</t>
  </si>
  <si>
    <t>Operazione al ginocchio</t>
  </si>
  <si>
    <t>Berat Djimsiti</t>
  </si>
  <si>
    <t>Problema muscolare</t>
  </si>
  <si>
    <t>Patrick Ciurria</t>
  </si>
  <si>
    <t>Infortunio al menisco</t>
  </si>
  <si>
    <t>Bjarki Bjarkason</t>
  </si>
  <si>
    <t>Ernia del disco</t>
  </si>
  <si>
    <t>Szymon Żurkowski</t>
  </si>
  <si>
    <t>Joan González</t>
  </si>
  <si>
    <t>Problemi con il cuore</t>
  </si>
  <si>
    <t>Malick Thiaw</t>
  </si>
  <si>
    <t>Distorsione alla caviglia</t>
  </si>
  <si>
    <t>Brooke Norton-Cuffy</t>
  </si>
  <si>
    <t>Infortunio al piede</t>
  </si>
  <si>
    <t>Lautaro Valenti</t>
  </si>
  <si>
    <t>Giuseppe Ciocci</t>
  </si>
  <si>
    <t>Infortunio alla spalla</t>
  </si>
  <si>
    <t>Luca Belardinelli</t>
  </si>
  <si>
    <t>Nicolò Cambiaghi</t>
  </si>
  <si>
    <t>Operazione al legamento crociato</t>
  </si>
  <si>
    <t>Alan Matturro</t>
  </si>
  <si>
    <t>Matteo Prati</t>
  </si>
  <si>
    <t>Emil Holm</t>
  </si>
  <si>
    <t>David Ankeye</t>
  </si>
  <si>
    <t>Infezione</t>
  </si>
  <si>
    <t>Daniele Baselli</t>
  </si>
  <si>
    <t>Nikola Vlašić</t>
  </si>
  <si>
    <t>Infortunio muscolare</t>
  </si>
  <si>
    <t>Samuele Perisan</t>
  </si>
  <si>
    <t>Martin Erlić</t>
  </si>
  <si>
    <t>Marco Sportiello</t>
  </si>
  <si>
    <t>Infortunio alla mano</t>
  </si>
  <si>
    <t>Junior Messias</t>
  </si>
  <si>
    <t>Oussama El Azzouzi</t>
  </si>
  <si>
    <t>Infortunio al ginocchio</t>
  </si>
  <si>
    <t>Sead Kolasinac</t>
  </si>
  <si>
    <t>Affaticamento muscolare</t>
  </si>
  <si>
    <t>Perr Schuurs</t>
  </si>
  <si>
    <t>Raphaël Varane</t>
  </si>
  <si>
    <t>Problemi al ginocchio</t>
  </si>
  <si>
    <t>Enzo Le Fée</t>
  </si>
  <si>
    <t>Artem Dovbyk</t>
  </si>
  <si>
    <t>Samuele Birindelli</t>
  </si>
  <si>
    <t>Arkadiusz Milik</t>
  </si>
  <si>
    <t>Suat Serdar</t>
  </si>
  <si>
    <t>Infortunio al bicipite femorale</t>
  </si>
  <si>
    <t>Alessandro Zanoli</t>
  </si>
  <si>
    <t>Dan Ndoye</t>
  </si>
  <si>
    <t>Jacopo Fazzini</t>
  </si>
  <si>
    <t>Infortunio all'anca</t>
  </si>
  <si>
    <t>Francisco Conceição</t>
  </si>
  <si>
    <t>Jeppe Corfitzen</t>
  </si>
  <si>
    <t>Rottura del legamento crociato</t>
  </si>
  <si>
    <t>Mohamed Kaba</t>
  </si>
  <si>
    <t>Infortunio al legamento crociato</t>
  </si>
  <si>
    <t>Tajon Buchanan</t>
  </si>
  <si>
    <t>Frattura della tibia</t>
  </si>
  <si>
    <t>Tyronne Ebuehi</t>
  </si>
  <si>
    <t>Rottura parziale del legamento crociato</t>
  </si>
  <si>
    <t>Alexis Sánchez</t>
  </si>
  <si>
    <t>Problema al polpaccio</t>
  </si>
  <si>
    <t>Alessio Cragno</t>
  </si>
  <si>
    <t>Giorgio Scalvini</t>
  </si>
  <si>
    <t>Zanos Savva</t>
  </si>
  <si>
    <t>Lesione parziale del tendine rotuleo</t>
  </si>
  <si>
    <t>Juan Manuel Cruz</t>
  </si>
  <si>
    <t>Operazione</t>
  </si>
  <si>
    <t>Ismaël Bennacer</t>
  </si>
  <si>
    <t>Lesione muscolare al polpaccio</t>
  </si>
  <si>
    <t>Lewis Ferguson</t>
  </si>
  <si>
    <t>Gianluca Scamacca</t>
  </si>
  <si>
    <t>Mateusz Kowalski</t>
  </si>
  <si>
    <t>Emirhan İlkhan</t>
  </si>
  <si>
    <t>Alessandro Florenzi</t>
  </si>
  <si>
    <t>06/gen/2025</t>
  </si>
  <si>
    <t>03/feb/2025</t>
  </si>
  <si>
    <t>20/feb/2025</t>
  </si>
  <si>
    <t>30/apr/2025</t>
  </si>
  <si>
    <t>Modulo</t>
  </si>
  <si>
    <t>IMMAGINE</t>
  </si>
  <si>
    <t>3-4-3</t>
  </si>
  <si>
    <t>Dc,B</t>
  </si>
  <si>
    <t>M/C</t>
  </si>
  <si>
    <t>W/A</t>
  </si>
  <si>
    <t>A/Pc</t>
  </si>
  <si>
    <t>3-4-2-1</t>
  </si>
  <si>
    <t>M</t>
  </si>
  <si>
    <t>E/W</t>
  </si>
  <si>
    <t>T/A</t>
  </si>
  <si>
    <t>3-5-2</t>
  </si>
  <si>
    <t>3-5-1-1</t>
  </si>
  <si>
    <t>4-3-3</t>
  </si>
  <si>
    <t>Dd</t>
  </si>
  <si>
    <t>Ds</t>
  </si>
  <si>
    <t>4-3-1-2</t>
  </si>
  <si>
    <t>T/A/Pc</t>
  </si>
  <si>
    <t>4-4-2</t>
  </si>
  <si>
    <t>4-1-4-1</t>
  </si>
  <si>
    <t>C/T</t>
  </si>
  <si>
    <t>4-4-1-1</t>
  </si>
  <si>
    <t>4-2-3-1</t>
  </si>
  <si>
    <t>W/T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</si>
</sst>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0"/>
    <numFmt numFmtId="165" formatCode="d-m"/>
    <numFmt numFmtId="166" formatCode="h.mm"/>
    <numFmt numFmtId="167" formatCode="[h].mm.ss"/>
    <numFmt numFmtId="168" formatCode="d/m"/>
    <numFmt numFmtId="169" formatCode="d/mmm/yyyy"/>
    <numFmt numFmtId="170" formatCode="dd/mmm/yyyy"/>
  </numFmts>
  <fonts count="38">
    <font>
      <sz val="11.0"/>
      <color rgb="FF000000"/>
      <name val="Calibri"/>
      <scheme val="minor"/>
    </font>
    <font>
      <color theme="1"/>
      <name val="Calibri"/>
      <scheme val="minor"/>
    </font>
    <font>
      <b/>
      <color rgb="FF9900FF"/>
      <name val="Calibri"/>
      <scheme val="minor"/>
    </font>
    <font>
      <b/>
      <color rgb="FFFFFFFF"/>
      <name val="Montserrat"/>
    </font>
    <font/>
    <font>
      <b/>
      <sz val="16.0"/>
      <color rgb="FF9900FF"/>
      <name val="Calibri"/>
      <scheme val="minor"/>
    </font>
    <font>
      <sz val="15.0"/>
      <color rgb="FFCCCCCC"/>
      <name val="Calibri"/>
      <scheme val="minor"/>
    </font>
    <font>
      <b/>
      <sz val="11.0"/>
      <color rgb="FF9900FF"/>
      <name val="Calibri"/>
      <scheme val="minor"/>
    </font>
    <font>
      <b/>
      <sz val="13.0"/>
      <color rgb="FF9900FF"/>
      <name val="Calibri"/>
      <scheme val="minor"/>
    </font>
    <font>
      <b/>
      <sz val="13.0"/>
      <color rgb="FFFFE599"/>
      <name val="Calibri"/>
      <scheme val="minor"/>
    </font>
    <font>
      <b/>
      <sz val="15.0"/>
      <color rgb="FF9900FF"/>
      <name val="Calibri"/>
      <scheme val="minor"/>
    </font>
    <font>
      <sz val="11.0"/>
      <color theme="1"/>
      <name val="Calibri"/>
      <scheme val="minor"/>
    </font>
    <font>
      <b/>
      <sz val="9.0"/>
      <color rgb="FF674EA7"/>
      <name val="Inter"/>
    </font>
    <font>
      <b/>
      <sz val="11.0"/>
      <color theme="1"/>
      <name val="Inconsolata"/>
    </font>
    <font>
      <b/>
      <sz val="11.0"/>
      <color theme="1"/>
      <name val="Calibri"/>
    </font>
    <font>
      <sz val="14.0"/>
      <color theme="1"/>
      <name val="Calibri"/>
    </font>
    <font>
      <b/>
      <sz val="14.0"/>
      <color theme="1"/>
      <name val="Calibri"/>
    </font>
    <font>
      <b/>
      <sz val="14.0"/>
      <color theme="1"/>
      <name val="Inconsolata"/>
    </font>
    <font>
      <sz val="13.0"/>
      <color theme="1"/>
      <name val="Calibri"/>
      <scheme val="minor"/>
    </font>
    <font>
      <b/>
      <sz val="14.0"/>
      <color rgb="FFFFFFFF"/>
      <name val="Calibri"/>
      <scheme val="minor"/>
    </font>
    <font>
      <b/>
      <sz val="16.0"/>
      <color theme="1"/>
      <name val="Calibri"/>
      <scheme val="minor"/>
    </font>
    <font>
      <sz val="11.0"/>
      <color theme="1"/>
      <name val="Calibri"/>
    </font>
    <font>
      <b/>
      <sz val="14.0"/>
      <color rgb="FF674EA7"/>
      <name val="Inter"/>
    </font>
    <font>
      <b/>
      <sz val="12.0"/>
      <color rgb="FF674EA7"/>
      <name val="Inter"/>
    </font>
    <font>
      <b/>
      <sz val="24.0"/>
      <color rgb="FF674EA7"/>
      <name val="Inter"/>
    </font>
    <font>
      <b/>
      <color rgb="FF674EA7"/>
      <name val="Calibri"/>
      <scheme val="minor"/>
    </font>
    <font>
      <b/>
      <sz val="11.0"/>
      <color rgb="FF674EA7"/>
      <name val="Calibri"/>
    </font>
    <font>
      <b/>
      <sz val="18.0"/>
      <color rgb="FF674EA7"/>
      <name val="Oswald"/>
    </font>
    <font>
      <b/>
      <sz val="18.0"/>
      <color rgb="FF674EA7"/>
      <name val="Calibri"/>
      <scheme val="minor"/>
    </font>
    <font>
      <sz val="9.0"/>
      <color rgb="FF000000"/>
      <name val="&quot;Google Sans Mono&quot;"/>
    </font>
    <font>
      <sz val="9.0"/>
      <color theme="1"/>
      <name val="Google Sans Mono"/>
    </font>
    <font>
      <b/>
      <sz val="14.0"/>
      <color theme="0"/>
      <name val="Calibri"/>
    </font>
    <font>
      <b/>
      <sz val="18.0"/>
      <color theme="1"/>
      <name val="Aharoni"/>
    </font>
    <font>
      <b/>
      <sz val="18.0"/>
      <color theme="0"/>
      <name val="Aharoni"/>
    </font>
    <font>
      <b/>
      <sz val="16.0"/>
      <color theme="1"/>
      <name val="Calibri"/>
    </font>
    <font>
      <b/>
      <sz val="22.0"/>
      <color theme="1"/>
      <name val="Calibri"/>
    </font>
    <font>
      <b/>
      <sz val="16.0"/>
      <color rgb="FF6600FF"/>
      <name val="Calibri"/>
    </font>
    <font>
      <sz val="16.0"/>
      <color theme="1"/>
      <name val="Calibri"/>
    </font>
  </fonts>
  <fills count="36">
    <fill>
      <patternFill patternType="none"/>
    </fill>
    <fill>
      <patternFill patternType="lightGray"/>
    </fill>
    <fill>
      <patternFill patternType="solid">
        <fgColor theme="7"/>
        <bgColor theme="7"/>
      </patternFill>
    </fill>
    <fill>
      <patternFill patternType="solid">
        <fgColor rgb="FFFFD966"/>
        <bgColor rgb="FFFFD966"/>
      </patternFill>
    </fill>
    <fill>
      <patternFill patternType="solid">
        <fgColor rgb="FFB6D7A8"/>
        <bgColor rgb="FFB6D7A8"/>
      </patternFill>
    </fill>
    <fill>
      <patternFill patternType="solid">
        <fgColor rgb="FFB4A7D6"/>
        <bgColor rgb="FFB4A7D6"/>
      </patternFill>
    </fill>
    <fill>
      <patternFill patternType="solid">
        <fgColor rgb="FF0000FF"/>
        <bgColor rgb="FF0000FF"/>
      </patternFill>
    </fill>
    <fill>
      <patternFill patternType="solid">
        <fgColor rgb="FF6D9EEB"/>
        <bgColor rgb="FF6D9EEB"/>
      </patternFill>
    </fill>
    <fill>
      <patternFill patternType="solid">
        <fgColor rgb="FFFF0000"/>
        <bgColor rgb="FFFF0000"/>
      </patternFill>
    </fill>
    <fill>
      <patternFill patternType="solid">
        <fgColor rgb="FF000000"/>
        <bgColor rgb="FF000000"/>
      </patternFill>
    </fill>
    <fill>
      <patternFill patternType="solid">
        <fgColor rgb="FFF6B26B"/>
        <bgColor rgb="FFF6B26B"/>
      </patternFill>
    </fill>
    <fill>
      <patternFill patternType="solid">
        <fgColor rgb="FF93C47D"/>
        <bgColor rgb="FF93C47D"/>
      </patternFill>
    </fill>
    <fill>
      <patternFill patternType="solid">
        <fgColor rgb="FFE06666"/>
        <bgColor rgb="FFE06666"/>
      </patternFill>
    </fill>
    <fill>
      <patternFill patternType="solid">
        <fgColor rgb="FFFFFFFF"/>
        <bgColor rgb="FFFFFFFF"/>
      </patternFill>
    </fill>
    <fill>
      <patternFill patternType="solid">
        <fgColor rgb="FF76A5AF"/>
        <bgColor rgb="FF76A5AF"/>
      </patternFill>
    </fill>
    <fill>
      <patternFill patternType="solid">
        <fgColor rgb="FFD5A6BD"/>
        <bgColor rgb="FFD5A6BD"/>
      </patternFill>
    </fill>
    <fill>
      <patternFill patternType="solid">
        <fgColor rgb="FFA64D79"/>
        <bgColor rgb="FFA64D79"/>
      </patternFill>
    </fill>
    <fill>
      <patternFill patternType="solid">
        <fgColor rgb="FF741B47"/>
        <bgColor rgb="FF741B47"/>
      </patternFill>
    </fill>
    <fill>
      <patternFill patternType="solid">
        <fgColor rgb="FFCC4125"/>
        <bgColor rgb="FFCC4125"/>
      </patternFill>
    </fill>
    <fill>
      <patternFill patternType="solid">
        <fgColor rgb="FFFFE599"/>
        <bgColor rgb="FFFFE599"/>
      </patternFill>
    </fill>
    <fill>
      <patternFill patternType="solid">
        <fgColor theme="0"/>
        <bgColor theme="0"/>
      </patternFill>
    </fill>
    <fill>
      <patternFill patternType="solid">
        <fgColor rgb="FFCFE2F3"/>
        <bgColor rgb="FFCFE2F3"/>
      </patternFill>
    </fill>
    <fill>
      <patternFill patternType="solid">
        <fgColor rgb="FFA4C2F4"/>
        <bgColor rgb="FFA4C2F4"/>
      </patternFill>
    </fill>
    <fill>
      <patternFill patternType="solid">
        <fgColor rgb="FFEA9999"/>
        <bgColor rgb="FFEA9999"/>
      </patternFill>
    </fill>
    <fill>
      <patternFill patternType="solid">
        <fgColor rgb="FFFFF0D7"/>
        <bgColor rgb="FFFFF0D7"/>
      </patternFill>
    </fill>
    <fill>
      <patternFill patternType="solid">
        <fgColor rgb="FFF4CCCC"/>
        <bgColor rgb="FFF4CCCC"/>
      </patternFill>
    </fill>
    <fill>
      <patternFill patternType="solid">
        <fgColor rgb="FF2F5496"/>
        <bgColor rgb="FF2F5496"/>
      </patternFill>
    </fill>
    <fill>
      <patternFill patternType="solid">
        <fgColor rgb="FF305496"/>
        <bgColor rgb="FF305496"/>
      </patternFill>
    </fill>
    <fill>
      <patternFill patternType="solid">
        <fgColor rgb="FF24D0F8"/>
        <bgColor rgb="FF24D0F8"/>
      </patternFill>
    </fill>
    <fill>
      <patternFill patternType="solid">
        <fgColor rgb="FF75B34B"/>
        <bgColor rgb="FF75B34B"/>
      </patternFill>
    </fill>
    <fill>
      <patternFill patternType="solid">
        <fgColor rgb="FFDFDA00"/>
        <bgColor rgb="FFDFDA00"/>
      </patternFill>
    </fill>
    <fill>
      <patternFill patternType="solid">
        <fgColor rgb="FFFF2929"/>
        <bgColor rgb="FFFF2929"/>
      </patternFill>
    </fill>
    <fill>
      <patternFill patternType="solid">
        <fgColor rgb="FFBFBFBF"/>
        <bgColor rgb="FFBFBFBF"/>
      </patternFill>
    </fill>
    <fill>
      <patternFill patternType="solid">
        <fgColor rgb="FFFFFF00"/>
        <bgColor rgb="FFFFFF00"/>
      </patternFill>
    </fill>
    <fill>
      <patternFill patternType="solid">
        <fgColor rgb="FFFFC000"/>
        <bgColor rgb="FFFFC000"/>
      </patternFill>
    </fill>
    <fill>
      <patternFill patternType="solid">
        <fgColor rgb="FF92D050"/>
        <bgColor rgb="FF92D050"/>
      </patternFill>
    </fill>
  </fills>
  <borders count="44">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top style="thin">
        <color rgb="FF000000"/>
      </top>
    </border>
    <border>
      <right style="thin">
        <color rgb="FF000000"/>
      </right>
      <bottom style="thin">
        <color rgb="FF000000"/>
      </bottom>
    </border>
    <border>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left style="medium">
        <color rgb="FF000000"/>
      </left>
      <top style="medium">
        <color rgb="FF000000"/>
      </top>
    </border>
    <border>
      <right style="medium">
        <color rgb="FF000000"/>
      </right>
      <top style="medium">
        <color rgb="FF000000"/>
      </top>
    </border>
    <border>
      <left/>
      <top style="medium">
        <color rgb="FF000000"/>
      </top>
      <bottom style="medium">
        <color rgb="FF000000"/>
      </bottom>
    </border>
    <border>
      <right/>
      <top style="medium">
        <color rgb="FF000000"/>
      </top>
      <bottom style="medium">
        <color rgb="FF000000"/>
      </bottom>
    </border>
    <border>
      <left style="medium">
        <color rgb="FF000000"/>
      </left>
    </border>
    <border>
      <right style="medium">
        <color rgb="FF000000"/>
      </right>
    </border>
    <border>
      <left style="medium">
        <color rgb="FF000000"/>
      </left>
      <right/>
      <top style="medium">
        <color rgb="FF000000"/>
      </top>
      <bottom/>
    </border>
    <border>
      <left/>
      <right style="medium">
        <color rgb="FF000000"/>
      </right>
      <top style="medium">
        <color rgb="FF000000"/>
      </top>
      <bottom/>
    </border>
    <border>
      <left/>
      <right/>
      <top/>
      <bottom/>
    </border>
    <border>
      <left/>
      <right style="medium">
        <color rgb="FF000000"/>
      </right>
      <top/>
      <bottom/>
    </border>
    <border>
      <left style="medium">
        <color rgb="FF000000"/>
      </left>
      <right/>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right/>
      <top style="medium">
        <color rgb="FF000000"/>
      </top>
      <bottom style="medium">
        <color rgb="FF000000"/>
      </bottom>
    </border>
  </borders>
  <cellStyleXfs count="1">
    <xf borderId="0" fillId="0" fontId="0" numFmtId="0" applyAlignment="1" applyFont="1"/>
  </cellStyleXfs>
  <cellXfs count="290">
    <xf borderId="0" fillId="0" fontId="0" numFmtId="0" xfId="0" applyAlignment="1" applyFont="1">
      <alignment readingOrder="0" shrinkToFit="0" vertical="bottom" wrapText="0"/>
    </xf>
    <xf borderId="1" fillId="2" fontId="1" numFmtId="0" xfId="0" applyBorder="1" applyFill="1" applyFont="1"/>
    <xf borderId="2" fillId="3" fontId="2" numFmtId="0" xfId="0" applyAlignment="1" applyBorder="1" applyFill="1" applyFont="1">
      <alignment horizontal="center" readingOrder="0"/>
    </xf>
    <xf borderId="3" fillId="3" fontId="2" numFmtId="0" xfId="0" applyAlignment="1" applyBorder="1" applyFont="1">
      <alignment horizontal="center" readingOrder="0"/>
    </xf>
    <xf borderId="0" fillId="4" fontId="3" numFmtId="0" xfId="0" applyAlignment="1" applyFill="1" applyFont="1">
      <alignment readingOrder="0"/>
    </xf>
    <xf borderId="0" fillId="4" fontId="3" numFmtId="0" xfId="0" applyFont="1"/>
    <xf borderId="4" fillId="3" fontId="2" numFmtId="49" xfId="0" applyAlignment="1" applyBorder="1" applyFont="1" applyNumberFormat="1">
      <alignment horizontal="center" readingOrder="0"/>
    </xf>
    <xf borderId="5" fillId="0" fontId="4" numFmtId="0" xfId="0" applyBorder="1" applyFont="1"/>
    <xf borderId="5" fillId="3" fontId="5" numFmtId="49" xfId="0" applyAlignment="1" applyBorder="1" applyFont="1" applyNumberFormat="1">
      <alignment horizontal="center" readingOrder="0" vertical="center"/>
    </xf>
    <xf borderId="2" fillId="0" fontId="4" numFmtId="0" xfId="0" applyBorder="1" applyFont="1"/>
    <xf borderId="6" fillId="0" fontId="4" numFmtId="0" xfId="0" applyBorder="1" applyFont="1"/>
    <xf borderId="3" fillId="0" fontId="1" numFmtId="49" xfId="0" applyAlignment="1" applyBorder="1" applyFont="1" applyNumberFormat="1">
      <alignment horizontal="center" vertical="center"/>
    </xf>
    <xf borderId="3" fillId="0" fontId="6" numFmtId="49" xfId="0" applyAlignment="1" applyBorder="1" applyFont="1" applyNumberFormat="1">
      <alignment horizontal="center" shrinkToFit="0" vertical="center" wrapText="1"/>
    </xf>
    <xf borderId="2" fillId="3" fontId="5" numFmtId="49" xfId="0" applyAlignment="1" applyBorder="1" applyFont="1" applyNumberFormat="1">
      <alignment horizontal="center" readingOrder="0" vertical="center"/>
    </xf>
    <xf borderId="3" fillId="3" fontId="7" numFmtId="0" xfId="0" applyAlignment="1" applyBorder="1" applyFont="1">
      <alignment horizontal="center" readingOrder="0" vertical="center"/>
    </xf>
    <xf borderId="3" fillId="3" fontId="5" numFmtId="0" xfId="0" applyAlignment="1" applyBorder="1" applyFont="1">
      <alignment horizontal="center" readingOrder="0" vertical="center"/>
    </xf>
    <xf borderId="3" fillId="3" fontId="8" numFmtId="0" xfId="0" applyAlignment="1" applyBorder="1" applyFont="1">
      <alignment horizontal="center" readingOrder="0" vertical="center"/>
    </xf>
    <xf borderId="0" fillId="0" fontId="1" numFmtId="0" xfId="0" applyFont="1"/>
    <xf borderId="0" fillId="5" fontId="9" numFmtId="0" xfId="0" applyFill="1" applyFont="1"/>
    <xf borderId="0" fillId="5" fontId="9" numFmtId="0" xfId="0" applyAlignment="1" applyFont="1">
      <alignment readingOrder="0"/>
    </xf>
    <xf borderId="7" fillId="3" fontId="5" numFmtId="49" xfId="0" applyAlignment="1" applyBorder="1" applyFont="1" applyNumberFormat="1">
      <alignment horizontal="center" readingOrder="0" vertical="center"/>
    </xf>
    <xf borderId="8" fillId="3" fontId="10" numFmtId="49" xfId="0" applyAlignment="1" applyBorder="1" applyFont="1" applyNumberFormat="1">
      <alignment horizontal="center" readingOrder="0" shrinkToFit="0" vertical="center" wrapText="1"/>
    </xf>
    <xf borderId="8" fillId="0" fontId="4" numFmtId="0" xfId="0" applyBorder="1" applyFont="1"/>
    <xf borderId="7" fillId="0" fontId="4" numFmtId="0" xfId="0" applyBorder="1" applyFont="1"/>
    <xf borderId="0" fillId="3" fontId="1" numFmtId="0" xfId="0" applyFont="1"/>
    <xf borderId="0" fillId="6" fontId="1" numFmtId="0" xfId="0" applyFill="1" applyFont="1"/>
    <xf borderId="0" fillId="5" fontId="9" numFmtId="0" xfId="0" applyAlignment="1" applyFont="1">
      <alignment horizontal="center" vertical="center"/>
    </xf>
    <xf borderId="9" fillId="0" fontId="4" numFmtId="0" xfId="0" applyBorder="1" applyFont="1"/>
    <xf borderId="10" fillId="0" fontId="4" numFmtId="0" xfId="0" applyBorder="1" applyFont="1"/>
    <xf borderId="0" fillId="7" fontId="3" numFmtId="0" xfId="0" applyAlignment="1" applyFill="1" applyFont="1">
      <alignment readingOrder="0"/>
    </xf>
    <xf borderId="0" fillId="7" fontId="3" numFmtId="0" xfId="0" applyFont="1"/>
    <xf borderId="2" fillId="3" fontId="5" numFmtId="49" xfId="0" applyAlignment="1" applyBorder="1" applyFont="1" applyNumberFormat="1">
      <alignment horizontal="center" readingOrder="0" shrinkToFit="0" vertical="center" wrapText="1"/>
    </xf>
    <xf borderId="5" fillId="3" fontId="5" numFmtId="49" xfId="0" applyAlignment="1" applyBorder="1" applyFont="1" applyNumberFormat="1">
      <alignment horizontal="center" readingOrder="0" shrinkToFit="0" vertical="center" wrapText="1"/>
    </xf>
    <xf borderId="0" fillId="8" fontId="1" numFmtId="0" xfId="0" applyFill="1" applyFont="1"/>
    <xf borderId="0" fillId="5" fontId="9" numFmtId="0" xfId="0" applyAlignment="1" applyFont="1">
      <alignment horizontal="center" shrinkToFit="0" vertical="center" wrapText="1"/>
    </xf>
    <xf borderId="0" fillId="5" fontId="9" numFmtId="0" xfId="0" applyAlignment="1" applyFont="1">
      <alignment shrinkToFit="0" wrapText="1"/>
    </xf>
    <xf borderId="3" fillId="0" fontId="1" numFmtId="0" xfId="0" applyAlignment="1" applyBorder="1" applyFont="1">
      <alignment horizontal="center" vertical="center"/>
    </xf>
    <xf borderId="4" fillId="0" fontId="11" numFmtId="49" xfId="0" applyAlignment="1" applyBorder="1" applyFont="1" applyNumberFormat="1">
      <alignment horizontal="center" shrinkToFit="0" vertical="center" wrapText="1"/>
    </xf>
    <xf borderId="0" fillId="9" fontId="1" numFmtId="0" xfId="0" applyFill="1" applyFont="1"/>
    <xf borderId="11" fillId="3" fontId="12" numFmtId="0" xfId="0" applyAlignment="1" applyBorder="1" applyFont="1">
      <alignment horizontal="center" readingOrder="0" shrinkToFit="0" vertical="center" wrapText="1"/>
    </xf>
    <xf borderId="3" fillId="10" fontId="13" numFmtId="0" xfId="0" applyAlignment="1" applyBorder="1" applyFill="1" applyFont="1">
      <alignment horizontal="center" vertical="center"/>
    </xf>
    <xf borderId="3" fillId="11" fontId="14" numFmtId="0" xfId="0" applyAlignment="1" applyBorder="1" applyFill="1" applyFont="1">
      <alignment horizontal="center" vertical="center"/>
    </xf>
    <xf borderId="3" fillId="7" fontId="15" numFmtId="0" xfId="0" applyAlignment="1" applyBorder="1" applyFont="1">
      <alignment horizontal="center" vertical="center"/>
    </xf>
    <xf borderId="3" fillId="12" fontId="15" numFmtId="0" xfId="0" applyAlignment="1" applyBorder="1" applyFill="1" applyFont="1">
      <alignment horizontal="center" vertical="center"/>
    </xf>
    <xf borderId="0" fillId="13" fontId="1" numFmtId="0" xfId="0" applyFill="1" applyFont="1"/>
    <xf borderId="0" fillId="12" fontId="3" numFmtId="0" xfId="0" applyAlignment="1" applyFont="1">
      <alignment readingOrder="0"/>
    </xf>
    <xf borderId="0" fillId="12" fontId="3" numFmtId="0" xfId="0" applyFont="1"/>
    <xf borderId="12" fillId="3" fontId="12" numFmtId="0" xfId="0" applyAlignment="1" applyBorder="1" applyFont="1">
      <alignment horizontal="center" readingOrder="0" shrinkToFit="0" vertical="center" wrapText="1"/>
    </xf>
    <xf borderId="3" fillId="0" fontId="16" numFmtId="0" xfId="0" applyAlignment="1" applyBorder="1" applyFont="1">
      <alignment horizontal="right" vertical="bottom"/>
    </xf>
    <xf borderId="3" fillId="10" fontId="17" numFmtId="0" xfId="0" applyAlignment="1" applyBorder="1" applyFont="1">
      <alignment horizontal="center" vertical="center"/>
    </xf>
    <xf borderId="3" fillId="11" fontId="16" numFmtId="0" xfId="0" applyAlignment="1" applyBorder="1" applyFont="1">
      <alignment horizontal="center" vertical="center"/>
    </xf>
    <xf borderId="12" fillId="0" fontId="4" numFmtId="0" xfId="0" applyBorder="1" applyFont="1"/>
    <xf borderId="1" fillId="0" fontId="18" numFmtId="0" xfId="0" applyAlignment="1" applyBorder="1" applyFont="1">
      <alignment shrinkToFit="0" vertical="center" wrapText="1"/>
    </xf>
    <xf borderId="1" fillId="10" fontId="17" numFmtId="0" xfId="0" applyAlignment="1" applyBorder="1" applyFont="1">
      <alignment horizontal="center" vertical="center"/>
    </xf>
    <xf borderId="1" fillId="11" fontId="16" numFmtId="0" xfId="0" applyAlignment="1" applyBorder="1" applyFont="1">
      <alignment horizontal="center" vertical="center"/>
    </xf>
    <xf borderId="1" fillId="7" fontId="15" numFmtId="0" xfId="0" applyAlignment="1" applyBorder="1" applyFont="1">
      <alignment horizontal="center" vertical="center"/>
    </xf>
    <xf borderId="1" fillId="12" fontId="15" numFmtId="0" xfId="0" applyAlignment="1" applyBorder="1" applyFont="1">
      <alignment horizontal="center" vertical="center"/>
    </xf>
    <xf borderId="12" fillId="3" fontId="12" numFmtId="0" xfId="0" applyAlignment="1" applyBorder="1" applyFont="1">
      <alignment horizontal="center" shrinkToFit="0" vertical="center" wrapText="1"/>
    </xf>
    <xf borderId="3" fillId="3" fontId="12" numFmtId="0" xfId="0" applyAlignment="1" applyBorder="1" applyFont="1">
      <alignment horizontal="center" readingOrder="0" shrinkToFit="0" vertical="center" wrapText="1"/>
    </xf>
    <xf borderId="3" fillId="11" fontId="19" numFmtId="0" xfId="0" applyAlignment="1" applyBorder="1" applyFont="1">
      <alignment readingOrder="0"/>
    </xf>
    <xf borderId="3" fillId="0" fontId="20" numFmtId="0" xfId="0" applyAlignment="1" applyBorder="1" applyFont="1">
      <alignment horizontal="center" readingOrder="0"/>
    </xf>
    <xf borderId="3" fillId="14" fontId="19" numFmtId="0" xfId="0" applyAlignment="1" applyBorder="1" applyFill="1" applyFont="1">
      <alignment readingOrder="0"/>
    </xf>
    <xf borderId="3" fillId="7" fontId="19" numFmtId="49" xfId="0" applyAlignment="1" applyBorder="1" applyFont="1" applyNumberFormat="1">
      <alignment horizontal="left" vertical="center"/>
    </xf>
    <xf borderId="3" fillId="7" fontId="19" numFmtId="49" xfId="0" applyBorder="1" applyFont="1" applyNumberFormat="1"/>
    <xf borderId="3" fillId="7" fontId="19" numFmtId="49" xfId="0" applyAlignment="1" applyBorder="1" applyFont="1" applyNumberFormat="1">
      <alignment shrinkToFit="0" vertical="center" wrapText="1"/>
    </xf>
    <xf borderId="3" fillId="15" fontId="19" numFmtId="49" xfId="0" applyAlignment="1" applyBorder="1" applyFill="1" applyFont="1" applyNumberFormat="1">
      <alignment shrinkToFit="0" vertical="center" wrapText="1"/>
    </xf>
    <xf borderId="3" fillId="15" fontId="19" numFmtId="0" xfId="0" applyAlignment="1" applyBorder="1" applyFont="1">
      <alignment readingOrder="0" shrinkToFit="0" vertical="center" wrapText="1"/>
    </xf>
    <xf borderId="3" fillId="16" fontId="19" numFmtId="0" xfId="0" applyAlignment="1" applyBorder="1" applyFill="1" applyFont="1">
      <alignment readingOrder="0" shrinkToFit="0" vertical="center" wrapText="1"/>
    </xf>
    <xf borderId="3" fillId="17" fontId="19" numFmtId="0" xfId="0" applyAlignment="1" applyBorder="1" applyFill="1" applyFont="1">
      <alignment readingOrder="0" shrinkToFit="0" vertical="center" wrapText="1"/>
    </xf>
    <xf borderId="0" fillId="0" fontId="1" numFmtId="0" xfId="0" applyAlignment="1" applyFont="1">
      <alignment horizontal="center" vertical="center"/>
    </xf>
    <xf borderId="3" fillId="18" fontId="19" numFmtId="0" xfId="0" applyAlignment="1" applyBorder="1" applyFill="1" applyFont="1">
      <alignment readingOrder="0" shrinkToFit="0" vertical="center" wrapText="1"/>
    </xf>
    <xf borderId="0" fillId="13" fontId="21" numFmtId="0" xfId="0" applyAlignment="1" applyFont="1">
      <alignment readingOrder="0" vertical="bottom"/>
    </xf>
    <xf borderId="0" fillId="0" fontId="1" numFmtId="0" xfId="0" applyAlignment="1" applyFont="1">
      <alignment readingOrder="0"/>
    </xf>
    <xf borderId="0" fillId="0" fontId="14" numFmtId="0" xfId="0" applyAlignment="1" applyFont="1">
      <alignment horizontal="right" readingOrder="0" vertical="bottom"/>
    </xf>
    <xf borderId="3" fillId="0" fontId="14" numFmtId="0" xfId="0" applyAlignment="1" applyBorder="1" applyFont="1">
      <alignment horizontal="right" readingOrder="0" vertical="bottom"/>
    </xf>
    <xf borderId="0" fillId="10" fontId="21" numFmtId="0" xfId="0" applyAlignment="1" applyFont="1">
      <alignment readingOrder="0" vertical="bottom"/>
    </xf>
    <xf borderId="0" fillId="10" fontId="21" numFmtId="0" xfId="0" applyAlignment="1" applyFont="1">
      <alignment horizontal="right" readingOrder="0" vertical="bottom"/>
    </xf>
    <xf borderId="0" fillId="10" fontId="21" numFmtId="0" xfId="0" applyAlignment="1" applyFont="1">
      <alignment horizontal="right" readingOrder="0" vertical="bottom"/>
    </xf>
    <xf borderId="0" fillId="11" fontId="21" numFmtId="0" xfId="0" applyAlignment="1" applyFont="1">
      <alignment readingOrder="0" vertical="bottom"/>
    </xf>
    <xf borderId="0" fillId="11" fontId="21" numFmtId="0" xfId="0" applyAlignment="1" applyFont="1">
      <alignment horizontal="right" readingOrder="0" vertical="bottom"/>
    </xf>
    <xf borderId="0" fillId="11" fontId="21" numFmtId="0" xfId="0" applyAlignment="1" applyFont="1">
      <alignment horizontal="right" readingOrder="0" vertical="bottom"/>
    </xf>
    <xf borderId="0" fillId="11" fontId="21" numFmtId="0" xfId="0" applyAlignment="1" applyFont="1">
      <alignment vertical="bottom"/>
    </xf>
    <xf borderId="0" fillId="11" fontId="21" numFmtId="0" xfId="0" applyAlignment="1" applyFont="1">
      <alignment horizontal="right" vertical="bottom"/>
    </xf>
    <xf borderId="0" fillId="7" fontId="21" numFmtId="0" xfId="0" applyAlignment="1" applyFont="1">
      <alignment vertical="bottom"/>
    </xf>
    <xf borderId="0" fillId="7" fontId="21" numFmtId="0" xfId="0" applyAlignment="1" applyFont="1">
      <alignment horizontal="right" vertical="bottom"/>
    </xf>
    <xf borderId="0" fillId="7" fontId="21" numFmtId="0" xfId="0" applyAlignment="1" applyFont="1">
      <alignment readingOrder="0" vertical="bottom"/>
    </xf>
    <xf borderId="0" fillId="7" fontId="21" numFmtId="0" xfId="0" applyAlignment="1" applyFont="1">
      <alignment horizontal="right" readingOrder="0" vertical="bottom"/>
    </xf>
    <xf borderId="0" fillId="7" fontId="21" numFmtId="0" xfId="0" applyAlignment="1" applyFont="1">
      <alignment horizontal="right" readingOrder="0" vertical="bottom"/>
    </xf>
    <xf borderId="0" fillId="7" fontId="21" numFmtId="0" xfId="0" applyAlignment="1" applyFont="1">
      <alignment vertical="bottom"/>
    </xf>
    <xf borderId="0" fillId="12" fontId="21" numFmtId="0" xfId="0" applyAlignment="1" applyFont="1">
      <alignment vertical="bottom"/>
    </xf>
    <xf borderId="0" fillId="12" fontId="21" numFmtId="0" xfId="0" applyAlignment="1" applyFont="1">
      <alignment horizontal="right" vertical="bottom"/>
    </xf>
    <xf borderId="0" fillId="12" fontId="21" numFmtId="0" xfId="0" applyAlignment="1" applyFont="1">
      <alignment readingOrder="0" vertical="bottom"/>
    </xf>
    <xf borderId="0" fillId="12" fontId="21" numFmtId="0" xfId="0" applyAlignment="1" applyFont="1">
      <alignment horizontal="right" readingOrder="0" vertical="bottom"/>
    </xf>
    <xf borderId="0" fillId="12" fontId="21" numFmtId="0" xfId="0" applyAlignment="1" applyFont="1">
      <alignment horizontal="right" readingOrder="0" vertical="bottom"/>
    </xf>
    <xf borderId="0" fillId="12" fontId="21" numFmtId="0" xfId="0" applyAlignment="1" applyFont="1">
      <alignment horizontal="right" vertical="bottom"/>
    </xf>
    <xf borderId="0" fillId="0" fontId="1" numFmtId="49" xfId="0" applyFont="1" applyNumberFormat="1"/>
    <xf borderId="0" fillId="0" fontId="18" numFmtId="49" xfId="0" applyFont="1" applyNumberFormat="1"/>
    <xf borderId="0" fillId="0" fontId="18" numFmtId="0" xfId="0" applyFont="1"/>
    <xf borderId="0" fillId="0" fontId="1" numFmtId="0" xfId="0" applyAlignment="1" applyFont="1">
      <alignment readingOrder="0"/>
    </xf>
    <xf borderId="4" fillId="3" fontId="22" numFmtId="0" xfId="0" applyAlignment="1" applyBorder="1" applyFont="1">
      <alignment horizontal="center" readingOrder="0" shrinkToFit="0" vertical="center" wrapText="1"/>
    </xf>
    <xf borderId="5" fillId="3" fontId="22" numFmtId="0" xfId="0" applyAlignment="1" applyBorder="1" applyFont="1">
      <alignment horizontal="center" readingOrder="0" shrinkToFit="0" vertical="center" wrapText="1"/>
    </xf>
    <xf borderId="2" fillId="3" fontId="22" numFmtId="0" xfId="0" applyAlignment="1" applyBorder="1" applyFont="1">
      <alignment horizontal="center" readingOrder="0" shrinkToFit="0" vertical="center" wrapText="1"/>
    </xf>
    <xf borderId="3" fillId="3" fontId="23" numFmtId="0" xfId="0" applyAlignment="1" applyBorder="1" applyFont="1">
      <alignment horizontal="left" readingOrder="0" shrinkToFit="0" vertical="center" wrapText="1"/>
    </xf>
    <xf borderId="3" fillId="3" fontId="24" numFmtId="0" xfId="0" applyAlignment="1" applyBorder="1" applyFont="1">
      <alignment horizontal="center" readingOrder="0" shrinkToFit="0" vertical="center" wrapText="1"/>
    </xf>
    <xf borderId="3" fillId="3" fontId="23" numFmtId="49" xfId="0" applyAlignment="1" applyBorder="1" applyFont="1" applyNumberFormat="1">
      <alignment horizontal="left" readingOrder="0" shrinkToFit="0" vertical="center" wrapText="1"/>
    </xf>
    <xf borderId="3" fillId="3" fontId="23" numFmtId="49" xfId="0" applyAlignment="1" applyBorder="1" applyFont="1" applyNumberFormat="1">
      <alignment horizontal="center" readingOrder="0" shrinkToFit="0" vertical="center" wrapText="1"/>
    </xf>
    <xf borderId="0" fillId="0" fontId="25" numFmtId="0" xfId="0" applyAlignment="1" applyFont="1">
      <alignment readingOrder="0" shrinkToFit="0" vertical="center" wrapText="1"/>
    </xf>
    <xf borderId="0" fillId="0" fontId="25" numFmtId="49" xfId="0" applyAlignment="1" applyFont="1" applyNumberFormat="1">
      <alignment readingOrder="0" shrinkToFit="0" vertical="center" wrapText="1"/>
    </xf>
    <xf borderId="0" fillId="0" fontId="26" numFmtId="49" xfId="0" applyAlignment="1" applyFont="1" applyNumberFormat="1">
      <alignment readingOrder="0" vertical="bottom"/>
    </xf>
    <xf borderId="0" fillId="0" fontId="26" numFmtId="49" xfId="0" applyAlignment="1" applyFont="1" applyNumberFormat="1">
      <alignment vertical="bottom"/>
    </xf>
    <xf borderId="0" fillId="19" fontId="22" numFmtId="0" xfId="0" applyAlignment="1" applyFill="1" applyFont="1">
      <alignment horizontal="center" readingOrder="0" shrinkToFit="0" vertical="center" wrapText="1"/>
    </xf>
    <xf borderId="3" fillId="19" fontId="22" numFmtId="0" xfId="0" applyAlignment="1" applyBorder="1" applyFont="1">
      <alignment horizontal="center" readingOrder="0" shrinkToFit="0" vertical="center" wrapText="1"/>
    </xf>
    <xf borderId="3" fillId="20" fontId="27" numFmtId="1" xfId="0" applyAlignment="1" applyBorder="1" applyFill="1" applyFont="1" applyNumberFormat="1">
      <alignment horizontal="center" readingOrder="0" vertical="center"/>
    </xf>
    <xf borderId="3" fillId="20" fontId="27" numFmtId="164" xfId="0" applyAlignment="1" applyBorder="1" applyFont="1" applyNumberFormat="1">
      <alignment horizontal="center" readingOrder="0" vertical="center"/>
    </xf>
    <xf borderId="3" fillId="21" fontId="27" numFmtId="0" xfId="0" applyAlignment="1" applyBorder="1" applyFill="1" applyFont="1">
      <alignment horizontal="center" readingOrder="0" vertical="center"/>
    </xf>
    <xf borderId="3" fillId="20" fontId="27" numFmtId="49" xfId="0" applyAlignment="1" applyBorder="1" applyFont="1" applyNumberFormat="1">
      <alignment horizontal="center" readingOrder="0" vertical="center"/>
    </xf>
    <xf borderId="0" fillId="13" fontId="28" numFmtId="0" xfId="0" applyAlignment="1" applyFont="1">
      <alignment readingOrder="0"/>
    </xf>
    <xf borderId="0" fillId="0" fontId="25" numFmtId="0" xfId="0" applyAlignment="1" applyFont="1">
      <alignment horizontal="center" readingOrder="0"/>
    </xf>
    <xf borderId="0" fillId="0" fontId="25" numFmtId="0" xfId="0" applyAlignment="1" applyFont="1">
      <alignment readingOrder="0"/>
    </xf>
    <xf borderId="0" fillId="13" fontId="29" numFmtId="0" xfId="0" applyAlignment="1" applyFont="1">
      <alignment readingOrder="0"/>
    </xf>
    <xf borderId="0" fillId="0" fontId="1" numFmtId="49" xfId="0" applyAlignment="1" applyFont="1" applyNumberFormat="1">
      <alignment readingOrder="0"/>
    </xf>
    <xf borderId="0" fillId="0" fontId="1" numFmtId="0" xfId="0" applyAlignment="1" applyFont="1">
      <alignment readingOrder="0" shrinkToFit="0" wrapText="1"/>
    </xf>
    <xf borderId="0" fillId="13" fontId="30" numFmtId="49" xfId="0" applyAlignment="1" applyFont="1" applyNumberFormat="1">
      <alignment horizontal="right" readingOrder="0" vertical="bottom"/>
    </xf>
    <xf borderId="0" fillId="13" fontId="30" numFmtId="49" xfId="0" applyAlignment="1" applyFont="1" applyNumberFormat="1">
      <alignment horizontal="right" vertical="bottom"/>
    </xf>
    <xf borderId="0" fillId="0" fontId="25" numFmtId="165" xfId="0" applyAlignment="1" applyFont="1" applyNumberFormat="1">
      <alignment horizontal="center" readingOrder="0"/>
    </xf>
    <xf borderId="0" fillId="0" fontId="25" numFmtId="165" xfId="0" applyAlignment="1" applyFont="1" applyNumberFormat="1">
      <alignment readingOrder="0"/>
    </xf>
    <xf borderId="0" fillId="4" fontId="22" numFmtId="0" xfId="0" applyAlignment="1" applyFont="1">
      <alignment horizontal="center" readingOrder="0" shrinkToFit="0" vertical="center" wrapText="1"/>
    </xf>
    <xf borderId="3" fillId="4" fontId="22" numFmtId="0" xfId="0" applyAlignment="1" applyBorder="1" applyFont="1">
      <alignment horizontal="center" readingOrder="0" shrinkToFit="0" vertical="center" wrapText="1"/>
    </xf>
    <xf borderId="0" fillId="22" fontId="22" numFmtId="0" xfId="0" applyAlignment="1" applyFill="1" applyFont="1">
      <alignment horizontal="center" readingOrder="0" shrinkToFit="0" vertical="center" wrapText="1"/>
    </xf>
    <xf borderId="3" fillId="22" fontId="22" numFmtId="0" xfId="0" applyAlignment="1" applyBorder="1" applyFont="1">
      <alignment horizontal="center" readingOrder="0" shrinkToFit="0" vertical="center" wrapText="1"/>
    </xf>
    <xf borderId="0" fillId="23" fontId="22" numFmtId="0" xfId="0" applyAlignment="1" applyFill="1" applyFont="1">
      <alignment horizontal="center" readingOrder="0" shrinkToFit="0" vertical="center" wrapText="1"/>
    </xf>
    <xf borderId="3" fillId="23" fontId="22" numFmtId="0" xfId="0" applyAlignment="1" applyBorder="1" applyFont="1">
      <alignment horizontal="center" readingOrder="0" shrinkToFit="0" vertical="center" wrapText="1"/>
    </xf>
    <xf borderId="0" fillId="13" fontId="28" numFmtId="0" xfId="0" applyAlignment="1" applyFont="1">
      <alignment horizontal="center" readingOrder="0" vertical="center"/>
    </xf>
    <xf borderId="0" fillId="0" fontId="25" numFmtId="166" xfId="0" applyAlignment="1" applyFont="1" applyNumberFormat="1">
      <alignment horizontal="center" readingOrder="0"/>
    </xf>
    <xf borderId="0" fillId="0" fontId="25" numFmtId="166" xfId="0" applyAlignment="1" applyFont="1" applyNumberFormat="1">
      <alignment readingOrder="0"/>
    </xf>
    <xf borderId="0" fillId="13" fontId="29" numFmtId="166" xfId="0" applyAlignment="1" applyFont="1" applyNumberFormat="1">
      <alignment readingOrder="0"/>
    </xf>
    <xf borderId="0" fillId="22" fontId="22" numFmtId="166" xfId="0" applyAlignment="1" applyFont="1" applyNumberFormat="1">
      <alignment horizontal="center" readingOrder="0" shrinkToFit="0" vertical="center" wrapText="1"/>
    </xf>
    <xf borderId="0" fillId="0" fontId="25" numFmtId="167" xfId="0" applyAlignment="1" applyFont="1" applyNumberFormat="1">
      <alignment readingOrder="0"/>
    </xf>
    <xf borderId="0" fillId="13" fontId="29" numFmtId="167" xfId="0" applyAlignment="1" applyFont="1" applyNumberFormat="1">
      <alignment readingOrder="0"/>
    </xf>
    <xf borderId="0" fillId="22" fontId="22" numFmtId="167" xfId="0" applyAlignment="1" applyFont="1" applyNumberFormat="1">
      <alignment horizontal="center" readingOrder="0" shrinkToFit="0" vertical="center" wrapText="1"/>
    </xf>
    <xf borderId="0" fillId="22" fontId="22" numFmtId="0" xfId="0" applyAlignment="1" applyFont="1">
      <alignment horizontal="center" shrinkToFit="0" vertical="center" wrapText="1"/>
    </xf>
    <xf borderId="3" fillId="22" fontId="22" numFmtId="0" xfId="0" applyAlignment="1" applyBorder="1" applyFont="1">
      <alignment horizontal="center" shrinkToFit="0" vertical="center" wrapText="1"/>
    </xf>
    <xf borderId="3" fillId="20" fontId="27" numFmtId="1" xfId="0" applyAlignment="1" applyBorder="1" applyFont="1" applyNumberFormat="1">
      <alignment horizontal="center" vertical="center"/>
    </xf>
    <xf borderId="3" fillId="20" fontId="27" numFmtId="164" xfId="0" applyAlignment="1" applyBorder="1" applyFont="1" applyNumberFormat="1">
      <alignment horizontal="center" vertical="center"/>
    </xf>
    <xf borderId="3" fillId="21" fontId="27" numFmtId="0" xfId="0" applyAlignment="1" applyBorder="1" applyFont="1">
      <alignment horizontal="center" vertical="center"/>
    </xf>
    <xf borderId="3" fillId="20" fontId="27" numFmtId="49" xfId="0" applyAlignment="1" applyBorder="1" applyFont="1" applyNumberFormat="1">
      <alignment horizontal="center" vertical="center"/>
    </xf>
    <xf borderId="0" fillId="13" fontId="28" numFmtId="0" xfId="0" applyFont="1"/>
    <xf borderId="0" fillId="0" fontId="25" numFmtId="165" xfId="0" applyAlignment="1" applyFont="1" applyNumberFormat="1">
      <alignment horizontal="center"/>
    </xf>
    <xf borderId="0" fillId="0" fontId="25" numFmtId="0" xfId="0" applyAlignment="1" applyFont="1">
      <alignment horizontal="center"/>
    </xf>
    <xf borderId="0" fillId="0" fontId="25" numFmtId="166" xfId="0" applyAlignment="1" applyFont="1" applyNumberFormat="1">
      <alignment horizontal="center"/>
    </xf>
    <xf borderId="0" fillId="0" fontId="25" numFmtId="166" xfId="0" applyFont="1" applyNumberFormat="1"/>
    <xf borderId="0" fillId="0" fontId="25" numFmtId="0" xfId="0" applyFont="1"/>
    <xf borderId="0" fillId="0" fontId="25" numFmtId="0" xfId="0" applyFont="1"/>
    <xf borderId="0" fillId="13" fontId="29" numFmtId="0" xfId="0" applyFont="1"/>
    <xf borderId="0" fillId="13" fontId="29" numFmtId="0" xfId="0" applyFont="1"/>
    <xf borderId="0" fillId="0" fontId="1" numFmtId="0" xfId="0" applyAlignment="1" applyFont="1">
      <alignment shrinkToFit="0" wrapText="1"/>
    </xf>
    <xf borderId="0" fillId="24" fontId="22" numFmtId="0" xfId="0" applyAlignment="1" applyFill="1" applyFont="1">
      <alignment horizontal="center" readingOrder="0" shrinkToFit="0" vertical="center" wrapText="1"/>
    </xf>
    <xf borderId="3" fillId="25" fontId="22" numFmtId="0" xfId="0" applyAlignment="1" applyBorder="1" applyFill="1" applyFont="1">
      <alignment horizontal="center" readingOrder="0" shrinkToFit="0" vertical="center" wrapText="1"/>
    </xf>
    <xf borderId="3" fillId="20" fontId="27" numFmtId="0" xfId="0" applyAlignment="1" applyBorder="1" applyFont="1">
      <alignment horizontal="center" readingOrder="0" vertical="center"/>
    </xf>
    <xf borderId="0" fillId="0" fontId="28" numFmtId="0" xfId="0" applyFont="1"/>
    <xf borderId="0" fillId="0" fontId="25" numFmtId="0" xfId="0" applyAlignment="1" applyFont="1">
      <alignment horizontal="center" readingOrder="0"/>
    </xf>
    <xf borderId="0" fillId="0" fontId="25" numFmtId="0" xfId="0" applyAlignment="1" applyFont="1">
      <alignment readingOrder="0"/>
    </xf>
    <xf borderId="0" fillId="24" fontId="22" numFmtId="0" xfId="0" applyAlignment="1" applyFont="1">
      <alignment horizontal="center" shrinkToFit="0" vertical="center" wrapText="1"/>
    </xf>
    <xf borderId="0" fillId="25" fontId="22" numFmtId="0" xfId="0" applyAlignment="1" applyFont="1">
      <alignment horizontal="center" shrinkToFit="0" vertical="center" wrapText="1"/>
    </xf>
    <xf borderId="0" fillId="20" fontId="27" numFmtId="0" xfId="0" applyAlignment="1" applyFont="1">
      <alignment horizontal="center" vertical="center"/>
    </xf>
    <xf borderId="0" fillId="21" fontId="27" numFmtId="0" xfId="0" applyAlignment="1" applyFont="1">
      <alignment horizontal="center" vertical="center"/>
    </xf>
    <xf borderId="0" fillId="20" fontId="27" numFmtId="49" xfId="0" applyAlignment="1" applyFont="1" applyNumberFormat="1">
      <alignment horizontal="center" vertical="center"/>
    </xf>
    <xf borderId="0" fillId="0" fontId="25" numFmtId="0" xfId="0" applyAlignment="1" applyFont="1">
      <alignment horizontal="center"/>
    </xf>
    <xf borderId="4" fillId="3" fontId="22" numFmtId="49" xfId="0" applyAlignment="1" applyBorder="1" applyFont="1" applyNumberFormat="1">
      <alignment horizontal="center" readingOrder="0" shrinkToFit="0" vertical="center" wrapText="1"/>
    </xf>
    <xf borderId="5" fillId="3" fontId="22" numFmtId="49" xfId="0" applyAlignment="1" applyBorder="1" applyFont="1" applyNumberFormat="1">
      <alignment horizontal="center" readingOrder="0" shrinkToFit="0" vertical="center" wrapText="1"/>
    </xf>
    <xf borderId="2" fillId="3" fontId="22" numFmtId="49" xfId="0" applyAlignment="1" applyBorder="1" applyFont="1" applyNumberFormat="1">
      <alignment horizontal="center" readingOrder="0" shrinkToFit="0" vertical="center" wrapText="1"/>
    </xf>
    <xf borderId="3" fillId="3" fontId="24" numFmtId="49" xfId="0" applyAlignment="1" applyBorder="1" applyFont="1" applyNumberFormat="1">
      <alignment horizontal="center" readingOrder="0" shrinkToFit="0" vertical="center" wrapText="1"/>
    </xf>
    <xf borderId="0" fillId="0" fontId="25" numFmtId="49" xfId="0" applyAlignment="1" applyFont="1" applyNumberFormat="1">
      <alignment shrinkToFit="0" vertical="center" wrapText="1"/>
    </xf>
    <xf borderId="0" fillId="19" fontId="22" numFmtId="49" xfId="0" applyAlignment="1" applyFont="1" applyNumberFormat="1">
      <alignment horizontal="center" readingOrder="0" shrinkToFit="0" vertical="center" wrapText="1"/>
    </xf>
    <xf borderId="3" fillId="19" fontId="22" numFmtId="49" xfId="0" applyAlignment="1" applyBorder="1" applyFont="1" applyNumberFormat="1">
      <alignment horizontal="center" readingOrder="0" shrinkToFit="0" vertical="center" wrapText="1"/>
    </xf>
    <xf borderId="3" fillId="21" fontId="27" numFmtId="49" xfId="0" applyAlignment="1" applyBorder="1" applyFont="1" applyNumberFormat="1">
      <alignment horizontal="center" readingOrder="0" vertical="center"/>
    </xf>
    <xf borderId="0" fillId="13" fontId="28" numFmtId="49" xfId="0" applyAlignment="1" applyFont="1" applyNumberFormat="1">
      <alignment readingOrder="0"/>
    </xf>
    <xf borderId="0" fillId="0" fontId="25" numFmtId="49" xfId="0" applyAlignment="1" applyFont="1" applyNumberFormat="1">
      <alignment horizontal="center" readingOrder="0"/>
    </xf>
    <xf borderId="0" fillId="0" fontId="25" numFmtId="49" xfId="0" applyAlignment="1" applyFont="1" applyNumberFormat="1">
      <alignment readingOrder="0"/>
    </xf>
    <xf borderId="0" fillId="13" fontId="29" numFmtId="49" xfId="0" applyAlignment="1" applyFont="1" applyNumberFormat="1">
      <alignment readingOrder="0"/>
    </xf>
    <xf borderId="0" fillId="4" fontId="22" numFmtId="49" xfId="0" applyAlignment="1" applyFont="1" applyNumberFormat="1">
      <alignment horizontal="center" readingOrder="0" shrinkToFit="0" vertical="center" wrapText="1"/>
    </xf>
    <xf borderId="3" fillId="4" fontId="22" numFmtId="49" xfId="0" applyAlignment="1" applyBorder="1" applyFont="1" applyNumberFormat="1">
      <alignment horizontal="center" readingOrder="0" shrinkToFit="0" vertical="center" wrapText="1"/>
    </xf>
    <xf borderId="0" fillId="22" fontId="22" numFmtId="49" xfId="0" applyAlignment="1" applyFont="1" applyNumberFormat="1">
      <alignment horizontal="center" readingOrder="0" shrinkToFit="0" vertical="center" wrapText="1"/>
    </xf>
    <xf borderId="3" fillId="22" fontId="22" numFmtId="49" xfId="0" applyAlignment="1" applyBorder="1" applyFont="1" applyNumberFormat="1">
      <alignment horizontal="center" readingOrder="0" shrinkToFit="0" vertical="center" wrapText="1"/>
    </xf>
    <xf borderId="0" fillId="23" fontId="22" numFmtId="49" xfId="0" applyAlignment="1" applyFont="1" applyNumberFormat="1">
      <alignment horizontal="center" readingOrder="0" shrinkToFit="0" vertical="center" wrapText="1"/>
    </xf>
    <xf borderId="3" fillId="23" fontId="22" numFmtId="49" xfId="0" applyAlignment="1" applyBorder="1" applyFont="1" applyNumberFormat="1">
      <alignment horizontal="center" readingOrder="0" shrinkToFit="0" vertical="center" wrapText="1"/>
    </xf>
    <xf borderId="0" fillId="13" fontId="28" numFmtId="49" xfId="0" applyAlignment="1" applyFont="1" applyNumberFormat="1">
      <alignment horizontal="center" readingOrder="0" vertical="center"/>
    </xf>
    <xf borderId="0" fillId="22" fontId="22" numFmtId="49" xfId="0" applyAlignment="1" applyFont="1" applyNumberFormat="1">
      <alignment horizontal="center" shrinkToFit="0" vertical="center" wrapText="1"/>
    </xf>
    <xf borderId="3" fillId="22" fontId="22" numFmtId="49" xfId="0" applyAlignment="1" applyBorder="1" applyFont="1" applyNumberFormat="1">
      <alignment horizontal="center" shrinkToFit="0" vertical="center" wrapText="1"/>
    </xf>
    <xf borderId="3" fillId="21" fontId="27" numFmtId="49" xfId="0" applyAlignment="1" applyBorder="1" applyFont="1" applyNumberFormat="1">
      <alignment horizontal="center" vertical="center"/>
    </xf>
    <xf borderId="0" fillId="13" fontId="28" numFmtId="49" xfId="0" applyFont="1" applyNumberFormat="1"/>
    <xf borderId="0" fillId="0" fontId="25" numFmtId="49" xfId="0" applyAlignment="1" applyFont="1" applyNumberFormat="1">
      <alignment horizontal="center"/>
    </xf>
    <xf borderId="0" fillId="0" fontId="25" numFmtId="49" xfId="0" applyFont="1" applyNumberFormat="1"/>
    <xf borderId="0" fillId="13" fontId="29" numFmtId="49" xfId="0" applyFont="1" applyNumberFormat="1"/>
    <xf borderId="0" fillId="24" fontId="22" numFmtId="49" xfId="0" applyAlignment="1" applyFont="1" applyNumberFormat="1">
      <alignment horizontal="center" readingOrder="0" shrinkToFit="0" vertical="center" wrapText="1"/>
    </xf>
    <xf borderId="3" fillId="25" fontId="22" numFmtId="49" xfId="0" applyAlignment="1" applyBorder="1" applyFont="1" applyNumberFormat="1">
      <alignment horizontal="center" readingOrder="0" shrinkToFit="0" vertical="center" wrapText="1"/>
    </xf>
    <xf borderId="0" fillId="0" fontId="28" numFmtId="49" xfId="0" applyFont="1" applyNumberFormat="1"/>
    <xf borderId="0" fillId="24" fontId="22" numFmtId="49" xfId="0" applyAlignment="1" applyFont="1" applyNumberFormat="1">
      <alignment horizontal="center" shrinkToFit="0" vertical="center" wrapText="1"/>
    </xf>
    <xf borderId="0" fillId="25" fontId="22" numFmtId="49" xfId="0" applyAlignment="1" applyFont="1" applyNumberFormat="1">
      <alignment horizontal="center" shrinkToFit="0" vertical="center" wrapText="1"/>
    </xf>
    <xf borderId="0" fillId="21" fontId="27" numFmtId="49" xfId="0" applyAlignment="1" applyFont="1" applyNumberFormat="1">
      <alignment horizontal="center" vertical="center"/>
    </xf>
    <xf borderId="3" fillId="0" fontId="14" numFmtId="0" xfId="0" applyAlignment="1" applyBorder="1" applyFont="1">
      <alignment horizontal="center" readingOrder="0" shrinkToFit="0" vertical="top" wrapText="1"/>
    </xf>
    <xf borderId="3" fillId="0" fontId="14" numFmtId="0" xfId="0" applyAlignment="1" applyBorder="1" applyFont="1">
      <alignment horizontal="center" vertical="top"/>
    </xf>
    <xf borderId="3" fillId="0" fontId="14" numFmtId="49" xfId="0" applyAlignment="1" applyBorder="1" applyFont="1" applyNumberFormat="1">
      <alignment horizontal="center" readingOrder="0" shrinkToFit="0" vertical="top" wrapText="1"/>
    </xf>
    <xf borderId="0" fillId="0" fontId="21" numFmtId="0" xfId="0" applyAlignment="1" applyFont="1">
      <alignment shrinkToFit="0" vertical="bottom" wrapText="1"/>
    </xf>
    <xf borderId="0" fillId="0" fontId="21" numFmtId="0" xfId="0" applyAlignment="1" applyFont="1">
      <alignment readingOrder="0" vertical="bottom"/>
    </xf>
    <xf borderId="0" fillId="0" fontId="21" numFmtId="0" xfId="0" applyAlignment="1" applyFont="1">
      <alignment vertical="bottom"/>
    </xf>
    <xf borderId="0" fillId="0" fontId="21" numFmtId="0" xfId="0" applyAlignment="1" applyFont="1">
      <alignment horizontal="right" readingOrder="0" vertical="bottom"/>
    </xf>
    <xf borderId="0" fillId="0" fontId="21" numFmtId="166" xfId="0" applyAlignment="1" applyFont="1" applyNumberFormat="1">
      <alignment readingOrder="0" vertical="bottom"/>
    </xf>
    <xf borderId="0" fillId="0" fontId="21" numFmtId="49" xfId="0" applyAlignment="1" applyFont="1" applyNumberFormat="1">
      <alignment readingOrder="0" vertical="bottom"/>
    </xf>
    <xf borderId="0" fillId="0" fontId="21" numFmtId="0" xfId="0" applyAlignment="1" applyFont="1">
      <alignment horizontal="center" readingOrder="0" vertical="bottom"/>
    </xf>
    <xf borderId="0" fillId="0" fontId="21" numFmtId="0" xfId="0" applyAlignment="1" applyFont="1">
      <alignment vertical="bottom"/>
    </xf>
    <xf borderId="0" fillId="0" fontId="21" numFmtId="166" xfId="0" applyAlignment="1" applyFont="1" applyNumberFormat="1">
      <alignment horizontal="right" readingOrder="0" vertical="bottom"/>
    </xf>
    <xf borderId="0" fillId="0" fontId="21" numFmtId="168" xfId="0" applyAlignment="1" applyFont="1" applyNumberFormat="1">
      <alignment readingOrder="0" vertical="bottom"/>
    </xf>
    <xf borderId="0" fillId="0" fontId="21" numFmtId="49" xfId="0" applyAlignment="1" applyFont="1" applyNumberFormat="1">
      <alignment horizontal="right" readingOrder="0" vertical="bottom"/>
    </xf>
    <xf borderId="0" fillId="0" fontId="21" numFmtId="49" xfId="0" applyAlignment="1" applyFont="1" applyNumberFormat="1">
      <alignment vertical="bottom"/>
    </xf>
    <xf borderId="4" fillId="26" fontId="31" numFmtId="0" xfId="0" applyAlignment="1" applyBorder="1" applyFill="1" applyFont="1">
      <alignment horizontal="center" readingOrder="0" vertical="center"/>
    </xf>
    <xf borderId="4" fillId="26" fontId="31" numFmtId="0" xfId="0" applyAlignment="1" applyBorder="1" applyFont="1">
      <alignment horizontal="center" vertical="center"/>
    </xf>
    <xf borderId="4" fillId="27" fontId="31" numFmtId="0" xfId="0" applyAlignment="1" applyBorder="1" applyFill="1" applyFont="1">
      <alignment horizontal="center" vertical="center"/>
    </xf>
    <xf borderId="13" fillId="28" fontId="32" numFmtId="0" xfId="0" applyAlignment="1" applyBorder="1" applyFill="1" applyFont="1">
      <alignment horizontal="center" shrinkToFit="0" vertical="center" wrapText="1"/>
    </xf>
    <xf borderId="14" fillId="0" fontId="4" numFmtId="0" xfId="0" applyBorder="1" applyFont="1"/>
    <xf borderId="15" fillId="0" fontId="4" numFmtId="0" xfId="0" applyBorder="1" applyFont="1"/>
    <xf borderId="16" fillId="0" fontId="15" numFmtId="0" xfId="0" applyAlignment="1" applyBorder="1" applyFont="1">
      <alignment horizontal="left" vertical="center"/>
    </xf>
    <xf borderId="17" fillId="0" fontId="15" numFmtId="0" xfId="0" applyAlignment="1" applyBorder="1" applyFont="1">
      <alignment horizontal="center" vertical="center"/>
    </xf>
    <xf borderId="17" fillId="0" fontId="15" numFmtId="0" xfId="0" applyAlignment="1" applyBorder="1" applyFont="1">
      <alignment horizontal="left" vertical="center"/>
    </xf>
    <xf borderId="17" fillId="0" fontId="21" numFmtId="0" xfId="0" applyAlignment="1" applyBorder="1" applyFont="1">
      <alignment horizontal="left" vertical="center"/>
    </xf>
    <xf borderId="17" fillId="0" fontId="21" numFmtId="0" xfId="0" applyAlignment="1" applyBorder="1" applyFont="1">
      <alignment horizontal="center" vertical="center"/>
    </xf>
    <xf borderId="18" fillId="0" fontId="21" numFmtId="0" xfId="0" applyAlignment="1" applyBorder="1" applyFont="1">
      <alignment horizontal="center" vertical="center"/>
    </xf>
    <xf borderId="19" fillId="0" fontId="15" numFmtId="0" xfId="0" applyAlignment="1" applyBorder="1" applyFont="1">
      <alignment horizontal="left" vertical="center"/>
    </xf>
    <xf borderId="3" fillId="0" fontId="15" numFmtId="0" xfId="0" applyAlignment="1" applyBorder="1" applyFont="1">
      <alignment horizontal="center" vertical="center"/>
    </xf>
    <xf borderId="3" fillId="0" fontId="15" numFmtId="0" xfId="0" applyAlignment="1" applyBorder="1" applyFont="1">
      <alignment horizontal="left" vertical="center"/>
    </xf>
    <xf borderId="3" fillId="0" fontId="21" numFmtId="0" xfId="0" applyAlignment="1" applyBorder="1" applyFont="1">
      <alignment horizontal="left" vertical="center"/>
    </xf>
    <xf borderId="3" fillId="0" fontId="21" numFmtId="0" xfId="0" applyAlignment="1" applyBorder="1" applyFont="1">
      <alignment horizontal="center" vertical="center"/>
    </xf>
    <xf borderId="20" fillId="0" fontId="21" numFmtId="0" xfId="0" applyAlignment="1" applyBorder="1" applyFont="1">
      <alignment horizontal="center" vertical="center"/>
    </xf>
    <xf borderId="21" fillId="0" fontId="15" numFmtId="0" xfId="0" applyAlignment="1" applyBorder="1" applyFont="1">
      <alignment horizontal="left" vertical="center"/>
    </xf>
    <xf borderId="22" fillId="0" fontId="15" numFmtId="0" xfId="0" applyAlignment="1" applyBorder="1" applyFont="1">
      <alignment horizontal="center" vertical="center"/>
    </xf>
    <xf borderId="22" fillId="0" fontId="15" numFmtId="0" xfId="0" applyAlignment="1" applyBorder="1" applyFont="1">
      <alignment horizontal="left" vertical="center"/>
    </xf>
    <xf borderId="22" fillId="0" fontId="21" numFmtId="0" xfId="0" applyAlignment="1" applyBorder="1" applyFont="1">
      <alignment horizontal="left" vertical="center"/>
    </xf>
    <xf borderId="22" fillId="0" fontId="21" numFmtId="0" xfId="0" applyAlignment="1" applyBorder="1" applyFont="1">
      <alignment horizontal="center" vertical="center"/>
    </xf>
    <xf borderId="23" fillId="0" fontId="21" numFmtId="0" xfId="0" applyAlignment="1" applyBorder="1" applyFont="1">
      <alignment horizontal="center" vertical="center"/>
    </xf>
    <xf borderId="24" fillId="0" fontId="15" numFmtId="0" xfId="0" applyAlignment="1" applyBorder="1" applyFont="1">
      <alignment horizontal="left" vertical="center"/>
    </xf>
    <xf borderId="25" fillId="0" fontId="21" numFmtId="0" xfId="0" applyAlignment="1" applyBorder="1" applyFont="1">
      <alignment horizontal="center" vertical="center"/>
    </xf>
    <xf borderId="25" fillId="0" fontId="15" numFmtId="0" xfId="0" applyAlignment="1" applyBorder="1" applyFont="1">
      <alignment horizontal="left" vertical="center"/>
    </xf>
    <xf borderId="26" fillId="0" fontId="21" numFmtId="0" xfId="0" applyAlignment="1" applyBorder="1" applyFont="1">
      <alignment horizontal="center" vertical="center"/>
    </xf>
    <xf borderId="27" fillId="29" fontId="32" numFmtId="0" xfId="0" applyAlignment="1" applyBorder="1" applyFill="1" applyFont="1">
      <alignment horizontal="center" vertical="center"/>
    </xf>
    <xf borderId="28" fillId="0" fontId="4" numFmtId="0" xfId="0" applyBorder="1" applyFont="1"/>
    <xf borderId="29" fillId="0" fontId="4" numFmtId="0" xfId="0" applyBorder="1" applyFont="1"/>
    <xf borderId="12" fillId="0" fontId="15" numFmtId="0" xfId="0" applyAlignment="1" applyBorder="1" applyFont="1">
      <alignment horizontal="left" vertical="center"/>
    </xf>
    <xf borderId="12" fillId="0" fontId="15" numFmtId="0" xfId="0" applyAlignment="1" applyBorder="1" applyFont="1">
      <alignment horizontal="center" vertical="center"/>
    </xf>
    <xf borderId="13" fillId="30" fontId="32" numFmtId="0" xfId="0" applyAlignment="1" applyBorder="1" applyFill="1" applyFont="1">
      <alignment horizontal="center" vertical="center"/>
    </xf>
    <xf borderId="13" fillId="31" fontId="33" numFmtId="0" xfId="0" applyAlignment="1" applyBorder="1" applyFill="1" applyFont="1">
      <alignment horizontal="center" vertical="center"/>
    </xf>
    <xf borderId="30" fillId="0" fontId="21" numFmtId="0" xfId="0" applyAlignment="1" applyBorder="1" applyFont="1">
      <alignment horizontal="center" readingOrder="0" vertical="center"/>
    </xf>
    <xf borderId="31" fillId="0" fontId="4" numFmtId="0" xfId="0" applyBorder="1" applyFont="1"/>
    <xf borderId="0" fillId="0" fontId="21" numFmtId="0" xfId="0" applyAlignment="1" applyFont="1">
      <alignment horizontal="center" vertical="center"/>
    </xf>
    <xf borderId="30" fillId="0" fontId="21" numFmtId="0" xfId="0" applyAlignment="1" applyBorder="1" applyFont="1">
      <alignment horizontal="center" vertical="center"/>
    </xf>
    <xf borderId="13" fillId="0" fontId="21" numFmtId="1" xfId="0" applyAlignment="1" applyBorder="1" applyFont="1" applyNumberFormat="1">
      <alignment horizontal="center" vertical="center"/>
    </xf>
    <xf borderId="14" fillId="0" fontId="21" numFmtId="1" xfId="0" applyAlignment="1" applyBorder="1" applyFont="1" applyNumberFormat="1">
      <alignment horizontal="center" vertical="center"/>
    </xf>
    <xf borderId="13" fillId="32" fontId="21" numFmtId="1" xfId="0" applyAlignment="1" applyBorder="1" applyFill="1" applyFont="1" applyNumberFormat="1">
      <alignment horizontal="center" vertical="center"/>
    </xf>
    <xf borderId="13" fillId="33" fontId="21" numFmtId="1" xfId="0" applyAlignment="1" applyBorder="1" applyFill="1" applyFont="1" applyNumberFormat="1">
      <alignment horizontal="center" vertical="center"/>
    </xf>
    <xf borderId="32" fillId="34" fontId="21" numFmtId="1" xfId="0" applyAlignment="1" applyBorder="1" applyFill="1" applyFont="1" applyNumberFormat="1">
      <alignment horizontal="center" vertical="center"/>
    </xf>
    <xf borderId="33" fillId="0" fontId="4" numFmtId="0" xfId="0" applyBorder="1" applyFont="1"/>
    <xf borderId="34" fillId="0" fontId="21" numFmtId="0" xfId="0" applyAlignment="1" applyBorder="1" applyFont="1">
      <alignment horizontal="center" vertical="center"/>
    </xf>
    <xf borderId="35" fillId="0" fontId="21" numFmtId="1" xfId="0" applyAlignment="1" applyBorder="1" applyFont="1" applyNumberFormat="1">
      <alignment horizontal="center" vertical="center"/>
    </xf>
    <xf borderId="35" fillId="0" fontId="21" numFmtId="0" xfId="0" applyAlignment="1" applyBorder="1" applyFont="1">
      <alignment horizontal="center" vertical="center"/>
    </xf>
    <xf borderId="13" fillId="0" fontId="21" numFmtId="0" xfId="0" applyAlignment="1" applyBorder="1" applyFont="1">
      <alignment horizontal="center" vertical="center"/>
    </xf>
    <xf borderId="15" fillId="0" fontId="21" numFmtId="1" xfId="0" applyAlignment="1" applyBorder="1" applyFont="1" applyNumberFormat="1">
      <alignment horizontal="center" vertical="center"/>
    </xf>
    <xf borderId="14" fillId="0" fontId="21" numFmtId="0" xfId="0" applyAlignment="1" applyBorder="1" applyFont="1">
      <alignment horizontal="center" vertical="center"/>
    </xf>
    <xf borderId="15" fillId="0" fontId="21" numFmtId="0" xfId="0" applyAlignment="1" applyBorder="1" applyFont="1">
      <alignment horizontal="center" vertical="center"/>
    </xf>
    <xf borderId="36" fillId="35" fontId="21" numFmtId="0" xfId="0" applyAlignment="1" applyBorder="1" applyFill="1" applyFont="1">
      <alignment horizontal="center" vertical="center"/>
    </xf>
    <xf borderId="37" fillId="35" fontId="21" numFmtId="1" xfId="0" applyAlignment="1" applyBorder="1" applyFont="1" applyNumberFormat="1">
      <alignment horizontal="center" vertical="center"/>
    </xf>
    <xf borderId="38" fillId="35" fontId="21" numFmtId="0" xfId="0" applyAlignment="1" applyBorder="1" applyFont="1">
      <alignment horizontal="center" vertical="center"/>
    </xf>
    <xf borderId="38" fillId="35" fontId="21" numFmtId="1" xfId="0" applyAlignment="1" applyBorder="1" applyFont="1" applyNumberFormat="1">
      <alignment horizontal="center" vertical="center"/>
    </xf>
    <xf borderId="39" fillId="35" fontId="21" numFmtId="1" xfId="0" applyAlignment="1" applyBorder="1" applyFont="1" applyNumberFormat="1">
      <alignment horizontal="center" vertical="center"/>
    </xf>
    <xf borderId="40" fillId="35" fontId="21" numFmtId="0" xfId="0" applyAlignment="1" applyBorder="1" applyFont="1">
      <alignment horizontal="center" vertical="center"/>
    </xf>
    <xf borderId="0" fillId="0" fontId="21" numFmtId="1" xfId="0" applyAlignment="1" applyFont="1" applyNumberFormat="1">
      <alignment horizontal="center" vertical="center"/>
    </xf>
    <xf borderId="41" fillId="33" fontId="21" numFmtId="0" xfId="0" applyAlignment="1" applyBorder="1" applyFont="1">
      <alignment horizontal="center" vertical="center"/>
    </xf>
    <xf borderId="42" fillId="33" fontId="21" numFmtId="1" xfId="0" applyAlignment="1" applyBorder="1" applyFont="1" applyNumberFormat="1">
      <alignment horizontal="center" vertical="center"/>
    </xf>
    <xf borderId="41" fillId="34" fontId="21" numFmtId="0" xfId="0" applyAlignment="1" applyBorder="1" applyFont="1">
      <alignment horizontal="center" vertical="center"/>
    </xf>
    <xf borderId="42" fillId="34" fontId="21" numFmtId="1" xfId="0" applyAlignment="1" applyBorder="1" applyFont="1" applyNumberFormat="1">
      <alignment horizontal="center" vertical="center"/>
    </xf>
    <xf borderId="43" fillId="32" fontId="21" numFmtId="0" xfId="0" applyAlignment="1" applyBorder="1" applyFont="1">
      <alignment horizontal="center" vertical="center"/>
    </xf>
    <xf borderId="43" fillId="32" fontId="21" numFmtId="1" xfId="0" applyAlignment="1" applyBorder="1" applyFont="1" applyNumberFormat="1">
      <alignment horizontal="center" vertical="center"/>
    </xf>
    <xf borderId="0" fillId="0" fontId="21" numFmtId="0" xfId="0" applyAlignment="1" applyFont="1">
      <alignment horizontal="right" vertical="bottom"/>
    </xf>
    <xf borderId="3" fillId="0" fontId="14" numFmtId="0" xfId="0" applyAlignment="1" applyBorder="1" applyFont="1">
      <alignment horizontal="center" vertical="top"/>
    </xf>
    <xf borderId="0" fillId="0" fontId="21" numFmtId="0" xfId="0" applyAlignment="1" applyFont="1">
      <alignment horizontal="right" vertical="bottom"/>
    </xf>
    <xf borderId="3" fillId="0" fontId="14" numFmtId="0" xfId="0" applyAlignment="1" applyBorder="1" applyFont="1">
      <alignment horizontal="center" readingOrder="0" vertical="top"/>
    </xf>
    <xf borderId="0" fillId="0" fontId="1" numFmtId="169" xfId="0" applyAlignment="1" applyFont="1" applyNumberFormat="1">
      <alignment readingOrder="0"/>
    </xf>
    <xf borderId="0" fillId="0" fontId="1" numFmtId="170" xfId="0" applyAlignment="1" applyFont="1" applyNumberFormat="1">
      <alignment readingOrder="0"/>
    </xf>
    <xf borderId="0" fillId="0" fontId="34" numFmtId="0" xfId="0" applyAlignment="1" applyFont="1">
      <alignment horizontal="center" vertical="center"/>
    </xf>
    <xf borderId="0" fillId="0" fontId="35" numFmtId="0" xfId="0" applyAlignment="1" applyFont="1">
      <alignment horizontal="center" vertical="center"/>
    </xf>
    <xf borderId="0" fillId="0" fontId="36" numFmtId="49" xfId="0" applyAlignment="1" applyFont="1" applyNumberFormat="1">
      <alignment horizontal="center" vertical="center"/>
    </xf>
    <xf borderId="0" fillId="0" fontId="37"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3.png"/><Relationship Id="rId3" Type="http://schemas.openxmlformats.org/officeDocument/2006/relationships/image" Target="../media/image11.png"/><Relationship Id="rId4" Type="http://schemas.openxmlformats.org/officeDocument/2006/relationships/image" Target="../media/image4.png"/><Relationship Id="rId11" Type="http://schemas.openxmlformats.org/officeDocument/2006/relationships/image" Target="../media/image7.png"/><Relationship Id="rId10" Type="http://schemas.openxmlformats.org/officeDocument/2006/relationships/image" Target="../media/image8.png"/><Relationship Id="rId9" Type="http://schemas.openxmlformats.org/officeDocument/2006/relationships/image" Target="../media/image9.png"/><Relationship Id="rId5" Type="http://schemas.openxmlformats.org/officeDocument/2006/relationships/image" Target="../media/image13.png"/><Relationship Id="rId6" Type="http://schemas.openxmlformats.org/officeDocument/2006/relationships/image" Target="../media/image6.png"/><Relationship Id="rId7" Type="http://schemas.openxmlformats.org/officeDocument/2006/relationships/image" Target="../media/image5.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171450</xdr:colOff>
      <xdr:row>4</xdr:row>
      <xdr:rowOff>238125</xdr:rowOff>
    </xdr:from>
    <xdr:ext cx="1457325" cy="876300"/>
    <xdr:grpSp>
      <xdr:nvGrpSpPr>
        <xdr:cNvPr id="2" name="Shape 2" title="Disegno"/>
        <xdr:cNvGrpSpPr/>
      </xdr:nvGrpSpPr>
      <xdr:grpSpPr>
        <a:xfrm>
          <a:off x="1617700" y="1075750"/>
          <a:ext cx="2086125" cy="1247400"/>
          <a:chOff x="1617700" y="1075750"/>
          <a:chExt cx="2086125" cy="1247400"/>
        </a:xfrm>
      </xdr:grpSpPr>
      <xdr:sp>
        <xdr:nvSpPr>
          <xdr:cNvPr id="3" name="Shape 3"/>
          <xdr:cNvSpPr/>
        </xdr:nvSpPr>
        <xdr:spPr>
          <a:xfrm>
            <a:off x="1617700" y="1075750"/>
            <a:ext cx="1421400" cy="1247400"/>
          </a:xfrm>
          <a:prstGeom prst="flowChartConnector">
            <a:avLst/>
          </a:prstGeom>
          <a:solidFill>
            <a:srgbClr val="FFF2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4" name="Shape 4"/>
          <xdr:cNvSpPr/>
        </xdr:nvSpPr>
        <xdr:spPr>
          <a:xfrm>
            <a:off x="2425525" y="1075750"/>
            <a:ext cx="1278300" cy="1247400"/>
          </a:xfrm>
          <a:prstGeom prst="ellipse">
            <a:avLst/>
          </a:prstGeom>
          <a:solidFill>
            <a:srgbClr val="FFF2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5" name="Shape 5"/>
          <xdr:cNvSpPr txBox="1"/>
        </xdr:nvSpPr>
        <xdr:spPr>
          <a:xfrm>
            <a:off x="2128975" y="1525675"/>
            <a:ext cx="1022700" cy="357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CULO</a:t>
            </a:r>
            <a:endParaRPr sz="1400"/>
          </a:p>
        </xdr:txBody>
      </xdr:sp>
      <xdr:sp>
        <xdr:nvSpPr>
          <xdr:cNvPr id="6" name="Shape 6"/>
          <xdr:cNvSpPr/>
        </xdr:nvSpPr>
        <xdr:spPr>
          <a:xfrm>
            <a:off x="2899075" y="1366600"/>
            <a:ext cx="55725" cy="50175"/>
          </a:xfrm>
          <a:custGeom>
            <a:rect b="b" l="l" r="r" t="t"/>
            <a:pathLst>
              <a:path extrusionOk="0" h="2007" w="2229">
                <a:moveTo>
                  <a:pt x="0" y="0"/>
                </a:moveTo>
                <a:cubicBezTo>
                  <a:pt x="0" y="1000"/>
                  <a:pt x="1229" y="2007"/>
                  <a:pt x="2229" y="2007"/>
                </a:cubicBezTo>
              </a:path>
            </a:pathLst>
          </a:custGeom>
          <a:noFill/>
          <a:ln cap="flat" cmpd="sng" w="9525">
            <a:solidFill>
              <a:srgbClr val="000000"/>
            </a:solidFill>
            <a:prstDash val="solid"/>
            <a:round/>
            <a:headEnd len="med" w="med" type="none"/>
            <a:tailEnd len="med" w="med" type="none"/>
          </a:ln>
        </xdr:spPr>
      </xdr:sp>
      <xdr:sp>
        <xdr:nvSpPr>
          <xdr:cNvPr id="7" name="Shape 7"/>
          <xdr:cNvSpPr/>
        </xdr:nvSpPr>
        <xdr:spPr>
          <a:xfrm>
            <a:off x="3094125" y="1344325"/>
            <a:ext cx="78000" cy="61300"/>
          </a:xfrm>
          <a:custGeom>
            <a:rect b="b" l="l" r="r" t="t"/>
            <a:pathLst>
              <a:path extrusionOk="0" h="2452" w="3120">
                <a:moveTo>
                  <a:pt x="0" y="0"/>
                </a:moveTo>
                <a:cubicBezTo>
                  <a:pt x="680" y="1134"/>
                  <a:pt x="1837" y="2131"/>
                  <a:pt x="3120" y="2452"/>
                </a:cubicBezTo>
              </a:path>
            </a:pathLst>
          </a:custGeom>
          <a:noFill/>
          <a:ln cap="flat" cmpd="sng" w="9525">
            <a:solidFill>
              <a:srgbClr val="000000"/>
            </a:solidFill>
            <a:prstDash val="solid"/>
            <a:round/>
            <a:headEnd len="med" w="med" type="none"/>
            <a:tailEnd len="med" w="med" type="none"/>
          </a:ln>
        </xdr:spPr>
      </xdr:sp>
      <xdr:sp>
        <xdr:nvSpPr>
          <xdr:cNvPr id="8" name="Shape 8"/>
          <xdr:cNvSpPr/>
        </xdr:nvSpPr>
        <xdr:spPr>
          <a:xfrm>
            <a:off x="2837775" y="1522650"/>
            <a:ext cx="111450" cy="78000"/>
          </a:xfrm>
          <a:custGeom>
            <a:rect b="b" l="l" r="r" t="t"/>
            <a:pathLst>
              <a:path extrusionOk="0" h="3120" w="4458">
                <a:moveTo>
                  <a:pt x="0" y="0"/>
                </a:moveTo>
                <a:cubicBezTo>
                  <a:pt x="1417" y="1132"/>
                  <a:pt x="2774" y="2447"/>
                  <a:pt x="4458" y="3120"/>
                </a:cubicBezTo>
              </a:path>
            </a:pathLst>
          </a:custGeom>
          <a:noFill/>
          <a:ln cap="flat" cmpd="sng" w="9525">
            <a:solidFill>
              <a:srgbClr val="000000"/>
            </a:solidFill>
            <a:prstDash val="solid"/>
            <a:round/>
            <a:headEnd len="med" w="med" type="none"/>
            <a:tailEnd len="med" w="med" type="none"/>
          </a:ln>
        </xdr:spPr>
      </xdr:sp>
      <xdr:sp>
        <xdr:nvSpPr>
          <xdr:cNvPr id="9" name="Shape 9"/>
          <xdr:cNvSpPr/>
        </xdr:nvSpPr>
        <xdr:spPr>
          <a:xfrm>
            <a:off x="3153878" y="1578375"/>
            <a:ext cx="90675" cy="66875"/>
          </a:xfrm>
          <a:custGeom>
            <a:rect b="b" l="l" r="r" t="t"/>
            <a:pathLst>
              <a:path extrusionOk="0" h="2675" w="3627">
                <a:moveTo>
                  <a:pt x="61" y="0"/>
                </a:moveTo>
                <a:cubicBezTo>
                  <a:pt x="-182" y="1466"/>
                  <a:pt x="2142" y="2675"/>
                  <a:pt x="3628" y="2675"/>
                </a:cubicBezTo>
              </a:path>
            </a:pathLst>
          </a:custGeom>
          <a:noFill/>
          <a:ln cap="flat" cmpd="sng" w="9525">
            <a:solidFill>
              <a:srgbClr val="000000"/>
            </a:solidFill>
            <a:prstDash val="solid"/>
            <a:round/>
            <a:headEnd len="med" w="med" type="none"/>
            <a:tailEnd len="med" w="med" type="none"/>
          </a:ln>
        </xdr:spPr>
      </xdr:sp>
      <xdr:sp>
        <xdr:nvSpPr>
          <xdr:cNvPr id="10" name="Shape 10"/>
          <xdr:cNvSpPr/>
        </xdr:nvSpPr>
        <xdr:spPr>
          <a:xfrm>
            <a:off x="2754175" y="1857000"/>
            <a:ext cx="117025" cy="21175"/>
          </a:xfrm>
          <a:custGeom>
            <a:rect b="b" l="l" r="r" t="t"/>
            <a:pathLst>
              <a:path extrusionOk="0" h="847" w="4681">
                <a:moveTo>
                  <a:pt x="0" y="0"/>
                </a:moveTo>
                <a:cubicBezTo>
                  <a:pt x="1562" y="0"/>
                  <a:pt x="4102" y="1674"/>
                  <a:pt x="4681" y="223"/>
                </a:cubicBezTo>
              </a:path>
            </a:pathLst>
          </a:custGeom>
          <a:noFill/>
          <a:ln cap="flat" cmpd="sng" w="9525">
            <a:solidFill>
              <a:srgbClr val="000000"/>
            </a:solidFill>
            <a:prstDash val="solid"/>
            <a:round/>
            <a:headEnd len="med" w="med" type="none"/>
            <a:tailEnd len="med" w="med" type="none"/>
          </a:ln>
        </xdr:spPr>
      </xdr:sp>
      <xdr:sp>
        <xdr:nvSpPr>
          <xdr:cNvPr id="11" name="Shape 11"/>
          <xdr:cNvSpPr/>
        </xdr:nvSpPr>
        <xdr:spPr>
          <a:xfrm>
            <a:off x="2965950" y="1818000"/>
            <a:ext cx="111450" cy="59500"/>
          </a:xfrm>
          <a:custGeom>
            <a:rect b="b" l="l" r="r" t="t"/>
            <a:pathLst>
              <a:path extrusionOk="0" h="2380" w="4458">
                <a:moveTo>
                  <a:pt x="0" y="0"/>
                </a:moveTo>
                <a:cubicBezTo>
                  <a:pt x="823" y="1373"/>
                  <a:pt x="4232" y="3367"/>
                  <a:pt x="4458" y="1783"/>
                </a:cubicBezTo>
              </a:path>
            </a:pathLst>
          </a:custGeom>
          <a:noFill/>
          <a:ln cap="flat" cmpd="sng" w="9525">
            <a:solidFill>
              <a:srgbClr val="000000"/>
            </a:solidFill>
            <a:prstDash val="solid"/>
            <a:round/>
            <a:headEnd len="med" w="med" type="none"/>
            <a:tailEnd len="med" w="med" type="none"/>
          </a:ln>
        </xdr:spPr>
      </xdr:sp>
      <xdr:sp>
        <xdr:nvSpPr>
          <xdr:cNvPr id="12" name="Shape 12"/>
          <xdr:cNvSpPr/>
        </xdr:nvSpPr>
        <xdr:spPr>
          <a:xfrm>
            <a:off x="2949225" y="1979600"/>
            <a:ext cx="179750" cy="120700"/>
          </a:xfrm>
          <a:custGeom>
            <a:rect b="b" l="l" r="r" t="t"/>
            <a:pathLst>
              <a:path extrusionOk="0" h="4828" w="7190">
                <a:moveTo>
                  <a:pt x="0" y="3343"/>
                </a:moveTo>
                <a:cubicBezTo>
                  <a:pt x="1899" y="3913"/>
                  <a:pt x="3883" y="5203"/>
                  <a:pt x="5796" y="4681"/>
                </a:cubicBezTo>
                <a:cubicBezTo>
                  <a:pt x="7362" y="4254"/>
                  <a:pt x="7133" y="1623"/>
                  <a:pt x="7133" y="0"/>
                </a:cubicBezTo>
              </a:path>
            </a:pathLst>
          </a:custGeom>
          <a:noFill/>
          <a:ln cap="flat" cmpd="sng" w="9525">
            <a:solidFill>
              <a:srgbClr val="000000"/>
            </a:solidFill>
            <a:prstDash val="solid"/>
            <a:round/>
            <a:headEnd len="med" w="med" type="none"/>
            <a:tailEnd len="med" w="med" type="none"/>
          </a:ln>
        </xdr:spPr>
      </xdr:sp>
      <xdr:sp>
        <xdr:nvSpPr>
          <xdr:cNvPr id="13" name="Shape 13"/>
          <xdr:cNvSpPr/>
        </xdr:nvSpPr>
        <xdr:spPr>
          <a:xfrm>
            <a:off x="2609300" y="1405625"/>
            <a:ext cx="105875" cy="38100"/>
          </a:xfrm>
          <a:custGeom>
            <a:rect b="b" l="l" r="r" t="t"/>
            <a:pathLst>
              <a:path extrusionOk="0" h="1524" w="4235">
                <a:moveTo>
                  <a:pt x="0" y="891"/>
                </a:moveTo>
                <a:cubicBezTo>
                  <a:pt x="866" y="2045"/>
                  <a:pt x="4235" y="1443"/>
                  <a:pt x="4235" y="0"/>
                </a:cubicBezTo>
              </a:path>
            </a:pathLst>
          </a:custGeom>
          <a:noFill/>
          <a:ln cap="flat" cmpd="sng" w="9525">
            <a:solidFill>
              <a:srgbClr val="000000"/>
            </a:solidFill>
            <a:prstDash val="solid"/>
            <a:round/>
            <a:headEnd len="med" w="med" type="none"/>
            <a:tailEnd len="med" w="med" type="none"/>
          </a:ln>
        </xdr:spPr>
      </xdr:sp>
      <xdr:sp>
        <xdr:nvSpPr>
          <xdr:cNvPr id="14" name="Shape 14"/>
          <xdr:cNvSpPr/>
        </xdr:nvSpPr>
        <xdr:spPr>
          <a:xfrm>
            <a:off x="2821563" y="1199425"/>
            <a:ext cx="5050" cy="39025"/>
          </a:xfrm>
          <a:custGeom>
            <a:rect b="b" l="l" r="r" t="t"/>
            <a:pathLst>
              <a:path extrusionOk="0" h="1561" w="202">
                <a:moveTo>
                  <a:pt x="202" y="1561"/>
                </a:moveTo>
                <a:cubicBezTo>
                  <a:pt x="-31" y="1096"/>
                  <a:pt x="-87" y="433"/>
                  <a:pt x="202" y="0"/>
                </a:cubicBezTo>
              </a:path>
            </a:pathLst>
          </a:custGeom>
          <a:noFill/>
          <a:ln cap="flat" cmpd="sng" w="9525">
            <a:solidFill>
              <a:srgbClr val="000000"/>
            </a:solidFill>
            <a:prstDash val="solid"/>
            <a:round/>
            <a:headEnd len="med" w="med" type="none"/>
            <a:tailEnd len="med" w="med" type="none"/>
          </a:ln>
        </xdr:spPr>
      </xdr:sp>
      <xdr:sp>
        <xdr:nvSpPr>
          <xdr:cNvPr id="15" name="Shape 15"/>
          <xdr:cNvSpPr/>
        </xdr:nvSpPr>
        <xdr:spPr>
          <a:xfrm>
            <a:off x="2341825" y="1193850"/>
            <a:ext cx="55725" cy="55725"/>
          </a:xfrm>
          <a:custGeom>
            <a:rect b="b" l="l" r="r" t="t"/>
            <a:pathLst>
              <a:path extrusionOk="0" h="2229" w="2229">
                <a:moveTo>
                  <a:pt x="2229" y="2229"/>
                </a:moveTo>
                <a:cubicBezTo>
                  <a:pt x="1218" y="1941"/>
                  <a:pt x="205" y="1031"/>
                  <a:pt x="0" y="0"/>
                </a:cubicBezTo>
              </a:path>
            </a:pathLst>
          </a:custGeom>
          <a:noFill/>
          <a:ln cap="flat" cmpd="sng" w="9525">
            <a:solidFill>
              <a:srgbClr val="000000"/>
            </a:solidFill>
            <a:prstDash val="solid"/>
            <a:round/>
            <a:headEnd len="med" w="med" type="none"/>
            <a:tailEnd len="med" w="med" type="none"/>
          </a:ln>
        </xdr:spPr>
      </xdr:sp>
      <xdr:sp>
        <xdr:nvSpPr>
          <xdr:cNvPr id="16" name="Shape 16"/>
          <xdr:cNvSpPr/>
        </xdr:nvSpPr>
        <xdr:spPr>
          <a:xfrm>
            <a:off x="2185775" y="1199425"/>
            <a:ext cx="50150" cy="78025"/>
          </a:xfrm>
          <a:custGeom>
            <a:rect b="b" l="l" r="r" t="t"/>
            <a:pathLst>
              <a:path extrusionOk="0" h="3121" w="2006">
                <a:moveTo>
                  <a:pt x="2006" y="3121"/>
                </a:moveTo>
                <a:cubicBezTo>
                  <a:pt x="1132" y="2246"/>
                  <a:pt x="243" y="1213"/>
                  <a:pt x="0" y="0"/>
                </a:cubicBezTo>
              </a:path>
            </a:pathLst>
          </a:custGeom>
          <a:noFill/>
          <a:ln cap="flat" cmpd="sng" w="9525">
            <a:solidFill>
              <a:srgbClr val="000000"/>
            </a:solidFill>
            <a:prstDash val="solid"/>
            <a:round/>
            <a:headEnd len="med" w="med" type="none"/>
            <a:tailEnd len="med" w="med" type="none"/>
          </a:ln>
        </xdr:spPr>
      </xdr:sp>
      <xdr:sp>
        <xdr:nvSpPr>
          <xdr:cNvPr id="17" name="Shape 17"/>
          <xdr:cNvSpPr/>
        </xdr:nvSpPr>
        <xdr:spPr>
          <a:xfrm>
            <a:off x="2052050" y="1271875"/>
            <a:ext cx="61300" cy="39000"/>
          </a:xfrm>
          <a:custGeom>
            <a:rect b="b" l="l" r="r" t="t"/>
            <a:pathLst>
              <a:path extrusionOk="0" h="1560" w="2452">
                <a:moveTo>
                  <a:pt x="2452" y="1560"/>
                </a:moveTo>
                <a:cubicBezTo>
                  <a:pt x="1483" y="1560"/>
                  <a:pt x="234" y="940"/>
                  <a:pt x="0" y="0"/>
                </a:cubicBezTo>
              </a:path>
            </a:pathLst>
          </a:custGeom>
          <a:noFill/>
          <a:ln cap="flat" cmpd="sng" w="9525">
            <a:solidFill>
              <a:srgbClr val="000000"/>
            </a:solidFill>
            <a:prstDash val="solid"/>
            <a:round/>
            <a:headEnd len="med" w="med" type="none"/>
            <a:tailEnd len="med" w="med" type="none"/>
          </a:ln>
        </xdr:spPr>
      </xdr:sp>
      <xdr:sp>
        <xdr:nvSpPr>
          <xdr:cNvPr id="18" name="Shape 18"/>
          <xdr:cNvSpPr/>
        </xdr:nvSpPr>
        <xdr:spPr>
          <a:xfrm>
            <a:off x="1879300" y="1349900"/>
            <a:ext cx="72425" cy="105875"/>
          </a:xfrm>
          <a:custGeom>
            <a:rect b="b" l="l" r="r" t="t"/>
            <a:pathLst>
              <a:path extrusionOk="0" h="4235" w="2897">
                <a:moveTo>
                  <a:pt x="2897" y="4235"/>
                </a:moveTo>
                <a:cubicBezTo>
                  <a:pt x="1689" y="3025"/>
                  <a:pt x="414" y="1660"/>
                  <a:pt x="0" y="0"/>
                </a:cubicBezTo>
              </a:path>
            </a:pathLst>
          </a:custGeom>
          <a:noFill/>
          <a:ln cap="flat" cmpd="sng" w="9525">
            <a:solidFill>
              <a:srgbClr val="000000"/>
            </a:solidFill>
            <a:prstDash val="solid"/>
            <a:round/>
            <a:headEnd len="med" w="med" type="none"/>
            <a:tailEnd len="med" w="med" type="none"/>
          </a:ln>
        </xdr:spPr>
      </xdr:sp>
      <xdr:sp>
        <xdr:nvSpPr>
          <xdr:cNvPr id="19" name="Shape 19"/>
          <xdr:cNvSpPr/>
        </xdr:nvSpPr>
        <xdr:spPr>
          <a:xfrm>
            <a:off x="1773400" y="1489200"/>
            <a:ext cx="66875" cy="33450"/>
          </a:xfrm>
          <a:custGeom>
            <a:rect b="b" l="l" r="r" t="t"/>
            <a:pathLst>
              <a:path extrusionOk="0" h="1338" w="2675">
                <a:moveTo>
                  <a:pt x="2675" y="1338"/>
                </a:moveTo>
                <a:cubicBezTo>
                  <a:pt x="1678" y="1338"/>
                  <a:pt x="798" y="598"/>
                  <a:pt x="0" y="0"/>
                </a:cubicBezTo>
              </a:path>
            </a:pathLst>
          </a:custGeom>
          <a:noFill/>
          <a:ln cap="flat" cmpd="sng" w="9525">
            <a:solidFill>
              <a:srgbClr val="000000"/>
            </a:solidFill>
            <a:prstDash val="solid"/>
            <a:round/>
            <a:headEnd len="med" w="med" type="none"/>
            <a:tailEnd len="med" w="med" type="none"/>
          </a:ln>
        </xdr:spPr>
      </xdr:sp>
      <xdr:sp>
        <xdr:nvSpPr>
          <xdr:cNvPr id="20" name="Shape 20"/>
          <xdr:cNvSpPr/>
        </xdr:nvSpPr>
        <xdr:spPr>
          <a:xfrm>
            <a:off x="1712100" y="1617375"/>
            <a:ext cx="94750" cy="39000"/>
          </a:xfrm>
          <a:custGeom>
            <a:rect b="b" l="l" r="r" t="t"/>
            <a:pathLst>
              <a:path extrusionOk="0" h="1560" w="3790">
                <a:moveTo>
                  <a:pt x="3790" y="1560"/>
                </a:moveTo>
                <a:cubicBezTo>
                  <a:pt x="2424" y="1560"/>
                  <a:pt x="1067" y="853"/>
                  <a:pt x="0" y="0"/>
                </a:cubicBezTo>
              </a:path>
            </a:pathLst>
          </a:custGeom>
          <a:noFill/>
          <a:ln cap="flat" cmpd="sng" w="9525">
            <a:solidFill>
              <a:srgbClr val="000000"/>
            </a:solidFill>
            <a:prstDash val="solid"/>
            <a:round/>
            <a:headEnd len="med" w="med" type="none"/>
            <a:tailEnd len="med" w="med" type="none"/>
          </a:ln>
        </xdr:spPr>
      </xdr:sp>
      <xdr:sp>
        <xdr:nvSpPr>
          <xdr:cNvPr id="21" name="Shape 21"/>
          <xdr:cNvSpPr/>
        </xdr:nvSpPr>
        <xdr:spPr>
          <a:xfrm>
            <a:off x="1845850" y="1806850"/>
            <a:ext cx="89175" cy="33425"/>
          </a:xfrm>
          <a:custGeom>
            <a:rect b="b" l="l" r="r" t="t"/>
            <a:pathLst>
              <a:path extrusionOk="0" h="1337" w="3567">
                <a:moveTo>
                  <a:pt x="3567" y="0"/>
                </a:moveTo>
                <a:cubicBezTo>
                  <a:pt x="2669" y="897"/>
                  <a:pt x="1270" y="1337"/>
                  <a:pt x="0" y="1337"/>
                </a:cubicBezTo>
              </a:path>
            </a:pathLst>
          </a:custGeom>
          <a:noFill/>
          <a:ln cap="flat" cmpd="sng" w="9525">
            <a:solidFill>
              <a:srgbClr val="000000"/>
            </a:solidFill>
            <a:prstDash val="solid"/>
            <a:round/>
            <a:headEnd len="med" w="med" type="none"/>
            <a:tailEnd len="med" w="med" type="none"/>
          </a:ln>
        </xdr:spPr>
      </xdr:sp>
      <xdr:sp>
        <xdr:nvSpPr>
          <xdr:cNvPr id="22" name="Shape 22"/>
          <xdr:cNvSpPr/>
        </xdr:nvSpPr>
        <xdr:spPr>
          <a:xfrm>
            <a:off x="1946150" y="1673100"/>
            <a:ext cx="117025" cy="28875"/>
          </a:xfrm>
          <a:custGeom>
            <a:rect b="b" l="l" r="r" t="t"/>
            <a:pathLst>
              <a:path extrusionOk="0" h="1155" w="4681">
                <a:moveTo>
                  <a:pt x="4681" y="0"/>
                </a:moveTo>
                <a:cubicBezTo>
                  <a:pt x="3567" y="1115"/>
                  <a:pt x="1311" y="1543"/>
                  <a:pt x="0" y="669"/>
                </a:cubicBezTo>
              </a:path>
            </a:pathLst>
          </a:custGeom>
          <a:noFill/>
          <a:ln cap="flat" cmpd="sng" w="9525">
            <a:solidFill>
              <a:srgbClr val="000000"/>
            </a:solidFill>
            <a:prstDash val="solid"/>
            <a:round/>
            <a:headEnd len="med" w="med" type="none"/>
            <a:tailEnd len="med" w="med" type="none"/>
          </a:ln>
        </xdr:spPr>
      </xdr:sp>
      <xdr:sp>
        <xdr:nvSpPr>
          <xdr:cNvPr id="23" name="Shape 23"/>
          <xdr:cNvSpPr/>
        </xdr:nvSpPr>
        <xdr:spPr>
          <a:xfrm>
            <a:off x="1951725" y="1851425"/>
            <a:ext cx="105875" cy="21600"/>
          </a:xfrm>
          <a:custGeom>
            <a:rect b="b" l="l" r="r" t="t"/>
            <a:pathLst>
              <a:path extrusionOk="0" h="864" w="4235">
                <a:moveTo>
                  <a:pt x="4235" y="0"/>
                </a:moveTo>
                <a:cubicBezTo>
                  <a:pt x="3894" y="1370"/>
                  <a:pt x="1129" y="847"/>
                  <a:pt x="0" y="0"/>
                </a:cubicBezTo>
              </a:path>
            </a:pathLst>
          </a:custGeom>
          <a:noFill/>
          <a:ln cap="flat" cmpd="sng" w="9525">
            <a:solidFill>
              <a:srgbClr val="000000"/>
            </a:solidFill>
            <a:prstDash val="solid"/>
            <a:round/>
            <a:headEnd len="med" w="med" type="none"/>
            <a:tailEnd len="med" w="med" type="none"/>
          </a:ln>
        </xdr:spPr>
      </xdr:sp>
      <xdr:sp>
        <xdr:nvSpPr>
          <xdr:cNvPr id="24" name="Shape 24"/>
          <xdr:cNvSpPr/>
        </xdr:nvSpPr>
        <xdr:spPr>
          <a:xfrm>
            <a:off x="2035325" y="2007450"/>
            <a:ext cx="172750" cy="109775"/>
          </a:xfrm>
          <a:custGeom>
            <a:rect b="b" l="l" r="r" t="t"/>
            <a:pathLst>
              <a:path extrusionOk="0" h="4391" w="6910">
                <a:moveTo>
                  <a:pt x="6910" y="0"/>
                </a:moveTo>
                <a:cubicBezTo>
                  <a:pt x="5814" y="1370"/>
                  <a:pt x="5401" y="3545"/>
                  <a:pt x="3789" y="4236"/>
                </a:cubicBezTo>
                <a:cubicBezTo>
                  <a:pt x="2368" y="4845"/>
                  <a:pt x="375" y="3061"/>
                  <a:pt x="0" y="1561"/>
                </a:cubicBezTo>
              </a:path>
            </a:pathLst>
          </a:custGeom>
          <a:noFill/>
          <a:ln cap="flat" cmpd="sng" w="9525">
            <a:solidFill>
              <a:srgbClr val="000000"/>
            </a:solidFill>
            <a:prstDash val="solid"/>
            <a:round/>
            <a:headEnd len="med" w="med" type="none"/>
            <a:tailEnd len="med" w="med" type="none"/>
          </a:ln>
        </xdr:spPr>
      </xdr:sp>
      <xdr:sp>
        <xdr:nvSpPr>
          <xdr:cNvPr id="25" name="Shape 25"/>
          <xdr:cNvSpPr/>
        </xdr:nvSpPr>
        <xdr:spPr>
          <a:xfrm>
            <a:off x="2258225" y="2040900"/>
            <a:ext cx="66875" cy="109925"/>
          </a:xfrm>
          <a:custGeom>
            <a:rect b="b" l="l" r="r" t="t"/>
            <a:pathLst>
              <a:path extrusionOk="0" h="4397" w="2675">
                <a:moveTo>
                  <a:pt x="2675" y="0"/>
                </a:moveTo>
                <a:cubicBezTo>
                  <a:pt x="2675" y="1670"/>
                  <a:pt x="1389" y="5162"/>
                  <a:pt x="0" y="4235"/>
                </a:cubicBezTo>
              </a:path>
            </a:pathLst>
          </a:custGeom>
          <a:noFill/>
          <a:ln cap="flat" cmpd="sng" w="9525">
            <a:solidFill>
              <a:srgbClr val="000000"/>
            </a:solidFill>
            <a:prstDash val="solid"/>
            <a:round/>
            <a:headEnd len="med" w="med" type="none"/>
            <a:tailEnd len="med" w="med" type="none"/>
          </a:ln>
        </xdr:spPr>
      </xdr:sp>
      <xdr:sp>
        <xdr:nvSpPr>
          <xdr:cNvPr id="26" name="Shape 26"/>
          <xdr:cNvSpPr/>
        </xdr:nvSpPr>
        <xdr:spPr>
          <a:xfrm>
            <a:off x="2403125" y="2130050"/>
            <a:ext cx="27850" cy="100325"/>
          </a:xfrm>
          <a:custGeom>
            <a:rect b="b" l="l" r="r" t="t"/>
            <a:pathLst>
              <a:path extrusionOk="0" h="4013" w="1114">
                <a:moveTo>
                  <a:pt x="1114" y="0"/>
                </a:moveTo>
                <a:cubicBezTo>
                  <a:pt x="1114" y="1388"/>
                  <a:pt x="981" y="3031"/>
                  <a:pt x="0" y="4013"/>
                </a:cubicBezTo>
              </a:path>
            </a:pathLst>
          </a:custGeom>
          <a:noFill/>
          <a:ln cap="flat" cmpd="sng" w="9525">
            <a:solidFill>
              <a:srgbClr val="000000"/>
            </a:solidFill>
            <a:prstDash val="solid"/>
            <a:round/>
            <a:headEnd len="med" w="med" type="none"/>
            <a:tailEnd len="med" w="med" type="none"/>
          </a:ln>
        </xdr:spPr>
      </xdr:sp>
      <xdr:sp>
        <xdr:nvSpPr>
          <xdr:cNvPr id="27" name="Shape 27"/>
          <xdr:cNvSpPr/>
        </xdr:nvSpPr>
        <xdr:spPr>
          <a:xfrm>
            <a:off x="2503425" y="2174625"/>
            <a:ext cx="39000" cy="50175"/>
          </a:xfrm>
          <a:custGeom>
            <a:rect b="b" l="l" r="r" t="t"/>
            <a:pathLst>
              <a:path extrusionOk="0" h="2007" w="1560">
                <a:moveTo>
                  <a:pt x="1560" y="0"/>
                </a:moveTo>
                <a:cubicBezTo>
                  <a:pt x="1560" y="847"/>
                  <a:pt x="831" y="1841"/>
                  <a:pt x="0" y="2007"/>
                </a:cubicBezTo>
              </a:path>
            </a:pathLst>
          </a:custGeom>
          <a:noFill/>
          <a:ln cap="flat" cmpd="sng" w="9525">
            <a:solidFill>
              <a:srgbClr val="783F04"/>
            </a:solidFill>
            <a:prstDash val="solid"/>
            <a:round/>
            <a:headEnd len="med" w="med" type="none"/>
            <a:tailEnd len="med" w="med" type="none"/>
          </a:ln>
        </xdr:spPr>
      </xdr:sp>
      <xdr:sp>
        <xdr:nvSpPr>
          <xdr:cNvPr id="28" name="Shape 28"/>
          <xdr:cNvSpPr/>
        </xdr:nvSpPr>
        <xdr:spPr>
          <a:xfrm>
            <a:off x="2435917" y="1909708"/>
            <a:ext cx="65625" cy="93400"/>
          </a:xfrm>
          <a:custGeom>
            <a:rect b="b" l="l" r="r" t="t"/>
            <a:pathLst>
              <a:path extrusionOk="0" h="3736" w="2625">
                <a:moveTo>
                  <a:pt x="2031" y="3465"/>
                </a:moveTo>
                <a:cubicBezTo>
                  <a:pt x="2031" y="2202"/>
                  <a:pt x="-803" y="-579"/>
                  <a:pt x="248" y="121"/>
                </a:cubicBezTo>
                <a:cubicBezTo>
                  <a:pt x="1277" y="807"/>
                  <a:pt x="2996" y="4231"/>
                  <a:pt x="2254" y="3242"/>
                </a:cubicBezTo>
                <a:cubicBezTo>
                  <a:pt x="1717" y="2526"/>
                  <a:pt x="967" y="492"/>
                  <a:pt x="471" y="1236"/>
                </a:cubicBezTo>
              </a:path>
            </a:pathLst>
          </a:custGeom>
          <a:noFill/>
          <a:ln cap="flat" cmpd="sng" w="9525">
            <a:solidFill>
              <a:srgbClr val="783F04"/>
            </a:solidFill>
            <a:prstDash val="solid"/>
            <a:round/>
            <a:headEnd len="med" w="med" type="none"/>
            <a:tailEnd len="med" w="med" type="none"/>
          </a:ln>
        </xdr:spPr>
      </xdr:sp>
      <xdr:sp>
        <xdr:nvSpPr>
          <xdr:cNvPr id="29" name="Shape 29"/>
          <xdr:cNvSpPr/>
        </xdr:nvSpPr>
        <xdr:spPr>
          <a:xfrm>
            <a:off x="2391376" y="1822756"/>
            <a:ext cx="102125" cy="199500"/>
          </a:xfrm>
          <a:custGeom>
            <a:rect b="b" l="l" r="r" t="t"/>
            <a:pathLst>
              <a:path extrusionOk="0" h="7980" w="4085">
                <a:moveTo>
                  <a:pt x="1584" y="2930"/>
                </a:moveTo>
                <a:cubicBezTo>
                  <a:pt x="1778" y="3366"/>
                  <a:pt x="2367" y="3137"/>
                  <a:pt x="2921" y="4491"/>
                </a:cubicBezTo>
                <a:cubicBezTo>
                  <a:pt x="3289" y="5390"/>
                  <a:pt x="4084" y="7515"/>
                  <a:pt x="4036" y="7611"/>
                </a:cubicBezTo>
                <a:cubicBezTo>
                  <a:pt x="2942" y="9797"/>
                  <a:pt x="-860" y="701"/>
                  <a:pt x="1584" y="701"/>
                </a:cubicBezTo>
                <a:cubicBezTo>
                  <a:pt x="1631" y="701"/>
                  <a:pt x="3884" y="4965"/>
                  <a:pt x="3367" y="5828"/>
                </a:cubicBezTo>
                <a:cubicBezTo>
                  <a:pt x="2603" y="7103"/>
                  <a:pt x="-544" y="3086"/>
                  <a:pt x="692" y="2262"/>
                </a:cubicBezTo>
                <a:cubicBezTo>
                  <a:pt x="1553" y="1688"/>
                  <a:pt x="2668" y="5733"/>
                  <a:pt x="1807" y="5159"/>
                </a:cubicBezTo>
                <a:cubicBezTo>
                  <a:pt x="694" y="4417"/>
                  <a:pt x="719" y="370"/>
                  <a:pt x="1807" y="1147"/>
                </a:cubicBezTo>
                <a:cubicBezTo>
                  <a:pt x="2902" y="1929"/>
                  <a:pt x="3558" y="5486"/>
                  <a:pt x="2253" y="5159"/>
                </a:cubicBezTo>
                <a:cubicBezTo>
                  <a:pt x="954" y="4834"/>
                  <a:pt x="-356" y="1794"/>
                  <a:pt x="915" y="1370"/>
                </a:cubicBezTo>
                <a:cubicBezTo>
                  <a:pt x="2574" y="817"/>
                  <a:pt x="3150" y="7840"/>
                  <a:pt x="2030" y="6497"/>
                </a:cubicBezTo>
                <a:cubicBezTo>
                  <a:pt x="676" y="4874"/>
                  <a:pt x="-580" y="-1240"/>
                  <a:pt x="915" y="255"/>
                </a:cubicBezTo>
                <a:cubicBezTo>
                  <a:pt x="2049" y="1389"/>
                  <a:pt x="3603" y="4621"/>
                  <a:pt x="2030" y="4936"/>
                </a:cubicBezTo>
                <a:cubicBezTo>
                  <a:pt x="878" y="5166"/>
                  <a:pt x="234" y="3195"/>
                  <a:pt x="24" y="2039"/>
                </a:cubicBezTo>
                <a:cubicBezTo>
                  <a:pt x="-24" y="1776"/>
                  <a:pt x="469" y="1444"/>
                  <a:pt x="692" y="1593"/>
                </a:cubicBezTo>
              </a:path>
            </a:pathLst>
          </a:custGeom>
          <a:noFill/>
          <a:ln cap="flat" cmpd="sng" w="9525">
            <a:solidFill>
              <a:srgbClr val="783F04"/>
            </a:solidFill>
            <a:prstDash val="solid"/>
            <a:round/>
            <a:headEnd len="med" w="med" type="none"/>
            <a:tailEnd len="med" w="med" type="none"/>
          </a:ln>
        </xdr:spPr>
      </xdr:sp>
      <xdr:sp>
        <xdr:nvSpPr>
          <xdr:cNvPr id="30" name="Shape 30"/>
          <xdr:cNvSpPr/>
        </xdr:nvSpPr>
        <xdr:spPr>
          <a:xfrm>
            <a:off x="2402268" y="1840275"/>
            <a:ext cx="173650" cy="222650"/>
          </a:xfrm>
          <a:custGeom>
            <a:rect b="b" l="l" r="r" t="t"/>
            <a:pathLst>
              <a:path extrusionOk="0" h="8906" w="6946">
                <a:moveTo>
                  <a:pt x="3377" y="3790"/>
                </a:moveTo>
                <a:cubicBezTo>
                  <a:pt x="2411" y="3376"/>
                  <a:pt x="351" y="2297"/>
                  <a:pt x="256" y="3344"/>
                </a:cubicBezTo>
                <a:cubicBezTo>
                  <a:pt x="152" y="4493"/>
                  <a:pt x="1465" y="7796"/>
                  <a:pt x="1148" y="6687"/>
                </a:cubicBezTo>
                <a:cubicBezTo>
                  <a:pt x="656" y="4967"/>
                  <a:pt x="105" y="346"/>
                  <a:pt x="1594" y="1338"/>
                </a:cubicBezTo>
                <a:cubicBezTo>
                  <a:pt x="3747" y="2773"/>
                  <a:pt x="8328" y="5526"/>
                  <a:pt x="6498" y="7356"/>
                </a:cubicBezTo>
                <a:cubicBezTo>
                  <a:pt x="5973" y="7881"/>
                  <a:pt x="5468" y="6249"/>
                  <a:pt x="5160" y="5573"/>
                </a:cubicBezTo>
                <a:cubicBezTo>
                  <a:pt x="4906" y="5015"/>
                  <a:pt x="5147" y="6923"/>
                  <a:pt x="4714" y="7356"/>
                </a:cubicBezTo>
                <a:cubicBezTo>
                  <a:pt x="3505" y="8566"/>
                  <a:pt x="351" y="4002"/>
                  <a:pt x="1817" y="3121"/>
                </a:cubicBezTo>
                <a:cubicBezTo>
                  <a:pt x="3258" y="2256"/>
                  <a:pt x="7031" y="7017"/>
                  <a:pt x="5383" y="6687"/>
                </a:cubicBezTo>
                <a:cubicBezTo>
                  <a:pt x="3476" y="6305"/>
                  <a:pt x="-574" y="2452"/>
                  <a:pt x="1371" y="2452"/>
                </a:cubicBezTo>
                <a:cubicBezTo>
                  <a:pt x="2581" y="2452"/>
                  <a:pt x="2711" y="7026"/>
                  <a:pt x="2040" y="6019"/>
                </a:cubicBezTo>
                <a:cubicBezTo>
                  <a:pt x="908" y="4321"/>
                  <a:pt x="-1115" y="0"/>
                  <a:pt x="925" y="0"/>
                </a:cubicBezTo>
                <a:cubicBezTo>
                  <a:pt x="1715" y="0"/>
                  <a:pt x="2194" y="961"/>
                  <a:pt x="2708" y="1561"/>
                </a:cubicBezTo>
                <a:cubicBezTo>
                  <a:pt x="3530" y="2520"/>
                  <a:pt x="3906" y="5750"/>
                  <a:pt x="2708" y="5350"/>
                </a:cubicBezTo>
                <a:cubicBezTo>
                  <a:pt x="1257" y="4866"/>
                  <a:pt x="-5" y="2789"/>
                  <a:pt x="479" y="1338"/>
                </a:cubicBezTo>
                <a:cubicBezTo>
                  <a:pt x="606" y="957"/>
                  <a:pt x="761" y="1002"/>
                  <a:pt x="1148" y="892"/>
                </a:cubicBezTo>
                <a:cubicBezTo>
                  <a:pt x="1947" y="664"/>
                  <a:pt x="3214" y="1192"/>
                  <a:pt x="3377" y="2006"/>
                </a:cubicBezTo>
                <a:cubicBezTo>
                  <a:pt x="3681" y="3527"/>
                  <a:pt x="3356" y="7286"/>
                  <a:pt x="2040" y="6464"/>
                </a:cubicBezTo>
                <a:cubicBezTo>
                  <a:pt x="631" y="5584"/>
                  <a:pt x="-261" y="2441"/>
                  <a:pt x="1148" y="1561"/>
                </a:cubicBezTo>
                <a:cubicBezTo>
                  <a:pt x="3021" y="390"/>
                  <a:pt x="3377" y="10011"/>
                  <a:pt x="3377" y="7802"/>
                </a:cubicBezTo>
                <a:cubicBezTo>
                  <a:pt x="3377" y="6668"/>
                  <a:pt x="6275" y="4885"/>
                  <a:pt x="6275" y="6019"/>
                </a:cubicBezTo>
                <a:cubicBezTo>
                  <a:pt x="6275" y="6751"/>
                  <a:pt x="6115" y="8025"/>
                  <a:pt x="5383" y="8025"/>
                </a:cubicBezTo>
              </a:path>
            </a:pathLst>
          </a:custGeom>
          <a:noFill/>
          <a:ln cap="flat" cmpd="sng" w="9525">
            <a:solidFill>
              <a:srgbClr val="783F04"/>
            </a:solidFill>
            <a:prstDash val="solid"/>
            <a:round/>
            <a:headEnd len="med" w="med" type="none"/>
            <a:tailEnd len="med" w="med" type="none"/>
          </a:ln>
        </xdr:spPr>
      </xdr: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971550</xdr:colOff>
      <xdr:row>0</xdr:row>
      <xdr:rowOff>152400</xdr:rowOff>
    </xdr:from>
    <xdr:ext cx="3067050" cy="2762250"/>
    <xdr:pic>
      <xdr:nvPicPr>
        <xdr:cNvPr id="0" name="image2.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0</xdr:row>
      <xdr:rowOff>0</xdr:rowOff>
    </xdr:from>
    <xdr:ext cx="209550" cy="190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971675" cy="30480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933575" cy="30480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1990725" cy="304800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1971675" cy="30480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000250" cy="3048000"/>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1962150" cy="30480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1962150" cy="30480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1962150" cy="304800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1990725" cy="304800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1924050" cy="30480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2009775" cy="3048000"/>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H1011" sheet="dati2"/>
  </cacheSource>
  <cacheFields>
    <cacheField name="name" numFmtId="49">
      <sharedItems containsBlank="1">
        <s v="ABRAHAM"/>
        <s v="ACERBI"/>
        <s v="ADLI"/>
        <s v="ADOPO"/>
        <s v="AEBISCHER"/>
        <s v="AKPA AKPRO"/>
        <s v="ARNAUTOVIC"/>
        <s v="ASLLANI"/>
        <s v="AUGELLO"/>
        <s v="BAGNOLINI"/>
        <s v="BALDANZI"/>
        <s v="BANDA"/>
        <s v="BARELLA"/>
        <s v="BASCHIROTTO"/>
        <s v="BASTONI"/>
        <s v="BELLANOVA"/>
        <s v="BELOTTI"/>
        <s v="BENNACER"/>
        <s v="BERARDI A."/>
        <s v="BIJOL"/>
        <s v="BIRAGHI"/>
        <s v="BIRINDELLI"/>
        <s v="BOHINEN"/>
        <s v="BOVE"/>
        <s v="BREMER"/>
        <s v="BUONGIORNO"/>
        <s v="CABAL"/>
        <s v="CACACE"/>
        <s v="CALABRIA"/>
        <s v="CALDIROLA"/>
        <s v="CALHANOGLU"/>
        <s v="CAMBIAGHI"/>
        <s v="CAMBIASO"/>
        <s v="CANCELLIERI"/>
        <s v="CAPRARI"/>
        <s v="CARLOS AUGUSTO"/>
        <s v="CARNESECCHI"/>
        <s v="CASALE"/>
        <s v="CASTROVILLI"/>
        <s v="CATALDI"/>
        <s v="CELIK"/>
        <s v="CIURRIA"/>
        <s v="COLOMBO"/>
        <s v="COLPANI"/>
        <s v="COPPOLA D."/>
        <s v="CRAGNO"/>
        <s v="CRISTANTE"/>
        <s v="DANILO"/>
        <s v="DARMIAN"/>
        <s v="DAWIDOWICZ"/>
        <s v="DE KETELAERE"/>
        <s v="DE ROON"/>
        <s v="DE SCIGLIO"/>
        <s v="DE SILVESTRI"/>
        <s v="DE VRIJ"/>
        <s v="DE WINTER"/>
        <s v="DI GREGORIO"/>
        <s v="DI LORENZO"/>
        <s v="DIMARCO"/>
        <s v="DJIMSITI"/>
        <s v="DJURIC"/>
        <s v="DODO'"/>
        <s v="DUDA"/>
        <s v="DUMFRIES"/>
        <s v="DUNCAN"/>
        <s v="DYBALA"/>
        <s v="EBOSSE"/>
        <s v="EBUEHI"/>
        <s v="EDERSON D.S."/>
        <s v="EHIZIBUE"/>
        <s v="EL SHAARAWY"/>
        <s v="FAGIOLI"/>
        <s v="FALCONE"/>
        <s v="FARAONI"/>
        <s v="FAZZINI"/>
        <s v="FERGUSON"/>
        <s v="FRATTESI"/>
        <s v="GAETANO"/>
        <s v="GAGLIARDINI"/>
        <s v="GALLO"/>
        <s v="GATTI"/>
        <s v="GILA"/>
        <s v="GOLLINI"/>
        <s v="GONZALEZ N."/>
        <s v="GRASSI"/>
        <s v="GYASI"/>
        <s v="HARROUI"/>
        <s v="HERNANDEZ T."/>
        <s v="HIEN"/>
        <s v="HYSAJ"/>
        <s v="IKONE'"/>
        <s v="ILIC"/>
        <s v="ISMAJLI"/>
        <s v="IZZO"/>
        <s v="JOVIC"/>
        <s v="JUAN JESUS"/>
        <s v="KALULU"/>
        <s v="KASTANOS"/>
        <s v="KEAN"/>
        <s v="KOOPMEINERS"/>
        <s v="KOUAME'"/>
        <s v="KVARATSKHELIA"/>
        <s v="KYRIAKOPOULOS"/>
        <s v="LAZOVIC"/>
        <s v="LAZZARI"/>
        <s v="LINETTY"/>
        <s v="LOBOTKA"/>
        <s v="LOCATELLI"/>
        <s v="LOOKMAN"/>
        <s v="LOVRIC"/>
        <s v="LUCUMI'"/>
        <s v="LUPERTO"/>
        <s v="LYKOGIANNIS"/>
        <s v="MAGNANI"/>
        <s v="MAIGNAN"/>
        <s v="MALDINI"/>
        <s v="MALEH"/>
        <s v="MANCINI"/>
        <s v="MANDRAGORA"/>
        <s v="MARI'"/>
        <s v="MARIN"/>
        <s v="MARIO RUI"/>
        <s v="MARTINEZ L."/>
        <s v="MARTINEZ QUARTA"/>
        <s v="MARUSIC"/>
        <s v="MASINA"/>
        <s v="MAZZOCCHI"/>
        <s v="MERET"/>
        <s v="MESSIAS"/>
        <s v="MILIK"/>
        <s v="MILINKOVIC-SAVIC V."/>
        <s v="MIRETTI"/>
        <s v="MKHITARYAN"/>
        <s v="MONTIPO'"/>
        <s v="MORO N."/>
        <s v="MOTA"/>
        <s v="NGONGE"/>
        <s v="NICOLUSSI CAVIGLIA"/>
        <s v="OLIVERA"/>
        <s v="ORSOLINI"/>
        <s v="PADELLI"/>
        <s v="PARISI"/>
        <s v="PASALIC"/>
        <s v="PATRIC"/>
        <s v="PEDRO"/>
        <s v="PELLEGRI"/>
        <s v="PELLEGRINI LO."/>
        <s v="PELLEGRINI LU."/>
        <s v="PERILLI"/>
        <s v="PERIN"/>
        <s v="PERISAN"/>
        <s v="PESSINA"/>
        <s v="PETAGNA"/>
        <s v="PEZZELLA GIU."/>
        <s v="PICCOLI"/>
        <s v="PINSOGLIO"/>
        <s v="POBEGA"/>
        <s v="POLITANO"/>
        <s v="PONGRACIC"/>
        <s v="POSCH"/>
        <s v="PROVEDEL"/>
        <s v="RANIERI L."/>
        <s v="RASPADORI"/>
        <s v="RAVAGLIA F."/>
        <s v="RICCI S."/>
        <s v="ROMAGNOLI"/>
        <s v="ROSSI F."/>
        <s v="ROVELLA"/>
        <s v="RRAHMANI"/>
        <s v="RUGGERI"/>
        <s v="SAELEMAEKERS"/>
        <s v="SAMARDZIC"/>
        <s v="SANABRIA"/>
        <s v="SCALVINI"/>
        <s v="SCHUURS"/>
        <s v="SIMEONE"/>
        <s v="SKORUPSKI"/>
        <s v="SOTTIL"/>
        <s v="SOULE'"/>
        <s v="SPINAZZOLA"/>
        <s v="SPORTIELLO"/>
        <s v="SULEMANA I."/>
        <s v="SVILAR"/>
        <s v="TAMEZE"/>
        <s v="TERRACCIANO"/>
        <s v="TERRACCIANO F."/>
        <s v="THAUVIN"/>
        <s v="THIAW"/>
        <s v="TOLOI"/>
        <s v="TOMORI"/>
        <s v="URBANSKI"/>
        <s v="VASQUEZ"/>
        <s v="VECINO"/>
        <s v="VIGNATO S."/>
        <s v="VLAHOVIC"/>
        <s v="VOJVODA"/>
        <s v="WALUKIEWICZ"/>
        <s v="ZACCAGNI"/>
        <s v="ZALEWSKI"/>
        <s v="ZAMBO ANGUISSA"/>
        <s v="ZANOLI"/>
        <s v="ZAPATA D."/>
        <s v="ZAPPACOSTA"/>
        <s v="ZIELINSKI"/>
        <s v="ZORTEA"/>
        <s v="CHUKWUEZE"/>
        <s v="RETEGUI"/>
        <s v="THURAM"/>
        <s v="PULISIC"/>
        <s v="LAPADULA"/>
        <s v="GUDMUNDSSON A."/>
        <s v="REIJNDERS"/>
        <s v="CASTELLANOS"/>
        <s v="MARTINEZ JO."/>
        <s v="LOFTUS-CHEEK"/>
        <s v="OKAFOR"/>
        <s v="MAZZITELLI"/>
        <s v="BRENNER"/>
        <s v="WEAH"/>
        <s v="PAVOLETTI"/>
        <s v="LUCCA"/>
        <s v="FOLORUNSHO"/>
        <s v="BEUKEMA"/>
        <s v="CAPRILE"/>
        <s v="N'DICKA"/>
        <s v="DEIOLA"/>
        <s v="ZAPPA"/>
        <s v="MARTIN"/>
        <s v="AZZI"/>
        <s v="LUVUMBO"/>
        <s v="MAKOUMBOU"/>
        <s v="FABBIAN"/>
        <s v="BISSECK"/>
        <s v="ORISTANIO"/>
        <s v="BADELJ"/>
        <s v="FRENDRUP"/>
        <s v="JANKTO"/>
        <s v="ZEMURA"/>
        <s v="VIOLA"/>
        <s v="EKUBAN"/>
        <s v="KAMARA H."/>
        <s v="LEALI"/>
        <s v="DOSSENA"/>
        <s v="KOLASINAC"/>
        <s v="GINEITIS"/>
        <s v="OBERT"/>
        <s v="BANI"/>
        <s v="SABELLI"/>
        <s v="ZARRAGA"/>
        <s v="KABASELE"/>
        <s v="KAYODE"/>
        <s v="MATTURRO"/>
        <s v="MARTINELLI T."/>
        <s v="SCUFFET"/>
        <s v="BELARDINELLI"/>
        <s v="RAFIA"/>
        <s v="CARBONI A."/>
        <s v="VOGLIACCO"/>
        <s v="DI GENNARO"/>
        <s v="VITI"/>
        <s v="SOMMARIVA"/>
        <s v="EL AZZOUZI"/>
        <s v="SOMMER"/>
        <s v="SCAMACCA"/>
        <s v="MUSAH"/>
        <s v="THORSBY"/>
        <s v="MINA"/>
        <s v="RAMADANI"/>
        <s v="VLASIC"/>
        <s v="MCKENNIE"/>
        <s v="D'AMBROSIO"/>
        <s v="CONTINI"/>
        <s v="ISAKSEN"/>
        <s v="DORGU"/>
        <s v="CHRISTENSEN O."/>
        <s v="AUDERO"/>
        <s v="NDOYE"/>
        <s v="CORAZZA"/>
        <s v="KABA"/>
        <s v="BELTRAN L."/>
        <s v="PAREDES"/>
        <s v="BURNETE"/>
        <s v="YILDIZ"/>
        <s v="PRATI"/>
        <s v="MALINOVSKYI"/>
        <s v="KRSTOVIC"/>
        <s v="KARLSSON"/>
        <s v="SERDAR"/>
        <s v="LAZARO"/>
        <s v="OKOYE"/>
        <s v="OUDIN"/>
        <s v="WIETESKA"/>
        <s v="PAVARD"/>
        <s v="GUENDOUZI"/>
        <s v="TCHAOUNA"/>
        <s v="KRISTENSEN T."/>
        <s v="MANDAS"/>
        <s v="DAVIS K."/>
        <s v="FREULER"/>
        <s v="PAYERO"/>
        <s v="SUSLOV"/>
        <s v="HOLM"/>
        <s v="SAZONOV"/>
        <s v="TCHATCHOUA"/>
        <s v="PEREIRA P."/>
        <s v="ZURKOWSKI"/>
        <s v="VITINHA O."/>
        <s v="NOSLIN"/>
        <s v="ODGAARD"/>
        <s v="ANGELINO"/>
        <s v="PIEROTTI"/>
        <s v="VALERI"/>
        <s v="CASTRO S."/>
        <s v="CRUZ"/>
        <s v="DANI SILVA"/>
        <s v="BONDO"/>
        <s v="GABBIA"/>
        <s v="BELAHYANE"/>
        <s v="CAMARDA"/>
        <s v="GIANNETTI L."/>
        <s v="GOGLICHIDZE"/>
        <s v="ANKEYE"/>
        <s v="COMUZZO"/>
        <s v="SAMOOJA"/>
        <s v="LEAO"/>
        <s v="MORATA"/>
        <s v="POHJANPALO"/>
        <s v="MAN"/>
        <s v="TAREMI"/>
        <s v="DOUGLAS LUIZ"/>
        <s v="DALLINGA"/>
        <s v="ZANIOLO"/>
        <s v="STREFEZZA"/>
        <s v="ADAMS C."/>
        <s v="CUTRONE"/>
        <s v="BERNABE'"/>
        <s v="SUZUKI"/>
        <s v="BENEDYCZAK"/>
        <s v="MOSQUERA"/>
        <s v="DA CUNHA"/>
        <s v="VASQUEZ D."/>
        <s v="BONNY"/>
        <s v="BUSIO"/>
        <s v="JORONEN"/>
        <s v="THURAM K."/>
        <s v="ESPOSITO SE."/>
        <s v="GYTKJAER"/>
        <s v="GABRIELLONI"/>
        <s v="MIHAILA"/>
        <s v="TETE MORENTE"/>
        <s v="FORSON O."/>
        <s v="LE FEE"/>
        <s v="HERNANI"/>
        <s v="TAVARES N."/>
        <s v="VERDI"/>
        <s v="HENDERSON L."/>
        <s v="ROCHA LIVRAMENTO"/>
        <s v="GODFREY"/>
        <s v="MORENO ALB."/>
        <s v="SOHM"/>
        <s v="DELE-BASHIRU"/>
        <s v="CANDELA"/>
        <s v="PAVLOVIC"/>
        <s v="MIRANDA J."/>
        <s v="FRESE"/>
        <s v="PIERRET"/>
        <s v="ZAMPANO"/>
        <s v="BRAUNODER"/>
        <s v="COCO"/>
        <s v="MARCHWINSKI"/>
        <s v="DELPRATO"/>
        <s v="IDZES"/>
        <s v="GASPAR K."/>
        <s v="IOVINE"/>
        <s v="ANDERSEN M.K."/>
        <s v="CHARPENTIER"/>
        <s v="CYPRIEN"/>
        <s v="CIRCATI"/>
        <s v="ESTEVEZ"/>
        <s v="RYAN"/>
        <s v="VALOTI"/>
        <s v="SVOBODA"/>
        <s v="SVERKO"/>
        <s v="BJARKASON"/>
        <s v="OSORIO"/>
        <s v="CAMARA D."/>
        <s v="PIZARRO"/>
        <s v="BIANCO"/>
        <s v="CRNIGOJ"/>
        <s v="ELLERTSSON"/>
        <s v="BUCHANAN T."/>
        <s v="FELICI"/>
        <s v="JASIM"/>
        <s v="MARIN R."/>
        <s v="SALA M."/>
        <s v="ALTARE"/>
        <s v="SHERRI"/>
        <s v="HAAS"/>
        <s v="BRAVO"/>
        <s v="KONE B."/>
        <s v="BASELLI"/>
        <s v="MUTANDWA"/>
        <s v="FRUCHTL"/>
        <s v="COULIBALY W."/>
        <s v="REINA"/>
        <s v="DAHL"/>
        <s v="PALEARI"/>
        <s v="CHICHIZOLA"/>
        <s v="DI CHIARA"/>
        <s v="BERTINATO"/>
        <s v="ZEROLI"/>
        <s v="SANGARE' B."/>
        <s v="MARCANDALLI"/>
        <s v="GOLDANIGA"/>
        <s v="BARBA"/>
        <s v="GHILARDI"/>
        <s v="FURLANETTO"/>
        <s v="GRANDI"/>
        <s v="VALENTI"/>
        <s v="OKOU"/>
        <s v="BALOGH"/>
        <s v="NAVA"/>
        <s v="VIGORITO"/>
        <s v="CORVI"/>
        <s v="DOVBYK"/>
        <s v="ZERBIN"/>
        <s v="KARLSTROM"/>
        <s v="SAGRADO"/>
        <s v="LIBERALI"/>
        <s v="ADZIC"/>
        <s v="ERLIC"/>
        <s v="ENGELHARDT"/>
        <s v="PISILLI"/>
        <s v="EKKELENKAMP"/>
        <s v="DOUMBIA I."/>
        <s v="PIZZIGNACCO"/>
        <s v="DE GEA"/>
        <s v="TENGSTEDT"/>
        <s v="SENSI"/>
        <s v="RAIMONDO"/>
        <s v="ROUHI"/>
        <s v="SAVONA"/>
        <s v="BRANCOLINI"/>
        <s v="SANCHEZ"/>
        <s v="PELMARD"/>
        <s v="MARIANUCCI"/>
        <s v="EMERSON ROYAL"/>
        <s v="RICHARDSON"/>
        <s v="STANKOVIC F."/>
        <s v="ALMQVIST"/>
        <s v="COULIBALY L."/>
        <s v="CIOCCI"/>
        <s v="TORRIANI"/>
        <s v="PALOMINO"/>
        <s v="PINAMONTI"/>
        <s v="BRESCIANINI"/>
        <s v="SOLBAKKEN"/>
        <s v="FADERA"/>
        <s v="NORTON-CUFFY"/>
        <s v="DONNARUMMA AN."/>
        <s v="DIA"/>
        <s v="FOFANA Y."/>
        <s v="SOSA B."/>
        <s v="CERRI"/>
        <s v="MBANGULA"/>
        <s v="CORREA"/>
        <s v="EKHATOR"/>
        <s v="MARIN RE."/>
        <s v="HAPS"/>
        <s v="NERES"/>
        <s v="TURATI"/>
        <s v="KARAMOH"/>
        <s v="PEDERSEN"/>
        <s v="BYAR"/>
        <s v="DEMBELE' A."/>
        <s v="SAVA"/>
        <s v="SHOMURODOV"/>
        <s v="SERGI ROBERTO"/>
        <s v="PAZ N."/>
        <s v="ALIDOU"/>
        <s v="PERRONE"/>
        <s v="CONCEICAO"/>
        <s v="REBIC"/>
        <s v="CUADRADO"/>
        <s v="JEAN"/>
        <s v="LUKAKU"/>
        <s v="DOMINGUEZ B."/>
        <s v="KOSSOUNOU"/>
        <s v="ANJORIN"/>
        <s v="ABDULHAMID"/>
        <s v="ILING JUNIOR"/>
        <s v="SARR A."/>
        <s v="GUILBERT"/>
        <s v="RUI PATRICIO"/>
        <s v="KEMPF"/>
        <s v="SCHINGTIENNE"/>
        <s v="LEONI"/>
        <s v="RUI MODESTO"/>
        <s v="MARIPAN"/>
        <s v="VOS"/>
        <s v="MORENO M."/>
        <s v="PALACIOS T."/>
        <s v="CARBONI F."/>
        <s v="BONIFAZI"/>
        <s v="MCTOMINAY"/>
        <s v="GOSENS"/>
        <s v="GILMOUR"/>
        <s v="KONE' M."/>
        <s v="HASA"/>
        <s v="KEITA M."/>
        <s v="GIGOT"/>
        <s v="TOURE' I.S."/>
        <s v="ATTA"/>
        <s v="SAMBIA"/>
        <s v="VAN DER BREMPT"/>
        <s v="BRADARIC"/>
        <s v="DANILIUC"/>
        <s v="YEBOAH J."/>
        <s v="KOWALSKI"/>
        <s v="EKONG"/>
        <s v="MANZONI"/>
        <s v="CASSA"/>
        <s v="PALESTRA"/>
        <s v="ABANKWAH"/>
        <s v="BERISHA M."/>
        <s v="HERMOSO"/>
        <s v="HUMMELS"/>
        <s v="FLORENZI"/>
        <s v="VLAHOVIC V."/>
        <s v="MARIC"/>
        <s v="BASIC"/>
        <s v="ARTHUR MELO"/>
        <s v="BARTESAGHI"/>
        <s v="HAINAUT"/>
        <s v="CISSE' A."/>
        <s v="EL HADDAD"/>
        <m/>
      </sharedItems>
    </cacheField>
    <cacheField name="role" numFmtId="49">
      <sharedItems containsBlank="1">
        <s v="A"/>
        <s v="D"/>
        <s v="C"/>
        <s v="P"/>
        <m/>
      </sharedItems>
    </cacheField>
    <cacheField name="roleMantra" numFmtId="49">
      <sharedItems containsBlank="1">
        <s v="Pc"/>
        <s v="Dc"/>
        <s v="M, C"/>
        <s v="C, T"/>
        <s v="Ds, E"/>
        <s v="Por"/>
        <s v="T, A"/>
        <s v="W, A"/>
        <s v="C"/>
        <s v="Dd, Dc"/>
        <s v="E"/>
        <s v="B, Ds, E"/>
        <s v="Dd, Ds, E"/>
        <s v="Dd, E"/>
        <s v="Ds, Dc"/>
        <s v="A"/>
        <s v="E, W"/>
        <s v="T"/>
        <s v="B, Dd, Ds"/>
        <s v="B, Dd, E"/>
        <s v="W"/>
        <s v="W, T"/>
        <s v="C, W"/>
        <s v="C, W, T"/>
        <s v="W, T, A"/>
        <s v="E, M"/>
        <s v="E, C"/>
        <s v="Dd, Ds, Dc"/>
        <m/>
      </sharedItems>
    </cacheField>
    <cacheField name="team" numFmtId="49">
      <sharedItems containsBlank="1">
        <s v="Milan"/>
        <s v="Inter"/>
        <s v="Fiorentina"/>
        <s v="Cagliari"/>
        <s v="Bologna"/>
        <s v="Lazio"/>
        <s v="Roma"/>
        <s v="Lecce"/>
        <s v="Atalanta"/>
        <s v="Como"/>
        <s v="Verona"/>
        <s v="Udinese"/>
        <s v="Monza"/>
        <s v="Genoa"/>
        <s v="Juventus"/>
        <s v="Napoli"/>
        <s v="Empoli"/>
        <s v="Parma"/>
        <s v="Venezia"/>
        <s v="Torino"/>
        <m/>
      </sharedItems>
    </cacheField>
    <cacheField name="teamSlug" numFmtId="49">
      <sharedItems containsBlank="1">
        <s v="MIL"/>
        <s v="INT"/>
        <s v="FIO"/>
        <s v="CAG"/>
        <s v="BOL"/>
        <s v="LAZ"/>
        <s v="ROM"/>
        <s v="LEC"/>
        <s v="ATA"/>
        <s v="COM"/>
        <s v="VER"/>
        <s v="UDI"/>
        <s v="MON"/>
        <s v="GEN"/>
        <s v="JUV"/>
        <s v="NAP"/>
        <s v="EMP"/>
        <s v="PAR"/>
        <s v="VEN"/>
        <s v="TOR"/>
        <m/>
      </sharedItems>
    </cacheField>
    <cacheField name="updatedAt" numFmtId="49">
      <sharedItems containsBlank="1">
        <s v="2024-09-26T14:16:04.000Z"/>
        <m/>
      </sharedItems>
    </cacheField>
    <cacheField name="features" numFmtId="49">
      <sharedItems containsBlank="1">
        <s v="{'pma': 11.9, 'pfc': 11.549999999999999, 'pmaRange': '8-17', 'pfcRange': '9-15', 'expectedFantamedia': 6.95, 'expectedTitolarita': 67, 'penaltyProbability': '15.000', 'freeKickProbability': '0.00', 'lastThreeYearVotoBase': 6.09, 'lastThreeYearFantamedia':"/>
        <s v="{'pma': 15.25, 'pfc': 13.45, 'pmaRange': '12-19', 'pfcRange': '11-17', 'expectedFantamedia': 6.17, 'expectedTitolarita': 82, 'penaltyProbability': '0.000', 'freeKickProbability': '0.00', 'lastThreeYearVotoBase': 6.04, 'lastThreeYearFantamedia': 6.26, 'slo"/>
        <s v="{'pma': 3.2, 'pfc': 0.75, 'pmaRange': '2-5', 'pfcRange': '1-1', 'expectedFantamedia': 6.32, 'expectedTitolarita': 65, 'penaltyProbability': '0.000', 'freeKickProbability': '0.00', 'lastThreeYearVotoBase': 5.8, 'lastThreeYearFantamedia': 5.82, 'slot': 8, '"/>
        <s v="{'pma': 0.95, 'pfc': 0.55, 'pmaRange': '1-2', 'pfcRange': '1-1', 'expectedFantamedia': 5.93, 'expectedTitolarita': 43, 'penaltyProbability': '0.000', 'freeKickProbability': '0.00', 'lastThreeYearVotoBase': 5.82, 'lastThreeYearFantamedia': 5.88, 'slot': 8,"/>
        <s v="{'pma': 3.35, 'pfc': 1.05, 'pmaRange': '2-6', 'pfcRange': '1-2', 'expectedFantamedia': 6.17, 'expectedTitolarita': 83, 'penaltyProbability': '0.000', 'freeKickProbability': '0.00', 'lastThreeYearVotoBase': 5.92, 'lastThreeYearFantamedia': 5.87, 'slot': 8,"/>
        <s v="{'pma': 1, 'pfc': 0.55, 'pmaRange': '1-2', 'pfcRange': '1-1', 'expectedFantamedia': 5.94, 'expectedTitolarita': 35, 'penaltyProbability': '0.000', 'freeKickProbability': '0.00', 'lastThreeYearVotoBase': 5.73, 'lastThreeYearFantamedia': 5.63, 'slot': 8, 'i"/>
        <s v="{'pma': 1.3, 'pfc': 0.4, 'pmaRange': '1-2', 'pfcRange': '1-1', 'expectedFantamedia': 6.69, 'expectedTitolarita': 44, 'penaltyProbability': '0.000', 'freeKickProbability': '0.00', 'lastThreeYearVotoBase': 6.27, 'lastThreeYearFantamedia': 7.36, 'slot': 6, '"/>
        <s v="{'pma': 1.25, 'pfc': 0.6, 'pmaRange': '1-2', 'pfcRange': '1-1', 'expectedFantamedia': 6.09, 'expectedTitolarita': 44, 'penaltyProbability': '0.000', 'freeKickProbability': '0.00', 'lastThreeYearVotoBase': 6.05, 'lastThreeYearFantamedia': 6.17, 'slot': 8, "/>
        <s v="{'pma': 1.95, 'pfc': 0.55, 'pmaRange': '2-3', 'pfcRange': '1-1', 'expectedFantamedia': 5.98, 'expectedTitolarita': 87, 'penaltyProbability': '0.000', 'freeKickProbability': '0.00', 'lastThreeYearVotoBase': 5.81, 'lastThreeYearFantamedia': 5.94, 'slot': 8,"/>
        <s v="{'pma': 0.85, 'pfc': 0.5, 'pmaRange': '1-2', 'pfcRange': '1-1', 'expectedFantamedia': 4.62, 'expectedTitolarita': 9, 'penaltyProbability': '0.000', 'freeKickProbability': '0.00', 'lastThreeYearVotoBase': 0, 'lastThreeYearFantamedia': 0, 'slot': 3, 'idFant"/>
        <s v="{'pma': 2.25, 'pfc': 0.55, 'pmaRange': '2-4', 'pfcRange': '1-1', 'expectedFantamedia': 6.43, 'expectedTitolarita': 62, 'penaltyProbability': '0.000', 'freeKickProbability': '0.00', 'lastThreeYearVotoBase': 6.12, 'lastThreeYearFantamedia': 6.42, 'slot': 8,"/>
        <s v="{'pma': 2.5500000000000003, 'pfc': 0.55, 'pmaRange': '2-4', 'pfcRange': '1-1', 'expectedFantamedia': 6.2, 'expectedTitolarita': 76, 'penaltyProbability': '0.000', 'freeKickProbability': '0.00', 'lastThreeYearVotoBase': 6.06, 'lastThreeYearFantamedia': 6.2"/>
        <s v="{'pma': 48.849999999999994, 'pfc': 42.65, 'pmaRange': '43-55', 'pfcRange': '35-52', 'expectedFantamedia': 6.93, 'expectedTitolarita': 80, 'penaltyProbability': '0.000', 'freeKickProbability': '0.00', 'lastThreeYearVotoBase': 6.38, 'lastThreeYearFantamedia"/>
        <s v="{'pma': 7.3, 'pfc': 3.9, 'pmaRange': '5-11', 'pfcRange': '3-5', 'expectedFantamedia': 6.01, 'expectedTitolarita': 93, 'penaltyProbability': '0.000', 'freeKickProbability': '0.00', 'lastThreeYearVotoBase': 5.92, 'lastThreeYearFantamedia': 5.98, 'slot': 7, "/>
        <s v="{'pma': 28.85, 'pfc': 37.6, 'pmaRange': '25-34', 'pfcRange': '29-47', 'expectedFantamedia': 6.44, 'expectedTitolarita': 86, 'penaltyProbability': '0.000', 'freeKickProbability': '0.00', 'lastThreeYearVotoBase': 6.22, 'lastThreeYearFantamedia': 6.3, 'slot'"/>
        <s v="{'pma': 24.1, 'pfc': 23.400000000000002, 'pmaRange': '21-28', 'pfcRange': '18-30', 'expectedFantamedia': 6.39, 'expectedTitolarita': 87, 'penaltyProbability': '0.000', 'freeKickProbability': '0.00', 'lastThreeYearVotoBase': 5.99, 'lastThreeYearFantamedia'"/>
        <s v="{'pma': 7.4, 'pfc': 2.9, 'pmaRange': '6-10', 'pfcRange': '3-4', 'expectedFantamedia': 6.48, 'expectedTitolarita': 83, 'penaltyProbability': '30.000', 'freeKickProbability': '0.00', 'lastThreeYearVotoBase': 6.07, 'lastThreeYearFantamedia': 6.72, 'slot': 5,"/>
        <s v="{'pma': 1.45, 'pfc': 0.65, 'pmaRange': '1-3', 'pfcRange': '1-1', 'expectedFantamedia': 6.11, 'expectedTitolarita': 33, 'penaltyProbability': '0.000', 'freeKickProbability': '0.00', 'lastThreeYearVotoBase': 6.19, 'lastThreeYearFantamedia': 6.45, 'slot': 8,"/>
        <s v="{'pma': 0.8, 'pfc': 0.5, 'pmaRange': '1-1', 'pfcRange': '1-1', 'expectedFantamedia': 4.84, 'expectedTitolarita': 9, 'penaltyProbability': '0.000', 'freeKickProbability': '0.00', 'lastThreeYearVotoBase': 6.5, 'lastThreeYearFantamedia': 3.5, 'slot': 3, 'idF"/>
        <s v="{'pma': 11.75, 'pfc': 15.25, 'pmaRange': '9-15', 'pfcRange': '12-20', 'expectedFantamedia': 6.13, 'expectedTitolarita': 88, 'penaltyProbability': '0.000', 'freeKickProbability': '0.00', 'lastThreeYearVotoBase': 5.98, 'lastThreeYearFantamedia': 6.02, 'slot"/>
        <s v="{'pma': 18, 'pfc': 21.8, 'pmaRange': '15-22', 'pfcRange': '17-28', 'expectedFantamedia': 6.27, 'expectedTitolarita': 87, 'penaltyProbability': '10.000', 'freeKickProbability': '70.00', 'lastThreeYearVotoBase': 5.99, 'lastThreeYearFantamedia': 6.14, 'slot'"/>
        <s v="{'pma': 2.25, 'pfc': 6.25, 'pmaRange': '2-4', 'pfcRange': '5-8', 'expectedFantamedia': 6.1, 'expectedTitolarita': 85, 'penaltyProbability': '0.000', 'freeKickProbability': '0.00', 'lastThreeYearVotoBase': 5.92, 'lastThreeYearFantamedia': 5.83, 'slot': 6, "/>
        <s v="{'pma': 0.75, 'pfc': 0.75, 'pmaRange': '1-1', 'pfcRange': '1-1', 'expectedFantamedia': 5.85, 'expectedTitolarita': 35, 'penaltyProbability': '0.000', 'freeKickProbability': '0.00', 'lastThreeYearVotoBase': 5.88, 'lastThreeYearFantamedia': 5.81, 'slot': 8,"/>
        <s v="{'pma': 2.2, 'pfc': 0.7, 'pmaRange': '2-4', 'pfcRange': '1-1', 'expectedFantamedia': 6.18, 'expectedTitolarita': 70, 'penaltyProbability': '0.000', 'freeKickProbability': '0.00', 'lastThreeYearVotoBase': 6.16, 'lastThreeYearFantamedia': 6.7, 'slot': 8, 'i"/>
        <s v="{'pma': 31.099999999999998, 'pfc': 39.15, 'pmaRange': '27-36', 'pfcRange': '30-49', 'expectedFantamedia': 6.41, 'expectedTitolarita': 92, 'penaltyProbability': '0.000', 'freeKickProbability': '0.00', 'lastThreeYearVotoBase': 6.23, 'lastThreeYearFantamedia"/>
        <s v="{'pma': 28.25, 'pfc': 46.35, 'pmaRange': '24-33', 'pfcRange': '38-56', 'expectedFantamedia': 6.53, 'expectedTitolarita': 87, 'penaltyProbability': '0.000', 'freeKickProbability': '0.00', 'lastThreeYearVotoBase': 6.1, 'lastThreeYearFantamedia': 6.15, 'slot"/>
        <s v="{'pma': 9.25, 'pfc': 5.5, 'pmaRange': '7-13', 'pfcRange': '5-7', 'expectedFantamedia': 6.18, 'expectedTitolarita': 73, 'penaltyProbability': '0.000', 'freeKickProbability': '0.00', 'lastThreeYearVotoBase': 5.86, 'lastThreeYearFantamedia': 5.69, 'slot': 6,"/>
        <s v="{'pma': 1.05, 'pfc': 0.5, 'pmaRange': '1-2', 'pfcRange': '1-1', 'expectedFantamedia': 5.86, 'expectedTitolarita': 59, 'penaltyProbability': '0.000', 'freeKickProbability': '0.00', 'lastThreeYearVotoBase': 5.73, 'lastThreeYearFantamedia': 5.67, 'slot': 8, "/>
        <s v="{'pma': 2, 'pfc': 0.55, 'pmaRange': '2-3', 'pfcRange': '1-1', 'expectedFantamedia': 6.01, 'expectedTitolarita': 66, 'penaltyProbability': '0.000', 'freeKickProbability': '0.00', 'lastThreeYearVotoBase': 6.02, 'lastThreeYearFantamedia': 6.18, 'slot': 8, 'i"/>
        <s v="{'pma': 1.6, 'pfc': 0.75, 'pmaRange': '1-3', 'pfcRange': '1-1', 'expectedFantamedia': 5.9, 'expectedTitolarita': 71, 'penaltyProbability': '0.000', 'freeKickProbability': '0.00', 'lastThreeYearVotoBase': 5.86, 'lastThreeYearFantamedia': 5.9, 'slot': 8, 'i"/>
        <s v="{'pma': 83.85, 'pfc': 66.69999999999999, 'pmaRange': '76-93', 'pfcRange': '57-77', 'expectedFantamedia': 7.1, 'expectedTitolarita': 88, 'penaltyProbability': '70.000', 'freeKickProbability': '70.00', 'lastThreeYearVotoBase': 6.4, 'lastThreeYearFantamedia'"/>
        <s v="{'pma': 1.15, 'pfc': 0.5, 'pmaRange': '1-2', 'pfcRange': '1-1', 'expectedFantamedia': 6.6, 'expectedTitolarita': 28, 'penaltyProbability': '0.000', 'freeKickProbability': '0.00', 'lastThreeYearVotoBase': 6.19, 'lastThreeYearFantamedia': 6.55, 'slot': 6, '"/>
        <s v="{'pma': 32.099999999999994, 'pfc': 35.75, 'pmaRange': '28-37', 'pfcRange': '27-45', 'expectedFantamedia': 6.44, 'expectedTitolarita': 90, 'penaltyProbability': '0.000', 'freeKickProbability': '0.00', 'lastThreeYearVotoBase': 5.97, 'lastThreeYearFantamedia"/>
        <s v="{'pma': 1.8, 'pfc': 0.45, 'pmaRange': '1-3', 'pfcRange': '1-1', 'expectedFantamedia': 6.15, 'expectedTitolarita': 65, 'penaltyProbability': '0.000', 'freeKickProbability': '0.00', 'lastThreeYearVotoBase': 5.98, 'lastThreeYearFantamedia': 6.25, 'slot': 6, "/>
        <s v="{'pma': 1.5, 'pfc': 0.3, 'pmaRange': '1-3', 'pfcRange': '1-1', 'expectedFantamedia': 6.46, 'expectedTitolarita': 71, 'penaltyProbability': '20.000', 'freeKickProbability': '20.00', 'lastThreeYearVotoBase': 6.16, 'lastThreeYearFantamedia': 6.68, 'slot': 6,"/>
        <s v="{'pma': 4.8, 'pfc': 8.75, 'pmaRange': '4-7', 'pfcRange': '7-11', 'expectedFantamedia': 6.25, 'expectedTitolarita': 77, 'penaltyProbability': '0.000', 'freeKickProbability': '0.00', 'lastThreeYearVotoBase': 6.15, 'lastThreeYearFantamedia': 6.48, 'slot': 3,"/>
        <s v="{'pma': 30.099999999999998, 'pfc': 16, 'pmaRange': '26-35', 'pfcRange': '12-20', 'expectedFantamedia': 4.91, 'expectedTitolarita': 86, 'penaltyProbability': '0.000', 'freeKickProbability': '0.00', 'lastThreeYearVotoBase': 6.27, 'lastThreeYearFantamedia': "/>
        <s v="{'pma': 2.2, 'pfc': 2.4499999999999997, 'pmaRange': '2-4', 'pfcRange': '2-4', 'expectedFantamedia': 6.1, 'expectedTitolarita': 79, 'penaltyProbability': '0.000', 'freeKickProbability': '0.00', 'lastThreeYearVotoBase': 5.84, 'lastThreeYearFantamedia': 5.78"/>
        <s v="{'pma': 1.45, 'pfc': 0.6, 'pmaRange': '1-3', 'pfcRange': '1-1', 'expectedFantamedia': 6.12, 'expectedTitolarita': 40, 'penaltyProbability': '0.000', 'freeKickProbability': '0.00', 'lastThreeYearVotoBase': 6.13, 'lastThreeYearFantamedia': 6.65, 'slot': 8, "/>
        <s v="{'pma': 1.35, 'pfc': 0.6, 'pmaRange': '1-2', 'pfcRange': '1-1', 'expectedFantamedia': 6.09, 'expectedTitolarita': 70, 'penaltyProbability': '0.000', 'freeKickProbability': '0.00', 'lastThreeYearVotoBase': 6, 'lastThreeYearFantamedia': 5.99, 'slot': 8, 'id"/>
        <s v="{'pma': 1.7, 'pfc': 0.55, 'pmaRange': '1-3', 'pfcRange': '1-1', 'expectedFantamedia': 5.95, 'expectedTitolarita': 67, 'penaltyProbability': '0.000', 'freeKickProbability': '0.00', 'lastThreeYearVotoBase': 5.86, 'lastThreeYearFantamedia': 5.78, 'slot': 8, "/>
        <s v="{'pma': 1.1, 'pfc': 0.5, 'pmaRange': '1-2', 'pfcRange': '1-1', 'expectedFantamedia': 6.27, 'expectedTitolarita': 57, 'penaltyProbability': '0.000', 'freeKickProbability': '0.00', 'lastThreeYearVotoBase': 6.02, 'lastThreeYearFantamedia': 6.34, 'slot': 8, '"/>
        <s v="{'pma': 7.15, 'pfc': 15.15, 'pmaRange': '6-10', 'pfcRange': '13-19', 'expectedFantamedia': 6.8, 'expectedTitolarita': 88, 'penaltyProbability': '70.000', 'freeKickProbability': '0.00', 'lastThreeYearVotoBase': 5.92, 'lastThreeYearFantamedia': 6.38, 'slot'"/>
        <s v="{'pma': 24.2, 'pfc': 23.05, 'pmaRange': '21-28', 'pfcRange': '19-28', 'expectedFantamedia': 6.63, 'expectedTitolarita': 91, 'penaltyProbability': '0.000', 'freeKickProbability': '10.00', 'lastThreeYearVotoBase': 6.15, 'lastThreeYearFantamedia': 6.77, 'slo"/>
        <s v="{'pma': 2, 'pfc': 0.85, 'pmaRange': '2-3', 'pfcRange': '1-2', 'expectedFantamedia': 5.88, 'expectedTitolarita': 79, 'penaltyProbability': '0.000', 'freeKickProbability': '0.00', 'lastThreeYearVotoBase': 5.83, 'lastThreeYearFantamedia': 5.8, 'slot': 8, 'id"/>
        <s v="{'pma': 0.9, 'pfc': 0.5, 'pmaRange': '1-2', 'pfcRange': '1-1', 'expectedFantamedia': 4.63, 'expectedTitolarita': 10, 'penaltyProbability': '0.000', 'freeKickProbability': '0.00', 'lastThreeYearVotoBase': 5.75, 'lastThreeYearFantamedia': 3.41, 'slot': 3, '"/>
        <s v="{'pma': 5.4, 'pfc': 7.550000000000001, 'pmaRange': '3-9', 'pfcRange': '6-10', 'expectedFantamedia': 6.29, 'expectedTitolarita': 81, 'penaltyProbability': '0.000', 'freeKickProbability': '0.00', 'lastThreeYearVotoBase': 6.02, 'lastThreeYearFantamedia': 6.0"/>
        <s v="{'pma': 9.799999999999999, 'pfc': 15.5, 'pmaRange': '7-14', 'pfcRange': '12-20', 'expectedFantamedia': 6.31, 'expectedTitolarita': 68, 'penaltyProbability': '0.000', 'freeKickProbability': '0.00', 'lastThreeYearVotoBase': 6.14, 'lastThreeYearFantamedia': "/>
        <s v="{'pma': 17.8, 'pfc': 24.45, 'pmaRange': '15-22', 'pfcRange': '19-31', 'expectedFantamedia': 6.33, 'expectedTitolarita': 80, 'penaltyProbability': '0.000', 'freeKickProbability': '0.00', 'lastThreeYearVotoBase': 6.11, 'lastThreeYearFantamedia': 6.29, 'slot"/>
        <s v="{'pma': 1.9, 'pfc': 0.75, 'pmaRange': '2-3', 'pfcRange': '1-1', 'expectedFantamedia': 5.8, 'expectedTitolarita': 81, 'penaltyProbability': '0.000', 'freeKickProbability': '0.00', 'lastThreeYearVotoBase': 5.78, 'lastThreeYearFantamedia': 5.69, 'slot': 8, '"/>
        <s v="{'pma': 46.15, 'pfc': 43.9, 'pmaRange': '38-55', 'pfcRange': '38-51', 'expectedFantamedia': 6.97, 'expectedTitolarita': 84, 'penaltyProbability': '0.000', 'freeKickProbability': '0.00', 'lastThreeYearVotoBase': 6.03, 'lastThreeYearFantamedia': 6.56, 'slot"/>
        <s v="{'pma': 5.95, 'pfc': 1.25, 'pmaRange': '4-9', 'pfcRange': '1-2', 'expectedFantamedia': 6.15, 'expectedTitolarita': 90, 'penaltyProbability': '0.000', 'freeKickProbability': '0.00', 'lastThreeYearVotoBase': 6.01, 'lastThreeYearFantamedia': 6.12, 'slot': 8,"/>
        <s v="{'pma': 1.7, 'pfc': 0.75, 'pmaRange': '2-3', 'pfcRange': '1-1', 'expectedFantamedia': 6.08, 'expectedTitolarita': 59, 'penaltyProbability': '0.000', 'freeKickProbability': '0.00', 'lastThreeYearVotoBase': 5.94, 'lastThreeYearFantamedia': 6, 'slot': 8, 'id"/>
        <s v="{'pma': 0.95, 'pfc': 0.5, 'pmaRange': '1-2', 'pfcRange': '1-1', 'expectedFantamedia': 5.93, 'expectedTitolarita': 37, 'penaltyProbability': '0.000', 'freeKickProbability': '0.00', 'lastThreeYearVotoBase': 6.01, 'lastThreeYearFantamedia': 6.27, 'slot': 8, "/>
        <s v="{'pma': 3, 'pfc': 1.05, 'pmaRange': '2-5', 'pfcRange': '1-2', 'expectedFantamedia': 5.98, 'expectedTitolarita': 53, 'penaltyProbability': '0.000', 'freeKickProbability': '0.00', 'lastThreeYearVotoBase': 6, 'lastThreeYearFantamedia': 6.02, 'slot': 8, 'idFa"/>
        <s v="{'pma': 5, 'pfc': 1.45, 'pmaRange': '3-8', 'pfcRange': '2-2', 'expectedFantamedia': 6.02, 'expectedTitolarita': 85, 'penaltyProbability': '0.000', 'freeKickProbability': '0.00', 'lastThreeYearVotoBase': 5.78, 'lastThreeYearFantamedia': 5.68, 'slot': 8, 'i"/>
        <s v="{'pma': 53.900000000000006, 'pfc': 46.75, 'pmaRange': '48-60', 'pfcRange': '38-57', 'expectedFantamedia': 5.49, 'expectedTitolarita': 89, 'penaltyProbability': '0.000', 'freeKickProbability': '0.00', 'lastThreeYearVotoBase': 6.32, 'lastThreeYearFantamedia"/>
        <s v="{'pma': 29.15, 'pfc': 49.75, 'pmaRange': '25-34', 'pfcRange': '40-60', 'expectedFantamedia': 6.56, 'expectedTitolarita': 92, 'penaltyProbability': '0.000', 'freeKickProbability': '0.00', 'lastThreeYearVotoBase': 6.18, 'lastThreeYearFantamedia': 6.38, 'slo"/>
        <s v="{'pma': 47.35, 'pfc': 56.050000000000004, 'pmaRange': '43-53', 'pfcRange': '45-68', 'expectedFantamedia': 6.85, 'expectedTitolarita': 90, 'penaltyProbability': '0.000', 'freeKickProbability': '20.00', 'lastThreeYearVotoBase': 6.27, 'lastThreeYearFantamedi"/>
        <s v="{'pma': 4, 'pfc': 5.15, 'pmaRange': '3-6', 'pfcRange': '4-7', 'expectedFantamedia': 6.11, 'expectedTitolarita': 79, 'penaltyProbability': '0.000', 'freeKickProbability': '0.00', 'lastThreeYearVotoBase': 5.9, 'lastThreeYearFantamedia': 5.88, 'slot': 7, 'id"/>
        <s v="{'pma': 5, 'pfc': 6, 'pmaRange': '4-7', 'pfcRange': '5-8', 'expectedFantamedia': 6.6, 'expectedTitolarita': 88, 'penaltyProbability': '10.000', 'freeKickProbability': '0.00', 'lastThreeYearVotoBase': 6.04, 'lastThreeYearFantamedia': 6.43, 'slot': 4, 'idFa"/>
        <s v="{'pma': 12.35, 'pfc': 15.85, 'pmaRange': '10-16', 'pfcRange': '12-20', 'expectedFantamedia': 6.27, 'expectedTitolarita': 83, 'penaltyProbability': '0.000', 'freeKickProbability': '0.00', 'lastThreeYearVotoBase': 5.82, 'lastThreeYearFantamedia': 5.86, 'slo"/>
        <s v="{'pma': 4.25, 'pfc': 6.6499999999999995, 'pmaRange': '3-7', 'pfcRange': '5-9', 'expectedFantamedia': 6.25, 'expectedTitolarita': 86, 'penaltyProbability': '0.000', 'freeKickProbability': '10.00', 'lastThreeYearVotoBase': 5.94, 'lastThreeYearFantamedia': 5"/>
        <s v="{'pma': 11.700000000000001, 'pfc': 21.05, 'pmaRange': '10-15', 'pfcRange': '16-27', 'expectedFantamedia': 6.52, 'expectedTitolarita': 75, 'penaltyProbability': '0.000', 'freeKickProbability': '0.00', 'lastThreeYearVotoBase': 6.08, 'lastThreeYearFantamedia"/>
        <s v="{'pma': 1.5, 'pfc': 1.35, 'pmaRange': '1-3', 'pfcRange': '2-2', 'expectedFantamedia': 6.21, 'expectedTitolarita': 85, 'penaltyProbability': '0.000', 'freeKickProbability': '0.00', 'lastThreeYearVotoBase': 5.96, 'lastThreeYearFantamedia': 6.18, 'slot': 8, "/>
        <s v="{'pma': 84.35, 'pfc': 71.5, 'pmaRange': '73-96', 'pfcRange': '61-83', 'expectedFantamedia': 7.28, 'expectedTitolarita': 84, 'penaltyProbability': '50.000', 'freeKickProbability': '70.00', 'lastThreeYearVotoBase': 6.49, 'lastThreeYearFantamedia': 7.96, 'sl"/>
        <s v="{'pma': 0.9, 'pfc': 0.45, 'pmaRange': '1-2', 'pfcRange': '1-1', 'expectedFantamedia': 6.23, 'expectedTitolarita': 35, 'penaltyProbability': '0.000', 'freeKickProbability': '0.00', 'lastThreeYearVotoBase': 5.64, 'lastThreeYearFantamedia': 5.54, 'slot': 8, "/>
        <s v="{'pma': 1, 'pfc': 0.55, 'pmaRange': '1-2', 'pfcRange': '1-1', 'expectedFantamedia': 5.94, 'expectedTitolarita': 67, 'penaltyProbability': '0.000', 'freeKickProbability': '0.00', 'lastThreeYearVotoBase': 5.82, 'lastThreeYearFantamedia': 5.94, 'slot': 8, 'i"/>
        <s v="{'pma': 31.5, 'pfc': 27.900000000000002, 'pmaRange': '26-38', 'pfcRange': '21-35', 'expectedFantamedia': 6.44, 'expectedTitolarita': 91, 'penaltyProbability': '0.000', 'freeKickProbability': '10.00', 'lastThreeYearVotoBase': 6.08, 'lastThreeYearFantamedia"/>
        <s v="{'pma': 2.65, 'pfc': 7.35, 'pmaRange': '2-4', 'pfcRange': '6-10', 'expectedFantamedia': 6.17, 'expectedTitolarita': 82, 'penaltyProbability': '0.000', 'freeKickProbability': '0.00', 'lastThreeYearVotoBase': 5.84, 'lastThreeYearFantamedia': 5.88, 'slot': 4"/>
        <s v="{'pma': 1.6, 'pfc': 6.550000000000001, 'pmaRange': '1-3', 'pfcRange': '5-9', 'expectedFantamedia': 6.55, 'expectedTitolarita': 67, 'penaltyProbability': '0.000', 'freeKickProbability': '0.00', 'lastThreeYearVotoBase': 6.11, 'lastThreeYearFantamedia': 6.61"/>
        <s v="{'pma': 4.5, 'pfc': 0.75, 'pmaRange': '3-7', 'pfcRange': '1-1', 'expectedFantamedia': 6.31, 'expectedTitolarita': 68, 'penaltyProbability': '0.000', 'freeKickProbability': '0.00', 'lastThreeYearVotoBase': 6.1, 'lastThreeYearFantamedia': 6.42, 'slot': 8, '"/>
        <s v="{'pma': 4.75, 'pfc': 18.5, 'pmaRange': '4-7', 'pfcRange': '14-24', 'expectedFantamedia': 4.87, 'expectedTitolarita': 92, 'penaltyProbability': '0.000', 'freeKickProbability': '0.00', 'lastThreeYearVotoBase': 6.32, 'lastThreeYearFantamedia': 4.98, 'slot': "/>
        <s v="{'pma': 1.2, 'pfc': 0.55, 'pmaRange': '1-2', 'pfcRange': '1-1', 'expectedFantamedia': 5.85, 'expectedTitolarita': 39, 'penaltyProbability': '0.000', 'freeKickProbability': '0.00', 'lastThreeYearVotoBase': 5.92, 'lastThreeYearFantamedia': 6.09, 'slot': 8, "/>
        <s v="{'pma': 9.85, 'pfc': 9.45, 'pmaRange': '7-14', 'pfcRange': '8-12', 'expectedFantamedia': 6.4, 'expectedTitolarita': 78, 'penaltyProbability': '10.000', 'freeKickProbability': '70.00', 'lastThreeYearVotoBase': 5.91, 'lastThreeYearFantamedia': 5.88, 'slot':"/>
        <s v="{'pma': 8.45, 'pfc': 20.1, 'pmaRange': '6-12', 'pfcRange': '16-26', 'expectedFantamedia': 6.74, 'expectedTitolarita': 65, 'penaltyProbability': '10.000', 'freeKickProbability': '0.00', 'lastThreeYearVotoBase': 6.32, 'lastThreeYearFantamedia': 6.9, 'slot':"/>
        <s v="{'pma': 23.45, 'pfc': 22.15, 'pmaRange': '19-28', 'pfcRange': '17-28', 'expectedFantamedia': 6.69, 'expectedTitolarita': 74, 'penaltyProbability': '0.000', 'freeKickProbability': '0.00', 'lastThreeYearVotoBase': 6.2, 'lastThreeYearFantamedia': 6.72, 'slot"/>
        <s v="{'pma': 5.5, 'pfc': 9.4, 'pmaRange': '4-8', 'pfcRange': '8-12', 'expectedFantamedia': 6.68, 'expectedTitolarita': 71, 'penaltyProbability': '0.000', 'freeKickProbability': '0.00', 'lastThreeYearVotoBase': 6.12, 'lastThreeYearFantamedia': 6.88, 'slot': 3, "/>
        <s v="{'pma': 1.15, 'pfc': 0.65, 'pmaRange': '1-2', 'pfcRange': '1-1', 'expectedFantamedia': 6.17, 'expectedTitolarita': 70, 'penaltyProbability': '0.000', 'freeKickProbability': '0.00', 'lastThreeYearVotoBase': 5.87, 'lastThreeYearFantamedia': 5.98, 'slot': 8,"/>
        <s v="{'pma': 2.85, 'pfc': 2.25, 'pmaRange': '2-5', 'pfcRange': '2-3', 'expectedFantamedia': 6.02, 'expectedTitolarita': 90, 'penaltyProbability': '0.000', 'freeKickProbability': '0.00', 'lastThreeYearVotoBase': 5.88, 'lastThreeYearFantamedia': 5.82, 'slot': 7,"/>
        <s v="{'pma': 17.4, 'pfc': 26.599999999999998, 'pmaRange': '14-22', 'pfcRange': '20-34', 'expectedFantamedia': 6.3, 'expectedTitolarita': 84, 'penaltyProbability': '0.000', 'freeKickProbability': '0.00', 'lastThreeYearVotoBase': 5.96, 'lastThreeYearFantamedia':"/>
        <s v="{'pma': 4.1000000000000005, 'pfc': 7.8, 'pmaRange': '3-7', 'pfcRange': '6-10', 'expectedFantamedia': 6.16, 'expectedTitolarita': 78, 'penaltyProbability': '0.000', 'freeKickProbability': '0.00', 'lastThreeYearVotoBase': 5.76, 'lastThreeYearFantamedia': 5."/>
        <s v="{'pma': 6.8999999999999995, 'pfc': 12.6, 'pmaRange': '5-10', 'pfcRange': '10-16', 'expectedFantamedia': 4.86, 'expectedTitolarita': 85, 'penaltyProbability': '0.000', 'freeKickProbability': '0.00', 'lastThreeYearVotoBase': 6.04, 'lastThreeYearFantamedia':"/>
        <s v="{'pma': 43.3, 'pfc': 54.449999999999996, 'pmaRange': '35-53', 'pfcRange': '47-63', 'expectedFantamedia': 7.39, 'expectedTitolarita': 73, 'penaltyProbability': '5.000', 'freeKickProbability': '0.00', 'lastThreeYearVotoBase': 6.26, 'lastThreeYearFantamedia'"/>
        <s v="{'pma': 1.25, 'pfc': 0.6, 'pmaRange': '1-2', 'pfcRange': '1-1', 'expectedFantamedia': 6.01, 'expectedTitolarita': 76, 'penaltyProbability': '0.000', 'freeKickProbability': '0.00', 'lastThreeYearVotoBase': 5.93, 'lastThreeYearFantamedia': 5.83, 'slot': 8, "/>
        <s v="{'pma': 3.3, 'pfc': 7.25, 'pmaRange': '2-5', 'pfcRange': '6-10', 'expectedFantamedia': 6.38, 'expectedTitolarita': 90, 'penaltyProbability': '0.000', 'freeKickProbability': '0.00', 'lastThreeYearVotoBase': 5.74, 'lastThreeYearFantamedia': 5.86, 'slot': 4,"/>
        <s v="{'pma': 5.6499999999999995, 'pfc': 0.5, 'pmaRange': '4-8', 'pfcRange': '1-1', 'expectedFantamedia': 6.43, 'expectedTitolarita': 63, 'penaltyProbability': '0.000', 'freeKickProbability': '0.00', 'lastThreeYearVotoBase': 5.96, 'lastThreeYearFantamedia': 6.2"/>
        <s v="{'pma': 42.8, 'pfc': 51.05, 'pmaRange': '38-48', 'pfcRange': '41-62', 'expectedFantamedia': 6.73, 'expectedTitolarita': 90, 'penaltyProbability': '5.000', 'freeKickProbability': '0.00', 'lastThreeYearVotoBase': 6.19, 'lastThreeYearFantamedia': 6.52, 'slot"/>
        <s v="{'pma': 11.45, 'pfc': 18.599999999999998, 'pmaRange': '8-16', 'pfcRange': '14-24', 'expectedFantamedia': 6.22, 'expectedTitolarita': 84, 'penaltyProbability': '0.000', 'freeKickProbability': '0.00', 'lastThreeYearVotoBase': 5.94, 'lastThreeYearFantamedia'"/>
        <s v="{'pma': 1.15, 'pfc': 0.6, 'pmaRange': '1-2', 'pfcRange': '1-1', 'expectedFantamedia': 5.92, 'expectedTitolarita': 39, 'penaltyProbability': '0.000', 'freeKickProbability': '0.00', 'lastThreeYearVotoBase': 5.77, 'lastThreeYearFantamedia': 5.8, 'slot': 8, '"/>
        <s v="{'pma': 1.05, 'pfc': 0.45, 'pmaRange': '1-2', 'pfcRange': '1-1', 'expectedFantamedia': 6.38, 'expectedTitolarita': 55, 'penaltyProbability': '0.000', 'freeKickProbability': '0.00', 'lastThreeYearVotoBase': 5.9, 'lastThreeYearFantamedia': 6.2, 'slot': 8, '"/>
        <s v="{'pma': 11.85, 'pfc': 14.35, 'pmaRange': '9-15', 'pfcRange': '11-18', 'expectedFantamedia': 6.45, 'expectedTitolarita': 84, 'penaltyProbability': '0.000', 'freeKickProbability': '0.00', 'lastThreeYearVotoBase': 6.06, 'lastThreeYearFantamedia': 6.27, 'slot"/>
        <s v="{'pma': 2.7, 'pfc': 1.05, 'pmaRange': '2-4', 'pfcRange': '1-2', 'expectedFantamedia': 5.99, 'expectedTitolarita': 87, 'penaltyProbability': '0.000', 'freeKickProbability': '0.00', 'lastThreeYearVotoBase': 5.74, 'lastThreeYearFantamedia': 5.53, 'slot': 8, "/>
        <s v="{'pma': 2, 'pfc': 0.85, 'pmaRange': '2-3', 'pfcRange': '1-2', 'expectedFantamedia': 5.95, 'expectedTitolarita': 86, 'penaltyProbability': '0.000', 'freeKickProbability': '0.00', 'lastThreeYearVotoBase': 5.89, 'lastThreeYearFantamedia': 5.73, 'slot': 8, 'i"/>
        <s v="{'pma': 0.95, 'pfc': 0.4, 'pmaRange': '1-2', 'pfcRange': '1-1', 'expectedFantamedia': 6.82, 'expectedTitolarita': 40, 'penaltyProbability': '0.000', 'freeKickProbability': '0.00', 'lastThreeYearVotoBase': 5.94, 'lastThreeYearFantamedia': 6.68, 'slot': 6, "/>
        <s v="{'pma': 1.2, 'pfc': 0.65, 'pmaRange': '1-2', 'pfcRange': '1-1', 'expectedFantamedia': 5.87, 'expectedTitolarita': 39, 'penaltyProbability': '0.000', 'freeKickProbability': '0.00', 'lastThreeYearVotoBase': 5.93, 'lastThreeYearFantamedia': 6, 'slot': 8, 'id"/>
        <s v="{'pma': 3.15, 'pfc': 0.9, 'pmaRange': '2-5', 'pfcRange': '1-2', 'expectedFantamedia': 6.15, 'expectedTitolarita': 64, 'penaltyProbability': '0.000', 'freeKickProbability': '0.00', 'lastThreeYearVotoBase': 5.98, 'lastThreeYearFantamedia': 6.03, 'slot': 8, "/>
        <s v="{'pma': 1.1, 'pfc': 0.55, 'pmaRange': '1-2', 'pfcRange': '1-1', 'expectedFantamedia': 6.2, 'expectedTitolarita': 67, 'penaltyProbability': '0.000', 'freeKickProbability': '0.00', 'lastThreeYearVotoBase': 5.97, 'lastThreeYearFantamedia': 6.14, 'slot': 8, '"/>
        <s v="{'pma': 42.55, 'pfc': 34.85, 'pmaRange': '35-51', 'pfcRange': '30-41', 'expectedFantamedia': 7.03, 'expectedTitolarita': 84, 'penaltyProbability': '20.000', 'freeKickProbability': '0.00', 'lastThreeYearVotoBase': 5.95, 'lastThreeYearFantamedia': 6.34, 'sl"/>
        <s v="{'pma': 64.55, 'pfc': 58.25, 'pmaRange': '58-72', 'pfcRange': '50-67', 'expectedFantamedia': 7.08, 'expectedTitolarita': 89, 'penaltyProbability': '25.000', 'freeKickProbability': '20.00', 'lastThreeYearVotoBase': 6.35, 'lastThreeYearFantamedia': 7.1, 'sl"/>
        <s v="{'pma': 1, 'pfc': 0.4, 'pmaRange': '1-2', 'pfcRange': '1-1', 'expectedFantamedia': 6.43, 'expectedTitolarita': 63, 'penaltyProbability': '0.000', 'freeKickProbability': '0.00', 'lastThreeYearVotoBase': 6.03, 'lastThreeYearFantamedia': 6.46, 'slot': 6, 'id"/>
        <s v="{'pma': 123.60000000000001, 'pfc': 112.69999999999999, 'pmaRange': '111-138', 'pfcRange': '102-124', 'expectedFantamedia': 7.38, 'expectedTitolarita': 90, 'penaltyProbability': '15.000', 'freeKickProbability': '70.00', 'lastThreeYearVotoBase': 6.44, 'last"/>
        <s v="{'pma': 2.85, 'pfc': 7.35, 'pmaRange': '2-5', 'pfcRange': '6-10', 'expectedFantamedia': 6.13, 'expectedTitolarita': 87, 'penaltyProbability': '0.000', 'freeKickProbability': '0.00', 'lastThreeYearVotoBase': 5.93, 'lastThreeYearFantamedia': 6.02, 'slot': 5"/>
        <s v="{'pma': 5.25, 'pfc': 9.45, 'pmaRange': '4-7', 'pfcRange': '8-12', 'expectedFantamedia': 6.5, 'expectedTitolarita': 83, 'penaltyProbability': '10.000', 'freeKickProbability': '20.00', 'lastThreeYearVotoBase': 6.11, 'lastThreeYearFantamedia': 6.5, 'slot': 4"/>
        <s v="{'pma': 4.35, 'pfc': 7.4, 'pmaRange': '3-7', 'pfcRange': '6-10', 'expectedFantamedia': 6.14, 'expectedTitolarita': 83, 'penaltyProbability': '0.000', 'freeKickProbability': '0.00', 'lastThreeYearVotoBase': 5.95, 'lastThreeYearFantamedia': 5.99, 'slot': 5,"/>
        <s v="{'pma': 1.7, 'pfc': 0.8, 'pmaRange': '2-3', 'pfcRange': '1-1', 'expectedFantamedia': 6.11, 'expectedTitolarita': 77, 'penaltyProbability': '0.000', 'freeKickProbability': '0.00', 'lastThreeYearVotoBase': 5.88, 'lastThreeYearFantamedia': 5.78, 'slot': 8, '"/>
        <s v="{'pma': 9.15, 'pfc': 3.95, 'pmaRange': '5-14', 'pfcRange': '3-5', 'expectedFantamedia': 6.23, 'expectedTitolarita': 85, 'penaltyProbability': '0.000', 'freeKickProbability': '0.00', 'lastThreeYearVotoBase': 6.16, 'lastThreeYearFantamedia': 6.21, 'slot': 8"/>
        <s v="{'pma': 6.6499999999999995, 'pfc': 7.8, 'pmaRange': '4-10', 'pfcRange': '6-10', 'expectedFantamedia': 6.29, 'expectedTitolarita': 84, 'penaltyProbability': '0.000', 'freeKickProbability': '0.00', 'lastThreeYearVotoBase': 6.05, 'lastThreeYearFantamedia': 6"/>
        <s v="{'pma': 75.7, 'pfc': 88.2, 'pmaRange': '64-88', 'pfcRange': '80-98', 'expectedFantamedia': 7.41, 'expectedTitolarita': 81, 'penaltyProbability': '50.000', 'freeKickProbability': '70.00', 'lastThreeYearVotoBase': 6.42, 'lastThreeYearFantamedia': 7.78, 'slo"/>
        <s v="{'pma': 4.8999999999999995, 'pfc': 8.8, 'pmaRange': '3-7', 'pfcRange': '7-11', 'expectedFantamedia': 6.34, 'expectedTitolarita': 81, 'penaltyProbability': '0.000', 'freeKickProbability': '0.00', 'lastThreeYearVotoBase': 6.07, 'lastThreeYearFantamedia': 6."/>
        <s v="{'pma': 3.8, 'pfc': 1.15, 'pmaRange': '3-6', 'pfcRange': '1-2', 'expectedFantamedia': 6.02, 'expectedTitolarita': 76, 'penaltyProbability': '0.000', 'freeKickProbability': '0.00', 'lastThreeYearVotoBase': 5.96, 'lastThreeYearFantamedia': 5.88, 'slot': 8, "/>
        <s v="{'pma': 6.8, 'pfc': 11.700000000000001, 'pmaRange': '5-10', 'pfcRange': '9-15', 'expectedFantamedia': 6.1, 'expectedTitolarita': 92, 'penaltyProbability': '0.000', 'freeKickProbability': '0.00', 'lastThreeYearVotoBase': 5.89, 'lastThreeYearFantamedia': 5."/>
        <s v="{'pma': 1.4, 'pfc': 0.5, 'pmaRange': '1-2', 'pfcRange': '1-1', 'expectedFantamedia': 6.15, 'expectedTitolarita': 55, 'penaltyProbability': '0.000', 'freeKickProbability': '0.00', 'lastThreeYearVotoBase': 5.88, 'lastThreeYearFantamedia': 6.12, 'slot': 8, '"/>
        <s v="{'pma': 1.15, 'pfc': 0.55, 'pmaRange': '1-2', 'pfcRange': '1-1', 'expectedFantamedia': 5.7, 'expectedTitolarita': 69, 'penaltyProbability': '0.000', 'freeKickProbability': '0.00', 'lastThreeYearVotoBase': 5.87, 'lastThreeYearFantamedia': 5.7, 'slot': 8, '"/>
        <s v="{'pma': 38.35, 'pfc': 28.95, 'pmaRange': '34-44', 'pfcRange': '24-35', 'expectedFantamedia': 5.15, 'expectedTitolarita': 90, 'penaltyProbability': '0.000', 'freeKickProbability': '0.00', 'lastThreeYearVotoBase': 6.16, 'lastThreeYearFantamedia': 5.27, 'slo"/>
        <s v="{'pma': 16.299999999999997, 'pfc': 16, 'pmaRange': '14-20', 'pfcRange': '12-20', 'expectedFantamedia': 6.56, 'expectedTitolarita': 83, 'penaltyProbability': '0.000', 'freeKickProbability': '70.00', 'lastThreeYearVotoBase': 6.2, 'lastThreeYearFantamedia': "/>
        <s v="{'pma': 1, 'pfc': 0.55, 'pmaRange': '1-2', 'pfcRange': '1-1', 'expectedFantamedia': 6.06, 'expectedTitolarita': 74, 'penaltyProbability': '0.000', 'freeKickProbability': '0.00', 'lastThreeYearVotoBase': 5.89, 'lastThreeYearFantamedia': 5.89, 'slot': 8, 'i"/>
        <s v="{'pma': 14.05, 'pfc': 26.8, 'pmaRange': '11-18', 'pfcRange': '21-34', 'expectedFantamedia': 6.21, 'expectedTitolarita': 92, 'penaltyProbability': '0.000', 'freeKickProbability': '0.00', 'lastThreeYearVotoBase': 5.99, 'lastThreeYearFantamedia': 6, 'slot': "/>
        <s v="{'pma': 3, 'pfc': 3.4499999999999997, 'pmaRange': '2-5', 'pfcRange': '3-5', 'expectedFantamedia': 6.31, 'expectedTitolarita': 77, 'penaltyProbability': '0.000', 'freeKickProbability': '20.00', 'lastThreeYearVotoBase': 6.04, 'lastThreeYearFantamedia': 6.2,"/>
        <s v="{'pma': 3.5500000000000003, 'pfc': 1.25, 'pmaRange': '2-6', 'pfcRange': '1-2', 'expectedFantamedia': 5.94, 'expectedTitolarita': 89, 'penaltyProbability': '0.000', 'freeKickProbability': '0.00', 'lastThreeYearVotoBase': 6.06, 'lastThreeYearFantamedia': 6."/>
        <s v="{'pma': 5.6, 'pfc': 0.9, 'pmaRange': '3-9', 'pfcRange': '1-2', 'expectedFantamedia': 6.15, 'expectedTitolarita': 89, 'penaltyProbability': '10.000', 'freeKickProbability': '70.00', 'lastThreeYearVotoBase': 5.95, 'lastThreeYearFantamedia': 6.06, 'slot': 8,"/>
        <s v="{'pma': 0.9, 'pfc': 0.45, 'pmaRange': '1-2', 'pfcRange': '1-1', 'expectedFantamedia': 6.05, 'expectedTitolarita': 0, 'penaltyProbability': '0.000', 'freeKickProbability': '0.00', 'lastThreeYearVotoBase': 5.99, 'lastThreeYearFantamedia': 6.02, 'slot': 8, '"/>
        <s v="{'pma': 190, 'pfc': 178.5, 'pmaRange': '176-205', 'pfcRange': '161-197', 'expectedFantamedia': 8, 'expectedTitolarita': 91, 'penaltyProbability': '10.000', 'freeKickProbability': '0.00', 'lastThreeYearVotoBase': 6.48, 'lastThreeYearFantamedia': 8.3, 'slot"/>
        <s v="{'pma': 13, 'pfc': 20.2, 'pmaRange': '10-17', 'pfcRange': '16-26', 'expectedFantamedia': 6.24, 'expectedTitolarita': 84, 'penaltyProbability': '0.000', 'freeKickProbability': '0.00', 'lastThreeYearVotoBase': 5.93, 'lastThreeYearFantamedia': 6.05, 'slot': "/>
        <s v="{'pma': 2, 'pfc': 0.75, 'pmaRange': '2-3', 'pfcRange': '1-1', 'expectedFantamedia': 5.98, 'expectedTitolarita': 78, 'penaltyProbability': '0.000', 'freeKickProbability': '0.00', 'lastThreeYearVotoBase': 5.8, 'lastThreeYearFantamedia': 5.77, 'slot': 8, 'id"/>
        <s v="{'pma': 4.8, 'pfc': 8.3, 'pmaRange': '3-8', 'pfcRange': '7-11', 'expectedFantamedia': 6.13, 'expectedTitolarita': 80, 'penaltyProbability': '0.000', 'freeKickProbability': '0.00', 'lastThreeYearVotoBase': 5.89, 'lastThreeYearFantamedia': 6.08, 'slot': 6, "/>
        <s v="{'pma': 3.0500000000000003, 'pfc': 0.45, 'pmaRange': '2-5', 'pfcRange': '1-1', 'expectedFantamedia': 6.11, 'expectedTitolarita': 73, 'penaltyProbability': '0.000', 'freeKickProbability': '0.00', 'lastThreeYearVotoBase': 5.9, 'lastThreeYearFantamedia': 5.9"/>
        <s v="{'pma': 39.1, 'pfc': 30.05, 'pmaRange': '34-45', 'pfcRange': '25-37', 'expectedFantamedia': 5.29, 'expectedTitolarita': 80, 'penaltyProbability': '0.000', 'freeKickProbability': '0.00', 'lastThreeYearVotoBase': 6.03, 'lastThreeYearFantamedia': 5.18, 'slot"/>
        <s v="{'pma': 12.75, 'pfc': 16.75, 'pmaRange': '9-17', 'pfcRange': '13-21', 'expectedFantamedia': 6.59, 'expectedTitolarita': 72, 'penaltyProbability': '20.000', 'freeKickProbability': '20.00', 'lastThreeYearVotoBase': 6.06, 'lastThreeYearFantamedia': 6.53, 'sl"/>
        <s v="{'pma': 1.45, 'pfc': 0.4, 'pmaRange': '1-3', 'pfcRange': '1-1', 'expectedFantamedia': 6.7, 'expectedTitolarita': 44, 'penaltyProbability': '0.000', 'freeKickProbability': '0.00', 'lastThreeYearVotoBase': 6.04, 'lastThreeYearFantamedia': 6.6, 'slot': 6, 'i"/>
        <s v="{'pma': 23.150000000000002, 'pfc': 29.7, 'pmaRange': '20-28', 'pfcRange': '24-36', 'expectedFantamedia': 5.15, 'expectedTitolarita': 91, 'penaltyProbability': '0.000', 'freeKickProbability': '0.00', 'lastThreeYearVotoBase': 6.06, 'lastThreeYearFantamedia'"/>
        <s v="{'pma': 1.75, 'pfc': 0.7, 'pmaRange': '1-3', 'pfcRange': '1-1', 'expectedFantamedia': 6.08, 'expectedTitolarita': 37, 'penaltyProbability': '0.000', 'freeKickProbability': '0.00', 'lastThreeYearVotoBase': 5.91, 'lastThreeYearFantamedia': 5.97, 'slot': 8, "/>
        <s v="{'pma': 22.8, 'pfc': 20, 'pmaRange': '19-27', 'pfcRange': '15-25', 'expectedFantamedia': 6.52, 'expectedTitolarita': 87, 'penaltyProbability': '0.000', 'freeKickProbability': '10.00', 'lastThreeYearVotoBase': 6.24, 'lastThreeYearFantamedia': 6.63, 'slot':"/>
        <s v="{'pma': 4.4, 'pfc': 15.549999999999999, 'pmaRange': '3-7', 'pfcRange': '12-20', 'expectedFantamedia': 4.82, 'expectedTitolarita': 92, 'penaltyProbability': '0.000', 'freeKickProbability': '0.00', 'lastThreeYearVotoBase': 6.2, 'lastThreeYearFantamedia': 4."/>
        <s v="{'pma': 1.2, 'pfc': 0.65, 'pmaRange': '1-2', 'pfcRange': '1-1', 'expectedFantamedia': 5.95, 'expectedTitolarita': 67, 'penaltyProbability': '0.000', 'freeKickProbability': '0.00', 'lastThreeYearVotoBase': 6.04, 'lastThreeYearFantamedia': 6.26, 'slot': 8, "/>
        <s v="{'pma': 1.6, 'pfc': 3.75, 'pmaRange': '1-3', 'pfcRange': '3-5', 'expectedFantamedia': 6.55, 'expectedTitolarita': 76, 'penaltyProbability': '0.000', 'freeKickProbability': '0.00', 'lastThreeYearVotoBase': 6.04, 'lastThreeYearFantamedia': 6.52, 'slot': 5, "/>
        <s v="{'pma': 1.35, 'pfc': 0.55, 'pmaRange': '1-2', 'pfcRange': '1-1', 'expectedFantamedia': 6.79, 'expectedTitolarita': 43, 'penaltyProbability': '0.000', 'freeKickProbability': '0.00', 'lastThreeYearVotoBase': 6.09, 'lastThreeYearFantamedia': 6.8, 'slot': 6, "/>
        <s v="{'pma': 2.35, 'pfc': 0.75, 'pmaRange': '2-4', 'pfcRange': '1-1', 'expectedFantamedia': 6.13, 'expectedTitolarita': 75, 'penaltyProbability': '0.000', 'freeKickProbability': '10.00', 'lastThreeYearVotoBase': 5.82, 'lastThreeYearFantamedia': 5.96, 'slot': 8"/>
        <s v="{'pma': 5.8500000000000005, 'pfc': 8.45, 'pmaRange': '4-9', 'pfcRange': '7-11', 'expectedFantamedia': 6.16, 'expectedTitolarita': 76, 'penaltyProbability': '0.000', 'freeKickProbability': '0.00', 'lastThreeYearVotoBase': 5.92, 'lastThreeYearFantamedia': 6"/>
        <s v="{'pma': 46.699999999999996, 'pfc': 56.550000000000004, 'pmaRange': '42-53', 'pfcRange': '49-66', 'expectedFantamedia': 7.2, 'expectedTitolarita': 85, 'penaltyProbability': '70.000', 'freeKickProbability': '70.00', 'lastThreeYearVotoBase': 6.12, 'lastThree"/>
        <s v="{'pma': 0.9, 'pfc': 0.5, 'pmaRange': '1-2', 'pfcRange': '1-1', 'expectedFantamedia': 4.84, 'expectedTitolarita': 9, 'penaltyProbability': '0.000', 'freeKickProbability': '0.00', 'lastThreeYearVotoBase': 6.17, 'lastThreeYearFantamedia': 3.5, 'slot': 3, 'id"/>
        <s v="{'pma': 2.15, 'pfc': 0.6, 'pmaRange': '2-4', 'pfcRange': '1-1', 'expectedFantamedia': 5.97, 'expectedTitolarita': 62, 'penaltyProbability': '0.000', 'freeKickProbability': '0.00', 'lastThreeYearVotoBase': 5.91, 'lastThreeYearFantamedia': 5.88, 'slot': 8, "/>
        <s v="{'pma': 20.85, 'pfc': 18.8, 'pmaRange': '17-26', 'pfcRange': '15-24', 'expectedFantamedia': 6.6, 'expectedTitolarita': 77, 'penaltyProbability': '10.000', 'freeKickProbability': '0.00', 'lastThreeYearVotoBase': 6.13, 'lastThreeYearFantamedia': 6.95, 'slot"/>
        <s v="{'pma': 1.65, 'pfc': 0.8, 'pmaRange': '2-3', 'pfcRange': '1-1', 'expectedFantamedia': 5.81, 'expectedTitolarita': 45, 'penaltyProbability': '0.000', 'freeKickProbability': '0.00', 'lastThreeYearVotoBase': 5.99, 'lastThreeYearFantamedia': 6.03, 'slot': 8, "/>
        <s v="{'pma': 0.95, 'pfc': 0.5, 'pmaRange': '1-2', 'pfcRange': '1-1', 'expectedFantamedia': 6.64, 'expectedTitolarita': 38, 'penaltyProbability': '0.000', 'freeKickProbability': '0.00', 'lastThreeYearVotoBase': 6.1, 'lastThreeYearFantamedia': 6.56, 'slot': 6, '"/>
        <s v="{'pma': 0.95, 'pfc': 0.5, 'pmaRange': '1-2', 'pfcRange': '1-1', 'expectedFantamedia': 6.06, 'expectedTitolarita': 41, 'penaltyProbability': '0.000', 'freeKickProbability': '0.00', 'lastThreeYearVotoBase': 5.92, 'lastThreeYearFantamedia': 6.23, 'slot': 6, "/>
        <s v="{'pma': 38.150000000000006, 'pfc': 35.6, 'pmaRange': '33-44', 'pfcRange': '29-43', 'expectedFantamedia': 6.73, 'expectedTitolarita': 85, 'penaltyProbability': '15.000', 'freeKickProbability': '20.00', 'lastThreeYearVotoBase': 6.13, 'lastThreeYearFantamedi"/>
        <s v="{'pma': 1, 'pfc': 0.55, 'pmaRange': '1-2', 'pfcRange': '1-1', 'expectedFantamedia': 6, 'expectedTitolarita': 37, 'penaltyProbability': '0.000', 'freeKickProbability': '0.00', 'lastThreeYearVotoBase': 6.02, 'lastThreeYearFantamedia': 5.85, 'slot': 8, 'idFa"/>
        <s v="{'pma': 0.8, 'pfc': 0.5, 'pmaRange': '1-1', 'pfcRange': '1-1', 'expectedFantamedia': 4.39, 'expectedTitolarita': 9, 'penaltyProbability': '0.000', 'freeKickProbability': '0.00', 'lastThreeYearVotoBase': 7, 'lastThreeYearFantamedia': 6, 'slot': 3, 'idFanta"/>
        <s v="{'pma': 1.35, 'pfc': 0.5, 'pmaRange': '1-2', 'pfcRange': '1-1', 'expectedFantamedia': 5.39, 'expectedTitolarita': 20, 'penaltyProbability': '0.000', 'freeKickProbability': '0.00', 'lastThreeYearVotoBase': 6.17, 'lastThreeYearFantamedia': 5.47, 'slot': 3, "/>
        <s v="{'pma': 0.85, 'pfc': 0.5, 'pmaRange': '1-2', 'pfcRange': '1-1', 'expectedFantamedia': 4.15, 'expectedTitolarita': 9, 'penaltyProbability': '0.000', 'freeKickProbability': '0.00', 'lastThreeYearVotoBase': 5.6, 'lastThreeYearFantamedia': 3.96, 'slot': 3, 'i"/>
        <s v="{'pma': 22.349999999999998, 'pfc': 22.700000000000003, 'pmaRange': '18-27', 'pfcRange': '18-29', 'expectedFantamedia': 6.41, 'expectedTitolarita': 92, 'penaltyProbability': '70.000', 'freeKickProbability': '10.00', 'lastThreeYearVotoBase': 6.04, 'lastThre"/>
        <s v="{'pma': 0.95, 'pfc': 0.5, 'pmaRange': '1-2', 'pfcRange': '1-1', 'expectedFantamedia': 6.11, 'expectedTitolarita': 58, 'penaltyProbability': '0.000', 'freeKickProbability': '0.00', 'lastThreeYearVotoBase': 5.96, 'lastThreeYearFantamedia': 6.44, 'slot': 6, "/>
        <s v="{'pma': 1.7, 'pfc': 0.6, 'pmaRange': '1-3', 'pfcRange': '1-1', 'expectedFantamedia': 5.95, 'expectedTitolarita': 76, 'penaltyProbability': '0.000', 'freeKickProbability': '10.00', 'lastThreeYearVotoBase': 5.77, 'lastThreeYearFantamedia': 5.74, 'slot': 8, "/>
        <s v="{'pma': 5.45, 'pfc': 9.05, 'pmaRange': '4-8', 'pfcRange': '8-11', 'expectedFantamedia': 6.61, 'expectedTitolarita': 88, 'penaltyProbability': '50.000', 'freeKickProbability': '0.00', 'lastThreeYearVotoBase': 5.85, 'lastThreeYearFantamedia': 6.23, 'slot': "/>
        <s v="{'pma': 0.9, 'pfc': 0.5, 'pmaRange': '1-2', 'pfcRange': '1-1', 'expectedFantamedia': 5.12, 'expectedTitolarita': 9, 'penaltyProbability': '0.000', 'freeKickProbability': '0.00', 'lastThreeYearVotoBase': 6.5, 'lastThreeYearFantamedia': 6, 'slot': 3, 'idFan"/>
        <s v="{'pma': 1.8, 'pfc': 0.65, 'pmaRange': '2-3', 'pfcRange': '1-1', 'expectedFantamedia': 6.16, 'expectedTitolarita': 53, 'penaltyProbability': '0.000', 'freeKickProbability': '0.00', 'lastThreeYearVotoBase': 6.05, 'lastThreeYearFantamedia': 6.23, 'slot': 8, "/>
        <s v="{'pma': 15.100000000000001, 'pfc': 19.55, 'pmaRange': '12-19', 'pfcRange': '16-24', 'expectedFantamedia': 6.72, 'expectedTitolarita': 82, 'penaltyProbability': '15.000', 'freeKickProbability': '20.00', 'lastThreeYearVotoBase': 6.18, 'lastThreeYearFantamed"/>
        <s v="{'pma': 6.5, 'pfc': 1.55, 'pmaRange': '4-10', 'pfcRange': '2-2', 'expectedFantamedia': 6.12, 'expectedTitolarita': 72, 'penaltyProbability': '0.000', 'freeKickProbability': '0.00', 'lastThreeYearVotoBase': 5.97, 'lastThreeYearFantamedia': 5.85, 'slot': 8,"/>
        <s v="{'pma': 12.95, 'pfc': 6.15, 'pmaRange': '10-17', 'pfcRange': '5-8', 'expectedFantamedia': 6.06, 'expectedTitolarita': 87, 'penaltyProbability': '0.000', 'freeKickProbability': '0.00', 'lastThreeYearVotoBase': 6.11, 'lastThreeYearFantamedia': 6.42, 'slot':"/>
        <s v="{'pma': 26.3, 'pfc': 23.95, 'pmaRange': '22-31', 'pfcRange': '18-30', 'expectedFantamedia': 5.02, 'expectedTitolarita': 91, 'penaltyProbability': '0.000', 'freeKickProbability': '0.00', 'lastThreeYearVotoBase': 6.25, 'lastThreeYearFantamedia': 5.02, 'slot"/>
        <s v="{'pma': 2.9, 'pfc': 1, 'pmaRange': '2-5', 'pfcRange': '1-2', 'expectedFantamedia': 6.02, 'expectedTitolarita': 74, 'penaltyProbability': '0.000', 'freeKickProbability': '0.00', 'lastThreeYearVotoBase': 5.94, 'lastThreeYearFantamedia': 5.91, 'slot': 8, 'id"/>
        <s v="{'pma': 3.4, 'pfc': 0.35, 'pmaRange': '2-6', 'pfcRange': '1-1', 'expectedFantamedia': 6.51, 'expectedTitolarita': 64, 'penaltyProbability': '0.000', 'freeKickProbability': '0.00', 'lastThreeYearVotoBase': 5.98, 'lastThreeYearFantamedia': 6.52, 'slot': 6, "/>
        <s v="{'pma': 0.9, 'pfc': 0.5, 'pmaRange': '1-2', 'pfcRange': '1-1', 'expectedFantamedia': 4.71, 'expectedTitolarita': 11, 'penaltyProbability': '0.000', 'freeKickProbability': '0.00', 'lastThreeYearVotoBase': 6.33, 'lastThreeYearFantamedia': 6.33, 'slot': 3, '"/>
        <s v="{'pma': 11.75, 'pfc': 6.550000000000001, 'pmaRange': '8-17', 'pfcRange': '5-9', 'expectedFantamedia': 6.22, 'expectedTitolarita': 89, 'penaltyProbability': '0.000', 'freeKickProbability': '20.00', 'lastThreeYearVotoBase': 5.98, 'lastThreeYearFantamedia': "/>
        <s v="{'pma': 11.9, 'pfc': 1.3, 'pmaRange': '9-16', 'pfcRange': '1-2', 'expectedFantamedia': 6.02, 'expectedTitolarita': 86, 'penaltyProbability': '0.000', 'freeKickProbability': '0.00', 'lastThreeYearVotoBase': 6.06, 'lastThreeYearFantamedia': 6.03, 'slot': 8,"/>
        <s v="{'pma': 0.9, 'pfc': 0.5, 'pmaRange': '1-2', 'pfcRange': '1-1', 'expectedFantamedia': 5.13, 'expectedTitolarita': 9, 'penaltyProbability': '0.000', 'freeKickProbability': '0.00', 'lastThreeYearVotoBase': 6.25, 'lastThreeYearFantamedia': 5.75, 'slot': 3, 'i"/>
        <s v="{'pma': 3.4, 'pfc': 1.2, 'pmaRange': '2-6', 'pfcRange': '1-2', 'expectedFantamedia': 6.17, 'expectedTitolarita': 79, 'penaltyProbability': '0.000', 'freeKickProbability': '20.00', 'lastThreeYearVotoBase': 6.11, 'lastThreeYearFantamedia': 6.12, 'slot': 8, "/>
        <s v="{'pma': 16.299999999999997, 'pfc': 17.1, 'pmaRange': '13-21', 'pfcRange': '13-22', 'expectedFantamedia': 6.15, 'expectedTitolarita': 86, 'penaltyProbability': '0.000', 'freeKickProbability': '0.00', 'lastThreeYearVotoBase': 6.11, 'lastThreeYearFantamedia'"/>
        <s v="{'pma': 13.350000000000001, 'pfc': 12.1, 'pmaRange': '11-16', 'pfcRange': '10-16', 'expectedFantamedia': 6.25, 'expectedTitolarita': 84, 'penaltyProbability': '0.000', 'freeKickProbability': '0.00', 'lastThreeYearVotoBase': 5.89, 'lastThreeYearFantamedia'"/>
        <s v="{'pma': 5.8, 'pfc': 1.6, 'pmaRange': '4-8', 'pfcRange': '2-2', 'expectedFantamedia': 6.49, 'expectedTitolarita': 63, 'penaltyProbability': '0.000', 'freeKickProbability': '0.00', 'lastThreeYearVotoBase': 6, 'lastThreeYearFantamedia': 6.27, 'slot': 7, 'idF"/>
        <s v="{'pma': 19.45, 'pfc': 13.75, 'pmaRange': '17-23', 'pfcRange': '11-18', 'expectedFantamedia': 6.68, 'expectedTitolarita': 74, 'penaltyProbability': '0.000', 'freeKickProbability': '20.00', 'lastThreeYearVotoBase': 6.12, 'lastThreeYearFantamedia': 6.69, 'sl"/>
        <s v="{'pma': 1.5, 'pfc': 0.25, 'pmaRange': '1-3', 'pfcRange': '1-1', 'expectedFantamedia': 6.63, 'expectedTitolarita': 63, 'penaltyProbability': '45.000', 'freeKickProbability': '0.00', 'lastThreeYearVotoBase': 6.1, 'lastThreeYearFantamedia': 6.88, 'slot': 6, "/>
        <s v="{'pma': 1.8, 'pfc': 0.6, 'pmaRange': '1-3', 'pfcRange': '1-1', 'expectedFantamedia': 5.99, 'expectedTitolarita': 33, 'penaltyProbability': '0.000', 'freeKickProbability': '0.00', 'lastThreeYearVotoBase': 5.99, 'lastThreeYearFantamedia': 6.12, 'slot': 8, '"/>
        <s v="{'pma': 1.5, 'pfc': 0.6, 'pmaRange': '1-3', 'pfcRange': '1-1', 'expectedFantamedia': 5.9, 'expectedTitolarita': 38, 'penaltyProbability': '0.000', 'freeKickProbability': '0.00', 'lastThreeYearVotoBase': 6.16, 'lastThreeYearFantamedia': 6.26, 'slot': 8, 'i"/>
        <s v="{'pma': 1.45, 'pfc': 0.35, 'pmaRange': '1-3', 'pfcRange': '1-1', 'expectedFantamedia': 6.55, 'expectedTitolarita': 59, 'penaltyProbability': '0.000', 'freeKickProbability': '0.00', 'lastThreeYearVotoBase': 6.07, 'lastThreeYearFantamedia': 6.9, 'slot': 6, "/>
        <s v="{'pma': 10.9, 'pfc': 19.7, 'pmaRange': '9-14', 'pfcRange': '15-25', 'expectedFantamedia': 4.98, 'expectedTitolarita': 85, 'penaltyProbability': '0.000', 'freeKickProbability': '0.00', 'lastThreeYearVotoBase': 6.2, 'lastThreeYearFantamedia': 5.03, 'slot': "/>
        <s v="{'pma': 1.35, 'pfc': 0.4, 'pmaRange': '1-3', 'pfcRange': '1-1', 'expectedFantamedia': 6.36, 'expectedTitolarita': 52, 'penaltyProbability': '0.000', 'freeKickProbability': '0.00', 'lastThreeYearVotoBase': 5.98, 'lastThreeYearFantamedia': 6.3, 'slot': 8, '"/>
        <s v="{'pma': 45.75, 'pfc': 20.2, 'pmaRange': '37-56', 'pfcRange': '16-26', 'expectedFantamedia': 6.75, 'expectedTitolarita': 79, 'penaltyProbability': '10.000', 'freeKickProbability': '10.00', 'lastThreeYearVotoBase': 6.22, 'lastThreeYearFantamedia': 6.82, 'sl"/>
        <s v="{'pma': 10.149999999999999, 'pfc': 10.05, 'pmaRange': '8-13', 'pfcRange': '8-13', 'expectedFantamedia': 6.31, 'expectedTitolarita': 76, 'penaltyProbability': '0.000', 'freeKickProbability': '0.00', 'lastThreeYearVotoBase': 6.13, 'lastThreeYearFantamedia':"/>
        <s v="{'pma': 0.95, 'pfc': 0.5, 'pmaRange': '1-2', 'pfcRange': '1-1', 'expectedFantamedia': 5.1, 'expectedTitolarita': 10, 'penaltyProbability': '0.000', 'freeKickProbability': '0.00', 'lastThreeYearVotoBase': 6.19, 'lastThreeYearFantamedia': 4.87, 'slot': 3, '"/>
        <s v="{'pma': 0.95, 'pfc': 0.45, 'pmaRange': '1-2', 'pfcRange': '1-1', 'expectedFantamedia': 5.96, 'expectedTitolarita': 35, 'penaltyProbability': '0.000', 'freeKickProbability': '0.00', 'lastThreeYearVotoBase': 5.9, 'lastThreeYearFantamedia': 5.95, 'slot': 8, "/>
        <s v="{'pma': 33, 'pfc': 31.2, 'pmaRange': '28-39', 'pfcRange': '25-38', 'expectedFantamedia': 5.22, 'expectedTitolarita': 88, 'penaltyProbability': '0.000', 'freeKickProbability': '0.00', 'lastThreeYearVotoBase': 6.24, 'lastThreeYearFantamedia': 5.1, 'slot': 1"/>
        <s v="{'pma': 1.4, 'pfc': 0.7, 'pmaRange': '1-2', 'pfcRange': '1-1', 'expectedFantamedia': 5.95, 'expectedTitolarita': 69, 'penaltyProbability': '0.000', 'freeKickProbability': '0.00', 'lastThreeYearVotoBase': 5.95, 'lastThreeYearFantamedia': 6.03, 'slot': 8, '"/>
        <s v="{'pma': 3.85, 'pfc': 10.75, 'pmaRange': '2-6', 'pfcRange': '9-14', 'expectedFantamedia': 4.97, 'expectedTitolarita': 66, 'penaltyProbability': '0.000', 'freeKickProbability': '0.00', 'lastThreeYearVotoBase': 6.08, 'lastThreeYearFantamedia': 4.92, 'slot': "/>
        <s v="{'pma': 1, 'pfc': 0.55, 'pmaRange': '1-2', 'pfcRange': '1-1', 'expectedFantamedia': 5.76, 'expectedTitolarita': 38, 'penaltyProbability': '0.000', 'freeKickProbability': '0.00', 'lastThreeYearVotoBase': 5.98, 'lastThreeYearFantamedia': 6, 'slot': 8, 'idFa"/>
        <s v="{'pma': 16.549999999999997, 'pfc': 29.9, 'pmaRange': '13-22', 'pfcRange': '24-36', 'expectedFantamedia': 6.86, 'expectedTitolarita': 87, 'penaltyProbability': '70.000', 'freeKickProbability': '0.00', 'lastThreeYearVotoBase': 5.94, 'lastThreeYearFantamedia"/>
        <s v="{'pma': 1.45, 'pfc': 0.65, 'pmaRange': '1-2', 'pfcRange': '1-1', 'expectedFantamedia': 5.92, 'expectedTitolarita': 40, 'penaltyProbability': '0.000', 'freeKickProbability': '0.00', 'lastThreeYearVotoBase': 5.8, 'lastThreeYearFantamedia': 5.6, 'slot': 8, '"/>
        <s v="{'pma': 1.1, 'pfc': 0.5, 'pmaRange': '1-2', 'pfcRange': '1-1', 'expectedFantamedia': 5.92, 'expectedTitolarita': 39, 'penaltyProbability': '0.000', 'freeKickProbability': '0.00', 'lastThreeYearVotoBase': 5.96, 'lastThreeYearFantamedia': 5.93, 'slot': 8, '"/>
        <s v="{'pma': 17.05, 'pfc': 13.6, 'pmaRange': '14-21', 'pfcRange': '11-17', 'expectedFantamedia': 6.15, 'expectedTitolarita': 86, 'penaltyProbability': '0.000', 'freeKickProbability': '0.00', 'lastThreeYearVotoBase': 6.12, 'lastThreeYearFantamedia': 6.21, 'slot"/>
        <s v="{'pma': 1.3, 'pfc': 0.65, 'pmaRange': '1-2', 'pfcRange': '1-1', 'expectedFantamedia': 6.09, 'expectedTitolarita': 37, 'penaltyProbability': '0.000', 'freeKickProbability': '0.00', 'lastThreeYearVotoBase': 5.92, 'lastThreeYearFantamedia': 5.83, 'slot': 8, "/>
        <s v="{'pma': 9.9, 'pfc': 11.799999999999999, 'pmaRange': '7-14', 'pfcRange': '9-15', 'expectedFantamedia': 6.09, 'expectedTitolarita': 86, 'penaltyProbability': '0.000', 'freeKickProbability': '0.00', 'lastThreeYearVotoBase': 5.94, 'lastThreeYearFantamedia': 5"/>
        <s v="{'pma': 2.0500000000000003, 'pfc': 3.5, 'pmaRange': '2-3', 'pfcRange': '3-5', 'expectedFantamedia': 6.44, 'expectedTitolarita': 67, 'penaltyProbability': '0.000', 'freeKickProbability': '0.00', 'lastThreeYearVotoBase': 6.04, 'lastThreeYearFantamedia': 6.3"/>
        <s v="{'pma': 0.9, 'pfc': 0.5, 'pmaRange': '1-2', 'pfcRange': '1-1', 'expectedFantamedia': 6.08, 'expectedTitolarita': 43, 'penaltyProbability': '0.000', 'freeKickProbability': '0.00', 'lastThreeYearVotoBase': 6.12, 'lastThreeYearFantamedia': 6.5, 'slot': 8, 'i"/>
        <s v="{'pma': 191.64999999999998, 'pfc': 150.60000000000002, 'pmaRange': '177-207', 'pfcRange': '136-166', 'expectedFantamedia': 7.74, 'expectedTitolarita': 89, 'penaltyProbability': '60.000', 'freeKickProbability': '70.00', 'lastThreeYearVotoBase': 6.21, 'last"/>
        <s v="{'pma': 4.4, 'pfc': 11.85, 'pmaRange': '3-7', 'pfcRange': '9-15', 'expectedFantamedia': 6.17, 'expectedTitolarita': 81, 'penaltyProbability': '0.000', 'freeKickProbability': '0.00', 'lastThreeYearVotoBase': 5.92, 'lastThreeYearFantamedia': 6, 'slot': 5, '"/>
        <s v="{'pma': 1.15, 'pfc': 0.5, 'pmaRange': '1-2', 'pfcRange': '1-1', 'expectedFantamedia': 5.88, 'expectedTitolarita': 56, 'penaltyProbability': '0.000', 'freeKickProbability': '0.00', 'lastThreeYearVotoBase': 5.77, 'lastThreeYearFantamedia': 5.71, 'slot': 8, "/>
        <s v="{'pma': 77, 'pfc': 70.3, 'pmaRange': '69-86', 'pfcRange': '60-81', 'expectedFantamedia': 7.14, 'expectedTitolarita': 89, 'penaltyProbability': '60.000', 'freeKickProbability': '70.00', 'lastThreeYearVotoBase': 6.36, 'lastThreeYearFantamedia': 7.05, 'slot'"/>
        <s v="{'pma': 1.3, 'pfc': 0.65, 'pmaRange': '1-2', 'pfcRange': '1-1', 'expectedFantamedia': 6.1, 'expectedTitolarita': 46, 'penaltyProbability': '0.000', 'freeKickProbability': '0.00', 'lastThreeYearVotoBase': 5.88, 'lastThreeYearFantamedia': 5.91, 'slot': 8, '"/>
        <s v="{'pma': 10.65, 'pfc': 17.95, 'pmaRange': '7-16', 'pfcRange': '14-23', 'expectedFantamedia': 6.51, 'expectedTitolarita': 78, 'penaltyProbability': '0.000', 'freeKickProbability': '0.00', 'lastThreeYearVotoBase': 6.12, 'lastThreeYearFantamedia': 6.22, 'slot"/>
        <s v="{'pma': 2.15, 'pfc': 7.550000000000001, 'pmaRange': '2-4', 'pfcRange': '6-10', 'expectedFantamedia': 6.21, 'expectedTitolarita': 75, 'penaltyProbability': '0.000', 'freeKickProbability': '0.00', 'lastThreeYearVotoBase': 5.92, 'lastThreeYearFantamedia': 5."/>
        <s v="{'pma': 89.89999999999999, 'pfc': 81.94999999999999, 'pmaRange': '79-102', 'pfcRange': '74-91', 'expectedFantamedia': 7.31, 'expectedTitolarita': 87, 'penaltyProbability': '45.000', 'freeKickProbability': '0.00', 'lastThreeYearVotoBase': 6.2, 'lastThreeYe"/>
        <s v="{'pma': 5.15, 'pfc': 12.95, 'pmaRange': '4-7', 'pfcRange': '10-17', 'expectedFantamedia': 6.39, 'expectedTitolarita': 75, 'penaltyProbability': '0.000', 'freeKickProbability': '0.00', 'lastThreeYearVotoBase': 6.04, 'lastThreeYearFantamedia': 6.31, 'slot':"/>
        <s v="{'pma': 9.1, 'pfc': 19.650000000000002, 'pmaRange': '6-13', 'pfcRange': '15-25', 'expectedFantamedia': 6.7, 'expectedTitolarita': 68, 'penaltyProbability': '0.000', 'freeKickProbability': '0.00', 'lastThreeYearVotoBase': 6.12, 'lastThreeYearFantamedia': 6"/>
        <s v="{'pma': 6.5, 'pfc': 10.95, 'pmaRange': '5-9', 'pfcRange': '9-14', 'expectedFantamedia': 6.2, 'expectedTitolarita': 79, 'penaltyProbability': '0.000', 'freeKickProbability': '0.00', 'lastThreeYearVotoBase': 5.98, 'lastThreeYearFantamedia': 6.23, 'slot': 4,"/>
        <s v="{'pma': 11.5, 'pfc': 17.2, 'pmaRange': '9-15', 'pfcRange': '13-22', 'expectedFantamedia': 6.77, 'expectedTitolarita': 69, 'penaltyProbability': '0.000', 'freeKickProbability': '0.00', 'lastThreeYearVotoBase': 6.02, 'lastThreeYearFantamedia': 6.25, 'slot':"/>
        <s v="{'pma': 100.55, 'pfc': 104.5, 'pmaRange': '88-114', 'pfcRange': '95-115', 'expectedFantamedia': 7.51, 'expectedTitolarita': 85, 'penaltyProbability': '40.000', 'freeKickProbability': '0.00', 'lastThreeYearVotoBase': 6.09, 'lastThreeYearFantamedia': 6.79, "/>
        <s v="{'pma': 164.25, 'pfc': 133.55, 'pmaRange': '149-180', 'pfcRange': '121-147', 'expectedFantamedia': 7.66, 'expectedTitolarita': 88, 'penaltyProbability': '0.000', 'freeKickProbability': '0.00', 'lastThreeYearVotoBase': 6.54, 'lastThreeYearFantamedia': 7.81"/>
        <s v="{'pma': 84.75, 'pfc': 93.14999999999999, 'pmaRange': '76-94', 'pfcRange': '80-108', 'expectedFantamedia': 7.36, 'expectedTitolarita': 89, 'penaltyProbability': '30.000', 'freeKickProbability': '20.00', 'lastThreeYearVotoBase': 6.33, 'lastThreeYearFantamed"/>
        <s v="{'pma': 1.05, 'pfc': 0.5, 'pmaRange': '1-2', 'pfcRange': '1-1', 'expectedFantamedia': 6.34, 'expectedTitolarita': 61, 'penaltyProbability': '20.000', 'freeKickProbability': '0.00', 'lastThreeYearVotoBase': 5.88, 'lastThreeYearFantamedia': 6.24, 'slot': 6,"/>
        <s v="{'pma': 48.7, 'pfc': 63, 'pmaRange': '40-59', 'pfcRange': '54-73', 'expectedFantamedia': 7.09, 'expectedTitolarita': 88, 'penaltyProbability': '70.000', 'freeKickProbability': '0.00', 'lastThreeYearVotoBase': 6.07, 'lastThreeYearFantamedia': 6.73, 'slot':"/>
        <s v="{'pma': 18, 'pfc': 20.5, 'pmaRange': '14-23', 'pfcRange': '16-26', 'expectedFantamedia': 6.53, 'expectedTitolarita': 83, 'penaltyProbability': '0.000', 'freeKickProbability': '10.00', 'lastThreeYearVotoBase': 6.12, 'lastThreeYearFantamedia': 6.38, 'slot':"/>
        <s v="{'pma': 70.05, 'pfc': 78.75, 'pmaRange': '59-82', 'pfcRange': '71-87', 'expectedFantamedia': 7.32, 'expectedTitolarita': 86, 'penaltyProbability': '20.000', 'freeKickProbability': '0.00', 'lastThreeYearVotoBase': 5.87, 'lastThreeYearFantamedia': 6.32, 'sl"/>
        <s v="{'pma': 1.3, 'pfc': 0.5, 'pmaRange': '1-2', 'pfcRange': '1-1', 'expectedFantamedia': 5.19, 'expectedTitolarita': 23, 'penaltyProbability': '0.000', 'freeKickProbability': '0.00', 'lastThreeYearVotoBase': 6.14, 'lastThreeYearFantamedia': 4.97, 'slot': 3, '"/>
        <s v="{'pma': 30.200000000000003, 'pfc': 23.099999999999998, 'pmaRange': '26-36', 'pfcRange': '18-29', 'expectedFantamedia': 6.56, 'expectedTitolarita': 84, 'penaltyProbability': '0.000', 'freeKickProbability': '0.00', 'lastThreeYearVotoBase': 6.12, 'lastThreeY"/>
        <s v="{'pma': 3.4499999999999997, 'pfc': 7.95, 'pmaRange': '2-6', 'pfcRange': '6-10', 'expectedFantamedia': 6.77, 'expectedTitolarita': 69, 'penaltyProbability': '0.000', 'freeKickProbability': '0.00', 'lastThreeYearVotoBase': 6.21, 'lastThreeYearFantamedia': 7"/>
        <s v="{'pma': 2.6, 'pfc': 1, 'pmaRange': '2-4', 'pfcRange': '1-2', 'expectedFantamedia': 6.24, 'expectedTitolarita': 76, 'penaltyProbability': '0.000', 'freeKickProbability': '0.00', 'lastThreeYearVotoBase': 6.1, 'lastThreeYearFantamedia': 6.52, 'slot': 8, 'idF"/>
        <s v="{'pma': 3.8, 'pfc': 6.75, 'pmaRange': '2-6', 'pfcRange': '6-9', 'expectedFantamedia': 6.65, 'expectedTitolarita': 76, 'penaltyProbability': '0.000', 'freeKickProbability': '0.00', 'lastThreeYearVotoBase': 5.88, 'lastThreeYearFantamedia': 5.88, 'slot': 5, "/>
        <s v="{'pma': 2.35, 'pfc': 4.8500000000000005, 'pmaRange': '2-4', 'pfcRange': '4-7', 'expectedFantamedia': 6.39, 'expectedTitolarita': 77, 'penaltyProbability': '0.000', 'freeKickProbability': '0.00', 'lastThreeYearVotoBase': 5.92, 'lastThreeYearFantamedia': 5."/>
        <s v="{'pma': 0.95, 'pfc': 0.5, 'pmaRange': '1-2', 'pfcRange': '1-1', 'expectedFantamedia': 6.69, 'expectedTitolarita': 49, 'penaltyProbability': '0.000', 'freeKickProbability': '0.00', 'lastThreeYearVotoBase': 6.07, 'lastThreeYearFantamedia': 6.68, 'slot': 6, "/>
        <s v="{'pma': 17.9, 'pfc': 18.9, 'pmaRange': '14-22', 'pfcRange': '16-23', 'expectedFantamedia': 6.72, 'expectedTitolarita': 90, 'penaltyProbability': '20.000', 'freeKickProbability': '0.00', 'lastThreeYearVotoBase': 6.04, 'lastThreeYearFantamedia': 6.75, 'slot"/>
        <s v="{'pma': 1.3, 'pfc': 0.6, 'pmaRange': '1-2', 'pfcRange': '1-1', 'expectedFantamedia': 6.39, 'expectedTitolarita': 45, 'penaltyProbability': '0.000', 'freeKickProbability': '0.00', 'lastThreeYearVotoBase': 6, 'lastThreeYearFantamedia': 6.41, 'slot': 8, 'idF"/>
        <s v="{'pma': 8.25, 'pfc': 15.6, 'pmaRange': '6-12', 'pfcRange': '12-20', 'expectedFantamedia': 6.14, 'expectedTitolarita': 86, 'penaltyProbability': '0.000', 'freeKickProbability': '0.00', 'lastThreeYearVotoBase': 6.02, 'lastThreeYearFantamedia': 6.02, 'slot':"/>
        <s v="{'pma': 1, 'pfc': 0.5, 'pmaRange': '1-2', 'pfcRange': '1-1', 'expectedFantamedia': 5.22, 'expectedTitolarita': 16, 'penaltyProbability': '0.000', 'freeKickProbability': '0.00', 'lastThreeYearVotoBase': 6.26, 'lastThreeYearFantamedia': 5.22, 'slot': 3, 'id"/>
        <s v="{'pma': 7.2, 'pfc': 12.4, 'pmaRange': '5-11', 'pfcRange': '10-16', 'expectedFantamedia': 6.16, 'expectedTitolarita': 83, 'penaltyProbability': '0.000', 'freeKickProbability': '0.00', 'lastThreeYearVotoBase': 5.86, 'lastThreeYearFantamedia': 5.86, 'slot': "/>
        <s v="{'pma': 1.15, 'pfc': 0.6, 'pmaRange': '1-2', 'pfcRange': '1-1', 'expectedFantamedia': 5.93, 'expectedTitolarita': 73, 'penaltyProbability': '0.000', 'freeKickProbability': '0.00', 'lastThreeYearVotoBase': 5.76, 'lastThreeYearFantamedia': 5.88, 'slot': 8, "/>
        <s v="{'pma': 2.35, 'pfc': 0.95, 'pmaRange': '2-4', 'pfcRange': '1-2', 'expectedFantamedia': 5.88, 'expectedTitolarita': 87, 'penaltyProbability': '0.000', 'freeKickProbability': '0.00', 'lastThreeYearVotoBase': 5.77, 'lastThreeYearFantamedia': 5.78, 'slot': 8,"/>
        <s v="{'pma': 3.5500000000000003, 'pfc': 10.1, 'pmaRange': '3-6', 'pfcRange': '8-13', 'expectedFantamedia': 6.16, 'expectedTitolarita': 84, 'penaltyProbability': '0.000', 'freeKickProbability': '0.00', 'lastThreeYearVotoBase': 5.92, 'lastThreeYearFantamedia': 5"/>
        <s v="{'pma': 1.6, 'pfc': 0.8, 'pmaRange': '1-3', 'pfcRange': '1-1', 'expectedFantamedia': 5.94, 'expectedTitolarita': 58, 'penaltyProbability': '0.000', 'freeKickProbability': '0.00', 'lastThreeYearVotoBase': 5.84, 'lastThreeYearFantamedia': 5.82, 'slot': 8, '"/>
        <s v="{'pma': 7.4, 'pfc': 5.2, 'pmaRange': '5-11', 'pfcRange': '4-7', 'expectedFantamedia': 6.43, 'expectedTitolarita': 89, 'penaltyProbability': '0.000', 'freeKickProbability': '0.00', 'lastThreeYearVotoBase': 6.27, 'lastThreeYearFantamedia': 6.75, 'slot': 5, "/>
        <s v="{'pma': 1.15, 'pfc': 0.35, 'pmaRange': '1-2', 'pfcRange': '1-1', 'expectedFantamedia': 5.8, 'expectedTitolarita': 44, 'penaltyProbability': '0.000', 'freeKickProbability': '0.00', 'lastThreeYearVotoBase': 5.62, 'lastThreeYearFantamedia': 5.61, 'slot': 8, "/>
        <s v="{'pma': 23.95, 'pfc': 22.2, 'pmaRange': '20-28', 'pfcRange': '17-28', 'expectedFantamedia': 6.71, 'expectedTitolarita': 74, 'penaltyProbability': '0.000', 'freeKickProbability': '0.00', 'lastThreeYearVotoBase': 6.23, 'lastThreeYearFantamedia': 6.86, 'slot"/>
        <s v="{'pma': 3.95, 'pfc': 0.8, 'pmaRange': '3-6', 'pfcRange': '1-1', 'expectedFantamedia': 6.31, 'expectedTitolarita': 55, 'penaltyProbability': '0.000', 'freeKickProbability': '0.00', 'lastThreeYearVotoBase': 6.36, 'lastThreeYearFantamedia': 7, 'slot': 8, 'id"/>
        <s v="{'pma': 9.299999999999999, 'pfc': 9.25, 'pmaRange': '7-13', 'pfcRange': '7-12', 'expectedFantamedia': 6.29, 'expectedTitolarita': 87, 'penaltyProbability': '10.000', 'freeKickProbability': '70.00', 'lastThreeYearVotoBase': 6.1, 'lastThreeYearFantamedia': "/>
        <s v="{'pma': 1.85, 'pfc': 0.8, 'pmaRange': '2-3', 'pfcRange': '1-1', 'expectedFantamedia': 6.17, 'expectedTitolarita': 83, 'penaltyProbability': '0.000', 'freeKickProbability': '10.00', 'lastThreeYearVotoBase': 5.9, 'lastThreeYearFantamedia': 5.96, 'slot': 8, "/>
        <s v="{'pma': 12.8, 'pfc': 11.4, 'pmaRange': '9-18', 'pfcRange': '9-15', 'expectedFantamedia': 6.23, 'expectedTitolarita': 91, 'penaltyProbability': '0.000', 'freeKickProbability': '0.00', 'lastThreeYearVotoBase': 6.02, 'lastThreeYearFantamedia': 6.08, 'slot': "/>
        <s v="{'pma': 0.95, 'pfc': 0.5, 'pmaRange': '1-2', 'pfcRange': '1-1', 'expectedFantamedia': 5.94, 'expectedTitolarita': 35, 'penaltyProbability': '0.000', 'freeKickProbability': '0.00', 'lastThreeYearVotoBase': 5.84, 'lastThreeYearFantamedia': 6.16, 'slot': 8, "/>
        <s v="{'pma': 0.95, 'pfc': 0.55, 'pmaRange': '1-2', 'pfcRange': '1-1', 'expectedFantamedia': 5.97, 'expectedTitolarita': 49, 'penaltyProbability': '0.000', 'freeKickProbability': '0.00', 'lastThreeYearVotoBase': 5.86, 'lastThreeYearFantamedia': 5.98, 'slot': 8,"/>
        <s v="{'pma': 1.2, 'pfc': 0.45, 'pmaRange': '1-2', 'pfcRange': '1-1', 'expectedFantamedia': 6.11, 'expectedTitolarita': 50, 'penaltyProbability': '20.000', 'freeKickProbability': '0.00', 'lastThreeYearVotoBase': 5.94, 'lastThreeYearFantamedia': 6.18, 'slot': 8,"/>
        <s v="{'pma': 0.95, 'pfc': 0.45, 'pmaRange': '1-2', 'pfcRange': '1-1', 'expectedFantamedia': 6.45, 'expectedTitolarita': 49, 'penaltyProbability': '0.000', 'freeKickProbability': '0.00', 'lastThreeYearVotoBase': 5.9, 'lastThreeYearFantamedia': 6.24, 'slot': 6, "/>
        <s v="{'pma': 2.0500000000000003, 'pfc': 4.15, 'pmaRange': '2-3', 'pfcRange': '4-6', 'expectedFantamedia': 6.09, 'expectedTitolarita': 85, 'penaltyProbability': '0.000', 'freeKickProbability': '0.00', 'lastThreeYearVotoBase': 6.06, 'lastThreeYearFantamedia': 6."/>
        <s v="{'pma': 0.9, 'pfc': 0.5, 'pmaRange': '1-2', 'pfcRange': '1-1', 'expectedFantamedia': 4.91, 'expectedTitolarita': 11, 'penaltyProbability': '0.000', 'freeKickProbability': '0.00', 'lastThreeYearVotoBase': 6.5, 'lastThreeYearFantamedia': 5.25, 'slot': 3, 'i"/>
        <s v="{'pma': 4, 'pfc': 2.7, 'pmaRange': '3-6', 'pfcRange': '3-4', 'expectedFantamedia': 6.07, 'expectedTitolarita': 82, 'penaltyProbability': '0.000', 'freeKickProbability': '0.00', 'lastThreeYearVotoBase': 5.84, 'lastThreeYearFantamedia': 5.94, 'slot': 8, 'id"/>
        <s v="{'pma': 10.65, 'pfc': 18.1, 'pmaRange': '7-15', 'pfcRange': '14-23', 'expectedFantamedia': 6.17, 'expectedTitolarita': 87, 'penaltyProbability': '0.000', 'freeKickProbability': '0.00', 'lastThreeYearVotoBase': 6.03, 'lastThreeYearFantamedia': 6.07, 'slot'"/>
        <s v="{'pma': 0.9, 'pfc': 0.55, 'pmaRange': '1-2', 'pfcRange': '1-1', 'expectedFantamedia': 5.99, 'expectedTitolarita': 39, 'penaltyProbability': '0.000', 'freeKickProbability': '0.00', 'lastThreeYearVotoBase': 6.02, 'lastThreeYearFantamedia': 5.72, 'slot': 8, "/>
        <s v="{'pma': 0.85, 'pfc': 0.85, 'pmaRange': '1-1', 'pfcRange': '1-2', 'expectedFantamedia': 5.78, 'expectedTitolarita': 35, 'penaltyProbability': '0.000', 'freeKickProbability': '0.00', 'lastThreeYearVotoBase': 5.62, 'lastThreeYearFantamedia': 5.6, 'slot': 8, "/>
        <s v="{'pma': 3, 'pfc': 1.05, 'pmaRange': '2-5', 'pfcRange': '1-2', 'expectedFantamedia': 6.04, 'expectedTitolarita': 83, 'penaltyProbability': '0.000', 'freeKickProbability': '0.00', 'lastThreeYearVotoBase': 6.01, 'lastThreeYearFantamedia': 6.02, 'slot': 8, 'i"/>
        <s v="{'pma': 2.8, 'pfc': 4.55, 'pmaRange': '2-5', 'pfcRange': '4-6', 'expectedFantamedia': 6.13, 'expectedTitolarita': 78, 'penaltyProbability': '0.000', 'freeKickProbability': '0.00', 'lastThreeYearVotoBase': 5.82, 'lastThreeYearFantamedia': 5.68, 'slot': 6, "/>
        <s v="{'pma': 0.7, 'pfc': 0.35, 'pmaRange': '1-1', 'pfcRange': '1-1', 'expectedFantamedia': 6.11, 'expectedTitolarita': 40, 'penaltyProbability': '0.000', 'freeKickProbability': '0.00', 'lastThreeYearVotoBase': 6.07, 'lastThreeYearFantamedia': 6.93, 'slot': 8, "/>
        <s v="{'pma': 1.2, 'pfc': 0.65, 'pmaRange': '1-2', 'pfcRange': '1-1', 'expectedFantamedia': 5.73, 'expectedTitolarita': 52, 'penaltyProbability': '0.000', 'freeKickProbability': '0.00', 'lastThreeYearVotoBase': 5.75, 'lastThreeYearFantamedia': 5.8, 'slot': 8, '"/>
        <s v="{'pma': 2.0500000000000003, 'pfc': 0.7, 'pmaRange': '2-3', 'pfcRange': '1-1', 'expectedFantamedia': 5.96, 'expectedTitolarita': 45, 'penaltyProbability': '0.000', 'freeKickProbability': '0.00', 'lastThreeYearVotoBase': 6.06, 'lastThreeYearFantamedia': 6.1"/>
        <s v="{'pma': 0.9, 'pfc': 0.55, 'pmaRange': '1-2', 'pfcRange': '1-1', 'expectedFantamedia': 5.88, 'expectedTitolarita': 39, 'penaltyProbability': '0.000', 'freeKickProbability': '0.00', 'lastThreeYearVotoBase': 5.5, 'lastThreeYearFantamedia': 4.83, 'slot': 8, '"/>
        <s v="{'pma': 0.8, 'pfc': 0.5, 'pmaRange': '1-1', 'pfcRange': '1-1', 'expectedFantamedia': 4.41, 'expectedTitolarita': 9, 'penaltyProbability': '0.000', 'freeKickProbability': '0.00', 'lastThreeYearVotoBase': 6.5, 'lastThreeYearFantamedia': 4.5, 'slot': 3, 'idF"/>
        <s v="{'pma': 2.4499999999999997, 'pfc': 5.6499999999999995, 'pmaRange': '2-4', 'pfcRange': '5-8', 'expectedFantamedia': 4.61, 'expectedTitolarita': 90, 'penaltyProbability': '0.000', 'freeKickProbability': '0.00', 'lastThreeYearVotoBase': 6.13, 'lastThreeYearF"/>
        <s v="{'pma': 0, 'pfc': 0.5, 'pmaRange': '0-0', 'pfcRange': '1-1', 'expectedFantamedia': 5.74, 'expectedTitolarita': 35, 'penaltyProbability': '0.000', 'freeKickProbability': '0.00', 'lastThreeYearVotoBase': 0, 'lastThreeYearFantamedia': 0, 'slot': 8, 'idFantac"/>
        <s v="{'pma': 1.05, 'pfc': 0.5, 'pmaRange': '1-2', 'pfcRange': '1-1', 'expectedFantamedia': 5.76, 'expectedTitolarita': 67, 'penaltyProbability': '0.000', 'freeKickProbability': '0.00', 'lastThreeYearVotoBase': 5.92, 'lastThreeYearFantamedia': 5.88, 'slot': 8, "/>
        <s v="{'pma': 1.45, 'pfc': 0.7, 'pmaRange': '1-3', 'pfcRange': '1-1', 'expectedFantamedia': 5.94, 'expectedTitolarita': 76, 'penaltyProbability': '0.000', 'freeKickProbability': '0.00', 'lastThreeYearVotoBase': 5.62, 'lastThreeYearFantamedia': 5.6, 'slot': 8, '"/>
        <s v="{'pma': 2.75, 'pfc': 0.9, 'pmaRange': '2-5', 'pfcRange': '1-2', 'expectedFantamedia': 5.96, 'expectedTitolarita': 68, 'penaltyProbability': '0.000', 'freeKickProbability': '0.00', 'lastThreeYearVotoBase': 6.03, 'lastThreeYearFantamedia': 5.97, 'slot': 8, "/>
        <s v="{'pma': 0.95, 'pfc': 0.5, 'pmaRange': '1-2', 'pfcRange': '1-1', 'expectedFantamedia': 5.07, 'expectedTitolarita': 9, 'penaltyProbability': '0.000', 'freeKickProbability': '0.00', 'lastThreeYearVotoBase': 6.5, 'lastThreeYearFantamedia': 6.5, 'slot': 3, 'id"/>
        <s v="{'pma': 2.35, 'pfc': 0.85, 'pmaRange': '2-4', 'pfcRange': '1-2', 'expectedFantamedia': 5.94, 'expectedTitolarita': 83, 'penaltyProbability': '0.000', 'freeKickProbability': '0.00', 'lastThreeYearVotoBase': 5.86, 'lastThreeYearFantamedia': 5.8, 'slot': 8, "/>
        <s v="{'pma': 0.8, 'pfc': 0.5, 'pmaRange': '1-1', 'pfcRange': '1-1', 'expectedFantamedia': 4.29, 'expectedTitolarita': 9, 'penaltyProbability': '0.000', 'freeKickProbability': '0.00', 'lastThreeYearVotoBase': 0, 'lastThreeYearFantamedia': 0, 'slot': 3, 'idFanta"/>
        <s v="{'pma': 1, 'pfc': 0.55, 'pmaRange': '1-2', 'pfcRange': '1-1', 'expectedFantamedia': 5.92, 'expectedTitolarita': 33, 'penaltyProbability': '0.000', 'freeKickProbability': '0.00', 'lastThreeYearVotoBase': 6.11, 'lastThreeYearFantamedia': 6.83, 'slot': 8, 'i"/>
        <s v="{'pma': 53, 'pfc': 44.25, 'pmaRange': '48-59', 'pfcRange': '36-54', 'expectedFantamedia': 5.48, 'expectedTitolarita': 86, 'penaltyProbability': '0.000', 'freeKickProbability': '0.00', 'lastThreeYearVotoBase': 6.12, 'lastThreeYearFantamedia': 5.63, 'slot':"/>
        <s v="{'pma': 1.95, 'pfc': 0.45, 'pmaRange': '1-3', 'pfcRange': '1-1', 'expectedFantamedia': 6.8, 'expectedTitolarita': 18, 'penaltyProbability': '0.000', 'freeKickProbability': '0.00', 'lastThreeYearVotoBase': 6.32, 'lastThreeYearFantamedia': 7.75, 'slot': 6, "/>
        <s v="{'pma': 1.2, 'pfc': 0.45, 'pmaRange': '1-2', 'pfcRange': '1-1', 'expectedFantamedia': 6.08, 'expectedTitolarita': 57, 'penaltyProbability': '0.000', 'freeKickProbability': '0.00', 'lastThreeYearVotoBase': 5.92, 'lastThreeYearFantamedia': 5.86, 'slot': 8, "/>
        <s v="{'pma': 1, 'pfc': 0.5, 'pmaRange': '1-2', 'pfcRange': '1-1', 'expectedFantamedia': 5.93, 'expectedTitolarita': 70, 'penaltyProbability': '0.000', 'freeKickProbability': '0.00', 'lastThreeYearVotoBase': 5.92, 'lastThreeYearFantamedia': 6.15, 'slot': 8, 'id"/>
        <s v="{'pma': 5, 'pfc': 1, 'pmaRange': '3-8', 'pfcRange': '1-2', 'expectedFantamedia': 5.97, 'expectedTitolarita': 77, 'penaltyProbability': '0.000', 'freeKickProbability': '0.00', 'lastThreeYearVotoBase': 6.03, 'lastThreeYearFantamedia': 6.27, 'slot': 8, 'idFa"/>
        <s v="{'pma': 2.15, 'pfc': 3.6, 'pmaRange': '2-4', 'pfcRange': '3-5', 'expectedFantamedia': 6.19, 'expectedTitolarita': 92, 'penaltyProbability': '0.000', 'freeKickProbability': '0.00', 'lastThreeYearVotoBase': 5.82, 'lastThreeYearFantamedia': 5.72, 'slot': 7, "/>
        <s v="{'pma': 4.8999999999999995, 'pfc': 8.3, 'pmaRange': '4-7', 'pfcRange': '7-11', 'expectedFantamedia': 6.49, 'expectedTitolarita': 83, 'penaltyProbability': '10.000', 'freeKickProbability': '70.00', 'lastThreeYearVotoBase': 6.12, 'lastThreeYearFantamedia': "/>
        <s v="{'pma': 1.4, 'pfc': 0.65, 'pmaRange': '1-2', 'pfcRange': '1-1', 'expectedFantamedia': 6.15, 'expectedTitolarita': 47, 'penaltyProbability': '0.000', 'freeKickProbability': '0.00', 'lastThreeYearVotoBase': 6.03, 'lastThreeYearFantamedia': 6.31, 'slot': 8, "/>
        <s v="{'pma': 1.1, 'pfc': 0.5, 'pmaRange': '1-2', 'pfcRange': '1-1', 'expectedFantamedia': 6, 'expectedTitolarita': 46, 'penaltyProbability': '0.000', 'freeKickProbability': '0.00', 'lastThreeYearVotoBase': 5.99, 'lastThreeYearFantamedia': 6.04, 'slot': 8, 'idF"/>
        <s v="{'pma': 0.9, 'pfc': 0.5, 'pmaRange': '1-2', 'pfcRange': '1-1', 'expectedFantamedia': 5.21, 'expectedTitolarita': 9, 'penaltyProbability': '0.000', 'freeKickProbability': '0.00', 'lastThreeYearVotoBase': 6, 'lastThreeYearFantamedia': 6, 'slot': 3, 'idFanta"/>
        <s v="{'pma': 5, 'pfc': 16.2, 'pmaRange': '3-8', 'pfcRange': '13-21', 'expectedFantamedia': 6.77, 'expectedTitolarita': 69, 'penaltyProbability': '0.000', 'freeKickProbability': '0.00', 'lastThreeYearVotoBase': 6.07, 'lastThreeYearFantamedia': 6.46, 'slot': 4, "/>
        <s v="{'pma': 7.95, 'pfc': 2.85, 'pmaRange': '6-11', 'pfcRange': '3-4', 'expectedFantamedia': 6.12, 'expectedTitolarita': 78, 'penaltyProbability': '0.000', 'freeKickProbability': '0.00', 'lastThreeYearVotoBase': 5.9, 'lastThreeYearFantamedia': 6, 'slot': 7, 'i"/>
        <s v="{'pma': 0.9, 'pfc': 0.5, 'pmaRange': '1-2', 'pfcRange': '1-1', 'expectedFantamedia': 4.96, 'expectedTitolarita': 11, 'penaltyProbability': '0.000', 'freeKickProbability': '0.00', 'lastThreeYearVotoBase': 5.5, 'lastThreeYearFantamedia': 3.25, 'slot': 3, 'i"/>
        <s v="{'pma': 1.1, 'pfc': 0.5, 'pmaRange': '1-2', 'pfcRange': '1-1', 'expectedFantamedia': 4.68, 'expectedTitolarita': 47, 'penaltyProbability': '0.000', 'freeKickProbability': '0.00', 'lastThreeYearVotoBase': 6.14, 'lastThreeYearFantamedia': 4.89, 'slot': 3, '"/>
        <s v="{'pma': 5.6499999999999995, 'pfc': 7.9, 'pmaRange': '4-8', 'pfcRange': '6-10', 'expectedFantamedia': 6.45, 'expectedTitolarita': 82, 'penaltyProbability': '0.000', 'freeKickProbability': '0.00', 'lastThreeYearVotoBase': 6.02, 'lastThreeYearFantamedia': 6."/>
        <s v="{'pma': 1.05, 'pfc': 0.5, 'pmaRange': '1-2', 'pfcRange': '1-1', 'expectedFantamedia': 6.28, 'expectedTitolarita': 35, 'penaltyProbability': '0.000', 'freeKickProbability': '0.00', 'lastThreeYearVotoBase': 5.9, 'lastThreeYearFantamedia': 5.8, 'slot': 8, 'i"/>
        <s v="{'pma': 1, 'pfc': 0.65, 'pmaRange': '1-2', 'pfcRange': '1-1', 'expectedFantamedia': 5.88, 'expectedTitolarita': 51, 'penaltyProbability': '0.000', 'freeKickProbability': '0.00', 'lastThreeYearVotoBase': 5.82, 'lastThreeYearFantamedia': 5.73, 'slot': 8, 'i"/>
        <s v="{'pma': 2.4, 'pfc': 0.55, 'pmaRange': '2-4', 'pfcRange': '1-1', 'expectedFantamedia': 6.65, 'expectedTitolarita': 62, 'penaltyProbability': '0.000', 'freeKickProbability': '0.00', 'lastThreeYearVotoBase': 6.12, 'lastThreeYearFantamedia': 6.65, 'slot': 6, "/>
        <s v="{'pma': 3.5, 'pfc': 0.9, 'pmaRange': '2-6', 'pfcRange': '1-2', 'expectedFantamedia': 6.04, 'expectedTitolarita': 67, 'penaltyProbability': '10.000', 'freeKickProbability': '0.00', 'lastThreeYearVotoBase': 5.88, 'lastThreeYearFantamedia': 5.96, 'slot': 8, "/>
        <s v="{'pma': 0, 'pfc': 0, 'pmaRange': '0-0', 'pfcRange': '0-0', 'expectedFantamedia': 5.99, 'expectedTitolarita': 35, 'penaltyProbability': '0.000', 'freeKickProbability': '0.00', 'lastThreeYearVotoBase': 6, 'lastThreeYearFantamedia': 6, 'slot': 6, 'idFantacal"/>
        <s v="{'pma': 52.85, 'pfc': 45.699999999999996, 'pmaRange': '43-64', 'pfcRange': '39-53', 'expectedFantamedia': 7, 'expectedTitolarita': 87, 'penaltyProbability': '0.000', 'freeKickProbability': '0.00', 'lastThreeYearVotoBase': 6.05, 'lastThreeYearFantamedia': "/>
        <s v="{'pma': 1.95, 'pfc': 0.85, 'pmaRange': '2-3', 'pfcRange': '1-2', 'expectedFantamedia': 5.97, 'expectedTitolarita': 70, 'penaltyProbability': '0.000', 'freeKickProbability': '20.00', 'lastThreeYearVotoBase': 5.92, 'lastThreeYearFantamedia': 6, 'slot': 8, '"/>
        <s v="{'pma': 9.85, 'pfc': 0.6, 'pmaRange': '7-13', 'pfcRange': '1-1', 'expectedFantamedia': 6.51, 'expectedTitolarita': 33, 'penaltyProbability': '20.000', 'freeKickProbability': '70.00', 'lastThreeYearVotoBase': 6.16, 'lastThreeYearFantamedia': 6.63, 'slot': "/>
        <s v="{'pma': 15.8, 'pfc': 18, 'pmaRange': '13-20', 'pfcRange': '15-22', 'expectedFantamedia': 6.77, 'expectedTitolarita': 85, 'penaltyProbability': '70.000', 'freeKickProbability': '20.00', 'lastThreeYearVotoBase': 5.91, 'lastThreeYearFantamedia': 6.3, 'slot':"/>
        <s v="{'pma': 1.6, 'pfc': 0.5, 'pmaRange': '1-3', 'pfcRange': '1-1', 'expectedFantamedia': 6.55, 'expectedTitolarita': 54, 'penaltyProbability': '0.000', 'freeKickProbability': '10.00', 'lastThreeYearVotoBase': 5.92, 'lastThreeYearFantamedia': 5.92, 'slot': 8, "/>
        <s v="{'pma': 1.05, 'pfc': 0.5, 'pmaRange': '1-2', 'pfcRange': '1-1', 'expectedFantamedia': 6.03, 'expectedTitolarita': 71, 'penaltyProbability': '0.000', 'freeKickProbability': '0.00', 'lastThreeYearVotoBase': 6.07, 'lastThreeYearFantamedia': 5.96, 'slot': 8, "/>
        <s v="{'pma': 3.2, 'pfc': 5.7, 'pmaRange': '3-5', 'pfcRange': '5-8', 'expectedFantamedia': 6.17, 'expectedTitolarita': 84, 'penaltyProbability': '0.000', 'freeKickProbability': '0.00', 'lastThreeYearVotoBase': 6.01, 'lastThreeYearFantamedia': 6.06, 'slot': 3, '"/>
        <s v="{'pma': 7.75, 'pfc': 11.4, 'pmaRange': '6-11', 'pfcRange': '9-15', 'expectedFantamedia': 4.8, 'expectedTitolarita': 87, 'penaltyProbability': '0.000', 'freeKickProbability': '0.00', 'lastThreeYearVotoBase': 6.17, 'lastThreeYearFantamedia': 4.93, 'slot': 2"/>
        <s v="{'pma': 2.1, 'pfc': 5.8999999999999995, 'pmaRange': '2-4', 'pfcRange': '5-8', 'expectedFantamedia': 6.45, 'expectedTitolarita': 70, 'penaltyProbability': '0.000', 'freeKickProbability': '70.00', 'lastThreeYearVotoBase': 6.08, 'lastThreeYearFantamedia': 6."/>
        <s v="{'pma': 1.05, 'pfc': 0.55, 'pmaRange': '1-2', 'pfcRange': '1-1', 'expectedFantamedia': 5.83, 'expectedTitolarita': 41, 'penaltyProbability': '0.000', 'freeKickProbability': '0.00', 'lastThreeYearVotoBase': 5.57, 'lastThreeYearFantamedia': 5.5, 'slot': 8, "/>
        <s v="{'pma': 25.4, 'pfc': 29.75, 'pmaRange': '21-31', 'pfcRange': '23-38', 'expectedFantamedia': 6.36, 'expectedTitolarita': 80, 'penaltyProbability': '0.000', 'freeKickProbability': '0.00', 'lastThreeYearVotoBase': 6.29, 'lastThreeYearFantamedia': 6.24, 'slot"/>
        <s v="{'pma': 8.85, 'pfc': 9.65, 'pmaRange': '6-12', 'pfcRange': '8-13', 'expectedFantamedia': 6.27, 'expectedTitolarita': 91, 'penaltyProbability': '0.000', 'freeKickProbability': '0.00', 'lastThreeYearVotoBase': 6.02, 'lastThreeYearFantamedia': 6.21, 'slot': "/>
        <s v="{'pma': 3.1, 'pfc': 0.35, 'pmaRange': '2-5', 'pfcRange': '1-1', 'expectedFantamedia': 6.28, 'expectedTitolarita': 75, 'penaltyProbability': '0.000', 'freeKickProbability': '0.00', 'lastThreeYearVotoBase': 6.07, 'lastThreeYearFantamedia': 6.52, 'slot': 8, "/>
        <s v="{'pma': 1.2, 'pfc': 0.6, 'pmaRange': '1-2', 'pfcRange': '1-1', 'expectedFantamedia': 5.79, 'expectedTitolarita': 59, 'penaltyProbability': '0.000', 'freeKickProbability': '0.00', 'lastThreeYearVotoBase': 5.79, 'lastThreeYearFantamedia': 5.75, 'slot': 8, '"/>
        <s v="{'pma': 0.95, 'pfc': 0.5, 'pmaRange': '1-2', 'pfcRange': '1-1', 'expectedFantamedia': 5.18, 'expectedTitolarita': 11, 'penaltyProbability': '0.000', 'freeKickProbability': '0.00', 'lastThreeYearVotoBase': 6.25, 'lastThreeYearFantamedia': 5.5, 'slot': 3, '"/>
        <s v="{'pma': 1.05, 'pfc': 0.55, 'pmaRange': '1-2', 'pfcRange': '1-1', 'expectedFantamedia': 6.59, 'expectedTitolarita': 43, 'penaltyProbability': '0.000', 'freeKickProbability': '0.00', 'lastThreeYearVotoBase': 6.2, 'lastThreeYearFantamedia': 6.6, 'slot': 6, '"/>
        <s v="{'pma': 7.15, 'pfc': 8.5, 'pmaRange': '4-11', 'pfcRange': '7-11', 'expectedFantamedia': 6.25, 'expectedTitolarita': 89, 'penaltyProbability': '0.000', 'freeKickProbability': '0.00', 'lastThreeYearVotoBase': 6.02, 'lastThreeYearFantamedia': 5.94, 'slot': 6"/>
        <s v="{'pma': 1.5, 'pfc': 0.65, 'pmaRange': '1-3', 'pfcRange': '1-1', 'expectedFantamedia': 6.18, 'expectedTitolarita': 69, 'penaltyProbability': '0.000', 'freeKickProbability': '0.00', 'lastThreeYearVotoBase': 5.88, 'lastThreeYearFantamedia': 6.02, 'slot': 8, "/>
        <s v="{'pma': 12.35, 'pfc': 19.8, 'pmaRange': '10-16', 'pfcRange': '15-25', 'expectedFantamedia': 6.59, 'expectedTitolarita': 83, 'penaltyProbability': '50.000', 'freeKickProbability': '70.00', 'lastThreeYearVotoBase': 6.12, 'lastThreeYearFantamedia': 6.47, 'sl"/>
        <s v="{'pma': 2.15, 'pfc': 4.6, 'pmaRange': '2-4', 'pfcRange': '4-6', 'expectedFantamedia': 6.39, 'expectedTitolarita': 57, 'penaltyProbability': '0.000', 'freeKickProbability': '0.00', 'lastThreeYearVotoBase': 6, 'lastThreeYearFantamedia': 6.12, 'slot': 6, 'id"/>
        <s v="{'pma': 1, 'pfc': 0.6, 'pmaRange': '1-2', 'pfcRange': '1-1', 'expectedFantamedia': 5.84, 'expectedTitolarita': 23, 'penaltyProbability': '0.000', 'freeKickProbability': '0.00', 'lastThreeYearVotoBase': 5.75, 'lastThreeYearFantamedia': 5.69, 'slot': 8, 'id"/>
        <s v="{'pma': 7.15, 'pfc': 8.35, 'pmaRange': '6-10', 'pfcRange': '7-11', 'expectedFantamedia': 6.13, 'expectedTitolarita': 87, 'penaltyProbability': '0.000', 'freeKickProbability': '0.00', 'lastThreeYearVotoBase': 5.76, 'lastThreeYearFantamedia': 5.76, 'slot': "/>
        <s v="{'pma': 1.3, 'pfc': 0.55, 'pmaRange': '1-2', 'pfcRange': '1-1', 'expectedFantamedia': 6.05, 'expectedTitolarita': 46, 'penaltyProbability': '0.000', 'freeKickProbability': '0.00', 'lastThreeYearVotoBase': 5.76, 'lastThreeYearFantamedia': 5.74, 'slot': 8, "/>
        <s v="{'pma': 2.3, 'pfc': 0.8, 'pmaRange': '2-4', 'pfcRange': '1-1', 'expectedFantamedia': 6.31, 'expectedTitolarita': 70, 'penaltyProbability': '0.000', 'freeKickProbability': '20.00', 'lastThreeYearVotoBase': 5.97, 'lastThreeYearFantamedia': 6.42, 'slot': 8, "/>
        <s v="{'pma': 7.15, 'pfc': 7.8, 'pmaRange': '5-10', 'pfcRange': '6-10', 'expectedFantamedia': 6.61, 'expectedTitolarita': 87, 'penaltyProbability': '0.000', 'freeKickProbability': '0.00', 'lastThreeYearVotoBase': 6.42, 'lastThreeYearFantamedia': 7.33, 'slot': 4"/>
        <s v="{'pma': 9, 'pfc': 4.6499999999999995, 'pmaRange': '6-13', 'pfcRange': '4-6', 'expectedFantamedia': 6.52, 'expectedTitolarita': 77, 'penaltyProbability': '0.000', 'freeKickProbability': '0.00', 'lastThreeYearVotoBase': 6.35, 'lastThreeYearFantamedia': 7.41"/>
        <s v="{'pma': 1.05, 'pfc': 3.25, 'pmaRange': '1-2', 'pfcRange': '3-5', 'expectedFantamedia': 6.67, 'expectedTitolarita': 64, 'penaltyProbability': '0.000', 'freeKickProbability': '0.00', 'lastThreeYearVotoBase': 6.22, 'lastThreeYearFantamedia': 7, 'slot': 5, 'i"/>
        <s v="{'pma': 10.65, 'pfc': 12.45, 'pmaRange': '9-13', 'pfcRange': '10-16', 'expectedFantamedia': 6.22, 'expectedTitolarita': 85, 'penaltyProbability': '0.000', 'freeKickProbability': '0.00', 'lastThreeYearVotoBase': 5.94, 'lastThreeYearFantamedia': 5.88, 'slot"/>
        <s v="{'pma': 1.15, 'pfc': 0.7, 'pmaRange': '1-2', 'pfcRange': '1-1', 'expectedFantamedia': 6.05, 'expectedTitolarita': 71, 'penaltyProbability': '0.000', 'freeKickProbability': '0.00', 'lastThreeYearVotoBase': 6.07, 'lastThreeYearFantamedia': 6.21, 'slot': 6, "/>
        <s v="{'pma': 3.35, 'pfc': 4.2, 'pmaRange': '2-5', 'pfcRange': '4-6', 'expectedFantamedia': 6.13, 'expectedTitolarita': 79, 'penaltyProbability': '0.000', 'freeKickProbability': '10.00', 'lastThreeYearVotoBase': 5.84, 'lastThreeYearFantamedia': 5.94, 'slot': 6,"/>
        <s v="{'pma': 5.05, 'pfc': 14.75, 'pmaRange': '3-8', 'pfcRange': '12-18', 'expectedFantamedia': 6.85, 'expectedTitolarita': 76, 'penaltyProbability': '0.000', 'freeKickProbability': '0.00', 'lastThreeYearVotoBase': 6, 'lastThreeYearFantamedia': 6.5, 'slot': 3, "/>
        <s v="{'pma': 0, 'pfc': 0, 'pmaRange': '0-0', 'pfcRange': '0-0', 'expectedFantamedia': 6.24, 'expectedTitolarita': 30, 'penaltyProbability': '0.000', 'freeKickProbability': '0.00', 'lastThreeYearVotoBase': 5.67, 'lastThreeYearFantamedia': 5.67, 'slot': 6, 'idFa"/>
        <s v="{'pma': 1.1, 'pfc': 0.6, 'pmaRange': '1-2', 'pfcRange': '1-1', 'expectedFantamedia': 6, 'expectedTitolarita': 41, 'penaltyProbability': '0.000', 'freeKickProbability': '0.00', 'lastThreeYearVotoBase': 5.83, 'lastThreeYearFantamedia': 5.72, 'slot': 8, 'idF"/>
        <s v="{'pma': 1.4, 'pfc': 0.65, 'pmaRange': '1-2', 'pfcRange': '1-1', 'expectedFantamedia': 6.04, 'expectedTitolarita': 71, 'penaltyProbability': '0.000', 'freeKickProbability': '0.00', 'lastThreeYearVotoBase': 5.8, 'lastThreeYearFantamedia': 5.64, 'slot': 8, '"/>
        <s v="{'pma': 1.15, 'pfc': 0.6, 'pmaRange': '1-2', 'pfcRange': '1-1', 'expectedFantamedia': 5.9, 'expectedTitolarita': 62, 'penaltyProbability': '0.000', 'freeKickProbability': '0.00', 'lastThreeYearVotoBase': 5.71, 'lastThreeYearFantamedia': 5.67, 'slot': 8, '"/>
        <s v="{'pma': 1.3, 'pfc': 0.65, 'pmaRange': '1-2', 'pfcRange': '1-1', 'expectedFantamedia': 6.14, 'expectedTitolarita': 74, 'penaltyProbability': '0.000', 'freeKickProbability': '0.00', 'lastThreeYearVotoBase': 6.25, 'lastThreeYearFantamedia': 6.25, 'slot': 8, "/>
        <s v="{'pma': 1.2, 'pfc': 0.55, 'pmaRange': '1-2', 'pfcRange': '1-1', 'expectedFantamedia': 6.02, 'expectedTitolarita': 35, 'penaltyProbability': '0.000', 'freeKickProbability': '0.00', 'lastThreeYearVotoBase': 0, 'lastThreeYearFantamedia': 0, 'slot': 6, 'idFan"/>
        <s v="{'pma': 4.3, 'pfc': 1.1, 'pmaRange': '3-7', 'pfcRange': '1-2', 'expectedFantamedia': 6.05, 'expectedTitolarita': 78, 'penaltyProbability': '0.000', 'freeKickProbability': '0.00', 'lastThreeYearVotoBase': 5.79, 'lastThreeYearFantamedia': 5.64, 'slot': 8, '"/>
        <s v="{'pma': 0.9, 'pfc': 0.45, 'pmaRange': '1-2', 'pfcRange': '1-1', 'expectedFantamedia': 6.02, 'expectedTitolarita': 48, 'penaltyProbability': '0.000', 'freeKickProbability': '0.00', 'lastThreeYearVotoBase': 0, 'lastThreeYearFantamedia': 0, 'slot': 8, 'idFan"/>
        <s v="{'pma': 0, 'pfc': 0, 'pmaRange': '0-0', 'pfcRange': '0-0', 'expectedFantamedia': 6.13, 'expectedTitolarita': 37, 'penaltyProbability': '0.000', 'freeKickProbability': '0.00', 'lastThreeYearVotoBase': 5.75, 'lastThreeYearFantamedia': 5.75, 'slot': 6, 'idFa"/>
        <s v="{'pma': 1.05, 'pfc': 0.6, 'pmaRange': '1-2', 'pfcRange': '1-1', 'expectedFantamedia': 5.95, 'expectedTitolarita': 52, 'penaltyProbability': '0.000', 'freeKickProbability': '0.00', 'lastThreeYearVotoBase': 6, 'lastThreeYearFantamedia': 5.75, 'slot': 8, 'id"/>
        <s v="{'pma': 0.8, 'pfc': 0.5, 'pmaRange': '1-1', 'pfcRange': '1-1', 'expectedFantamedia': 4.84, 'expectedTitolarita': 9, 'penaltyProbability': '0.000', 'freeKickProbability': '0.00', 'lastThreeYearVotoBase': 0, 'lastThreeYearFantamedia': 0, 'slot': 3, 'idFanta"/>
        <s v="{'pma': 95.75, 'pfc': 90.55000000000001, 'pmaRange': '85-108', 'pfcRange': '82-100', 'expectedFantamedia': 7.22, 'expectedTitolarita': 91, 'penaltyProbability': '0.000', 'freeKickProbability': '0.00', 'lastThreeYearVotoBase': 6.5, 'lastThreeYearFantamedia"/>
        <s v="{'pma': 92.5, 'pfc': 95.94999999999999, 'pmaRange': '80-106', 'pfcRange': '87-106', 'expectedFantamedia': 7.37, 'expectedTitolarita': 86, 'penaltyProbability': '45.000', 'freeKickProbability': '0.00', 'lastThreeYearVotoBase': 6.1, 'lastThreeYearFantamedia"/>
        <s v="{'pma': 13.700000000000001, 'pfc': 21, 'pmaRange': '10-18', 'pfcRange': '17-26', 'expectedFantamedia': 6.7, 'expectedTitolarita': 91, 'penaltyProbability': '70.000', 'freeKickProbability': '0.00', 'lastThreeYearVotoBase': 0, 'lastThreeYearFantamedia': 0, "/>
        <s v="{'pma': 58.3, 'pfc': 65.3, 'pmaRange': '52-66', 'pfcRange': '56-76', 'expectedFantamedia': 7.07, 'expectedTitolarita': 89, 'penaltyProbability': '30.000', 'freeKickProbability': '20.00', 'lastThreeYearVotoBase': 0, 'lastThreeYearFantamedia': 0, 'slot': 1,"/>
        <s v="{'pma': 20.35, 'pfc': 16.7, 'pmaRange': '15-27', 'pfcRange': '13-21', 'expectedFantamedia': 6.93, 'expectedTitolarita': 68, 'penaltyProbability': '20.000', 'freeKickProbability': '0.00', 'lastThreeYearVotoBase': 0, 'lastThreeYearFantamedia': 0, 'slot': 4,"/>
        <s v="{'pma': 29.85, 'pfc': 24.549999999999997, 'pmaRange': '25-35', 'pfcRange': '19-31', 'expectedFantamedia': 6.63, 'expectedTitolarita': 81, 'penaltyProbability': '10.000', 'freeKickProbability': '10.00', 'lastThreeYearVotoBase': 0, 'lastThreeYearFantamedia'"/>
        <s v="{'pma': 11.45, 'pfc': 15.100000000000001, 'pmaRange': '8-16', 'pfcRange': '13-19', 'expectedFantamedia': 6.87, 'expectedTitolarita': 73, 'penaltyProbability': '20.000', 'freeKickProbability': '0.00', 'lastThreeYearVotoBase': 0, 'lastThreeYearFantamedia': "/>
        <s v="{'pma': 9.05, 'pfc': 16.8, 'pmaRange': '7-13', 'pfcRange': '13-21', 'expectedFantamedia': 6.77, 'expectedTitolarita': 67, 'penaltyProbability': '0.000', 'freeKickProbability': '0.00', 'lastThreeYearVotoBase': 5.9, 'lastThreeYearFantamedia': 5.95, 'slot': "/>
        <s v="{'pma': 8.25, 'pfc': 14.85, 'pmaRange': '7-11', 'pfcRange': '12-19', 'expectedFantamedia': 6.53, 'expectedTitolarita': 91, 'penaltyProbability': '10.000', 'freeKickProbability': '70.00', 'lastThreeYearVotoBase': 6.06, 'lastThreeYearFantamedia': 6.42, 'slo"/>
        <s v="{'pma': 22.55, 'pfc': 28.9, 'pmaRange': '18-28', 'pfcRange': '24-35', 'expectedFantamedia': 6.89, 'expectedTitolarita': 82, 'penaltyProbability': '0.000', 'freeKickProbability': '0.00', 'lastThreeYearVotoBase': 0, 'lastThreeYearFantamedia': 0, 'slot': 3, "/>
        <s v="{'pma': 3.5500000000000003, 'pfc': 6.05, 'pmaRange': '3-6', 'pfcRange': '5-8', 'expectedFantamedia': 6.59, 'expectedTitolarita': 87, 'penaltyProbability': '40.000', 'freeKickProbability': '0.00', 'lastThreeYearVotoBase': 5.88, 'lastThreeYearFantamedia': 6"/>
        <s v="{'pma': 22, 'pfc': 23.400000000000002, 'pmaRange': '18-27', 'pfcRange': '18-30', 'expectedFantamedia': 6.49, 'expectedTitolarita': 89, 'penaltyProbability': '0.000', 'freeKickProbability': '70.00', 'lastThreeYearVotoBase': 0, 'lastThreeYearFantamedia': 0,"/>
        <s v="{'pma': 5.3, 'pfc': 8.35, 'pmaRange': '4-8', 'pfcRange': '7-11', 'expectedFantamedia': 4.78, 'expectedTitolarita': 84, 'penaltyProbability': '0.000', 'freeKickProbability': '0.00', 'lastThreeYearVotoBase': 0, 'lastThreeYearFantamedia': 0, 'slot': 2, 'idFa"/>
        <s v="{'pma': 1.5, 'pfc': 0.45, 'pmaRange': '1-3', 'pfcRange': '1-1', 'expectedFantamedia': 6.58, 'expectedTitolarita': 65, 'penaltyProbability': '30.000', 'freeKickProbability': '0.00', 'lastThreeYearVotoBase': 0, 'lastThreeYearFantamedia': 0, 'slot': 6, 'idFa"/>
        <s v="{'pma': 2.7, 'pfc': 8.200000000000001, 'pmaRange': '2-5', 'pfcRange': '7-11', 'expectedFantamedia': 6.79, 'expectedTitolarita': 75, 'penaltyProbability': '10.000', 'freeKickProbability': '0.00', 'lastThreeYearVotoBase': 0, 'lastThreeYearFantamedia': 0, 's"/>
        <s v="{'pma': 6.05, 'pfc': 7.6, 'pmaRange': '4-9', 'pfcRange': '6-10', 'expectedFantamedia': 6.45, 'expectedTitolarita': 75, 'penaltyProbability': '0.000', 'freeKickProbability': '20.00', 'lastThreeYearVotoBase': 0, 'lastThreeYearFantamedia': 0, 'slot': 5, 'idF"/>
        <s v="{'pma': 1.65, 'pfc': 12.7, 'pmaRange': '1-3', 'pfcRange': '10-16', 'expectedFantamedia': 4.87, 'expectedTitolarita': 84, 'penaltyProbability': '0.000', 'freeKickProbability': '0.00', 'lastThreeYearVotoBase': 0, 'lastThreeYearFantamedia': 0, 'slot': 2, 'id"/>
        <s v="{'pma': 16.75, 'pfc': 21.9, 'pmaRange': '13-21', 'pfcRange': '18-27', 'expectedFantamedia': 6.85, 'expectedTitolarita': 87, 'penaltyProbability': '40.000', 'freeKickProbability': '0.00', 'lastThreeYearVotoBase': 0, 'lastThreeYearFantamedia': 0, 'slot': 2,"/>
        <s v="{'pma': 2, 'pfc': 10.55, 'pmaRange': '2-3', 'pfcRange': '8-14', 'expectedFantamedia': 6.37, 'expectedTitolarita': 82, 'penaltyProbability': '0.000', 'freeKickProbability': '20.00', 'lastThreeYearVotoBase': 5.88, 'lastThreeYearFantamedia': 5.88, 'slot': 5,"/>
        <s v="{'pma': 1.35, 'pfc': 7.4, 'pmaRange': '1-2', 'pfcRange': '6-10', 'expectedFantamedia': 4.67, 'expectedTitolarita': 91, 'penaltyProbability': '0.000', 'freeKickProbability': '0.00', 'lastThreeYearVotoBase': 0, 'lastThreeYearFantamedia': 0, 'slot': 2, 'idFa"/>
        <s v="{'pma': 19.599999999999998, 'pfc': 22.55, 'pmaRange': '15-25', 'pfcRange': '17-29', 'expectedFantamedia': 6.46, 'expectedTitolarita': 83, 'penaltyProbability': '0.000', 'freeKickProbability': '0.00', 'lastThreeYearVotoBase': 0, 'lastThreeYearFantamedia': "/>
        <s v="{'pma': 2.3, 'pfc': 9.65, 'pmaRange': '2-4', 'pfcRange': '8-13', 'expectedFantamedia': 6.57, 'expectedTitolarita': 81, 'penaltyProbability': '20.000', 'freeKickProbability': '0.00', 'lastThreeYearVotoBase': 0, 'lastThreeYearFantamedia': 0, 'slot': 5, 'idF"/>
        <s v="{'pma': 1.05, 'pfc': 0.45, 'pmaRange': '1-2', 'pfcRange': '1-1', 'expectedFantamedia': 6.16, 'expectedTitolarita': 57, 'penaltyProbability': '20.000', 'freeKickProbability': '0.00', 'lastThreeYearVotoBase': 5.73, 'lastThreeYearFantamedia': 5.73, 'slot': 6"/>
        <s v="{'pma': 0.95, 'pfc': 0.5, 'pmaRange': '1-2', 'pfcRange': '1-1', 'expectedFantamedia': 6.39, 'expectedTitolarita': 47, 'penaltyProbability': '0.000', 'freeKickProbability': '0.00', 'lastThreeYearVotoBase': 0, 'lastThreeYearFantamedia': 0, 'slot': 6, 'idFan"/>
        <s v="{'pma': 6.550000000000001, 'pfc': 7.1000000000000005, 'pmaRange': '4-10', 'pfcRange': '6-9', 'expectedFantamedia': 6.5, 'expectedTitolarita': 79, 'penaltyProbability': '0.000', 'freeKickProbability': '0.00', 'lastThreeYearVotoBase': 5.5, 'lastThreeYearFan"/>
        <s v="{'pma': 1.4, 'pfc': 2.65, 'pmaRange': '1-3', 'pfcRange': '2-4', 'expectedFantamedia': 6.29, 'expectedTitolarita': 81, 'penaltyProbability': '20.000', 'freeKickProbability': '0.00', 'lastThreeYearVotoBase': 0, 'lastThreeYearFantamedia': 0, 'slot': 7, 'idFa"/>
        <s v="{'pma': 1.1, 'pfc': 0.55, 'pmaRange': '1-2', 'pfcRange': '1-1', 'expectedFantamedia': 6.45, 'expectedTitolarita': 37, 'penaltyProbability': '0.000', 'freeKickProbability': '0.00', 'lastThreeYearVotoBase': 0, 'lastThreeYearFantamedia': 0, 'slot': 8, 'idFan"/>
        <s v="{'pma': 4.1000000000000005, 'pfc': 11.299999999999999, 'pmaRange': '3-7', 'pfcRange': '9-15', 'expectedFantamedia': 6.47, 'expectedTitolarita': 74, 'penaltyProbability': '0.000', 'freeKickProbability': '0.00', 'lastThreeYearVotoBase': 0, 'lastThreeYearFan"/>
        <s v="{'pma': 1.2, 'pfc': 0.5, 'pmaRange': '1-2', 'pfcRange': '1-1', 'expectedFantamedia': 5.99, 'expectedTitolarita': 63, 'penaltyProbability': '0.000', 'freeKickProbability': '0.00', 'lastThreeYearVotoBase': 5.64, 'lastThreeYearFantamedia': 5.64, 'slot': 8, '"/>
        <s v="{'pma': 14.05, 'pfc': 27.75, 'pmaRange': '11-18', 'pfcRange': '21-35', 'expectedFantamedia': 6.54, 'expectedTitolarita': 78, 'penaltyProbability': '0.000', 'freeKickProbability': '0.00', 'lastThreeYearVotoBase': 0, 'lastThreeYearFantamedia': 0, 'slot': 1,"/>
        <s v="{'pma': 1.05, 'pfc': 0.4, 'pmaRange': '1-2', 'pfcRange': '1-1', 'expectedFantamedia': 6.44, 'expectedTitolarita': 46, 'penaltyProbability': '20.000', 'freeKickProbability': '0.00', 'lastThreeYearVotoBase': 6.16, 'lastThreeYearFantamedia': 6.96, 'slot': 8,"/>
        <s v="{'pma': 1.4, 'pfc': 0.65, 'pmaRange': '2-2', 'pfcRange': '1-1', 'expectedFantamedia': 6.08, 'expectedTitolarita': 74, 'penaltyProbability': '0.000', 'freeKickProbability': '0.00', 'lastThreeYearVotoBase': 5.92, 'lastThreeYearFantamedia': 5.94, 'slot': 8, "/>
        <s v="{'pma': 1.35, 'pfc': 6.4, 'pmaRange': '1-3', 'pfcRange': '5-8', 'expectedFantamedia': 6.67, 'expectedTitolarita': 72, 'penaltyProbability': '0.000', 'freeKickProbability': '0.00', 'lastThreeYearVotoBase': 0, 'lastThreeYearFantamedia': 0, 'slot': 5, 'idFan"/>
        <s v="{'pma': 2.0500000000000003, 'pfc': 0.85, 'pmaRange': '2-3', 'pfcRange': '1-2', 'expectedFantamedia': 6.01, 'expectedTitolarita': 38, 'penaltyProbability': '0.000', 'freeKickProbability': '0.00', 'lastThreeYearVotoBase': 0, 'lastThreeYearFantamedia': 0, 's"/>
        <s v="{'pma': 1.75, 'pfc': 0.6, 'pmaRange': '2-3', 'pfcRange': '1-1', 'expectedFantamedia': 6.02, 'expectedTitolarita': 83, 'penaltyProbability': '0.000', 'freeKickProbability': '0.00', 'lastThreeYearVotoBase': 0, 'lastThreeYearFantamedia': 0, 'slot': 8, 'idFan"/>
        <s v="{'pma': 3.5500000000000003, 'pfc': 0.55, 'pmaRange': '2-6', 'pfcRange': '1-1', 'expectedFantamedia': 6.2, 'expectedTitolarita': 85, 'penaltyProbability': '0.000', 'freeKickProbability': '0.00', 'lastThreeYearVotoBase': 0, 'lastThreeYearFantamedia': 0, 'sl"/>
        <s v="{'pma': 6.2, 'pfc': 12.8, 'pmaRange': '4-9', 'pfcRange': '10-16', 'expectedFantamedia': 6.46, 'expectedTitolarita': 76, 'penaltyProbability': '0.000', 'freeKickProbability': '0.00', 'lastThreeYearVotoBase': 0, 'lastThreeYearFantamedia': 0, 'slot': 5, 'idF"/>
        <s v="{'pma': 1.55, 'pfc': 4.05, 'pmaRange': '1-3', 'pfcRange': '4-6', 'expectedFantamedia': 6.1, 'expectedTitolarita': 84, 'penaltyProbability': '0.000', 'freeKickProbability': '0.00', 'lastThreeYearVotoBase': 0, 'lastThreeYearFantamedia': 0, 'slot': 6, 'idFan"/>
        <s v="{'pma': 22.1, 'pfc': 24.45, 'pmaRange': '19-27', 'pfcRange': '19-31', 'expectedFantamedia': 6.39, 'expectedTitolarita': 75, 'penaltyProbability': '0.000', 'freeKickProbability': '0.00', 'lastThreeYearVotoBase': 0, 'lastThreeYearFantamedia': 0, 'slot': 2, "/>
        <s v="{'pma': 5.55, 'pfc': 3.0500000000000003, 'pmaRange': '4-8', 'pfcRange': '3-4', 'expectedFantamedia': 6.15, 'expectedTitolarita': 73, 'penaltyProbability': '0.000', 'freeKickProbability': '0.00', 'lastThreeYearVotoBase': 0, 'lastThreeYearFantamedia': 0, 's"/>
        <s v="{'pma': 1.45, 'pfc': 3.25, 'pmaRange': '1-3', 'pfcRange': '3-5', 'expectedFantamedia': 6.09, 'expectedTitolarita': 82, 'penaltyProbability': '0.000', 'freeKickProbability': '0.00', 'lastThreeYearVotoBase': 0, 'lastThreeYearFantamedia': 0, 'slot': 7, 'idFa"/>
        <s v="{'pma': 1.2, 'pfc': 0.5, 'pmaRange': '1-2', 'pfcRange': '1-1', 'expectedFantamedia': 6.15, 'expectedTitolarita': 82, 'penaltyProbability': '0.000', 'freeKickProbability': '0.00', 'lastThreeYearVotoBase': 0, 'lastThreeYearFantamedia': 0, 'slot': 8, 'idFant"/>
        <s v="{'pma': 3, 'pfc': 4.2, 'pmaRange': '2-5', 'pfcRange': '4-6', 'expectedFantamedia': 6.02, 'expectedTitolarita': 91, 'penaltyProbability': '0.000', 'freeKickProbability': '0.00', 'lastThreeYearVotoBase': 0, 'lastThreeYearFantamedia': 0, 'slot': 7, 'idFantac"/>
        <s v="{'pma': 1.05, 'pfc': 0.6, 'pmaRange': '1-2', 'pfcRange': '1-1', 'expectedFantamedia': 5.93, 'expectedTitolarita': 54, 'penaltyProbability': '0.000', 'freeKickProbability': '0.00', 'lastThreeYearVotoBase': 0, 'lastThreeYearFantamedia': 0, 'slot': 8, 'idFan"/>
        <s v="{'pma': 15.25, 'pfc': 25.15, 'pmaRange': '13-19', 'pfcRange': '19-32', 'expectedFantamedia': 6.29, 'expectedTitolarita': 86, 'penaltyProbability': '0.000', 'freeKickProbability': '10.00', 'lastThreeYearVotoBase': 0, 'lastThreeYearFantamedia': 0, 'slot': 2"/>
        <s v="{'pma': 2, 'pfc': 6.05, 'pmaRange': '2-3', 'pfcRange': '5-8', 'expectedFantamedia': 6.6, 'expectedTitolarita': 64, 'penaltyProbability': '10.000', 'freeKickProbability': '10.00', 'lastThreeYearVotoBase': 0, 'lastThreeYearFantamedia': 0, 'slot': 5, 'idFant"/>
        <s v="{'pma': 3.95, 'pfc': 5.95, 'pmaRange': '3-6', 'pfcRange': '5-8', 'expectedFantamedia': 6.1, 'expectedTitolarita': 80, 'penaltyProbability': '0.000', 'freeKickProbability': '0.00', 'lastThreeYearVotoBase': 0, 'lastThreeYearFantamedia': 0, 'slot': 7, 'idFan"/>
        <s v="{'pma': 1.7, 'pfc': 0.7, 'pmaRange': '2-3', 'pfcRange': '1-1', 'expectedFantamedia': 6.02, 'expectedTitolarita': 85, 'penaltyProbability': '0.000', 'freeKickProbability': '0.00', 'lastThreeYearVotoBase': 0, 'lastThreeYearFantamedia': 0, 'slot': 8, 'idFant"/>
        <s v="{'pma': 3.95, 'pfc': 0.9, 'pmaRange': '3-6', 'pfcRange': '1-2', 'expectedFantamedia': 6.05, 'expectedTitolarita': 81, 'penaltyProbability': '0.000', 'freeKickProbability': '0.00', 'lastThreeYearVotoBase': 0, 'lastThreeYearFantamedia': 0, 'slot': 8, 'idFan"/>
        <s v="{'pma': 1, 'pfc': 0.5, 'pmaRange': '1-2', 'pfcRange': '1-1', 'expectedFantamedia': 5.99, 'expectedTitolarita': 72, 'penaltyProbability': '0.000', 'freeKickProbability': '0.00', 'lastThreeYearVotoBase': 0, 'lastThreeYearFantamedia': 0, 'slot': 8, 'idFantac"/>
        <s v="{'pma': 1.35, 'pfc': 4.5, 'pmaRange': '1-2', 'pfcRange': '4-6', 'expectedFantamedia': 6.5, 'expectedTitolarita': 66, 'penaltyProbability': '0.000', 'freeKickProbability': '0.00', 'lastThreeYearVotoBase': 0, 'lastThreeYearFantamedia': 0, 'slot': 7, 'idFant"/>
        <s v="{'pma': 0.9, 'pfc': 0.6, 'pmaRange': '1-2', 'pfcRange': '1-1', 'expectedFantamedia': 6.45, 'expectedTitolarita': 38, 'penaltyProbability': '0.000', 'freeKickProbability': '0.00', 'lastThreeYearVotoBase': 0, 'lastThreeYearFantamedia': 0, 'slot': 6, 'idFant"/>
        <s v="{'pma': 0.9, 'pfc': 0.45, 'pmaRange': '1-2', 'pfcRange': '1-1', 'expectedFantamedia': 5.97, 'expectedTitolarita': 48, 'penaltyProbability': '0.000', 'freeKickProbability': '0.00', 'lastThreeYearVotoBase': 0, 'lastThreeYearFantamedia': 0, 'slot': 8, 'idFan"/>
        <s v="{'pma': 3.1, 'pfc': 0.95, 'pmaRange': '2-5', 'pfcRange': '1-2', 'expectedFantamedia': 6.01, 'expectedTitolarita': 76, 'penaltyProbability': '0.000', 'freeKickProbability': '0.00', 'lastThreeYearVotoBase': 0, 'lastThreeYearFantamedia': 0, 'slot': 8, 'idFan"/>
        <s v="{'pma': 1.2, 'pfc': 0.65, 'pmaRange': '1-2', 'pfcRange': '1-1', 'expectedFantamedia': 5.95, 'expectedTitolarita': 58, 'penaltyProbability': '0.000', 'freeKickProbability': '0.00', 'lastThreeYearVotoBase': 0, 'lastThreeYearFantamedia': 0, 'slot': 8, 'idFan"/>
        <s v="{'pma': 0.9, 'pfc': 0.5, 'pmaRange': '1-2', 'pfcRange': '1-1', 'expectedFantamedia': 4.9, 'expectedTitolarita': 14, 'penaltyProbability': '0.000', 'freeKickProbability': '0.00', 'lastThreeYearVotoBase': 0, 'lastThreeYearFantamedia': 0, 'slot': 3, 'idFanta"/>
        <s v="{'pma': 0.95, 'pfc': 0.5, 'pmaRange': '1-2', 'pfcRange': '1-1', 'expectedFantamedia': 6.3, 'expectedTitolarita': 39, 'penaltyProbability': '0.000', 'freeKickProbability': '0.00', 'lastThreeYearVotoBase': 5.71, 'lastThreeYearFantamedia': 5.71, 'slot': 8, '"/>
        <s v="{'pma': 1.2, 'pfc': 0.55, 'pmaRange': '1-2', 'pfcRange': '1-1', 'expectedFantamedia': 5.87, 'expectedTitolarita': 79, 'penaltyProbability': '0.000', 'freeKickProbability': '0.00', 'lastThreeYearVotoBase': 5.53, 'lastThreeYearFantamedia': 5.42, 'slot': 8, "/>
        <s v="{'pma': 1.45, 'pfc': 0.7, 'pmaRange': '1-2', 'pfcRange': '1-1', 'expectedFantamedia': 5.75, 'expectedTitolarita': 62, 'penaltyProbability': '0.000', 'freeKickProbability': '0.00', 'lastThreeYearVotoBase': 0, 'lastThreeYearFantamedia': 0, 'slot': 8, 'idFan"/>
        <s v="{'pma': 0.5, 'pfc': 0.3, 'pmaRange': '1-1', 'pfcRange': '1-1', 'expectedFantamedia': 5.99, 'expectedTitolarita': 39, 'penaltyProbability': '0.000', 'freeKickProbability': '0.00', 'lastThreeYearVotoBase': 0, 'lastThreeYearFantamedia': 0, 'slot': 8, 'idFant"/>
        <s v="{'pma': 1.05, 'pfc': 0.6, 'pmaRange': '1-2', 'pfcRange': '1-1', 'expectedFantamedia': 5.75, 'expectedTitolarita': 65, 'penaltyProbability': '0.000', 'freeKickProbability': '0.00', 'lastThreeYearVotoBase': 0, 'lastThreeYearFantamedia': 0, 'slot': 8, 'idFan"/>
        <s v="{'pma': 1.5, 'pfc': 1.05, 'pmaRange': '2-2', 'pfcRange': '1-2', 'expectedFantamedia': 6.34, 'expectedTitolarita': 37, 'penaltyProbability': '0.000', 'freeKickProbability': '0.00', 'lastThreeYearVotoBase': 0, 'lastThreeYearFantamedia': 0, 'slot': 8, 'idFan"/>
        <s v="{'pma': 1, 'pfc': 0.5, 'pmaRange': '1-2', 'pfcRange': '1-1', 'expectedFantamedia': 6.26, 'expectedTitolarita': 35, 'penaltyProbability': '0.000', 'freeKickProbability': '0.00', 'lastThreeYearVotoBase': 0, 'lastThreeYearFantamedia': 0, 'slot': 6, 'idFantac"/>
        <s v="{'pma': 1.05, 'pfc': 0.6, 'pmaRange': '1-2', 'pfcRange': '1-1', 'expectedFantamedia': 5.84, 'expectedTitolarita': 43, 'penaltyProbability': '0.000', 'freeKickProbability': '0.00', 'lastThreeYearVotoBase': 6.17, 'lastThreeYearFantamedia': 6, 'slot': 8, 'id"/>
        <s v="{'pma': 0.8, 'pfc': 0.4, 'pmaRange': '1-1', 'pfcRange': '1-1', 'expectedFantamedia': 5.84, 'expectedTitolarita': 37, 'penaltyProbability': '0.000', 'freeKickProbability': '0.00', 'lastThreeYearVotoBase': 5.9, 'lastThreeYearFantamedia': 5.99, 'slot': 8, 'i"/>
        <s v="{'pma': 1.8, 'pfc': 0.7, 'pmaRange': '2-3', 'pfcRange': '1-1', 'expectedFantamedia': 6.11, 'expectedTitolarita': 70, 'penaltyProbability': '0.000', 'freeKickProbability': '0.00', 'lastThreeYearVotoBase': 5.8, 'lastThreeYearFantamedia': 5.7, 'slot': 8, 'id"/>
        <s v="{'pma': 1.05, 'pfc': 0.55, 'pmaRange': '1-2', 'pfcRange': '1-1', 'expectedFantamedia': 6.37, 'expectedTitolarita': 38, 'penaltyProbability': '0.000', 'freeKickProbability': '0.00', 'lastThreeYearVotoBase': 6.07, 'lastThreeYearFantamedia': 6.5, 'slot': 8, "/>
        <s v="{'pma': 1.2, 'pfc': 0.55, 'pmaRange': '1-2', 'pfcRange': '1-1', 'expectedFantamedia': 6.18, 'expectedTitolarita': 53, 'penaltyProbability': '0.000', 'freeKickProbability': '0.00', 'lastThreeYearVotoBase': 0, 'lastThreeYearFantamedia': 0, 'slot': 8, 'idFan"/>
        <s v="{'pma': 0.95, 'pfc': 0.55, 'pmaRange': '1-2', 'pfcRange': '1-1', 'expectedFantamedia': 5.9, 'expectedTitolarita': 35, 'penaltyProbability': '0.000', 'freeKickProbability': '0.00', 'lastThreeYearVotoBase': 0, 'lastThreeYearFantamedia': 0, 'slot': 6, 'idFan"/>
        <s v="{'pma': 1.5, 'pfc': 0.75, 'pmaRange': '1-3', 'pfcRange': '1-1', 'expectedFantamedia': 5.94, 'expectedTitolarita': 43, 'penaltyProbability': '0.000', 'freeKickProbability': '0.00', 'lastThreeYearVotoBase': 0, 'lastThreeYearFantamedia': 0, 'slot': 8, 'idFan"/>
        <s v="{'pma': 1, 'pfc': 0.65, 'pmaRange': '1-2', 'pfcRange': '1-1', 'expectedFantamedia': 5.85, 'expectedTitolarita': 41, 'penaltyProbability': '0.000', 'freeKickProbability': '0.00', 'lastThreeYearVotoBase': 0, 'lastThreeYearFantamedia': 0, 'slot': 8, 'idFanta"/>
        <s v="{'pma': 1.3, 'pfc': 0.6, 'pmaRange': '1-2', 'pfcRange': '1-1', 'expectedFantamedia': 6.03, 'expectedTitolarita': 70, 'penaltyProbability': '0.000', 'freeKickProbability': '0.00', 'lastThreeYearVotoBase': 5.97, 'lastThreeYearFantamedia': 6, 'slot': 8, 'idF"/>
        <s v="{'pma': 1.05, 'pfc': 0.6, 'pmaRange': '1-2', 'pfcRange': '1-1', 'expectedFantamedia': 5.83, 'expectedTitolarita': 45, 'penaltyProbability': '0.000', 'freeKickProbability': '0.00', 'lastThreeYearVotoBase': 5.75, 'lastThreeYearFantamedia': 5.62, 'slot': 8, "/>
        <s v="{'pma': 1.15, 'pfc': 0.5, 'pmaRange': '1-2', 'pfcRange': '1-1', 'expectedFantamedia': 6.01, 'expectedTitolarita': 54, 'penaltyProbability': '0.000', 'freeKickProbability': '0.00', 'lastThreeYearVotoBase': 0, 'lastThreeYearFantamedia': 0, 'slot': 6, 'idFan"/>
        <s v="{'pma': 0.9, 'pfc': 0.5, 'pmaRange': '1-2', 'pfcRange': '1-1', 'expectedFantamedia': 5.82, 'expectedTitolarita': 35, 'penaltyProbability': '0.000', 'freeKickProbability': '0.00', 'lastThreeYearVotoBase': 5, 'lastThreeYearFantamedia': 5, 'slot': 8, 'idFant"/>
        <s v="{'pma': 1.1, 'pfc': 0.65, 'pmaRange': '1-2', 'pfcRange': '1-1', 'expectedFantamedia': 5.9, 'expectedTitolarita': 47, 'penaltyProbability': '0.000', 'freeKickProbability': '0.00', 'lastThreeYearVotoBase': 5.88, 'lastThreeYearFantamedia': 5.92, 'slot': 8, '"/>
        <s v="{'pma': 0.95, 'pfc': 0.6, 'pmaRange': '1-2', 'pfcRange': '1-1', 'expectedFantamedia': 5.95, 'expectedTitolarita': 37, 'penaltyProbability': '0.000', 'freeKickProbability': '0.00', 'lastThreeYearVotoBase': 0, 'lastThreeYearFantamedia': 0, 'slot': 6, 'idFan"/>
        <s v="{'pma': 0.85, 'pfc': 0.5, 'pmaRange': '1-2', 'pfcRange': '1-1', 'expectedFantamedia': 4.55, 'expectedTitolarita': 14, 'penaltyProbability': '0.000', 'freeKickProbability': '0.00', 'lastThreeYearVotoBase': 0, 'lastThreeYearFantamedia': 0, 'slot': 3, 'idFan"/>
        <s v="{'pma': 5.8500000000000005, 'pfc': 1.15, 'pmaRange': '4-9', 'pfcRange': '1-2', 'expectedFantamedia': 6.03, 'expectedTitolarita': 86, 'penaltyProbability': '0.000', 'freeKickProbability': '0.00', 'lastThreeYearVotoBase': 0, 'lastThreeYearFantamedia': 0, 's"/>
        <s v="{'pma': 1.25, 'pfc': 0.5, 'pmaRange': '1-2', 'pfcRange': '1-1', 'expectedFantamedia': 4.65, 'expectedTitolarita': 59, 'penaltyProbability': '0.000', 'freeKickProbability': '0.00', 'lastThreeYearVotoBase': 5.97, 'lastThreeYearFantamedia': 4, 'slot': 3, 'id"/>
        <s v="{'pma': 1, 'pfc': 0.55, 'pmaRange': '1-2', 'pfcRange': '1-1', 'expectedFantamedia': 5.92, 'expectedTitolarita': 37, 'penaltyProbability': '0.000', 'freeKickProbability': '0.00', 'lastThreeYearVotoBase': 0, 'lastThreeYearFantamedia': 0, 'slot': 8, 'idFanta"/>
        <s v="{'pma': 0.9, 'pfc': 0.5, 'pmaRange': '1-2', 'pfcRange': '1-1', 'expectedFantamedia': 4.84, 'expectedTitolarita': 9, 'penaltyProbability': '0.000', 'freeKickProbability': '0.00', 'lastThreeYearVotoBase': 0, 'lastThreeYearFantamedia': 0, 'slot': 3, 'idFanta"/>
        <s v="{'pma': 0.9, 'pfc': 0.5, 'pmaRange': '1-2', 'pfcRange': '1-1', 'expectedFantamedia': 4.47, 'expectedTitolarita': 18, 'penaltyProbability': '0.000', 'freeKickProbability': '0.00', 'lastThreeYearVotoBase': 0, 'lastThreeYearFantamedia': 0, 'slot': 3, 'idFant"/>
        <s v="{'pma': 0.9, 'pfc': 0.5, 'pmaRange': '1-2', 'pfcRange': '1-1', 'expectedFantamedia': 5.81, 'expectedTitolarita': 35, 'penaltyProbability': '0.000', 'freeKickProbability': '0.00', 'lastThreeYearVotoBase': 0, 'lastThreeYearFantamedia': 0, 'slot': 8, 'idFant"/>
        <s v="{'pma': 0.85, 'pfc': 0.5, 'pmaRange': '1-2', 'pfcRange': '1-1', 'expectedFantamedia': 4.48, 'expectedTitolarita': 9, 'penaltyProbability': '0.000', 'freeKickProbability': '0.00', 'lastThreeYearVotoBase': 0, 'lastThreeYearFantamedia': 0, 'slot': 3, 'idFant"/>
        <s v="{'pma': 0.7, 'pfc': 0.35, 'pmaRange': '1-1', 'pfcRange': '1-1', 'expectedFantamedia': 5.98, 'expectedTitolarita': 35, 'penaltyProbability': '0.000', 'freeKickProbability': '0.00', 'lastThreeYearVotoBase': 0, 'lastThreeYearFantamedia': 0, 'slot': 8, 'idFan"/>
        <s v="{'pma': 0.85, 'pfc': 0.4, 'pmaRange': '1-2', 'pfcRange': '1-1', 'expectedFantamedia': 5.91, 'expectedTitolarita': 35, 'penaltyProbability': '0.000', 'freeKickProbability': '0.00', 'lastThreeYearVotoBase': 0, 'lastThreeYearFantamedia': 0, 'slot': 8, 'idFan"/>
        <s v="{'pma': 0.5, 'pfc': 0.35, 'pmaRange': '1-1', 'pfcRange': '1-1', 'expectedFantamedia': 5.85, 'expectedTitolarita': 38, 'penaltyProbability': '0.000', 'freeKickProbability': '0.00', 'lastThreeYearVotoBase': 0, 'lastThreeYearFantamedia': 0, 'slot': 8, 'idFan"/>
        <s v="{'pma': 0.95, 'pfc': 0.45, 'pmaRange': '1-2', 'pfcRange': '1-1', 'expectedFantamedia': 5.7, 'expectedTitolarita': 55, 'penaltyProbability': '0.000', 'freeKickProbability': '0.00', 'lastThreeYearVotoBase': 5.64, 'lastThreeYearFantamedia': 5.52, 'slot': 8, "/>
        <s v="{'pma': 1.05, 'pfc': 0.55, 'pmaRange': '1-2', 'pfcRange': '1-1', 'expectedFantamedia': 5.76, 'expectedTitolarita': 46, 'penaltyProbability': '0.000', 'freeKickProbability': '0.00', 'lastThreeYearVotoBase': 0, 'lastThreeYearFantamedia': 0, 'slot': 8, 'idFa"/>
        <s v="{'pma': 1, 'pfc': 0.5, 'pmaRange': '1-2', 'pfcRange': '1-1', 'expectedFantamedia': 5.77, 'expectedTitolarita': 38, 'penaltyProbability': '0.000', 'freeKickProbability': '0.00', 'lastThreeYearVotoBase': 0, 'lastThreeYearFantamedia': 0, 'slot': 8, 'idFantac"/>
        <s v="{'pma': 0.95, 'pfc': 0.5, 'pmaRange': '1-2', 'pfcRange': '1-1', 'expectedFantamedia': 4.84, 'expectedTitolarita': 9, 'penaltyProbability': '0.000', 'freeKickProbability': '0.00', 'lastThreeYearVotoBase': 0, 'lastThreeYearFantamedia': 0, 'slot': 3, 'idFant"/>
        <s v="{'pma': 0.95, 'pfc': 0.95, 'pmaRange': '1-2', 'pfcRange': '1-2', 'expectedFantamedia': 5.81, 'expectedTitolarita': 35, 'penaltyProbability': '0.000', 'freeKickProbability': '0.00', 'lastThreeYearVotoBase': 0, 'lastThreeYearFantamedia': 0, 'slot': 8, 'idFa"/>
        <s v="{'pma': 0.65, 'pfc': 0.3, 'pmaRange': '1-1', 'pfcRange': '1-1', 'expectedFantamedia': 5.76, 'expectedTitolarita': 35, 'penaltyProbability': '0.000', 'freeKickProbability': '0.00', 'lastThreeYearVotoBase': 0, 'lastThreeYearFantamedia': 0, 'slot': 8, 'idFan"/>
        <s v="{'pma': 1.45, 'pfc': 0.55, 'pmaRange': '1-3', 'pfcRange': '1-1', 'expectedFantamedia': 5.91, 'expectedTitolarita': 69, 'penaltyProbability': '0.000', 'freeKickProbability': '0.00', 'lastThreeYearVotoBase': 0, 'lastThreeYearFantamedia': 0, 'slot': 8, 'idFa"/>
        <s v="{'pma': 0.9, 'pfc': 0.5, 'pmaRange': '1-2', 'pfcRange': '1-1', 'expectedFantamedia': 4.53, 'expectedTitolarita': 9, 'penaltyProbability': '0.000', 'freeKickProbability': '0.00', 'lastThreeYearVotoBase': 5.5, 'lastThreeYearFantamedia': 4.5, 'slot': 3, 'idF"/>
        <s v="{'pma': 0.85, 'pfc': 0.5, 'pmaRange': '1-2', 'pfcRange': '1-1', 'expectedFantamedia': 4.32, 'expectedTitolarita': 9, 'penaltyProbability': '0.000', 'freeKickProbability': '0.00', 'lastThreeYearVotoBase': 0, 'lastThreeYearFantamedia': 0, 'slot': 3, 'idFant"/>
        <s v="{'pma': 0.9, 'pfc': 0.5, 'pmaRange': '1-2', 'pfcRange': '1-1', 'expectedFantamedia': 4.02, 'expectedTitolarita': 9, 'penaltyProbability': '0.000', 'freeKickProbability': '0.00', 'lastThreeYearVotoBase': 0, 'lastThreeYearFantamedia': 0, 'slot': 3, 'idFanta"/>
        <s v="{'pma': 109.25, 'pfc': 107.14999999999999, 'pmaRange': '95-125', 'pfcRange': '97-118', 'expectedFantamedia': 7.4, 'expectedTitolarita': 90, 'penaltyProbability': '15.000', 'freeKickProbability': '0.00', 'lastThreeYearVotoBase': 0, 'lastThreeYearFantamedia"/>
        <s v="{'pma': 0.9, 'pfc': 0.55, 'pmaRange': '1-2', 'pfcRange': '1-1', 'expectedFantamedia': 6.28, 'expectedTitolarita': 42, 'penaltyProbability': '0.000', 'freeKickProbability': '0.00', 'lastThreeYearVotoBase': 5.76, 'lastThreeYearFantamedia': 5.7, 'slot': 8, '"/>
        <s v="{'pma': 1.45, 'pfc': 0.65, 'pmaRange': '1-3', 'pfcRange': '1-1', 'expectedFantamedia': 6.12, 'expectedTitolarita': 79, 'penaltyProbability': '0.000', 'freeKickProbability': '0.00', 'lastThreeYearVotoBase': 0, 'lastThreeYearFantamedia': 0, 'slot': 8, 'idFa"/>
        <s v="{'pma': 0.9, 'pfc': 0.45, 'pmaRange': '1-2', 'pfcRange': '1-1', 'expectedFantamedia': 6.01, 'expectedTitolarita': 50, 'penaltyProbability': '0.000', 'freeKickProbability': '0.00', 'lastThreeYearVotoBase': 0, 'lastThreeYearFantamedia': 0, 'slot': 8, 'idFan"/>
        <s v="{'pma': 0.95, 'pfc': 0.5, 'pmaRange': '1-2', 'pfcRange': '1-1', 'expectedFantamedia': 6.15, 'expectedTitolarita': 35, 'penaltyProbability': '0.000', 'freeKickProbability': '0.00', 'lastThreeYearVotoBase': 0, 'lastThreeYearFantamedia': 0, 'slot': 8, 'idFan"/>
        <s v="{'pma': 1.25, 'pfc': 0.65, 'pmaRange': '1-2', 'pfcRange': '1-1', 'expectedFantamedia': 6.15, 'expectedTitolarita': 36, 'penaltyProbability': '0.000', 'freeKickProbability': '0.00', 'lastThreeYearVotoBase': 0, 'lastThreeYearFantamedia': 0, 'slot': 8, 'idFa"/>
        <s v="{'pma': 1.8, 'pfc': 0.65, 'pmaRange': '2-3', 'pfcRange': '1-1', 'expectedFantamedia': 6.1, 'expectedTitolarita': 72, 'penaltyProbability': '0.000', 'freeKickProbability': '0.00', 'lastThreeYearVotoBase': 5.81, 'lastThreeYearFantamedia': 5.81, 'slot': 8, '"/>
        <s v="{'pma': 0.9, 'pfc': 0.45, 'pmaRange': '1-2', 'pfcRange': '1-1', 'expectedFantamedia': 5.84, 'expectedTitolarita': 57, 'penaltyProbability': '0.000', 'freeKickProbability': '0.00', 'lastThreeYearVotoBase': 0, 'lastThreeYearFantamedia': 0, 'slot': 8, 'idFan"/>
        <s v="{'pma': 1.05, 'pfc': 0.5, 'pmaRange': '1-2', 'pfcRange': '1-1', 'expectedFantamedia': 6.01, 'expectedTitolarita': 43, 'penaltyProbability': '0.000', 'freeKickProbability': '0.00', 'lastThreeYearVotoBase': 0, 'lastThreeYearFantamedia': 0, 'slot': 8, 'idFan"/>
        <s v="{'pma': 1.75, 'pfc': 0.65, 'pmaRange': '1-3', 'pfcRange': '1-1', 'expectedFantamedia': 6.34, 'expectedTitolarita': 67, 'penaltyProbability': '0.000', 'freeKickProbability': '0.00', 'lastThreeYearVotoBase': 0, 'lastThreeYearFantamedia': 0, 'slot': 8, 'idFa"/>
        <s v="{'pma': 1, 'pfc': 1, 'pmaRange': '1-2', 'pfcRange': '1-2', 'expectedFantamedia': 6.15, 'expectedTitolarita': 40, 'penaltyProbability': '0.000', 'freeKickProbability': '0.00', 'lastThreeYearVotoBase': 0, 'lastThreeYearFantamedia': 0, 'slot': 8, 'idFantacal"/>
        <s v="{'pma': 0.9, 'pfc': 0.5, 'pmaRange': '1-2', 'pfcRange': '1-1', 'expectedFantamedia': 4.7, 'expectedTitolarita': 26, 'penaltyProbability': '0.000', 'freeKickProbability': '0.00', 'lastThreeYearVotoBase': 0, 'lastThreeYearFantamedia': 0, 'slot': 3, 'idFanta"/>
        <s v="{'pma': 14.45, 'pfc': 19.95, 'pmaRange': '11-19', 'pfcRange': '15-25', 'expectedFantamedia': 5.09, 'expectedTitolarita': 76, 'penaltyProbability': '0.000', 'freeKickProbability': '0.00', 'lastThreeYearVotoBase': 0, 'lastThreeYearFantamedia': 0, 'slot': 1,"/>
        <s v="{'pma': 2.9499999999999997, 'pfc': 5.8, 'pmaRange': '2-5', 'pfcRange': '5-8', 'expectedFantamedia': 6.77, 'expectedTitolarita': 74, 'penaltyProbability': '30.000', 'freeKickProbability': '0.00', 'lastThreeYearVotoBase': 0, 'lastThreeYearFantamedia': 0, 's"/>
        <s v="{'pma': 1.05, 'pfc': 0.55, 'pmaRange': '1-2', 'pfcRange': '1-1', 'expectedFantamedia': 6.37, 'expectedTitolarita': 43, 'penaltyProbability': '0.000', 'freeKickProbability': '0.00', 'lastThreeYearVotoBase': 6.15, 'lastThreeYearFantamedia': 6.29, 'slot': 8,"/>
        <s v="{'pma': 0.85, 'pfc': 0.45, 'pmaRange': '1-1', 'pfcRange': '1-1', 'expectedFantamedia': 6.09, 'expectedTitolarita': 41, 'penaltyProbability': '0.000', 'freeKickProbability': '0.00', 'lastThreeYearVotoBase': 0, 'lastThreeYearFantamedia': 0, 'slot': 6, 'idFa"/>
        <s v="{'pma': 0.7, 'pfc': 0.4, 'pmaRange': '1-1', 'pfcRange': '1-1', 'expectedFantamedia': 5.92, 'expectedTitolarita': 35, 'penaltyProbability': '0.000', 'freeKickProbability': '0.00', 'lastThreeYearVotoBase': 0, 'lastThreeYearFantamedia': 0, 'slot': 8, 'idFant"/>
        <s v="{'pma': 3.65, 'pfc': 0.8, 'pmaRange': '2-6', 'pfcRange': '1-1', 'expectedFantamedia': 6.08, 'expectedTitolarita': 59, 'penaltyProbability': '0.000', 'freeKickProbability': '0.00', 'lastThreeYearVotoBase': 0, 'lastThreeYearFantamedia': 0, 'slot': 8, 'idFan"/>
        <s v="{'pma': 0.85, 'pfc': 0.5, 'pmaRange': '1-2', 'pfcRange': '1-1', 'expectedFantamedia': 4.84, 'expectedTitolarita': 9, 'penaltyProbability': '0.000', 'freeKickProbability': '0.00', 'lastThreeYearVotoBase': 0, 'lastThreeYearFantamedia': 0, 'slot': 3, 'idFant"/>
        <s v="{'pma': 2.75, 'pfc': 4.4, 'pmaRange': '2-5', 'pfcRange': '4-6', 'expectedFantamedia': 6.73, 'expectedTitolarita': 64, 'penaltyProbability': '10.000', 'freeKickProbability': '0.00', 'lastThreeYearVotoBase': 6.16, 'lastThreeYearFantamedia': 6.84, 'slot': 5,"/>
        <s v="{'pma': 1, 'pfc': 0.5, 'pmaRange': '1-2', 'pfcRange': '1-1', 'expectedFantamedia': 5.78, 'expectedTitolarita': 43, 'penaltyProbability': '0.000', 'freeKickProbability': '0.00', 'lastThreeYearVotoBase': 0, 'lastThreeYearFantamedia': 0, 'slot': 8, 'idFantac"/>
        <s v="{'pma': 0.6, 'pfc': 0.6, 'pmaRange': '1-1', 'pfcRange': '1-1', 'expectedFantamedia': 5.69, 'expectedTitolarita': 35, 'penaltyProbability': '0.000', 'freeKickProbability': '0.00', 'lastThreeYearVotoBase': 0, 'lastThreeYearFantamedia': 0, 'slot': 8, 'idFant"/>
        <s v="{'pma': 8.4, 'pfc': 1, 'pmaRange': '6-12', 'pfcRange': '1-2', 'expectedFantamedia': 6.09, 'expectedTitolarita': 76, 'penaltyProbability': '0.000', 'freeKickProbability': '0.00', 'lastThreeYearVotoBase': 0, 'lastThreeYearFantamedia': 0, 'slot': 8, 'idFanta"/>
        <s v="{'pma': 3, 'pfc': 1.55, 'pmaRange': '2-5', 'pfcRange': '2-2', 'expectedFantamedia': 6.34, 'expectedTitolarita': 72, 'penaltyProbability': '0.000', 'freeKickProbability': '0.00', 'lastThreeYearVotoBase': 0, 'lastThreeYearFantamedia': 0, 'slot': 8, 'idFanta"/>
        <s v="{'pma': 0.9, 'pfc': 0.5, 'pmaRange': '1-2', 'pfcRange': '1-1', 'expectedFantamedia': 4.72, 'expectedTitolarita': 16, 'penaltyProbability': '0.000', 'freeKickProbability': '0.00', 'lastThreeYearVotoBase': 0, 'lastThreeYearFantamedia': 0, 'slot': 3, 'idFant"/>
        <s v="{'pma': 2.15, 'pfc': 0.55, 'pmaRange': '2-4', 'pfcRange': '1-1', 'expectedFantamedia': 6.35, 'expectedTitolarita': 74, 'penaltyProbability': '0.000', 'freeKickProbability': '0.00', 'lastThreeYearVotoBase': 5.98, 'lastThreeYearFantamedia': 6.13, 'slot': 6,"/>
        <s v="{'pma': 1.1, 'pfc': 0.6, 'pmaRange': '1-2', 'pfcRange': '1-1', 'expectedFantamedia': 5.81, 'expectedTitolarita': 66, 'penaltyProbability': '0.000', 'freeKickProbability': '0.00', 'lastThreeYearVotoBase': 5.86, 'lastThreeYearFantamedia': 5.87, 'slot': 8, '"/>
        <s v="{'pma': 1.15, 'pfc': 0.55, 'pmaRange': '1-2', 'pfcRange': '1-1', 'expectedFantamedia': 5.75, 'expectedTitolarita': 61, 'penaltyProbability': '0.000', 'freeKickProbability': '0.00', 'lastThreeYearVotoBase': 5.98, 'lastThreeYearFantamedia': 5.92, 'slot': 8,"/>
        <s v="{'pma': 24.9, 'pfc': 23.25, 'pmaRange': '20-30', 'pfcRange': '19-28', 'expectedFantamedia': 6.85, 'expectedTitolarita': 86, 'penaltyProbability': '60.000', 'freeKickProbability': '0.00', 'lastThreeYearVotoBase': 5.91, 'lastThreeYearFantamedia': 6.66, 'slo"/>
        <s v="{'pma': 23.45, 'pfc': 17.65, 'pmaRange': '19-29', 'pfcRange': '14-23', 'expectedFantamedia': 6.53, 'expectedTitolarita': 77, 'penaltyProbability': '0.000', 'freeKickProbability': '0.00', 'lastThreeYearVotoBase': 6.09, 'lastThreeYearFantamedia': 6.44, 'slo"/>
        <s v="{'pma': 1.3, 'pfc': 0.5, 'pmaRange': '1-2', 'pfcRange': '1-1', 'expectedFantamedia': 6.1, 'expectedTitolarita': 66, 'penaltyProbability': '0.000', 'freeKickProbability': '0.00', 'lastThreeYearVotoBase': 5.72, 'lastThreeYearFantamedia': 5.94, 'slot': 6, 'i"/>
        <s v="{'pma': 1, 'pfc': 8.55, 'pmaRange': '1-2', 'pfcRange': '7-11', 'expectedFantamedia': 6.51, 'expectedTitolarita': 68, 'penaltyProbability': '0.000', 'freeKickProbability': '0.00', 'lastThreeYearVotoBase': 0, 'lastThreeYearFantamedia': 0, 'slot': 6, 'idFant"/>
        <s v="{'pma': 0.9, 'pfc': 0.45, 'pmaRange': '1-2', 'pfcRange': '1-1', 'expectedFantamedia': 5.9, 'expectedTitolarita': 46, 'penaltyProbability': '0.000', 'freeKickProbability': '0.00', 'lastThreeYearVotoBase': 0, 'lastThreeYearFantamedia': 0, 'slot': 8, 'idFant"/>
        <s v="{'pma': 19.099999999999998, 'pfc': 23.25, 'pmaRange': '15-25', 'pfcRange': '19-28', 'expectedFantamedia': 7, 'expectedTitolarita': 76, 'penaltyProbability': '20.000', 'freeKickProbability': '0.00', 'lastThreeYearVotoBase': 6.06, 'lastThreeYearFantamedia':"/>
        <s v="{'pma': 10.3, 'pfc': 19.400000000000002, 'pmaRange': '6-15', 'pfcRange': '15-25', 'expectedFantamedia': 6.4, 'expectedTitolarita': 83, 'penaltyProbability': '0.000', 'freeKickProbability': '0.00', 'lastThreeYearVotoBase': 0, 'lastThreeYearFantamedia': 0, "/>
        <s v="{'pma': 3.5500000000000003, 'pfc': 4.35, 'pmaRange': '3-5', 'pfcRange': '4-6', 'expectedFantamedia': 6.17, 'expectedTitolarita': 76, 'penaltyProbability': '0.000', 'freeKickProbability': '0.00', 'lastThreeYearVotoBase': 0, 'lastThreeYearFantamedia': 0, 's"/>
        <s v="{'pma': 0.65, 'pfc': 0.35, 'pmaRange': '1-1', 'pfcRange': '1-1', 'expectedFantamedia': 6.64, 'expectedTitolarita': 44, 'penaltyProbability': '0.000', 'freeKickProbability': '0.00', 'lastThreeYearVotoBase': 5.86, 'lastThreeYearFantamedia': 6.05, 'slot': 6,"/>
        <s v="{'pma': 3.85, 'pfc': 0.9, 'pmaRange': '2-6', 'pfcRange': '1-2', 'expectedFantamedia': 6.72, 'expectedTitolarita': 59, 'penaltyProbability': '0.000', 'freeKickProbability': '0.00', 'lastThreeYearVotoBase': 0, 'lastThreeYearFantamedia': 0, 'slot': 6, 'idFan"/>
        <s v="{'pma': 0.95, 'pfc': 0.55, 'pmaRange': '1-2', 'pfcRange': '1-1', 'expectedFantamedia': 6.55, 'expectedTitolarita': 37, 'penaltyProbability': '0.000', 'freeKickProbability': '0.00', 'lastThreeYearVotoBase': 5.99, 'lastThreeYearFantamedia': 6.55, 'slot': 6,"/>
        <s v="{'pma': 0.65, 'pfc': 0.35, 'pmaRange': '1-1', 'pfcRange': '1-1', 'expectedFantamedia': 5.87, 'expectedTitolarita': 36, 'penaltyProbability': '0.000', 'freeKickProbability': '0.00', 'lastThreeYearVotoBase': 0, 'lastThreeYearFantamedia': 0, 'slot': 6, 'idFa"/>
        <s v="{'pma': 0.85, 'pfc': 0.5, 'pmaRange': '1-1', 'pfcRange': '1-1', 'expectedFantamedia': 4.84, 'expectedTitolarita': 9, 'penaltyProbability': '0.000', 'freeKickProbability': '0.00', 'lastThreeYearVotoBase': 0, 'lastThreeYearFantamedia': 0, 'slot': 3, 'idFant"/>
        <s v="{'pma': 0.9, 'pfc': 0.55, 'pmaRange': '1-2', 'pfcRange': '1-1', 'expectedFantamedia': 5.82, 'expectedTitolarita': 42, 'penaltyProbability': '0.000', 'freeKickProbability': '0.00', 'lastThreeYearVotoBase': 5.88, 'lastThreeYearFantamedia': 5.94, 'slot': 8, "/>
        <s v="{'pma': 50.55, 'pfc': 41.050000000000004, 'pmaRange': '44-58', 'pfcRange': '33-50', 'expectedFantamedia': 6.99, 'expectedTitolarita': 77, 'penaltyProbability': '0.000', 'freeKickProbability': '0.00', 'lastThreeYearVotoBase': 0, 'lastThreeYearFantamedia': "/>
        <s v="{'pma': 3.25, 'pfc': 8.9, 'pmaRange': '2-5', 'pfcRange': '7-12', 'expectedFantamedia': 4.8, 'expectedTitolarita': 84, 'penaltyProbability': '0.000', 'freeKickProbability': '0.00', 'lastThreeYearVotoBase': 6.19, 'lastThreeYearFantamedia': 4.42, 'slot': 2, "/>
        <s v="{'pma': 0.85, 'pfc': 0.4, 'pmaRange': '1-2', 'pfcRange': '1-1', 'expectedFantamedia': 6.47, 'expectedTitolarita': 56, 'penaltyProbability': '0.000', 'freeKickProbability': '0.00', 'lastThreeYearVotoBase': 6.1, 'lastThreeYearFantamedia': 6.46, 'slot': 6, '"/>
        <s v="{'pma': 1.1, 'pfc': 0.5, 'pmaRange': '1-2', 'pfcRange': '1-1', 'expectedFantamedia': 5.91, 'expectedTitolarita': 62, 'penaltyProbability': '0.000', 'freeKickProbability': '0.00', 'lastThreeYearVotoBase': 5.72, 'lastThreeYearFantamedia': 5.72, 'slot': 8, '"/>
        <s v="{'pma': 0.5, 'pfc': 0.5, 'pmaRange': '1-1', 'pfcRange': '1-1', 'expectedFantamedia': 6.15, 'expectedTitolarita': 36, 'penaltyProbability': '0.000', 'freeKickProbability': '0.00', 'lastThreeYearVotoBase': 0, 'lastThreeYearFantamedia': 0, 'slot': 8, 'idFant"/>
        <s v="{'pma': 1.15, 'pfc': 0.55, 'pmaRange': '1-2', 'pfcRange': '1-1', 'expectedFantamedia': 6.07, 'expectedTitolarita': 41, 'penaltyProbability': '0.000', 'freeKickProbability': '0.00', 'lastThreeYearVotoBase': 0, 'lastThreeYearFantamedia': 0, 'slot': 8, 'idFa"/>
        <s v="{'pma': 1.2, 'pfc': 0.35, 'pmaRange': '1-2', 'pfcRange': '1-1', 'expectedFantamedia': 6.63, 'expectedTitolarita': 39, 'penaltyProbability': '0.000', 'freeKickProbability': '0.00', 'lastThreeYearVotoBase': 5.9, 'lastThreeYearFantamedia': 6.37, 'slot': 6, '"/>
        <s v="{'pma': 5.55, 'pfc': 12.3, 'pmaRange': '4-8', 'pfcRange': '10-16', 'expectedFantamedia': 6.22, 'expectedTitolarita': 79, 'penaltyProbability': '0.000', 'freeKickProbability': '10.00', 'lastThreeYearVotoBase': 0, 'lastThreeYearFantamedia': 0, 'slot': 3, 'i"/>
        <s v="{'pma': 6.05, 'pfc': 5.3, 'pmaRange': '4-9', 'pfcRange': '4-7', 'expectedFantamedia': 6.32, 'expectedTitolarita': 82, 'penaltyProbability': '0.000', 'freeKickProbability': '0.00', 'lastThreeYearVotoBase': 0, 'lastThreeYearFantamedia': 0, 'slot': 6, 'idFan"/>
        <s v="{'pma': 1, 'pfc': 0.65, 'pmaRange': '1-2', 'pfcRange': '1-1', 'expectedFantamedia': 6.18, 'expectedTitolarita': 45, 'penaltyProbability': '0.000', 'freeKickProbability': '0.00', 'lastThreeYearVotoBase': 0, 'lastThreeYearFantamedia': 0, 'slot': 8, 'idFanta"/>
        <s v="{'pma': 1.15, 'pfc': 0.6, 'pmaRange': '1-2', 'pfcRange': '1-1', 'expectedFantamedia': 5.82, 'expectedTitolarita': 69, 'penaltyProbability': '0.000', 'freeKickProbability': '0.00', 'lastThreeYearVotoBase': 0, 'lastThreeYearFantamedia': 0, 'slot': 8, 'idFan"/>
        <s v="{'pma': 15.25, 'pfc': 19.900000000000002, 'pmaRange': '12-20', 'pfcRange': '15-25', 'expectedFantamedia': 6.82, 'expectedTitolarita': 68, 'penaltyProbability': '0.000', 'freeKickProbability': '0.00', 'lastThreeYearVotoBase': 0, 'lastThreeYearFantamedia': "/>
        <s v="{'pma': 2.0500000000000003, 'pfc': 0.35, 'pmaRange': '2-4', 'pfcRange': '1-1', 'expectedFantamedia': 6.48, 'expectedTitolarita': 64, 'penaltyProbability': '0.000', 'freeKickProbability': '0.00', 'lastThreeYearVotoBase': 5.96, 'lastThreeYearFantamedia': 6."/>
        <s v="{'pma': 1.15, 'pfc': 0.45, 'pmaRange': '1-2', 'pfcRange': '1-1', 'expectedFantamedia': 6.26, 'expectedTitolarita': 48, 'penaltyProbability': '0.000', 'freeKickProbability': '0.00', 'lastThreeYearVotoBase': 6.07, 'lastThreeYearFantamedia': 6.25, 'slot': 8,"/>
        <s v="{'pma': 0.85, 'pfc': 0.4, 'pmaRange': '1-1', 'pfcRange': '1-1', 'expectedFantamedia': 5.71, 'expectedTitolarita': 49, 'penaltyProbability': '0.000', 'freeKickProbability': '0.00', 'lastThreeYearVotoBase': 0, 'lastThreeYearFantamedia': 0, 'slot': 8, 'idFan"/>
        <s v="{'pma': 178.2, 'pfc': 137.9, 'pmaRange': '163-194', 'pfcRange': '125-152', 'expectedFantamedia': 7.66, 'expectedTitolarita': 88, 'penaltyProbability': '70.000', 'freeKickProbability': '0.00', 'lastThreeYearVotoBase': 6.16, 'lastThreeYearFantamedia': 7.43,"/>
        <s v="{'pma': 1.05, 'pfc': 0.6, 'pmaRange': '1-2', 'pfcRange': '1-1', 'expectedFantamedia': 6.58, 'expectedTitolarita': 44, 'penaltyProbability': '0.000', 'freeKickProbability': '0.00', 'lastThreeYearVotoBase': 0, 'lastThreeYearFantamedia': 0, 'slot': 6, 'idFan"/>
        <s v="{'pma': 9.2, 'pfc': 12.4, 'pmaRange': '6-13', 'pfcRange': '10-16', 'expectedFantamedia': 6.22, 'expectedTitolarita': 75, 'penaltyProbability': '0.000', 'freeKickProbability': '0.00', 'lastThreeYearVotoBase': 0, 'lastThreeYearFantamedia': 0, 'slot': 5, 'id"/>
        <s v="{'pma': 0.9, 'pfc': 0.45, 'pmaRange': '1-2', 'pfcRange': '1-1', 'expectedFantamedia': 6.17, 'expectedTitolarita': 42, 'penaltyProbability': '0.000', 'freeKickProbability': '0.00', 'lastThreeYearVotoBase': 0, 'lastThreeYearFantamedia': 0, 'slot': 8, 'idFan"/>
        <s v="{'pma': 1.55, 'pfc': 0.5, 'pmaRange': '1-3', 'pfcRange': '1-1', 'expectedFantamedia': 6.05, 'expectedTitolarita': 52, 'penaltyProbability': '0.000', 'freeKickProbability': '0.00', 'lastThreeYearVotoBase': 0, 'lastThreeYearFantamedia': 0, 'slot': 8, 'idFan"/>
        <s v="{'pma': 1.4, 'pfc': 0.5, 'pmaRange': '1-3', 'pfcRange': '1-1', 'expectedFantamedia': 6.13, 'expectedTitolarita': 65, 'penaltyProbability': '0.000', 'freeKickProbability': '0.00', 'lastThreeYearVotoBase': 6.09, 'lastThreeYearFantamedia': 6.41, 'slot': 8, '"/>
        <s v="{'pma': 0.75, 'pfc': 0.4, 'pmaRange': '1-1', 'pfcRange': '1-1', 'expectedFantamedia': 6.34, 'expectedTitolarita': 42, 'penaltyProbability': '0.000', 'freeKickProbability': '0.00', 'lastThreeYearVotoBase': 0, 'lastThreeYearFantamedia': 0, 'slot': 6, 'idFan"/>
        <s v="{'pma': 2.9, 'pfc': 1.25, 'pmaRange': '2-5', 'pfcRange': '1-2', 'expectedFantamedia': 5.96, 'expectedTitolarita': 88, 'penaltyProbability': '0.000', 'freeKickProbability': '0.00', 'lastThreeYearVotoBase': 0, 'lastThreeYearFantamedia': 0, 'slot': 8, 'idFan"/>
        <s v="{'pma': 1, 'pfc': 0.5, 'pmaRange': '1-2', 'pfcRange': '1-1', 'expectedFantamedia': 4.95, 'expectedTitolarita': 23, 'penaltyProbability': '0.000', 'freeKickProbability': '0.00', 'lastThreeYearVotoBase': 6.05, 'lastThreeYearFantamedia': 4.98, 'slot': 3, 'id"/>
        <s v="{'pma': 1.25, 'pfc': 0.6, 'pmaRange': '1-2', 'pfcRange': '1-1', 'expectedFantamedia': 6.07, 'expectedTitolarita': 79, 'penaltyProbability': '0.000', 'freeKickProbability': '0.00', 'lastThreeYearVotoBase': 0, 'lastThreeYearFantamedia': 0, 'slot': 8, 'idFan"/>
        <s v="{'pma': 0.8, 'pfc': 0.55, 'pmaRange': '1-1', 'pfcRange': '1-1', 'expectedFantamedia': 5.8, 'expectedTitolarita': 57, 'penaltyProbability': '0.000', 'freeKickProbability': '0.00', 'lastThreeYearVotoBase': 0, 'lastThreeYearFantamedia': 0, 'slot': 8, 'idFant"/>
        <s v="{'pma': 0.85, 'pfc': 0.45, 'pmaRange': '1-2', 'pfcRange': '1-1', 'expectedFantamedia': 5.82, 'expectedTitolarita': 37, 'penaltyProbability': '0.000', 'freeKickProbability': '0.00', 'lastThreeYearVotoBase': 0, 'lastThreeYearFantamedia': 0, 'slot': 8, 'idFa"/>
        <s v="{'pma': 1.2, 'pfc': 5.55, 'pmaRange': '1-2', 'pfcRange': '5-7', 'expectedFantamedia': 6.41, 'expectedTitolarita': 72, 'penaltyProbability': '0.000', 'freeKickProbability': '0.00', 'lastThreeYearVotoBase': 0, 'lastThreeYearFantamedia': 0, 'slot': 7, 'idFan"/>
        <s v="{'pma': 2.25, 'pfc': 1, 'pmaRange': '2-4', 'pfcRange': '1-2', 'expectedFantamedia': 5.88, 'expectedTitolarita': 65, 'penaltyProbability': '0.000', 'freeKickProbability': '0.00', 'lastThreeYearVotoBase': 0, 'lastThreeYearFantamedia': 0, 'slot': 8, 'idFanta"/>
        <s v="{'pma': 0.95, 'pfc': 0.5, 'pmaRange': '1-2', 'pfcRange': '1-1', 'expectedFantamedia': 6.01, 'expectedTitolarita': 42, 'penaltyProbability': '0.000', 'freeKickProbability': '0.00', 'lastThreeYearVotoBase': 0, 'lastThreeYearFantamedia': 0, 'slot': 8, 'idFan"/>
        <s v="{'pma': 1, 'pfc': 0.45, 'pmaRange': '1-2', 'pfcRange': '1-1', 'expectedFantamedia': 5.93, 'expectedTitolarita': 44, 'penaltyProbability': '0.000', 'freeKickProbability': '0.00', 'lastThreeYearVotoBase': 0, 'lastThreeYearFantamedia': 0, 'slot': 8, 'idFanta"/>
        <s v="{'pma': 1.15, 'pfc': 0.6, 'pmaRange': '1-2', 'pfcRange': '1-1', 'expectedFantamedia': 5.98, 'expectedTitolarita': 37, 'penaltyProbability': '0.000', 'freeKickProbability': '0.00', 'lastThreeYearVotoBase': 0, 'lastThreeYearFantamedia': 0, 'slot': 8, 'idFan"/>
        <s v="{'pma': 1, 'pfc': 0.6, 'pmaRange': '1-1', 'pfcRange': '1-1', 'expectedFantamedia': 5.89, 'expectedTitolarita': 37, 'penaltyProbability': '0.000', 'freeKickProbability': '0.00', 'lastThreeYearVotoBase': 6.25, 'lastThreeYearFantamedia': 6.25, 'slot': 8, 'id"/>
        <s v="{'pma': 0.95, 'pfc': 0.45, 'pmaRange': '1-2', 'pfcRange': '1-1', 'expectedFantamedia': 5.75, 'expectedTitolarita': 59, 'penaltyProbability': '0.000', 'freeKickProbability': '0.00', 'lastThreeYearVotoBase': 5.71, 'lastThreeYearFantamedia': 5.6, 'slot': 8, "/>
        <s v="{'pma': 34.15, 'pfc': 28.8, 'pmaRange': '28-41', 'pfcRange': '22-36', 'expectedFantamedia': 6.55, 'expectedTitolarita': 87, 'penaltyProbability': '0.000', 'freeKickProbability': '0.00', 'lastThreeYearVotoBase': 0, 'lastThreeYearFantamedia': 0, 'slot': 2, "/>
        <s v="{'pma': 19.5, 'pfc': 26.200000000000003, 'pmaRange': '16-24', 'pfcRange': '20-33', 'expectedFantamedia': 6.48, 'expectedTitolarita': 83, 'penaltyProbability': '0.000', 'freeKickProbability': '0.00', 'lastThreeYearVotoBase': 6.05, 'lastThreeYearFantamedia'"/>
        <s v="{'pma': 3.0500000000000003, 'pfc': 7.05, 'pmaRange': '2-5', 'pfcRange': '6-9', 'expectedFantamedia': 6.36, 'expectedTitolarita': 78, 'penaltyProbability': '0.000', 'freeKickProbability': '0.00', 'lastThreeYearVotoBase': 0, 'lastThreeYearFantamedia': 0, 's"/>
        <s v="{'pma': 10.65, 'pfc': 9.85, 'pmaRange': '6-16', 'pfcRange': '8-13', 'expectedFantamedia': 6.31, 'expectedTitolarita': 83, 'penaltyProbability': '0.000', 'freeKickProbability': '0.00', 'lastThreeYearVotoBase': 0, 'lastThreeYearFantamedia': 0, 'slot': 6, 'i"/>
        <s v="{'pma': 0.95, 'pfc': 0.45, 'pmaRange': '1-2', 'pfcRange': '1-1', 'expectedFantamedia': 6.15, 'expectedTitolarita': 55, 'penaltyProbability': '0.000', 'freeKickProbability': '0.00', 'lastThreeYearVotoBase': 0, 'lastThreeYearFantamedia': 0, 'slot': 8, 'idFa"/>
        <s v="{'pma': 1.85, 'pfc': 0.75, 'pmaRange': '2-3', 'pfcRange': '1-1', 'expectedFantamedia': 6.1, 'expectedTitolarita': 74, 'penaltyProbability': '0.000', 'freeKickProbability': '0.00', 'lastThreeYearVotoBase': 0, 'lastThreeYearFantamedia': 0, 'slot': 8, 'idFan"/>
        <s v="{'pma': 2.15, 'pfc': 0.9, 'pmaRange': '2-4', 'pfcRange': '1-2', 'expectedFantamedia': 5.99, 'expectedTitolarita': 62, 'penaltyProbability': '0.000', 'freeKickProbability': '0.00', 'lastThreeYearVotoBase': 0, 'lastThreeYearFantamedia': 0, 'slot': 8, 'idFan"/>
        <s v="{'pma': 1.15, 'pfc': 0.5, 'pmaRange': '1-2', 'pfcRange': '1-1', 'expectedFantamedia': 6.02, 'expectedTitolarita': 67, 'penaltyProbability': '0.000', 'freeKickProbability': '0.00', 'lastThreeYearVotoBase': 0, 'lastThreeYearFantamedia': 0, 'slot': 8, 'idFan"/>
        <s v="{'pma': 0.5, 'pfc': 0.25, 'pmaRange': '1-1', 'pfcRange': '1-1', 'expectedFantamedia': 5.96, 'expectedTitolarita': 51, 'penaltyProbability': '0.000', 'freeKickProbability': '0.00', 'lastThreeYearVotoBase': 0, 'lastThreeYearFantamedia': 0, 'slot': 8, 'idFan"/>
        <s v="{'pma': 0.85, 'pfc': 0.45, 'pmaRange': '1-1', 'pfcRange': '1-1', 'expectedFantamedia': 5.85, 'expectedTitolarita': 38, 'penaltyProbability': '0.000', 'freeKickProbability': '0.00', 'lastThreeYearVotoBase': 5.9, 'lastThreeYearFantamedia': 6, 'slot': 8, 'id"/>
        <s v="{'pma': 1, 'pfc': 0.45, 'pmaRange': '1-2', 'pfcRange': '1-1', 'expectedFantamedia': 5.85, 'expectedTitolarita': 58, 'penaltyProbability': '0.000', 'freeKickProbability': '0.00', 'lastThreeYearVotoBase': 0, 'lastThreeYearFantamedia': 0, 'slot': 8, 'idFanta"/>
        <s v="{'pma': 0.95, 'pfc': 0.5, 'pmaRange': '1-2', 'pfcRange': '1-1', 'expectedFantamedia': 5.81, 'expectedTitolarita': 58, 'penaltyProbability': '0.000', 'freeKickProbability': '0.00', 'lastThreeYearVotoBase': 5.74, 'lastThreeYearFantamedia': 5.76, 'slot': 8, "/>
        <s v="{'pma': 1, 'pfc': 0.5, 'pmaRange': '1-2', 'pfcRange': '1-1', 'expectedFantamedia': 5.73, 'expectedTitolarita': 64, 'penaltyProbability': '0.000', 'freeKickProbability': '0.00', 'lastThreeYearVotoBase': 5.57, 'lastThreeYearFantamedia': 5.43, 'slot': 8, 'id"/>
        <s v="{'pma': 1.1, 'pfc': 0.6, 'pmaRange': '1-2', 'pfcRange': '1-1', 'expectedFantamedia': 5.69, 'expectedTitolarita': 53, 'penaltyProbability': '0.000', 'freeKickProbability': '0.00', 'lastThreeYearVotoBase': 0, 'lastThreeYearFantamedia': 0, 'slot': 8, 'idFant"/>
        <s v="{'pma': 0.85, 'pfc': 0.5, 'pmaRange': '1-2', 'pfcRange': '1-1', 'expectedFantamedia': 6.58, 'expectedTitolarita': 14, 'penaltyProbability': '0.000', 'freeKickProbability': '0.00', 'lastThreeYearVotoBase': 0, 'lastThreeYearFantamedia': 0, 'slot': 6, 'idFan"/>
        <s v="{'pma': 0.5, 'pfc': 0.4, 'pmaRange': '1-1', 'pfcRange': '1-1', 'expectedFantamedia': 6.03, 'expectedTitolarita': 41, 'penaltyProbability': '0.000', 'freeKickProbability': '0.00', 'lastThreeYearVotoBase': 0, 'lastThreeYearFantamedia': 0, 'slot': 6, 'idFant"/>
        <s v="{'pma': 0.8, 'pfc': 0.8, 'pmaRange': '1-1', 'pfcRange': '1-1', 'expectedFantamedia': 5.95, 'expectedTitolarita': 38, 'penaltyProbability': '0.000', 'freeKickProbability': '0.00', 'lastThreeYearVotoBase': 0, 'lastThreeYearFantamedia': 0, 'slot': 8, 'idFant"/>
        <s v="{'pma': 0.7, 'pfc': 0.35, 'pmaRange': '1-1', 'pfcRange': '1-1', 'expectedFantamedia': 5.95, 'expectedTitolarita': 41, 'penaltyProbability': '0.000', 'freeKickProbability': '0.00', 'lastThreeYearVotoBase': 0, 'lastThreeYearFantamedia': 0, 'slot': 8, 'idFan"/>
        <s v="{'pma': 0.95, 'pfc': 0.5, 'pmaRange': '1-2', 'pfcRange': '1-1', 'expectedFantamedia': 5.95, 'expectedTitolarita': 37, 'penaltyProbability': '0.000', 'freeKickProbability': '0.00', 'lastThreeYearVotoBase': 0, 'lastThreeYearFantamedia': 0, 'slot': 8, 'idFan"/>
        <s v="{'pma': 0.5, 'pfc': 0.3, 'pmaRange': '1-1', 'pfcRange': '1-1', 'expectedFantamedia': 5.68, 'expectedTitolarita': 38, 'penaltyProbability': '0.000', 'freeKickProbability': '0.00', 'lastThreeYearVotoBase': 6.5, 'lastThreeYearFantamedia': 6.5, 'slot': 8, 'id"/>
        <s v="{'pma': 1, 'pfc': 0.5, 'pmaRange': '1-1', 'pfcRange': '1-1', 'expectedFantamedia': 5.68, 'expectedTitolarita': 35, 'penaltyProbability': '0.000', 'freeKickProbability': '0.00', 'lastThreeYearVotoBase': 0, 'lastThreeYearFantamedia': 0, 'slot': 8, 'idFantac"/>
        <s v="{'pma': 10.35, 'pfc': 14.149999999999999, 'pmaRange': '8-14', 'pfcRange': '11-18', 'expectedFantamedia': 6.16, 'expectedTitolarita': 83, 'penaltyProbability': '0.000', 'freeKickProbability': '0.00', 'lastThreeYearVotoBase': 0, 'lastThreeYearFantamedia': 0"/>
        <s v="{'pma': 10, 'pfc': 17.05, 'pmaRange': '7-14', 'pfcRange': '13-22', 'expectedFantamedia': 6.21, 'expectedTitolarita': 81, 'penaltyProbability': '0.000', 'freeKickProbability': '0.00', 'lastThreeYearVotoBase': 0, 'lastThreeYearFantamedia': 0, 'slot': 3, 'id"/>
        <s v="{'pma': 0, 'pfc': 0, 'pmaRange': '0-0', 'pfcRange': '0-0', 'expectedFantamedia': 6.28, 'expectedTitolarita': 20, 'penaltyProbability': '0.000', 'freeKickProbability': '0.00', 'lastThreeYearVotoBase': 6, 'lastThreeYearFantamedia': 6.11, 'slot': 8, 'idFanta"/>
        <s v="{'pma': 0, 'pfc': 0.5, 'pmaRange': '0-0', 'pfcRange': '1-1', 'expectedFantamedia': 6.58, 'expectedTitolarita': 42, 'penaltyProbability': '0.000', 'freeKickProbability': '0.00', 'lastThreeYearVotoBase': 0, 'lastThreeYearFantamedia': 0, 'slot': 6, 'idFantac"/>
        <s v="{'pma': 0, 'pfc': 0.5, 'pmaRange': '0-0', 'pfcRange': '1-1', 'expectedFantamedia': 6.32, 'expectedTitolarita': 40, 'penaltyProbability': '0.000', 'freeKickProbability': '0.00', 'lastThreeYearVotoBase': 6.07, 'lastThreeYearFantamedia': 6.5, 'slot': 6, 'idF"/>
        <s v="{'pma': 0, 'pfc': 0.5, 'pmaRange': '0-0', 'pfcRange': '1-1', 'expectedFantamedia': 6.17, 'expectedTitolarita': 40, 'penaltyProbability': '0.000', 'freeKickProbability': '0.00', 'lastThreeYearVotoBase': 5.8, 'lastThreeYearFantamedia': 5.81, 'slot': 8, 'idF"/>
        <s v="{'pma': 0, 'pfc': 0.5, 'pmaRange': '0-0', 'pfcRange': '1-1', 'expectedFantamedia': 6.03, 'expectedTitolarita': 42, 'penaltyProbability': '0.000', 'freeKickProbability': '0.00', 'lastThreeYearVotoBase': 6.02, 'lastThreeYearFantamedia': 6.08, 'slot': 8, 'id"/>
        <s v="{'pma': 0, 'pfc': 0.5, 'pmaRange': '0-0', 'pfcRange': '1-1', 'expectedFantamedia': 5.98, 'expectedTitolarita': 39, 'penaltyProbability': '0.000', 'freeKickProbability': '0.00', 'lastThreeYearVotoBase': 6, 'lastThreeYearFantamedia': 6, 'slot': 8, 'idFantac"/>
        <s v="{'pma': 0, 'pfc': 0.5, 'pmaRange': '0-0', 'pfcRange': '1-1', 'expectedFantamedia': 5.87, 'expectedTitolarita': 45, 'penaltyProbability': '0.000', 'freeKickProbability': '0.00', 'lastThreeYearVotoBase': 0, 'lastThreeYearFantamedia': 0, 'slot': 8, 'idFantac"/>
        <s v="{'pma': 0, 'pfc': 0.5, 'pmaRange': '0-0', 'pfcRange': '1-1', 'expectedFantamedia': 5.84, 'expectedTitolarita': 39, 'penaltyProbability': '0.000', 'freeKickProbability': '0.00', 'lastThreeYearVotoBase': 0, 'lastThreeYearFantamedia': 0, 'slot': 8, 'idFantac"/>
        <s v="{'pma': 0, 'pfc': 0.5, 'pmaRange': '0-0', 'pfcRange': '1-1', 'expectedFantamedia': 5.68, 'expectedTitolarita': 42, 'penaltyProbability': '0.000', 'freeKickProbability': '0.00', 'lastThreeYearVotoBase': 0, 'lastThreeYearFantamedia': 0, 'slot': 8, 'idFantac"/>
        <m/>
      </sharedItems>
    </cacheField>
    <cacheField name="pma" numFmtId="49">
      <sharedItems containsBlank="1">
        <s v="11,9"/>
        <s v="15,25"/>
        <s v="3,2"/>
        <s v="0,95"/>
        <s v="3,35"/>
        <s v="1"/>
        <s v="1,3"/>
        <s v="1,25"/>
        <s v="1,95"/>
        <s v="0,85"/>
        <s v="2,25"/>
        <s v="2,55"/>
        <s v="48,85"/>
        <s v="7,3"/>
        <s v="28,85"/>
        <s v="24,1"/>
        <s v="7,4"/>
        <s v="1,45"/>
        <s v="0,8"/>
        <s v="11,75"/>
        <s v="18"/>
        <s v="0,75"/>
        <s v="2,2"/>
        <s v="31,1"/>
        <s v="28,25"/>
        <s v="9,25"/>
        <s v="1,05"/>
        <s v="2"/>
        <s v="1,6"/>
        <s v="83,85"/>
        <s v="1,15"/>
        <s v="32,1"/>
        <s v="1,8"/>
        <s v="1,5"/>
        <s v="4,8"/>
        <s v="30,1"/>
        <s v="1,35"/>
        <s v="1,7"/>
        <s v="1,1"/>
        <s v="7,15"/>
        <s v="24,2"/>
        <s v="0,9"/>
        <s v="5,4"/>
        <s v="9,8"/>
        <s v="17,8"/>
        <s v="1,9"/>
        <s v="46,15"/>
        <s v="5,95"/>
        <s v="3"/>
        <s v="5"/>
        <s v="53,9"/>
        <s v="29,15"/>
        <s v="47,35"/>
        <s v="4"/>
        <s v="12,35"/>
        <s v="4,25"/>
        <s v="11,7"/>
        <s v="84,35"/>
        <s v="31,5"/>
        <s v="2,65"/>
        <s v="4,5"/>
        <s v="4,75"/>
        <s v="1,2"/>
        <s v="9,85"/>
        <s v="8,45"/>
        <s v="23,45"/>
        <s v="5,5"/>
        <s v="2,85"/>
        <s v="17,4"/>
        <s v="4,1"/>
        <s v="6,9"/>
        <s v="43,3"/>
        <s v="3,3"/>
        <s v="5,65"/>
        <s v="42,8"/>
        <s v="11,45"/>
        <s v="11,85"/>
        <s v="2,7"/>
        <s v="3,15"/>
        <s v="42,55"/>
        <s v="64,55"/>
        <s v="123,6"/>
        <s v="5,25"/>
        <s v="4,35"/>
        <s v="9,15"/>
        <s v="6,65"/>
        <s v="75,7"/>
        <s v="4,9"/>
        <s v="3,8"/>
        <s v="6,8"/>
        <s v="1,4"/>
        <s v="38,35"/>
        <s v="16,3"/>
        <s v="14,05"/>
        <s v="3,55"/>
        <s v="5,6"/>
        <s v="190"/>
        <s v="13"/>
        <s v="3,05"/>
        <s v="39,1"/>
        <s v="12,75"/>
        <s v="23,15"/>
        <s v="1,75"/>
        <s v="22,8"/>
        <s v="4,4"/>
        <s v="2,35"/>
        <s v="5,85"/>
        <s v="46,7"/>
        <s v="2,15"/>
        <s v="20,85"/>
        <s v="1,65"/>
        <s v="38,15"/>
        <s v="22,35"/>
        <s v="5,45"/>
        <s v="15,1"/>
        <s v="6,5"/>
        <s v="12,95"/>
        <s v="26,3"/>
        <s v="2,9"/>
        <s v="3,4"/>
        <s v="13,35"/>
        <s v="5,8"/>
        <s v="19,45"/>
        <s v="10,9"/>
        <s v="45,75"/>
        <s v="10,15"/>
        <s v="33"/>
        <s v="3,85"/>
        <s v="16,55"/>
        <s v="17,05"/>
        <s v="9,9"/>
        <s v="2,05"/>
        <s v="191,65"/>
        <s v="77"/>
        <s v="10,65"/>
        <s v="89,9"/>
        <s v="5,15"/>
        <s v="9,1"/>
        <s v="11,5"/>
        <s v="100,55"/>
        <s v="164,25"/>
        <s v="84,75"/>
        <s v="48,7"/>
        <s v="70,05"/>
        <s v="30,2"/>
        <s v="3,45"/>
        <s v="2,6"/>
        <s v="17,9"/>
        <s v="8,25"/>
        <s v="7,2"/>
        <s v="23,95"/>
        <s v="3,95"/>
        <s v="9,3"/>
        <s v="1,85"/>
        <s v="12,8"/>
        <s v="2,8"/>
        <s v="0,7"/>
        <s v="2,45"/>
        <s v="0"/>
        <s v="2,75"/>
        <s v="53"/>
        <s v="7,95"/>
        <s v="2,4"/>
        <s v="3,5"/>
        <s v="52,85"/>
        <s v="15,8"/>
        <s v="7,75"/>
        <s v="2,1"/>
        <s v="25,4"/>
        <s v="8,85"/>
        <s v="3,1"/>
        <s v="2,3"/>
        <s v="9"/>
        <s v="5,05"/>
        <s v="4,3"/>
        <s v="95,75"/>
        <s v="92,5"/>
        <s v="13,7"/>
        <s v="58,3"/>
        <s v="20,35"/>
        <s v="29,85"/>
        <s v="9,05"/>
        <s v="22,55"/>
        <s v="22"/>
        <s v="5,3"/>
        <s v="6,05"/>
        <s v="16,75"/>
        <s v="19,6"/>
        <s v="6,55"/>
        <s v="6,2"/>
        <s v="1,55"/>
        <s v="22,1"/>
        <s v="5,55"/>
        <s v="0,5"/>
        <s v="0,65"/>
        <s v="109,25"/>
        <s v="14,45"/>
        <s v="2,95"/>
        <s v="3,65"/>
        <s v="0,6"/>
        <s v="8,4"/>
        <s v="24,9"/>
        <s v="19,1"/>
        <s v="10,3"/>
        <s v="50,55"/>
        <s v="3,25"/>
        <s v="178,2"/>
        <s v="9,2"/>
        <s v="34,15"/>
        <s v="19,5"/>
        <s v="10,35"/>
        <s v="10"/>
        <m/>
      </sharedItems>
    </cacheField>
    <cacheField name="pfc" numFmtId="49">
      <sharedItems containsBlank="1">
        <s v="11,55"/>
        <s v="13,45"/>
        <s v="0,75"/>
        <s v="0,55"/>
        <s v="1,05"/>
        <s v="0,4"/>
        <s v="0,6"/>
        <s v="0,5"/>
        <s v="42,65"/>
        <s v="3,9"/>
        <s v="37,6"/>
        <s v="23,4"/>
        <s v="2,9"/>
        <s v="0,65"/>
        <s v="15,25"/>
        <s v="21,8"/>
        <s v="6,25"/>
        <s v="0,7"/>
        <s v="39,15"/>
        <s v="46,35"/>
        <s v="5,5"/>
        <s v="66,7"/>
        <s v="35,75"/>
        <s v="0,45"/>
        <s v="0,3"/>
        <s v="8,75"/>
        <s v="16"/>
        <s v="2,45"/>
        <s v="15,15"/>
        <s v="23,05"/>
        <s v="0,85"/>
        <s v="7,55"/>
        <s v="15,5"/>
        <s v="24,45"/>
        <s v="43,9"/>
        <s v="1,25"/>
        <s v="1,45"/>
        <s v="46,75"/>
        <s v="49,75"/>
        <s v="56,05"/>
        <s v="5,15"/>
        <s v="6"/>
        <s v="15,85"/>
        <s v="6,65"/>
        <s v="21,05"/>
        <s v="1,35"/>
        <s v="71,5"/>
        <s v="27,9"/>
        <s v="7,35"/>
        <s v="6,55"/>
        <s v="18,5"/>
        <s v="9,45"/>
        <s v="20,1"/>
        <s v="22,15"/>
        <s v="9,4"/>
        <s v="2,25"/>
        <s v="26,6"/>
        <s v="7,8"/>
        <s v="12,6"/>
        <s v="54,45"/>
        <s v="7,25"/>
        <s v="51,05"/>
        <s v="18,6"/>
        <s v="14,35"/>
        <s v="0,9"/>
        <s v="34,85"/>
        <s v="58,25"/>
        <s v="112,7"/>
        <s v="7,4"/>
        <s v="0,8"/>
        <s v="3,95"/>
        <s v="88,2"/>
        <s v="8,8"/>
        <s v="1,15"/>
        <s v="11,7"/>
        <s v="28,95"/>
        <s v="26,8"/>
        <s v="3,45"/>
        <s v="178,5"/>
        <s v="20,2"/>
        <s v="8,3"/>
        <s v="30,05"/>
        <s v="16,75"/>
        <s v="29,7"/>
        <s v="20"/>
        <s v="15,55"/>
        <s v="3,75"/>
        <s v="8,45"/>
        <s v="56,55"/>
        <s v="18,8"/>
        <s v="35,6"/>
        <s v="22,7"/>
        <s v="9,05"/>
        <s v="19,55"/>
        <s v="1,55"/>
        <s v="6,15"/>
        <s v="23,95"/>
        <s v="1"/>
        <s v="0,35"/>
        <s v="1,3"/>
        <s v="1,2"/>
        <s v="17,1"/>
        <s v="12,1"/>
        <s v="1,6"/>
        <s v="13,75"/>
        <s v="0,25"/>
        <s v="19,7"/>
        <s v="10,05"/>
        <s v="31,2"/>
        <s v="10,75"/>
        <s v="29,9"/>
        <s v="13,6"/>
        <s v="11,8"/>
        <s v="3,5"/>
        <s v="150,6"/>
        <s v="11,85"/>
        <s v="70,3"/>
        <s v="17,95"/>
        <s v="81,95"/>
        <s v="12,95"/>
        <s v="19,65"/>
        <s v="10,95"/>
        <s v="17,2"/>
        <s v="104,5"/>
        <s v="133,55"/>
        <s v="93,15"/>
        <s v="63"/>
        <s v="20,5"/>
        <s v="78,75"/>
        <s v="23,1"/>
        <s v="7,95"/>
        <s v="6,75"/>
        <s v="4,85"/>
        <s v="18,9"/>
        <s v="15,6"/>
        <s v="12,4"/>
        <s v="0,95"/>
        <s v="10,1"/>
        <s v="5,2"/>
        <s v="22,2"/>
        <s v="9,25"/>
        <s v="11,4"/>
        <s v="4,15"/>
        <s v="2,7"/>
        <s v="18,1"/>
        <s v="4,55"/>
        <s v="5,65"/>
        <s v="44,25"/>
        <s v="3,6"/>
        <s v="16,2"/>
        <s v="2,85"/>
        <s v="7,9"/>
        <s v="0"/>
        <s v="45,7"/>
        <s v="18"/>
        <s v="5,7"/>
        <s v="5,9"/>
        <s v="29,75"/>
        <s v="9,65"/>
        <s v="8,5"/>
        <s v="19,8"/>
        <s v="4,6"/>
        <s v="8,35"/>
        <s v="4,65"/>
        <s v="3,25"/>
        <s v="12,45"/>
        <s v="4,2"/>
        <s v="14,75"/>
        <s v="1,1"/>
        <s v="90,55"/>
        <s v="95,95"/>
        <s v="21"/>
        <s v="65,3"/>
        <s v="16,7"/>
        <s v="24,55"/>
        <s v="15,1"/>
        <s v="16,8"/>
        <s v="14,85"/>
        <s v="28,9"/>
        <s v="6,05"/>
        <s v="8,2"/>
        <s v="7,6"/>
        <s v="12,7"/>
        <s v="21,9"/>
        <s v="10,55"/>
        <s v="22,55"/>
        <s v="7,1"/>
        <s v="2,65"/>
        <s v="11,3"/>
        <s v="27,75"/>
        <s v="6,4"/>
        <s v="12,8"/>
        <s v="4,05"/>
        <s v="3,05"/>
        <s v="25,15"/>
        <s v="5,95"/>
        <s v="4,5"/>
        <s v="107,15"/>
        <s v="19,95"/>
        <s v="5,8"/>
        <s v="4,4"/>
        <s v="23,25"/>
        <s v="17,65"/>
        <s v="8,55"/>
        <s v="19,4"/>
        <s v="4,35"/>
        <s v="41,05"/>
        <s v="8,9"/>
        <s v="12,3"/>
        <s v="5,3"/>
        <s v="19,9"/>
        <s v="137,9"/>
        <s v="5,55"/>
        <s v="28,8"/>
        <s v="26,2"/>
        <s v="7,05"/>
        <s v="9,85"/>
        <s v="14,15"/>
        <s v="17,05"/>
        <m/>
      </sharedItems>
    </cacheField>
    <cacheField name="pmaRange" numFmtId="49">
      <sharedItems containsBlank="1">
        <s v="8-17"/>
        <s v="12-19"/>
        <s v="2-5"/>
        <s v="1-2"/>
        <s v="2-6"/>
        <s v="2-3"/>
        <s v="2-4"/>
        <s v="43-55"/>
        <s v="5-11"/>
        <s v="25-34"/>
        <s v="21-28"/>
        <s v="6-10"/>
        <s v="1-3"/>
        <s v="1-1"/>
        <s v="9-15"/>
        <s v="15-22"/>
        <s v="27-36"/>
        <s v="24-33"/>
        <s v="7-13"/>
        <s v="76-93"/>
        <s v="28-37"/>
        <s v="4-7"/>
        <s v="26-35"/>
        <s v="3-9"/>
        <s v="7-14"/>
        <s v="38-55"/>
        <s v="4-9"/>
        <s v="3-8"/>
        <s v="48-60"/>
        <s v="43-53"/>
        <s v="3-6"/>
        <s v="10-16"/>
        <s v="3-7"/>
        <s v="10-15"/>
        <s v="73-96"/>
        <s v="26-38"/>
        <s v="6-12"/>
        <s v="19-28"/>
        <s v="4-8"/>
        <s v="14-22"/>
        <s v="5-10"/>
        <s v="35-53"/>
        <s v="38-48"/>
        <s v="8-16"/>
        <s v="35-51"/>
        <s v="58-72"/>
        <s v="111-138"/>
        <s v="5-14"/>
        <s v="4-10"/>
        <s v="64-88"/>
        <s v="34-44"/>
        <s v="14-20"/>
        <s v="11-18"/>
        <s v="176-205"/>
        <s v="10-17"/>
        <s v="34-45"/>
        <s v="9-17"/>
        <s v="20-28"/>
        <s v="19-27"/>
        <s v="42-53"/>
        <s v="17-26"/>
        <s v="33-44"/>
        <s v="18-27"/>
        <s v="22-31"/>
        <s v="9-16"/>
        <s v="13-21"/>
        <s v="11-16"/>
        <s v="17-23"/>
        <s v="9-14"/>
        <s v="37-56"/>
        <s v="8-13"/>
        <s v="28-39"/>
        <s v="13-22"/>
        <s v="14-21"/>
        <s v="177-207"/>
        <s v="69-86"/>
        <s v="7-16"/>
        <s v="79-102"/>
        <s v="6-13"/>
        <s v="5-9"/>
        <s v="88-114"/>
        <s v="149-180"/>
        <s v="76-94"/>
        <s v="40-59"/>
        <s v="14-23"/>
        <s v="59-82"/>
        <s v="26-36"/>
        <s v="9-18"/>
        <s v="7-15"/>
        <s v="0-0"/>
        <s v="48-59"/>
        <s v="6-11"/>
        <s v="43-64"/>
        <s v="13-20"/>
        <s v="3-5"/>
        <s v="21-31"/>
        <s v="4-11"/>
        <s v="9-13"/>
        <s v="85-108"/>
        <s v="80-106"/>
        <s v="10-18"/>
        <s v="52-66"/>
        <s v="15-27"/>
        <s v="25-35"/>
        <s v="7-11"/>
        <s v="18-28"/>
        <s v="15-25"/>
        <s v="2-2"/>
        <s v="13-19"/>
        <s v="95-125"/>
        <s v="11-19"/>
        <s v="20-30"/>
        <s v="19-29"/>
        <s v="6-15"/>
        <s v="44-58"/>
        <s v="12-20"/>
        <s v="163-194"/>
        <s v="28-41"/>
        <s v="16-24"/>
        <s v="6-16"/>
        <s v="8-14"/>
        <m/>
      </sharedItems>
    </cacheField>
    <cacheField name="pfcRange" numFmtId="49">
      <sharedItems containsBlank="1">
        <s v="9-15"/>
        <s v="11-17"/>
        <s v="1-1"/>
        <s v="1-2"/>
        <s v="35-52"/>
        <s v="3-5"/>
        <s v="29-47"/>
        <s v="18-30"/>
        <s v="3-4"/>
        <s v="12-20"/>
        <s v="17-28"/>
        <s v="5-8"/>
        <s v="30-49"/>
        <s v="38-56"/>
        <s v="5-7"/>
        <s v="57-77"/>
        <s v="27-45"/>
        <s v="7-11"/>
        <s v="2-4"/>
        <s v="13-19"/>
        <s v="19-28"/>
        <s v="6-10"/>
        <s v="19-31"/>
        <s v="38-51"/>
        <s v="2-2"/>
        <s v="38-57"/>
        <s v="40-60"/>
        <s v="45-68"/>
        <s v="4-7"/>
        <s v="5-9"/>
        <s v="16-27"/>
        <s v="61-83"/>
        <s v="21-35"/>
        <s v="14-24"/>
        <s v="8-12"/>
        <s v="16-26"/>
        <s v="2-3"/>
        <s v="20-34"/>
        <s v="10-16"/>
        <s v="47-63"/>
        <s v="41-62"/>
        <s v="11-18"/>
        <s v="30-41"/>
        <s v="50-67"/>
        <s v="102-124"/>
        <s v="80-98"/>
        <s v="24-35"/>
        <s v="21-34"/>
        <s v="161-197"/>
        <s v="25-37"/>
        <s v="13-21"/>
        <s v="24-36"/>
        <s v="15-25"/>
        <s v="49-66"/>
        <s v="15-24"/>
        <s v="29-43"/>
        <s v="18-29"/>
        <s v="8-11"/>
        <s v="16-24"/>
        <s v="13-22"/>
        <s v="8-13"/>
        <s v="25-38"/>
        <s v="9-14"/>
        <s v="136-166"/>
        <s v="60-81"/>
        <s v="14-23"/>
        <s v="74-91"/>
        <s v="10-17"/>
        <s v="95-115"/>
        <s v="121-147"/>
        <s v="80-108"/>
        <s v="54-73"/>
        <s v="71-87"/>
        <s v="6-9"/>
        <s v="16-23"/>
        <s v="7-12"/>
        <s v="4-6"/>
        <s v="36-54"/>
        <s v="0-0"/>
        <s v="39-53"/>
        <s v="15-22"/>
        <s v="23-38"/>
        <s v="12-18"/>
        <s v="82-100"/>
        <s v="87-106"/>
        <s v="17-26"/>
        <s v="56-76"/>
        <s v="12-19"/>
        <s v="18-27"/>
        <s v="8-14"/>
        <s v="17-29"/>
        <s v="19-32"/>
        <s v="97-118"/>
        <s v="33-50"/>
        <s v="125-152"/>
        <s v="22-36"/>
        <s v="20-33"/>
        <m/>
      </sharedItems>
    </cacheField>
    <cacheField name="expectedFantamedia" numFmtId="49">
      <sharedItems containsBlank="1">
        <s v="6,95"/>
        <s v="6,17"/>
        <s v="6,32"/>
        <s v="5,93"/>
        <s v="5,94"/>
        <s v="6,69"/>
        <s v="6,09"/>
        <s v="5,98"/>
        <s v="4,62"/>
        <s v="6,43"/>
        <s v="6,2"/>
        <s v="6,93"/>
        <s v="6,01"/>
        <s v="6,44"/>
        <s v="6,39"/>
        <s v="6,48"/>
        <s v="6,11"/>
        <s v="4,84"/>
        <s v="6,13"/>
        <s v="6,27"/>
        <s v="6,1"/>
        <s v="5,85"/>
        <s v="6,18"/>
        <s v="6,41"/>
        <s v="6,53"/>
        <s v="5,86"/>
        <s v="5,9"/>
        <s v="7,1"/>
        <s v="6,6"/>
        <s v="6,15"/>
        <s v="6,46"/>
        <s v="6,25"/>
        <s v="4,91"/>
        <s v="6,12"/>
        <s v="5,95"/>
        <s v="6,8"/>
        <s v="6,63"/>
        <s v="5,88"/>
        <s v="4,63"/>
        <s v="6,29"/>
        <s v="6,31"/>
        <s v="6,33"/>
        <s v="5,8"/>
        <s v="6,97"/>
        <s v="6,08"/>
        <s v="6,02"/>
        <s v="5,49"/>
        <s v="6,56"/>
        <s v="6,85"/>
        <s v="6,52"/>
        <s v="6,21"/>
        <s v="7,28"/>
        <s v="6,23"/>
        <s v="6,55"/>
        <s v="4,87"/>
        <s v="6,4"/>
        <s v="6,74"/>
        <s v="6,68"/>
        <s v="6,3"/>
        <s v="6,16"/>
        <s v="4,86"/>
        <s v="7,39"/>
        <s v="6,38"/>
        <s v="6,73"/>
        <s v="6,22"/>
        <s v="5,92"/>
        <s v="6,45"/>
        <s v="5,99"/>
        <s v="6,82"/>
        <s v="5,87"/>
        <s v="7,03"/>
        <s v="7,08"/>
        <s v="7,38"/>
        <s v="6,5"/>
        <s v="6,14"/>
        <s v="7,41"/>
        <s v="6,34"/>
        <s v="5,7"/>
        <s v="5,15"/>
        <s v="6,06"/>
        <s v="6,05"/>
        <s v="8"/>
        <s v="6,24"/>
        <s v="5,29"/>
        <s v="6,59"/>
        <s v="6,7"/>
        <s v="4,82"/>
        <s v="6,79"/>
        <s v="7,2"/>
        <s v="5,97"/>
        <s v="5,81"/>
        <s v="6,64"/>
        <s v="6"/>
        <s v="4,39"/>
        <s v="5,39"/>
        <s v="4,15"/>
        <s v="6,61"/>
        <s v="5,12"/>
        <s v="6,72"/>
        <s v="5,02"/>
        <s v="6,51"/>
        <s v="4,71"/>
        <s v="5,13"/>
        <s v="6,49"/>
        <s v="4,98"/>
        <s v="6,36"/>
        <s v="6,75"/>
        <s v="5,1"/>
        <s v="5,96"/>
        <s v="5,22"/>
        <s v="4,97"/>
        <s v="5,76"/>
        <s v="6,86"/>
        <s v="7,74"/>
        <s v="7,14"/>
        <s v="7,31"/>
        <s v="6,77"/>
        <s v="7,51"/>
        <s v="7,66"/>
        <s v="7,36"/>
        <s v="7,09"/>
        <s v="7,32"/>
        <s v="5,19"/>
        <s v="6,65"/>
        <s v="6,71"/>
        <s v="6,07"/>
        <s v="5,78"/>
        <s v="6,04"/>
        <s v="5,73"/>
        <s v="4,41"/>
        <s v="4,61"/>
        <s v="5,74"/>
        <s v="5,07"/>
        <s v="4,29"/>
        <s v="5,48"/>
        <s v="6,19"/>
        <s v="5,21"/>
        <s v="4,96"/>
        <s v="4,68"/>
        <s v="6,28"/>
        <s v="7"/>
        <s v="6,03"/>
        <s v="4,8"/>
        <s v="5,83"/>
        <s v="5,79"/>
        <s v="5,18"/>
        <s v="5,84"/>
        <s v="6,67"/>
        <s v="7,22"/>
        <s v="7,37"/>
        <s v="7,07"/>
        <s v="6,87"/>
        <s v="6,89"/>
        <s v="4,78"/>
        <s v="6,58"/>
        <s v="6,37"/>
        <s v="4,67"/>
        <s v="6,57"/>
        <s v="6,47"/>
        <s v="6,54"/>
        <s v="4,9"/>
        <s v="5,75"/>
        <s v="6,26"/>
        <s v="5,82"/>
        <s v="4,55"/>
        <s v="4,65"/>
        <s v="4,47"/>
        <s v="4,48"/>
        <s v="5,91"/>
        <s v="5,77"/>
        <s v="4,53"/>
        <s v="4,32"/>
        <s v="4,02"/>
        <s v="7,4"/>
        <s v="4,7"/>
        <s v="5,09"/>
        <s v="5,69"/>
        <s v="4,72"/>
        <s v="6,35"/>
        <s v="6,99"/>
        <s v="5,71"/>
        <s v="4,95"/>
        <s v="5,89"/>
        <s v="5,68"/>
        <m/>
      </sharedItems>
    </cacheField>
    <cacheField name="expectedTitolarita" numFmtId="49">
      <sharedItems containsBlank="1">
        <s v="67"/>
        <s v="82"/>
        <s v="65"/>
        <s v="43"/>
        <s v="83"/>
        <s v="35"/>
        <s v="44"/>
        <s v="87"/>
        <s v="9"/>
        <s v="62"/>
        <s v="76"/>
        <s v="80"/>
        <s v="93"/>
        <s v="86"/>
        <s v="33"/>
        <s v="88"/>
        <s v="85"/>
        <s v="70"/>
        <s v="92"/>
        <s v="73"/>
        <s v="59"/>
        <s v="66"/>
        <s v="71"/>
        <s v="28"/>
        <s v="90"/>
        <s v="77"/>
        <s v="79"/>
        <s v="40"/>
        <s v="57"/>
        <s v="91"/>
        <s v="10"/>
        <s v="81"/>
        <s v="68"/>
        <s v="84"/>
        <s v="37"/>
        <s v="53"/>
        <s v="89"/>
        <s v="75"/>
        <s v="39"/>
        <s v="78"/>
        <s v="74"/>
        <s v="63"/>
        <s v="55"/>
        <s v="64"/>
        <s v="69"/>
        <s v="0"/>
        <s v="72"/>
        <s v="45"/>
        <s v="38"/>
        <s v="41"/>
        <s v="20"/>
        <s v="58"/>
        <s v="11"/>
        <s v="52"/>
        <s v="56"/>
        <s v="46"/>
        <s v="61"/>
        <s v="23"/>
        <s v="49"/>
        <s v="16"/>
        <s v="50"/>
        <s v="18"/>
        <s v="47"/>
        <s v="51"/>
        <s v="54"/>
        <s v="30"/>
        <s v="48"/>
        <s v="14"/>
        <s v="42"/>
        <s v="36"/>
        <s v="26"/>
        <m/>
      </sharedItems>
    </cacheField>
    <cacheField name="penaltyProbability" numFmtId="49">
      <sharedItems containsBlank="1">
        <s v="15.000"/>
        <s v="0.000"/>
        <s v="30.000"/>
        <s v="10.000"/>
        <s v="70.000"/>
        <s v="20.000"/>
        <s v="50.000"/>
        <s v="5.000"/>
        <s v="25.000"/>
        <s v="45.000"/>
        <s v="60.000"/>
        <s v="40.000"/>
        <m/>
      </sharedItems>
    </cacheField>
    <cacheField name="freeKickProbability" numFmtId="49">
      <sharedItems containsBlank="1">
        <s v="0.00"/>
        <s v="70.00"/>
        <s v="20.00"/>
        <s v="10.00"/>
        <m/>
      </sharedItems>
    </cacheField>
    <cacheField name="lastThreeYearVotoBase" numFmtId="49">
      <sharedItems containsBlank="1">
        <s v="6,09"/>
        <s v="6,04"/>
        <s v="5,8"/>
        <s v="5,82"/>
        <s v="5,92"/>
        <s v="5,73"/>
        <s v="6,27"/>
        <s v="6,05"/>
        <s v="5,81"/>
        <s v="0"/>
        <s v="6,12"/>
        <s v="6,06"/>
        <s v="6,38"/>
        <s v="6,22"/>
        <s v="5,99"/>
        <s v="6,07"/>
        <s v="6,19"/>
        <s v="6,5"/>
        <s v="5,98"/>
        <s v="5,88"/>
        <s v="6,16"/>
        <s v="6,23"/>
        <s v="6,1"/>
        <s v="5,86"/>
        <s v="6,02"/>
        <s v="6,4"/>
        <s v="5,97"/>
        <s v="6,15"/>
        <s v="5,84"/>
        <s v="6,13"/>
        <s v="6"/>
        <s v="5,83"/>
        <s v="5,75"/>
        <s v="6,14"/>
        <s v="6,11"/>
        <s v="5,78"/>
        <s v="6,03"/>
        <s v="6,01"/>
        <s v="5,94"/>
        <s v="6,32"/>
        <s v="6,18"/>
        <s v="5,9"/>
        <s v="6,08"/>
        <s v="5,96"/>
        <s v="6,49"/>
        <s v="5,64"/>
        <s v="5,91"/>
        <s v="6,2"/>
        <s v="5,87"/>
        <s v="5,76"/>
        <s v="6,26"/>
        <s v="5,93"/>
        <s v="5,74"/>
        <s v="5,77"/>
        <s v="5,89"/>
        <s v="5,95"/>
        <s v="6,35"/>
        <s v="6,44"/>
        <s v="6,42"/>
        <s v="6,48"/>
        <s v="6,24"/>
        <s v="6,17"/>
        <s v="7"/>
        <s v="5,6"/>
        <s v="5,85"/>
        <s v="6,25"/>
        <s v="6,33"/>
        <s v="6,21"/>
        <s v="6,36"/>
        <s v="6,54"/>
        <s v="5,62"/>
        <s v="5,5"/>
        <s v="5,57"/>
        <s v="6,29"/>
        <s v="5,79"/>
        <s v="5,67"/>
        <s v="5,71"/>
        <s v="5,53"/>
        <s v="5"/>
        <s v="5,72"/>
        <m/>
      </sharedItems>
    </cacheField>
    <cacheField name="lastThreeYearFantamedia" numFmtId="49">
      <sharedItems containsBlank="1">
        <s v="6,94"/>
        <s v="6,26"/>
        <s v="5,82"/>
        <s v="5,88"/>
        <s v="5,87"/>
        <s v="5,63"/>
        <s v="7,36"/>
        <s v="6,17"/>
        <s v="5,94"/>
        <s v="0"/>
        <s v="6,42"/>
        <s v="6,25"/>
        <s v="6,77"/>
        <s v="5,98"/>
        <s v="6,3"/>
        <s v="6,08"/>
        <s v="6,72"/>
        <s v="6,45"/>
        <s v="3,5"/>
        <s v="6,02"/>
        <s v="6,14"/>
        <s v="5,83"/>
        <s v="5,81"/>
        <s v="6,7"/>
        <s v="6,43"/>
        <s v="6,15"/>
        <s v="5,69"/>
        <s v="5,67"/>
        <s v="6,18"/>
        <s v="5,9"/>
        <s v="7,21"/>
        <s v="6,55"/>
        <s v="6,09"/>
        <s v="6,68"/>
        <s v="6,48"/>
        <s v="4,96"/>
        <s v="5,78"/>
        <s v="6,65"/>
        <s v="5,99"/>
        <s v="6,34"/>
        <s v="6,38"/>
        <s v="5,8"/>
        <s v="3,41"/>
        <s v="6,07"/>
        <s v="6,27"/>
        <s v="6,29"/>
        <s v="6,56"/>
        <s v="6,12"/>
        <s v="6"/>
        <s v="5,68"/>
        <s v="5,23"/>
        <s v="6,74"/>
        <s v="5,86"/>
        <s v="7,96"/>
        <s v="5,54"/>
        <s v="6,61"/>
        <s v="4,98"/>
        <s v="6,9"/>
        <s v="6,88"/>
        <s v="5,96"/>
        <s v="5,72"/>
        <s v="5,04"/>
        <s v="7,12"/>
        <s v="6,24"/>
        <s v="6,52"/>
        <s v="6,2"/>
        <s v="5,53"/>
        <s v="5,73"/>
        <s v="6,03"/>
        <s v="7,1"/>
        <s v="6,46"/>
        <s v="7,6"/>
        <s v="6,5"/>
        <s v="6,21"/>
        <s v="6,16"/>
        <s v="7,78"/>
        <s v="6,4"/>
        <s v="5,89"/>
        <s v="5,7"/>
        <s v="5,27"/>
        <s v="6,86"/>
        <s v="6,06"/>
        <s v="8,3"/>
        <s v="6,05"/>
        <s v="5,77"/>
        <s v="5,18"/>
        <s v="6,53"/>
        <s v="6,6"/>
        <s v="4,99"/>
        <s v="5,97"/>
        <s v="6,63"/>
        <s v="4,78"/>
        <s v="6,8"/>
        <s v="6,99"/>
        <s v="6,95"/>
        <s v="6,23"/>
        <s v="5,85"/>
        <s v="5,47"/>
        <s v="3,96"/>
        <s v="6,36"/>
        <s v="6,44"/>
        <s v="5,74"/>
        <s v="6,64"/>
        <s v="5,02"/>
        <s v="5,91"/>
        <s v="6,33"/>
        <s v="6,04"/>
        <s v="5,75"/>
        <s v="6,69"/>
        <s v="5,03"/>
        <s v="6,82"/>
        <s v="4,87"/>
        <s v="5,95"/>
        <s v="5,1"/>
        <s v="4,92"/>
        <s v="5,6"/>
        <s v="5,93"/>
        <s v="7,64"/>
        <s v="5,71"/>
        <s v="7,05"/>
        <s v="6,22"/>
        <s v="6,31"/>
        <s v="6,79"/>
        <s v="7,81"/>
        <s v="7,5"/>
        <s v="6,73"/>
        <s v="6,32"/>
        <s v="4,97"/>
        <s v="7,02"/>
        <s v="6,75"/>
        <s v="6,41"/>
        <s v="5,22"/>
        <s v="5,92"/>
        <s v="5,61"/>
        <s v="7"/>
        <s v="6,1"/>
        <s v="5,25"/>
        <s v="6,93"/>
        <s v="4,83"/>
        <s v="4,5"/>
        <s v="4,31"/>
        <s v="6,83"/>
        <s v="7,75"/>
        <s v="3,25"/>
        <s v="4,89"/>
        <s v="4,93"/>
        <s v="6,39"/>
        <s v="5,5"/>
        <s v="6,47"/>
        <s v="5,76"/>
        <s v="7,33"/>
        <s v="7,41"/>
        <s v="5,64"/>
        <s v="7,72"/>
        <s v="6,91"/>
        <s v="6,96"/>
        <s v="5,42"/>
        <s v="5,62"/>
        <s v="5"/>
        <s v="4"/>
        <s v="5,52"/>
        <s v="6,84"/>
        <s v="6,13"/>
        <s v="6,66"/>
        <s v="7,18"/>
        <s v="4,42"/>
        <s v="6,37"/>
        <s v="7,43"/>
        <s v="5,43"/>
        <s v="6,11"/>
        <m/>
      </sharedItems>
    </cacheField>
    <cacheField name="slot" numFmtId="49">
      <sharedItems containsBlank="1">
        <s v="4"/>
        <s v="8"/>
        <s v="6"/>
        <s v="3"/>
        <s v="1"/>
        <s v="7"/>
        <s v="5"/>
        <s v="2"/>
        <m/>
      </sharedItems>
    </cacheField>
    <cacheField name="idFantacalcio" numFmtId="49">
      <sharedItems containsBlank="1">
        <s v="2544"/>
        <s v="513"/>
        <s v="5875"/>
        <s v="4870"/>
        <s v="5784"/>
        <s v="5286"/>
        <s v="4268"/>
        <s v="5719"/>
        <s v="4421"/>
        <s v="5822"/>
        <s v="5823"/>
        <s v="6001"/>
        <s v="1870"/>
        <s v="5835"/>
        <s v="2120"/>
        <s v="4887"/>
        <s v="441"/>
        <s v="2818"/>
        <s v="4491"/>
        <s v="5847"/>
        <s v="252"/>
        <s v="5838"/>
        <s v="5798"/>
        <s v="5423"/>
        <s v="2788"/>
        <s v="2724"/>
        <s v="6039"/>
        <s v="5804"/>
        <s v="357"/>
        <s v="4958"/>
        <s v="2194"/>
        <s v="4436"/>
        <s v="5520"/>
        <s v="5500"/>
        <s v="1958"/>
        <s v="5877"/>
        <s v="4431"/>
        <s v="5498"/>
        <s v="4377"/>
        <s v="333"/>
        <s v="4657"/>
        <s v="5880"/>
        <s v="4923"/>
        <s v="5878"/>
        <s v="5764"/>
        <s v="2178"/>
        <s v="779"/>
        <s v="4237"/>
        <s v="2525"/>
        <s v="4493"/>
        <s v="5995"/>
        <s v="22"/>
        <s v="358"/>
        <s v="487"/>
        <s v="322"/>
        <s v="5739"/>
        <s v="5876"/>
        <s v="2816"/>
        <s v="254"/>
        <s v="787"/>
        <s v="5471"/>
        <s v="5885"/>
        <s v="4342"/>
        <s v="5513"/>
        <s v="526"/>
        <s v="309"/>
        <s v="5994"/>
        <s v="5480"/>
        <s v="5792"/>
        <s v="6047"/>
        <s v="795"/>
        <s v="4465"/>
        <s v="2134"/>
        <s v="581"/>
        <s v="6010"/>
        <s v="5858"/>
        <s v="2848"/>
        <s v="4364"/>
        <s v="801"/>
        <s v="4502"/>
        <s v="5831"/>
        <s v="5833"/>
        <s v="610"/>
        <s v="4179"/>
        <s v="27"/>
        <s v="4992"/>
        <s v="5688"/>
        <s v="4292"/>
        <s v="6046"/>
        <s v="140"/>
        <s v="4658"/>
        <s v="5007"/>
        <s v="5010"/>
        <s v="226"/>
        <s v="2438"/>
        <s v="256"/>
        <s v="4976"/>
        <s v="2117"/>
        <s v="2097"/>
        <s v="5685"/>
        <s v="2762"/>
        <s v="5839"/>
        <s v="4530"/>
        <s v="236"/>
        <s v="2263"/>
        <s v="2008"/>
        <s v="4287"/>
        <s v="827"/>
        <s v="4730"/>
        <s v="5850"/>
        <s v="6042"/>
        <s v="393"/>
        <s v="2653"/>
        <s v="2769"/>
        <s v="4312"/>
        <s v="4896"/>
        <s v="5457"/>
        <s v="2296"/>
        <s v="1933"/>
        <s v="4904"/>
        <s v="4965"/>
        <s v="142"/>
        <s v="2764"/>
        <s v="5323"/>
        <s v="2188"/>
        <s v="49"/>
        <s v="5481"/>
        <s v="572"/>
        <s v="4970"/>
        <s v="2012"/>
        <s v="2170"/>
        <s v="5813"/>
        <s v="2529"/>
        <s v="4957"/>
        <s v="6054"/>
        <s v="5882"/>
        <s v="6145"/>
        <s v="4349"/>
        <s v="5840"/>
        <s v="2167"/>
        <s v="543"/>
        <s v="5449"/>
        <s v="2077"/>
        <s v="327"/>
        <s v="2489"/>
        <s v="2103"/>
        <s v="530"/>
        <s v="2728"/>
        <s v="511"/>
        <s v="218"/>
        <s v="673"/>
        <s v="2741"/>
        <s v="383"/>
        <s v="770"/>
        <s v="4359"/>
        <s v="1930"/>
        <s v="5298"/>
        <s v="536"/>
        <s v="5603"/>
        <s v="6066"/>
        <s v="2814"/>
        <s v="4378"/>
        <s v="4371"/>
        <s v="2722"/>
        <s v="5453"/>
        <s v="460"/>
        <s v="2297"/>
        <s v="4459"/>
        <s v="4409"/>
        <s v="5354"/>
        <s v="4892"/>
        <s v="5119"/>
        <s v="479"/>
        <s v="5526"/>
        <s v="6041"/>
        <s v="2061"/>
        <s v="133"/>
        <s v="2839"/>
        <s v="5734"/>
        <s v="1852"/>
        <s v="4"/>
        <s v="6024"/>
        <s v="5841"/>
        <s v="4890"/>
        <s v="2815"/>
        <s v="5812"/>
        <s v="2369"/>
        <s v="6055"/>
        <s v="695"/>
        <s v="4751"/>
        <s v="5425"/>
        <s v="5514"/>
        <s v="181"/>
        <s v="5879"/>
        <s v="2841"/>
        <s v="4994"/>
        <s v="4374"/>
        <s v="632"/>
        <s v="5422"/>
        <s v="4220"/>
        <s v="5527"/>
        <s v="608"/>
        <s v="554"/>
        <s v="152"/>
        <s v="4433"/>
        <s v="4856"/>
        <s v="6228"/>
        <s v="4871"/>
        <s v="2423"/>
        <s v="1939"/>
        <s v="5800"/>
        <s v="6224"/>
        <s v="6226"/>
        <s v="5116"/>
        <s v="4199"/>
        <s v="6227"/>
        <s v="1976"/>
        <s v="6213"/>
        <s v="4662"/>
        <s v="247"/>
        <s v="6215"/>
        <s v="6252"/>
        <s v="6202"/>
        <s v="4360"/>
        <s v="4317"/>
        <s v="1871"/>
        <s v="4461"/>
        <s v="2593"/>
        <s v="6231"/>
        <s v="5297"/>
        <s v="6232"/>
        <s v="6206"/>
        <s v="6217"/>
        <s v="6218"/>
        <s v="170"/>
        <s v="5791"/>
        <s v="1987"/>
        <s v="6211"/>
        <s v="440"/>
        <s v="5506"/>
        <s v="5555"/>
        <s v="188"/>
        <s v="6230"/>
        <s v="2640"/>
        <s v="6170"/>
        <s v="5701"/>
        <s v="2285"/>
        <s v="791"/>
        <s v="6212"/>
        <s v="4263"/>
        <s v="6235"/>
        <s v="6244"/>
        <s v="6184"/>
        <s v="574"/>
        <s v="6203"/>
        <s v="6222"/>
        <s v="4925"/>
        <s v="6245"/>
        <s v="1926"/>
        <s v="5718"/>
        <s v="219"/>
        <s v="6225"/>
        <s v="2428"/>
        <s v="2137"/>
        <s v="5295"/>
        <s v="4404"/>
        <s v="4210"/>
        <s v="6394"/>
        <s v="5687"/>
        <s v="4973"/>
        <s v="253"/>
        <s v="2845"/>
        <s v="6398"/>
        <s v="6257"/>
        <s v="6403"/>
        <s v="761"/>
        <s v="5564"/>
        <s v="6407"/>
        <s v="6410"/>
        <s v="6409"/>
        <s v="468"/>
        <s v="6418"/>
        <s v="6434"/>
        <s v="6424"/>
        <s v="4427"/>
        <s v="6435"/>
        <s v="6459"/>
        <s v="6458"/>
        <s v="4385"/>
        <s v="6462"/>
        <s v="6061"/>
        <s v="6464"/>
        <s v="4177"/>
        <s v="4186"/>
        <s v="5919"/>
        <s v="6485"/>
        <s v="6482"/>
        <s v="5637"/>
        <s v="788"/>
        <s v="6481"/>
        <s v="6486"/>
        <s v="5678"/>
        <s v="6474"/>
        <s v="6480"/>
        <s v="729"/>
        <s v="4376"/>
        <s v="6164"/>
        <s v="6556"/>
        <s v="2765"/>
        <s v="4772"/>
        <s v="6549"/>
        <s v="5862"/>
        <s v="6572"/>
        <s v="6490"/>
        <s v="6562"/>
        <s v="5992"/>
        <s v="4401"/>
        <s v="6191"/>
        <s v="6519"/>
        <s v="6533"/>
        <s v="6537"/>
        <s v="6565"/>
        <s v="6495"/>
        <s v="6523"/>
        <s v="4510"/>
        <s v="313"/>
        <s v="5079"/>
        <s v="5393"/>
        <s v="6628"/>
        <s v="4911"/>
        <s v="6643"/>
        <s v="2766"/>
        <s v="4486"/>
        <s v="6646"/>
        <s v="2155"/>
        <s v="6666"/>
        <s v="6641"/>
        <s v="6667"/>
        <s v="6630"/>
        <s v="5559"/>
        <s v="6125"/>
        <s v="6669"/>
        <s v="5507"/>
        <s v="4425"/>
        <s v="5562"/>
        <s v="4463"/>
        <s v="5881"/>
        <s v="6657"/>
        <s v="5322"/>
        <s v="6634"/>
        <s v="6592"/>
        <s v="6299"/>
        <s v="4423"/>
        <s v="5620"/>
        <s v="376"/>
        <s v="4498"/>
        <s v="6644"/>
        <s v="5324"/>
        <s v="5435"/>
        <s v="5319"/>
        <s v="6629"/>
        <s v="4458"/>
        <s v="5022"/>
        <s v="4734"/>
        <s v="6639"/>
        <s v="6633"/>
        <s v="1952"/>
        <s v="6656"/>
        <s v="6642"/>
        <s v="6645"/>
        <s v="6664"/>
        <s v="6672"/>
        <s v="6632"/>
        <s v="6654"/>
        <s v="6674"/>
        <s v="6670"/>
        <s v="2357"/>
        <s v="6663"/>
        <s v="5290"/>
        <s v="5384"/>
        <s v="2274"/>
        <s v="5484"/>
        <s v="6673"/>
        <s v="5485"/>
        <s v="5327"/>
        <s v="5421"/>
        <s v="6635"/>
        <s v="5516"/>
        <s v="5486"/>
        <s v="6020"/>
        <s v="6532"/>
        <s v="6640"/>
        <s v="6648"/>
        <s v="6638"/>
        <s v="4386"/>
        <s v="5447"/>
        <s v="6650"/>
        <s v="2161"/>
        <s v="6653"/>
        <s v="5725"/>
        <s v="556"/>
        <s v="6598"/>
        <s v="2401"/>
        <s v="6665"/>
        <s v="387"/>
        <s v="6647"/>
        <s v="5320"/>
        <s v="6661"/>
        <s v="2203"/>
        <s v="5521"/>
        <s v="6524"/>
        <s v="6649"/>
        <s v="6660"/>
        <s v="418"/>
        <s v="134"/>
        <s v="6631"/>
        <s v="6417"/>
        <s v="6671"/>
        <s v="5307"/>
        <s v="6284"/>
        <s v="5353"/>
        <s v="6505"/>
        <s v="2809"/>
        <s v="6662"/>
        <s v="6675"/>
        <s v="5998"/>
        <s v="6680"/>
        <s v="6681"/>
        <s v="6678"/>
        <s v="6677"/>
        <s v="4982"/>
        <s v="6676"/>
        <s v="6190"/>
        <s v="6684"/>
        <s v="6683"/>
        <s v="6682"/>
        <s v="2521"/>
        <s v="6801"/>
        <s v="1978"/>
        <s v="5436"/>
        <s v="6803"/>
        <s v="6802"/>
        <s v="4351"/>
        <s v="2475"/>
        <s v="6806"/>
        <s v="6809"/>
        <s v="4816"/>
        <s v="6804"/>
        <s v="6248"/>
        <s v="6207"/>
        <s v="5504"/>
        <s v="4929"/>
        <s v="6813"/>
        <s v="2181"/>
        <s v="2038"/>
        <s v="4947"/>
        <s v="6119"/>
        <s v="6815"/>
        <s v="6814"/>
        <s v="216"/>
        <s v="5672"/>
        <s v="4686"/>
        <s v="6820"/>
        <s v="306"/>
        <s v="6833"/>
        <s v="495"/>
        <s v="6822"/>
        <s v="6824"/>
        <s v="5695"/>
        <s v="6831"/>
        <s v="4867"/>
        <s v="2325"/>
        <s v="6426"/>
        <s v="6839"/>
        <s v="6826"/>
        <s v="6842"/>
        <s v="5311"/>
        <s v="4284"/>
        <s v="6875"/>
        <s v="6048"/>
        <s v="6151"/>
        <s v="6884"/>
        <s v="186"/>
        <s v="697"/>
        <s v="6883"/>
        <s v="2531"/>
        <s v="6895"/>
        <s v="5578"/>
        <s v="6889"/>
        <s v="6885"/>
        <s v="6112"/>
        <s v="6159"/>
        <s v="5626"/>
        <s v="4270"/>
        <s v="6893"/>
        <s v="6892"/>
        <s v="6887"/>
        <s v="6900"/>
        <s v="4665"/>
        <s v="6891"/>
        <s v="6890"/>
        <s v="6874"/>
        <s v="6149"/>
        <s v="2192"/>
        <s v="4777"/>
        <s v="2160"/>
        <s v="5131"/>
        <s v="5589"/>
        <s v="6903"/>
        <s v="6898"/>
        <s v="5899"/>
        <s v="5900"/>
        <s v="6908"/>
        <s v="5856"/>
        <s v="6896"/>
        <s v="5532"/>
        <s v="5554"/>
        <s v="6904"/>
        <s v="6910"/>
        <s v="6011"/>
        <s v="6872"/>
        <s v="6834"/>
        <s v="6832"/>
        <s v="6021"/>
        <s v="6015"/>
        <s v="4807"/>
        <s v="2406"/>
        <s v="464"/>
        <s v="6912"/>
        <s v="6250"/>
        <s v="5674"/>
        <s v="4285"/>
        <s v="6496"/>
        <s v="6821"/>
        <s v="6618"/>
        <s v="6819"/>
        <m/>
      </sharedItems>
    </cacheField>
    <cacheField name="lastThreeYearTitolarity" numFmtId="49">
      <sharedItems containsBlank="1">
        <s v="0.6800"/>
        <s v="0.7800"/>
        <s v="0.3300"/>
        <s v="0.1100"/>
        <s v="0.5700"/>
        <s v="0.3900"/>
        <s v="0.4100"/>
        <s v="0.9000"/>
        <s v="0.0000"/>
        <s v="0.6600"/>
        <s v="0.7000"/>
        <s v="0.9500"/>
        <s v="0.9700"/>
        <s v="0.7700"/>
        <s v="0.6000"/>
        <s v="0.6500"/>
        <s v="0.0300"/>
        <s v="0.7400"/>
        <s v="0.8500"/>
        <s v="0.8200"/>
        <s v="0.3800"/>
        <s v="0.8700"/>
        <s v="0.7100"/>
        <s v="0.3700"/>
        <s v="0.4000"/>
        <s v="0.8600"/>
        <s v="0.7900"/>
        <s v="0.9200"/>
        <s v="0.7200"/>
        <s v="0.3500"/>
        <s v="0.4300"/>
        <s v="0.7500"/>
        <s v="0.6400"/>
        <s v="0.3400"/>
        <s v="0.9400"/>
        <s v="0.5500"/>
        <s v="0.3000"/>
        <s v="0.4900"/>
        <s v="0.9300"/>
        <s v="0.7600"/>
        <s v="0.8100"/>
        <s v="0.5100"/>
        <s v="0.6100"/>
        <s v="0.8400"/>
        <s v="0.5000"/>
        <s v="0.5400"/>
        <s v="0.6900"/>
        <s v="0.5300"/>
        <s v="0.8800"/>
        <s v="0.2800"/>
        <s v="0.6300"/>
        <s v="0.1800"/>
        <s v="0.6200"/>
        <s v="0.5900"/>
        <s v="0.4500"/>
        <s v="0.8300"/>
        <s v="0.8900"/>
        <s v="0.7300"/>
        <s v="0.6700"/>
        <s v="0.2200"/>
        <s v="0.0800"/>
        <s v="0.3200"/>
        <s v="0.1700"/>
        <s v="0.5200"/>
        <s v="0.4600"/>
        <s v="0.8000"/>
        <s v="0.1600"/>
        <s v="0.5800"/>
        <s v="0.5600"/>
        <s v="0.2400"/>
        <s v="0.4200"/>
        <s v="0.4700"/>
        <s v="0.1300"/>
        <s v="0.2900"/>
        <s v="0.0500"/>
        <s v="0.2600"/>
        <s v="0.2100"/>
        <s v="0.3600"/>
        <m/>
      </sharedItems>
    </cacheField>
    <cacheField name="lastFiveYearVotoBase" numFmtId="49">
      <sharedItems containsBlank="1">
        <s v="6.0900"/>
        <s v="5.8000"/>
        <s v="5.8200"/>
        <s v="5.9200"/>
        <s v="5.7900"/>
        <s v="6.2700"/>
        <s v="6.0500"/>
        <s v="5.8800"/>
        <s v="0.0000"/>
        <s v="6.1200"/>
        <s v="6.0600"/>
        <s v="6.3000"/>
        <s v="6.1500"/>
        <s v="5.9900"/>
        <s v="6.1600"/>
        <s v="6.0700"/>
        <s v="6.2500"/>
        <s v="5.9800"/>
        <s v="5.9700"/>
        <s v="6.1100"/>
        <s v="5.8600"/>
        <s v="5.7300"/>
        <s v="6.0100"/>
        <s v="6.3500"/>
        <s v="6.1900"/>
        <s v="6.0800"/>
        <s v="5.8400"/>
        <s v="5.9600"/>
        <s v="6.0200"/>
        <s v="5.8300"/>
        <s v="5.9300"/>
        <s v="6.1000"/>
        <s v="6.0300"/>
        <s v="5.9000"/>
        <s v="5.7800"/>
        <s v="6.3200"/>
        <s v="6.0400"/>
        <s v="5.9400"/>
        <s v="5.9500"/>
        <s v="6.4500"/>
        <s v="5.6400"/>
        <s v="6.0000"/>
        <s v="6.2400"/>
        <s v="5.9100"/>
        <s v="6.2000"/>
        <s v="5.7600"/>
        <s v="6.2600"/>
        <s v="5.8900"/>
        <s v="6.2200"/>
        <s v="5.7500"/>
        <s v="5.7100"/>
        <s v="6.4400"/>
        <s v="6.1400"/>
        <s v="6.1300"/>
        <s v="6.4200"/>
        <s v="5.8700"/>
        <s v="6.1800"/>
        <s v="7.0000"/>
        <s v="5.6000"/>
        <s v="5.8100"/>
        <s v="6.1700"/>
        <s v="5.6900"/>
        <s v="6.3100"/>
        <s v="6.5400"/>
        <s v="6.3300"/>
        <s v="6.2100"/>
        <s v="5.7400"/>
        <s v="5.6200"/>
        <s v="6.2300"/>
        <s v="6.3600"/>
        <s v="6.5000"/>
        <s v="5.5000"/>
        <s v="5.5600"/>
        <s v="5.5700"/>
        <s v="6.2900"/>
        <s v="5.6700"/>
        <s v="5.6500"/>
        <s v="5.7000"/>
        <s v="5.5300"/>
        <s v="5.6100"/>
        <s v="5.0000"/>
        <s v="5.6800"/>
        <s v="5.4400"/>
        <s v="6.2800"/>
        <s v="6.3400"/>
        <m/>
      </sharedItems>
    </cacheField>
    <cacheField name="lastFiveYearFantamedia" numFmtId="49">
      <sharedItems containsBlank="1">
        <s v="6.9400"/>
        <s v="6.2300"/>
        <s v="5.8200"/>
        <s v="5.8800"/>
        <s v="5.8700"/>
        <s v="5.6800"/>
        <s v="7.3600"/>
        <s v="6.1700"/>
        <s v="6.0000"/>
        <s v="0.0000"/>
        <s v="6.4200"/>
        <s v="6.2500"/>
        <s v="6.6000"/>
        <s v="5.9800"/>
        <s v="6.2000"/>
        <s v="6.0600"/>
        <s v="7.0400"/>
        <s v="6.1900"/>
        <s v="4.7500"/>
        <s v="6.0200"/>
        <s v="5.8300"/>
        <s v="5.8100"/>
        <s v="6.7000"/>
        <s v="6.3600"/>
        <s v="5.9900"/>
        <s v="5.6900"/>
        <s v="5.6700"/>
        <s v="6.1200"/>
        <s v="5.9100"/>
        <s v="7.1500"/>
        <s v="6.5500"/>
        <s v="6.0900"/>
        <s v="6.4800"/>
        <s v="4.9600"/>
        <s v="5.7800"/>
        <s v="6.5700"/>
        <s v="5.9500"/>
        <s v="6.3400"/>
        <s v="6.7700"/>
        <s v="5.8000"/>
        <s v="4.0700"/>
        <s v="5.9600"/>
        <s v="6.2900"/>
        <s v="5.7400"/>
        <s v="6.5600"/>
        <s v="6.1000"/>
        <s v="6.0800"/>
        <s v="5.2300"/>
        <s v="6.4300"/>
        <s v="5.8600"/>
        <s v="6.1600"/>
        <s v="7.7200"/>
        <s v="5.5400"/>
        <s v="5.9400"/>
        <s v="6.4400"/>
        <s v="6.2800"/>
        <s v="4.5500"/>
        <s v="6.9000"/>
        <s v="6.7200"/>
        <s v="6.8800"/>
        <s v="5.7200"/>
        <s v="5.0400"/>
        <s v="7.1200"/>
        <s v="6.2400"/>
        <s v="6.6300"/>
        <s v="5.6400"/>
        <s v="6.6800"/>
        <s v="6.1400"/>
        <s v="7.1000"/>
        <s v="7.6000"/>
        <s v="6.5300"/>
        <s v="5.9000"/>
        <s v="6.1100"/>
        <s v="7.7800"/>
        <s v="6.4000"/>
        <s v="6.0300"/>
        <s v="5.7700"/>
        <s v="5.2700"/>
        <s v="6.6400"/>
        <s v="5.8900"/>
        <s v="8.0100"/>
        <s v="6.8200"/>
        <s v="4.8900"/>
        <s v="5.9700"/>
        <s v="4.5800"/>
        <s v="6.2600"/>
        <s v="6.5200"/>
        <s v="6.8000"/>
        <s v="4.1700"/>
        <s v="6.9500"/>
        <s v="5.1100"/>
        <s v="3.9600"/>
        <s v="6.2700"/>
        <s v="5.7500"/>
        <s v="6.3800"/>
        <s v="5.8500"/>
        <s v="4.8300"/>
        <s v="6.7500"/>
        <s v="4.8600"/>
        <s v="6.0400"/>
        <s v="6.0500"/>
        <s v="5.5000"/>
        <s v="6.6900"/>
        <s v="6.8900"/>
        <s v="6.8100"/>
        <s v="4.8100"/>
        <s v="6.3000"/>
        <s v="4.9900"/>
        <s v="5.1000"/>
        <s v="5.2800"/>
        <s v="5.6000"/>
        <s v="6.5400"/>
        <s v="6.5000"/>
        <s v="7.4800"/>
        <s v="6.0100"/>
        <s v="5.6500"/>
        <s v="6.8600"/>
        <s v="6.1800"/>
        <s v="6.2200"/>
        <s v="7.5800"/>
        <s v="6.6600"/>
        <s v="6.7900"/>
        <s v="7.8100"/>
        <s v="7.5000"/>
        <s v="6.6700"/>
        <s v="6.7300"/>
        <s v="6.3200"/>
        <s v="4.9700"/>
        <s v="7.0200"/>
        <s v="6.4100"/>
        <s v="5.2200"/>
        <s v="5.8400"/>
        <s v="5.9200"/>
        <s v="5.6100"/>
        <s v="7.0000"/>
        <s v="6.5100"/>
        <s v="5.2500"/>
        <s v="6.0700"/>
        <s v="5.9300"/>
        <s v="6.9300"/>
        <s v="4.5000"/>
        <s v="3.6600"/>
        <s v="5.4900"/>
        <s v="6.8300"/>
        <s v="5.6300"/>
        <s v="7.5300"/>
        <s v="6.4600"/>
        <s v="3.2500"/>
        <s v="5.7300"/>
        <s v="6.6500"/>
        <s v="6.8500"/>
        <s v="4.9300"/>
        <s v="6.3900"/>
        <s v="6.2100"/>
        <s v="6.4700"/>
        <s v="5.7600"/>
        <s v="7.3300"/>
        <s v="7.4100"/>
        <s v="7.1600"/>
        <s v="4.3400"/>
        <s v="5.7900"/>
        <s v="5.4200"/>
        <s v="5.5700"/>
        <s v="5.7000"/>
        <s v="5.6200"/>
        <s v="5.0000"/>
        <s v="5.1700"/>
        <s v="5.5800"/>
        <s v="5.4400"/>
        <s v="4.0000"/>
        <s v="7.1300"/>
        <s v="6.6200"/>
        <s v="6.7800"/>
        <s v="6.3100"/>
        <s v="8.0200"/>
        <m/>
      </sharedItems>
    </cacheField>
    <cacheField name="lastFiveYearTitolarity" numFmtId="49">
      <sharedItems containsBlank="1">
        <s v="0.6800"/>
        <s v="0.8300"/>
        <s v="0.3300"/>
        <s v="0.1100"/>
        <s v="0.5700"/>
        <s v="0.4500"/>
        <s v="0.4100"/>
        <s v="0.8200"/>
        <s v="0.0000"/>
        <s v="0.6600"/>
        <s v="0.7000"/>
        <s v="0.9000"/>
        <s v="0.9700"/>
        <s v="0.7700"/>
        <s v="0.5200"/>
        <s v="0.7200"/>
        <s v="0.0300"/>
        <s v="0.7400"/>
        <s v="0.3800"/>
        <s v="0.8400"/>
        <s v="0.6100"/>
        <s v="0.3700"/>
        <s v="0.4000"/>
        <s v="0.7100"/>
        <s v="0.8700"/>
        <s v="0.7900"/>
        <s v="0.3900"/>
        <s v="0.6900"/>
        <s v="0.9200"/>
        <s v="0.5500"/>
        <s v="0.4300"/>
        <s v="0.7500"/>
        <s v="0.3400"/>
        <s v="0.4700"/>
        <s v="0.8500"/>
        <s v="0.5300"/>
        <s v="0.8600"/>
        <s v="0.2200"/>
        <s v="0.5800"/>
        <s v="0.8100"/>
        <s v="0.5100"/>
        <s v="0.6200"/>
        <s v="0.5000"/>
        <s v="0.5400"/>
        <s v="0.2800"/>
        <s v="0.7300"/>
        <s v="0.8800"/>
        <s v="0.5600"/>
        <s v="0.6300"/>
        <s v="0.3000"/>
        <s v="0.8900"/>
        <s v="0.6000"/>
        <s v="0.3100"/>
        <s v="0.4800"/>
        <s v="0.5900"/>
        <s v="0.6500"/>
        <s v="0.2300"/>
        <s v="0.6700"/>
        <s v="0.6400"/>
        <s v="0.9300"/>
        <s v="0.9500"/>
        <s v="0.0600"/>
        <s v="0.8000"/>
        <s v="0.3200"/>
        <s v="0.7800"/>
        <s v="0.4600"/>
        <s v="0.1300"/>
        <s v="0.2500"/>
        <s v="0.4200"/>
        <s v="0.2400"/>
        <s v="0.7600"/>
        <s v="0.2900"/>
        <s v="0.0500"/>
        <s v="0.1600"/>
        <s v="0.1800"/>
        <s v="0.2600"/>
        <s v="0.0800"/>
        <s v="0.4900"/>
        <s v="0.2100"/>
        <s v="0.3600"/>
        <m/>
      </sharedItems>
    </cacheField>
    <cacheField name="lastYearVotoBase" numFmtId="49">
      <sharedItems containsBlank="1">
        <s v="5.8300"/>
        <s v="6.1700"/>
        <s v="5.9800"/>
        <s v="5.7500"/>
        <s v="6.0000"/>
        <s v="5.8200"/>
        <s v="6.1500"/>
        <s v="6.2200"/>
        <s v="5.7700"/>
        <s v="0.0000"/>
        <s v="6.0800"/>
        <s v="6.0700"/>
        <s v="6.3800"/>
        <s v="5.7600"/>
        <s v="6.3200"/>
        <s v="6.1400"/>
        <s v="6.2100"/>
        <s v="5.9600"/>
        <s v="5.8600"/>
        <s v="6.2400"/>
        <s v="6.3100"/>
        <s v="5.7300"/>
        <s v="5.9500"/>
        <s v="5.7900"/>
        <s v="6.4700"/>
        <s v="5.9000"/>
        <s v="6.1900"/>
        <s v="5.6800"/>
        <s v="6.3000"/>
        <s v="5.9200"/>
        <s v="5.8900"/>
        <s v="6.2000"/>
        <s v="5.8500"/>
        <s v="6.1100"/>
        <s v="6.0900"/>
        <s v="5.9700"/>
        <s v="6.2700"/>
        <s v="5.8400"/>
        <s v="6.3500"/>
        <s v="6.4800"/>
        <s v="5.9400"/>
        <s v="6.0500"/>
        <s v="6.1000"/>
        <s v="5.8000"/>
        <s v="5.8800"/>
        <s v="6.0600"/>
        <s v="6.2500"/>
        <s v="5.7200"/>
        <s v="6.3900"/>
        <s v="6.1200"/>
        <s v="6.0200"/>
        <s v="5.6600"/>
        <s v="5.7000"/>
        <s v="5.6900"/>
        <s v="6.4000"/>
        <s v="5.8700"/>
        <s v="5.9300"/>
        <s v="6.3700"/>
        <s v="5.9900"/>
        <s v="6.6500"/>
        <s v="6.0400"/>
        <s v="6.1800"/>
        <s v="5.7800"/>
        <s v="6.0300"/>
        <s v="6.1600"/>
        <s v="7.5000"/>
        <s v="5.0000"/>
        <s v="5.6300"/>
        <s v="6.5000"/>
        <s v="6.2300"/>
        <s v="6.3300"/>
        <s v="5.7400"/>
        <s v="6.2900"/>
        <s v="6.2600"/>
        <s v="6.5400"/>
        <s v="5.6200"/>
        <s v="6.3600"/>
        <s v="5.3500"/>
        <s v="5.5000"/>
        <s v="6.1300"/>
        <s v="6.4100"/>
        <s v="5.9100"/>
        <s v="5.5700"/>
        <s v="6.4200"/>
        <s v="5.6000"/>
        <s v="5.6700"/>
        <s v="5.6500"/>
        <m/>
      </sharedItems>
    </cacheField>
    <cacheField name="lastYearFantamedia" numFmtId="49">
      <sharedItems containsBlank="1">
        <s v="6.2500"/>
        <s v="6.5000"/>
        <s v="6.1400"/>
        <s v="6.0000"/>
        <s v="5.9000"/>
        <s v="5.6400"/>
        <s v="6.9000"/>
        <s v="5.8100"/>
        <s v="0.0000"/>
        <s v="6.2700"/>
        <s v="6.3300"/>
        <s v="6.5300"/>
        <s v="5.7200"/>
        <s v="6.4500"/>
        <s v="6.3500"/>
        <s v="7.1000"/>
        <s v="6.4700"/>
        <s v="6.1100"/>
        <s v="5.8900"/>
        <s v="5.8200"/>
        <s v="5.9600"/>
        <s v="6.3600"/>
        <s v="5.6600"/>
        <s v="6.0300"/>
        <s v="5.7800"/>
        <s v="7.7000"/>
        <s v="6.2000"/>
        <s v="6.1200"/>
        <s v="6.3100"/>
        <s v="6.2100"/>
        <s v="5.3000"/>
        <s v="5.5500"/>
        <s v="7.3000"/>
        <s v="5.9500"/>
        <s v="5.8800"/>
        <s v="5.8600"/>
        <s v="6.3900"/>
        <s v="6.9200"/>
        <s v="5.9200"/>
        <s v="3.6700"/>
        <s v="5.6000"/>
        <s v="7.3900"/>
        <s v="5.9700"/>
        <s v="6.6700"/>
        <s v="6.4100"/>
        <s v="5.7400"/>
        <s v="5.4700"/>
        <s v="7.1800"/>
        <s v="5.7500"/>
        <s v="5.9800"/>
        <s v="6.4600"/>
        <s v="8.2000"/>
        <s v="5.8700"/>
        <s v="6.5600"/>
        <s v="6.4000"/>
        <s v="4.9100"/>
        <s v="5.6200"/>
        <s v="6.9400"/>
        <s v="7.0000"/>
        <s v="6.8800"/>
        <s v="5.9300"/>
        <s v="4.8600"/>
        <s v="7.4000"/>
        <s v="5.7700"/>
        <s v="5.6900"/>
        <s v="6.7900"/>
        <s v="5.6500"/>
        <s v="6.0800"/>
        <s v="6.3800"/>
        <s v="5.6800"/>
        <s v="5.6700"/>
        <s v="6.2900"/>
        <s v="7.5300"/>
        <s v="6.3000"/>
        <s v="7.2500"/>
        <s v="6.1900"/>
        <s v="5.9100"/>
        <s v="5.9400"/>
        <s v="7.6300"/>
        <s v="6.0900"/>
        <s v="6.0700"/>
        <s v="6.0500"/>
        <s v="6.9700"/>
        <s v="6.2800"/>
        <s v="6.0200"/>
        <s v="8.7300"/>
        <s v="5.7300"/>
        <s v="5.8000"/>
        <s v="4.9700"/>
        <s v="5.2400"/>
        <s v="6.6800"/>
        <s v="4.9900"/>
        <s v="6.8600"/>
        <s v="7.0600"/>
        <s v="6.8900"/>
        <s v="6.9500"/>
        <s v="5.7600"/>
        <s v="5.5000"/>
        <s v="3.0000"/>
        <s v="6.1500"/>
        <s v="5.1300"/>
        <s v="6.4400"/>
        <s v="6.7400"/>
        <s v="6.2400"/>
        <s v="5.3300"/>
        <s v="7.0700"/>
        <s v="4.5700"/>
        <s v="6.1300"/>
        <s v="5.3700"/>
        <s v="5.2600"/>
        <s v="6.8400"/>
        <s v="5.4000"/>
        <s v="6.3200"/>
        <s v="5.8300"/>
        <s v="6.7800"/>
        <s v="7.4200"/>
        <s v="6.7700"/>
        <s v="5.8500"/>
        <s v="7.3600"/>
        <s v="6.0600"/>
        <s v="6.6300"/>
        <s v="7.8100"/>
        <s v="7.5000"/>
        <s v="7.6400"/>
        <s v="6.6900"/>
        <s v="7.0200"/>
        <s v="6.5200"/>
        <s v="7.0400"/>
        <s v="6.7500"/>
        <s v="5.2200"/>
        <s v="5.5900"/>
        <s v="5.6100"/>
        <s v="6.4200"/>
        <s v="6.1600"/>
        <s v="6.7000"/>
        <s v="6.6500"/>
        <s v="6.1000"/>
        <s v="5.2500"/>
        <s v="5.3100"/>
        <s v="6.9300"/>
        <s v="6.1700"/>
        <s v="4.8300"/>
        <s v="4.5000"/>
        <s v="4.3100"/>
        <s v="6.8300"/>
        <s v="5.6300"/>
        <s v="7.8900"/>
        <s v="3.2500"/>
        <s v="4.9300"/>
        <s v="6.4800"/>
        <s v="6.6000"/>
        <s v="6.8100"/>
        <s v="7.3300"/>
        <s v="7.4100"/>
        <s v="5.5700"/>
        <s v="6.2600"/>
        <s v="5.0000"/>
        <s v="5.5400"/>
        <s v="6.7600"/>
        <s v="4.4200"/>
        <s v="7.2000"/>
        <m/>
      </sharedItems>
    </cacheField>
    <cacheField name="lastYearTitolarity" numFmtId="49">
      <sharedItems containsBlank="1">
        <s v="0.1600"/>
        <s v="0.7600"/>
        <s v="0.5500"/>
        <s v="0.1100"/>
        <s v="0.8200"/>
        <s v="0.3700"/>
        <s v="0.6300"/>
        <s v="0.4200"/>
        <s v="0.8400"/>
        <s v="0.0000"/>
        <s v="0.9700"/>
        <s v="0.7400"/>
        <s v="0.9500"/>
        <s v="0.4700"/>
        <s v="0.5000"/>
        <s v="0.8900"/>
        <s v="0.1300"/>
        <s v="0.9200"/>
        <s v="0.7100"/>
        <s v="0.5800"/>
        <s v="0.3200"/>
        <s v="0.6100"/>
        <s v="1.0000"/>
        <s v="0.5300"/>
        <s v="0.0800"/>
        <s v="0.6800"/>
        <s v="0.8700"/>
        <s v="0.7900"/>
        <s v="0.0300"/>
        <s v="0.3900"/>
        <s v="0.2100"/>
        <s v="0.6600"/>
        <s v="0.4500"/>
        <s v="0.1800"/>
        <s v="0.2400"/>
        <s v="0.2900"/>
        <s v="0.0500"/>
        <s v="0.2600"/>
        <s v="0.3400"/>
        <m/>
      </sharedItems>
    </cacheField>
    <cacheField name="lastFiveMatchesVotoBase" numFmtId="49">
      <sharedItems containsBlank="1">
        <s v="0.0000"/>
        <m/>
      </sharedItems>
    </cacheField>
    <cacheField name="lastFiveMatchesFantamedia" numFmtId="49">
      <sharedItems containsBlank="1">
        <s v="0.0000"/>
        <m/>
      </sharedItems>
    </cacheField>
    <cacheField name="lastFiveMatchesTitolarity" numFmtId="49">
      <sharedItems containsBlank="1">
        <s v="0.0000"/>
        <m/>
      </sharedItems>
    </cacheField>
    <cacheField name="currentSeasonVotoBase" numFmtId="49">
      <sharedItems containsBlank="1">
        <s v="0.0000"/>
        <m/>
      </sharedItems>
    </cacheField>
    <cacheField name="currentSeasonFantamedia" numFmtId="49">
      <sharedItems containsBlank="1">
        <s v="0.0000"/>
        <m/>
      </sharedItems>
    </cacheField>
    <cacheField name="currentSeasonTitolarity" numFmtId="49">
      <sharedItems containsBlank="1">
        <s v="0.0000"/>
        <m/>
      </sharedItems>
    </cacheField>
    <cacheField name="expectedtitolarita2" numFmtId="49">
      <sharedItems containsBlank="1">
        <s v="67"/>
        <s v="82"/>
        <s v="65"/>
        <s v="43"/>
        <s v="83"/>
        <s v="35"/>
        <s v="44"/>
        <s v="87"/>
        <s v="9"/>
        <s v="62"/>
        <s v="76"/>
        <s v="80"/>
        <s v="93"/>
        <s v="86"/>
        <s v="33"/>
        <s v="88"/>
        <s v="85"/>
        <s v="70"/>
        <s v="92"/>
        <s v="73"/>
        <s v="59"/>
        <s v="66"/>
        <s v="71"/>
        <s v="28"/>
        <s v="90"/>
        <s v="77"/>
        <s v="79"/>
        <s v="40"/>
        <s v="57"/>
        <s v="91"/>
        <s v="10"/>
        <s v="81"/>
        <s v="68"/>
        <s v="84"/>
        <s v="37"/>
        <s v="53"/>
        <s v="89"/>
        <s v="75"/>
        <s v="39"/>
        <s v="78"/>
        <s v="74"/>
        <s v="63"/>
        <s v="55"/>
        <s v="64"/>
        <s v="69"/>
        <s v="0"/>
        <s v="72"/>
        <s v="45"/>
        <s v="38"/>
        <s v="41"/>
        <s v="20"/>
        <s v="58"/>
        <s v="11"/>
        <s v="52"/>
        <s v="56"/>
        <s v="46"/>
        <s v="61"/>
        <s v="23"/>
        <s v="49"/>
        <s v="16"/>
        <s v="50"/>
        <s v="18"/>
        <s v="47"/>
        <s v="51"/>
        <s v="54"/>
        <s v="30"/>
        <s v="48"/>
        <s v="14"/>
        <s v="42"/>
        <s v="36"/>
        <s v="26"/>
        <m/>
      </sharedItems>
    </cacheField>
    <cacheField name="Chiamato" numFmtId="49">
      <sharedItems containsString="0" containsBlank="1" containsNumber="1" containsInteger="1">
        <n v="0.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da richiamare" cacheId="0" dataCaption="" rowGrandTotals="0" compact="0" compactData="0">
  <location ref="A3:F540" firstHeaderRow="0" firstDataRow="5" firstDataCol="0" rowPageCount="1" colPageCount="1"/>
  <pivotFields>
    <pivotField name="name" axis="axisRow" compact="0" numFmtId="49" outline="0" multipleItemSelectionAllowed="1" showAll="0" sortType="ascending" defaultSubtotal="0">
      <items>
        <item x="536"/>
        <item x="523"/>
        <item x="489"/>
        <item x="0"/>
        <item x="1"/>
        <item x="333"/>
        <item x="2"/>
        <item x="3"/>
        <item x="429"/>
        <item x="4"/>
        <item x="5"/>
        <item x="479"/>
        <item x="449"/>
        <item x="395"/>
        <item x="374"/>
        <item x="309"/>
        <item x="488"/>
        <item x="321"/>
        <item x="6"/>
        <item x="531"/>
        <item x="7"/>
        <item x="512"/>
        <item x="275"/>
        <item x="8"/>
        <item x="228"/>
        <item x="234"/>
        <item x="9"/>
        <item x="10"/>
        <item x="420"/>
        <item x="11"/>
        <item x="246"/>
        <item x="414"/>
        <item x="12"/>
        <item x="532"/>
        <item x="13"/>
        <item x="400"/>
        <item x="530"/>
        <item x="14"/>
        <item x="317"/>
        <item x="254"/>
        <item x="15"/>
        <item x="16"/>
        <item x="279"/>
        <item x="337"/>
        <item x="17"/>
        <item x="18"/>
        <item x="524"/>
        <item x="335"/>
        <item x="409"/>
        <item x="222"/>
        <item x="387"/>
        <item x="19"/>
        <item x="20"/>
        <item x="21"/>
        <item x="232"/>
        <item x="383"/>
        <item x="22"/>
        <item x="315"/>
        <item x="503"/>
        <item x="341"/>
        <item x="23"/>
        <item x="515"/>
        <item x="442"/>
        <item x="367"/>
        <item x="398"/>
        <item x="24"/>
        <item x="217"/>
        <item x="455"/>
        <item x="390"/>
        <item x="25"/>
        <item x="281"/>
        <item x="342"/>
        <item x="473"/>
        <item x="26"/>
        <item x="27"/>
        <item x="28"/>
        <item x="29"/>
        <item x="30"/>
        <item x="385"/>
        <item x="318"/>
        <item x="31"/>
        <item x="32"/>
        <item x="33"/>
        <item x="361"/>
        <item x="34"/>
        <item x="223"/>
        <item x="256"/>
        <item x="502"/>
        <item x="35"/>
        <item x="36"/>
        <item x="37"/>
        <item x="521"/>
        <item x="212"/>
        <item x="312"/>
        <item x="38"/>
        <item x="39"/>
        <item x="40"/>
        <item x="463"/>
        <item x="375"/>
        <item x="407"/>
        <item x="274"/>
        <item x="205"/>
        <item x="451"/>
        <item x="377"/>
        <item x="534"/>
        <item x="41"/>
        <item x="368"/>
        <item x="42"/>
        <item x="43"/>
        <item x="322"/>
        <item x="481"/>
        <item x="271"/>
        <item x="44"/>
        <item x="277"/>
        <item x="465"/>
        <item x="423"/>
        <item x="450"/>
        <item x="403"/>
        <item x="45"/>
        <item x="46"/>
        <item x="388"/>
        <item x="313"/>
        <item x="483"/>
        <item x="334"/>
        <item x="376"/>
        <item x="270"/>
        <item x="339"/>
        <item x="405"/>
        <item x="330"/>
        <item x="314"/>
        <item x="516"/>
        <item x="47"/>
        <item x="48"/>
        <item x="297"/>
        <item x="49"/>
        <item x="436"/>
        <item x="50"/>
        <item x="51"/>
        <item x="52"/>
        <item x="53"/>
        <item x="54"/>
        <item x="55"/>
        <item x="225"/>
        <item x="360"/>
        <item x="370"/>
        <item x="474"/>
        <item x="408"/>
        <item x="258"/>
        <item x="56"/>
        <item x="57"/>
        <item x="460"/>
        <item x="58"/>
        <item x="59"/>
        <item x="60"/>
        <item x="61"/>
        <item x="486"/>
        <item x="459"/>
        <item x="273"/>
        <item x="242"/>
        <item x="329"/>
        <item x="434"/>
        <item x="424"/>
        <item x="62"/>
        <item x="63"/>
        <item x="64"/>
        <item x="65"/>
        <item x="66"/>
        <item x="67"/>
        <item x="68"/>
        <item x="69"/>
        <item x="466"/>
        <item x="433"/>
        <item x="519"/>
        <item x="239"/>
        <item x="261"/>
        <item x="535"/>
        <item x="70"/>
        <item x="389"/>
        <item x="446"/>
        <item x="431"/>
        <item x="430"/>
        <item x="345"/>
        <item x="378"/>
        <item x="231"/>
        <item x="457"/>
        <item x="71"/>
        <item x="72"/>
        <item x="73"/>
        <item x="74"/>
        <item x="391"/>
        <item x="75"/>
        <item x="527"/>
        <item x="461"/>
        <item x="221"/>
        <item x="350"/>
        <item x="76"/>
        <item x="235"/>
        <item x="364"/>
        <item x="298"/>
        <item x="402"/>
        <item x="416"/>
        <item x="316"/>
        <item x="347"/>
        <item x="77"/>
        <item x="78"/>
        <item x="79"/>
        <item x="372"/>
        <item x="80"/>
        <item x="415"/>
        <item x="319"/>
        <item x="510"/>
        <item x="81"/>
        <item x="506"/>
        <item x="244"/>
        <item x="357"/>
        <item x="320"/>
        <item x="413"/>
        <item x="82"/>
        <item x="83"/>
        <item x="505"/>
        <item x="417"/>
        <item x="84"/>
        <item x="210"/>
        <item x="293"/>
        <item x="492"/>
        <item x="85"/>
        <item x="346"/>
        <item x="397"/>
        <item x="533"/>
        <item x="468"/>
        <item x="86"/>
        <item x="508"/>
        <item x="355"/>
        <item x="525"/>
        <item x="87"/>
        <item x="352"/>
        <item x="88"/>
        <item x="301"/>
        <item x="526"/>
        <item x="89"/>
        <item x="371"/>
        <item x="90"/>
        <item x="91"/>
        <item x="490"/>
        <item x="373"/>
        <item x="272"/>
        <item x="92"/>
        <item x="93"/>
        <item x="236"/>
        <item x="392"/>
        <item x="484"/>
        <item x="343"/>
        <item x="94"/>
        <item x="95"/>
        <item x="278"/>
        <item x="249"/>
        <item x="96"/>
        <item x="240"/>
        <item x="471"/>
        <item x="286"/>
        <item x="426"/>
        <item x="97"/>
        <item x="250"/>
        <item x="98"/>
        <item x="509"/>
        <item x="494"/>
        <item x="243"/>
        <item x="399"/>
        <item x="507"/>
        <item x="99"/>
        <item x="487"/>
        <item x="100"/>
        <item x="518"/>
        <item x="295"/>
        <item x="285"/>
        <item x="101"/>
        <item x="102"/>
        <item x="209"/>
        <item x="288"/>
        <item x="103"/>
        <item x="104"/>
        <item x="351"/>
        <item x="241"/>
        <item x="324"/>
        <item x="496"/>
        <item x="428"/>
        <item x="105"/>
        <item x="106"/>
        <item x="107"/>
        <item x="214"/>
        <item x="108"/>
        <item x="109"/>
        <item x="220"/>
        <item x="110"/>
        <item x="485"/>
        <item x="111"/>
        <item x="229"/>
        <item x="112"/>
        <item x="113"/>
        <item x="114"/>
        <item x="230"/>
        <item x="115"/>
        <item x="116"/>
        <item x="284"/>
        <item x="327"/>
        <item x="117"/>
        <item x="296"/>
        <item x="118"/>
        <item x="520"/>
        <item x="412"/>
        <item x="369"/>
        <item x="119"/>
        <item x="445"/>
        <item x="529"/>
        <item x="120"/>
        <item x="393"/>
        <item x="467"/>
        <item x="121"/>
        <item x="498"/>
        <item x="227"/>
        <item x="252"/>
        <item x="213"/>
        <item x="122"/>
        <item x="123"/>
        <item x="124"/>
        <item x="125"/>
        <item x="251"/>
        <item x="216"/>
        <item x="126"/>
        <item x="464"/>
        <item x="269"/>
        <item x="504"/>
        <item x="127"/>
        <item x="128"/>
        <item x="348"/>
        <item x="129"/>
        <item x="130"/>
        <item x="266"/>
        <item x="363"/>
        <item x="131"/>
        <item x="132"/>
        <item x="133"/>
        <item x="325"/>
        <item x="358"/>
        <item x="500"/>
        <item x="134"/>
        <item x="338"/>
        <item x="135"/>
        <item x="264"/>
        <item x="401"/>
        <item x="224"/>
        <item x="421"/>
        <item x="276"/>
        <item x="469"/>
        <item x="136"/>
        <item x="137"/>
        <item x="458"/>
        <item x="307"/>
        <item x="245"/>
        <item x="308"/>
        <item x="215"/>
        <item x="419"/>
        <item x="289"/>
        <item x="138"/>
        <item x="233"/>
        <item x="139"/>
        <item x="384"/>
        <item x="290"/>
        <item x="140"/>
        <item x="501"/>
        <item x="406"/>
        <item x="522"/>
        <item x="453"/>
        <item x="280"/>
        <item x="141"/>
        <item x="142"/>
        <item x="143"/>
        <item x="292"/>
        <item x="362"/>
        <item x="219"/>
        <item x="299"/>
        <item x="478"/>
        <item x="472"/>
        <item x="144"/>
        <item x="145"/>
        <item x="146"/>
        <item x="147"/>
        <item x="444"/>
        <item x="304"/>
        <item x="148"/>
        <item x="149"/>
        <item x="150"/>
        <item x="480"/>
        <item x="151"/>
        <item x="152"/>
        <item x="153"/>
        <item x="154"/>
        <item x="310"/>
        <item x="365"/>
        <item x="454"/>
        <item x="155"/>
        <item x="432"/>
        <item x="386"/>
        <item x="435"/>
        <item x="156"/>
        <item x="326"/>
        <item x="157"/>
        <item x="158"/>
        <item x="159"/>
        <item x="283"/>
        <item x="160"/>
        <item x="208"/>
        <item x="255"/>
        <item x="439"/>
        <item x="267"/>
        <item x="161"/>
        <item x="162"/>
        <item x="163"/>
        <item x="482"/>
        <item x="211"/>
        <item x="404"/>
        <item x="206"/>
        <item x="164"/>
        <item x="447"/>
        <item x="356"/>
        <item x="165"/>
        <item x="166"/>
        <item x="440"/>
        <item x="167"/>
        <item x="168"/>
        <item x="169"/>
        <item x="497"/>
        <item x="493"/>
        <item x="379"/>
        <item x="247"/>
        <item x="170"/>
        <item x="427"/>
        <item x="394"/>
        <item x="171"/>
        <item x="513"/>
        <item x="323"/>
        <item x="172"/>
        <item x="443"/>
        <item x="411"/>
        <item x="491"/>
        <item x="475"/>
        <item x="441"/>
        <item x="302"/>
        <item x="173"/>
        <item x="263"/>
        <item x="495"/>
        <item x="174"/>
        <item x="253"/>
        <item x="438"/>
        <item x="287"/>
        <item x="477"/>
        <item x="396"/>
        <item x="476"/>
        <item x="175"/>
        <item x="176"/>
        <item x="359"/>
        <item x="456"/>
        <item x="260"/>
        <item x="262"/>
        <item x="462"/>
        <item x="177"/>
        <item x="178"/>
        <item x="179"/>
        <item x="180"/>
        <item x="448"/>
        <item x="332"/>
        <item x="181"/>
        <item x="300"/>
        <item x="336"/>
        <item x="382"/>
        <item x="182"/>
        <item x="381"/>
        <item x="183"/>
        <item x="328"/>
        <item x="353"/>
        <item x="294"/>
        <item x="303"/>
        <item x="437"/>
        <item x="184"/>
        <item x="185"/>
        <item x="349"/>
        <item x="186"/>
        <item x="187"/>
        <item x="265"/>
        <item x="207"/>
        <item x="344"/>
        <item x="188"/>
        <item x="189"/>
        <item x="452"/>
        <item x="511"/>
        <item x="470"/>
        <item x="190"/>
        <item x="418"/>
        <item x="311"/>
        <item x="380"/>
        <item x="514"/>
        <item x="191"/>
        <item x="340"/>
        <item x="192"/>
        <item x="354"/>
        <item x="193"/>
        <item x="422"/>
        <item x="238"/>
        <item x="259"/>
        <item x="306"/>
        <item x="194"/>
        <item x="528"/>
        <item x="268"/>
        <item x="257"/>
        <item x="195"/>
        <item x="499"/>
        <item x="196"/>
        <item x="218"/>
        <item x="291"/>
        <item x="517"/>
        <item x="282"/>
        <item x="197"/>
        <item x="198"/>
        <item x="199"/>
        <item x="366"/>
        <item x="331"/>
        <item x="200"/>
        <item x="201"/>
        <item x="226"/>
        <item x="202"/>
        <item x="248"/>
        <item x="237"/>
        <item x="425"/>
        <item x="410"/>
        <item x="203"/>
        <item x="204"/>
        <item x="305"/>
      </items>
    </pivotField>
    <pivotField name="role" compact="0" numFmtId="49" outline="0" multipleItemSelectionAllowed="1" showAll="0">
      <items>
        <item x="0"/>
        <item x="1"/>
        <item x="2"/>
        <item x="3"/>
        <item x="4"/>
        <item t="default"/>
      </items>
    </pivotField>
    <pivotField name="roleMantra" axis="axisRow" compact="0" numFmtId="49" outline="0" multipleItemSelectionAllowed="1" showAll="0" sortType="ascending" defaultSubtotal="0">
      <items>
        <item x="28"/>
        <item x="15"/>
        <item x="18"/>
        <item x="19"/>
        <item x="11"/>
        <item x="8"/>
        <item x="3"/>
        <item x="22"/>
        <item x="23"/>
        <item x="1"/>
        <item x="9"/>
        <item x="27"/>
        <item x="12"/>
        <item x="13"/>
        <item x="14"/>
        <item x="4"/>
        <item x="10"/>
        <item x="26"/>
        <item x="25"/>
        <item x="16"/>
        <item x="2"/>
        <item x="0"/>
        <item x="5"/>
        <item x="17"/>
        <item x="6"/>
        <item x="20"/>
        <item x="7"/>
        <item x="21"/>
        <item x="24"/>
      </items>
    </pivotField>
    <pivotField name="team" axis="axisRow" compact="0" numFmtId="49" outline="0" multipleItemSelectionAllowed="1" showAll="0" sortType="ascending">
      <items>
        <item x="20"/>
        <item x="8"/>
        <item x="4"/>
        <item x="3"/>
        <item x="9"/>
        <item x="16"/>
        <item x="2"/>
        <item x="13"/>
        <item x="1"/>
        <item x="14"/>
        <item x="5"/>
        <item x="7"/>
        <item x="0"/>
        <item x="12"/>
        <item x="15"/>
        <item x="17"/>
        <item x="6"/>
        <item x="19"/>
        <item x="11"/>
        <item x="18"/>
        <item x="10"/>
        <item t="default"/>
      </items>
    </pivotField>
    <pivotField name="teamSlug" compact="0" numFmtId="49"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updatedAt" compact="0" numFmtId="49" outline="0" multipleItemSelectionAllowed="1" showAll="0">
      <items>
        <item x="0"/>
        <item x="1"/>
        <item t="default"/>
      </items>
    </pivotField>
    <pivotField name="featur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pm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name="pfc" axis="axisRow" compact="0" numFmtId="49" outline="0" multipleItemSelectionAllowed="1" showAll="0" sortType="ascending" defaultSubtotal="0">
      <items>
        <item x="219"/>
        <item x="152"/>
        <item x="105"/>
        <item x="24"/>
        <item x="98"/>
        <item x="5"/>
        <item x="23"/>
        <item x="7"/>
        <item x="3"/>
        <item x="6"/>
        <item x="13"/>
        <item x="17"/>
        <item x="2"/>
        <item x="69"/>
        <item x="30"/>
        <item x="64"/>
        <item x="136"/>
        <item x="97"/>
        <item x="4"/>
        <item x="168"/>
        <item x="73"/>
        <item x="100"/>
        <item x="35"/>
        <item x="99"/>
        <item x="45"/>
        <item x="36"/>
        <item x="94"/>
        <item x="103"/>
        <item x="107"/>
        <item x="137"/>
        <item x="184"/>
        <item x="109"/>
        <item x="121"/>
        <item x="123"/>
        <item x="197"/>
        <item x="188"/>
        <item x="141"/>
        <item x="0"/>
        <item x="74"/>
        <item x="112"/>
        <item x="115"/>
        <item x="67"/>
        <item x="102"/>
        <item x="208"/>
        <item x="135"/>
        <item x="165"/>
        <item x="58"/>
        <item x="182"/>
        <item x="191"/>
        <item x="119"/>
        <item x="1"/>
        <item x="111"/>
        <item x="104"/>
        <item x="124"/>
        <item x="211"/>
        <item x="217"/>
        <item x="63"/>
        <item x="167"/>
        <item x="177"/>
        <item x="175"/>
        <item x="28"/>
        <item x="14"/>
        <item x="32"/>
        <item x="85"/>
        <item x="134"/>
        <item x="42"/>
        <item x="114"/>
        <item x="26"/>
        <item x="149"/>
        <item x="173"/>
        <item x="82"/>
        <item x="176"/>
        <item x="218"/>
        <item x="101"/>
        <item x="122"/>
        <item x="202"/>
        <item x="117"/>
        <item x="78"/>
        <item x="154"/>
        <item x="144"/>
        <item x="50"/>
        <item x="62"/>
        <item x="89"/>
        <item x="133"/>
        <item x="204"/>
        <item x="93"/>
        <item x="120"/>
        <item x="106"/>
        <item x="160"/>
        <item x="210"/>
        <item x="198"/>
        <item x="55"/>
        <item x="27"/>
        <item x="187"/>
        <item x="143"/>
        <item x="150"/>
        <item x="12"/>
        <item x="84"/>
        <item x="52"/>
        <item x="79"/>
        <item x="127"/>
        <item x="171"/>
        <item x="44"/>
        <item x="15"/>
        <item x="183"/>
        <item x="53"/>
        <item x="139"/>
        <item x="185"/>
        <item x="91"/>
        <item x="29"/>
        <item x="129"/>
        <item x="201"/>
        <item x="11"/>
        <item x="96"/>
        <item x="33"/>
        <item x="174"/>
        <item x="194"/>
        <item x="214"/>
        <item x="56"/>
        <item x="76"/>
        <item x="189"/>
        <item x="47"/>
        <item x="213"/>
        <item x="178"/>
        <item x="75"/>
        <item x="83"/>
        <item x="157"/>
        <item x="110"/>
        <item x="193"/>
        <item x="164"/>
        <item x="77"/>
        <item x="113"/>
        <item x="148"/>
        <item x="86"/>
        <item x="9"/>
        <item x="70"/>
        <item x="81"/>
        <item x="108"/>
        <item x="65"/>
        <item x="90"/>
        <item x="22"/>
        <item x="10"/>
        <item x="18"/>
        <item x="192"/>
        <item x="142"/>
        <item x="166"/>
        <item x="205"/>
        <item x="200"/>
        <item x="196"/>
        <item x="145"/>
        <item x="161"/>
        <item x="163"/>
        <item x="132"/>
        <item x="206"/>
        <item x="8"/>
        <item x="34"/>
        <item x="147"/>
        <item x="153"/>
        <item x="19"/>
        <item x="37"/>
        <item x="38"/>
        <item x="40"/>
        <item x="138"/>
        <item x="209"/>
        <item x="20"/>
        <item x="212"/>
        <item x="146"/>
        <item x="155"/>
        <item x="199"/>
        <item x="156"/>
        <item x="195"/>
        <item x="61"/>
        <item x="59"/>
        <item x="39"/>
        <item x="88"/>
        <item x="66"/>
        <item x="41"/>
        <item x="179"/>
        <item x="95"/>
        <item x="16"/>
        <item x="190"/>
        <item x="49"/>
        <item x="43"/>
        <item x="131"/>
        <item x="126"/>
        <item x="172"/>
        <item x="21"/>
        <item x="215"/>
        <item x="186"/>
        <item x="60"/>
        <item x="48"/>
        <item x="68"/>
        <item x="31"/>
        <item x="181"/>
        <item x="57"/>
        <item x="151"/>
        <item x="130"/>
        <item x="116"/>
        <item x="46"/>
        <item x="128"/>
        <item x="180"/>
        <item x="80"/>
        <item x="162"/>
        <item x="87"/>
        <item x="159"/>
        <item x="203"/>
        <item x="25"/>
        <item x="72"/>
        <item x="207"/>
        <item x="118"/>
        <item x="71"/>
        <item x="92"/>
        <item x="140"/>
        <item x="54"/>
        <item x="51"/>
        <item x="158"/>
        <item x="216"/>
        <item x="169"/>
        <item x="125"/>
        <item x="170"/>
      </items>
    </pivotField>
    <pivotField name="pmaRang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pfcRang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expectedFantamedi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t="default"/>
      </items>
    </pivotField>
    <pivotField name="expectedTitolarit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penaltyProbability" compact="0" numFmtId="49" outline="0" multipleItemSelectionAllowed="1" showAll="0">
      <items>
        <item x="0"/>
        <item x="1"/>
        <item x="2"/>
        <item x="3"/>
        <item x="4"/>
        <item x="5"/>
        <item x="6"/>
        <item x="7"/>
        <item x="8"/>
        <item x="9"/>
        <item x="10"/>
        <item x="11"/>
        <item x="12"/>
        <item t="default"/>
      </items>
    </pivotField>
    <pivotField name="freeKickProbability" compact="0" numFmtId="49" outline="0" multipleItemSelectionAllowed="1" showAll="0">
      <items>
        <item x="0"/>
        <item x="1"/>
        <item x="2"/>
        <item x="3"/>
        <item x="4"/>
        <item t="default"/>
      </items>
    </pivotField>
    <pivotField name="lastThreeYearVotoBas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astThreeYearFantamedi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slot" axis="axisRow" compact="0" numFmtId="49" outline="0" multipleItemSelectionAllowed="1" showAll="0" sortType="ascending" defaultSubtotal="0">
      <items>
        <item x="8"/>
        <item x="4"/>
        <item x="7"/>
        <item x="3"/>
        <item x="0"/>
        <item x="6"/>
        <item x="2"/>
        <item x="5"/>
        <item x="1"/>
      </items>
    </pivotField>
    <pivotField name="idFantacalcio"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t="default"/>
      </items>
    </pivotField>
    <pivotField name="lastThreeYearTitolar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lastFiveYearVotoBas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lastFiveYearFantamedi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lastFiveYearTitolar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astYearVotoBas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lastYearFantamedia"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lastYearTitolar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lastFiveMatchesVotoBase" compact="0" numFmtId="49" outline="0" multipleItemSelectionAllowed="1" showAll="0">
      <items>
        <item x="0"/>
        <item x="1"/>
        <item t="default"/>
      </items>
    </pivotField>
    <pivotField name="lastFiveMatchesFantamedia" compact="0" numFmtId="49" outline="0" multipleItemSelectionAllowed="1" showAll="0">
      <items>
        <item x="0"/>
        <item x="1"/>
        <item t="default"/>
      </items>
    </pivotField>
    <pivotField name="lastFiveMatchesTitolarity" compact="0" numFmtId="49" outline="0" multipleItemSelectionAllowed="1" showAll="0">
      <items>
        <item x="0"/>
        <item x="1"/>
        <item t="default"/>
      </items>
    </pivotField>
    <pivotField name="currentSeasonVotoBase" compact="0" numFmtId="49" outline="0" multipleItemSelectionAllowed="1" showAll="0">
      <items>
        <item x="0"/>
        <item x="1"/>
        <item t="default"/>
      </items>
    </pivotField>
    <pivotField name="currentSeasonFantamedia" compact="0" numFmtId="49" outline="0" multipleItemSelectionAllowed="1" showAll="0">
      <items>
        <item x="0"/>
        <item x="1"/>
        <item t="default"/>
      </items>
    </pivotField>
    <pivotField name="currentSeasonTitolarity" compact="0" numFmtId="49" outline="0" multipleItemSelectionAllowed="1" showAll="0">
      <items>
        <item x="0"/>
        <item x="1"/>
        <item t="default"/>
      </items>
    </pivotField>
    <pivotField name="expectedtitolarita2"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hiamato" axis="axisPage" compact="0" numFmtId="49" outline="0" multipleItemSelectionAllowed="1" showAll="0">
      <items>
        <item x="0"/>
        <item h="1" x="1"/>
        <item t="default"/>
      </items>
    </pivotField>
  </pivotFields>
  <rowFields>
    <field x="17"/>
    <field x="2"/>
    <field x="0"/>
    <field x="8"/>
    <field x="3"/>
  </rowFields>
  <pageFields>
    <pageField fld="33"/>
  </page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71"/>
    <col customWidth="1" min="2" max="2" width="11.29"/>
    <col customWidth="1" min="3" max="4" width="12.0"/>
    <col customWidth="1" min="5" max="5" width="11.71"/>
    <col customWidth="1" min="6" max="6" width="13.29"/>
    <col customWidth="1" min="7" max="7" width="12.43"/>
    <col customWidth="1" min="8" max="8" width="16.43"/>
    <col customWidth="1" min="9" max="9" width="24.71"/>
    <col customWidth="1" min="10" max="10" width="12.43"/>
    <col customWidth="1" min="11" max="11" width="13.86"/>
    <col customWidth="1" min="12" max="12" width="17.0"/>
    <col customWidth="1" min="13" max="13" width="9.57"/>
    <col customWidth="1" min="14" max="14" width="7.71"/>
    <col customWidth="1" min="15" max="15" width="8.43"/>
    <col customWidth="1" min="16" max="16" width="13.0"/>
    <col customWidth="1" min="17" max="17" width="8.86"/>
    <col customWidth="1" min="18" max="18" width="11.71"/>
    <col customWidth="1" min="19" max="19" width="12.43"/>
    <col customWidth="1" min="20" max="20" width="6.0"/>
  </cols>
  <sheetData>
    <row r="1" ht="18.75" customHeight="1">
      <c r="A1" s="1" t="str">
        <f>image(SUBSTITUTE("https://content.fantacalcio.it/web/campioncini/card/"&amp;$I$2&amp;".png"," ","-"))</f>
        <v/>
      </c>
      <c r="B1" s="2" t="s">
        <v>0</v>
      </c>
      <c r="C1" s="2" t="s">
        <v>1</v>
      </c>
      <c r="D1" s="2" t="s">
        <v>2</v>
      </c>
      <c r="E1" s="2" t="s">
        <v>3</v>
      </c>
      <c r="F1" s="2" t="s">
        <v>4</v>
      </c>
      <c r="G1" s="2" t="s">
        <v>5</v>
      </c>
      <c r="H1" s="2" t="s">
        <v>6</v>
      </c>
      <c r="I1" s="3" t="s">
        <v>7</v>
      </c>
      <c r="J1" s="3" t="s">
        <v>8</v>
      </c>
      <c r="K1" s="3" t="s">
        <v>9</v>
      </c>
      <c r="L1" s="4" t="s">
        <v>10</v>
      </c>
      <c r="M1" s="5">
        <f>SUM(Q18,Q19,Q20,Q23)</f>
        <v>0</v>
      </c>
      <c r="N1" s="6" t="s">
        <v>11</v>
      </c>
      <c r="O1" s="7"/>
      <c r="P1" s="7"/>
      <c r="Q1" s="7"/>
      <c r="R1" s="8" t="s">
        <v>12</v>
      </c>
      <c r="S1" s="7"/>
      <c r="T1" s="7"/>
      <c r="U1" s="7"/>
      <c r="V1" s="9"/>
    </row>
    <row r="2" ht="18.75" customHeight="1">
      <c r="A2" s="10"/>
      <c r="B2" s="11" t="str">
        <f>VLOOKUP($I$2,dati2!$A:$AG,18,0)</f>
        <v>4</v>
      </c>
      <c r="C2" s="12" t="str">
        <f>VLOOKUP($I$2,dati2!$A:$S,10,0)</f>
        <v>8-17</v>
      </c>
      <c r="D2" s="12" t="str">
        <f>VLOOKUP($I$2,dati2!$A:$S,11,0)</f>
        <v>9-15</v>
      </c>
      <c r="E2" s="12">
        <f>VLOOKUP($I$2,dati!$A:$S,8,0)</f>
        <v>6.76</v>
      </c>
      <c r="F2" s="12">
        <f>VLOOKUP(I2,Fantapedia!$B$1:$W$767,3,0)</f>
        <v>70</v>
      </c>
      <c r="G2" s="12" t="str">
        <f>VLOOKUP(I2,Fantapedia!$B$1:$W$767,9,0)</f>
        <v>6.40</v>
      </c>
      <c r="H2" s="13" t="str">
        <f>VLOOKUP($I$2,dati2!$A:$AG,3,0)</f>
        <v>Pc</v>
      </c>
      <c r="I2" s="14" t="s">
        <v>13</v>
      </c>
      <c r="J2" s="15">
        <v>500.0</v>
      </c>
      <c r="K2" s="16" t="s">
        <v>14</v>
      </c>
      <c r="L2" s="4" t="s">
        <v>15</v>
      </c>
      <c r="M2" s="5">
        <f>sum(Q25:Q27)</f>
        <v>0</v>
      </c>
      <c r="N2" s="17" t="str">
        <f>IFERROR(__xludf.DUMMYFUNCTION("FILTER(moduli!B:B, moduli!A:A =N1)"),"")</f>
        <v/>
      </c>
      <c r="R2" s="18" t="str">
        <f>IFERROR(__xludf.DUMMYFUNCTION("FILTER(Ongoing!A:C,NOT(Ongoing!A:A = """"))"),"Alessio")</f>
        <v>Alessio</v>
      </c>
      <c r="S2" s="18" t="str">
        <f>IFERROR(__xludf.DUMMYFUNCTION("""COMPUTED_VALUE"""),"Crediti")</f>
        <v>Crediti</v>
      </c>
      <c r="T2" s="18" t="str">
        <f>IFERROR(__xludf.DUMMYFUNCTION("""COMPUTED_VALUE"""),"Ruolo")</f>
        <v>Ruolo</v>
      </c>
      <c r="U2" s="19" t="s">
        <v>16</v>
      </c>
      <c r="V2" s="19" t="s">
        <v>17</v>
      </c>
    </row>
    <row r="3" ht="18.75" customHeight="1">
      <c r="A3" s="10"/>
      <c r="B3" s="20" t="str">
        <f>VLOOKUP($I$2,dati!$A:$S,2,0)</f>
        <v>Milan</v>
      </c>
      <c r="C3" s="21" t="str">
        <f>VLOOKUP(I2,Fantapedia!$B$1:$W$767,6,0)</f>
        <v>['Panchinaro', 'Goleador']</v>
      </c>
      <c r="D3" s="22"/>
      <c r="E3" s="22"/>
      <c r="F3" s="22"/>
      <c r="G3" s="23"/>
      <c r="H3" s="24" t="str">
        <f>image(SUBSTITUTE("https://raw.githubusercontent.com/H-AlessioMurta/serie_a_market_graph/master/"&amp;I2&amp;".png"," ","%20"),2)</f>
        <v/>
      </c>
      <c r="J3" s="25"/>
      <c r="K3" s="25"/>
      <c r="L3" s="4" t="s">
        <v>18</v>
      </c>
      <c r="M3" s="5">
        <f>sum(Q19,Q20,Q21,Q25,Q26,Q27,Q24)</f>
        <v>0</v>
      </c>
      <c r="R3" s="26"/>
      <c r="S3" s="18"/>
      <c r="T3" s="18"/>
      <c r="U3" s="18" t="str">
        <f>VLOOKUP(R3,dati!$A:$S,8,0)</f>
        <v>#N/A</v>
      </c>
      <c r="V3" s="18" t="str">
        <f>VLOOKUP(R3,dati2!$A:$AG,38,0)</f>
        <v>#REF!</v>
      </c>
    </row>
    <row r="4" ht="18.75" customHeight="1">
      <c r="A4" s="10"/>
      <c r="B4" s="27"/>
      <c r="C4" s="28"/>
      <c r="D4" s="28"/>
      <c r="E4" s="28"/>
      <c r="F4" s="28"/>
      <c r="G4" s="27"/>
      <c r="L4" s="29" t="s">
        <v>19</v>
      </c>
      <c r="M4" s="30">
        <f>SUM(Q28,Q29,Q30,Q32,Q35,Q36)</f>
        <v>0</v>
      </c>
      <c r="R4" s="26"/>
      <c r="S4" s="18"/>
      <c r="T4" s="18"/>
      <c r="U4" s="18" t="str">
        <f>VLOOKUP(R4,dati!$A:$S,8,0)</f>
        <v>#N/A</v>
      </c>
      <c r="V4" s="18" t="str">
        <f>VLOOKUP(R4,dati2!$A:$AG,38,0)</f>
        <v>#REF!</v>
      </c>
    </row>
    <row r="5" ht="18.75" customHeight="1">
      <c r="A5" s="10"/>
      <c r="B5" s="31" t="s">
        <v>20</v>
      </c>
      <c r="C5" s="31" t="s">
        <v>21</v>
      </c>
      <c r="D5" s="31" t="s">
        <v>22</v>
      </c>
      <c r="E5" s="31" t="s">
        <v>23</v>
      </c>
      <c r="F5" s="32" t="s">
        <v>24</v>
      </c>
      <c r="G5" s="9"/>
      <c r="J5" s="33"/>
      <c r="K5" s="33"/>
      <c r="L5" s="29" t="s">
        <v>25</v>
      </c>
      <c r="M5" s="30">
        <f>sum(Q21,Q22,Q26,Q27,Q32,Q33,Q34,Q35)</f>
        <v>0</v>
      </c>
      <c r="R5" s="34"/>
      <c r="S5" s="35"/>
      <c r="T5" s="35"/>
      <c r="U5" s="35" t="str">
        <f>VLOOKUP(R5,dati!$A:$S,8,0)</f>
        <v>#N/A</v>
      </c>
      <c r="V5" s="35" t="str">
        <f>VLOOKUP(R5,dati2!$A:$AG,38,0)</f>
        <v>#REF!</v>
      </c>
    </row>
    <row r="6" ht="18.75" customHeight="1">
      <c r="A6" s="10"/>
      <c r="B6" s="36">
        <f>VLOOKUP($I$2,dati!$A:$AI,33,0)</f>
        <v>26</v>
      </c>
      <c r="C6" s="36" t="str">
        <f>VLOOKUP($I$2,dati!$A:$AI,31,0)</f>
        <v>30,00 mln €</v>
      </c>
      <c r="D6" s="36">
        <f>VLOOKUP($I$2,dati!$A:$AI,10,0)</f>
        <v>0</v>
      </c>
      <c r="E6" s="36">
        <f>VLOOKUP($I$2,dati!$A:$AI,11,0)</f>
        <v>0</v>
      </c>
      <c r="F6" s="37">
        <f>23-SUM(P35:P43)-SUM(W31:W34)-SUM(Y31:Y34)</f>
        <v>23</v>
      </c>
      <c r="G6" s="9"/>
      <c r="J6" s="38"/>
      <c r="K6" s="38"/>
      <c r="L6" s="29" t="s">
        <v>26</v>
      </c>
      <c r="M6" s="30">
        <f>sum(Q33,Q35)</f>
        <v>0</v>
      </c>
      <c r="R6" s="34"/>
      <c r="S6" s="34"/>
      <c r="T6" s="35"/>
      <c r="U6" s="35" t="str">
        <f>VLOOKUP(R6,dati!$A:$S,8,0)</f>
        <v>#N/A</v>
      </c>
      <c r="V6" s="35" t="str">
        <f>VLOOKUP(R6,dati2!$A:$AG,38,0)</f>
        <v>#REF!</v>
      </c>
    </row>
    <row r="7" ht="18.75" customHeight="1">
      <c r="A7" s="10"/>
      <c r="B7" s="39"/>
      <c r="C7" s="27"/>
      <c r="D7" s="40">
        <f>(500/100)*10</f>
        <v>50</v>
      </c>
      <c r="E7" s="41">
        <f>(500/100)*17</f>
        <v>85</v>
      </c>
      <c r="F7" s="42">
        <f>(500/100)*25</f>
        <v>125</v>
      </c>
      <c r="G7" s="43">
        <f>(500/100)*48</f>
        <v>240</v>
      </c>
      <c r="J7" s="44"/>
      <c r="K7" s="44"/>
      <c r="L7" s="45" t="s">
        <v>27</v>
      </c>
      <c r="M7" s="46">
        <f>SUM(Q42,Q44,Q45)</f>
        <v>0</v>
      </c>
      <c r="R7" s="34"/>
      <c r="S7" s="34"/>
      <c r="T7" s="35"/>
      <c r="U7" s="35" t="str">
        <f>VLOOKUP(R7,dati!$A:$S,8,0)</f>
        <v>#N/A</v>
      </c>
      <c r="V7" s="35" t="str">
        <f>VLOOKUP(R7,dati2!$A:$AG,38,0)</f>
        <v>#REF!</v>
      </c>
    </row>
    <row r="8" ht="18.75" customHeight="1">
      <c r="A8" s="10"/>
      <c r="B8" s="47" t="s">
        <v>14</v>
      </c>
      <c r="C8" s="48">
        <f t="shared" ref="C8:C17" si="1">500-D8-E8-F8-G8</f>
        <v>500</v>
      </c>
      <c r="D8" s="49">
        <f>SUM(Ongoing!$B$2:$B$4)</f>
        <v>0</v>
      </c>
      <c r="E8" s="50">
        <f>SUM(Ongoing!$B$5:$B$12)</f>
        <v>0</v>
      </c>
      <c r="F8" s="42">
        <f>SUM(Ongoing!$B$13:$B$20)</f>
        <v>0</v>
      </c>
      <c r="G8" s="43">
        <f>SUM(Ongoing!$B$21:$B$26)</f>
        <v>0</v>
      </c>
      <c r="J8" s="25"/>
      <c r="K8" s="25"/>
      <c r="L8" s="45" t="s">
        <v>28</v>
      </c>
      <c r="M8" s="46">
        <f>SUM(Q38,Q32,Q41,Q42,Q43)</f>
        <v>0</v>
      </c>
      <c r="R8" s="34"/>
      <c r="S8" s="34"/>
      <c r="T8" s="35"/>
      <c r="U8" s="35" t="str">
        <f>VLOOKUP(R8,dati!$A:$S,8,0)</f>
        <v>#N/A</v>
      </c>
      <c r="V8" s="35" t="str">
        <f>VLOOKUP(R8,dati2!$A:$AG,38,0)</f>
        <v>#REF!</v>
      </c>
    </row>
    <row r="9" ht="18.75" customHeight="1">
      <c r="A9" s="10"/>
      <c r="B9" s="47" t="s">
        <v>29</v>
      </c>
      <c r="C9" s="48">
        <f t="shared" si="1"/>
        <v>500</v>
      </c>
      <c r="D9" s="49">
        <f>SUM(Ongoing!$E$2:$E$4)</f>
        <v>0</v>
      </c>
      <c r="E9" s="50">
        <f>SUM(Ongoing!$E$5:$E$12)</f>
        <v>0</v>
      </c>
      <c r="F9" s="42">
        <f>SUM(Ongoing!$E$13:$E$20)</f>
        <v>0</v>
      </c>
      <c r="G9" s="43">
        <f>SUM(Ongoing!$E$21:$E$26)</f>
        <v>0</v>
      </c>
      <c r="J9" s="25"/>
      <c r="K9" s="25"/>
      <c r="L9" s="45" t="s">
        <v>30</v>
      </c>
      <c r="M9" s="46">
        <f>Q44</f>
        <v>0</v>
      </c>
      <c r="R9" s="34"/>
      <c r="S9" s="34"/>
      <c r="T9" s="35"/>
      <c r="U9" s="35" t="str">
        <f>VLOOKUP(R9,dati!$A:$S,8,0)</f>
        <v>#N/A</v>
      </c>
      <c r="V9" s="35" t="str">
        <f>VLOOKUP(R9,dati2!$A:$AG,38,0)</f>
        <v>#REF!</v>
      </c>
    </row>
    <row r="10" ht="18.75" customHeight="1">
      <c r="A10" s="51"/>
      <c r="B10" s="47" t="s">
        <v>31</v>
      </c>
      <c r="C10" s="48">
        <f t="shared" si="1"/>
        <v>500</v>
      </c>
      <c r="D10" s="49">
        <f>SUM(Ongoing!$H$2:$H$4)</f>
        <v>0</v>
      </c>
      <c r="E10" s="50">
        <f>SUM(Ongoing!$H$5:$H$12)</f>
        <v>0</v>
      </c>
      <c r="F10" s="42">
        <f>SUM(Ongoing!$H$13:$H$20)</f>
        <v>0</v>
      </c>
      <c r="G10" s="43">
        <f>SUM(Ongoing!$H$21:$H$26)</f>
        <v>0</v>
      </c>
      <c r="H10" s="24" t="str">
        <f>image(SUBSTITUTE("https://raw.githubusercontent.com/H-AlessioMurta/serie_a_market_graph/master/"&amp;I2&amp;"_s_24_25_heatmap.png"," ","%20"),2)</f>
        <v/>
      </c>
      <c r="K10" s="24" t="str">
        <f>image(SUBSTITUTE("https://raw.githubusercontent.com/H-AlessioMurta/serie_a_market_graph/master/"&amp;I2&amp;"_s_23_24_heatmap.png"," ","%20"),2)</f>
        <v/>
      </c>
      <c r="R10" s="34"/>
      <c r="S10" s="34"/>
      <c r="T10" s="35"/>
      <c r="U10" s="35" t="str">
        <f>VLOOKUP(R10,dati!$A:$S,8,0)</f>
        <v>#N/A</v>
      </c>
      <c r="V10" s="35" t="str">
        <f>VLOOKUP(R10,dati2!$A:$AG,38,0)</f>
        <v>#REF!</v>
      </c>
    </row>
    <row r="11" ht="18.75" customHeight="1">
      <c r="A11" s="52" t="str">
        <f>"Nato il "&amp;VLOOKUP($I$2,dati!$A:$AI,29,0)&amp;" a "&amp;VLOOKUP($I$2,dati!$A:$AI,28,0)&amp;" in "&amp;VLOOKUP($I$2,dati!$A:$AI,30,0)&amp;" Alto "&amp;VLOOKUP($I$2,dati!$A:$AI,27,0)&amp;" con piede "&amp;VLOOKUP($I$2,dati!$A:$AI,26,0)&amp;" il contratto scade il: "&amp;VLOOKUP($I$2,dati!$A:$AI,35,0)</f>
        <v>Nato il 02 ott 1997 a Ignoto figlio di mignotta in Inghilterra Alto 190cm con piede Destro il contratto scade il: 2025-06-30</v>
      </c>
      <c r="B11" s="47" t="s">
        <v>32</v>
      </c>
      <c r="C11" s="48">
        <f t="shared" si="1"/>
        <v>500</v>
      </c>
      <c r="D11" s="49">
        <f>SUM(Ongoing!$K$2:$K$4)</f>
        <v>0</v>
      </c>
      <c r="E11" s="50">
        <f>SUM(Ongoing!$K$5:$K$12)</f>
        <v>0</v>
      </c>
      <c r="F11" s="42">
        <f>SUM(Ongoing!$K$13:$K$20)</f>
        <v>0</v>
      </c>
      <c r="G11" s="43">
        <f>SUM(Ongoing!$K$21:$K$26)</f>
        <v>0</v>
      </c>
      <c r="R11" s="34"/>
      <c r="S11" s="34"/>
      <c r="T11" s="35"/>
      <c r="U11" s="35" t="str">
        <f>VLOOKUP(R11,dati!$A:$S,8,0)</f>
        <v>#N/A</v>
      </c>
      <c r="V11" s="35" t="str">
        <f>VLOOKUP(R11,dati2!$A:$AG,38,0)</f>
        <v>#REF!</v>
      </c>
    </row>
    <row r="12" ht="18.75" customHeight="1">
      <c r="A12" s="10"/>
      <c r="B12" s="47" t="s">
        <v>33</v>
      </c>
      <c r="C12" s="48">
        <f t="shared" si="1"/>
        <v>500</v>
      </c>
      <c r="D12" s="49">
        <f>SUM(Ongoing!$N$2:$N$4)</f>
        <v>0</v>
      </c>
      <c r="E12" s="50">
        <f>SUM(Ongoing!$N$5:$N$12)</f>
        <v>0</v>
      </c>
      <c r="F12" s="42">
        <f>SUM(Ongoing!$N$13:$N$20)</f>
        <v>0</v>
      </c>
      <c r="G12" s="43">
        <f>SUM(Ongoing!$N$21:$N$26)</f>
        <v>0</v>
      </c>
      <c r="R12" s="34"/>
      <c r="S12" s="34"/>
      <c r="T12" s="35"/>
      <c r="U12" s="35" t="str">
        <f>VLOOKUP(R12,dati!$A:$S,8,0)</f>
        <v>#N/A</v>
      </c>
      <c r="V12" s="35" t="str">
        <f>VLOOKUP(R12,dati2!$A:$AG,38,0)</f>
        <v>#REF!</v>
      </c>
    </row>
    <row r="13" ht="18.75" customHeight="1">
      <c r="A13" s="10"/>
      <c r="B13" s="47" t="s">
        <v>34</v>
      </c>
      <c r="C13" s="48">
        <f t="shared" si="1"/>
        <v>500</v>
      </c>
      <c r="D13" s="49">
        <f>SUM(Ongoing!$Q$2:$Q$4)</f>
        <v>0</v>
      </c>
      <c r="E13" s="50">
        <f>SUM(Ongoing!$Q$5:$Q$12)</f>
        <v>0</v>
      </c>
      <c r="F13" s="42">
        <f>SUM(Ongoing!$Q$13:$Q$20)</f>
        <v>0</v>
      </c>
      <c r="G13" s="43">
        <f>SUM(Ongoing!$Q$21:$Q$26)</f>
        <v>0</v>
      </c>
      <c r="R13" s="34"/>
      <c r="S13" s="34"/>
      <c r="T13" s="35"/>
      <c r="U13" s="35" t="str">
        <f>VLOOKUP(R13,dati!$A:$S,8,0)</f>
        <v>#N/A</v>
      </c>
      <c r="V13" s="35" t="str">
        <f>VLOOKUP(R13,dati2!$A:$AG,38,0)</f>
        <v>#REF!</v>
      </c>
    </row>
    <row r="14" ht="18.75" customHeight="1">
      <c r="A14" s="10"/>
      <c r="B14" s="47" t="s">
        <v>35</v>
      </c>
      <c r="C14" s="48">
        <f t="shared" si="1"/>
        <v>500</v>
      </c>
      <c r="D14" s="49">
        <f>SUM(Ongoing!$T$2:$T$4)</f>
        <v>0</v>
      </c>
      <c r="E14" s="50">
        <f>SUM(Ongoing!$T$5:$T$12)</f>
        <v>0</v>
      </c>
      <c r="F14" s="42">
        <f>SUM(Ongoing!$T$13:$T$20)</f>
        <v>0</v>
      </c>
      <c r="G14" s="43">
        <f>SUM(Ongoing!$T$21:$T$26)</f>
        <v>0</v>
      </c>
      <c r="R14" s="34"/>
      <c r="S14" s="34"/>
      <c r="T14" s="35"/>
      <c r="U14" s="35" t="str">
        <f>VLOOKUP(R14,dati!$A:$S,8,0)</f>
        <v>#N/A</v>
      </c>
      <c r="V14" s="35" t="str">
        <f>VLOOKUP(R14,dati2!$A:$AG,38,0)</f>
        <v>#REF!</v>
      </c>
    </row>
    <row r="15" ht="18.75" customHeight="1">
      <c r="A15" s="10"/>
      <c r="B15" s="47" t="s">
        <v>36</v>
      </c>
      <c r="C15" s="48">
        <f t="shared" si="1"/>
        <v>500</v>
      </c>
      <c r="D15" s="53">
        <f>SUM(Ongoing!$W$2:$W$4)</f>
        <v>0</v>
      </c>
      <c r="E15" s="54">
        <f>SUM(Ongoing!$W$5:$W$12)</f>
        <v>0</v>
      </c>
      <c r="F15" s="55">
        <f>SUM(Ongoing!$W$13:$W$20)</f>
        <v>0</v>
      </c>
      <c r="G15" s="56">
        <f>SUM(Ongoing!$W$21:$W$26)</f>
        <v>0</v>
      </c>
      <c r="R15" s="34"/>
      <c r="S15" s="34"/>
      <c r="T15" s="35"/>
      <c r="U15" s="35" t="str">
        <f>VLOOKUP(R15,dati!$A:$S,8,0)</f>
        <v>#N/A</v>
      </c>
      <c r="V15" s="35" t="str">
        <f>VLOOKUP(R15,dati2!$A:$AG,38,0)</f>
        <v>#REF!</v>
      </c>
    </row>
    <row r="16" ht="18.75" customHeight="1">
      <c r="A16" s="10"/>
      <c r="B16" s="47" t="s">
        <v>37</v>
      </c>
      <c r="C16" s="48">
        <f t="shared" si="1"/>
        <v>500</v>
      </c>
      <c r="D16" s="53">
        <f>SUM(Ongoing!$Z$2:$Z$4)</f>
        <v>0</v>
      </c>
      <c r="E16" s="54">
        <f>SUM(Ongoing!$Z$5:$Z$12)</f>
        <v>0</v>
      </c>
      <c r="F16" s="55">
        <f>SUM(Ongoing!$Z$13:$Z$20)</f>
        <v>0</v>
      </c>
      <c r="G16" s="56">
        <f>SUM(Ongoing!$Z$21:$Z$26)</f>
        <v>0</v>
      </c>
      <c r="R16" s="34"/>
      <c r="S16" s="34"/>
      <c r="T16" s="35"/>
      <c r="U16" s="35" t="str">
        <f>VLOOKUP(R16,dati!$A:$S,8,0)</f>
        <v>#N/A</v>
      </c>
      <c r="V16" s="35" t="str">
        <f>VLOOKUP(R16,dati2!$A:$AG,38,0)</f>
        <v>#REF!</v>
      </c>
    </row>
    <row r="17" ht="18.75" customHeight="1">
      <c r="A17" s="51"/>
      <c r="B17" s="47" t="s">
        <v>38</v>
      </c>
      <c r="C17" s="48">
        <f t="shared" si="1"/>
        <v>500</v>
      </c>
      <c r="D17" s="53">
        <f>SUM(Ongoing!$AC$2:$AC$4)</f>
        <v>0</v>
      </c>
      <c r="E17" s="54">
        <f>SUM(Ongoing!$AC$5:$AC$12)</f>
        <v>0</v>
      </c>
      <c r="F17" s="55">
        <f>SUM(Ongoing!$AC$13:$AC$20)</f>
        <v>0</v>
      </c>
      <c r="G17" s="56">
        <f>SUM(Ongoing!$AC$21:$AC$26)</f>
        <v>0</v>
      </c>
      <c r="R17" s="35"/>
      <c r="S17" s="35"/>
      <c r="T17" s="35"/>
      <c r="U17" s="35" t="str">
        <f>VLOOKUP(R17,dati!$A:$S,8,0)</f>
        <v>#N/A</v>
      </c>
      <c r="V17" s="35" t="str">
        <f>VLOOKUP(R17,dati2!$A:$AG,38,0)</f>
        <v>#REF!</v>
      </c>
    </row>
    <row r="18" ht="18.75" customHeight="1">
      <c r="A18" s="57" t="s">
        <v>39</v>
      </c>
      <c r="B18" s="57" t="s">
        <v>40</v>
      </c>
      <c r="C18" s="57" t="s">
        <v>41</v>
      </c>
      <c r="D18" s="57" t="s">
        <v>42</v>
      </c>
      <c r="E18" s="47" t="s">
        <v>39</v>
      </c>
      <c r="F18" s="47" t="s">
        <v>43</v>
      </c>
      <c r="G18" s="47" t="s">
        <v>44</v>
      </c>
      <c r="H18" s="58" t="s">
        <v>45</v>
      </c>
      <c r="I18" s="58" t="s">
        <v>46</v>
      </c>
      <c r="J18" s="58" t="s">
        <v>47</v>
      </c>
      <c r="K18" s="58" t="s">
        <v>48</v>
      </c>
      <c r="L18" s="58" t="s">
        <v>49</v>
      </c>
      <c r="M18" s="58" t="s">
        <v>50</v>
      </c>
      <c r="N18" s="58" t="s">
        <v>51</v>
      </c>
      <c r="O18" s="58" t="s">
        <v>52</v>
      </c>
      <c r="P18" s="59" t="s">
        <v>53</v>
      </c>
      <c r="Q18" s="60">
        <f>COUNTIF(Ongoing!$C$2:$C$26,P18)</f>
        <v>0</v>
      </c>
      <c r="R18" s="35"/>
      <c r="S18" s="35"/>
      <c r="T18" s="35"/>
      <c r="U18" s="35" t="str">
        <f>VLOOKUP(R18,dati!$A:$S,8,0)</f>
        <v>#N/A</v>
      </c>
      <c r="V18" s="35" t="str">
        <f>VLOOKUP(R18,dati2!$A:$AG,38,0)</f>
        <v>#REF!</v>
      </c>
    </row>
    <row r="19" ht="18.75" customHeight="1">
      <c r="A19" s="35" t="str">
        <f>IFERROR(__xludf.DUMMYFUNCTION("FILTER(storico_infortuini!B:E, storico_infortuini!A:A = I2)"),"24-25")</f>
        <v>24-25</v>
      </c>
      <c r="B19" s="35">
        <f>IFERROR(__xludf.DUMMYFUNCTION("""COMPUTED_VALUE"""),15.0)</f>
        <v>15</v>
      </c>
      <c r="C19" s="35">
        <f>IFERROR(__xludf.DUMMYFUNCTION("""COMPUTED_VALUE"""),1.0)</f>
        <v>1</v>
      </c>
      <c r="D19" s="35">
        <f>IFERROR(__xludf.DUMMYFUNCTION("""COMPUTED_VALUE"""),0.0)</f>
        <v>0</v>
      </c>
      <c r="E19" s="35" t="str">
        <f>IFERROR(__xludf.DUMMYFUNCTION("FILTER(performances!B:L, performances!A:A = I2)"),"24-25")</f>
        <v>24-25</v>
      </c>
      <c r="F19" s="35" t="str">
        <f>IFERROR(__xludf.DUMMYFUNCTION("""COMPUTED_VALUE"""),"Serie A/Serie A")</f>
        <v>Serie A/Serie A</v>
      </c>
      <c r="G19" s="35" t="str">
        <f>IFERROR(__xludf.DUMMYFUNCTION("""COMPUTED_VALUE"""),"Roma")</f>
        <v>Roma</v>
      </c>
      <c r="H19" s="35">
        <f>IFERROR(__xludf.DUMMYFUNCTION("""COMPUTED_VALUE"""),5.0)</f>
        <v>5</v>
      </c>
      <c r="I19" s="35">
        <f>IFERROR(__xludf.DUMMYFUNCTION("""COMPUTED_VALUE"""),1.0)</f>
        <v>1</v>
      </c>
      <c r="J19" s="35">
        <f>IFERROR(__xludf.DUMMYFUNCTION("""COMPUTED_VALUE"""),2.0)</f>
        <v>2</v>
      </c>
      <c r="K19" s="35">
        <f>IFERROR(__xludf.DUMMYFUNCTION("""COMPUTED_VALUE"""),2.0)</f>
        <v>2</v>
      </c>
      <c r="L19" s="35">
        <f>IFERROR(__xludf.DUMMYFUNCTION("""COMPUTED_VALUE"""),3.0)</f>
        <v>3</v>
      </c>
      <c r="M19" s="35">
        <f>IFERROR(__xludf.DUMMYFUNCTION("""COMPUTED_VALUE"""),0.0)</f>
        <v>0</v>
      </c>
      <c r="N19" s="35">
        <f>IFERROR(__xludf.DUMMYFUNCTION("""COMPUTED_VALUE"""),0.0)</f>
        <v>0</v>
      </c>
      <c r="O19" s="35">
        <f>IFERROR(__xludf.DUMMYFUNCTION("""COMPUTED_VALUE"""),260.0)</f>
        <v>260</v>
      </c>
      <c r="P19" s="59" t="s">
        <v>54</v>
      </c>
      <c r="Q19" s="60">
        <f>COUNTIF(Ongoing!$C$2:$C$26,P19)</f>
        <v>0</v>
      </c>
      <c r="R19" s="35"/>
      <c r="S19" s="35"/>
      <c r="T19" s="35"/>
      <c r="U19" s="35" t="str">
        <f>VLOOKUP(R19,dati!$A:$S,8,0)</f>
        <v>#N/A</v>
      </c>
      <c r="V19" s="35" t="str">
        <f>VLOOKUP(R19,dati2!$A:$AG,38,0)</f>
        <v>#REF!</v>
      </c>
    </row>
    <row r="20" ht="18.75" customHeight="1">
      <c r="A20" s="35" t="str">
        <f>IFERROR(__xludf.DUMMYFUNCTION("""COMPUTED_VALUE"""),"23-24")</f>
        <v>23-24</v>
      </c>
      <c r="B20" s="35">
        <f>IFERROR(__xludf.DUMMYFUNCTION("""COMPUTED_VALUE"""),7.0)</f>
        <v>7</v>
      </c>
      <c r="C20" s="35">
        <f>IFERROR(__xludf.DUMMYFUNCTION("""COMPUTED_VALUE"""),1.0)</f>
        <v>1</v>
      </c>
      <c r="D20" s="35">
        <f>IFERROR(__xludf.DUMMYFUNCTION("""COMPUTED_VALUE"""),2.0)</f>
        <v>2</v>
      </c>
      <c r="E20" s="35" t="str">
        <f>IFERROR(__xludf.DUMMYFUNCTION("""COMPUTED_VALUE"""),"23-24")</f>
        <v>23-24</v>
      </c>
      <c r="F20" s="35" t="str">
        <f>IFERROR(__xludf.DUMMYFUNCTION("""COMPUTED_VALUE"""),"Serie A")</f>
        <v>Serie A</v>
      </c>
      <c r="G20" s="35" t="str">
        <f>IFERROR(__xludf.DUMMYFUNCTION("""COMPUTED_VALUE"""),"Roma")</f>
        <v>Roma</v>
      </c>
      <c r="H20" s="35">
        <f>IFERROR(__xludf.DUMMYFUNCTION("""COMPUTED_VALUE"""),8.0)</f>
        <v>8</v>
      </c>
      <c r="I20" s="35">
        <f>IFERROR(__xludf.DUMMYFUNCTION("""COMPUTED_VALUE"""),1.0)</f>
        <v>1</v>
      </c>
      <c r="J20" s="35">
        <f>IFERROR(__xludf.DUMMYFUNCTION("""COMPUTED_VALUE"""),1.0)</f>
        <v>1</v>
      </c>
      <c r="K20" s="35">
        <f>IFERROR(__xludf.DUMMYFUNCTION("""COMPUTED_VALUE"""),6.0)</f>
        <v>6</v>
      </c>
      <c r="L20" s="35">
        <f>IFERROR(__xludf.DUMMYFUNCTION("""COMPUTED_VALUE"""),2.0)</f>
        <v>2</v>
      </c>
      <c r="M20" s="35">
        <f>IFERROR(__xludf.DUMMYFUNCTION("""COMPUTED_VALUE"""),1.0)</f>
        <v>1</v>
      </c>
      <c r="N20" s="35">
        <f>IFERROR(__xludf.DUMMYFUNCTION("""COMPUTED_VALUE"""),0.0)</f>
        <v>0</v>
      </c>
      <c r="O20" s="35">
        <f>IFERROR(__xludf.DUMMYFUNCTION("""COMPUTED_VALUE"""),241.0)</f>
        <v>241</v>
      </c>
      <c r="P20" s="59" t="s">
        <v>55</v>
      </c>
      <c r="Q20" s="60">
        <f>COUNTIF(Ongoing!$C$2:$C$26,P20)</f>
        <v>0</v>
      </c>
      <c r="R20" s="35"/>
      <c r="S20" s="35"/>
      <c r="T20" s="35"/>
      <c r="U20" s="35" t="str">
        <f>VLOOKUP(R20,dati!$A:$S,8,0)</f>
        <v>#N/A</v>
      </c>
      <c r="V20" s="35" t="str">
        <f>VLOOKUP(R20,dati2!$A:$AG,38,0)</f>
        <v>#REF!</v>
      </c>
    </row>
    <row r="21" ht="18.75" customHeight="1">
      <c r="A21" s="35" t="str">
        <f>IFERROR(__xludf.DUMMYFUNCTION("""COMPUTED_VALUE"""),"22-23")</f>
        <v>22-23</v>
      </c>
      <c r="B21" s="35">
        <f>IFERROR(__xludf.DUMMYFUNCTION("""COMPUTED_VALUE"""),299.0)</f>
        <v>299</v>
      </c>
      <c r="C21" s="35">
        <f>IFERROR(__xludf.DUMMYFUNCTION("""COMPUTED_VALUE"""),5.0)</f>
        <v>5</v>
      </c>
      <c r="D21" s="35">
        <f>IFERROR(__xludf.DUMMYFUNCTION("""COMPUTED_VALUE"""),47.0)</f>
        <v>47</v>
      </c>
      <c r="E21" s="35" t="str">
        <f>IFERROR(__xludf.DUMMYFUNCTION("""COMPUTED_VALUE"""),"22-23")</f>
        <v>22-23</v>
      </c>
      <c r="F21" s="35" t="str">
        <f>IFERROR(__xludf.DUMMYFUNCTION("""COMPUTED_VALUE"""),"Serie A")</f>
        <v>Serie A</v>
      </c>
      <c r="G21" s="35" t="str">
        <f>IFERROR(__xludf.DUMMYFUNCTION("""COMPUTED_VALUE"""),"Roma")</f>
        <v>Roma</v>
      </c>
      <c r="H21" s="35">
        <f>IFERROR(__xludf.DUMMYFUNCTION("""COMPUTED_VALUE"""),38.0)</f>
        <v>38</v>
      </c>
      <c r="I21" s="35">
        <f>IFERROR(__xludf.DUMMYFUNCTION("""COMPUTED_VALUE"""),8.0)</f>
        <v>8</v>
      </c>
      <c r="J21" s="35">
        <f>IFERROR(__xludf.DUMMYFUNCTION("""COMPUTED_VALUE"""),4.0)</f>
        <v>4</v>
      </c>
      <c r="K21" s="35">
        <f>IFERROR(__xludf.DUMMYFUNCTION("""COMPUTED_VALUE"""),14.0)</f>
        <v>14</v>
      </c>
      <c r="L21" s="35">
        <f>IFERROR(__xludf.DUMMYFUNCTION("""COMPUTED_VALUE"""),18.0)</f>
        <v>18</v>
      </c>
      <c r="M21" s="35">
        <f>IFERROR(__xludf.DUMMYFUNCTION("""COMPUTED_VALUE"""),2.0)</f>
        <v>2</v>
      </c>
      <c r="N21" s="35">
        <f>IFERROR(__xludf.DUMMYFUNCTION("""COMPUTED_VALUE"""),0.0)</f>
        <v>0</v>
      </c>
      <c r="O21" s="35">
        <f>IFERROR(__xludf.DUMMYFUNCTION("""COMPUTED_VALUE"""),2194.0)</f>
        <v>2194</v>
      </c>
      <c r="P21" s="61" t="s">
        <v>56</v>
      </c>
      <c r="Q21" s="60">
        <f>COUNTIF(Ongoing!$C$2:$C$26,P21)</f>
        <v>0</v>
      </c>
      <c r="R21" s="35"/>
      <c r="S21" s="35"/>
      <c r="T21" s="35"/>
      <c r="U21" s="35" t="str">
        <f>VLOOKUP(R21,dati!$A:$S,8,0)</f>
        <v>#N/A</v>
      </c>
      <c r="V21" s="35" t="str">
        <f>VLOOKUP(R21,dati2!$A:$AG,38,0)</f>
        <v>#REF!</v>
      </c>
    </row>
    <row r="22" ht="18.75" customHeight="1">
      <c r="A22" s="35" t="str">
        <f>IFERROR(__xludf.DUMMYFUNCTION("""COMPUTED_VALUE"""),"21-22")</f>
        <v>21-22</v>
      </c>
      <c r="B22" s="35">
        <f>IFERROR(__xludf.DUMMYFUNCTION("""COMPUTED_VALUE"""),19.0)</f>
        <v>19</v>
      </c>
      <c r="C22" s="35">
        <f>IFERROR(__xludf.DUMMYFUNCTION("""COMPUTED_VALUE"""),2.0)</f>
        <v>2</v>
      </c>
      <c r="D22" s="35">
        <f>IFERROR(__xludf.DUMMYFUNCTION("""COMPUTED_VALUE"""),2.0)</f>
        <v>2</v>
      </c>
      <c r="E22" s="35" t="str">
        <f>IFERROR(__xludf.DUMMYFUNCTION("""COMPUTED_VALUE"""),"21-22")</f>
        <v>21-22</v>
      </c>
      <c r="F22" s="35" t="str">
        <f>IFERROR(__xludf.DUMMYFUNCTION("""COMPUTED_VALUE"""),"Premier League/Serie A")</f>
        <v>Premier League/Serie A</v>
      </c>
      <c r="G22" s="35" t="str">
        <f>IFERROR(__xludf.DUMMYFUNCTION("""COMPUTED_VALUE"""),"Roma")</f>
        <v>Roma</v>
      </c>
      <c r="H22" s="35">
        <f>IFERROR(__xludf.DUMMYFUNCTION("""COMPUTED_VALUE"""),37.0)</f>
        <v>37</v>
      </c>
      <c r="I22" s="35">
        <f>IFERROR(__xludf.DUMMYFUNCTION("""COMPUTED_VALUE"""),17.0)</f>
        <v>17</v>
      </c>
      <c r="J22" s="35">
        <f>IFERROR(__xludf.DUMMYFUNCTION("""COMPUTED_VALUE"""),4.0)</f>
        <v>4</v>
      </c>
      <c r="K22" s="35">
        <f>IFERROR(__xludf.DUMMYFUNCTION("""COMPUTED_VALUE"""),1.0)</f>
        <v>1</v>
      </c>
      <c r="L22" s="35">
        <f>IFERROR(__xludf.DUMMYFUNCTION("""COMPUTED_VALUE"""),13.0)</f>
        <v>13</v>
      </c>
      <c r="M22" s="35">
        <f>IFERROR(__xludf.DUMMYFUNCTION("""COMPUTED_VALUE"""),9.0)</f>
        <v>9</v>
      </c>
      <c r="N22" s="35">
        <f>IFERROR(__xludf.DUMMYFUNCTION("""COMPUTED_VALUE"""),0.0)</f>
        <v>0</v>
      </c>
      <c r="O22" s="35">
        <f>IFERROR(__xludf.DUMMYFUNCTION("""COMPUTED_VALUE"""),3097.0)</f>
        <v>3097</v>
      </c>
      <c r="P22" s="61" t="s">
        <v>57</v>
      </c>
      <c r="Q22" s="60">
        <f>COUNTIF(Ongoing!$C$2:$C$26,P22)</f>
        <v>0</v>
      </c>
      <c r="R22" s="35"/>
      <c r="S22" s="35"/>
      <c r="T22" s="35"/>
      <c r="U22" s="35" t="str">
        <f>VLOOKUP(R22,dati!$A:$S,8,0)</f>
        <v>#N/A</v>
      </c>
      <c r="V22" s="35" t="str">
        <f>VLOOKUP(R22,dati2!$A:$AG,38,0)</f>
        <v>#REF!</v>
      </c>
    </row>
    <row r="23" ht="18.75" customHeight="1">
      <c r="A23" s="35" t="str">
        <f>IFERROR(__xludf.DUMMYFUNCTION("""COMPUTED_VALUE"""),"20-21")</f>
        <v>20-21</v>
      </c>
      <c r="B23" s="35">
        <f>IFERROR(__xludf.DUMMYFUNCTION("""COMPUTED_VALUE"""),43.0)</f>
        <v>43</v>
      </c>
      <c r="C23" s="35">
        <f>IFERROR(__xludf.DUMMYFUNCTION("""COMPUTED_VALUE"""),1.0)</f>
        <v>1</v>
      </c>
      <c r="D23" s="35">
        <f>IFERROR(__xludf.DUMMYFUNCTION("""COMPUTED_VALUE"""),11.0)</f>
        <v>11</v>
      </c>
      <c r="E23" s="35" t="str">
        <f>IFERROR(__xludf.DUMMYFUNCTION("""COMPUTED_VALUE"""),"20-21")</f>
        <v>20-21</v>
      </c>
      <c r="F23" s="35" t="str">
        <f>IFERROR(__xludf.DUMMYFUNCTION("""COMPUTED_VALUE"""),"Premier League")</f>
        <v>Premier League</v>
      </c>
      <c r="G23" s="35" t="str">
        <f>IFERROR(__xludf.DUMMYFUNCTION("""COMPUTED_VALUE"""),"Chelsea FC")</f>
        <v>Chelsea FC</v>
      </c>
      <c r="H23" s="35">
        <f>IFERROR(__xludf.DUMMYFUNCTION("""COMPUTED_VALUE"""),22.0)</f>
        <v>22</v>
      </c>
      <c r="I23" s="35">
        <f>IFERROR(__xludf.DUMMYFUNCTION("""COMPUTED_VALUE"""),6.0)</f>
        <v>6</v>
      </c>
      <c r="J23" s="35">
        <f>IFERROR(__xludf.DUMMYFUNCTION("""COMPUTED_VALUE"""),1.0)</f>
        <v>1</v>
      </c>
      <c r="K23" s="35">
        <f>IFERROR(__xludf.DUMMYFUNCTION("""COMPUTED_VALUE"""),10.0)</f>
        <v>10</v>
      </c>
      <c r="L23" s="35">
        <f>IFERROR(__xludf.DUMMYFUNCTION("""COMPUTED_VALUE"""),5.0)</f>
        <v>5</v>
      </c>
      <c r="M23" s="35">
        <f>IFERROR(__xludf.DUMMYFUNCTION("""COMPUTED_VALUE"""),0.0)</f>
        <v>0</v>
      </c>
      <c r="N23" s="35">
        <f>IFERROR(__xludf.DUMMYFUNCTION("""COMPUTED_VALUE"""),0.0)</f>
        <v>0</v>
      </c>
      <c r="O23" s="35">
        <f>IFERROR(__xludf.DUMMYFUNCTION("""COMPUTED_VALUE"""),1034.0)</f>
        <v>1034</v>
      </c>
      <c r="P23" s="59" t="s">
        <v>58</v>
      </c>
      <c r="Q23" s="60">
        <f>COUNTIF(Ongoing!$C$2:$C$26,P23)</f>
        <v>0</v>
      </c>
      <c r="R23" s="35"/>
      <c r="S23" s="35"/>
      <c r="T23" s="35"/>
      <c r="U23" s="35" t="str">
        <f>VLOOKUP(R23,dati!$A:$S,8,0)</f>
        <v>#N/A</v>
      </c>
      <c r="V23" s="35" t="str">
        <f>VLOOKUP(R23,dati2!$A:$AG,38,0)</f>
        <v>#REF!</v>
      </c>
    </row>
    <row r="24" ht="18.75" customHeight="1">
      <c r="A24" s="35" t="str">
        <f>IFERROR(__xludf.DUMMYFUNCTION("""COMPUTED_VALUE"""),"19-20")</f>
        <v>19-20</v>
      </c>
      <c r="B24" s="35">
        <f>IFERROR(__xludf.DUMMYFUNCTION("""COMPUTED_VALUE"""),126.0)</f>
        <v>126</v>
      </c>
      <c r="C24" s="35">
        <f>IFERROR(__xludf.DUMMYFUNCTION("""COMPUTED_VALUE"""),5.0)</f>
        <v>5</v>
      </c>
      <c r="D24" s="35">
        <f>IFERROR(__xludf.DUMMYFUNCTION("""COMPUTED_VALUE"""),6.0)</f>
        <v>6</v>
      </c>
      <c r="E24" s="35" t="str">
        <f>IFERROR(__xludf.DUMMYFUNCTION("""COMPUTED_VALUE"""),"19-20")</f>
        <v>19-20</v>
      </c>
      <c r="F24" s="35" t="str">
        <f>IFERROR(__xludf.DUMMYFUNCTION("""COMPUTED_VALUE"""),"Premier League")</f>
        <v>Premier League</v>
      </c>
      <c r="G24" s="35" t="str">
        <f>IFERROR(__xludf.DUMMYFUNCTION("""COMPUTED_VALUE"""),"Chelsea FC")</f>
        <v>Chelsea FC</v>
      </c>
      <c r="H24" s="35">
        <f>IFERROR(__xludf.DUMMYFUNCTION("""COMPUTED_VALUE"""),34.0)</f>
        <v>34</v>
      </c>
      <c r="I24" s="35">
        <f>IFERROR(__xludf.DUMMYFUNCTION("""COMPUTED_VALUE"""),15.0)</f>
        <v>15</v>
      </c>
      <c r="J24" s="35">
        <f>IFERROR(__xludf.DUMMYFUNCTION("""COMPUTED_VALUE"""),3.0)</f>
        <v>3</v>
      </c>
      <c r="K24" s="35">
        <f>IFERROR(__xludf.DUMMYFUNCTION("""COMPUTED_VALUE"""),9.0)</f>
        <v>9</v>
      </c>
      <c r="L24" s="35">
        <f>IFERROR(__xludf.DUMMYFUNCTION("""COMPUTED_VALUE"""),16.0)</f>
        <v>16</v>
      </c>
      <c r="M24" s="35">
        <f>IFERROR(__xludf.DUMMYFUNCTION("""COMPUTED_VALUE"""),2.0)</f>
        <v>2</v>
      </c>
      <c r="N24" s="35">
        <f>IFERROR(__xludf.DUMMYFUNCTION("""COMPUTED_VALUE"""),0.0)</f>
        <v>0</v>
      </c>
      <c r="O24" s="35">
        <f>IFERROR(__xludf.DUMMYFUNCTION("""COMPUTED_VALUE"""),2222.0)</f>
        <v>2222</v>
      </c>
      <c r="P24" s="61" t="s">
        <v>59</v>
      </c>
      <c r="Q24" s="60">
        <f>COUNTIF(Ongoing!$C$2:$C$26,P24)</f>
        <v>0</v>
      </c>
      <c r="R24" s="35"/>
      <c r="S24" s="35"/>
      <c r="T24" s="35"/>
      <c r="U24" s="35" t="str">
        <f>VLOOKUP(R24,dati!$A:$S,8,0)</f>
        <v>#N/A</v>
      </c>
      <c r="V24" s="35" t="str">
        <f>VLOOKUP(R24,dati2!$A:$AG,38,0)</f>
        <v>#REF!</v>
      </c>
    </row>
    <row r="25" ht="18.75" customHeight="1">
      <c r="A25" s="35" t="str">
        <f>IFERROR(__xludf.DUMMYFUNCTION("""COMPUTED_VALUE"""),"16-17")</f>
        <v>16-17</v>
      </c>
      <c r="B25" s="35">
        <f>IFERROR(__xludf.DUMMYFUNCTION("""COMPUTED_VALUE"""),22.0)</f>
        <v>22</v>
      </c>
      <c r="C25" s="35">
        <f>IFERROR(__xludf.DUMMYFUNCTION("""COMPUTED_VALUE"""),1.0)</f>
        <v>1</v>
      </c>
      <c r="D25" s="35">
        <f>IFERROR(__xludf.DUMMYFUNCTION("""COMPUTED_VALUE"""),7.0)</f>
        <v>7</v>
      </c>
      <c r="E25" s="35" t="str">
        <f>IFERROR(__xludf.DUMMYFUNCTION("""COMPUTED_VALUE"""),"18-19")</f>
        <v>18-19</v>
      </c>
      <c r="F25" s="35" t="str">
        <f>IFERROR(__xludf.DUMMYFUNCTION("""COMPUTED_VALUE"""),"Championship")</f>
        <v>Championship</v>
      </c>
      <c r="G25" s="35" t="str">
        <f>IFERROR(__xludf.DUMMYFUNCTION("""COMPUTED_VALUE"""),"Aston Villa")</f>
        <v>Aston Villa</v>
      </c>
      <c r="H25" s="35">
        <f>IFERROR(__xludf.DUMMYFUNCTION("""COMPUTED_VALUE"""),37.0)</f>
        <v>37</v>
      </c>
      <c r="I25" s="35">
        <f>IFERROR(__xludf.DUMMYFUNCTION("""COMPUTED_VALUE"""),25.0)</f>
        <v>25</v>
      </c>
      <c r="J25" s="35">
        <f>IFERROR(__xludf.DUMMYFUNCTION("""COMPUTED_VALUE"""),3.0)</f>
        <v>3</v>
      </c>
      <c r="K25" s="35">
        <f>IFERROR(__xludf.DUMMYFUNCTION("""COMPUTED_VALUE"""),0.0)</f>
        <v>0</v>
      </c>
      <c r="L25" s="35">
        <f>IFERROR(__xludf.DUMMYFUNCTION("""COMPUTED_VALUE"""),12.0)</f>
        <v>12</v>
      </c>
      <c r="M25" s="35">
        <f>IFERROR(__xludf.DUMMYFUNCTION("""COMPUTED_VALUE"""),3.0)</f>
        <v>3</v>
      </c>
      <c r="N25" s="35">
        <f>IFERROR(__xludf.DUMMYFUNCTION("""COMPUTED_VALUE"""),0.0)</f>
        <v>0</v>
      </c>
      <c r="O25" s="35">
        <f>IFERROR(__xludf.DUMMYFUNCTION("""COMPUTED_VALUE"""),3150.0)</f>
        <v>3150</v>
      </c>
      <c r="P25" s="59" t="s">
        <v>60</v>
      </c>
      <c r="Q25" s="60">
        <f>COUNTIF(Ongoing!$C$2:$C$26,P25)</f>
        <v>0</v>
      </c>
      <c r="R25" s="35"/>
      <c r="S25" s="35"/>
      <c r="T25" s="35"/>
      <c r="U25" s="35" t="str">
        <f>VLOOKUP(R25,dati!$A:$S,8,0)</f>
        <v>#N/A</v>
      </c>
      <c r="V25" s="35" t="str">
        <f>VLOOKUP(R25,dati2!$A:$AG,38,0)</f>
        <v>#REF!</v>
      </c>
    </row>
    <row r="26" ht="18.75" customHeight="1">
      <c r="A26" s="35"/>
      <c r="B26" s="35"/>
      <c r="C26" s="35"/>
      <c r="D26" s="35"/>
      <c r="E26" s="35" t="str">
        <f>IFERROR(__xludf.DUMMYFUNCTION("""COMPUTED_VALUE"""),"17-18")</f>
        <v>17-18</v>
      </c>
      <c r="F26" s="35" t="str">
        <f>IFERROR(__xludf.DUMMYFUNCTION("""COMPUTED_VALUE"""),"Premier League")</f>
        <v>Premier League</v>
      </c>
      <c r="G26" s="35" t="str">
        <f>IFERROR(__xludf.DUMMYFUNCTION("""COMPUTED_VALUE"""),"Swansea City")</f>
        <v>Swansea City</v>
      </c>
      <c r="H26" s="35">
        <f>IFERROR(__xludf.DUMMYFUNCTION("""COMPUTED_VALUE"""),31.0)</f>
        <v>31</v>
      </c>
      <c r="I26" s="35">
        <f>IFERROR(__xludf.DUMMYFUNCTION("""COMPUTED_VALUE"""),5.0)</f>
        <v>5</v>
      </c>
      <c r="J26" s="35">
        <f>IFERROR(__xludf.DUMMYFUNCTION("""COMPUTED_VALUE"""),1.0)</f>
        <v>1</v>
      </c>
      <c r="K26" s="35">
        <f>IFERROR(__xludf.DUMMYFUNCTION("""COMPUTED_VALUE"""),16.0)</f>
        <v>16</v>
      </c>
      <c r="L26" s="35">
        <f>IFERROR(__xludf.DUMMYFUNCTION("""COMPUTED_VALUE"""),6.0)</f>
        <v>6</v>
      </c>
      <c r="M26" s="35">
        <f>IFERROR(__xludf.DUMMYFUNCTION("""COMPUTED_VALUE"""),0.0)</f>
        <v>0</v>
      </c>
      <c r="N26" s="35">
        <f>IFERROR(__xludf.DUMMYFUNCTION("""COMPUTED_VALUE"""),0.0)</f>
        <v>0</v>
      </c>
      <c r="O26" s="35">
        <f>IFERROR(__xludf.DUMMYFUNCTION("""COMPUTED_VALUE"""),1720.0)</f>
        <v>1720</v>
      </c>
      <c r="P26" s="61" t="s">
        <v>61</v>
      </c>
      <c r="Q26" s="60">
        <f>COUNTIF(Ongoing!$C$2:$C$26,P26)</f>
        <v>0</v>
      </c>
      <c r="R26" s="35"/>
      <c r="S26" s="35"/>
      <c r="T26" s="35"/>
      <c r="U26" s="35" t="str">
        <f>VLOOKUP(R26,dati!$A:$S,8,0)</f>
        <v>#N/A</v>
      </c>
      <c r="V26" s="35" t="str">
        <f>VLOOKUP(R26,dati2!$A:$AG,38,0)</f>
        <v>#REF!</v>
      </c>
    </row>
    <row r="27" ht="18.75" customHeight="1">
      <c r="A27" s="35"/>
      <c r="B27" s="35"/>
      <c r="C27" s="35"/>
      <c r="D27" s="35"/>
      <c r="E27" s="35" t="str">
        <f>IFERROR(__xludf.DUMMYFUNCTION("""COMPUTED_VALUE"""),"16-17")</f>
        <v>16-17</v>
      </c>
      <c r="F27" s="35" t="str">
        <f>IFERROR(__xludf.DUMMYFUNCTION("""COMPUTED_VALUE"""),"Championship")</f>
        <v>Championship</v>
      </c>
      <c r="G27" s="35" t="str">
        <f>IFERROR(__xludf.DUMMYFUNCTION("""COMPUTED_VALUE"""),"Bristol City")</f>
        <v>Bristol City</v>
      </c>
      <c r="H27" s="35">
        <f>IFERROR(__xludf.DUMMYFUNCTION("""COMPUTED_VALUE"""),41.0)</f>
        <v>41</v>
      </c>
      <c r="I27" s="35">
        <f>IFERROR(__xludf.DUMMYFUNCTION("""COMPUTED_VALUE"""),23.0)</f>
        <v>23</v>
      </c>
      <c r="J27" s="35">
        <f>IFERROR(__xludf.DUMMYFUNCTION("""COMPUTED_VALUE"""),4.0)</f>
        <v>4</v>
      </c>
      <c r="K27" s="35">
        <f>IFERROR(__xludf.DUMMYFUNCTION("""COMPUTED_VALUE"""),1.0)</f>
        <v>1</v>
      </c>
      <c r="L27" s="35">
        <f>IFERROR(__xludf.DUMMYFUNCTION("""COMPUTED_VALUE"""),12.0)</f>
        <v>12</v>
      </c>
      <c r="M27" s="35">
        <f>IFERROR(__xludf.DUMMYFUNCTION("""COMPUTED_VALUE"""),3.0)</f>
        <v>3</v>
      </c>
      <c r="N27" s="35">
        <f>IFERROR(__xludf.DUMMYFUNCTION("""COMPUTED_VALUE"""),0.0)</f>
        <v>0</v>
      </c>
      <c r="O27" s="35">
        <f>IFERROR(__xludf.DUMMYFUNCTION("""COMPUTED_VALUE"""),3425.0)</f>
        <v>3425</v>
      </c>
      <c r="P27" s="61" t="s">
        <v>62</v>
      </c>
      <c r="Q27" s="60">
        <f>COUNTIF(Ongoing!$C$2:$C$26,P27)</f>
        <v>0</v>
      </c>
      <c r="R27" s="35"/>
      <c r="S27" s="35"/>
      <c r="T27" s="35"/>
      <c r="U27" s="35" t="str">
        <f>VLOOKUP(R27,dati!$A:$S,8,0)</f>
        <v>#N/A</v>
      </c>
      <c r="V27" s="35" t="str">
        <f>VLOOKUP(R27,dati2!$A:$AG,38,0)</f>
        <v>#REF!</v>
      </c>
    </row>
    <row r="28" ht="18.75" customHeight="1">
      <c r="A28" s="35"/>
      <c r="B28" s="35"/>
      <c r="C28" s="35"/>
      <c r="D28" s="35"/>
      <c r="E28" s="35" t="str">
        <f>IFERROR(__xludf.DUMMYFUNCTION("""COMPUTED_VALUE"""),"15-16")</f>
        <v>15-16</v>
      </c>
      <c r="F28" s="35" t="str">
        <f>IFERROR(__xludf.DUMMYFUNCTION("""COMPUTED_VALUE"""),"Premier League")</f>
        <v>Premier League</v>
      </c>
      <c r="G28" s="35" t="str">
        <f>IFERROR(__xludf.DUMMYFUNCTION("""COMPUTED_VALUE"""),"Chelsea FC")</f>
        <v>Chelsea FC</v>
      </c>
      <c r="H28" s="35">
        <f>IFERROR(__xludf.DUMMYFUNCTION("""COMPUTED_VALUE"""),2.0)</f>
        <v>2</v>
      </c>
      <c r="I28" s="35">
        <f>IFERROR(__xludf.DUMMYFUNCTION("""COMPUTED_VALUE"""),0.0)</f>
        <v>0</v>
      </c>
      <c r="J28" s="35">
        <f>IFERROR(__xludf.DUMMYFUNCTION("""COMPUTED_VALUE"""),0.0)</f>
        <v>0</v>
      </c>
      <c r="K28" s="35">
        <f>IFERROR(__xludf.DUMMYFUNCTION("""COMPUTED_VALUE"""),2.0)</f>
        <v>2</v>
      </c>
      <c r="L28" s="35">
        <f>IFERROR(__xludf.DUMMYFUNCTION("""COMPUTED_VALUE"""),0.0)</f>
        <v>0</v>
      </c>
      <c r="M28" s="35">
        <f>IFERROR(__xludf.DUMMYFUNCTION("""COMPUTED_VALUE"""),0.0)</f>
        <v>0</v>
      </c>
      <c r="N28" s="35">
        <f>IFERROR(__xludf.DUMMYFUNCTION("""COMPUTED_VALUE"""),0.0)</f>
        <v>0</v>
      </c>
      <c r="O28" s="35">
        <f>IFERROR(__xludf.DUMMYFUNCTION("""COMPUTED_VALUE"""),53.0)</f>
        <v>53</v>
      </c>
      <c r="P28" s="62" t="s">
        <v>63</v>
      </c>
      <c r="Q28" s="60">
        <f>COUNTIF(Ongoing!$C$2:$C$26,P28)</f>
        <v>0</v>
      </c>
    </row>
    <row r="29" ht="18.75" customHeight="1">
      <c r="A29" s="35"/>
      <c r="B29" s="35"/>
      <c r="C29" s="35"/>
      <c r="D29" s="35"/>
      <c r="E29" s="35"/>
      <c r="F29" s="35"/>
      <c r="G29" s="35"/>
      <c r="H29" s="35"/>
      <c r="I29" s="35"/>
      <c r="J29" s="35"/>
      <c r="K29" s="35"/>
      <c r="L29" s="35"/>
      <c r="M29" s="35"/>
      <c r="N29" s="35"/>
      <c r="O29" s="35"/>
      <c r="P29" s="63" t="s">
        <v>64</v>
      </c>
      <c r="Q29" s="60">
        <f>COUNTIF(Ongoing!$C$2:$C$26,P29)</f>
        <v>0</v>
      </c>
    </row>
    <row r="30" ht="18.75" customHeight="1">
      <c r="A30" s="35"/>
      <c r="B30" s="35"/>
      <c r="C30" s="35"/>
      <c r="D30" s="35"/>
      <c r="E30" s="35"/>
      <c r="F30" s="35"/>
      <c r="G30" s="35"/>
      <c r="H30" s="35"/>
      <c r="I30" s="35"/>
      <c r="J30" s="35"/>
      <c r="K30" s="35"/>
      <c r="L30" s="35"/>
      <c r="M30" s="35"/>
      <c r="N30" s="35"/>
      <c r="O30" s="35"/>
      <c r="P30" s="64" t="s">
        <v>65</v>
      </c>
      <c r="Q30" s="60">
        <f>COUNTIF(Ongoing!$C$2:$C$26,P30)</f>
        <v>0</v>
      </c>
    </row>
    <row r="31" ht="18.75" customHeight="1">
      <c r="A31" s="35"/>
      <c r="B31" s="35"/>
      <c r="C31" s="35"/>
      <c r="D31" s="35"/>
      <c r="E31" s="35"/>
      <c r="F31" s="35"/>
      <c r="G31" s="35"/>
      <c r="H31" s="35"/>
      <c r="I31" s="35"/>
      <c r="J31" s="35"/>
      <c r="K31" s="35"/>
      <c r="L31" s="35"/>
      <c r="M31" s="35"/>
      <c r="N31" s="35"/>
      <c r="O31" s="35"/>
      <c r="P31" s="64" t="s">
        <v>66</v>
      </c>
      <c r="Q31" s="60">
        <f>COUNTIF(Ongoing!$C$2:$C$26,P31)</f>
        <v>0</v>
      </c>
    </row>
    <row r="32" ht="18.75" customHeight="1">
      <c r="A32" s="35"/>
      <c r="B32" s="35"/>
      <c r="C32" s="35"/>
      <c r="D32" s="35"/>
      <c r="E32" s="35"/>
      <c r="F32" s="35"/>
      <c r="G32" s="35"/>
      <c r="H32" s="35"/>
      <c r="I32" s="35"/>
      <c r="J32" s="35"/>
      <c r="K32" s="35"/>
      <c r="L32" s="35"/>
      <c r="M32" s="35"/>
      <c r="N32" s="35"/>
      <c r="O32" s="35"/>
      <c r="P32" s="64" t="s">
        <v>67</v>
      </c>
      <c r="Q32" s="60">
        <f>COUNTIF(Ongoing!$C$2:$C$26,P32)</f>
        <v>0</v>
      </c>
    </row>
    <row r="33" ht="18.75" customHeight="1">
      <c r="A33" s="35"/>
      <c r="B33" s="35"/>
      <c r="C33" s="35"/>
      <c r="D33" s="35"/>
      <c r="E33" s="35"/>
      <c r="F33" s="35"/>
      <c r="G33" s="35"/>
      <c r="H33" s="35"/>
      <c r="I33" s="35"/>
      <c r="J33" s="35"/>
      <c r="K33" s="35"/>
      <c r="L33" s="35"/>
      <c r="M33" s="35"/>
      <c r="N33" s="35"/>
      <c r="O33" s="35"/>
      <c r="P33" s="64" t="s">
        <v>68</v>
      </c>
      <c r="Q33" s="60">
        <f>COUNTIF(Ongoing!$C$2:$C$26,P33)</f>
        <v>0</v>
      </c>
    </row>
    <row r="34" ht="18.75" customHeight="1">
      <c r="A34" s="35"/>
      <c r="B34" s="35"/>
      <c r="C34" s="35"/>
      <c r="D34" s="35"/>
      <c r="E34" s="35"/>
      <c r="F34" s="35"/>
      <c r="G34" s="35"/>
      <c r="H34" s="35"/>
      <c r="I34" s="35"/>
      <c r="J34" s="35"/>
      <c r="K34" s="35"/>
      <c r="L34" s="35"/>
      <c r="M34" s="35"/>
      <c r="N34" s="35"/>
      <c r="O34" s="35"/>
      <c r="P34" s="64" t="s">
        <v>69</v>
      </c>
      <c r="Q34" s="60">
        <f>COUNTIF(Ongoing!$C$2:$C$26,P34)</f>
        <v>0</v>
      </c>
    </row>
    <row r="35" ht="18.75" customHeight="1">
      <c r="A35" s="35"/>
      <c r="B35" s="35"/>
      <c r="C35" s="35"/>
      <c r="D35" s="35"/>
      <c r="E35" s="35"/>
      <c r="F35" s="35"/>
      <c r="G35" s="35"/>
      <c r="H35" s="35"/>
      <c r="I35" s="35"/>
      <c r="J35" s="35"/>
      <c r="K35" s="35"/>
      <c r="L35" s="35"/>
      <c r="M35" s="35"/>
      <c r="N35" s="35"/>
      <c r="O35" s="35"/>
      <c r="P35" s="64" t="s">
        <v>70</v>
      </c>
      <c r="Q35" s="60">
        <f>COUNTIF(Ongoing!$C$2:$C$26,P35)</f>
        <v>0</v>
      </c>
    </row>
    <row r="36" ht="18.75" customHeight="1">
      <c r="A36" s="35"/>
      <c r="B36" s="35"/>
      <c r="C36" s="35"/>
      <c r="D36" s="35"/>
      <c r="E36" s="35"/>
      <c r="F36" s="35"/>
      <c r="G36" s="35"/>
      <c r="H36" s="35"/>
      <c r="I36" s="35"/>
      <c r="J36" s="35"/>
      <c r="K36" s="35"/>
      <c r="L36" s="35"/>
      <c r="M36" s="35"/>
      <c r="N36" s="35"/>
      <c r="O36" s="35"/>
      <c r="P36" s="65" t="s">
        <v>71</v>
      </c>
      <c r="Q36" s="60">
        <f>COUNTIF(Ongoing!$C$2:$C$26,P36)</f>
        <v>0</v>
      </c>
    </row>
    <row r="37">
      <c r="A37" s="35"/>
      <c r="B37" s="35"/>
      <c r="C37" s="35"/>
      <c r="D37" s="35"/>
      <c r="E37" s="35"/>
      <c r="F37" s="35"/>
      <c r="G37" s="35"/>
      <c r="H37" s="35"/>
      <c r="I37" s="35"/>
      <c r="J37" s="35"/>
      <c r="K37" s="35"/>
      <c r="L37" s="35"/>
      <c r="M37" s="35"/>
      <c r="N37" s="35"/>
      <c r="O37" s="35"/>
      <c r="P37" s="66" t="s">
        <v>72</v>
      </c>
      <c r="Q37" s="60">
        <f>COUNTIF(Ongoing!$C$2:$C$26,P37)</f>
        <v>0</v>
      </c>
    </row>
    <row r="38">
      <c r="A38" s="35"/>
      <c r="B38" s="35"/>
      <c r="C38" s="35"/>
      <c r="D38" s="35"/>
      <c r="E38" s="35"/>
      <c r="F38" s="35"/>
      <c r="G38" s="35"/>
      <c r="H38" s="35"/>
      <c r="I38" s="35"/>
      <c r="J38" s="35"/>
      <c r="K38" s="35"/>
      <c r="L38" s="35"/>
      <c r="M38" s="35"/>
      <c r="N38" s="35"/>
      <c r="O38" s="35"/>
      <c r="P38" s="66" t="s">
        <v>73</v>
      </c>
      <c r="Q38" s="60">
        <f>COUNTIF(Ongoing!$C$2:$C$26,P38)</f>
        <v>0</v>
      </c>
    </row>
    <row r="39">
      <c r="A39" s="35"/>
      <c r="B39" s="35"/>
      <c r="C39" s="35"/>
      <c r="D39" s="35"/>
      <c r="E39" s="35"/>
      <c r="F39" s="35"/>
      <c r="G39" s="35"/>
      <c r="H39" s="35"/>
      <c r="I39" s="35"/>
      <c r="J39" s="35"/>
      <c r="K39" s="35"/>
      <c r="L39" s="35"/>
      <c r="M39" s="35"/>
      <c r="N39" s="35"/>
      <c r="O39" s="35"/>
      <c r="P39" s="67" t="s">
        <v>74</v>
      </c>
      <c r="Q39" s="60">
        <f>COUNTIF(Ongoing!$C$2:$C$26,P39)</f>
        <v>0</v>
      </c>
    </row>
    <row r="40">
      <c r="A40" s="35"/>
      <c r="B40" s="35"/>
      <c r="C40" s="35"/>
      <c r="D40" s="35"/>
      <c r="E40" s="35"/>
      <c r="F40" s="35"/>
      <c r="G40" s="35"/>
      <c r="H40" s="35"/>
      <c r="I40" s="35"/>
      <c r="J40" s="35"/>
      <c r="K40" s="35"/>
      <c r="L40" s="35"/>
      <c r="M40" s="35"/>
      <c r="N40" s="35"/>
      <c r="O40" s="35"/>
      <c r="P40" s="67" t="s">
        <v>75</v>
      </c>
      <c r="Q40" s="60">
        <f>COUNTIF(Ongoing!$C$2:$C$26,P40)</f>
        <v>0</v>
      </c>
    </row>
    <row r="41">
      <c r="A41" s="35"/>
      <c r="B41" s="35"/>
      <c r="C41" s="35"/>
      <c r="D41" s="35"/>
      <c r="E41" s="35"/>
      <c r="F41" s="35"/>
      <c r="G41" s="35"/>
      <c r="H41" s="35"/>
      <c r="I41" s="35"/>
      <c r="J41" s="35"/>
      <c r="K41" s="35"/>
      <c r="L41" s="35"/>
      <c r="M41" s="35"/>
      <c r="N41" s="35"/>
      <c r="O41" s="35"/>
      <c r="P41" s="68" t="s">
        <v>76</v>
      </c>
      <c r="Q41" s="60">
        <f>COUNTIF(Ongoing!$C$2:$C$26,P41)</f>
        <v>0</v>
      </c>
    </row>
    <row r="42">
      <c r="A42" s="69"/>
      <c r="B42" s="69"/>
      <c r="C42" s="69"/>
      <c r="D42" s="69"/>
      <c r="E42" s="69"/>
      <c r="F42" s="69"/>
      <c r="G42" s="69"/>
      <c r="P42" s="70" t="s">
        <v>77</v>
      </c>
      <c r="Q42" s="60">
        <f>COUNTIF(Ongoing!$C$2:$C$26,P42)</f>
        <v>0</v>
      </c>
    </row>
    <row r="43">
      <c r="A43" s="69"/>
      <c r="B43" s="69"/>
      <c r="C43" s="69"/>
      <c r="D43" s="69"/>
      <c r="E43" s="69"/>
      <c r="F43" s="69"/>
      <c r="G43" s="69"/>
      <c r="P43" s="70" t="s">
        <v>78</v>
      </c>
      <c r="Q43" s="60">
        <f>COUNTIF(Ongoing!$C$2:$C$26,P43)</f>
        <v>0</v>
      </c>
    </row>
    <row r="44">
      <c r="A44" s="69"/>
      <c r="B44" s="69"/>
      <c r="C44" s="69"/>
      <c r="D44" s="69"/>
      <c r="E44" s="69"/>
      <c r="F44" s="69"/>
      <c r="G44" s="69"/>
      <c r="P44" s="70" t="s">
        <v>79</v>
      </c>
      <c r="Q44" s="60">
        <f>COUNTIF(Ongoing!$C$2:$C$26,P44)</f>
        <v>0</v>
      </c>
    </row>
    <row r="45">
      <c r="A45" s="69"/>
      <c r="B45" s="69"/>
      <c r="C45" s="69"/>
      <c r="D45" s="69"/>
      <c r="E45" s="69"/>
      <c r="F45" s="69"/>
      <c r="G45" s="69"/>
    </row>
    <row r="46">
      <c r="A46" s="69"/>
      <c r="B46" s="69"/>
      <c r="C46" s="69"/>
      <c r="D46" s="69"/>
      <c r="E46" s="69"/>
      <c r="F46" s="69"/>
      <c r="G46" s="69"/>
    </row>
    <row r="47">
      <c r="A47" s="69"/>
      <c r="B47" s="69"/>
      <c r="C47" s="69"/>
      <c r="D47" s="69"/>
      <c r="E47" s="69"/>
      <c r="F47" s="69"/>
      <c r="G47" s="69"/>
    </row>
    <row r="48">
      <c r="A48" s="69"/>
      <c r="B48" s="69"/>
      <c r="C48" s="69"/>
      <c r="D48" s="69"/>
      <c r="E48" s="69"/>
      <c r="F48" s="69"/>
      <c r="G48" s="69"/>
    </row>
    <row r="49">
      <c r="A49" s="69"/>
      <c r="B49" s="69"/>
      <c r="C49" s="69"/>
      <c r="D49" s="69"/>
      <c r="E49" s="69"/>
      <c r="F49" s="69"/>
      <c r="G49" s="69"/>
    </row>
  </sheetData>
  <mergeCells count="13">
    <mergeCell ref="F5:G5"/>
    <mergeCell ref="F6:G6"/>
    <mergeCell ref="H3:I9"/>
    <mergeCell ref="H10:J17"/>
    <mergeCell ref="A1:A10"/>
    <mergeCell ref="A11:A17"/>
    <mergeCell ref="N1:Q1"/>
    <mergeCell ref="R1:V1"/>
    <mergeCell ref="N2:Q17"/>
    <mergeCell ref="B3:B4"/>
    <mergeCell ref="C3:G4"/>
    <mergeCell ref="B7:C7"/>
    <mergeCell ref="K10:M17"/>
  </mergeCells>
  <conditionalFormatting sqref="I2">
    <cfRule type="notContainsBlanks" dxfId="0" priority="1">
      <formula>LEN(TRIM(I2))&gt;0</formula>
    </cfRule>
  </conditionalFormatting>
  <dataValidations>
    <dataValidation type="list" allowBlank="1" showErrorMessage="1" sqref="N1">
      <formula1>moduli!$A$2:$A$12</formula1>
    </dataValidation>
    <dataValidation type="list" allowBlank="1" sqref="I2">
      <formula1>dati!$A$2:$A$550</formula1>
    </dataValidation>
    <dataValidation type="list" allowBlank="1" showErrorMessage="1" sqref="K2">
      <formula1>Stat!$B$8:$B$17</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1" t="s">
        <v>14</v>
      </c>
      <c r="B1" s="71" t="s">
        <v>8</v>
      </c>
      <c r="C1" s="72" t="s">
        <v>80</v>
      </c>
      <c r="D1" s="71" t="s">
        <v>29</v>
      </c>
      <c r="E1" s="71" t="s">
        <v>81</v>
      </c>
      <c r="F1" s="72" t="s">
        <v>81</v>
      </c>
      <c r="G1" s="73" t="s">
        <v>31</v>
      </c>
      <c r="H1" s="71" t="s">
        <v>81</v>
      </c>
      <c r="I1" s="72" t="s">
        <v>81</v>
      </c>
      <c r="J1" s="74" t="s">
        <v>32</v>
      </c>
      <c r="K1" s="71" t="s">
        <v>81</v>
      </c>
      <c r="L1" s="72" t="s">
        <v>81</v>
      </c>
      <c r="M1" s="73" t="s">
        <v>33</v>
      </c>
      <c r="N1" s="71" t="s">
        <v>81</v>
      </c>
      <c r="O1" s="72" t="s">
        <v>81</v>
      </c>
      <c r="P1" s="73" t="s">
        <v>34</v>
      </c>
      <c r="Q1" s="71" t="s">
        <v>81</v>
      </c>
      <c r="R1" s="72" t="s">
        <v>81</v>
      </c>
      <c r="S1" s="73" t="s">
        <v>35</v>
      </c>
      <c r="T1" s="71" t="s">
        <v>81</v>
      </c>
      <c r="U1" s="72" t="s">
        <v>81</v>
      </c>
      <c r="V1" s="73" t="s">
        <v>36</v>
      </c>
      <c r="W1" s="71" t="s">
        <v>81</v>
      </c>
      <c r="X1" s="72" t="s">
        <v>81</v>
      </c>
      <c r="Y1" s="71" t="s">
        <v>81</v>
      </c>
      <c r="Z1" s="72" t="s">
        <v>37</v>
      </c>
      <c r="AA1" s="72" t="s">
        <v>81</v>
      </c>
      <c r="AB1" s="72" t="s">
        <v>81</v>
      </c>
      <c r="AC1" s="72" t="s">
        <v>38</v>
      </c>
    </row>
    <row r="2">
      <c r="A2" s="75"/>
      <c r="B2" s="76"/>
      <c r="C2" s="75"/>
      <c r="D2" s="77"/>
      <c r="E2" s="75"/>
      <c r="F2" s="77"/>
      <c r="G2" s="75"/>
      <c r="H2" s="76"/>
      <c r="I2" s="75"/>
      <c r="J2" s="77"/>
      <c r="K2" s="75"/>
      <c r="L2" s="77"/>
      <c r="M2" s="75"/>
      <c r="N2" s="76"/>
      <c r="O2" s="75"/>
      <c r="P2" s="77"/>
      <c r="Q2" s="75"/>
      <c r="R2" s="77"/>
      <c r="S2" s="75"/>
      <c r="T2" s="76"/>
      <c r="U2" s="75"/>
      <c r="V2" s="77"/>
      <c r="W2" s="75"/>
      <c r="X2" s="77"/>
      <c r="Y2" s="76"/>
      <c r="Z2" s="75"/>
      <c r="AA2" s="76"/>
      <c r="AB2" s="75"/>
      <c r="AC2" s="76"/>
      <c r="AD2" s="75"/>
      <c r="AE2" s="76"/>
      <c r="AF2" s="75"/>
      <c r="AG2" s="76"/>
      <c r="AH2" s="75"/>
      <c r="AI2" s="76"/>
      <c r="AJ2" s="75"/>
      <c r="AK2" s="76"/>
      <c r="AL2" s="75"/>
      <c r="AM2" s="76"/>
      <c r="AN2" s="75"/>
      <c r="AO2" s="76"/>
      <c r="AP2" s="75"/>
      <c r="AQ2" s="76"/>
      <c r="AR2" s="75"/>
      <c r="AS2" s="76"/>
      <c r="AT2" s="75"/>
      <c r="AU2" s="76"/>
    </row>
    <row r="3">
      <c r="A3" s="75"/>
      <c r="B3" s="76"/>
      <c r="C3" s="75"/>
      <c r="D3" s="76"/>
      <c r="E3" s="75"/>
      <c r="F3" s="77"/>
      <c r="G3" s="75"/>
      <c r="H3" s="77"/>
      <c r="I3" s="75"/>
      <c r="J3" s="76"/>
      <c r="K3" s="75"/>
      <c r="L3" s="76"/>
      <c r="M3" s="75"/>
      <c r="N3" s="76"/>
      <c r="O3" s="75"/>
      <c r="P3" s="76"/>
      <c r="Q3" s="75"/>
      <c r="R3" s="76"/>
      <c r="S3" s="75"/>
      <c r="T3" s="76"/>
      <c r="U3" s="75"/>
      <c r="V3" s="76"/>
      <c r="W3" s="75"/>
      <c r="X3" s="76"/>
      <c r="Y3" s="76"/>
      <c r="Z3" s="75"/>
      <c r="AA3" s="76"/>
      <c r="AB3" s="75"/>
      <c r="AC3" s="76"/>
      <c r="AD3" s="75"/>
      <c r="AE3" s="76"/>
      <c r="AF3" s="75"/>
      <c r="AG3" s="76"/>
      <c r="AH3" s="75"/>
      <c r="AI3" s="76"/>
      <c r="AJ3" s="75"/>
      <c r="AK3" s="76"/>
      <c r="AL3" s="75"/>
      <c r="AM3" s="76"/>
      <c r="AN3" s="75"/>
      <c r="AO3" s="76"/>
      <c r="AP3" s="75"/>
      <c r="AQ3" s="76"/>
      <c r="AR3" s="75"/>
      <c r="AS3" s="76"/>
      <c r="AT3" s="75"/>
      <c r="AU3" s="76"/>
    </row>
    <row r="4">
      <c r="A4" s="75"/>
      <c r="B4" s="76"/>
      <c r="C4" s="75"/>
      <c r="D4" s="76"/>
      <c r="E4" s="75"/>
      <c r="F4" s="76"/>
      <c r="G4" s="75"/>
      <c r="H4" s="76"/>
      <c r="I4" s="75"/>
      <c r="J4" s="76"/>
      <c r="K4" s="75"/>
      <c r="L4" s="76"/>
      <c r="M4" s="75"/>
      <c r="N4" s="76"/>
      <c r="O4" s="75"/>
      <c r="P4" s="76"/>
      <c r="Q4" s="75"/>
      <c r="R4" s="76"/>
      <c r="S4" s="75"/>
      <c r="T4" s="76"/>
      <c r="U4" s="75"/>
      <c r="V4" s="76"/>
      <c r="W4" s="75"/>
      <c r="X4" s="76"/>
      <c r="Y4" s="76"/>
      <c r="Z4" s="75"/>
      <c r="AA4" s="76"/>
      <c r="AB4" s="75"/>
      <c r="AC4" s="76"/>
      <c r="AD4" s="75"/>
      <c r="AE4" s="76"/>
      <c r="AF4" s="75"/>
      <c r="AG4" s="76"/>
      <c r="AH4" s="75"/>
      <c r="AI4" s="76"/>
      <c r="AJ4" s="75"/>
      <c r="AK4" s="76"/>
      <c r="AL4" s="75"/>
      <c r="AM4" s="76"/>
      <c r="AN4" s="75"/>
      <c r="AO4" s="76"/>
      <c r="AP4" s="75"/>
      <c r="AQ4" s="76"/>
      <c r="AR4" s="75"/>
      <c r="AS4" s="76"/>
      <c r="AT4" s="75"/>
      <c r="AU4" s="76"/>
    </row>
    <row r="5">
      <c r="A5" s="78"/>
      <c r="B5" s="79"/>
      <c r="C5" s="78"/>
      <c r="D5" s="79"/>
      <c r="E5" s="78"/>
      <c r="F5" s="79"/>
      <c r="G5" s="78"/>
      <c r="H5" s="79"/>
      <c r="I5" s="78"/>
      <c r="J5" s="79"/>
      <c r="K5" s="78"/>
      <c r="L5" s="79"/>
      <c r="M5" s="78"/>
      <c r="N5" s="80"/>
      <c r="O5" s="78"/>
      <c r="P5" s="79"/>
      <c r="Q5" s="78"/>
      <c r="R5" s="79"/>
      <c r="S5" s="78"/>
      <c r="T5" s="79"/>
      <c r="U5" s="78"/>
      <c r="V5" s="79"/>
      <c r="W5" s="78"/>
      <c r="X5" s="79"/>
      <c r="Y5" s="79"/>
      <c r="Z5" s="78"/>
      <c r="AA5" s="79"/>
      <c r="AB5" s="78"/>
      <c r="AC5" s="79"/>
      <c r="AD5" s="78"/>
      <c r="AE5" s="79"/>
      <c r="AF5" s="78"/>
      <c r="AG5" s="79"/>
      <c r="AH5" s="78"/>
      <c r="AI5" s="79"/>
      <c r="AJ5" s="78"/>
      <c r="AK5" s="80"/>
      <c r="AL5" s="78"/>
      <c r="AM5" s="79"/>
      <c r="AN5" s="78"/>
      <c r="AO5" s="79"/>
      <c r="AP5" s="78"/>
      <c r="AQ5" s="79"/>
      <c r="AR5" s="78"/>
      <c r="AS5" s="79"/>
      <c r="AT5" s="78"/>
      <c r="AU5" s="79"/>
    </row>
    <row r="6">
      <c r="A6" s="81"/>
      <c r="B6" s="82"/>
      <c r="C6" s="78"/>
      <c r="D6" s="79"/>
      <c r="E6" s="78"/>
      <c r="F6" s="79"/>
      <c r="G6" s="78"/>
      <c r="H6" s="79"/>
      <c r="I6" s="78"/>
      <c r="J6" s="79"/>
      <c r="K6" s="78"/>
      <c r="L6" s="79"/>
      <c r="M6" s="78"/>
      <c r="N6" s="79"/>
      <c r="O6" s="78"/>
      <c r="P6" s="79"/>
      <c r="Q6" s="78"/>
      <c r="R6" s="79"/>
      <c r="S6" s="78"/>
      <c r="T6" s="79"/>
      <c r="U6" s="78"/>
      <c r="V6" s="79"/>
      <c r="W6" s="78"/>
      <c r="X6" s="79"/>
      <c r="Y6" s="79"/>
      <c r="Z6" s="78"/>
      <c r="AA6" s="79"/>
      <c r="AB6" s="78"/>
      <c r="AC6" s="79"/>
      <c r="AD6" s="78"/>
      <c r="AE6" s="79"/>
      <c r="AF6" s="78"/>
      <c r="AG6" s="79"/>
      <c r="AH6" s="78"/>
      <c r="AI6" s="79"/>
      <c r="AJ6" s="78"/>
      <c r="AK6" s="79"/>
      <c r="AL6" s="78"/>
      <c r="AM6" s="79"/>
      <c r="AN6" s="78"/>
      <c r="AO6" s="79"/>
      <c r="AP6" s="78"/>
      <c r="AQ6" s="79"/>
      <c r="AR6" s="78"/>
      <c r="AS6" s="79"/>
      <c r="AT6" s="78"/>
      <c r="AU6" s="79"/>
    </row>
    <row r="7">
      <c r="A7" s="81"/>
      <c r="B7" s="82"/>
      <c r="C7" s="78"/>
      <c r="D7" s="79"/>
      <c r="E7" s="78"/>
      <c r="F7" s="79"/>
      <c r="G7" s="78"/>
      <c r="H7" s="79"/>
      <c r="I7" s="78"/>
      <c r="J7" s="80"/>
      <c r="K7" s="78"/>
      <c r="L7" s="79"/>
      <c r="M7" s="78"/>
      <c r="N7" s="79"/>
      <c r="O7" s="78"/>
      <c r="P7" s="79"/>
      <c r="Q7" s="78"/>
      <c r="R7" s="79"/>
      <c r="S7" s="78"/>
      <c r="T7" s="79"/>
      <c r="U7" s="78"/>
      <c r="V7" s="79"/>
      <c r="W7" s="78"/>
      <c r="X7" s="79"/>
      <c r="Y7" s="79"/>
      <c r="Z7" s="78"/>
      <c r="AA7" s="79"/>
      <c r="AB7" s="78"/>
      <c r="AC7" s="79"/>
      <c r="AD7" s="78"/>
      <c r="AE7" s="79"/>
      <c r="AF7" s="78"/>
      <c r="AG7" s="80"/>
      <c r="AH7" s="78"/>
      <c r="AI7" s="79"/>
      <c r="AJ7" s="78"/>
      <c r="AK7" s="79"/>
      <c r="AL7" s="78"/>
      <c r="AM7" s="79"/>
      <c r="AN7" s="78"/>
      <c r="AO7" s="79"/>
      <c r="AP7" s="78"/>
      <c r="AQ7" s="79"/>
      <c r="AR7" s="78"/>
      <c r="AS7" s="79"/>
      <c r="AT7" s="78"/>
      <c r="AU7" s="79"/>
    </row>
    <row r="8">
      <c r="A8" s="81"/>
      <c r="B8" s="82"/>
      <c r="C8" s="78"/>
      <c r="D8" s="79"/>
      <c r="E8" s="78"/>
      <c r="F8" s="79"/>
      <c r="G8" s="78"/>
      <c r="H8" s="79"/>
      <c r="I8" s="78"/>
      <c r="J8" s="79"/>
      <c r="K8" s="78"/>
      <c r="L8" s="79"/>
      <c r="M8" s="78"/>
      <c r="N8" s="79"/>
      <c r="O8" s="78"/>
      <c r="P8" s="79"/>
      <c r="Q8" s="78"/>
      <c r="R8" s="79"/>
      <c r="S8" s="78"/>
      <c r="T8" s="79"/>
      <c r="U8" s="78"/>
      <c r="V8" s="79"/>
      <c r="W8" s="78"/>
      <c r="X8" s="79"/>
      <c r="Y8" s="79"/>
      <c r="Z8" s="78"/>
      <c r="AA8" s="79"/>
      <c r="AB8" s="78"/>
      <c r="AC8" s="79"/>
      <c r="AD8" s="78"/>
      <c r="AE8" s="79"/>
      <c r="AF8" s="78"/>
      <c r="AG8" s="79"/>
      <c r="AH8" s="78"/>
      <c r="AI8" s="79"/>
      <c r="AJ8" s="78"/>
      <c r="AK8" s="79"/>
      <c r="AL8" s="78"/>
      <c r="AM8" s="79"/>
      <c r="AN8" s="78"/>
      <c r="AO8" s="79"/>
      <c r="AP8" s="78"/>
      <c r="AQ8" s="79"/>
      <c r="AR8" s="78"/>
      <c r="AS8" s="79"/>
      <c r="AT8" s="78"/>
      <c r="AU8" s="79"/>
    </row>
    <row r="9">
      <c r="A9" s="81"/>
      <c r="B9" s="82"/>
      <c r="C9" s="78"/>
      <c r="D9" s="79"/>
      <c r="E9" s="78"/>
      <c r="F9" s="79"/>
      <c r="G9" s="78"/>
      <c r="H9" s="79"/>
      <c r="I9" s="78"/>
      <c r="J9" s="79"/>
      <c r="K9" s="78"/>
      <c r="L9" s="79"/>
      <c r="M9" s="78"/>
      <c r="N9" s="79"/>
      <c r="O9" s="78"/>
      <c r="P9" s="79"/>
      <c r="Q9" s="78"/>
      <c r="R9" s="79"/>
      <c r="S9" s="78"/>
      <c r="T9" s="79"/>
      <c r="U9" s="78"/>
      <c r="V9" s="78"/>
      <c r="W9" s="78"/>
      <c r="X9" s="79"/>
      <c r="Y9" s="79"/>
      <c r="Z9" s="78"/>
      <c r="AA9" s="79"/>
      <c r="AB9" s="78"/>
      <c r="AC9" s="79"/>
      <c r="AD9" s="78"/>
      <c r="AE9" s="79"/>
      <c r="AF9" s="78"/>
      <c r="AG9" s="79"/>
      <c r="AH9" s="78"/>
      <c r="AI9" s="79"/>
      <c r="AJ9" s="78"/>
      <c r="AK9" s="79"/>
      <c r="AL9" s="78"/>
      <c r="AM9" s="79"/>
      <c r="AN9" s="78"/>
      <c r="AO9" s="79"/>
      <c r="AP9" s="78"/>
      <c r="AQ9" s="79"/>
      <c r="AR9" s="78"/>
      <c r="AS9" s="78"/>
      <c r="AT9" s="78"/>
      <c r="AU9" s="79"/>
    </row>
    <row r="10">
      <c r="A10" s="81"/>
      <c r="B10" s="82"/>
      <c r="C10" s="78"/>
      <c r="D10" s="79"/>
      <c r="E10" s="78"/>
      <c r="F10" s="79"/>
      <c r="G10" s="78"/>
      <c r="H10" s="79"/>
      <c r="I10" s="78"/>
      <c r="J10" s="79"/>
      <c r="K10" s="78"/>
      <c r="L10" s="79"/>
      <c r="M10" s="78"/>
      <c r="N10" s="79"/>
      <c r="O10" s="78"/>
      <c r="P10" s="79"/>
      <c r="Q10" s="78"/>
      <c r="R10" s="79"/>
      <c r="S10" s="78"/>
      <c r="T10" s="79"/>
      <c r="U10" s="78"/>
      <c r="V10" s="79"/>
      <c r="W10" s="78"/>
      <c r="X10" s="79"/>
      <c r="Y10" s="79"/>
      <c r="Z10" s="78"/>
      <c r="AA10" s="79"/>
      <c r="AB10" s="78"/>
      <c r="AC10" s="79"/>
      <c r="AD10" s="78"/>
      <c r="AE10" s="79"/>
      <c r="AF10" s="78"/>
      <c r="AG10" s="79"/>
      <c r="AH10" s="78"/>
      <c r="AI10" s="79"/>
      <c r="AJ10" s="78"/>
      <c r="AK10" s="79"/>
      <c r="AL10" s="78"/>
      <c r="AM10" s="79"/>
      <c r="AN10" s="78"/>
      <c r="AO10" s="79"/>
      <c r="AP10" s="78"/>
      <c r="AQ10" s="79"/>
      <c r="AR10" s="78"/>
      <c r="AS10" s="79"/>
      <c r="AT10" s="78"/>
      <c r="AU10" s="79"/>
    </row>
    <row r="11">
      <c r="A11" s="81"/>
      <c r="B11" s="82"/>
      <c r="C11" s="78"/>
      <c r="D11" s="79"/>
      <c r="E11" s="78"/>
      <c r="F11" s="79"/>
      <c r="G11" s="78"/>
      <c r="H11" s="79"/>
      <c r="I11" s="78"/>
      <c r="J11" s="79"/>
      <c r="K11" s="78"/>
      <c r="L11" s="79"/>
      <c r="M11" s="78"/>
      <c r="N11" s="79"/>
      <c r="O11" s="78"/>
      <c r="P11" s="79"/>
      <c r="Q11" s="78"/>
      <c r="R11" s="79"/>
      <c r="S11" s="78"/>
      <c r="T11" s="79"/>
      <c r="U11" s="78"/>
      <c r="V11" s="79"/>
      <c r="W11" s="78"/>
      <c r="X11" s="79"/>
      <c r="Y11" s="79"/>
      <c r="Z11" s="78"/>
      <c r="AA11" s="79"/>
      <c r="AB11" s="78"/>
      <c r="AC11" s="79"/>
      <c r="AD11" s="78"/>
      <c r="AE11" s="79"/>
      <c r="AF11" s="78"/>
      <c r="AG11" s="79"/>
      <c r="AH11" s="78"/>
      <c r="AI11" s="79"/>
      <c r="AJ11" s="78"/>
      <c r="AK11" s="79"/>
      <c r="AL11" s="78"/>
      <c r="AM11" s="79"/>
      <c r="AN11" s="78"/>
      <c r="AO11" s="79"/>
      <c r="AP11" s="78"/>
      <c r="AQ11" s="79"/>
      <c r="AR11" s="78"/>
      <c r="AS11" s="79"/>
      <c r="AT11" s="78"/>
      <c r="AU11" s="79"/>
    </row>
    <row r="12">
      <c r="A12" s="81"/>
      <c r="B12" s="82"/>
      <c r="C12" s="78"/>
      <c r="D12" s="79"/>
      <c r="E12" s="78"/>
      <c r="F12" s="79"/>
      <c r="G12" s="78"/>
      <c r="H12" s="79"/>
      <c r="I12" s="78"/>
      <c r="J12" s="80"/>
      <c r="K12" s="78"/>
      <c r="L12" s="79"/>
      <c r="M12" s="78"/>
      <c r="N12" s="79"/>
      <c r="O12" s="78"/>
      <c r="P12" s="79"/>
      <c r="Q12" s="78"/>
      <c r="R12" s="79"/>
      <c r="S12" s="78"/>
      <c r="T12" s="79"/>
      <c r="U12" s="78"/>
      <c r="V12" s="79"/>
      <c r="W12" s="78"/>
      <c r="X12" s="79"/>
      <c r="Y12" s="79"/>
      <c r="Z12" s="78"/>
      <c r="AA12" s="79"/>
      <c r="AB12" s="78"/>
      <c r="AC12" s="79"/>
      <c r="AD12" s="78"/>
      <c r="AE12" s="79"/>
      <c r="AF12" s="78"/>
      <c r="AG12" s="80"/>
      <c r="AH12" s="78"/>
      <c r="AI12" s="79"/>
      <c r="AJ12" s="78"/>
      <c r="AK12" s="79"/>
      <c r="AL12" s="78"/>
      <c r="AM12" s="79"/>
      <c r="AN12" s="78"/>
      <c r="AO12" s="79"/>
      <c r="AP12" s="78"/>
      <c r="AQ12" s="79"/>
      <c r="AR12" s="78"/>
      <c r="AS12" s="79"/>
      <c r="AT12" s="78"/>
      <c r="AU12" s="79"/>
    </row>
    <row r="13">
      <c r="A13" s="83"/>
      <c r="B13" s="84"/>
      <c r="C13" s="85"/>
      <c r="D13" s="86"/>
      <c r="E13" s="85"/>
      <c r="F13" s="86"/>
      <c r="G13" s="85"/>
      <c r="H13" s="86"/>
      <c r="I13" s="85"/>
      <c r="J13" s="86"/>
      <c r="K13" s="85"/>
      <c r="L13" s="86"/>
      <c r="M13" s="85"/>
      <c r="N13" s="86"/>
      <c r="O13" s="85"/>
      <c r="P13" s="86"/>
      <c r="Q13" s="85"/>
      <c r="R13" s="86"/>
      <c r="S13" s="85"/>
      <c r="T13" s="86"/>
      <c r="U13" s="85"/>
      <c r="V13" s="86"/>
      <c r="W13" s="85"/>
      <c r="X13" s="86"/>
      <c r="Y13" s="86"/>
      <c r="Z13" s="85"/>
      <c r="AA13" s="86"/>
      <c r="AB13" s="85"/>
      <c r="AC13" s="86"/>
      <c r="AD13" s="85"/>
      <c r="AE13" s="86"/>
      <c r="AF13" s="85"/>
      <c r="AG13" s="86"/>
      <c r="AH13" s="85"/>
      <c r="AI13" s="86"/>
      <c r="AJ13" s="85"/>
      <c r="AK13" s="86"/>
      <c r="AL13" s="85"/>
      <c r="AM13" s="86"/>
      <c r="AN13" s="85"/>
      <c r="AO13" s="86"/>
      <c r="AP13" s="85"/>
      <c r="AQ13" s="86"/>
      <c r="AR13" s="85"/>
      <c r="AS13" s="86"/>
      <c r="AT13" s="85"/>
      <c r="AU13" s="86"/>
    </row>
    <row r="14">
      <c r="A14" s="83"/>
      <c r="B14" s="84"/>
      <c r="C14" s="85"/>
      <c r="D14" s="86"/>
      <c r="E14" s="85"/>
      <c r="F14" s="87"/>
      <c r="G14" s="85"/>
      <c r="H14" s="86"/>
      <c r="I14" s="85"/>
      <c r="J14" s="86"/>
      <c r="K14" s="85"/>
      <c r="L14" s="86"/>
      <c r="M14" s="85"/>
      <c r="N14" s="86"/>
      <c r="O14" s="85"/>
      <c r="P14" s="86"/>
      <c r="Q14" s="85"/>
      <c r="R14" s="86"/>
      <c r="S14" s="85"/>
      <c r="T14" s="86"/>
      <c r="U14" s="85"/>
      <c r="V14" s="86"/>
      <c r="W14" s="85"/>
      <c r="X14" s="86"/>
      <c r="Y14" s="86"/>
      <c r="Z14" s="85"/>
      <c r="AA14" s="86"/>
      <c r="AB14" s="85"/>
      <c r="AC14" s="87"/>
      <c r="AD14" s="85"/>
      <c r="AE14" s="86"/>
      <c r="AF14" s="85"/>
      <c r="AG14" s="86"/>
      <c r="AH14" s="85"/>
      <c r="AI14" s="86"/>
      <c r="AJ14" s="85"/>
      <c r="AK14" s="86"/>
      <c r="AL14" s="85"/>
      <c r="AM14" s="86"/>
      <c r="AN14" s="85"/>
      <c r="AO14" s="86"/>
      <c r="AP14" s="85"/>
      <c r="AQ14" s="86"/>
      <c r="AR14" s="85"/>
      <c r="AS14" s="86"/>
      <c r="AT14" s="85"/>
      <c r="AU14" s="86"/>
    </row>
    <row r="15">
      <c r="A15" s="83"/>
      <c r="B15" s="84"/>
      <c r="C15" s="85"/>
      <c r="D15" s="86"/>
      <c r="E15" s="85"/>
      <c r="F15" s="86"/>
      <c r="G15" s="85"/>
      <c r="H15" s="86"/>
      <c r="I15" s="85"/>
      <c r="J15" s="86"/>
      <c r="K15" s="85"/>
      <c r="L15" s="86"/>
      <c r="M15" s="85"/>
      <c r="N15" s="86"/>
      <c r="O15" s="85"/>
      <c r="P15" s="86"/>
      <c r="Q15" s="84"/>
      <c r="R15" s="87"/>
      <c r="S15" s="85"/>
      <c r="T15" s="86"/>
      <c r="U15" s="85"/>
      <c r="V15" s="86"/>
      <c r="W15" s="85"/>
      <c r="X15" s="86"/>
      <c r="Y15" s="86"/>
      <c r="Z15" s="85"/>
      <c r="AA15" s="86"/>
      <c r="AB15" s="85"/>
      <c r="AC15" s="86"/>
      <c r="AD15" s="85"/>
      <c r="AE15" s="86"/>
      <c r="AF15" s="85"/>
      <c r="AG15" s="86"/>
      <c r="AH15" s="85"/>
      <c r="AI15" s="86"/>
      <c r="AJ15" s="85"/>
      <c r="AK15" s="86"/>
      <c r="AL15" s="85"/>
      <c r="AM15" s="86"/>
      <c r="AN15" s="84"/>
      <c r="AO15" s="87"/>
      <c r="AP15" s="85"/>
      <c r="AQ15" s="86"/>
      <c r="AR15" s="85"/>
      <c r="AS15" s="86"/>
      <c r="AT15" s="85"/>
      <c r="AU15" s="86"/>
    </row>
    <row r="16">
      <c r="A16" s="83"/>
      <c r="B16" s="84"/>
      <c r="C16" s="85"/>
      <c r="D16" s="86"/>
      <c r="E16" s="85"/>
      <c r="F16" s="86"/>
      <c r="G16" s="85"/>
      <c r="H16" s="86"/>
      <c r="I16" s="85"/>
      <c r="J16" s="86"/>
      <c r="K16" s="85"/>
      <c r="L16" s="86"/>
      <c r="M16" s="85"/>
      <c r="N16" s="86"/>
      <c r="O16" s="85"/>
      <c r="P16" s="86"/>
      <c r="Q16" s="85"/>
      <c r="R16" s="86"/>
      <c r="S16" s="85"/>
      <c r="T16" s="86"/>
      <c r="U16" s="85"/>
      <c r="V16" s="86"/>
      <c r="W16" s="85"/>
      <c r="X16" s="86"/>
      <c r="Y16" s="86"/>
      <c r="Z16" s="85"/>
      <c r="AA16" s="86"/>
      <c r="AB16" s="85"/>
      <c r="AC16" s="86"/>
      <c r="AD16" s="85"/>
      <c r="AE16" s="86"/>
      <c r="AF16" s="85"/>
      <c r="AG16" s="86"/>
      <c r="AH16" s="85"/>
      <c r="AI16" s="86"/>
      <c r="AJ16" s="85"/>
      <c r="AK16" s="86"/>
      <c r="AL16" s="85"/>
      <c r="AM16" s="86"/>
      <c r="AN16" s="85"/>
      <c r="AO16" s="86"/>
      <c r="AP16" s="85"/>
      <c r="AQ16" s="86"/>
      <c r="AR16" s="85"/>
      <c r="AS16" s="86"/>
      <c r="AT16" s="85"/>
      <c r="AU16" s="86"/>
    </row>
    <row r="17">
      <c r="A17" s="83"/>
      <c r="B17" s="84"/>
      <c r="C17" s="85"/>
      <c r="D17" s="86"/>
      <c r="E17" s="85"/>
      <c r="F17" s="86"/>
      <c r="G17" s="85"/>
      <c r="H17" s="86"/>
      <c r="I17" s="85"/>
      <c r="J17" s="86"/>
      <c r="K17" s="85"/>
      <c r="L17" s="86"/>
      <c r="M17" s="85"/>
      <c r="N17" s="86"/>
      <c r="O17" s="85"/>
      <c r="P17" s="86"/>
      <c r="Q17" s="85"/>
      <c r="R17" s="86"/>
      <c r="S17" s="85"/>
      <c r="T17" s="86"/>
      <c r="U17" s="85"/>
      <c r="V17" s="87"/>
      <c r="W17" s="88"/>
      <c r="X17" s="84"/>
      <c r="Y17" s="86"/>
      <c r="Z17" s="85"/>
      <c r="AA17" s="86"/>
      <c r="AB17" s="85"/>
      <c r="AC17" s="86"/>
      <c r="AD17" s="85"/>
      <c r="AE17" s="86"/>
      <c r="AF17" s="85"/>
      <c r="AG17" s="86"/>
      <c r="AH17" s="85"/>
      <c r="AI17" s="86"/>
      <c r="AJ17" s="85"/>
      <c r="AK17" s="86"/>
      <c r="AL17" s="85"/>
      <c r="AM17" s="86"/>
      <c r="AN17" s="85"/>
      <c r="AO17" s="86"/>
      <c r="AP17" s="85"/>
      <c r="AQ17" s="86"/>
      <c r="AR17" s="85"/>
      <c r="AS17" s="87"/>
      <c r="AT17" s="88"/>
      <c r="AU17" s="84"/>
    </row>
    <row r="18">
      <c r="A18" s="83"/>
      <c r="B18" s="84"/>
      <c r="C18" s="85"/>
      <c r="D18" s="86"/>
      <c r="E18" s="85"/>
      <c r="F18" s="86"/>
      <c r="G18" s="85"/>
      <c r="H18" s="86"/>
      <c r="I18" s="85"/>
      <c r="J18" s="86"/>
      <c r="K18" s="85"/>
      <c r="L18" s="86"/>
      <c r="M18" s="85"/>
      <c r="N18" s="86"/>
      <c r="O18" s="85"/>
      <c r="P18" s="86"/>
      <c r="Q18" s="85"/>
      <c r="R18" s="86"/>
      <c r="S18" s="85"/>
      <c r="T18" s="86"/>
      <c r="U18" s="85"/>
      <c r="V18" s="86"/>
      <c r="W18" s="85"/>
      <c r="X18" s="86"/>
      <c r="Y18" s="86"/>
      <c r="Z18" s="85"/>
      <c r="AA18" s="86"/>
      <c r="AB18" s="85"/>
      <c r="AC18" s="86"/>
      <c r="AD18" s="85"/>
      <c r="AE18" s="86"/>
      <c r="AF18" s="85"/>
      <c r="AG18" s="86"/>
      <c r="AH18" s="85"/>
      <c r="AI18" s="86"/>
      <c r="AJ18" s="85"/>
      <c r="AK18" s="86"/>
      <c r="AL18" s="85"/>
      <c r="AM18" s="86"/>
      <c r="AN18" s="85"/>
      <c r="AO18" s="86"/>
      <c r="AP18" s="85"/>
      <c r="AQ18" s="86"/>
      <c r="AR18" s="85"/>
      <c r="AS18" s="86"/>
      <c r="AT18" s="85"/>
      <c r="AU18" s="86"/>
    </row>
    <row r="19">
      <c r="A19" s="83"/>
      <c r="B19" s="84"/>
      <c r="C19" s="85"/>
      <c r="D19" s="86"/>
      <c r="E19" s="85"/>
      <c r="F19" s="86"/>
      <c r="G19" s="85"/>
      <c r="H19" s="86"/>
      <c r="I19" s="85"/>
      <c r="J19" s="86"/>
      <c r="K19" s="85"/>
      <c r="L19" s="86"/>
      <c r="M19" s="85"/>
      <c r="N19" s="86"/>
      <c r="O19" s="85"/>
      <c r="P19" s="86"/>
      <c r="Q19" s="85"/>
      <c r="R19" s="86"/>
      <c r="S19" s="85"/>
      <c r="T19" s="86"/>
      <c r="U19" s="85"/>
      <c r="V19" s="86"/>
      <c r="W19" s="85"/>
      <c r="X19" s="86"/>
      <c r="Y19" s="86"/>
      <c r="Z19" s="85"/>
      <c r="AA19" s="86"/>
      <c r="AB19" s="85"/>
      <c r="AC19" s="86"/>
      <c r="AD19" s="85"/>
      <c r="AE19" s="86"/>
      <c r="AF19" s="85"/>
      <c r="AG19" s="86"/>
      <c r="AH19" s="85"/>
      <c r="AI19" s="86"/>
      <c r="AJ19" s="85"/>
      <c r="AK19" s="86"/>
      <c r="AL19" s="85"/>
      <c r="AM19" s="86"/>
      <c r="AN19" s="85"/>
      <c r="AO19" s="86"/>
      <c r="AP19" s="85"/>
      <c r="AQ19" s="86"/>
      <c r="AR19" s="85"/>
      <c r="AS19" s="86"/>
      <c r="AT19" s="85"/>
      <c r="AU19" s="86"/>
    </row>
    <row r="20">
      <c r="A20" s="83"/>
      <c r="B20" s="84"/>
      <c r="C20" s="85"/>
      <c r="D20" s="86"/>
      <c r="E20" s="85"/>
      <c r="F20" s="86"/>
      <c r="G20" s="85"/>
      <c r="H20" s="87"/>
      <c r="I20" s="85"/>
      <c r="J20" s="86"/>
      <c r="K20" s="85"/>
      <c r="L20" s="86"/>
      <c r="M20" s="85"/>
      <c r="N20" s="86"/>
      <c r="O20" s="85"/>
      <c r="P20" s="86"/>
      <c r="Q20" s="85"/>
      <c r="R20" s="86"/>
      <c r="S20" s="85"/>
      <c r="T20" s="86"/>
      <c r="U20" s="86"/>
      <c r="V20" s="86"/>
      <c r="W20" s="85"/>
      <c r="X20" s="86"/>
      <c r="Y20" s="86"/>
      <c r="Z20" s="85"/>
      <c r="AA20" s="86"/>
      <c r="AB20" s="85"/>
      <c r="AC20" s="86"/>
      <c r="AD20" s="85"/>
      <c r="AE20" s="87"/>
      <c r="AF20" s="85"/>
      <c r="AG20" s="86"/>
      <c r="AH20" s="85"/>
      <c r="AI20" s="86"/>
      <c r="AJ20" s="85"/>
      <c r="AK20" s="86"/>
      <c r="AL20" s="85"/>
      <c r="AM20" s="86"/>
      <c r="AN20" s="85"/>
      <c r="AO20" s="86"/>
      <c r="AP20" s="85"/>
      <c r="AQ20" s="86"/>
      <c r="AR20" s="86"/>
      <c r="AS20" s="86"/>
      <c r="AT20" s="85"/>
      <c r="AU20" s="86"/>
    </row>
    <row r="21">
      <c r="A21" s="89"/>
      <c r="B21" s="90"/>
      <c r="C21" s="91"/>
      <c r="D21" s="92"/>
      <c r="E21" s="91"/>
      <c r="F21" s="92"/>
      <c r="G21" s="91"/>
      <c r="H21" s="92"/>
      <c r="I21" s="91"/>
      <c r="J21" s="92"/>
      <c r="K21" s="91"/>
      <c r="L21" s="92"/>
      <c r="M21" s="91"/>
      <c r="N21" s="92"/>
      <c r="O21" s="91"/>
      <c r="P21" s="92"/>
      <c r="Q21" s="91"/>
      <c r="R21" s="92"/>
      <c r="S21" s="91"/>
      <c r="T21" s="92"/>
      <c r="U21" s="91"/>
      <c r="V21" s="92"/>
      <c r="W21" s="91"/>
      <c r="X21" s="92"/>
      <c r="Y21" s="92"/>
      <c r="Z21" s="91"/>
      <c r="AA21" s="92"/>
      <c r="AB21" s="91"/>
      <c r="AC21" s="92"/>
      <c r="AD21" s="91"/>
      <c r="AE21" s="92"/>
      <c r="AF21" s="91"/>
      <c r="AG21" s="92"/>
      <c r="AH21" s="91"/>
      <c r="AI21" s="92"/>
      <c r="AJ21" s="91"/>
      <c r="AK21" s="92"/>
      <c r="AL21" s="91"/>
      <c r="AM21" s="92"/>
      <c r="AN21" s="91"/>
      <c r="AO21" s="92"/>
      <c r="AP21" s="91"/>
      <c r="AQ21" s="92"/>
      <c r="AR21" s="91"/>
      <c r="AS21" s="92"/>
      <c r="AT21" s="91"/>
      <c r="AU21" s="92"/>
    </row>
    <row r="22">
      <c r="A22" s="89"/>
      <c r="B22" s="90"/>
      <c r="C22" s="91"/>
      <c r="D22" s="92"/>
      <c r="E22" s="91"/>
      <c r="F22" s="92"/>
      <c r="G22" s="91"/>
      <c r="H22" s="92"/>
      <c r="I22" s="91"/>
      <c r="J22" s="92"/>
      <c r="K22" s="91"/>
      <c r="L22" s="92"/>
      <c r="M22" s="91"/>
      <c r="N22" s="92"/>
      <c r="O22" s="91"/>
      <c r="P22" s="92"/>
      <c r="Q22" s="93"/>
      <c r="R22" s="91"/>
      <c r="S22" s="91"/>
      <c r="T22" s="92"/>
      <c r="U22" s="91"/>
      <c r="V22" s="92"/>
      <c r="W22" s="91"/>
      <c r="X22" s="92"/>
      <c r="Y22" s="92"/>
      <c r="Z22" s="91"/>
      <c r="AA22" s="92"/>
      <c r="AB22" s="91"/>
      <c r="AC22" s="92"/>
      <c r="AD22" s="91"/>
      <c r="AE22" s="92"/>
      <c r="AF22" s="91"/>
      <c r="AG22" s="92"/>
      <c r="AH22" s="91"/>
      <c r="AI22" s="92"/>
      <c r="AJ22" s="91"/>
      <c r="AK22" s="92"/>
      <c r="AL22" s="91"/>
      <c r="AM22" s="92"/>
      <c r="AN22" s="93"/>
      <c r="AO22" s="91"/>
      <c r="AP22" s="91"/>
      <c r="AQ22" s="92"/>
      <c r="AR22" s="91"/>
      <c r="AS22" s="92"/>
      <c r="AT22" s="91"/>
      <c r="AU22" s="92"/>
    </row>
    <row r="23">
      <c r="A23" s="89"/>
      <c r="B23" s="90"/>
      <c r="C23" s="91"/>
      <c r="D23" s="92"/>
      <c r="E23" s="91"/>
      <c r="F23" s="92"/>
      <c r="G23" s="91"/>
      <c r="H23" s="92"/>
      <c r="I23" s="91"/>
      <c r="J23" s="93"/>
      <c r="K23" s="91"/>
      <c r="L23" s="92"/>
      <c r="M23" s="91"/>
      <c r="N23" s="92"/>
      <c r="O23" s="91"/>
      <c r="P23" s="92"/>
      <c r="Q23" s="91"/>
      <c r="R23" s="92"/>
      <c r="S23" s="91"/>
      <c r="T23" s="92"/>
      <c r="U23" s="91"/>
      <c r="V23" s="92"/>
      <c r="W23" s="91"/>
      <c r="X23" s="92"/>
      <c r="Y23" s="92"/>
      <c r="Z23" s="91"/>
      <c r="AA23" s="92"/>
      <c r="AB23" s="91"/>
      <c r="AC23" s="92"/>
      <c r="AD23" s="91"/>
      <c r="AE23" s="92"/>
      <c r="AF23" s="91"/>
      <c r="AG23" s="93"/>
      <c r="AH23" s="91"/>
      <c r="AI23" s="92"/>
      <c r="AJ23" s="91"/>
      <c r="AK23" s="92"/>
      <c r="AL23" s="91"/>
      <c r="AM23" s="92"/>
      <c r="AN23" s="91"/>
      <c r="AO23" s="92"/>
      <c r="AP23" s="91"/>
      <c r="AQ23" s="92"/>
      <c r="AR23" s="91"/>
      <c r="AS23" s="92"/>
      <c r="AT23" s="91"/>
      <c r="AU23" s="92"/>
    </row>
    <row r="24">
      <c r="A24" s="89"/>
      <c r="B24" s="90"/>
      <c r="C24" s="91"/>
      <c r="D24" s="92"/>
      <c r="E24" s="91"/>
      <c r="F24" s="92"/>
      <c r="G24" s="91"/>
      <c r="H24" s="92"/>
      <c r="I24" s="91"/>
      <c r="J24" s="92"/>
      <c r="K24" s="91"/>
      <c r="L24" s="92"/>
      <c r="M24" s="91"/>
      <c r="N24" s="92"/>
      <c r="O24" s="91"/>
      <c r="P24" s="92"/>
      <c r="Q24" s="91"/>
      <c r="R24" s="92"/>
      <c r="S24" s="91"/>
      <c r="T24" s="92"/>
      <c r="U24" s="91"/>
      <c r="V24" s="92"/>
      <c r="W24" s="91"/>
      <c r="X24" s="93"/>
      <c r="Y24" s="92"/>
      <c r="Z24" s="91"/>
      <c r="AA24" s="92"/>
      <c r="AB24" s="91"/>
      <c r="AC24" s="92"/>
      <c r="AD24" s="91"/>
      <c r="AE24" s="92"/>
      <c r="AF24" s="91"/>
      <c r="AG24" s="92"/>
      <c r="AH24" s="91"/>
      <c r="AI24" s="92"/>
      <c r="AJ24" s="91"/>
      <c r="AK24" s="92"/>
      <c r="AL24" s="91"/>
      <c r="AM24" s="92"/>
      <c r="AN24" s="91"/>
      <c r="AO24" s="92"/>
      <c r="AP24" s="91"/>
      <c r="AQ24" s="92"/>
      <c r="AR24" s="91"/>
      <c r="AS24" s="92"/>
      <c r="AT24" s="91"/>
      <c r="AU24" s="93"/>
    </row>
    <row r="25">
      <c r="A25" s="89"/>
      <c r="B25" s="90"/>
      <c r="C25" s="91"/>
      <c r="D25" s="92"/>
      <c r="E25" s="91"/>
      <c r="F25" s="92"/>
      <c r="G25" s="91"/>
      <c r="H25" s="92"/>
      <c r="I25" s="91"/>
      <c r="J25" s="92"/>
      <c r="K25" s="91"/>
      <c r="L25" s="92"/>
      <c r="M25" s="91"/>
      <c r="N25" s="92"/>
      <c r="O25" s="91"/>
      <c r="P25" s="92"/>
      <c r="Q25" s="91"/>
      <c r="R25" s="92"/>
      <c r="S25" s="91"/>
      <c r="T25" s="92"/>
      <c r="U25" s="91"/>
      <c r="V25" s="93"/>
      <c r="W25" s="91"/>
      <c r="X25" s="93"/>
      <c r="Y25" s="92"/>
      <c r="Z25" s="91"/>
      <c r="AA25" s="92"/>
      <c r="AB25" s="91"/>
      <c r="AC25" s="92"/>
      <c r="AD25" s="91"/>
      <c r="AE25" s="92"/>
      <c r="AF25" s="91"/>
      <c r="AG25" s="92"/>
      <c r="AH25" s="91"/>
      <c r="AI25" s="92"/>
      <c r="AJ25" s="91"/>
      <c r="AK25" s="92"/>
      <c r="AL25" s="91"/>
      <c r="AM25" s="92"/>
      <c r="AN25" s="91"/>
      <c r="AO25" s="92"/>
      <c r="AP25" s="91"/>
      <c r="AQ25" s="92"/>
      <c r="AR25" s="91"/>
      <c r="AS25" s="93"/>
      <c r="AT25" s="91"/>
      <c r="AU25" s="93"/>
    </row>
    <row r="26">
      <c r="A26" s="89"/>
      <c r="B26" s="94"/>
      <c r="C26" s="91"/>
      <c r="D26" s="93"/>
      <c r="E26" s="91"/>
      <c r="F26" s="93"/>
      <c r="G26" s="91"/>
      <c r="H26" s="93"/>
      <c r="I26" s="91"/>
      <c r="J26" s="93"/>
      <c r="K26" s="91"/>
      <c r="L26" s="93"/>
      <c r="M26" s="91"/>
      <c r="N26" s="93"/>
      <c r="O26" s="91"/>
      <c r="P26" s="93"/>
      <c r="Q26" s="91"/>
      <c r="R26" s="93"/>
      <c r="S26" s="91"/>
      <c r="T26" s="93"/>
      <c r="U26" s="91"/>
      <c r="V26" s="93"/>
      <c r="W26" s="91"/>
      <c r="X26" s="93"/>
      <c r="Y26" s="93"/>
      <c r="Z26" s="91"/>
      <c r="AA26" s="93"/>
      <c r="AB26" s="91"/>
      <c r="AC26" s="93"/>
      <c r="AD26" s="91"/>
      <c r="AE26" s="93"/>
      <c r="AF26" s="91"/>
      <c r="AG26" s="93"/>
      <c r="AH26" s="91"/>
      <c r="AI26" s="93"/>
      <c r="AJ26" s="91"/>
      <c r="AK26" s="93"/>
      <c r="AL26" s="91"/>
      <c r="AM26" s="93"/>
      <c r="AN26" s="91"/>
      <c r="AO26" s="93"/>
      <c r="AP26" s="91"/>
      <c r="AQ26" s="93"/>
      <c r="AR26" s="91"/>
      <c r="AS26" s="93"/>
      <c r="AT26" s="91"/>
      <c r="AU26" s="93"/>
    </row>
    <row r="47">
      <c r="E47" s="73"/>
    </row>
    <row r="48">
      <c r="E48" s="73"/>
    </row>
    <row r="49">
      <c r="E49" s="73"/>
    </row>
    <row r="50">
      <c r="E50" s="74"/>
    </row>
    <row r="51">
      <c r="E51" s="73"/>
    </row>
    <row r="52">
      <c r="E52" s="73"/>
    </row>
    <row r="53">
      <c r="E53" s="73"/>
    </row>
    <row r="54">
      <c r="E54" s="7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71"/>
    <col customWidth="1" min="2" max="2" width="29.71"/>
    <col customWidth="1" min="3" max="3" width="24.57"/>
    <col customWidth="1" min="4" max="4" width="8.57"/>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c r="B539" s="97"/>
      <c r="C539" s="97"/>
    </row>
    <row r="540">
      <c r="B540" s="97"/>
      <c r="C540" s="97"/>
    </row>
    <row r="541">
      <c r="B541" s="97"/>
      <c r="C541" s="97"/>
    </row>
    <row r="542">
      <c r="B542" s="97"/>
      <c r="C542" s="97"/>
    </row>
    <row r="543">
      <c r="B543" s="97"/>
      <c r="C543" s="97"/>
    </row>
    <row r="544">
      <c r="B544" s="97"/>
      <c r="C544" s="97"/>
    </row>
    <row r="545">
      <c r="B545" s="97"/>
      <c r="C545" s="97"/>
    </row>
    <row r="546">
      <c r="B546" s="97"/>
      <c r="C546" s="97"/>
    </row>
    <row r="547">
      <c r="B547" s="97"/>
      <c r="C547" s="97"/>
    </row>
    <row r="548">
      <c r="B548" s="97"/>
      <c r="C548" s="97"/>
    </row>
    <row r="549">
      <c r="B549" s="97"/>
      <c r="C549" s="97"/>
    </row>
    <row r="550">
      <c r="B550" s="97"/>
      <c r="C550" s="97"/>
    </row>
    <row r="551">
      <c r="B551" s="97"/>
      <c r="C551" s="97"/>
    </row>
    <row r="552">
      <c r="B552" s="97"/>
      <c r="C552" s="97"/>
    </row>
    <row r="553">
      <c r="B553" s="97"/>
      <c r="C553" s="97"/>
    </row>
    <row r="554">
      <c r="B554" s="97"/>
      <c r="C554" s="97"/>
    </row>
    <row r="555">
      <c r="B555" s="97"/>
      <c r="C555" s="97"/>
    </row>
    <row r="556">
      <c r="B556" s="97"/>
      <c r="C556" s="97"/>
    </row>
    <row r="557">
      <c r="B557" s="97"/>
      <c r="C557" s="97"/>
    </row>
    <row r="558">
      <c r="B558" s="97"/>
      <c r="C558" s="97"/>
    </row>
    <row r="559">
      <c r="B559" s="97"/>
      <c r="C559" s="97"/>
    </row>
    <row r="560">
      <c r="B560" s="97"/>
      <c r="C560" s="97"/>
    </row>
    <row r="561">
      <c r="B561" s="97"/>
      <c r="C561" s="97"/>
    </row>
    <row r="562">
      <c r="B562" s="97"/>
      <c r="C562" s="97"/>
    </row>
    <row r="563">
      <c r="B563" s="97"/>
      <c r="C563" s="97"/>
    </row>
    <row r="564">
      <c r="B564" s="97"/>
      <c r="C564" s="97"/>
    </row>
    <row r="565">
      <c r="B565" s="97"/>
      <c r="C565" s="97"/>
    </row>
    <row r="566">
      <c r="B566" s="97"/>
      <c r="C566" s="97"/>
    </row>
    <row r="567">
      <c r="B567" s="97"/>
      <c r="C567" s="97"/>
    </row>
    <row r="568">
      <c r="B568" s="97"/>
      <c r="C568" s="97"/>
    </row>
    <row r="569">
      <c r="B569" s="97"/>
      <c r="C569" s="97"/>
    </row>
    <row r="570">
      <c r="B570" s="97"/>
      <c r="C570" s="97"/>
    </row>
    <row r="571">
      <c r="B571" s="97"/>
      <c r="C571" s="97"/>
    </row>
    <row r="572">
      <c r="B572" s="97"/>
      <c r="C572" s="97"/>
    </row>
    <row r="573">
      <c r="B573" s="97"/>
      <c r="C573" s="97"/>
    </row>
    <row r="574">
      <c r="B574" s="97"/>
      <c r="C574" s="97"/>
    </row>
    <row r="575">
      <c r="B575" s="97"/>
      <c r="C575" s="97"/>
    </row>
    <row r="576">
      <c r="B576" s="97"/>
      <c r="C576" s="97"/>
    </row>
    <row r="577">
      <c r="B577" s="97"/>
      <c r="C577" s="97"/>
    </row>
    <row r="578">
      <c r="B578" s="97"/>
      <c r="C578" s="97"/>
    </row>
    <row r="579">
      <c r="B579" s="97"/>
      <c r="C579" s="97"/>
    </row>
    <row r="580">
      <c r="B580" s="97"/>
      <c r="C580" s="97"/>
    </row>
    <row r="581">
      <c r="B581" s="97"/>
      <c r="C581" s="97"/>
    </row>
    <row r="582">
      <c r="B582" s="97"/>
      <c r="C582" s="97"/>
    </row>
    <row r="583">
      <c r="B583" s="97"/>
      <c r="C583" s="97"/>
    </row>
    <row r="584">
      <c r="B584" s="97"/>
      <c r="C584" s="97"/>
    </row>
    <row r="585">
      <c r="B585" s="97"/>
      <c r="C585" s="97"/>
    </row>
    <row r="586">
      <c r="B586" s="97"/>
      <c r="C586" s="97"/>
    </row>
    <row r="587">
      <c r="B587" s="97"/>
      <c r="C587" s="97"/>
    </row>
    <row r="588">
      <c r="B588" s="97"/>
      <c r="C588" s="97"/>
    </row>
    <row r="589">
      <c r="B589" s="97"/>
      <c r="C589" s="97"/>
    </row>
    <row r="590">
      <c r="B590" s="97"/>
      <c r="C590" s="97"/>
    </row>
    <row r="591">
      <c r="B591" s="97"/>
      <c r="C591" s="97"/>
    </row>
    <row r="592">
      <c r="B592" s="97"/>
      <c r="C592" s="97"/>
    </row>
    <row r="593">
      <c r="B593" s="97"/>
      <c r="C593" s="97"/>
    </row>
    <row r="594">
      <c r="B594" s="97"/>
      <c r="C594" s="97"/>
    </row>
    <row r="595">
      <c r="B595" s="97"/>
      <c r="C595" s="97"/>
    </row>
    <row r="596">
      <c r="B596" s="97"/>
      <c r="C596" s="97"/>
    </row>
    <row r="597">
      <c r="B597" s="97"/>
      <c r="C597" s="97"/>
    </row>
    <row r="598">
      <c r="B598" s="97"/>
      <c r="C598" s="97"/>
    </row>
    <row r="599">
      <c r="B599" s="97"/>
      <c r="C599" s="97"/>
    </row>
    <row r="600">
      <c r="B600" s="97"/>
      <c r="C600" s="97"/>
    </row>
    <row r="601">
      <c r="B601" s="97"/>
      <c r="C601" s="97"/>
    </row>
    <row r="602">
      <c r="B602" s="97"/>
      <c r="C602" s="97"/>
    </row>
    <row r="603">
      <c r="B603" s="97"/>
      <c r="C603" s="97"/>
    </row>
    <row r="604">
      <c r="B604" s="97"/>
      <c r="C604" s="97"/>
    </row>
    <row r="605">
      <c r="B605" s="97"/>
      <c r="C605" s="97"/>
    </row>
    <row r="606">
      <c r="B606" s="97"/>
      <c r="C606" s="97"/>
    </row>
    <row r="607">
      <c r="B607" s="97"/>
      <c r="C607" s="97"/>
    </row>
    <row r="608">
      <c r="B608" s="97"/>
      <c r="C608" s="97"/>
    </row>
    <row r="609">
      <c r="B609" s="97"/>
      <c r="C609" s="97"/>
    </row>
    <row r="610">
      <c r="B610" s="97"/>
      <c r="C610" s="97"/>
    </row>
    <row r="611">
      <c r="B611" s="97"/>
      <c r="C611" s="97"/>
    </row>
    <row r="612">
      <c r="B612" s="97"/>
      <c r="C612" s="97"/>
    </row>
    <row r="613">
      <c r="B613" s="97"/>
      <c r="C613" s="97"/>
    </row>
    <row r="614">
      <c r="B614" s="97"/>
      <c r="C614" s="97"/>
    </row>
    <row r="615">
      <c r="B615" s="97"/>
      <c r="C615" s="97"/>
    </row>
    <row r="616">
      <c r="B616" s="97"/>
      <c r="C616" s="97"/>
    </row>
    <row r="617">
      <c r="B617" s="97"/>
      <c r="C617" s="97"/>
    </row>
    <row r="618">
      <c r="B618" s="97"/>
      <c r="C618" s="97"/>
    </row>
    <row r="619">
      <c r="B619" s="97"/>
      <c r="C619" s="97"/>
    </row>
    <row r="620">
      <c r="B620" s="97"/>
      <c r="C620" s="97"/>
    </row>
    <row r="621">
      <c r="B621" s="97"/>
      <c r="C621" s="97"/>
    </row>
    <row r="622">
      <c r="B622" s="97"/>
      <c r="C622" s="97"/>
    </row>
    <row r="623">
      <c r="B623" s="97"/>
      <c r="C623" s="97"/>
    </row>
    <row r="624">
      <c r="B624" s="97"/>
      <c r="C624" s="97"/>
    </row>
    <row r="625">
      <c r="B625" s="97"/>
      <c r="C625" s="97"/>
    </row>
    <row r="626">
      <c r="B626" s="97"/>
      <c r="C626" s="97"/>
    </row>
    <row r="627">
      <c r="B627" s="97"/>
      <c r="C627" s="97"/>
    </row>
    <row r="628">
      <c r="B628" s="97"/>
      <c r="C628" s="97"/>
    </row>
    <row r="629">
      <c r="B629" s="97"/>
      <c r="C629" s="97"/>
    </row>
    <row r="630">
      <c r="B630" s="97"/>
      <c r="C630" s="97"/>
    </row>
    <row r="631">
      <c r="B631" s="97"/>
      <c r="C631" s="97"/>
    </row>
    <row r="632">
      <c r="B632" s="97"/>
      <c r="C632" s="97"/>
    </row>
    <row r="633">
      <c r="B633" s="97"/>
      <c r="C633" s="97"/>
    </row>
    <row r="634">
      <c r="B634" s="97"/>
      <c r="C634" s="97"/>
    </row>
    <row r="635">
      <c r="B635" s="97"/>
      <c r="C635" s="97"/>
    </row>
    <row r="636">
      <c r="B636" s="97"/>
      <c r="C636" s="97"/>
    </row>
    <row r="637">
      <c r="B637" s="97"/>
      <c r="C637" s="97"/>
    </row>
    <row r="638">
      <c r="B638" s="97"/>
      <c r="C638" s="97"/>
    </row>
    <row r="639">
      <c r="B639" s="97"/>
      <c r="C639" s="97"/>
    </row>
    <row r="640">
      <c r="B640" s="97"/>
      <c r="C640" s="97"/>
    </row>
    <row r="641">
      <c r="B641" s="97"/>
      <c r="C641" s="97"/>
    </row>
    <row r="642">
      <c r="B642" s="97"/>
      <c r="C642" s="97"/>
    </row>
    <row r="643">
      <c r="B643" s="97"/>
      <c r="C643" s="97"/>
    </row>
    <row r="644">
      <c r="B644" s="97"/>
      <c r="C644" s="97"/>
    </row>
    <row r="645">
      <c r="B645" s="97"/>
      <c r="C645" s="97"/>
    </row>
    <row r="646">
      <c r="B646" s="97"/>
      <c r="C646" s="97"/>
    </row>
    <row r="647">
      <c r="B647" s="97"/>
      <c r="C647" s="97"/>
    </row>
    <row r="648">
      <c r="B648" s="97"/>
      <c r="C648" s="97"/>
    </row>
    <row r="649">
      <c r="B649" s="97"/>
      <c r="C649" s="97"/>
    </row>
    <row r="650">
      <c r="B650" s="97"/>
      <c r="C650" s="97"/>
    </row>
    <row r="651">
      <c r="B651" s="97"/>
      <c r="C651" s="97"/>
    </row>
    <row r="652">
      <c r="B652" s="97"/>
      <c r="C652" s="97"/>
    </row>
    <row r="653">
      <c r="B653" s="97"/>
      <c r="C653" s="97"/>
    </row>
    <row r="654">
      <c r="B654" s="97"/>
      <c r="C654" s="97"/>
    </row>
    <row r="655">
      <c r="B655" s="97"/>
      <c r="C655" s="97"/>
    </row>
    <row r="656">
      <c r="B656" s="97"/>
      <c r="C656" s="97"/>
    </row>
    <row r="657">
      <c r="B657" s="97"/>
      <c r="C657" s="97"/>
    </row>
    <row r="658">
      <c r="B658" s="97"/>
      <c r="C658" s="97"/>
    </row>
    <row r="659">
      <c r="B659" s="97"/>
      <c r="C659" s="97"/>
    </row>
    <row r="660">
      <c r="B660" s="97"/>
      <c r="C660" s="97"/>
    </row>
    <row r="661">
      <c r="B661" s="97"/>
      <c r="C661" s="97"/>
    </row>
    <row r="662">
      <c r="B662" s="97"/>
      <c r="C662" s="97"/>
    </row>
    <row r="663">
      <c r="B663" s="97"/>
      <c r="C663" s="97"/>
    </row>
    <row r="664">
      <c r="B664" s="97"/>
      <c r="C664" s="97"/>
    </row>
    <row r="665">
      <c r="B665" s="97"/>
      <c r="C665" s="97"/>
    </row>
    <row r="666">
      <c r="B666" s="97"/>
      <c r="C666" s="97"/>
    </row>
    <row r="667">
      <c r="B667" s="97"/>
      <c r="C667" s="97"/>
    </row>
    <row r="668">
      <c r="B668" s="97"/>
      <c r="C668" s="97"/>
    </row>
    <row r="669">
      <c r="B669" s="97"/>
      <c r="C669" s="97"/>
    </row>
    <row r="670">
      <c r="B670" s="97"/>
      <c r="C670" s="97"/>
    </row>
    <row r="671">
      <c r="B671" s="97"/>
      <c r="C671" s="97"/>
    </row>
    <row r="672">
      <c r="B672" s="97"/>
      <c r="C672" s="97"/>
    </row>
    <row r="673">
      <c r="B673" s="97"/>
      <c r="C673" s="97"/>
    </row>
    <row r="674">
      <c r="B674" s="97"/>
      <c r="C674" s="97"/>
    </row>
    <row r="675">
      <c r="B675" s="97"/>
      <c r="C675" s="97"/>
    </row>
    <row r="676">
      <c r="B676" s="97"/>
      <c r="C676" s="97"/>
    </row>
    <row r="677">
      <c r="B677" s="97"/>
      <c r="C677" s="97"/>
    </row>
    <row r="678">
      <c r="B678" s="97"/>
      <c r="C678" s="97"/>
    </row>
    <row r="679">
      <c r="B679" s="97"/>
      <c r="C679" s="97"/>
    </row>
    <row r="680">
      <c r="B680" s="97"/>
      <c r="C680" s="97"/>
    </row>
    <row r="681">
      <c r="B681" s="97"/>
      <c r="C681" s="97"/>
    </row>
    <row r="682">
      <c r="B682" s="97"/>
      <c r="C682" s="97"/>
    </row>
    <row r="683">
      <c r="B683" s="97"/>
      <c r="C683" s="97"/>
    </row>
    <row r="684">
      <c r="B684" s="97"/>
      <c r="C684" s="97"/>
    </row>
    <row r="685">
      <c r="B685" s="97"/>
      <c r="C685" s="97"/>
    </row>
    <row r="686">
      <c r="B686" s="97"/>
      <c r="C686" s="97"/>
    </row>
    <row r="687">
      <c r="B687" s="97"/>
      <c r="C687" s="97"/>
    </row>
    <row r="688">
      <c r="B688" s="97"/>
      <c r="C688" s="97"/>
    </row>
    <row r="689">
      <c r="B689" s="97"/>
      <c r="C689" s="97"/>
    </row>
    <row r="690">
      <c r="B690" s="97"/>
      <c r="C690" s="97"/>
    </row>
    <row r="691">
      <c r="B691" s="97"/>
      <c r="C691" s="97"/>
    </row>
    <row r="692">
      <c r="B692" s="97"/>
      <c r="C692" s="97"/>
    </row>
    <row r="693">
      <c r="B693" s="97"/>
      <c r="C693" s="97"/>
    </row>
    <row r="694">
      <c r="B694" s="97"/>
      <c r="C694" s="97"/>
    </row>
    <row r="695">
      <c r="B695" s="97"/>
      <c r="C695" s="97"/>
    </row>
    <row r="696">
      <c r="B696" s="97"/>
      <c r="C696" s="97"/>
    </row>
    <row r="697">
      <c r="B697" s="97"/>
      <c r="C697" s="97"/>
    </row>
    <row r="698">
      <c r="B698" s="97"/>
      <c r="C698" s="97"/>
    </row>
    <row r="699">
      <c r="B699" s="97"/>
      <c r="C699" s="97"/>
    </row>
    <row r="700">
      <c r="B700" s="97"/>
      <c r="C700" s="97"/>
    </row>
    <row r="701">
      <c r="B701" s="97"/>
      <c r="C701" s="97"/>
    </row>
    <row r="702">
      <c r="B702" s="97"/>
      <c r="C702" s="97"/>
    </row>
    <row r="703">
      <c r="B703" s="97"/>
      <c r="C703" s="97"/>
    </row>
    <row r="704">
      <c r="B704" s="97"/>
      <c r="C704" s="97"/>
    </row>
    <row r="705">
      <c r="B705" s="97"/>
      <c r="C705" s="97"/>
    </row>
    <row r="706">
      <c r="B706" s="97"/>
      <c r="C706" s="97"/>
    </row>
    <row r="707">
      <c r="B707" s="97"/>
      <c r="C707" s="97"/>
    </row>
    <row r="708">
      <c r="B708" s="97"/>
      <c r="C708" s="97"/>
    </row>
    <row r="709">
      <c r="B709" s="97"/>
      <c r="C709" s="97"/>
    </row>
    <row r="710">
      <c r="B710" s="97"/>
      <c r="C710" s="97"/>
    </row>
    <row r="711">
      <c r="B711" s="97"/>
      <c r="C711" s="97"/>
    </row>
    <row r="712">
      <c r="B712" s="97"/>
      <c r="C712" s="97"/>
    </row>
    <row r="713">
      <c r="B713" s="97"/>
      <c r="C713" s="97"/>
    </row>
    <row r="714">
      <c r="B714" s="97"/>
      <c r="C714" s="97"/>
    </row>
    <row r="715">
      <c r="B715" s="97"/>
      <c r="C715" s="97"/>
    </row>
    <row r="716">
      <c r="B716" s="97"/>
      <c r="C716" s="97"/>
    </row>
    <row r="717">
      <c r="B717" s="97"/>
      <c r="C717" s="97"/>
    </row>
    <row r="718">
      <c r="B718" s="97"/>
      <c r="C718" s="97"/>
    </row>
    <row r="719">
      <c r="B719" s="97"/>
      <c r="C719" s="97"/>
    </row>
    <row r="720">
      <c r="B720" s="97"/>
      <c r="C720" s="97"/>
    </row>
    <row r="721">
      <c r="B721" s="97"/>
      <c r="C721" s="97"/>
    </row>
    <row r="722">
      <c r="B722" s="97"/>
      <c r="C722" s="97"/>
    </row>
    <row r="723">
      <c r="B723" s="97"/>
      <c r="C723" s="97"/>
    </row>
    <row r="724">
      <c r="B724" s="97"/>
      <c r="C724" s="97"/>
    </row>
    <row r="725">
      <c r="B725" s="97"/>
      <c r="C725" s="97"/>
    </row>
    <row r="726">
      <c r="B726" s="97"/>
      <c r="C726" s="97"/>
    </row>
    <row r="727">
      <c r="B727" s="97"/>
      <c r="C727" s="97"/>
    </row>
    <row r="728">
      <c r="B728" s="97"/>
      <c r="C728" s="97"/>
    </row>
    <row r="729">
      <c r="B729" s="97"/>
      <c r="C729" s="97"/>
    </row>
    <row r="730">
      <c r="B730" s="97"/>
      <c r="C730" s="97"/>
    </row>
    <row r="731">
      <c r="B731" s="97"/>
      <c r="C731" s="97"/>
    </row>
    <row r="732">
      <c r="B732" s="97"/>
      <c r="C732" s="97"/>
    </row>
    <row r="733">
      <c r="B733" s="97"/>
      <c r="C733" s="97"/>
    </row>
    <row r="734">
      <c r="B734" s="97"/>
      <c r="C734" s="97"/>
    </row>
    <row r="735">
      <c r="B735" s="97"/>
      <c r="C735" s="97"/>
    </row>
    <row r="736">
      <c r="B736" s="97"/>
      <c r="C736" s="97"/>
    </row>
    <row r="737">
      <c r="B737" s="97"/>
      <c r="C737" s="97"/>
    </row>
    <row r="738">
      <c r="B738" s="97"/>
      <c r="C738" s="97"/>
    </row>
    <row r="739">
      <c r="B739" s="97"/>
      <c r="C739" s="97"/>
    </row>
    <row r="740">
      <c r="B740" s="97"/>
      <c r="C740" s="97"/>
    </row>
    <row r="741">
      <c r="B741" s="97"/>
      <c r="C741" s="97"/>
    </row>
    <row r="742">
      <c r="B742" s="97"/>
      <c r="C742" s="97"/>
    </row>
    <row r="743">
      <c r="B743" s="97"/>
      <c r="C743" s="97"/>
    </row>
    <row r="744">
      <c r="B744" s="97"/>
      <c r="C744" s="97"/>
    </row>
    <row r="745">
      <c r="B745" s="97"/>
      <c r="C745" s="97"/>
    </row>
    <row r="746">
      <c r="B746" s="97"/>
      <c r="C746" s="97"/>
    </row>
    <row r="747">
      <c r="B747" s="97"/>
      <c r="C747" s="97"/>
    </row>
    <row r="748">
      <c r="B748" s="97"/>
      <c r="C748" s="97"/>
    </row>
    <row r="749">
      <c r="B749" s="97"/>
      <c r="C749" s="97"/>
    </row>
    <row r="750">
      <c r="B750" s="97"/>
      <c r="C750" s="97"/>
    </row>
    <row r="751">
      <c r="B751" s="97"/>
      <c r="C751" s="97"/>
    </row>
    <row r="752">
      <c r="B752" s="97"/>
      <c r="C752" s="97"/>
    </row>
    <row r="753">
      <c r="B753" s="97"/>
      <c r="C753" s="97"/>
    </row>
    <row r="754">
      <c r="B754" s="97"/>
      <c r="C754" s="97"/>
    </row>
    <row r="755">
      <c r="B755" s="97"/>
      <c r="C755" s="97"/>
    </row>
    <row r="756">
      <c r="B756" s="97"/>
      <c r="C756" s="97"/>
    </row>
    <row r="757">
      <c r="B757" s="97"/>
      <c r="C757" s="97"/>
    </row>
    <row r="758">
      <c r="B758" s="97"/>
      <c r="C758" s="97"/>
    </row>
    <row r="759">
      <c r="B759" s="97"/>
      <c r="C759" s="97"/>
    </row>
    <row r="760">
      <c r="B760" s="97"/>
      <c r="C760" s="97"/>
    </row>
    <row r="761">
      <c r="B761" s="97"/>
      <c r="C761" s="97"/>
    </row>
    <row r="762">
      <c r="B762" s="97"/>
      <c r="C762" s="97"/>
    </row>
    <row r="763">
      <c r="B763" s="97"/>
      <c r="C763" s="97"/>
    </row>
    <row r="764">
      <c r="B764" s="97"/>
      <c r="C764" s="97"/>
    </row>
    <row r="765">
      <c r="B765" s="97"/>
      <c r="C765" s="97"/>
    </row>
    <row r="766">
      <c r="B766" s="97"/>
      <c r="C766" s="97"/>
    </row>
    <row r="767">
      <c r="B767" s="97"/>
      <c r="C767" s="97"/>
    </row>
    <row r="768">
      <c r="B768" s="97"/>
      <c r="C768" s="97"/>
    </row>
    <row r="769">
      <c r="B769" s="97"/>
      <c r="C769" s="97"/>
    </row>
    <row r="770">
      <c r="B770" s="97"/>
      <c r="C770" s="97"/>
    </row>
    <row r="771">
      <c r="B771" s="97"/>
      <c r="C771" s="97"/>
    </row>
    <row r="772">
      <c r="B772" s="97"/>
      <c r="C772" s="97"/>
    </row>
    <row r="773">
      <c r="B773" s="97"/>
      <c r="C773" s="97"/>
    </row>
    <row r="774">
      <c r="B774" s="97"/>
      <c r="C774" s="97"/>
    </row>
    <row r="775">
      <c r="B775" s="97"/>
      <c r="C775" s="97"/>
    </row>
    <row r="776">
      <c r="B776" s="97"/>
      <c r="C776" s="97"/>
    </row>
    <row r="777">
      <c r="B777" s="97"/>
      <c r="C777" s="97"/>
    </row>
    <row r="778">
      <c r="B778" s="97"/>
      <c r="C778" s="97"/>
    </row>
    <row r="779">
      <c r="B779" s="97"/>
      <c r="C779" s="97"/>
    </row>
    <row r="780">
      <c r="B780" s="97"/>
      <c r="C780" s="97"/>
    </row>
    <row r="781">
      <c r="B781" s="97"/>
      <c r="C781" s="97"/>
    </row>
    <row r="782">
      <c r="B782" s="97"/>
      <c r="C782" s="97"/>
    </row>
    <row r="783">
      <c r="B783" s="97"/>
      <c r="C783" s="97"/>
    </row>
    <row r="784">
      <c r="B784" s="97"/>
      <c r="C784" s="97"/>
    </row>
    <row r="785">
      <c r="B785" s="97"/>
      <c r="C785" s="97"/>
    </row>
    <row r="786">
      <c r="B786" s="97"/>
      <c r="C786" s="97"/>
    </row>
    <row r="787">
      <c r="B787" s="97"/>
      <c r="C787" s="97"/>
    </row>
    <row r="788">
      <c r="B788" s="97"/>
      <c r="C788" s="97"/>
    </row>
    <row r="789">
      <c r="B789" s="97"/>
      <c r="C789" s="97"/>
    </row>
    <row r="790">
      <c r="B790" s="97"/>
      <c r="C790" s="97"/>
    </row>
    <row r="791">
      <c r="B791" s="97"/>
      <c r="C791" s="97"/>
    </row>
    <row r="792">
      <c r="B792" s="97"/>
      <c r="C792" s="97"/>
    </row>
    <row r="793">
      <c r="B793" s="97"/>
      <c r="C793" s="97"/>
    </row>
    <row r="794">
      <c r="B794" s="97"/>
      <c r="C794" s="97"/>
    </row>
    <row r="795">
      <c r="B795" s="97"/>
      <c r="C795" s="97"/>
    </row>
    <row r="796">
      <c r="B796" s="97"/>
      <c r="C796" s="97"/>
    </row>
    <row r="797">
      <c r="B797" s="97"/>
      <c r="C797" s="97"/>
    </row>
    <row r="798">
      <c r="B798" s="97"/>
      <c r="C798" s="97"/>
    </row>
    <row r="799">
      <c r="B799" s="97"/>
      <c r="C799" s="97"/>
    </row>
    <row r="800">
      <c r="B800" s="97"/>
      <c r="C800" s="97"/>
    </row>
    <row r="801">
      <c r="B801" s="97"/>
      <c r="C801" s="97"/>
    </row>
    <row r="802">
      <c r="B802" s="97"/>
      <c r="C802" s="97"/>
    </row>
    <row r="803">
      <c r="B803" s="97"/>
      <c r="C803" s="97"/>
    </row>
    <row r="804">
      <c r="B804" s="97"/>
      <c r="C804" s="97"/>
    </row>
    <row r="805">
      <c r="B805" s="97"/>
      <c r="C805" s="97"/>
    </row>
    <row r="806">
      <c r="B806" s="97"/>
      <c r="C806" s="97"/>
    </row>
    <row r="807">
      <c r="B807" s="97"/>
      <c r="C807" s="97"/>
    </row>
    <row r="808">
      <c r="B808" s="97"/>
      <c r="C808" s="97"/>
    </row>
    <row r="809">
      <c r="B809" s="97"/>
      <c r="C809" s="97"/>
    </row>
    <row r="810">
      <c r="B810" s="97"/>
      <c r="C810" s="97"/>
    </row>
    <row r="811">
      <c r="B811" s="97"/>
      <c r="C811" s="97"/>
    </row>
    <row r="812">
      <c r="B812" s="97"/>
      <c r="C812" s="97"/>
    </row>
    <row r="813">
      <c r="B813" s="97"/>
      <c r="C813" s="97"/>
    </row>
    <row r="814">
      <c r="B814" s="97"/>
      <c r="C814" s="97"/>
    </row>
    <row r="815">
      <c r="B815" s="97"/>
      <c r="C815" s="97"/>
    </row>
    <row r="816">
      <c r="B816" s="97"/>
      <c r="C816" s="97"/>
    </row>
    <row r="817">
      <c r="B817" s="97"/>
      <c r="C817" s="97"/>
    </row>
    <row r="818">
      <c r="B818" s="97"/>
      <c r="C818" s="97"/>
    </row>
    <row r="819">
      <c r="B819" s="97"/>
      <c r="C819" s="97"/>
    </row>
    <row r="820">
      <c r="B820" s="97"/>
      <c r="C820" s="97"/>
    </row>
    <row r="821">
      <c r="B821" s="97"/>
      <c r="C821" s="97"/>
    </row>
    <row r="822">
      <c r="B822" s="97"/>
      <c r="C822" s="97"/>
    </row>
    <row r="823">
      <c r="B823" s="97"/>
      <c r="C823" s="97"/>
    </row>
    <row r="824">
      <c r="B824" s="97"/>
      <c r="C824" s="97"/>
    </row>
    <row r="825">
      <c r="B825" s="97"/>
      <c r="C825" s="97"/>
    </row>
    <row r="826">
      <c r="B826" s="97"/>
      <c r="C826" s="97"/>
    </row>
    <row r="827">
      <c r="B827" s="97"/>
      <c r="C827" s="97"/>
    </row>
    <row r="828">
      <c r="B828" s="97"/>
      <c r="C828" s="97"/>
    </row>
    <row r="829">
      <c r="B829" s="97"/>
      <c r="C829" s="97"/>
    </row>
    <row r="830">
      <c r="B830" s="97"/>
      <c r="C830" s="97"/>
    </row>
    <row r="831">
      <c r="B831" s="97"/>
      <c r="C831" s="97"/>
    </row>
    <row r="832">
      <c r="B832" s="97"/>
      <c r="C832" s="97"/>
    </row>
    <row r="833">
      <c r="B833" s="97"/>
      <c r="C833" s="97"/>
    </row>
    <row r="834">
      <c r="B834" s="97"/>
      <c r="C834" s="97"/>
    </row>
    <row r="835">
      <c r="B835" s="97"/>
      <c r="C835" s="97"/>
    </row>
    <row r="836">
      <c r="B836" s="97"/>
      <c r="C836" s="97"/>
    </row>
    <row r="837">
      <c r="B837" s="97"/>
      <c r="C837" s="97"/>
    </row>
    <row r="838">
      <c r="B838" s="97"/>
      <c r="C838" s="97"/>
    </row>
    <row r="839">
      <c r="B839" s="97"/>
      <c r="C839" s="97"/>
    </row>
    <row r="840">
      <c r="B840" s="97"/>
      <c r="C840" s="97"/>
    </row>
    <row r="841">
      <c r="B841" s="97"/>
      <c r="C841" s="97"/>
    </row>
    <row r="842">
      <c r="B842" s="97"/>
      <c r="C842" s="97"/>
    </row>
    <row r="843">
      <c r="B843" s="97"/>
      <c r="C843" s="97"/>
    </row>
    <row r="844">
      <c r="B844" s="97"/>
      <c r="C844" s="97"/>
    </row>
    <row r="845">
      <c r="B845" s="97"/>
      <c r="C845" s="97"/>
    </row>
    <row r="846">
      <c r="B846" s="97"/>
      <c r="C846" s="97"/>
    </row>
    <row r="847">
      <c r="B847" s="97"/>
      <c r="C847" s="97"/>
    </row>
    <row r="848">
      <c r="B848" s="97"/>
      <c r="C848" s="97"/>
    </row>
    <row r="849">
      <c r="B849" s="97"/>
      <c r="C849" s="97"/>
    </row>
    <row r="850">
      <c r="B850" s="97"/>
      <c r="C850" s="97"/>
    </row>
    <row r="851">
      <c r="B851" s="97"/>
      <c r="C851" s="97"/>
    </row>
    <row r="852">
      <c r="B852" s="97"/>
      <c r="C852" s="97"/>
    </row>
    <row r="853">
      <c r="B853" s="97"/>
      <c r="C853" s="97"/>
    </row>
    <row r="854">
      <c r="B854" s="97"/>
      <c r="C854" s="97"/>
    </row>
    <row r="855">
      <c r="B855" s="97"/>
      <c r="C855" s="97"/>
    </row>
    <row r="856">
      <c r="B856" s="97"/>
      <c r="C856" s="97"/>
    </row>
    <row r="857">
      <c r="B857" s="97"/>
      <c r="C857" s="97"/>
    </row>
    <row r="858">
      <c r="B858" s="97"/>
      <c r="C858" s="97"/>
    </row>
    <row r="859">
      <c r="B859" s="97"/>
      <c r="C859" s="97"/>
    </row>
    <row r="860">
      <c r="B860" s="97"/>
      <c r="C860" s="97"/>
    </row>
    <row r="861">
      <c r="B861" s="97"/>
      <c r="C861" s="97"/>
    </row>
    <row r="862">
      <c r="B862" s="97"/>
      <c r="C862" s="97"/>
    </row>
    <row r="863">
      <c r="B863" s="97"/>
      <c r="C863" s="97"/>
    </row>
    <row r="864">
      <c r="B864" s="97"/>
      <c r="C864" s="97"/>
    </row>
    <row r="865">
      <c r="B865" s="97"/>
      <c r="C865" s="97"/>
    </row>
    <row r="866">
      <c r="B866" s="97"/>
      <c r="C866" s="97"/>
    </row>
    <row r="867">
      <c r="B867" s="97"/>
      <c r="C867" s="97"/>
    </row>
    <row r="868">
      <c r="B868" s="97"/>
      <c r="C868" s="97"/>
    </row>
    <row r="869">
      <c r="B869" s="97"/>
      <c r="C869" s="97"/>
    </row>
    <row r="870">
      <c r="B870" s="97"/>
      <c r="C870" s="97"/>
    </row>
    <row r="871">
      <c r="B871" s="97"/>
      <c r="C871" s="97"/>
    </row>
    <row r="872">
      <c r="B872" s="97"/>
      <c r="C872" s="97"/>
    </row>
    <row r="873">
      <c r="B873" s="97"/>
      <c r="C873" s="97"/>
    </row>
    <row r="874">
      <c r="B874" s="97"/>
      <c r="C874" s="97"/>
    </row>
    <row r="875">
      <c r="B875" s="97"/>
      <c r="C875" s="97"/>
    </row>
    <row r="876">
      <c r="B876" s="97"/>
      <c r="C876" s="97"/>
    </row>
    <row r="877">
      <c r="B877" s="97"/>
      <c r="C877" s="97"/>
    </row>
    <row r="878">
      <c r="B878" s="97"/>
      <c r="C878" s="97"/>
    </row>
    <row r="879">
      <c r="B879" s="97"/>
      <c r="C879" s="97"/>
    </row>
    <row r="880">
      <c r="B880" s="97"/>
      <c r="C880" s="97"/>
    </row>
    <row r="881">
      <c r="B881" s="97"/>
      <c r="C881" s="97"/>
    </row>
    <row r="882">
      <c r="B882" s="97"/>
      <c r="C882" s="97"/>
    </row>
    <row r="883">
      <c r="B883" s="97"/>
      <c r="C883" s="97"/>
    </row>
    <row r="884">
      <c r="B884" s="97"/>
      <c r="C884" s="97"/>
    </row>
    <row r="885">
      <c r="B885" s="97"/>
      <c r="C885" s="97"/>
    </row>
    <row r="886">
      <c r="B886" s="97"/>
      <c r="C886" s="97"/>
    </row>
    <row r="887">
      <c r="B887" s="97"/>
      <c r="C887" s="97"/>
    </row>
    <row r="888">
      <c r="B888" s="97"/>
      <c r="C888" s="97"/>
    </row>
    <row r="889">
      <c r="B889" s="97"/>
      <c r="C889" s="97"/>
    </row>
    <row r="890">
      <c r="B890" s="97"/>
      <c r="C890" s="97"/>
    </row>
    <row r="891">
      <c r="B891" s="97"/>
      <c r="C891" s="97"/>
    </row>
    <row r="892">
      <c r="B892" s="97"/>
      <c r="C892" s="97"/>
    </row>
    <row r="893">
      <c r="B893" s="97"/>
      <c r="C893" s="97"/>
    </row>
    <row r="894">
      <c r="B894" s="97"/>
      <c r="C894" s="97"/>
    </row>
    <row r="895">
      <c r="B895" s="97"/>
      <c r="C895" s="97"/>
    </row>
    <row r="896">
      <c r="B896" s="97"/>
      <c r="C896" s="97"/>
    </row>
    <row r="897">
      <c r="B897" s="97"/>
      <c r="C897" s="97"/>
    </row>
    <row r="898">
      <c r="B898" s="97"/>
      <c r="C898" s="97"/>
    </row>
    <row r="899">
      <c r="B899" s="97"/>
      <c r="C899" s="97"/>
    </row>
    <row r="900">
      <c r="B900" s="97"/>
      <c r="C900" s="97"/>
    </row>
    <row r="901">
      <c r="B901" s="97"/>
      <c r="C901" s="97"/>
    </row>
    <row r="902">
      <c r="B902" s="97"/>
      <c r="C902" s="97"/>
    </row>
    <row r="903">
      <c r="B903" s="97"/>
      <c r="C903" s="97"/>
    </row>
    <row r="904">
      <c r="B904" s="97"/>
      <c r="C904" s="97"/>
    </row>
    <row r="905">
      <c r="B905" s="97"/>
      <c r="C905" s="97"/>
    </row>
    <row r="906">
      <c r="B906" s="97"/>
      <c r="C906" s="97"/>
    </row>
    <row r="907">
      <c r="B907" s="97"/>
      <c r="C907" s="97"/>
    </row>
    <row r="908">
      <c r="B908" s="97"/>
      <c r="C908" s="97"/>
    </row>
    <row r="909">
      <c r="B909" s="97"/>
      <c r="C909" s="97"/>
    </row>
    <row r="910">
      <c r="B910" s="97"/>
      <c r="C910" s="97"/>
    </row>
    <row r="911">
      <c r="B911" s="97"/>
      <c r="C911" s="97"/>
    </row>
    <row r="912">
      <c r="B912" s="97"/>
      <c r="C912" s="97"/>
    </row>
    <row r="913">
      <c r="B913" s="97"/>
      <c r="C913" s="97"/>
    </row>
    <row r="914">
      <c r="B914" s="97"/>
      <c r="C914" s="97"/>
    </row>
    <row r="915">
      <c r="B915" s="97"/>
      <c r="C915" s="97"/>
    </row>
    <row r="916">
      <c r="B916" s="97"/>
      <c r="C916" s="97"/>
    </row>
    <row r="917">
      <c r="B917" s="97"/>
      <c r="C917" s="97"/>
    </row>
    <row r="918">
      <c r="B918" s="97"/>
      <c r="C918" s="97"/>
    </row>
    <row r="919">
      <c r="B919" s="97"/>
      <c r="C919" s="97"/>
    </row>
    <row r="920">
      <c r="B920" s="97"/>
      <c r="C920" s="97"/>
    </row>
    <row r="921">
      <c r="B921" s="97"/>
      <c r="C921" s="97"/>
    </row>
    <row r="922">
      <c r="B922" s="97"/>
      <c r="C922" s="97"/>
    </row>
    <row r="923">
      <c r="B923" s="97"/>
      <c r="C923" s="97"/>
    </row>
    <row r="924">
      <c r="B924" s="97"/>
      <c r="C924" s="97"/>
    </row>
    <row r="925">
      <c r="B925" s="97"/>
      <c r="C925" s="97"/>
    </row>
    <row r="926">
      <c r="B926" s="97"/>
      <c r="C926" s="97"/>
    </row>
    <row r="927">
      <c r="B927" s="97"/>
      <c r="C927" s="97"/>
    </row>
    <row r="928">
      <c r="B928" s="97"/>
      <c r="C928" s="97"/>
    </row>
    <row r="929">
      <c r="B929" s="97"/>
      <c r="C929" s="97"/>
    </row>
    <row r="930">
      <c r="B930" s="97"/>
      <c r="C930" s="97"/>
    </row>
    <row r="931">
      <c r="B931" s="97"/>
      <c r="C931" s="97"/>
    </row>
    <row r="932">
      <c r="B932" s="97"/>
      <c r="C932" s="97"/>
    </row>
    <row r="933">
      <c r="B933" s="97"/>
      <c r="C933" s="97"/>
    </row>
    <row r="934">
      <c r="B934" s="97"/>
      <c r="C934" s="97"/>
    </row>
    <row r="935">
      <c r="B935" s="97"/>
      <c r="C935" s="97"/>
    </row>
    <row r="936">
      <c r="B936" s="97"/>
      <c r="C936" s="97"/>
    </row>
    <row r="937">
      <c r="B937" s="97"/>
      <c r="C937" s="97"/>
    </row>
    <row r="938">
      <c r="B938" s="97"/>
      <c r="C938" s="97"/>
    </row>
    <row r="939">
      <c r="B939" s="97"/>
      <c r="C939" s="97"/>
    </row>
    <row r="940">
      <c r="B940" s="97"/>
      <c r="C940" s="97"/>
    </row>
    <row r="941">
      <c r="B941" s="97"/>
      <c r="C941" s="97"/>
    </row>
    <row r="942">
      <c r="B942" s="97"/>
      <c r="C942" s="97"/>
    </row>
    <row r="943">
      <c r="B943" s="97"/>
      <c r="C943" s="97"/>
    </row>
    <row r="944">
      <c r="B944" s="97"/>
      <c r="C944" s="97"/>
    </row>
    <row r="945">
      <c r="B945" s="97"/>
      <c r="C945" s="97"/>
    </row>
    <row r="946">
      <c r="B946" s="97"/>
      <c r="C946" s="97"/>
    </row>
    <row r="947">
      <c r="B947" s="97"/>
      <c r="C947" s="97"/>
    </row>
    <row r="948">
      <c r="B948" s="97"/>
      <c r="C948" s="97"/>
    </row>
    <row r="949">
      <c r="B949" s="97"/>
      <c r="C949" s="97"/>
    </row>
    <row r="950">
      <c r="B950" s="97"/>
      <c r="C950" s="97"/>
    </row>
    <row r="951">
      <c r="B951" s="97"/>
      <c r="C951" s="97"/>
    </row>
    <row r="952">
      <c r="B952" s="97"/>
      <c r="C952" s="97"/>
    </row>
    <row r="953">
      <c r="B953" s="97"/>
      <c r="C953" s="97"/>
    </row>
    <row r="954">
      <c r="B954" s="97"/>
      <c r="C954" s="97"/>
    </row>
    <row r="955">
      <c r="B955" s="97"/>
      <c r="C955" s="97"/>
    </row>
    <row r="956">
      <c r="B956" s="97"/>
      <c r="C956" s="97"/>
    </row>
    <row r="957">
      <c r="B957" s="97"/>
      <c r="C957" s="97"/>
    </row>
    <row r="958">
      <c r="B958" s="97"/>
      <c r="C958" s="97"/>
    </row>
    <row r="959">
      <c r="B959" s="97"/>
      <c r="C959" s="97"/>
    </row>
    <row r="960">
      <c r="B960" s="97"/>
      <c r="C960" s="97"/>
    </row>
    <row r="961">
      <c r="B961" s="97"/>
      <c r="C961" s="97"/>
    </row>
    <row r="962">
      <c r="B962" s="97"/>
      <c r="C962" s="97"/>
    </row>
    <row r="963">
      <c r="B963" s="97"/>
      <c r="C963" s="97"/>
    </row>
    <row r="964">
      <c r="B964" s="97"/>
      <c r="C964" s="97"/>
    </row>
    <row r="965">
      <c r="B965" s="97"/>
      <c r="C965" s="97"/>
    </row>
    <row r="966">
      <c r="B966" s="97"/>
      <c r="C966" s="97"/>
    </row>
    <row r="967">
      <c r="B967" s="97"/>
      <c r="C967" s="97"/>
    </row>
    <row r="968">
      <c r="B968" s="97"/>
      <c r="C968" s="97"/>
    </row>
    <row r="969">
      <c r="B969" s="97"/>
      <c r="C969" s="97"/>
    </row>
    <row r="970">
      <c r="B970" s="97"/>
      <c r="C970" s="97"/>
    </row>
    <row r="971">
      <c r="B971" s="97"/>
      <c r="C971" s="97"/>
    </row>
    <row r="972">
      <c r="B972" s="97"/>
      <c r="C972" s="97"/>
    </row>
    <row r="973">
      <c r="B973" s="97"/>
      <c r="C973" s="97"/>
    </row>
    <row r="974">
      <c r="B974" s="97"/>
      <c r="C974" s="97"/>
    </row>
    <row r="975">
      <c r="B975" s="97"/>
      <c r="C975" s="97"/>
    </row>
    <row r="976">
      <c r="B976" s="97"/>
      <c r="C976" s="97"/>
    </row>
    <row r="977">
      <c r="B977" s="97"/>
      <c r="C977" s="97"/>
    </row>
    <row r="978">
      <c r="B978" s="97"/>
      <c r="C978" s="97"/>
    </row>
    <row r="979">
      <c r="B979" s="97"/>
      <c r="C979" s="97"/>
    </row>
    <row r="980">
      <c r="B980" s="97"/>
      <c r="C980" s="97"/>
    </row>
    <row r="981">
      <c r="B981" s="97"/>
      <c r="C981" s="97"/>
    </row>
    <row r="982">
      <c r="B982" s="97"/>
      <c r="C982" s="97"/>
    </row>
    <row r="983">
      <c r="B983" s="97"/>
      <c r="C983" s="97"/>
    </row>
    <row r="984">
      <c r="B984" s="97"/>
      <c r="C984" s="97"/>
    </row>
    <row r="985">
      <c r="B985" s="97"/>
      <c r="C985" s="97"/>
    </row>
    <row r="986">
      <c r="B986" s="97"/>
      <c r="C986" s="97"/>
    </row>
    <row r="987">
      <c r="B987" s="97"/>
      <c r="C987" s="97"/>
    </row>
    <row r="988">
      <c r="B988" s="97"/>
      <c r="C988" s="97"/>
    </row>
    <row r="989">
      <c r="B989" s="97"/>
      <c r="C989" s="97"/>
    </row>
    <row r="990">
      <c r="B990" s="97"/>
      <c r="C990" s="97"/>
    </row>
    <row r="991">
      <c r="B991" s="97"/>
      <c r="C991" s="97"/>
    </row>
    <row r="992">
      <c r="B992" s="97"/>
      <c r="C992" s="97"/>
    </row>
    <row r="993">
      <c r="B993" s="97"/>
      <c r="C993" s="97"/>
    </row>
    <row r="994">
      <c r="B994" s="97"/>
      <c r="C994" s="97"/>
    </row>
    <row r="995">
      <c r="B995" s="97"/>
      <c r="C995" s="97"/>
    </row>
    <row r="996">
      <c r="B996" s="97"/>
      <c r="C996" s="97"/>
    </row>
    <row r="997">
      <c r="B997" s="97"/>
      <c r="C997" s="97"/>
    </row>
    <row r="998">
      <c r="B998" s="97"/>
      <c r="C998" s="97"/>
    </row>
    <row r="999">
      <c r="B999" s="97"/>
      <c r="C999" s="97"/>
    </row>
    <row r="1000">
      <c r="B1000" s="97"/>
      <c r="C1000" s="97"/>
    </row>
    <row r="1001">
      <c r="B1001" s="97"/>
      <c r="C1001" s="97"/>
    </row>
    <row r="1002">
      <c r="B1002" s="97"/>
      <c r="C1002" s="97"/>
    </row>
    <row r="1003">
      <c r="B1003" s="97"/>
      <c r="C1003" s="97"/>
    </row>
    <row r="1004">
      <c r="B1004" s="97"/>
      <c r="C1004" s="97"/>
    </row>
    <row r="1005">
      <c r="B1005" s="97"/>
      <c r="C1005" s="97"/>
    </row>
    <row r="1006">
      <c r="B1006" s="97"/>
      <c r="C1006" s="97"/>
    </row>
    <row r="1007">
      <c r="B1007" s="97"/>
      <c r="C1007" s="97"/>
    </row>
    <row r="1008">
      <c r="B1008" s="97"/>
      <c r="C1008" s="97"/>
    </row>
    <row r="1009">
      <c r="B1009" s="97"/>
      <c r="C1009" s="97"/>
    </row>
    <row r="1010">
      <c r="B1010" s="97"/>
      <c r="C1010" s="97"/>
    </row>
    <row r="1011">
      <c r="B1011" s="97"/>
      <c r="C1011" s="97"/>
    </row>
    <row r="1012">
      <c r="B1012" s="97"/>
      <c r="C1012" s="97"/>
    </row>
    <row r="1013">
      <c r="B1013" s="97"/>
      <c r="C1013" s="97"/>
    </row>
    <row r="1014">
      <c r="B1014" s="97"/>
      <c r="C1014" s="97"/>
    </row>
    <row r="1015">
      <c r="B1015" s="97"/>
      <c r="C1015" s="97"/>
    </row>
    <row r="1016">
      <c r="B1016" s="97"/>
      <c r="C1016" s="97"/>
    </row>
    <row r="1017">
      <c r="B1017" s="97"/>
      <c r="C1017" s="97"/>
    </row>
    <row r="1018">
      <c r="B1018" s="97"/>
      <c r="C1018" s="97"/>
    </row>
    <row r="1019">
      <c r="B1019" s="97"/>
      <c r="C1019" s="97"/>
    </row>
    <row r="1020">
      <c r="B1020" s="97"/>
      <c r="C1020" s="97"/>
    </row>
    <row r="1021">
      <c r="B1021" s="97"/>
      <c r="C1021" s="97"/>
    </row>
    <row r="1022">
      <c r="B1022" s="97"/>
      <c r="C1022" s="97"/>
    </row>
    <row r="1023">
      <c r="B1023" s="97"/>
      <c r="C1023" s="97"/>
    </row>
    <row r="1024">
      <c r="B1024" s="97"/>
      <c r="C1024" s="97"/>
    </row>
    <row r="1025">
      <c r="B1025" s="97"/>
      <c r="C1025" s="97"/>
    </row>
    <row r="1026">
      <c r="B1026" s="97"/>
      <c r="C1026" s="97"/>
    </row>
    <row r="1027">
      <c r="B1027" s="97"/>
      <c r="C1027" s="97"/>
    </row>
    <row r="1028">
      <c r="B1028" s="97"/>
      <c r="C1028" s="97"/>
    </row>
    <row r="1029">
      <c r="B1029" s="97"/>
      <c r="C1029" s="97"/>
    </row>
    <row r="1030">
      <c r="B1030" s="97"/>
      <c r="C1030" s="97"/>
    </row>
    <row r="1031">
      <c r="B1031" s="97"/>
      <c r="C1031" s="97"/>
    </row>
    <row r="1032">
      <c r="B1032" s="97"/>
      <c r="C1032" s="97"/>
    </row>
    <row r="1033">
      <c r="B1033" s="97"/>
      <c r="C1033" s="97"/>
    </row>
    <row r="1034">
      <c r="B1034" s="97"/>
      <c r="C1034" s="97"/>
    </row>
    <row r="1035">
      <c r="B1035" s="97"/>
      <c r="C1035" s="97"/>
    </row>
    <row r="1036">
      <c r="B1036" s="97"/>
      <c r="C1036" s="97"/>
    </row>
    <row r="1037">
      <c r="B1037" s="97"/>
      <c r="C1037" s="97"/>
    </row>
    <row r="1038">
      <c r="B1038" s="97"/>
      <c r="C1038" s="97"/>
    </row>
    <row r="1039">
      <c r="B1039" s="97"/>
      <c r="C1039" s="97"/>
    </row>
    <row r="1040">
      <c r="B1040" s="97"/>
      <c r="C1040" s="97"/>
    </row>
    <row r="1041">
      <c r="B1041" s="97"/>
      <c r="C1041" s="97"/>
    </row>
    <row r="1042">
      <c r="B1042" s="97"/>
      <c r="C1042" s="97"/>
    </row>
    <row r="1043">
      <c r="B1043" s="97"/>
      <c r="C1043" s="97"/>
    </row>
    <row r="1044">
      <c r="B1044" s="97"/>
      <c r="C1044" s="97"/>
    </row>
    <row r="1045">
      <c r="B1045" s="97"/>
      <c r="C1045" s="97"/>
    </row>
    <row r="1046">
      <c r="B1046" s="97"/>
      <c r="C1046" s="97"/>
    </row>
    <row r="1047">
      <c r="B1047" s="97"/>
      <c r="C1047" s="97"/>
    </row>
    <row r="1048">
      <c r="B1048" s="97"/>
      <c r="C1048" s="97"/>
    </row>
    <row r="1049">
      <c r="B1049" s="97"/>
      <c r="C1049" s="97"/>
    </row>
    <row r="1050">
      <c r="B1050" s="97"/>
      <c r="C1050" s="97"/>
    </row>
    <row r="1051">
      <c r="B1051" s="97"/>
      <c r="C1051" s="97"/>
    </row>
    <row r="1052">
      <c r="B1052" s="97"/>
      <c r="C1052" s="97"/>
    </row>
    <row r="1053">
      <c r="B1053" s="97"/>
      <c r="C1053" s="97"/>
    </row>
    <row r="1054">
      <c r="B1054" s="97"/>
      <c r="C1054" s="97"/>
    </row>
    <row r="1055">
      <c r="B1055" s="97"/>
      <c r="C1055" s="97"/>
    </row>
    <row r="1056">
      <c r="B1056" s="97"/>
      <c r="C1056" s="97"/>
    </row>
    <row r="1057">
      <c r="B1057" s="97"/>
      <c r="C1057" s="97"/>
    </row>
    <row r="1058">
      <c r="B1058" s="97"/>
      <c r="C1058" s="97"/>
    </row>
    <row r="1059">
      <c r="B1059" s="97"/>
      <c r="C1059" s="97"/>
    </row>
    <row r="1060">
      <c r="B1060" s="97"/>
      <c r="C1060" s="97"/>
    </row>
    <row r="1061">
      <c r="B1061" s="97"/>
      <c r="C1061" s="97"/>
    </row>
    <row r="1062">
      <c r="B1062" s="97"/>
      <c r="C1062" s="97"/>
    </row>
    <row r="1063">
      <c r="B1063" s="97"/>
      <c r="C1063" s="97"/>
    </row>
    <row r="1064">
      <c r="B1064" s="97"/>
      <c r="C1064" s="97"/>
    </row>
    <row r="1065">
      <c r="B1065" s="97"/>
      <c r="C1065" s="97"/>
    </row>
    <row r="1066">
      <c r="B1066" s="97"/>
      <c r="C1066" s="97"/>
    </row>
    <row r="1067">
      <c r="B1067" s="97"/>
      <c r="C1067" s="97"/>
    </row>
    <row r="1068">
      <c r="B1068" s="97"/>
      <c r="C1068" s="97"/>
    </row>
    <row r="1069">
      <c r="B1069" s="97"/>
      <c r="C1069" s="97"/>
    </row>
    <row r="1070">
      <c r="B1070" s="97"/>
      <c r="C1070" s="97"/>
    </row>
    <row r="1071">
      <c r="B1071" s="97"/>
      <c r="C1071" s="97"/>
    </row>
    <row r="1072">
      <c r="B1072" s="97"/>
      <c r="C1072" s="97"/>
    </row>
    <row r="1073">
      <c r="B1073" s="97"/>
      <c r="C1073" s="97"/>
    </row>
    <row r="1074">
      <c r="B1074" s="97"/>
      <c r="C1074" s="97"/>
    </row>
    <row r="1075">
      <c r="B1075" s="97"/>
      <c r="C1075" s="97"/>
    </row>
    <row r="1076">
      <c r="B1076" s="97"/>
      <c r="C1076" s="97"/>
    </row>
    <row r="1077">
      <c r="B1077" s="97"/>
      <c r="C1077" s="97"/>
    </row>
    <row r="1078">
      <c r="B1078" s="97"/>
      <c r="C1078" s="97"/>
    </row>
    <row r="1079">
      <c r="B1079" s="97"/>
      <c r="C1079" s="97"/>
    </row>
    <row r="1080">
      <c r="B1080" s="97"/>
      <c r="C1080" s="97"/>
    </row>
    <row r="1081">
      <c r="B1081" s="97"/>
      <c r="C1081" s="97"/>
    </row>
    <row r="1082">
      <c r="B1082" s="97"/>
      <c r="C1082" s="97"/>
    </row>
    <row r="1083">
      <c r="B1083" s="97"/>
      <c r="C1083" s="97"/>
    </row>
    <row r="1084">
      <c r="B1084" s="97"/>
      <c r="C1084" s="97"/>
    </row>
    <row r="1085">
      <c r="B1085" s="97"/>
      <c r="C1085" s="97"/>
    </row>
    <row r="1086">
      <c r="B1086" s="97"/>
      <c r="C1086" s="97"/>
    </row>
    <row r="1087">
      <c r="B1087" s="97"/>
      <c r="C1087" s="97"/>
    </row>
    <row r="1088">
      <c r="B1088" s="97"/>
      <c r="C1088" s="97"/>
    </row>
    <row r="1089">
      <c r="B1089" s="97"/>
      <c r="C1089" s="97"/>
    </row>
    <row r="1090">
      <c r="B1090" s="97"/>
      <c r="C1090" s="97"/>
    </row>
    <row r="1091">
      <c r="B1091" s="97"/>
      <c r="C1091" s="97"/>
    </row>
    <row r="1092">
      <c r="B1092" s="97"/>
      <c r="C1092" s="97"/>
    </row>
    <row r="1093">
      <c r="B1093" s="97"/>
      <c r="C1093" s="97"/>
    </row>
    <row r="1094">
      <c r="B1094" s="97"/>
      <c r="C1094" s="97"/>
    </row>
    <row r="1095">
      <c r="B1095" s="97"/>
      <c r="C1095" s="97"/>
    </row>
    <row r="1096">
      <c r="B1096" s="97"/>
      <c r="C1096" s="97"/>
    </row>
    <row r="1097">
      <c r="B1097" s="97"/>
      <c r="C1097" s="97"/>
    </row>
    <row r="1098">
      <c r="B1098" s="97"/>
      <c r="C1098" s="97"/>
    </row>
    <row r="1099">
      <c r="B1099" s="97"/>
      <c r="C1099" s="97"/>
    </row>
    <row r="1100">
      <c r="B1100" s="97"/>
      <c r="C1100" s="97"/>
    </row>
    <row r="1101">
      <c r="B1101" s="97"/>
      <c r="C1101" s="97"/>
    </row>
    <row r="1102">
      <c r="B1102" s="97"/>
      <c r="C1102" s="97"/>
    </row>
    <row r="1103">
      <c r="B1103" s="97"/>
      <c r="C1103" s="97"/>
    </row>
    <row r="1104">
      <c r="B1104" s="97"/>
      <c r="C1104" s="97"/>
    </row>
    <row r="1105">
      <c r="B1105" s="97"/>
      <c r="C1105" s="97"/>
    </row>
    <row r="1106">
      <c r="B1106" s="97"/>
      <c r="C1106" s="97"/>
    </row>
    <row r="1107">
      <c r="B1107" s="97"/>
      <c r="C1107" s="97"/>
    </row>
    <row r="1108">
      <c r="B1108" s="97"/>
      <c r="C1108" s="97"/>
    </row>
    <row r="1109">
      <c r="B1109" s="97"/>
      <c r="C1109" s="97"/>
    </row>
    <row r="1110">
      <c r="B1110" s="97"/>
      <c r="C1110" s="97"/>
    </row>
    <row r="1111">
      <c r="B1111" s="97"/>
      <c r="C1111" s="97"/>
    </row>
    <row r="1112">
      <c r="B1112" s="97"/>
      <c r="C1112" s="97"/>
    </row>
    <row r="1113">
      <c r="B1113" s="97"/>
      <c r="C1113" s="97"/>
    </row>
    <row r="1114">
      <c r="B1114" s="97"/>
      <c r="C1114" s="97"/>
    </row>
    <row r="1115">
      <c r="B1115" s="97"/>
      <c r="C1115" s="97"/>
    </row>
    <row r="1116">
      <c r="B1116" s="97"/>
      <c r="C1116" s="97"/>
    </row>
    <row r="1117">
      <c r="B1117" s="97"/>
      <c r="C1117" s="97"/>
    </row>
    <row r="1118">
      <c r="B1118" s="97"/>
      <c r="C1118" s="97"/>
    </row>
    <row r="1119">
      <c r="B1119" s="97"/>
      <c r="C1119" s="97"/>
    </row>
    <row r="1120">
      <c r="B1120" s="97"/>
      <c r="C1120" s="97"/>
    </row>
    <row r="1121">
      <c r="B1121" s="97"/>
      <c r="C1121" s="97"/>
    </row>
    <row r="1122">
      <c r="B1122" s="97"/>
      <c r="C1122" s="97"/>
    </row>
    <row r="1123">
      <c r="B1123" s="97"/>
      <c r="C1123" s="97"/>
    </row>
    <row r="1124">
      <c r="B1124" s="97"/>
      <c r="C1124" s="97"/>
    </row>
    <row r="1125">
      <c r="B1125" s="97"/>
      <c r="C1125" s="97"/>
    </row>
    <row r="1126">
      <c r="B1126" s="97"/>
      <c r="C1126" s="97"/>
    </row>
    <row r="1127">
      <c r="B1127" s="97"/>
      <c r="C1127" s="97"/>
    </row>
    <row r="1128">
      <c r="B1128" s="97"/>
      <c r="C1128" s="97"/>
    </row>
    <row r="1129">
      <c r="B1129" s="97"/>
      <c r="C1129" s="97"/>
    </row>
    <row r="1130">
      <c r="B1130" s="97"/>
      <c r="C1130" s="97"/>
    </row>
    <row r="1131">
      <c r="B1131" s="97"/>
      <c r="C1131" s="97"/>
    </row>
    <row r="1132">
      <c r="B1132" s="97"/>
      <c r="C1132" s="97"/>
    </row>
    <row r="1133">
      <c r="B1133" s="97"/>
      <c r="C1133" s="97"/>
    </row>
    <row r="1134">
      <c r="B1134" s="97"/>
      <c r="C1134" s="97"/>
    </row>
    <row r="1135">
      <c r="B1135" s="97"/>
      <c r="C1135" s="97"/>
    </row>
    <row r="1136">
      <c r="B1136" s="97"/>
      <c r="C1136" s="97"/>
    </row>
    <row r="1137">
      <c r="B1137" s="97"/>
      <c r="C1137" s="97"/>
    </row>
    <row r="1138">
      <c r="B1138" s="97"/>
      <c r="C1138" s="97"/>
    </row>
    <row r="1139">
      <c r="B1139" s="97"/>
      <c r="C1139" s="97"/>
    </row>
    <row r="1140">
      <c r="B1140" s="97"/>
      <c r="C1140" s="97"/>
    </row>
    <row r="1141">
      <c r="B1141" s="97"/>
      <c r="C1141" s="97"/>
    </row>
    <row r="1142">
      <c r="B1142" s="97"/>
      <c r="C1142" s="97"/>
    </row>
    <row r="1143">
      <c r="B1143" s="97"/>
      <c r="C1143" s="97"/>
    </row>
    <row r="1144">
      <c r="B1144" s="97"/>
      <c r="C1144" s="97"/>
    </row>
    <row r="1145">
      <c r="B1145" s="97"/>
      <c r="C1145" s="97"/>
    </row>
    <row r="1146">
      <c r="B1146" s="97"/>
      <c r="C1146" s="97"/>
    </row>
    <row r="1147">
      <c r="B1147" s="97"/>
      <c r="C1147" s="97"/>
    </row>
    <row r="1148">
      <c r="B1148" s="97"/>
      <c r="C1148" s="97"/>
    </row>
    <row r="1149">
      <c r="B1149" s="97"/>
      <c r="C1149" s="97"/>
    </row>
    <row r="1150">
      <c r="B1150" s="97"/>
      <c r="C1150" s="97"/>
    </row>
    <row r="1151">
      <c r="B1151" s="97"/>
      <c r="C1151" s="97"/>
    </row>
    <row r="1152">
      <c r="B1152" s="97"/>
      <c r="C1152" s="97"/>
    </row>
    <row r="1153">
      <c r="B1153" s="97"/>
      <c r="C1153" s="97"/>
    </row>
    <row r="1154">
      <c r="B1154" s="97"/>
      <c r="C1154" s="97"/>
    </row>
    <row r="1155">
      <c r="B1155" s="97"/>
      <c r="C1155" s="97"/>
    </row>
    <row r="1156">
      <c r="B1156" s="97"/>
      <c r="C1156" s="97"/>
    </row>
    <row r="1157">
      <c r="B1157" s="97"/>
      <c r="C1157" s="97"/>
    </row>
    <row r="1158">
      <c r="B1158" s="97"/>
      <c r="C1158" s="97"/>
    </row>
    <row r="1159">
      <c r="B1159" s="97"/>
      <c r="C1159" s="97"/>
    </row>
    <row r="1160">
      <c r="B1160" s="97"/>
      <c r="C1160" s="97"/>
    </row>
    <row r="1161">
      <c r="B1161" s="97"/>
      <c r="C1161" s="97"/>
    </row>
    <row r="1162">
      <c r="B1162" s="97"/>
      <c r="C1162" s="97"/>
    </row>
    <row r="1163">
      <c r="B1163" s="97"/>
      <c r="C1163" s="97"/>
    </row>
    <row r="1164">
      <c r="B1164" s="97"/>
      <c r="C1164" s="97"/>
    </row>
    <row r="1165">
      <c r="B1165" s="97"/>
      <c r="C1165" s="97"/>
    </row>
    <row r="1166">
      <c r="B1166" s="97"/>
      <c r="C1166" s="97"/>
    </row>
    <row r="1167">
      <c r="B1167" s="97"/>
      <c r="C1167" s="97"/>
    </row>
    <row r="1168">
      <c r="B1168" s="97"/>
      <c r="C1168" s="97"/>
    </row>
    <row r="1169">
      <c r="B1169" s="97"/>
      <c r="C1169" s="97"/>
    </row>
    <row r="1170">
      <c r="B1170" s="97"/>
      <c r="C1170" s="97"/>
    </row>
    <row r="1171">
      <c r="B1171" s="97"/>
      <c r="C1171" s="97"/>
    </row>
    <row r="1172">
      <c r="B1172" s="97"/>
      <c r="C1172" s="97"/>
    </row>
    <row r="1173">
      <c r="B1173" s="97"/>
      <c r="C1173" s="97"/>
    </row>
    <row r="1174">
      <c r="B1174" s="97"/>
      <c r="C1174" s="97"/>
    </row>
    <row r="1175">
      <c r="B1175" s="97"/>
      <c r="C1175" s="97"/>
    </row>
    <row r="1176">
      <c r="B1176" s="97"/>
      <c r="C1176" s="97"/>
    </row>
    <row r="1177">
      <c r="B1177" s="97"/>
      <c r="C1177" s="97"/>
    </row>
    <row r="1178">
      <c r="B1178" s="97"/>
      <c r="C1178" s="97"/>
    </row>
    <row r="1179">
      <c r="B1179" s="97"/>
      <c r="C1179" s="97"/>
    </row>
    <row r="1180">
      <c r="B1180" s="97"/>
      <c r="C1180" s="97"/>
    </row>
    <row r="1181">
      <c r="B1181" s="97"/>
      <c r="C1181" s="97"/>
    </row>
    <row r="1182">
      <c r="B1182" s="97"/>
      <c r="C1182" s="97"/>
    </row>
    <row r="1183">
      <c r="B1183" s="97"/>
      <c r="C1183" s="97"/>
    </row>
    <row r="1184">
      <c r="B1184" s="97"/>
      <c r="C1184" s="97"/>
    </row>
    <row r="1185">
      <c r="B1185" s="97"/>
      <c r="C1185" s="97"/>
    </row>
    <row r="1186">
      <c r="B1186" s="97"/>
      <c r="C1186" s="97"/>
    </row>
    <row r="1187">
      <c r="B1187" s="97"/>
      <c r="C1187" s="97"/>
    </row>
    <row r="1188">
      <c r="B1188" s="97"/>
      <c r="C1188" s="97"/>
    </row>
    <row r="1189">
      <c r="B1189" s="97"/>
      <c r="C1189" s="97"/>
    </row>
    <row r="1190">
      <c r="B1190" s="97"/>
      <c r="C1190" s="97"/>
    </row>
    <row r="1191">
      <c r="B1191" s="97"/>
      <c r="C1191" s="97"/>
    </row>
    <row r="1192">
      <c r="B1192" s="97"/>
      <c r="C1192" s="97"/>
    </row>
    <row r="1193">
      <c r="B1193" s="97"/>
      <c r="C1193" s="97"/>
    </row>
    <row r="1194">
      <c r="B1194" s="97"/>
      <c r="C1194" s="97"/>
    </row>
    <row r="1195">
      <c r="B1195" s="97"/>
      <c r="C1195" s="97"/>
    </row>
    <row r="1196">
      <c r="B1196" s="97"/>
      <c r="C1196" s="97"/>
    </row>
    <row r="1197">
      <c r="B1197" s="97"/>
      <c r="C1197" s="97"/>
    </row>
    <row r="1198">
      <c r="B1198" s="97"/>
      <c r="C1198" s="97"/>
    </row>
    <row r="1199">
      <c r="B1199" s="97"/>
      <c r="C1199" s="97"/>
    </row>
    <row r="1200">
      <c r="B1200" s="97"/>
      <c r="C1200" s="97"/>
    </row>
    <row r="1201">
      <c r="B1201" s="97"/>
      <c r="C1201" s="97"/>
    </row>
    <row r="1202">
      <c r="B1202" s="97"/>
      <c r="C1202" s="97"/>
    </row>
    <row r="1203">
      <c r="B1203" s="97"/>
      <c r="C1203" s="97"/>
    </row>
    <row r="1204">
      <c r="B1204" s="97"/>
      <c r="C1204" s="97"/>
    </row>
    <row r="1205">
      <c r="B1205" s="97"/>
      <c r="C1205" s="97"/>
    </row>
    <row r="1206">
      <c r="B1206" s="97"/>
      <c r="C1206" s="97"/>
    </row>
    <row r="1207">
      <c r="B1207" s="97"/>
      <c r="C1207" s="97"/>
    </row>
    <row r="1208">
      <c r="B1208" s="97"/>
      <c r="C1208" s="97"/>
    </row>
    <row r="1209">
      <c r="B1209" s="97"/>
      <c r="C1209" s="97"/>
    </row>
    <row r="1210">
      <c r="B1210" s="97"/>
      <c r="C1210" s="97"/>
    </row>
    <row r="1211">
      <c r="B1211" s="97"/>
      <c r="C1211" s="97"/>
    </row>
    <row r="1212">
      <c r="B1212" s="97"/>
      <c r="C1212" s="97"/>
    </row>
    <row r="1213">
      <c r="B1213" s="97"/>
      <c r="C1213" s="97"/>
    </row>
    <row r="1214">
      <c r="B1214" s="97"/>
      <c r="C1214" s="97"/>
    </row>
    <row r="1215">
      <c r="B1215" s="97"/>
      <c r="C1215" s="97"/>
    </row>
    <row r="1216">
      <c r="B1216" s="97"/>
      <c r="C1216" s="97"/>
    </row>
    <row r="1217">
      <c r="B1217" s="97"/>
      <c r="C1217" s="97"/>
    </row>
    <row r="1218">
      <c r="B1218" s="97"/>
      <c r="C1218" s="97"/>
    </row>
    <row r="1219">
      <c r="B1219" s="97"/>
      <c r="C1219" s="97"/>
    </row>
    <row r="1220">
      <c r="B1220" s="97"/>
      <c r="C1220" s="97"/>
    </row>
    <row r="1221">
      <c r="B1221" s="97"/>
      <c r="C1221" s="97"/>
    </row>
    <row r="1222">
      <c r="B1222" s="97"/>
      <c r="C1222" s="97"/>
    </row>
    <row r="1223">
      <c r="B1223" s="97"/>
      <c r="C1223" s="97"/>
    </row>
    <row r="1224">
      <c r="B1224" s="97"/>
      <c r="C1224" s="97"/>
    </row>
    <row r="1225">
      <c r="B1225" s="97"/>
      <c r="C1225" s="97"/>
    </row>
    <row r="1226">
      <c r="B1226" s="97"/>
      <c r="C1226" s="97"/>
    </row>
    <row r="1227">
      <c r="B1227" s="97"/>
      <c r="C1227" s="97"/>
    </row>
    <row r="1228">
      <c r="B1228" s="97"/>
      <c r="C1228" s="97"/>
    </row>
    <row r="1229">
      <c r="B1229" s="97"/>
      <c r="C1229" s="97"/>
    </row>
    <row r="1230">
      <c r="B1230" s="97"/>
      <c r="C1230" s="97"/>
    </row>
    <row r="1231">
      <c r="B1231" s="97"/>
      <c r="C1231" s="97"/>
    </row>
    <row r="1232">
      <c r="B1232" s="97"/>
      <c r="C1232" s="97"/>
    </row>
    <row r="1233">
      <c r="B1233" s="97"/>
      <c r="C1233" s="97"/>
    </row>
    <row r="1234">
      <c r="B1234" s="97"/>
      <c r="C1234" s="97"/>
    </row>
    <row r="1235">
      <c r="B1235" s="97"/>
      <c r="C1235" s="97"/>
    </row>
    <row r="1236">
      <c r="B1236" s="97"/>
      <c r="C1236" s="97"/>
    </row>
    <row r="1237">
      <c r="B1237" s="97"/>
      <c r="C1237" s="97"/>
    </row>
    <row r="1238">
      <c r="B1238" s="97"/>
      <c r="C1238" s="97"/>
    </row>
    <row r="1239">
      <c r="B1239" s="97"/>
      <c r="C1239" s="97"/>
    </row>
    <row r="1240">
      <c r="B1240" s="97"/>
      <c r="C1240" s="97"/>
    </row>
    <row r="1241">
      <c r="B1241" s="97"/>
      <c r="C1241" s="97"/>
    </row>
    <row r="1242">
      <c r="B1242" s="97"/>
      <c r="C1242" s="97"/>
    </row>
    <row r="1243">
      <c r="B1243" s="97"/>
      <c r="C1243" s="97"/>
    </row>
    <row r="1244">
      <c r="B1244" s="97"/>
      <c r="C1244" s="97"/>
    </row>
    <row r="1245">
      <c r="B1245" s="97"/>
      <c r="C1245" s="97"/>
    </row>
    <row r="1246">
      <c r="B1246" s="97"/>
      <c r="C1246" s="97"/>
    </row>
    <row r="1247">
      <c r="B1247" s="97"/>
      <c r="C1247" s="97"/>
    </row>
    <row r="1248">
      <c r="B1248" s="97"/>
      <c r="C1248" s="97"/>
    </row>
    <row r="1249">
      <c r="B1249" s="97"/>
      <c r="C1249" s="97"/>
    </row>
    <row r="1250">
      <c r="B1250" s="97"/>
      <c r="C1250" s="97"/>
    </row>
    <row r="1251">
      <c r="B1251" s="97"/>
      <c r="C1251" s="97"/>
    </row>
    <row r="1252">
      <c r="B1252" s="97"/>
      <c r="C1252" s="97"/>
    </row>
    <row r="1253">
      <c r="B1253" s="97"/>
      <c r="C1253" s="97"/>
    </row>
    <row r="1254">
      <c r="B1254" s="97"/>
      <c r="C1254" s="97"/>
    </row>
    <row r="1255">
      <c r="B1255" s="97"/>
      <c r="C1255" s="97"/>
    </row>
    <row r="1256">
      <c r="B1256" s="97"/>
      <c r="C1256" s="97"/>
    </row>
    <row r="1257">
      <c r="B1257" s="97"/>
      <c r="C1257" s="97"/>
    </row>
    <row r="1258">
      <c r="B1258" s="97"/>
      <c r="C1258" s="97"/>
    </row>
    <row r="1259">
      <c r="B1259" s="97"/>
      <c r="C1259" s="97"/>
    </row>
    <row r="1260">
      <c r="B1260" s="97"/>
      <c r="C1260" s="97"/>
    </row>
    <row r="1261">
      <c r="B1261" s="97"/>
      <c r="C1261" s="97"/>
    </row>
    <row r="1262">
      <c r="B1262" s="97"/>
      <c r="C1262" s="97"/>
    </row>
    <row r="1263">
      <c r="B1263" s="97"/>
      <c r="C1263" s="97"/>
    </row>
    <row r="1264">
      <c r="B1264" s="97"/>
      <c r="C1264" s="97"/>
    </row>
    <row r="1265">
      <c r="B1265" s="97"/>
      <c r="C1265" s="97"/>
    </row>
    <row r="1266">
      <c r="B1266" s="97"/>
      <c r="C1266" s="97"/>
    </row>
    <row r="1267">
      <c r="B1267" s="97"/>
      <c r="C1267" s="97"/>
    </row>
    <row r="1268">
      <c r="B1268" s="97"/>
      <c r="C1268" s="97"/>
    </row>
    <row r="1269">
      <c r="B1269" s="97"/>
      <c r="C1269" s="97"/>
    </row>
    <row r="1270">
      <c r="B1270" s="97"/>
      <c r="C1270" s="97"/>
    </row>
    <row r="1271">
      <c r="B1271" s="97"/>
      <c r="C1271" s="97"/>
    </row>
    <row r="1272">
      <c r="B1272" s="97"/>
      <c r="C1272" s="97"/>
    </row>
    <row r="1273">
      <c r="B1273" s="97"/>
      <c r="C1273" s="97"/>
    </row>
    <row r="1274">
      <c r="B1274" s="97"/>
      <c r="C1274" s="97"/>
    </row>
    <row r="1275">
      <c r="B1275" s="97"/>
      <c r="C1275" s="97"/>
    </row>
    <row r="1276">
      <c r="B1276" s="97"/>
      <c r="C1276" s="97"/>
    </row>
    <row r="1277">
      <c r="B1277" s="97"/>
      <c r="C1277" s="97"/>
    </row>
    <row r="1278">
      <c r="B1278" s="97"/>
      <c r="C1278" s="97"/>
    </row>
    <row r="1279">
      <c r="B1279" s="97"/>
      <c r="C1279" s="97"/>
    </row>
    <row r="1280">
      <c r="B1280" s="97"/>
      <c r="C1280" s="97"/>
    </row>
    <row r="1281">
      <c r="B1281" s="97"/>
      <c r="C1281" s="97"/>
    </row>
    <row r="1282">
      <c r="B1282" s="97"/>
      <c r="C1282" s="97"/>
    </row>
    <row r="1283">
      <c r="B1283" s="97"/>
      <c r="C1283" s="97"/>
    </row>
    <row r="1284">
      <c r="B1284" s="97"/>
      <c r="C1284" s="97"/>
    </row>
    <row r="1285">
      <c r="B1285" s="97"/>
      <c r="C1285" s="97"/>
    </row>
    <row r="1286">
      <c r="B1286" s="97"/>
      <c r="C1286" s="97"/>
    </row>
    <row r="1287">
      <c r="B1287" s="97"/>
      <c r="C1287" s="97"/>
    </row>
    <row r="1288">
      <c r="B1288" s="97"/>
      <c r="C1288" s="97"/>
    </row>
    <row r="1289">
      <c r="B1289" s="97"/>
      <c r="C1289" s="97"/>
    </row>
    <row r="1290">
      <c r="B1290" s="97"/>
      <c r="C1290" s="97"/>
    </row>
    <row r="1291">
      <c r="B1291" s="97"/>
      <c r="C1291" s="97"/>
    </row>
    <row r="1292">
      <c r="B1292" s="97"/>
      <c r="C1292" s="97"/>
    </row>
    <row r="1293">
      <c r="B1293" s="97"/>
      <c r="C1293" s="97"/>
    </row>
    <row r="1294">
      <c r="B1294" s="97"/>
      <c r="C1294" s="97"/>
    </row>
    <row r="1295">
      <c r="B1295" s="97"/>
      <c r="C1295" s="97"/>
    </row>
    <row r="1296">
      <c r="B1296" s="97"/>
      <c r="C1296" s="97"/>
    </row>
    <row r="1297">
      <c r="B1297" s="97"/>
      <c r="C1297" s="97"/>
    </row>
    <row r="1298">
      <c r="B1298" s="97"/>
      <c r="C1298" s="97"/>
    </row>
    <row r="1299">
      <c r="B1299" s="97"/>
      <c r="C1299" s="97"/>
    </row>
    <row r="1300">
      <c r="B1300" s="97"/>
      <c r="C1300" s="97"/>
    </row>
    <row r="1301">
      <c r="B1301" s="97"/>
      <c r="C1301" s="97"/>
    </row>
    <row r="1302">
      <c r="B1302" s="97"/>
      <c r="C1302" s="97"/>
    </row>
    <row r="1303">
      <c r="B1303" s="97"/>
      <c r="C1303" s="97"/>
    </row>
    <row r="1304">
      <c r="B1304" s="97"/>
      <c r="C1304" s="97"/>
    </row>
    <row r="1305">
      <c r="B1305" s="97"/>
      <c r="C1305" s="97"/>
    </row>
    <row r="1306">
      <c r="B1306" s="97"/>
      <c r="C1306" s="97"/>
    </row>
    <row r="1307">
      <c r="B1307" s="97"/>
      <c r="C1307" s="97"/>
    </row>
    <row r="1308">
      <c r="B1308" s="97"/>
      <c r="C1308" s="97"/>
    </row>
    <row r="1309">
      <c r="B1309" s="97"/>
      <c r="C1309" s="97"/>
    </row>
    <row r="1310">
      <c r="B1310" s="97"/>
      <c r="C1310" s="97"/>
    </row>
    <row r="1311">
      <c r="B1311" s="97"/>
      <c r="C1311" s="97"/>
    </row>
    <row r="1312">
      <c r="B1312" s="97"/>
      <c r="C1312" s="97"/>
    </row>
    <row r="1313">
      <c r="B1313" s="97"/>
      <c r="C1313" s="97"/>
    </row>
    <row r="1314">
      <c r="B1314" s="97"/>
      <c r="C1314" s="97"/>
    </row>
    <row r="1315">
      <c r="B1315" s="97"/>
      <c r="C1315" s="97"/>
    </row>
    <row r="1316">
      <c r="B1316" s="97"/>
      <c r="C1316" s="97"/>
    </row>
    <row r="1317">
      <c r="B1317" s="97"/>
      <c r="C1317" s="97"/>
    </row>
    <row r="1318">
      <c r="B1318" s="97"/>
      <c r="C1318" s="97"/>
    </row>
    <row r="1319">
      <c r="B1319" s="97"/>
      <c r="C1319" s="97"/>
    </row>
    <row r="1320">
      <c r="B1320" s="97"/>
      <c r="C1320" s="97"/>
    </row>
    <row r="1321">
      <c r="B1321" s="97"/>
      <c r="C1321" s="97"/>
    </row>
    <row r="1322">
      <c r="B1322" s="97"/>
      <c r="C1322" s="97"/>
    </row>
    <row r="1323">
      <c r="B1323" s="97"/>
      <c r="C1323" s="97"/>
    </row>
    <row r="1324">
      <c r="B1324" s="97"/>
      <c r="C1324" s="97"/>
    </row>
    <row r="1325">
      <c r="B1325" s="97"/>
      <c r="C1325" s="97"/>
    </row>
    <row r="1326">
      <c r="B1326" s="97"/>
      <c r="C1326" s="97"/>
    </row>
    <row r="1327">
      <c r="B1327" s="97"/>
      <c r="C1327" s="97"/>
    </row>
    <row r="1328">
      <c r="B1328" s="97"/>
      <c r="C1328" s="97"/>
    </row>
    <row r="1329">
      <c r="B1329" s="97"/>
      <c r="C1329" s="97"/>
    </row>
    <row r="1330">
      <c r="B1330" s="97"/>
      <c r="C1330" s="97"/>
    </row>
    <row r="1331">
      <c r="B1331" s="97"/>
      <c r="C1331" s="97"/>
    </row>
    <row r="1332">
      <c r="B1332" s="97"/>
      <c r="C1332" s="97"/>
    </row>
    <row r="1333">
      <c r="B1333" s="97"/>
      <c r="C1333" s="97"/>
    </row>
    <row r="1334">
      <c r="B1334" s="97"/>
      <c r="C1334" s="97"/>
    </row>
    <row r="1335">
      <c r="B1335" s="97"/>
      <c r="C1335" s="97"/>
    </row>
    <row r="1336">
      <c r="B1336" s="97"/>
      <c r="C1336" s="97"/>
    </row>
    <row r="1337">
      <c r="B1337" s="97"/>
      <c r="C1337" s="97"/>
    </row>
    <row r="1338">
      <c r="B1338" s="97"/>
      <c r="C1338" s="97"/>
    </row>
    <row r="1339">
      <c r="B1339" s="97"/>
      <c r="C1339" s="97"/>
    </row>
    <row r="1340">
      <c r="B1340" s="97"/>
      <c r="C1340" s="97"/>
    </row>
    <row r="1341">
      <c r="B1341" s="97"/>
      <c r="C1341" s="97"/>
    </row>
    <row r="1342">
      <c r="B1342" s="97"/>
      <c r="C1342" s="97"/>
    </row>
    <row r="1343">
      <c r="B1343" s="97"/>
      <c r="C1343" s="97"/>
    </row>
    <row r="1344">
      <c r="B1344" s="97"/>
      <c r="C1344" s="97"/>
    </row>
    <row r="1345">
      <c r="B1345" s="97"/>
      <c r="C1345" s="97"/>
    </row>
    <row r="1346">
      <c r="B1346" s="97"/>
      <c r="C1346" s="97"/>
    </row>
    <row r="1347">
      <c r="B1347" s="97"/>
      <c r="C1347" s="97"/>
    </row>
    <row r="1348">
      <c r="B1348" s="97"/>
      <c r="C1348" s="97"/>
    </row>
    <row r="1349">
      <c r="B1349" s="97"/>
      <c r="C1349" s="97"/>
    </row>
    <row r="1350">
      <c r="B1350" s="97"/>
      <c r="C1350" s="97"/>
    </row>
    <row r="1351">
      <c r="B1351" s="97"/>
      <c r="C1351" s="97"/>
    </row>
    <row r="1352">
      <c r="B1352" s="97"/>
      <c r="C1352" s="97"/>
    </row>
    <row r="1353">
      <c r="B1353" s="97"/>
      <c r="C1353" s="97"/>
    </row>
    <row r="1354">
      <c r="B1354" s="97"/>
      <c r="C1354" s="97"/>
    </row>
    <row r="1355">
      <c r="B1355" s="97"/>
      <c r="C1355" s="97"/>
    </row>
    <row r="1356">
      <c r="B1356" s="97"/>
      <c r="C1356" s="97"/>
    </row>
    <row r="1357">
      <c r="B1357" s="97"/>
      <c r="C1357" s="97"/>
    </row>
    <row r="1358">
      <c r="B1358" s="97"/>
      <c r="C1358" s="97"/>
    </row>
    <row r="1359">
      <c r="B1359" s="97"/>
      <c r="C1359" s="97"/>
    </row>
    <row r="1360">
      <c r="B1360" s="97"/>
      <c r="C1360" s="97"/>
    </row>
    <row r="1361">
      <c r="B1361" s="97"/>
      <c r="C1361" s="97"/>
    </row>
    <row r="1362">
      <c r="B1362" s="97"/>
      <c r="C1362" s="97"/>
    </row>
    <row r="1363">
      <c r="B1363" s="97"/>
      <c r="C1363" s="97"/>
    </row>
    <row r="1364">
      <c r="B1364" s="97"/>
      <c r="C1364" s="97"/>
    </row>
    <row r="1365">
      <c r="B1365" s="97"/>
      <c r="C1365" s="97"/>
    </row>
    <row r="1366">
      <c r="B1366" s="97"/>
      <c r="C1366" s="97"/>
    </row>
    <row r="1367">
      <c r="B1367" s="97"/>
      <c r="C1367" s="97"/>
    </row>
    <row r="1368">
      <c r="B1368" s="97"/>
      <c r="C1368" s="97"/>
    </row>
    <row r="1369">
      <c r="B1369" s="97"/>
      <c r="C1369" s="97"/>
    </row>
    <row r="1370">
      <c r="B1370" s="97"/>
      <c r="C1370" s="97"/>
    </row>
    <row r="1371">
      <c r="B1371" s="97"/>
      <c r="C1371" s="97"/>
    </row>
    <row r="1372">
      <c r="B1372" s="97"/>
      <c r="C1372" s="97"/>
    </row>
    <row r="1373">
      <c r="B1373" s="97"/>
      <c r="C1373" s="97"/>
    </row>
    <row r="1374">
      <c r="B1374" s="97"/>
      <c r="C1374" s="97"/>
    </row>
    <row r="1375">
      <c r="B1375" s="97"/>
      <c r="C1375" s="97"/>
    </row>
    <row r="1376">
      <c r="B1376" s="97"/>
      <c r="C1376" s="97"/>
    </row>
    <row r="1377">
      <c r="B1377" s="97"/>
      <c r="C1377" s="97"/>
    </row>
    <row r="1378">
      <c r="B1378" s="97"/>
      <c r="C1378" s="97"/>
    </row>
    <row r="1379">
      <c r="B1379" s="97"/>
      <c r="C1379" s="97"/>
    </row>
    <row r="1380">
      <c r="B1380" s="97"/>
      <c r="C1380" s="97"/>
    </row>
    <row r="1381">
      <c r="B1381" s="97"/>
      <c r="C1381" s="97"/>
    </row>
    <row r="1382">
      <c r="B1382" s="97"/>
      <c r="C1382" s="97"/>
    </row>
    <row r="1383">
      <c r="B1383" s="97"/>
      <c r="C1383" s="97"/>
    </row>
    <row r="1384">
      <c r="B1384" s="97"/>
      <c r="C1384" s="97"/>
    </row>
    <row r="1385">
      <c r="B1385" s="97"/>
      <c r="C1385" s="97"/>
    </row>
    <row r="1386">
      <c r="B1386" s="97"/>
      <c r="C1386" s="97"/>
    </row>
    <row r="1387">
      <c r="B1387" s="97"/>
      <c r="C1387" s="97"/>
    </row>
    <row r="1388">
      <c r="B1388" s="97"/>
      <c r="C1388" s="97"/>
    </row>
    <row r="1389">
      <c r="B1389" s="97"/>
      <c r="C1389" s="97"/>
    </row>
    <row r="1390">
      <c r="B1390" s="97"/>
      <c r="C1390" s="97"/>
    </row>
    <row r="1391">
      <c r="B1391" s="97"/>
      <c r="C1391" s="97"/>
    </row>
    <row r="1392">
      <c r="B1392" s="97"/>
      <c r="C1392" s="97"/>
    </row>
    <row r="1393">
      <c r="B1393" s="97"/>
      <c r="C1393" s="97"/>
    </row>
    <row r="1394">
      <c r="B1394" s="97"/>
      <c r="C1394" s="97"/>
    </row>
    <row r="1395">
      <c r="B1395" s="97"/>
      <c r="C1395" s="97"/>
    </row>
    <row r="1396">
      <c r="B1396" s="97"/>
      <c r="C1396" s="97"/>
    </row>
    <row r="1397">
      <c r="B1397" s="97"/>
      <c r="C1397" s="97"/>
    </row>
    <row r="1398">
      <c r="B1398" s="97"/>
      <c r="C1398" s="97"/>
    </row>
    <row r="1399">
      <c r="B1399" s="97"/>
      <c r="C1399" s="97"/>
    </row>
    <row r="1400">
      <c r="B1400" s="97"/>
      <c r="C1400" s="97"/>
    </row>
    <row r="1401">
      <c r="B1401" s="97"/>
      <c r="C1401" s="97"/>
    </row>
    <row r="1402">
      <c r="B1402" s="97"/>
      <c r="C1402" s="97"/>
    </row>
    <row r="1403">
      <c r="B1403" s="97"/>
      <c r="C1403" s="97"/>
    </row>
    <row r="1404">
      <c r="B1404" s="97"/>
      <c r="C1404" s="97"/>
    </row>
    <row r="1405">
      <c r="B1405" s="97"/>
      <c r="C1405" s="97"/>
    </row>
    <row r="1406">
      <c r="B1406" s="97"/>
      <c r="C1406" s="97"/>
    </row>
    <row r="1407">
      <c r="B1407" s="97"/>
      <c r="C1407" s="97"/>
    </row>
    <row r="1408">
      <c r="B1408" s="97"/>
      <c r="C1408" s="97"/>
    </row>
    <row r="1409">
      <c r="B1409" s="97"/>
      <c r="C1409" s="97"/>
    </row>
    <row r="1410">
      <c r="B1410" s="97"/>
      <c r="C1410" s="97"/>
    </row>
    <row r="1411">
      <c r="B1411" s="97"/>
      <c r="C1411" s="97"/>
    </row>
    <row r="1412">
      <c r="B1412" s="97"/>
      <c r="C1412" s="97"/>
    </row>
    <row r="1413">
      <c r="B1413" s="97"/>
      <c r="C1413" s="97"/>
    </row>
    <row r="1414">
      <c r="B1414" s="97"/>
      <c r="C1414" s="97"/>
    </row>
    <row r="1415">
      <c r="B1415" s="97"/>
      <c r="C1415" s="97"/>
    </row>
    <row r="1416">
      <c r="B1416" s="97"/>
      <c r="C1416" s="97"/>
    </row>
    <row r="1417">
      <c r="B1417" s="97"/>
      <c r="C1417" s="97"/>
    </row>
    <row r="1418">
      <c r="B1418" s="97"/>
      <c r="C1418" s="97"/>
    </row>
    <row r="1419">
      <c r="B1419" s="97"/>
      <c r="C1419" s="97"/>
    </row>
    <row r="1420">
      <c r="B1420" s="97"/>
      <c r="C1420" s="97"/>
    </row>
    <row r="1421">
      <c r="B1421" s="97"/>
      <c r="C1421" s="97"/>
    </row>
    <row r="1422">
      <c r="B1422" s="97"/>
      <c r="C1422" s="97"/>
    </row>
    <row r="1423">
      <c r="B1423" s="97"/>
      <c r="C1423" s="97"/>
    </row>
    <row r="1424">
      <c r="B1424" s="97"/>
      <c r="C1424" s="97"/>
    </row>
    <row r="1425">
      <c r="B1425" s="97"/>
      <c r="C1425" s="97"/>
    </row>
    <row r="1426">
      <c r="B1426" s="97"/>
      <c r="C1426" s="97"/>
    </row>
    <row r="1427">
      <c r="B1427" s="97"/>
      <c r="C1427" s="97"/>
    </row>
    <row r="1428">
      <c r="B1428" s="97"/>
      <c r="C1428" s="97"/>
    </row>
    <row r="1429">
      <c r="B1429" s="97"/>
      <c r="C1429" s="97"/>
    </row>
    <row r="1430">
      <c r="B1430" s="97"/>
      <c r="C1430" s="97"/>
    </row>
    <row r="1431">
      <c r="B1431" s="97"/>
      <c r="C1431" s="97"/>
    </row>
    <row r="1432">
      <c r="B1432" s="97"/>
      <c r="C1432" s="97"/>
    </row>
    <row r="1433">
      <c r="B1433" s="97"/>
      <c r="C1433" s="97"/>
    </row>
    <row r="1434">
      <c r="B1434" s="97"/>
      <c r="C1434" s="97"/>
    </row>
    <row r="1435">
      <c r="B1435" s="97"/>
      <c r="C1435" s="97"/>
    </row>
    <row r="1436">
      <c r="B1436" s="97"/>
      <c r="C1436" s="97"/>
    </row>
    <row r="1437">
      <c r="B1437" s="97"/>
      <c r="C1437" s="97"/>
    </row>
    <row r="1438">
      <c r="B1438" s="97"/>
      <c r="C1438" s="97"/>
    </row>
    <row r="1439">
      <c r="B1439" s="97"/>
      <c r="C1439" s="97"/>
    </row>
    <row r="1440">
      <c r="B1440" s="97"/>
      <c r="C1440" s="97"/>
    </row>
    <row r="1441">
      <c r="B1441" s="97"/>
      <c r="C1441" s="97"/>
    </row>
    <row r="1442">
      <c r="B1442" s="97"/>
      <c r="C1442" s="97"/>
    </row>
    <row r="1443">
      <c r="B1443" s="97"/>
      <c r="C1443" s="97"/>
    </row>
    <row r="1444">
      <c r="B1444" s="97"/>
      <c r="C1444" s="97"/>
    </row>
    <row r="1445">
      <c r="B1445" s="97"/>
      <c r="C1445" s="97"/>
    </row>
    <row r="1446">
      <c r="B1446" s="97"/>
      <c r="C1446" s="97"/>
    </row>
    <row r="1447">
      <c r="B1447" s="97"/>
      <c r="C1447" s="97"/>
    </row>
    <row r="1448">
      <c r="B1448" s="97"/>
      <c r="C1448" s="97"/>
    </row>
    <row r="1449">
      <c r="B1449" s="97"/>
      <c r="C1449" s="97"/>
    </row>
    <row r="1450">
      <c r="B1450" s="97"/>
      <c r="C1450" s="97"/>
    </row>
    <row r="1451">
      <c r="B1451" s="97"/>
      <c r="C1451" s="97"/>
    </row>
    <row r="1452">
      <c r="B1452" s="97"/>
      <c r="C1452" s="97"/>
    </row>
    <row r="1453">
      <c r="B1453" s="97"/>
      <c r="C1453" s="97"/>
    </row>
    <row r="1454">
      <c r="B1454" s="97"/>
      <c r="C1454" s="97"/>
    </row>
    <row r="1455">
      <c r="B1455" s="97"/>
      <c r="C1455" s="97"/>
    </row>
    <row r="1456">
      <c r="B1456" s="97"/>
      <c r="C1456" s="97"/>
    </row>
    <row r="1457">
      <c r="B1457" s="97"/>
      <c r="C1457" s="97"/>
    </row>
    <row r="1458">
      <c r="B1458" s="97"/>
      <c r="C1458" s="97"/>
    </row>
    <row r="1459">
      <c r="B1459" s="97"/>
      <c r="C1459" s="97"/>
    </row>
    <row r="1460">
      <c r="B1460" s="97"/>
      <c r="C1460" s="97"/>
    </row>
    <row r="1461">
      <c r="B1461" s="97"/>
      <c r="C1461" s="97"/>
    </row>
    <row r="1462">
      <c r="B1462" s="97"/>
      <c r="C1462" s="97"/>
    </row>
    <row r="1463">
      <c r="B1463" s="97"/>
      <c r="C1463" s="97"/>
    </row>
    <row r="1464">
      <c r="B1464" s="97"/>
      <c r="C1464" s="97"/>
    </row>
    <row r="1465">
      <c r="B1465" s="97"/>
      <c r="C1465" s="97"/>
    </row>
    <row r="1466">
      <c r="B1466" s="97"/>
      <c r="C1466" s="97"/>
    </row>
    <row r="1467">
      <c r="B1467" s="97"/>
      <c r="C1467" s="97"/>
    </row>
    <row r="1468">
      <c r="B1468" s="97"/>
      <c r="C1468" s="97"/>
    </row>
    <row r="1469">
      <c r="B1469" s="97"/>
      <c r="C1469" s="97"/>
    </row>
    <row r="1470">
      <c r="B1470" s="97"/>
      <c r="C1470" s="97"/>
    </row>
    <row r="1471">
      <c r="B1471" s="97"/>
      <c r="C1471" s="97"/>
    </row>
    <row r="1472">
      <c r="B1472" s="97"/>
      <c r="C1472" s="97"/>
    </row>
    <row r="1473">
      <c r="B1473" s="97"/>
      <c r="C1473" s="97"/>
    </row>
    <row r="1474">
      <c r="B1474" s="97"/>
      <c r="C1474" s="97"/>
    </row>
    <row r="1475">
      <c r="B1475" s="97"/>
      <c r="C1475" s="97"/>
    </row>
    <row r="1476">
      <c r="B1476" s="97"/>
      <c r="C1476" s="97"/>
    </row>
    <row r="1477">
      <c r="B1477" s="97"/>
      <c r="C1477" s="97"/>
    </row>
    <row r="1478">
      <c r="B1478" s="97"/>
      <c r="C1478" s="97"/>
    </row>
    <row r="1479">
      <c r="B1479" s="97"/>
      <c r="C1479" s="97"/>
    </row>
    <row r="1480">
      <c r="B1480" s="97"/>
      <c r="C1480" s="97"/>
    </row>
    <row r="1481">
      <c r="B1481" s="97"/>
      <c r="C1481" s="97"/>
    </row>
    <row r="1482">
      <c r="B1482" s="97"/>
      <c r="C1482" s="97"/>
    </row>
    <row r="1483">
      <c r="B1483" s="97"/>
      <c r="C1483" s="97"/>
    </row>
    <row r="1484">
      <c r="B1484" s="97"/>
      <c r="C1484" s="97"/>
    </row>
    <row r="1485">
      <c r="B1485" s="97"/>
      <c r="C1485" s="97"/>
    </row>
    <row r="1486">
      <c r="B1486" s="97"/>
      <c r="C1486" s="97"/>
    </row>
    <row r="1487">
      <c r="B1487" s="97"/>
      <c r="C1487" s="97"/>
    </row>
    <row r="1488">
      <c r="B1488" s="97"/>
      <c r="C1488" s="97"/>
    </row>
    <row r="1489">
      <c r="B1489" s="97"/>
      <c r="C1489" s="97"/>
    </row>
    <row r="1490">
      <c r="B1490" s="97"/>
      <c r="C1490" s="97"/>
    </row>
    <row r="1491">
      <c r="B1491" s="97"/>
      <c r="C1491" s="97"/>
    </row>
    <row r="1492">
      <c r="B1492" s="97"/>
      <c r="C1492" s="97"/>
    </row>
    <row r="1493">
      <c r="B1493" s="97"/>
      <c r="C1493" s="97"/>
    </row>
    <row r="1494">
      <c r="B1494" s="97"/>
      <c r="C1494" s="97"/>
    </row>
    <row r="1495">
      <c r="B1495" s="97"/>
      <c r="C1495" s="97"/>
    </row>
    <row r="1496">
      <c r="B1496" s="97"/>
      <c r="C1496" s="97"/>
    </row>
    <row r="1497">
      <c r="B1497" s="97"/>
      <c r="C1497" s="97"/>
    </row>
    <row r="1498">
      <c r="B1498" s="97"/>
      <c r="C1498" s="97"/>
    </row>
    <row r="1499">
      <c r="B1499" s="97"/>
      <c r="C1499" s="97"/>
    </row>
    <row r="1500">
      <c r="B1500" s="97"/>
      <c r="C1500" s="97"/>
    </row>
    <row r="1501">
      <c r="B1501" s="97"/>
      <c r="C1501" s="97"/>
    </row>
    <row r="1502">
      <c r="B1502" s="97"/>
      <c r="C1502" s="97"/>
    </row>
    <row r="1503">
      <c r="B1503" s="97"/>
      <c r="C1503" s="97"/>
    </row>
    <row r="1504">
      <c r="B1504" s="97"/>
      <c r="C1504" s="97"/>
    </row>
    <row r="1505">
      <c r="B1505" s="97"/>
      <c r="C1505" s="97"/>
    </row>
    <row r="1506">
      <c r="B1506" s="97"/>
      <c r="C1506" s="97"/>
    </row>
    <row r="1507">
      <c r="B1507" s="97"/>
      <c r="C1507" s="97"/>
    </row>
    <row r="1508">
      <c r="B1508" s="97"/>
      <c r="C1508" s="97"/>
    </row>
    <row r="1509">
      <c r="B1509" s="97"/>
      <c r="C1509" s="97"/>
    </row>
    <row r="1510">
      <c r="B1510" s="97"/>
      <c r="C1510" s="97"/>
    </row>
    <row r="1511">
      <c r="B1511" s="97"/>
      <c r="C1511" s="97"/>
    </row>
    <row r="1512">
      <c r="B1512" s="97"/>
      <c r="C1512" s="97"/>
    </row>
    <row r="1513">
      <c r="B1513" s="97"/>
      <c r="C1513" s="97"/>
    </row>
    <row r="1514">
      <c r="B1514" s="97"/>
      <c r="C1514" s="97"/>
    </row>
    <row r="1515">
      <c r="B1515" s="97"/>
      <c r="C1515" s="97"/>
    </row>
    <row r="1516">
      <c r="B1516" s="97"/>
      <c r="C1516" s="97"/>
    </row>
    <row r="1517">
      <c r="B1517" s="97"/>
      <c r="C1517" s="97"/>
    </row>
    <row r="1518">
      <c r="B1518" s="97"/>
      <c r="C1518" s="97"/>
    </row>
    <row r="1519">
      <c r="B1519" s="97"/>
      <c r="C1519" s="97"/>
    </row>
    <row r="1520">
      <c r="B1520" s="97"/>
      <c r="C1520" s="97"/>
    </row>
    <row r="1521">
      <c r="B1521" s="97"/>
      <c r="C1521" s="97"/>
    </row>
    <row r="1522">
      <c r="B1522" s="97"/>
      <c r="C1522" s="97"/>
    </row>
    <row r="1523">
      <c r="B1523" s="97"/>
      <c r="C1523" s="97"/>
    </row>
    <row r="1524">
      <c r="B1524" s="97"/>
      <c r="C1524" s="97"/>
    </row>
    <row r="1525">
      <c r="B1525" s="97"/>
      <c r="C1525" s="97"/>
    </row>
    <row r="1526">
      <c r="B1526" s="97"/>
      <c r="C1526" s="97"/>
    </row>
    <row r="1527">
      <c r="B1527" s="97"/>
      <c r="C1527" s="97"/>
    </row>
    <row r="1528">
      <c r="B1528" s="97"/>
      <c r="C1528" s="97"/>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6.43"/>
    <col customWidth="1" min="3" max="3" width="10.0"/>
    <col customWidth="1" min="4" max="10" width="8.71"/>
  </cols>
  <sheetData>
    <row r="1">
      <c r="A1" s="72" t="s">
        <v>78</v>
      </c>
      <c r="B1" s="72" t="s">
        <v>14</v>
      </c>
      <c r="C1" s="72" t="s">
        <v>185</v>
      </c>
      <c r="D1" s="98">
        <v>500.0</v>
      </c>
      <c r="E1" s="72" t="s">
        <v>81</v>
      </c>
    </row>
    <row r="2">
      <c r="A2" s="72" t="s">
        <v>78</v>
      </c>
      <c r="B2" s="72" t="s">
        <v>14</v>
      </c>
      <c r="C2" s="72" t="s">
        <v>185</v>
      </c>
      <c r="D2" s="98">
        <v>500.0</v>
      </c>
      <c r="E2" s="72" t="s">
        <v>81</v>
      </c>
    </row>
    <row r="3">
      <c r="A3" s="72" t="s">
        <v>78</v>
      </c>
      <c r="B3" s="72" t="s">
        <v>14</v>
      </c>
      <c r="C3" s="72" t="s">
        <v>185</v>
      </c>
      <c r="D3" s="98">
        <v>500.0</v>
      </c>
      <c r="E3" s="72" t="s">
        <v>81</v>
      </c>
    </row>
    <row r="4">
      <c r="A4" s="72" t="s">
        <v>124</v>
      </c>
      <c r="B4" s="72" t="s">
        <v>14</v>
      </c>
      <c r="C4" s="72" t="s">
        <v>13</v>
      </c>
      <c r="D4" s="98">
        <v>500.0</v>
      </c>
      <c r="E4" s="72" t="s">
        <v>81</v>
      </c>
    </row>
    <row r="5">
      <c r="A5" s="72" t="s">
        <v>124</v>
      </c>
      <c r="B5" s="72" t="s">
        <v>14</v>
      </c>
      <c r="C5" s="72" t="s">
        <v>13</v>
      </c>
      <c r="D5" s="98">
        <v>500.0</v>
      </c>
      <c r="E5" s="72" t="s">
        <v>15</v>
      </c>
    </row>
    <row r="6">
      <c r="A6" s="72" t="s">
        <v>869</v>
      </c>
      <c r="B6" s="72" t="s">
        <v>38</v>
      </c>
      <c r="C6" s="72" t="s">
        <v>13</v>
      </c>
      <c r="D6" s="98">
        <v>500.0</v>
      </c>
      <c r="E6" s="72" t="s">
        <v>15</v>
      </c>
    </row>
    <row r="7">
      <c r="A7" s="72" t="s">
        <v>869</v>
      </c>
      <c r="B7" s="72" t="s">
        <v>14</v>
      </c>
      <c r="C7" s="72" t="s">
        <v>13</v>
      </c>
      <c r="D7" s="98">
        <v>500.0</v>
      </c>
      <c r="E7" s="72" t="s">
        <v>15</v>
      </c>
    </row>
    <row r="8">
      <c r="A8" s="72" t="s">
        <v>870</v>
      </c>
      <c r="B8" s="72" t="s">
        <v>14</v>
      </c>
      <c r="C8" s="72" t="s">
        <v>795</v>
      </c>
      <c r="D8" s="98">
        <v>500.0</v>
      </c>
      <c r="E8" s="72" t="s">
        <v>15</v>
      </c>
    </row>
    <row r="9">
      <c r="A9" s="72" t="s">
        <v>870</v>
      </c>
      <c r="B9" s="72" t="s">
        <v>14</v>
      </c>
      <c r="C9" s="72" t="s">
        <v>798</v>
      </c>
      <c r="D9" s="98">
        <v>500.0</v>
      </c>
      <c r="E9" s="72" t="s">
        <v>15</v>
      </c>
    </row>
    <row r="10">
      <c r="A10" s="72" t="s">
        <v>70</v>
      </c>
      <c r="B10" s="72" t="s">
        <v>14</v>
      </c>
      <c r="C10" s="72" t="s">
        <v>798</v>
      </c>
      <c r="D10" s="98">
        <v>500.0</v>
      </c>
      <c r="E10" s="72" t="s">
        <v>15</v>
      </c>
    </row>
    <row r="11">
      <c r="A11" s="72" t="s">
        <v>70</v>
      </c>
      <c r="B11" s="72" t="s">
        <v>14</v>
      </c>
      <c r="C11" s="72" t="s">
        <v>798</v>
      </c>
      <c r="D11" s="98">
        <v>500.0</v>
      </c>
      <c r="E11" s="72" t="s">
        <v>15</v>
      </c>
    </row>
    <row r="12">
      <c r="A12" s="72" t="s">
        <v>54</v>
      </c>
      <c r="B12" s="72" t="s">
        <v>14</v>
      </c>
      <c r="C12" s="72" t="s">
        <v>589</v>
      </c>
      <c r="D12" s="98">
        <v>500.0</v>
      </c>
      <c r="E12" s="72" t="s">
        <v>15</v>
      </c>
    </row>
    <row r="13">
      <c r="A13" s="72" t="s">
        <v>124</v>
      </c>
      <c r="B13" s="72" t="s">
        <v>14</v>
      </c>
      <c r="C13" s="72" t="s">
        <v>13</v>
      </c>
      <c r="D13" s="98">
        <v>500.0</v>
      </c>
      <c r="E13" s="72"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4.29"/>
    <col customWidth="1" min="2" max="2" width="12.43"/>
    <col customWidth="1" min="3" max="3" width="10.29"/>
    <col customWidth="1" min="4" max="4" width="11.14"/>
    <col customWidth="1" min="5" max="7" width="7.29"/>
    <col customWidth="1" min="8" max="8" width="11.71"/>
    <col customWidth="1" min="16" max="16" width="21.14"/>
    <col customWidth="1" min="17" max="17" width="11.86"/>
    <col customWidth="1" min="19" max="19" width="17.57"/>
    <col customWidth="1" min="23" max="24" width="6.29"/>
    <col customWidth="1" min="25" max="25" width="6.14"/>
    <col customWidth="1" min="34" max="34" width="8.29"/>
  </cols>
  <sheetData>
    <row r="1" ht="70.5" customHeight="1">
      <c r="A1" s="99" t="s">
        <v>871</v>
      </c>
      <c r="B1" s="100" t="s">
        <v>872</v>
      </c>
      <c r="C1" s="101" t="s">
        <v>80</v>
      </c>
      <c r="D1" s="102" t="s">
        <v>17</v>
      </c>
      <c r="E1" s="103" t="s">
        <v>873</v>
      </c>
      <c r="F1" s="103" t="s">
        <v>874</v>
      </c>
      <c r="G1" s="104" t="s">
        <v>875</v>
      </c>
      <c r="H1" s="102" t="s">
        <v>876</v>
      </c>
      <c r="I1" s="105" t="s">
        <v>877</v>
      </c>
      <c r="J1" s="105" t="s">
        <v>878</v>
      </c>
      <c r="K1" s="105" t="s">
        <v>879</v>
      </c>
      <c r="L1" s="105" t="s">
        <v>880</v>
      </c>
      <c r="M1" s="104" t="s">
        <v>881</v>
      </c>
      <c r="N1" s="104" t="s">
        <v>882</v>
      </c>
      <c r="O1" s="104" t="s">
        <v>883</v>
      </c>
      <c r="P1" s="102" t="s">
        <v>884</v>
      </c>
      <c r="Q1" s="106" t="s">
        <v>885</v>
      </c>
      <c r="R1" s="106" t="s">
        <v>886</v>
      </c>
      <c r="S1" s="99" t="s">
        <v>887</v>
      </c>
      <c r="T1" s="106" t="s">
        <v>888</v>
      </c>
      <c r="U1" s="106" t="s">
        <v>889</v>
      </c>
      <c r="V1" s="106" t="s">
        <v>890</v>
      </c>
      <c r="W1" s="106" t="s">
        <v>891</v>
      </c>
      <c r="X1" s="106" t="s">
        <v>892</v>
      </c>
      <c r="Y1" s="106" t="s">
        <v>893</v>
      </c>
      <c r="Z1" s="106" t="s">
        <v>894</v>
      </c>
      <c r="AA1" s="106" t="s">
        <v>895</v>
      </c>
      <c r="AB1" s="106" t="s">
        <v>896</v>
      </c>
      <c r="AC1" s="107" t="s">
        <v>897</v>
      </c>
      <c r="AD1" s="106" t="s">
        <v>898</v>
      </c>
      <c r="AE1" s="106" t="s">
        <v>21</v>
      </c>
      <c r="AF1" s="106" t="s">
        <v>899</v>
      </c>
      <c r="AG1" s="106" t="s">
        <v>20</v>
      </c>
      <c r="AH1" s="106" t="s">
        <v>900</v>
      </c>
      <c r="AI1" s="107" t="s">
        <v>901</v>
      </c>
      <c r="AJ1" s="108" t="s">
        <v>902</v>
      </c>
      <c r="AK1" s="109" t="s">
        <v>903</v>
      </c>
    </row>
    <row r="2" ht="26.25" customHeight="1">
      <c r="A2" s="110" t="s">
        <v>13</v>
      </c>
      <c r="B2" s="110" t="s">
        <v>110</v>
      </c>
      <c r="C2" s="111" t="s">
        <v>78</v>
      </c>
      <c r="D2" s="112">
        <v>5.0</v>
      </c>
      <c r="E2" s="113">
        <v>17.08</v>
      </c>
      <c r="F2" s="114">
        <v>9.45</v>
      </c>
      <c r="G2" s="115" t="s">
        <v>904</v>
      </c>
      <c r="H2" s="116">
        <v>6.76</v>
      </c>
      <c r="I2" s="117">
        <v>63.0</v>
      </c>
      <c r="J2" s="117">
        <v>0.0</v>
      </c>
      <c r="K2" s="117">
        <v>0.0</v>
      </c>
      <c r="L2" s="117" t="s">
        <v>905</v>
      </c>
      <c r="M2" s="118" t="s">
        <v>906</v>
      </c>
      <c r="N2" s="118">
        <v>6.09</v>
      </c>
      <c r="O2" s="118">
        <v>6.94</v>
      </c>
      <c r="P2" s="118">
        <v>0.68</v>
      </c>
      <c r="Q2" s="119">
        <v>6.09</v>
      </c>
      <c r="R2" s="119">
        <v>6.94</v>
      </c>
      <c r="S2" s="110">
        <v>0.68</v>
      </c>
      <c r="T2" s="118">
        <v>5.83</v>
      </c>
      <c r="U2" s="118">
        <v>6.25</v>
      </c>
      <c r="V2" s="118">
        <v>0.16</v>
      </c>
      <c r="W2" s="118">
        <v>0.0</v>
      </c>
      <c r="X2" s="118">
        <v>0.0</v>
      </c>
      <c r="Y2" s="118">
        <v>0.0</v>
      </c>
      <c r="Z2" s="118" t="s">
        <v>907</v>
      </c>
      <c r="AA2" s="118" t="s">
        <v>908</v>
      </c>
      <c r="AB2" s="118" t="s">
        <v>909</v>
      </c>
      <c r="AC2" s="120" t="s">
        <v>910</v>
      </c>
      <c r="AD2" s="72" t="s">
        <v>911</v>
      </c>
      <c r="AE2" s="72" t="s">
        <v>912</v>
      </c>
      <c r="AF2" s="72" t="s">
        <v>913</v>
      </c>
      <c r="AG2" s="72">
        <v>26.0</v>
      </c>
      <c r="AH2" s="121" t="s">
        <v>914</v>
      </c>
      <c r="AI2" s="120" t="s">
        <v>915</v>
      </c>
      <c r="AJ2" s="122" t="s">
        <v>916</v>
      </c>
      <c r="AK2" s="123">
        <f>COUNTIF(Ongoing!$A$2:$X$26,A2)</f>
        <v>0</v>
      </c>
    </row>
    <row r="3" ht="26.25" customHeight="1">
      <c r="A3" s="110" t="s">
        <v>385</v>
      </c>
      <c r="B3" s="110" t="s">
        <v>95</v>
      </c>
      <c r="C3" s="111" t="s">
        <v>917</v>
      </c>
      <c r="D3" s="112">
        <v>2.0</v>
      </c>
      <c r="E3" s="113">
        <v>10.64</v>
      </c>
      <c r="F3" s="114">
        <v>11.025</v>
      </c>
      <c r="G3" s="115" t="s">
        <v>918</v>
      </c>
      <c r="H3" s="116">
        <v>6.26</v>
      </c>
      <c r="I3" s="117">
        <v>83.0</v>
      </c>
      <c r="J3" s="117">
        <v>0.0</v>
      </c>
      <c r="K3" s="117">
        <v>0.0</v>
      </c>
      <c r="L3" s="117" t="s">
        <v>919</v>
      </c>
      <c r="M3" s="118" t="s">
        <v>920</v>
      </c>
      <c r="N3" s="118">
        <v>6.04</v>
      </c>
      <c r="O3" s="118">
        <v>6.26</v>
      </c>
      <c r="P3" s="118">
        <v>0.78</v>
      </c>
      <c r="Q3" s="119">
        <v>6.09</v>
      </c>
      <c r="R3" s="119">
        <v>6.23</v>
      </c>
      <c r="S3" s="110">
        <v>0.83</v>
      </c>
      <c r="T3" s="118">
        <v>6.17</v>
      </c>
      <c r="U3" s="118">
        <v>6.5</v>
      </c>
      <c r="V3" s="118">
        <v>0.76</v>
      </c>
      <c r="W3" s="118">
        <v>0.0</v>
      </c>
      <c r="X3" s="118">
        <v>0.0</v>
      </c>
      <c r="Y3" s="118">
        <v>0.0</v>
      </c>
      <c r="Z3" s="118" t="s">
        <v>921</v>
      </c>
      <c r="AA3" s="118" t="s">
        <v>922</v>
      </c>
      <c r="AB3" s="118" t="s">
        <v>923</v>
      </c>
      <c r="AC3" s="120" t="s">
        <v>924</v>
      </c>
      <c r="AD3" s="72" t="s">
        <v>925</v>
      </c>
      <c r="AE3" s="72" t="s">
        <v>926</v>
      </c>
      <c r="AF3" s="72" t="s">
        <v>927</v>
      </c>
      <c r="AG3" s="72">
        <v>36.0</v>
      </c>
      <c r="AH3" s="121" t="s">
        <v>928</v>
      </c>
      <c r="AI3" s="120" t="s">
        <v>915</v>
      </c>
      <c r="AJ3" s="122" t="s">
        <v>929</v>
      </c>
      <c r="AK3" s="123">
        <f>COUNTIF(Ongoing!$A$2:$X$26,A3)</f>
        <v>0</v>
      </c>
    </row>
    <row r="4" ht="26.25" customHeight="1">
      <c r="A4" s="110" t="s">
        <v>794</v>
      </c>
      <c r="B4" s="110" t="s">
        <v>121</v>
      </c>
      <c r="C4" s="111" t="s">
        <v>63</v>
      </c>
      <c r="D4" s="112">
        <v>8.0</v>
      </c>
      <c r="E4" s="113">
        <v>2.24</v>
      </c>
      <c r="F4" s="114">
        <v>0.35</v>
      </c>
      <c r="G4" s="115" t="s">
        <v>519</v>
      </c>
      <c r="H4" s="116">
        <v>6.32</v>
      </c>
      <c r="I4" s="117">
        <v>66.0</v>
      </c>
      <c r="J4" s="117">
        <v>0.0</v>
      </c>
      <c r="K4" s="117">
        <v>0.0</v>
      </c>
      <c r="L4" s="124">
        <v>45510.0</v>
      </c>
      <c r="M4" s="125">
        <v>45417.0</v>
      </c>
      <c r="N4" s="118">
        <v>5.8</v>
      </c>
      <c r="O4" s="118">
        <v>5.82</v>
      </c>
      <c r="P4" s="118">
        <v>0.33</v>
      </c>
      <c r="Q4" s="119">
        <v>5.8</v>
      </c>
      <c r="R4" s="119">
        <v>5.82</v>
      </c>
      <c r="S4" s="110">
        <v>0.33</v>
      </c>
      <c r="T4" s="118">
        <v>5.98</v>
      </c>
      <c r="U4" s="118">
        <v>6.14</v>
      </c>
      <c r="V4" s="118">
        <v>0.55</v>
      </c>
      <c r="W4" s="118">
        <v>0.0</v>
      </c>
      <c r="X4" s="118">
        <v>0.0</v>
      </c>
      <c r="Y4" s="118">
        <v>0.0</v>
      </c>
      <c r="Z4" s="118" t="s">
        <v>907</v>
      </c>
      <c r="AA4" s="118" t="s">
        <v>930</v>
      </c>
      <c r="AB4" s="118" t="s">
        <v>931</v>
      </c>
      <c r="AC4" s="120" t="s">
        <v>932</v>
      </c>
      <c r="AD4" s="72" t="s">
        <v>933</v>
      </c>
      <c r="AE4" s="72" t="s">
        <v>927</v>
      </c>
      <c r="AF4" s="72" t="s">
        <v>927</v>
      </c>
      <c r="AG4" s="72">
        <v>23.0</v>
      </c>
      <c r="AH4" s="121" t="s">
        <v>934</v>
      </c>
      <c r="AI4" s="120" t="s">
        <v>915</v>
      </c>
      <c r="AJ4" s="122" t="s">
        <v>935</v>
      </c>
      <c r="AK4" s="123">
        <f>COUNTIF(Ongoing!$A$2:$X$26,A4)</f>
        <v>0</v>
      </c>
    </row>
    <row r="5" ht="26.25" customHeight="1">
      <c r="A5" s="110" t="s">
        <v>795</v>
      </c>
      <c r="B5" s="110" t="s">
        <v>249</v>
      </c>
      <c r="C5" s="111" t="s">
        <v>63</v>
      </c>
      <c r="D5" s="112">
        <v>8.0</v>
      </c>
      <c r="E5" s="113">
        <v>0.875</v>
      </c>
      <c r="F5" s="114">
        <v>0.35</v>
      </c>
      <c r="G5" s="115" t="s">
        <v>644</v>
      </c>
      <c r="H5" s="116">
        <v>5.95</v>
      </c>
      <c r="I5" s="117">
        <v>42.0</v>
      </c>
      <c r="J5" s="117">
        <v>0.0</v>
      </c>
      <c r="K5" s="117">
        <v>0.0</v>
      </c>
      <c r="L5" s="124">
        <v>45448.0</v>
      </c>
      <c r="M5" s="125">
        <v>45417.0</v>
      </c>
      <c r="N5" s="118">
        <v>5.82</v>
      </c>
      <c r="O5" s="118">
        <v>5.88</v>
      </c>
      <c r="P5" s="118">
        <v>0.11</v>
      </c>
      <c r="Q5" s="119">
        <v>5.82</v>
      </c>
      <c r="R5" s="119">
        <v>5.88</v>
      </c>
      <c r="S5" s="110">
        <v>0.11</v>
      </c>
      <c r="T5" s="118">
        <v>5.75</v>
      </c>
      <c r="U5" s="118">
        <v>6.0</v>
      </c>
      <c r="V5" s="118">
        <v>0.11</v>
      </c>
      <c r="W5" s="118">
        <v>0.0</v>
      </c>
      <c r="X5" s="118">
        <v>0.0</v>
      </c>
      <c r="Y5" s="118">
        <v>0.0</v>
      </c>
      <c r="Z5" s="118" t="s">
        <v>907</v>
      </c>
      <c r="AA5" s="118" t="s">
        <v>936</v>
      </c>
      <c r="AB5" s="118" t="s">
        <v>937</v>
      </c>
      <c r="AC5" s="120" t="s">
        <v>938</v>
      </c>
      <c r="AD5" s="72" t="s">
        <v>939</v>
      </c>
      <c r="AE5" s="72" t="s">
        <v>940</v>
      </c>
      <c r="AF5" s="72" t="s">
        <v>940</v>
      </c>
      <c r="AG5" s="72">
        <v>23.0</v>
      </c>
      <c r="AH5" s="121" t="s">
        <v>941</v>
      </c>
      <c r="AI5" s="120" t="s">
        <v>915</v>
      </c>
      <c r="AJ5" s="122" t="s">
        <v>942</v>
      </c>
      <c r="AK5" s="123">
        <f>COUNTIF(Ongoing!$A$2:$X$26,A5)</f>
        <v>0</v>
      </c>
    </row>
    <row r="6" ht="26.25" customHeight="1">
      <c r="A6" s="110" t="s">
        <v>643</v>
      </c>
      <c r="B6" s="110" t="s">
        <v>162</v>
      </c>
      <c r="C6" s="111" t="s">
        <v>63</v>
      </c>
      <c r="D6" s="112">
        <v>7.0</v>
      </c>
      <c r="E6" s="113">
        <v>1.96</v>
      </c>
      <c r="F6" s="114">
        <v>1.015</v>
      </c>
      <c r="G6" s="115" t="s">
        <v>582</v>
      </c>
      <c r="H6" s="116">
        <v>6.23</v>
      </c>
      <c r="I6" s="117">
        <v>82.0</v>
      </c>
      <c r="J6" s="117">
        <v>0.0</v>
      </c>
      <c r="K6" s="117">
        <v>0.0</v>
      </c>
      <c r="L6" s="124">
        <v>45479.0</v>
      </c>
      <c r="M6" s="125">
        <v>45448.0</v>
      </c>
      <c r="N6" s="118">
        <v>5.92</v>
      </c>
      <c r="O6" s="118">
        <v>5.87</v>
      </c>
      <c r="P6" s="118">
        <v>0.57</v>
      </c>
      <c r="Q6" s="119">
        <v>5.92</v>
      </c>
      <c r="R6" s="119">
        <v>5.87</v>
      </c>
      <c r="S6" s="110">
        <v>0.57</v>
      </c>
      <c r="T6" s="118">
        <v>6.0</v>
      </c>
      <c r="U6" s="118">
        <v>5.9</v>
      </c>
      <c r="V6" s="118">
        <v>0.82</v>
      </c>
      <c r="W6" s="118">
        <v>0.0</v>
      </c>
      <c r="X6" s="118">
        <v>0.0</v>
      </c>
      <c r="Y6" s="118">
        <v>0.0</v>
      </c>
      <c r="Z6" s="118" t="s">
        <v>907</v>
      </c>
      <c r="AA6" s="118" t="s">
        <v>943</v>
      </c>
      <c r="AB6" s="118" t="s">
        <v>944</v>
      </c>
      <c r="AC6" s="120" t="s">
        <v>945</v>
      </c>
      <c r="AD6" s="72" t="s">
        <v>946</v>
      </c>
      <c r="AE6" s="72" t="s">
        <v>947</v>
      </c>
      <c r="AF6" s="72" t="s">
        <v>947</v>
      </c>
      <c r="AG6" s="72">
        <v>27.0</v>
      </c>
      <c r="AH6" s="121" t="s">
        <v>948</v>
      </c>
      <c r="AI6" s="120" t="s">
        <v>949</v>
      </c>
      <c r="AJ6" s="122" t="s">
        <v>942</v>
      </c>
      <c r="AK6" s="123">
        <f>COUNTIF(Ongoing!$A$2:$X$26,A6)</f>
        <v>0</v>
      </c>
    </row>
    <row r="7" ht="26.25" customHeight="1">
      <c r="A7" s="110" t="s">
        <v>796</v>
      </c>
      <c r="B7" s="110" t="s">
        <v>113</v>
      </c>
      <c r="C7" s="111" t="s">
        <v>63</v>
      </c>
      <c r="D7" s="112">
        <v>8.0</v>
      </c>
      <c r="E7" s="113">
        <v>0.77</v>
      </c>
      <c r="F7" s="114">
        <v>0.35</v>
      </c>
      <c r="G7" s="115" t="s">
        <v>577</v>
      </c>
      <c r="H7" s="116">
        <v>5.94</v>
      </c>
      <c r="I7" s="117">
        <v>37.0</v>
      </c>
      <c r="J7" s="117">
        <v>0.0</v>
      </c>
      <c r="K7" s="117">
        <v>0.0</v>
      </c>
      <c r="L7" s="124">
        <v>45417.0</v>
      </c>
      <c r="M7" s="125">
        <v>45417.0</v>
      </c>
      <c r="N7" s="118">
        <v>5.73</v>
      </c>
      <c r="O7" s="118">
        <v>5.63</v>
      </c>
      <c r="P7" s="118">
        <v>0.39</v>
      </c>
      <c r="Q7" s="119">
        <v>5.79</v>
      </c>
      <c r="R7" s="119">
        <v>5.68</v>
      </c>
      <c r="S7" s="110">
        <v>0.45</v>
      </c>
      <c r="T7" s="118">
        <v>5.82</v>
      </c>
      <c r="U7" s="118">
        <v>5.64</v>
      </c>
      <c r="V7" s="118">
        <v>0.37</v>
      </c>
      <c r="W7" s="118">
        <v>0.0</v>
      </c>
      <c r="X7" s="118">
        <v>0.0</v>
      </c>
      <c r="Y7" s="118">
        <v>0.0</v>
      </c>
      <c r="Z7" s="118" t="s">
        <v>907</v>
      </c>
      <c r="AA7" s="118" t="s">
        <v>950</v>
      </c>
      <c r="AB7" s="118" t="s">
        <v>951</v>
      </c>
      <c r="AC7" s="120" t="s">
        <v>952</v>
      </c>
      <c r="AD7" s="72" t="s">
        <v>953</v>
      </c>
      <c r="AE7" s="72" t="s">
        <v>940</v>
      </c>
      <c r="AF7" s="72" t="s">
        <v>926</v>
      </c>
      <c r="AG7" s="72">
        <v>31.0</v>
      </c>
      <c r="AH7" s="121" t="s">
        <v>954</v>
      </c>
      <c r="AI7" s="120" t="s">
        <v>915</v>
      </c>
      <c r="AJ7" s="122" t="s">
        <v>942</v>
      </c>
      <c r="AK7" s="123">
        <f>COUNTIF(Ongoing!$A$2:$X$26,A7)</f>
        <v>0</v>
      </c>
    </row>
    <row r="8" ht="26.25" customHeight="1">
      <c r="A8" s="110" t="s">
        <v>539</v>
      </c>
      <c r="B8" s="110" t="s">
        <v>95</v>
      </c>
      <c r="C8" s="111" t="s">
        <v>78</v>
      </c>
      <c r="D8" s="112">
        <v>6.0</v>
      </c>
      <c r="E8" s="113">
        <v>1.68</v>
      </c>
      <c r="F8" s="114">
        <v>0.35</v>
      </c>
      <c r="G8" s="115" t="s">
        <v>955</v>
      </c>
      <c r="H8" s="116">
        <v>6.69</v>
      </c>
      <c r="I8" s="117">
        <v>43.0</v>
      </c>
      <c r="J8" s="117">
        <v>0.0</v>
      </c>
      <c r="K8" s="117">
        <v>0.0</v>
      </c>
      <c r="L8" s="124">
        <v>45478.0</v>
      </c>
      <c r="M8" s="125">
        <v>45417.0</v>
      </c>
      <c r="N8" s="118">
        <v>6.27</v>
      </c>
      <c r="O8" s="118">
        <v>7.36</v>
      </c>
      <c r="P8" s="118">
        <v>0.68</v>
      </c>
      <c r="Q8" s="119">
        <v>6.27</v>
      </c>
      <c r="R8" s="119">
        <v>7.36</v>
      </c>
      <c r="S8" s="110">
        <v>0.68</v>
      </c>
      <c r="T8" s="118">
        <v>6.15</v>
      </c>
      <c r="U8" s="118">
        <v>6.9</v>
      </c>
      <c r="V8" s="118">
        <v>0.63</v>
      </c>
      <c r="W8" s="118">
        <v>0.0</v>
      </c>
      <c r="X8" s="118">
        <v>0.0</v>
      </c>
      <c r="Y8" s="118">
        <v>0.0</v>
      </c>
      <c r="Z8" s="118" t="s">
        <v>956</v>
      </c>
      <c r="AA8" s="118" t="s">
        <v>922</v>
      </c>
      <c r="AB8" s="118" t="s">
        <v>909</v>
      </c>
      <c r="AC8" s="120" t="s">
        <v>957</v>
      </c>
      <c r="AD8" s="72" t="s">
        <v>958</v>
      </c>
      <c r="AE8" s="72" t="s">
        <v>959</v>
      </c>
      <c r="AF8" s="72" t="s">
        <v>960</v>
      </c>
      <c r="AG8" s="72">
        <v>35.0</v>
      </c>
      <c r="AH8" s="121" t="s">
        <v>961</v>
      </c>
      <c r="AI8" s="120" t="s">
        <v>915</v>
      </c>
      <c r="AJ8" s="122" t="s">
        <v>916</v>
      </c>
      <c r="AK8" s="123">
        <f>COUNTIF(Ongoing!$A$2:$X$26,A8)</f>
        <v>0</v>
      </c>
    </row>
    <row r="9" ht="26.25" customHeight="1">
      <c r="A9" s="110" t="s">
        <v>798</v>
      </c>
      <c r="B9" s="110" t="s">
        <v>95</v>
      </c>
      <c r="C9" s="111" t="s">
        <v>63</v>
      </c>
      <c r="D9" s="112">
        <v>8.0</v>
      </c>
      <c r="E9" s="113">
        <v>0.945</v>
      </c>
      <c r="F9" s="114">
        <v>0.35</v>
      </c>
      <c r="G9" s="115" t="s">
        <v>962</v>
      </c>
      <c r="H9" s="116">
        <v>6.13</v>
      </c>
      <c r="I9" s="117">
        <v>41.0</v>
      </c>
      <c r="J9" s="117">
        <v>0.0</v>
      </c>
      <c r="K9" s="117">
        <v>0.0</v>
      </c>
      <c r="L9" s="124">
        <v>45448.0</v>
      </c>
      <c r="M9" s="125">
        <v>45417.0</v>
      </c>
      <c r="N9" s="118">
        <v>6.05</v>
      </c>
      <c r="O9" s="118">
        <v>6.17</v>
      </c>
      <c r="P9" s="118">
        <v>0.41</v>
      </c>
      <c r="Q9" s="119">
        <v>6.05</v>
      </c>
      <c r="R9" s="119">
        <v>6.17</v>
      </c>
      <c r="S9" s="110">
        <v>0.41</v>
      </c>
      <c r="T9" s="118">
        <v>6.22</v>
      </c>
      <c r="U9" s="118">
        <v>6.5</v>
      </c>
      <c r="V9" s="118">
        <v>0.42</v>
      </c>
      <c r="W9" s="118">
        <v>0.0</v>
      </c>
      <c r="X9" s="118">
        <v>0.0</v>
      </c>
      <c r="Y9" s="118">
        <v>0.0</v>
      </c>
      <c r="Z9" s="118" t="s">
        <v>907</v>
      </c>
      <c r="AA9" s="118" t="s">
        <v>963</v>
      </c>
      <c r="AB9" s="118" t="s">
        <v>909</v>
      </c>
      <c r="AC9" s="120" t="s">
        <v>964</v>
      </c>
      <c r="AD9" s="72" t="s">
        <v>965</v>
      </c>
      <c r="AE9" s="72" t="s">
        <v>966</v>
      </c>
      <c r="AF9" s="72" t="s">
        <v>966</v>
      </c>
      <c r="AG9" s="72">
        <v>22.0</v>
      </c>
      <c r="AH9" s="121" t="s">
        <v>967</v>
      </c>
      <c r="AI9" s="120" t="s">
        <v>968</v>
      </c>
      <c r="AJ9" s="122" t="s">
        <v>935</v>
      </c>
      <c r="AK9" s="123">
        <f>COUNTIF(Ongoing!$A$2:$X$26,A9)</f>
        <v>0</v>
      </c>
    </row>
    <row r="10" ht="26.25" customHeight="1">
      <c r="A10" s="110" t="s">
        <v>766</v>
      </c>
      <c r="B10" s="110" t="s">
        <v>249</v>
      </c>
      <c r="C10" s="111" t="s">
        <v>917</v>
      </c>
      <c r="D10" s="112">
        <v>7.0</v>
      </c>
      <c r="E10" s="113">
        <v>1.96</v>
      </c>
      <c r="F10" s="114">
        <v>2.485</v>
      </c>
      <c r="G10" s="115" t="s">
        <v>969</v>
      </c>
      <c r="H10" s="116">
        <v>6.05</v>
      </c>
      <c r="I10" s="117">
        <v>86.0</v>
      </c>
      <c r="J10" s="117">
        <v>0.0</v>
      </c>
      <c r="K10" s="117">
        <v>0.0</v>
      </c>
      <c r="L10" s="124">
        <v>45479.0</v>
      </c>
      <c r="M10" s="125">
        <v>45510.0</v>
      </c>
      <c r="N10" s="118">
        <v>5.81</v>
      </c>
      <c r="O10" s="118">
        <v>5.94</v>
      </c>
      <c r="P10" s="118">
        <v>0.9</v>
      </c>
      <c r="Q10" s="119">
        <v>5.88</v>
      </c>
      <c r="R10" s="119">
        <v>6.0</v>
      </c>
      <c r="S10" s="110">
        <v>0.82</v>
      </c>
      <c r="T10" s="118">
        <v>5.77</v>
      </c>
      <c r="U10" s="118">
        <v>5.81</v>
      </c>
      <c r="V10" s="118">
        <v>0.84</v>
      </c>
      <c r="W10" s="118">
        <v>0.0</v>
      </c>
      <c r="X10" s="118">
        <v>0.0</v>
      </c>
      <c r="Y10" s="118">
        <v>0.0</v>
      </c>
      <c r="Z10" s="118" t="s">
        <v>921</v>
      </c>
      <c r="AA10" s="118" t="s">
        <v>950</v>
      </c>
      <c r="AB10" s="118" t="s">
        <v>909</v>
      </c>
      <c r="AC10" s="120" t="s">
        <v>970</v>
      </c>
      <c r="AD10" s="72" t="s">
        <v>925</v>
      </c>
      <c r="AE10" s="72" t="s">
        <v>971</v>
      </c>
      <c r="AF10" s="72" t="s">
        <v>959</v>
      </c>
      <c r="AG10" s="72">
        <v>29.0</v>
      </c>
      <c r="AH10" s="121" t="s">
        <v>972</v>
      </c>
      <c r="AI10" s="120" t="s">
        <v>915</v>
      </c>
      <c r="AJ10" s="122" t="s">
        <v>973</v>
      </c>
      <c r="AK10" s="123">
        <f>COUNTIF(Ongoing!$A$2:$X$26,A10)</f>
        <v>0</v>
      </c>
    </row>
    <row r="11" ht="26.25" customHeight="1">
      <c r="A11" s="110" t="s">
        <v>321</v>
      </c>
      <c r="B11" s="110" t="s">
        <v>162</v>
      </c>
      <c r="C11" s="111" t="s">
        <v>974</v>
      </c>
      <c r="D11" s="112">
        <v>3.0</v>
      </c>
      <c r="E11" s="113">
        <v>0.665</v>
      </c>
      <c r="F11" s="114">
        <v>0.35</v>
      </c>
      <c r="G11" s="115" t="s">
        <v>505</v>
      </c>
      <c r="H11" s="116">
        <v>4.62</v>
      </c>
      <c r="I11" s="117">
        <v>9.0</v>
      </c>
      <c r="J11" s="117">
        <v>0.0</v>
      </c>
      <c r="K11" s="117">
        <v>0.0</v>
      </c>
      <c r="L11" s="124">
        <v>45417.0</v>
      </c>
      <c r="M11" s="125">
        <v>45417.0</v>
      </c>
      <c r="N11" s="118">
        <v>0.0</v>
      </c>
      <c r="O11" s="118">
        <v>0.0</v>
      </c>
      <c r="P11" s="118">
        <v>0.0</v>
      </c>
      <c r="Q11" s="119">
        <v>0.0</v>
      </c>
      <c r="R11" s="119">
        <v>0.0</v>
      </c>
      <c r="S11" s="110">
        <v>0.0</v>
      </c>
      <c r="T11" s="118">
        <v>0.0</v>
      </c>
      <c r="U11" s="118">
        <v>0.0</v>
      </c>
      <c r="V11" s="118">
        <v>0.0</v>
      </c>
      <c r="W11" s="118">
        <v>0.0</v>
      </c>
      <c r="X11" s="118">
        <v>0.0</v>
      </c>
      <c r="Y11" s="118">
        <v>0.0</v>
      </c>
      <c r="Z11" s="118" t="s">
        <v>907</v>
      </c>
      <c r="AA11" s="118" t="s">
        <v>975</v>
      </c>
      <c r="AB11" s="118" t="s">
        <v>976</v>
      </c>
      <c r="AC11" s="120" t="s">
        <v>977</v>
      </c>
      <c r="AD11" s="72" t="s">
        <v>925</v>
      </c>
      <c r="AE11" s="72" t="s">
        <v>978</v>
      </c>
      <c r="AF11" s="72" t="s">
        <v>978</v>
      </c>
      <c r="AG11" s="72">
        <v>20.0</v>
      </c>
      <c r="AH11" s="121" t="s">
        <v>979</v>
      </c>
      <c r="AI11" s="120" t="s">
        <v>949</v>
      </c>
      <c r="AJ11" s="122" t="s">
        <v>980</v>
      </c>
      <c r="AK11" s="123">
        <f>COUNTIF(Ongoing!$A$2:$X$26,A11)</f>
        <v>0</v>
      </c>
    </row>
    <row r="12" ht="26.25" customHeight="1">
      <c r="A12" s="110" t="s">
        <v>853</v>
      </c>
      <c r="B12" s="110" t="s">
        <v>98</v>
      </c>
      <c r="C12" s="111" t="s">
        <v>63</v>
      </c>
      <c r="D12" s="112">
        <v>8.0</v>
      </c>
      <c r="E12" s="113">
        <v>2.065</v>
      </c>
      <c r="F12" s="114">
        <v>0.35</v>
      </c>
      <c r="G12" s="115" t="s">
        <v>582</v>
      </c>
      <c r="H12" s="116">
        <v>6.29</v>
      </c>
      <c r="I12" s="117">
        <v>60.0</v>
      </c>
      <c r="J12" s="117">
        <v>0.0</v>
      </c>
      <c r="K12" s="117">
        <v>0.0</v>
      </c>
      <c r="L12" s="124">
        <v>45510.0</v>
      </c>
      <c r="M12" s="125">
        <v>45417.0</v>
      </c>
      <c r="N12" s="118">
        <v>6.12</v>
      </c>
      <c r="O12" s="118">
        <v>6.42</v>
      </c>
      <c r="P12" s="118">
        <v>0.66</v>
      </c>
      <c r="Q12" s="119">
        <v>6.12</v>
      </c>
      <c r="R12" s="119">
        <v>6.42</v>
      </c>
      <c r="S12" s="110">
        <v>0.66</v>
      </c>
      <c r="T12" s="118">
        <v>6.08</v>
      </c>
      <c r="U12" s="118">
        <v>6.27</v>
      </c>
      <c r="V12" s="118">
        <v>0.63</v>
      </c>
      <c r="W12" s="118">
        <v>0.0</v>
      </c>
      <c r="X12" s="118">
        <v>0.0</v>
      </c>
      <c r="Y12" s="118">
        <v>0.0</v>
      </c>
      <c r="Z12" s="118" t="s">
        <v>921</v>
      </c>
      <c r="AA12" s="118" t="s">
        <v>981</v>
      </c>
      <c r="AB12" s="118" t="s">
        <v>909</v>
      </c>
      <c r="AC12" s="120" t="s">
        <v>982</v>
      </c>
      <c r="AD12" s="72" t="s">
        <v>925</v>
      </c>
      <c r="AE12" s="72" t="s">
        <v>927</v>
      </c>
      <c r="AF12" s="72" t="s">
        <v>927</v>
      </c>
      <c r="AG12" s="72">
        <v>21.0</v>
      </c>
      <c r="AH12" s="121" t="s">
        <v>983</v>
      </c>
      <c r="AI12" s="120" t="s">
        <v>984</v>
      </c>
      <c r="AJ12" s="122" t="s">
        <v>985</v>
      </c>
      <c r="AK12" s="123">
        <f>COUNTIF(Ongoing!$A$2:$X$26,A12)</f>
        <v>0</v>
      </c>
    </row>
    <row r="13" ht="26.25" customHeight="1">
      <c r="A13" s="110" t="s">
        <v>570</v>
      </c>
      <c r="B13" s="110" t="s">
        <v>151</v>
      </c>
      <c r="C13" s="111" t="s">
        <v>78</v>
      </c>
      <c r="D13" s="112">
        <v>5.0</v>
      </c>
      <c r="E13" s="113">
        <v>2.765</v>
      </c>
      <c r="F13" s="114">
        <v>0.35</v>
      </c>
      <c r="G13" s="115" t="s">
        <v>519</v>
      </c>
      <c r="H13" s="116">
        <v>6.27</v>
      </c>
      <c r="I13" s="117">
        <v>78.0</v>
      </c>
      <c r="J13" s="117">
        <v>0.0</v>
      </c>
      <c r="K13" s="117">
        <v>0.0</v>
      </c>
      <c r="L13" s="124">
        <v>45541.0</v>
      </c>
      <c r="M13" s="125">
        <v>45417.0</v>
      </c>
      <c r="N13" s="118">
        <v>6.06</v>
      </c>
      <c r="O13" s="118">
        <v>6.25</v>
      </c>
      <c r="P13" s="118">
        <v>0.7</v>
      </c>
      <c r="Q13" s="119">
        <v>6.06</v>
      </c>
      <c r="R13" s="119">
        <v>6.25</v>
      </c>
      <c r="S13" s="110">
        <v>0.7</v>
      </c>
      <c r="T13" s="118">
        <v>6.07</v>
      </c>
      <c r="U13" s="118">
        <v>6.33</v>
      </c>
      <c r="V13" s="118">
        <v>0.55</v>
      </c>
      <c r="W13" s="118">
        <v>0.0</v>
      </c>
      <c r="X13" s="118">
        <v>0.0</v>
      </c>
      <c r="Y13" s="118">
        <v>0.0</v>
      </c>
      <c r="Z13" s="118" t="s">
        <v>907</v>
      </c>
      <c r="AA13" s="118" t="s">
        <v>986</v>
      </c>
      <c r="AB13" s="118" t="s">
        <v>987</v>
      </c>
      <c r="AC13" s="120" t="s">
        <v>988</v>
      </c>
      <c r="AD13" s="72" t="s">
        <v>989</v>
      </c>
      <c r="AE13" s="72" t="s">
        <v>990</v>
      </c>
      <c r="AF13" s="72" t="s">
        <v>990</v>
      </c>
      <c r="AG13" s="72">
        <v>23.0</v>
      </c>
      <c r="AH13" s="121" t="s">
        <v>991</v>
      </c>
      <c r="AI13" s="120" t="s">
        <v>949</v>
      </c>
      <c r="AJ13" s="122" t="s">
        <v>992</v>
      </c>
      <c r="AK13" s="123">
        <f>COUNTIF(Ongoing!$A$2:$X$26,A13)</f>
        <v>0</v>
      </c>
    </row>
    <row r="14" ht="26.25" customHeight="1">
      <c r="A14" s="126" t="s">
        <v>93</v>
      </c>
      <c r="B14" s="126" t="s">
        <v>95</v>
      </c>
      <c r="C14" s="127" t="s">
        <v>63</v>
      </c>
      <c r="D14" s="112">
        <v>1.0</v>
      </c>
      <c r="E14" s="113">
        <v>34.3</v>
      </c>
      <c r="F14" s="114">
        <v>26.775</v>
      </c>
      <c r="G14" s="115" t="s">
        <v>993</v>
      </c>
      <c r="H14" s="116">
        <v>6.79</v>
      </c>
      <c r="I14" s="117">
        <v>87.0</v>
      </c>
      <c r="J14" s="117">
        <v>0.0</v>
      </c>
      <c r="K14" s="117">
        <v>0.0</v>
      </c>
      <c r="L14" s="117" t="s">
        <v>994</v>
      </c>
      <c r="M14" s="118" t="s">
        <v>995</v>
      </c>
      <c r="N14" s="118">
        <v>6.38</v>
      </c>
      <c r="O14" s="118">
        <v>6.77</v>
      </c>
      <c r="P14" s="118">
        <v>0.95</v>
      </c>
      <c r="Q14" s="119">
        <v>6.3</v>
      </c>
      <c r="R14" s="119">
        <v>6.6</v>
      </c>
      <c r="S14" s="126">
        <v>0.9</v>
      </c>
      <c r="T14" s="118">
        <v>6.38</v>
      </c>
      <c r="U14" s="118">
        <v>6.53</v>
      </c>
      <c r="V14" s="118">
        <v>0.97</v>
      </c>
      <c r="W14" s="118">
        <v>0.0</v>
      </c>
      <c r="X14" s="118">
        <v>0.0</v>
      </c>
      <c r="Y14" s="118">
        <v>0.0</v>
      </c>
      <c r="Z14" s="118" t="s">
        <v>907</v>
      </c>
      <c r="AA14" s="118" t="s">
        <v>996</v>
      </c>
      <c r="AB14" s="118" t="s">
        <v>249</v>
      </c>
      <c r="AC14" s="120" t="s">
        <v>997</v>
      </c>
      <c r="AD14" s="72" t="s">
        <v>925</v>
      </c>
      <c r="AE14" s="72" t="s">
        <v>998</v>
      </c>
      <c r="AF14" s="72" t="s">
        <v>998</v>
      </c>
      <c r="AG14" s="72">
        <v>27.0</v>
      </c>
      <c r="AH14" s="121" t="s">
        <v>999</v>
      </c>
      <c r="AI14" s="120" t="s">
        <v>1000</v>
      </c>
      <c r="AJ14" s="122" t="s">
        <v>942</v>
      </c>
      <c r="AK14" s="123">
        <f>COUNTIF(Ongoing!$A$2:$X$26,A14)</f>
        <v>0</v>
      </c>
    </row>
    <row r="15" ht="26.25" customHeight="1">
      <c r="A15" s="126" t="s">
        <v>589</v>
      </c>
      <c r="B15" s="126" t="s">
        <v>151</v>
      </c>
      <c r="C15" s="127" t="s">
        <v>917</v>
      </c>
      <c r="D15" s="112">
        <v>6.0</v>
      </c>
      <c r="E15" s="113">
        <v>4.095</v>
      </c>
      <c r="F15" s="114">
        <v>3.78</v>
      </c>
      <c r="G15" s="115" t="s">
        <v>607</v>
      </c>
      <c r="H15" s="116">
        <v>6.04</v>
      </c>
      <c r="I15" s="117">
        <v>92.0</v>
      </c>
      <c r="J15" s="117">
        <v>0.0</v>
      </c>
      <c r="K15" s="117">
        <v>0.0</v>
      </c>
      <c r="L15" s="124">
        <v>45572.0</v>
      </c>
      <c r="M15" s="125">
        <v>45542.0</v>
      </c>
      <c r="N15" s="118">
        <v>5.92</v>
      </c>
      <c r="O15" s="118">
        <v>5.98</v>
      </c>
      <c r="P15" s="118">
        <v>0.97</v>
      </c>
      <c r="Q15" s="119">
        <v>5.92</v>
      </c>
      <c r="R15" s="119">
        <v>5.98</v>
      </c>
      <c r="S15" s="126">
        <v>0.97</v>
      </c>
      <c r="T15" s="118">
        <v>5.76</v>
      </c>
      <c r="U15" s="118">
        <v>5.72</v>
      </c>
      <c r="V15" s="118">
        <v>0.97</v>
      </c>
      <c r="W15" s="118">
        <v>0.0</v>
      </c>
      <c r="X15" s="118">
        <v>0.0</v>
      </c>
      <c r="Y15" s="118">
        <v>0.0</v>
      </c>
      <c r="Z15" s="118" t="s">
        <v>907</v>
      </c>
      <c r="AA15" s="118" t="s">
        <v>1001</v>
      </c>
      <c r="AB15" s="118" t="s">
        <v>1002</v>
      </c>
      <c r="AC15" s="120" t="s">
        <v>1003</v>
      </c>
      <c r="AD15" s="72" t="s">
        <v>925</v>
      </c>
      <c r="AE15" s="72" t="s">
        <v>990</v>
      </c>
      <c r="AF15" s="72" t="s">
        <v>1004</v>
      </c>
      <c r="AG15" s="72">
        <v>27.0</v>
      </c>
      <c r="AH15" s="121" t="s">
        <v>1005</v>
      </c>
      <c r="AI15" s="120" t="s">
        <v>949</v>
      </c>
      <c r="AJ15" s="122" t="s">
        <v>929</v>
      </c>
      <c r="AK15" s="123">
        <f>COUNTIF(Ongoing!$A$2:$X$26,A15)</f>
        <v>0</v>
      </c>
    </row>
    <row r="16" ht="26.25" customHeight="1">
      <c r="A16" s="126" t="s">
        <v>99</v>
      </c>
      <c r="B16" s="126" t="s">
        <v>95</v>
      </c>
      <c r="C16" s="127" t="s">
        <v>917</v>
      </c>
      <c r="D16" s="112">
        <v>1.0</v>
      </c>
      <c r="E16" s="113">
        <v>20.825</v>
      </c>
      <c r="F16" s="114">
        <v>22.26</v>
      </c>
      <c r="G16" s="115" t="s">
        <v>1006</v>
      </c>
      <c r="H16" s="116">
        <v>6.45</v>
      </c>
      <c r="I16" s="117">
        <v>88.0</v>
      </c>
      <c r="J16" s="117">
        <v>0.0</v>
      </c>
      <c r="K16" s="117">
        <v>0.0</v>
      </c>
      <c r="L16" s="117" t="s">
        <v>1007</v>
      </c>
      <c r="M16" s="118" t="s">
        <v>1008</v>
      </c>
      <c r="N16" s="118">
        <v>6.22</v>
      </c>
      <c r="O16" s="118">
        <v>6.3</v>
      </c>
      <c r="P16" s="118">
        <v>0.77</v>
      </c>
      <c r="Q16" s="119">
        <v>6.15</v>
      </c>
      <c r="R16" s="119">
        <v>6.2</v>
      </c>
      <c r="S16" s="126">
        <v>0.77</v>
      </c>
      <c r="T16" s="118">
        <v>6.32</v>
      </c>
      <c r="U16" s="118">
        <v>6.45</v>
      </c>
      <c r="V16" s="118">
        <v>0.74</v>
      </c>
      <c r="W16" s="118">
        <v>0.0</v>
      </c>
      <c r="X16" s="118">
        <v>0.0</v>
      </c>
      <c r="Y16" s="118">
        <v>0.0</v>
      </c>
      <c r="Z16" s="118" t="s">
        <v>921</v>
      </c>
      <c r="AA16" s="118" t="s">
        <v>908</v>
      </c>
      <c r="AB16" s="118" t="s">
        <v>1009</v>
      </c>
      <c r="AC16" s="120" t="s">
        <v>1010</v>
      </c>
      <c r="AD16" s="72" t="s">
        <v>925</v>
      </c>
      <c r="AE16" s="72" t="s">
        <v>1011</v>
      </c>
      <c r="AF16" s="72" t="s">
        <v>1011</v>
      </c>
      <c r="AG16" s="72">
        <v>25.0</v>
      </c>
      <c r="AH16" s="121" t="s">
        <v>1012</v>
      </c>
      <c r="AI16" s="120" t="s">
        <v>984</v>
      </c>
      <c r="AJ16" s="122" t="s">
        <v>929</v>
      </c>
      <c r="AK16" s="123">
        <f>COUNTIF(Ongoing!$A$2:$X$26,A16)</f>
        <v>0</v>
      </c>
    </row>
    <row r="17" ht="26.25" customHeight="1">
      <c r="A17" s="126" t="s">
        <v>114</v>
      </c>
      <c r="B17" s="126" t="s">
        <v>116</v>
      </c>
      <c r="C17" s="127" t="s">
        <v>917</v>
      </c>
      <c r="D17" s="112">
        <v>1.0</v>
      </c>
      <c r="E17" s="113">
        <v>21.945</v>
      </c>
      <c r="F17" s="114">
        <v>20.79</v>
      </c>
      <c r="G17" s="115" t="s">
        <v>1013</v>
      </c>
      <c r="H17" s="116">
        <v>6.47</v>
      </c>
      <c r="I17" s="117">
        <v>84.0</v>
      </c>
      <c r="J17" s="117">
        <v>0.0</v>
      </c>
      <c r="K17" s="117">
        <v>0.0</v>
      </c>
      <c r="L17" s="117" t="s">
        <v>1014</v>
      </c>
      <c r="M17" s="118" t="s">
        <v>1015</v>
      </c>
      <c r="N17" s="118">
        <v>5.99</v>
      </c>
      <c r="O17" s="118">
        <v>6.08</v>
      </c>
      <c r="P17" s="118">
        <v>0.68</v>
      </c>
      <c r="Q17" s="119">
        <v>5.99</v>
      </c>
      <c r="R17" s="119">
        <v>6.06</v>
      </c>
      <c r="S17" s="126">
        <v>0.52</v>
      </c>
      <c r="T17" s="118">
        <v>6.14</v>
      </c>
      <c r="U17" s="118">
        <v>6.35</v>
      </c>
      <c r="V17" s="118">
        <v>0.95</v>
      </c>
      <c r="W17" s="118">
        <v>0.0</v>
      </c>
      <c r="X17" s="118">
        <v>0.0</v>
      </c>
      <c r="Y17" s="118">
        <v>0.0</v>
      </c>
      <c r="Z17" s="118" t="s">
        <v>907</v>
      </c>
      <c r="AA17" s="118" t="s">
        <v>1016</v>
      </c>
      <c r="AB17" s="118" t="s">
        <v>909</v>
      </c>
      <c r="AC17" s="120" t="s">
        <v>1017</v>
      </c>
      <c r="AD17" s="72" t="s">
        <v>925</v>
      </c>
      <c r="AE17" s="72" t="s">
        <v>927</v>
      </c>
      <c r="AF17" s="72" t="s">
        <v>927</v>
      </c>
      <c r="AG17" s="72">
        <v>24.0</v>
      </c>
      <c r="AH17" s="121" t="s">
        <v>1018</v>
      </c>
      <c r="AI17" s="120" t="s">
        <v>1000</v>
      </c>
      <c r="AJ17" s="122" t="s">
        <v>1019</v>
      </c>
      <c r="AK17" s="123">
        <f>COUNTIF(Ongoing!$A$2:$X$26,A17)</f>
        <v>0</v>
      </c>
    </row>
    <row r="18" ht="26.25" customHeight="1">
      <c r="A18" s="126" t="s">
        <v>471</v>
      </c>
      <c r="B18" s="126" t="s">
        <v>264</v>
      </c>
      <c r="C18" s="127" t="s">
        <v>78</v>
      </c>
      <c r="D18" s="112">
        <v>3.0</v>
      </c>
      <c r="E18" s="113">
        <v>17.29</v>
      </c>
      <c r="F18" s="114">
        <v>21.455</v>
      </c>
      <c r="G18" s="115" t="s">
        <v>1020</v>
      </c>
      <c r="H18" s="116">
        <v>6.68</v>
      </c>
      <c r="I18" s="117">
        <v>85.0</v>
      </c>
      <c r="J18" s="117">
        <v>50.0</v>
      </c>
      <c r="K18" s="117">
        <v>0.0</v>
      </c>
      <c r="L18" s="117" t="s">
        <v>1021</v>
      </c>
      <c r="M18" s="118" t="s">
        <v>1022</v>
      </c>
      <c r="N18" s="118">
        <v>6.07</v>
      </c>
      <c r="O18" s="118">
        <v>6.72</v>
      </c>
      <c r="P18" s="118">
        <v>0.6</v>
      </c>
      <c r="Q18" s="119">
        <v>6.16</v>
      </c>
      <c r="R18" s="119">
        <v>7.04</v>
      </c>
      <c r="S18" s="126">
        <v>0.72</v>
      </c>
      <c r="T18" s="118">
        <v>6.21</v>
      </c>
      <c r="U18" s="118">
        <v>7.1</v>
      </c>
      <c r="V18" s="118">
        <v>0.63</v>
      </c>
      <c r="W18" s="118">
        <v>0.0</v>
      </c>
      <c r="X18" s="118">
        <v>0.0</v>
      </c>
      <c r="Y18" s="118">
        <v>0.0</v>
      </c>
      <c r="Z18" s="118" t="s">
        <v>907</v>
      </c>
      <c r="AA18" s="118" t="s">
        <v>1016</v>
      </c>
      <c r="AB18" s="118" t="s">
        <v>1023</v>
      </c>
      <c r="AC18" s="120" t="s">
        <v>1024</v>
      </c>
      <c r="AD18" s="72" t="s">
        <v>925</v>
      </c>
      <c r="AE18" s="72" t="s">
        <v>1025</v>
      </c>
      <c r="AF18" s="72" t="s">
        <v>1026</v>
      </c>
      <c r="AG18" s="72">
        <v>30.0</v>
      </c>
      <c r="AH18" s="121" t="s">
        <v>1027</v>
      </c>
      <c r="AI18" s="120" t="s">
        <v>949</v>
      </c>
      <c r="AJ18" s="122" t="s">
        <v>916</v>
      </c>
      <c r="AK18" s="123">
        <f>COUNTIF(Ongoing!$A$2:$X$26,A18)</f>
        <v>0</v>
      </c>
    </row>
    <row r="19" ht="26.25" customHeight="1">
      <c r="A19" s="126" t="s">
        <v>804</v>
      </c>
      <c r="B19" s="126" t="s">
        <v>110</v>
      </c>
      <c r="C19" s="127" t="s">
        <v>63</v>
      </c>
      <c r="D19" s="112">
        <v>8.0</v>
      </c>
      <c r="E19" s="113">
        <v>0.805</v>
      </c>
      <c r="F19" s="114">
        <v>0.35</v>
      </c>
      <c r="G19" s="115" t="s">
        <v>1028</v>
      </c>
      <c r="H19" s="116">
        <v>6.11</v>
      </c>
      <c r="I19" s="117">
        <v>50.0</v>
      </c>
      <c r="J19" s="117">
        <v>0.0</v>
      </c>
      <c r="K19" s="117">
        <v>0.0</v>
      </c>
      <c r="L19" s="124">
        <v>45448.0</v>
      </c>
      <c r="M19" s="125">
        <v>45417.0</v>
      </c>
      <c r="N19" s="118">
        <v>6.19</v>
      </c>
      <c r="O19" s="118">
        <v>6.45</v>
      </c>
      <c r="P19" s="118">
        <v>0.65</v>
      </c>
      <c r="Q19" s="119">
        <v>6.07</v>
      </c>
      <c r="R19" s="119">
        <v>6.19</v>
      </c>
      <c r="S19" s="126">
        <v>0.66</v>
      </c>
      <c r="T19" s="118">
        <v>6.08</v>
      </c>
      <c r="U19" s="118">
        <v>6.47</v>
      </c>
      <c r="V19" s="118">
        <v>0.47</v>
      </c>
      <c r="W19" s="118">
        <v>0.0</v>
      </c>
      <c r="X19" s="118">
        <v>0.0</v>
      </c>
      <c r="Y19" s="118">
        <v>0.0</v>
      </c>
      <c r="Z19" s="118" t="s">
        <v>921</v>
      </c>
      <c r="AA19" s="118" t="s">
        <v>963</v>
      </c>
      <c r="AB19" s="118" t="s">
        <v>1029</v>
      </c>
      <c r="AC19" s="120" t="s">
        <v>1030</v>
      </c>
      <c r="AD19" s="72" t="s">
        <v>1031</v>
      </c>
      <c r="AE19" s="72" t="s">
        <v>912</v>
      </c>
      <c r="AF19" s="72" t="s">
        <v>1026</v>
      </c>
      <c r="AG19" s="72">
        <v>26.0</v>
      </c>
      <c r="AH19" s="121" t="s">
        <v>1032</v>
      </c>
      <c r="AI19" s="120" t="s">
        <v>968</v>
      </c>
      <c r="AJ19" s="122" t="s">
        <v>935</v>
      </c>
      <c r="AK19" s="123">
        <f>COUNTIF(Ongoing!$A$2:$X$26,A19)</f>
        <v>0</v>
      </c>
    </row>
    <row r="20" ht="26.25" customHeight="1">
      <c r="A20" s="126" t="s">
        <v>322</v>
      </c>
      <c r="B20" s="126" t="s">
        <v>244</v>
      </c>
      <c r="C20" s="127" t="s">
        <v>974</v>
      </c>
      <c r="D20" s="112">
        <v>3.0</v>
      </c>
      <c r="E20" s="113">
        <v>0.63</v>
      </c>
      <c r="F20" s="114">
        <v>0.35</v>
      </c>
      <c r="G20" s="115" t="s">
        <v>505</v>
      </c>
      <c r="H20" s="116">
        <v>4.84</v>
      </c>
      <c r="I20" s="117">
        <v>9.0</v>
      </c>
      <c r="J20" s="117">
        <v>0.0</v>
      </c>
      <c r="K20" s="117">
        <v>0.0</v>
      </c>
      <c r="L20" s="124">
        <v>45417.0</v>
      </c>
      <c r="M20" s="125">
        <v>45417.0</v>
      </c>
      <c r="N20" s="118">
        <v>6.5</v>
      </c>
      <c r="O20" s="118">
        <v>3.5</v>
      </c>
      <c r="P20" s="118">
        <v>0.03</v>
      </c>
      <c r="Q20" s="119">
        <v>6.25</v>
      </c>
      <c r="R20" s="119">
        <v>4.75</v>
      </c>
      <c r="S20" s="126">
        <v>0.03</v>
      </c>
      <c r="T20" s="118">
        <v>0.0</v>
      </c>
      <c r="U20" s="118">
        <v>0.0</v>
      </c>
      <c r="V20" s="118">
        <v>0.0</v>
      </c>
      <c r="W20" s="118">
        <v>0.0</v>
      </c>
      <c r="X20" s="118">
        <v>0.0</v>
      </c>
      <c r="Y20" s="118">
        <v>0.0</v>
      </c>
      <c r="Z20" s="118" t="s">
        <v>907</v>
      </c>
      <c r="AA20" s="118" t="s">
        <v>1016</v>
      </c>
      <c r="AB20" s="118" t="s">
        <v>98</v>
      </c>
      <c r="AC20" s="120" t="s">
        <v>1033</v>
      </c>
      <c r="AD20" s="72" t="s">
        <v>925</v>
      </c>
      <c r="AE20" s="72" t="s">
        <v>1034</v>
      </c>
      <c r="AF20" s="72" t="s">
        <v>978</v>
      </c>
      <c r="AG20" s="72">
        <v>33.0</v>
      </c>
      <c r="AH20" s="121" t="s">
        <v>1035</v>
      </c>
      <c r="AI20" s="120" t="s">
        <v>915</v>
      </c>
      <c r="AJ20" s="122" t="s">
        <v>980</v>
      </c>
      <c r="AK20" s="123">
        <f>COUNTIF(Ongoing!$A$2:$X$26,A20)</f>
        <v>0</v>
      </c>
    </row>
    <row r="21" ht="26.25" customHeight="1">
      <c r="A21" s="126" t="s">
        <v>387</v>
      </c>
      <c r="B21" s="126" t="s">
        <v>197</v>
      </c>
      <c r="C21" s="127" t="s">
        <v>917</v>
      </c>
      <c r="D21" s="112">
        <v>4.0</v>
      </c>
      <c r="E21" s="113">
        <v>7.945</v>
      </c>
      <c r="F21" s="114">
        <v>6.79</v>
      </c>
      <c r="G21" s="115" t="s">
        <v>582</v>
      </c>
      <c r="H21" s="116">
        <v>6.13</v>
      </c>
      <c r="I21" s="117">
        <v>87.0</v>
      </c>
      <c r="J21" s="117">
        <v>0.0</v>
      </c>
      <c r="K21" s="117">
        <v>0.0</v>
      </c>
      <c r="L21" s="117" t="s">
        <v>1036</v>
      </c>
      <c r="M21" s="118" t="s">
        <v>1037</v>
      </c>
      <c r="N21" s="118">
        <v>5.98</v>
      </c>
      <c r="O21" s="118">
        <v>6.02</v>
      </c>
      <c r="P21" s="118">
        <v>0.74</v>
      </c>
      <c r="Q21" s="119">
        <v>5.98</v>
      </c>
      <c r="R21" s="119">
        <v>6.02</v>
      </c>
      <c r="S21" s="126">
        <v>0.74</v>
      </c>
      <c r="T21" s="118">
        <v>6.08</v>
      </c>
      <c r="U21" s="118">
        <v>6.0</v>
      </c>
      <c r="V21" s="118">
        <v>0.63</v>
      </c>
      <c r="W21" s="118">
        <v>0.0</v>
      </c>
      <c r="X21" s="118">
        <v>0.0</v>
      </c>
      <c r="Y21" s="118">
        <v>0.0</v>
      </c>
      <c r="Z21" s="118" t="s">
        <v>907</v>
      </c>
      <c r="AA21" s="118" t="s">
        <v>908</v>
      </c>
      <c r="AB21" s="118" t="s">
        <v>1038</v>
      </c>
      <c r="AC21" s="120" t="s">
        <v>1039</v>
      </c>
      <c r="AD21" s="72" t="s">
        <v>1040</v>
      </c>
      <c r="AE21" s="72" t="s">
        <v>927</v>
      </c>
      <c r="AF21" s="72" t="s">
        <v>927</v>
      </c>
      <c r="AG21" s="72">
        <v>25.0</v>
      </c>
      <c r="AH21" s="121" t="s">
        <v>1041</v>
      </c>
      <c r="AI21" s="120" t="s">
        <v>968</v>
      </c>
      <c r="AJ21" s="122" t="s">
        <v>929</v>
      </c>
      <c r="AK21" s="123">
        <f>COUNTIF(Ongoing!$A$2:$X$26,A21)</f>
        <v>0</v>
      </c>
    </row>
    <row r="22" ht="26.25" customHeight="1">
      <c r="A22" s="126" t="s">
        <v>202</v>
      </c>
      <c r="B22" s="126" t="s">
        <v>121</v>
      </c>
      <c r="C22" s="127" t="s">
        <v>917</v>
      </c>
      <c r="D22" s="112">
        <v>1.0</v>
      </c>
      <c r="E22" s="113">
        <v>12.81</v>
      </c>
      <c r="F22" s="114">
        <v>14.525</v>
      </c>
      <c r="G22" s="115" t="s">
        <v>1042</v>
      </c>
      <c r="H22" s="116">
        <v>6.31</v>
      </c>
      <c r="I22" s="117">
        <v>86.0</v>
      </c>
      <c r="J22" s="117">
        <v>20.0</v>
      </c>
      <c r="K22" s="117">
        <v>70.0</v>
      </c>
      <c r="L22" s="117" t="s">
        <v>1043</v>
      </c>
      <c r="M22" s="118" t="s">
        <v>1044</v>
      </c>
      <c r="N22" s="118">
        <v>5.99</v>
      </c>
      <c r="O22" s="118">
        <v>6.14</v>
      </c>
      <c r="P22" s="118">
        <v>0.85</v>
      </c>
      <c r="Q22" s="119">
        <v>5.97</v>
      </c>
      <c r="R22" s="119">
        <v>6.17</v>
      </c>
      <c r="S22" s="126">
        <v>0.82</v>
      </c>
      <c r="T22" s="118">
        <v>5.96</v>
      </c>
      <c r="U22" s="118">
        <v>6.11</v>
      </c>
      <c r="V22" s="118">
        <v>0.74</v>
      </c>
      <c r="W22" s="118">
        <v>0.0</v>
      </c>
      <c r="X22" s="118">
        <v>0.0</v>
      </c>
      <c r="Y22" s="118">
        <v>0.0</v>
      </c>
      <c r="Z22" s="118" t="s">
        <v>921</v>
      </c>
      <c r="AA22" s="118" t="s">
        <v>1001</v>
      </c>
      <c r="AB22" s="118" t="s">
        <v>909</v>
      </c>
      <c r="AC22" s="120" t="s">
        <v>1045</v>
      </c>
      <c r="AD22" s="72" t="s">
        <v>925</v>
      </c>
      <c r="AE22" s="72" t="s">
        <v>926</v>
      </c>
      <c r="AF22" s="72" t="s">
        <v>1046</v>
      </c>
      <c r="AG22" s="72">
        <v>31.0</v>
      </c>
      <c r="AH22" s="121" t="s">
        <v>1047</v>
      </c>
      <c r="AI22" s="120" t="s">
        <v>915</v>
      </c>
      <c r="AJ22" s="122" t="s">
        <v>973</v>
      </c>
      <c r="AK22" s="123">
        <f>COUNTIF(Ongoing!$A$2:$X$26,A22)</f>
        <v>0</v>
      </c>
    </row>
    <row r="23" ht="26.25" customHeight="1">
      <c r="A23" s="126" t="s">
        <v>516</v>
      </c>
      <c r="B23" s="126" t="s">
        <v>256</v>
      </c>
      <c r="C23" s="127" t="s">
        <v>917</v>
      </c>
      <c r="D23" s="112">
        <v>5.0</v>
      </c>
      <c r="E23" s="113">
        <v>1.365</v>
      </c>
      <c r="F23" s="114">
        <v>4.935</v>
      </c>
      <c r="G23" s="115" t="s">
        <v>969</v>
      </c>
      <c r="H23" s="116">
        <v>6.1</v>
      </c>
      <c r="I23" s="117">
        <v>87.0</v>
      </c>
      <c r="J23" s="117">
        <v>0.0</v>
      </c>
      <c r="K23" s="117">
        <v>0.0</v>
      </c>
      <c r="L23" s="124">
        <v>45448.0</v>
      </c>
      <c r="M23" s="125">
        <v>45604.0</v>
      </c>
      <c r="N23" s="118">
        <v>5.92</v>
      </c>
      <c r="O23" s="118">
        <v>5.83</v>
      </c>
      <c r="P23" s="118">
        <v>0.82</v>
      </c>
      <c r="Q23" s="119">
        <v>5.92</v>
      </c>
      <c r="R23" s="119">
        <v>5.83</v>
      </c>
      <c r="S23" s="126">
        <v>0.82</v>
      </c>
      <c r="T23" s="118">
        <v>6.0</v>
      </c>
      <c r="U23" s="118">
        <v>5.89</v>
      </c>
      <c r="V23" s="118">
        <v>0.84</v>
      </c>
      <c r="W23" s="118">
        <v>0.0</v>
      </c>
      <c r="X23" s="118">
        <v>0.0</v>
      </c>
      <c r="Y23" s="118">
        <v>0.0</v>
      </c>
      <c r="Z23" s="118" t="s">
        <v>907</v>
      </c>
      <c r="AA23" s="118" t="s">
        <v>1048</v>
      </c>
      <c r="AB23" s="118" t="s">
        <v>1049</v>
      </c>
      <c r="AC23" s="120" t="s">
        <v>1050</v>
      </c>
      <c r="AD23" s="72" t="s">
        <v>925</v>
      </c>
      <c r="AE23" s="72" t="s">
        <v>926</v>
      </c>
      <c r="AF23" s="72" t="s">
        <v>926</v>
      </c>
      <c r="AG23" s="72">
        <v>24.0</v>
      </c>
      <c r="AH23" s="121" t="s">
        <v>1051</v>
      </c>
      <c r="AI23" s="120" t="s">
        <v>949</v>
      </c>
      <c r="AJ23" s="122" t="s">
        <v>1019</v>
      </c>
      <c r="AK23" s="123">
        <f>COUNTIF(Ongoing!$A$2:$X$26,A23)</f>
        <v>0</v>
      </c>
    </row>
    <row r="24" ht="26.25" customHeight="1">
      <c r="A24" s="126" t="s">
        <v>806</v>
      </c>
      <c r="B24" s="126" t="s">
        <v>238</v>
      </c>
      <c r="C24" s="127" t="s">
        <v>63</v>
      </c>
      <c r="D24" s="112">
        <v>8.0</v>
      </c>
      <c r="E24" s="113">
        <v>0.98</v>
      </c>
      <c r="F24" s="114">
        <v>0.35</v>
      </c>
      <c r="G24" s="115" t="s">
        <v>505</v>
      </c>
      <c r="H24" s="116">
        <v>5.85</v>
      </c>
      <c r="I24" s="117">
        <v>37.0</v>
      </c>
      <c r="J24" s="117">
        <v>0.0</v>
      </c>
      <c r="K24" s="117">
        <v>0.0</v>
      </c>
      <c r="L24" s="124">
        <v>45448.0</v>
      </c>
      <c r="M24" s="125">
        <v>45417.0</v>
      </c>
      <c r="N24" s="118">
        <v>5.88</v>
      </c>
      <c r="O24" s="118">
        <v>5.81</v>
      </c>
      <c r="P24" s="118">
        <v>0.38</v>
      </c>
      <c r="Q24" s="119">
        <v>5.88</v>
      </c>
      <c r="R24" s="119">
        <v>5.81</v>
      </c>
      <c r="S24" s="126">
        <v>0.38</v>
      </c>
      <c r="T24" s="118">
        <v>5.86</v>
      </c>
      <c r="U24" s="118">
        <v>5.82</v>
      </c>
      <c r="V24" s="118">
        <v>0.37</v>
      </c>
      <c r="W24" s="118">
        <v>0.0</v>
      </c>
      <c r="X24" s="118">
        <v>0.0</v>
      </c>
      <c r="Y24" s="118">
        <v>0.0</v>
      </c>
      <c r="Z24" s="118" t="s">
        <v>921</v>
      </c>
      <c r="AA24" s="118" t="s">
        <v>1052</v>
      </c>
      <c r="AB24" s="118" t="s">
        <v>1053</v>
      </c>
      <c r="AC24" s="120" t="s">
        <v>1054</v>
      </c>
      <c r="AD24" s="72" t="s">
        <v>1055</v>
      </c>
      <c r="AE24" s="72" t="s">
        <v>1056</v>
      </c>
      <c r="AF24" s="72" t="s">
        <v>959</v>
      </c>
      <c r="AG24" s="72">
        <v>25.0</v>
      </c>
      <c r="AH24" s="121" t="s">
        <v>1057</v>
      </c>
      <c r="AI24" s="120" t="s">
        <v>968</v>
      </c>
      <c r="AJ24" s="122" t="s">
        <v>935</v>
      </c>
      <c r="AK24" s="123">
        <f>COUNTIF(Ongoing!$A$2:$X$26,A24)</f>
        <v>0</v>
      </c>
    </row>
    <row r="25" ht="26.25" customHeight="1">
      <c r="A25" s="126" t="s">
        <v>808</v>
      </c>
      <c r="B25" s="126" t="s">
        <v>121</v>
      </c>
      <c r="C25" s="127" t="s">
        <v>63</v>
      </c>
      <c r="D25" s="112">
        <v>8.0</v>
      </c>
      <c r="E25" s="113">
        <v>1.225</v>
      </c>
      <c r="F25" s="114">
        <v>0.35</v>
      </c>
      <c r="G25" s="115" t="s">
        <v>529</v>
      </c>
      <c r="H25" s="116">
        <v>6.2</v>
      </c>
      <c r="I25" s="117">
        <v>69.0</v>
      </c>
      <c r="J25" s="117">
        <v>0.0</v>
      </c>
      <c r="K25" s="117">
        <v>0.0</v>
      </c>
      <c r="L25" s="124">
        <v>45448.0</v>
      </c>
      <c r="M25" s="125">
        <v>45417.0</v>
      </c>
      <c r="N25" s="118">
        <v>6.16</v>
      </c>
      <c r="O25" s="118">
        <v>6.7</v>
      </c>
      <c r="P25" s="118">
        <v>0.41</v>
      </c>
      <c r="Q25" s="119">
        <v>6.16</v>
      </c>
      <c r="R25" s="119">
        <v>6.7</v>
      </c>
      <c r="S25" s="126">
        <v>0.41</v>
      </c>
      <c r="T25" s="118">
        <v>5.96</v>
      </c>
      <c r="U25" s="118">
        <v>5.96</v>
      </c>
      <c r="V25" s="118">
        <v>0.74</v>
      </c>
      <c r="W25" s="118">
        <v>0.0</v>
      </c>
      <c r="X25" s="118">
        <v>0.0</v>
      </c>
      <c r="Y25" s="118">
        <v>0.0</v>
      </c>
      <c r="Z25" s="118" t="s">
        <v>907</v>
      </c>
      <c r="AA25" s="118" t="s">
        <v>963</v>
      </c>
      <c r="AB25" s="118" t="s">
        <v>909</v>
      </c>
      <c r="AC25" s="120" t="s">
        <v>1058</v>
      </c>
      <c r="AD25" s="72" t="s">
        <v>925</v>
      </c>
      <c r="AE25" s="72" t="s">
        <v>966</v>
      </c>
      <c r="AF25" s="72" t="s">
        <v>966</v>
      </c>
      <c r="AG25" s="72">
        <v>22.0</v>
      </c>
      <c r="AH25" s="121" t="s">
        <v>1059</v>
      </c>
      <c r="AI25" s="120" t="s">
        <v>915</v>
      </c>
      <c r="AJ25" s="122" t="s">
        <v>942</v>
      </c>
      <c r="AK25" s="123">
        <f>COUNTIF(Ongoing!$A$2:$X$26,A25)</f>
        <v>0</v>
      </c>
    </row>
    <row r="26" ht="26.25" customHeight="1">
      <c r="A26" s="128" t="s">
        <v>101</v>
      </c>
      <c r="B26" s="128" t="s">
        <v>103</v>
      </c>
      <c r="C26" s="129" t="s">
        <v>917</v>
      </c>
      <c r="D26" s="112">
        <v>1.0</v>
      </c>
      <c r="E26" s="113">
        <v>23.52</v>
      </c>
      <c r="F26" s="114">
        <v>21.945</v>
      </c>
      <c r="G26" s="115" t="s">
        <v>1060</v>
      </c>
      <c r="H26" s="116">
        <v>6.42</v>
      </c>
      <c r="I26" s="117">
        <v>91.0</v>
      </c>
      <c r="J26" s="117">
        <v>0.0</v>
      </c>
      <c r="K26" s="117">
        <v>0.0</v>
      </c>
      <c r="L26" s="117" t="s">
        <v>1061</v>
      </c>
      <c r="M26" s="118" t="s">
        <v>1062</v>
      </c>
      <c r="N26" s="118">
        <v>6.23</v>
      </c>
      <c r="O26" s="118">
        <v>6.43</v>
      </c>
      <c r="P26" s="118">
        <v>0.87</v>
      </c>
      <c r="Q26" s="119">
        <v>6.11</v>
      </c>
      <c r="R26" s="119">
        <v>6.36</v>
      </c>
      <c r="S26" s="128">
        <v>0.84</v>
      </c>
      <c r="T26" s="118">
        <v>6.24</v>
      </c>
      <c r="U26" s="118">
        <v>6.36</v>
      </c>
      <c r="V26" s="118">
        <v>0.95</v>
      </c>
      <c r="W26" s="118">
        <v>0.0</v>
      </c>
      <c r="X26" s="118">
        <v>0.0</v>
      </c>
      <c r="Y26" s="118">
        <v>0.0</v>
      </c>
      <c r="Z26" s="118" t="s">
        <v>907</v>
      </c>
      <c r="AA26" s="118" t="s">
        <v>1063</v>
      </c>
      <c r="AB26" s="118" t="s">
        <v>909</v>
      </c>
      <c r="AC26" s="120" t="s">
        <v>1064</v>
      </c>
      <c r="AD26" s="72" t="s">
        <v>1065</v>
      </c>
      <c r="AE26" s="72" t="s">
        <v>1066</v>
      </c>
      <c r="AF26" s="72" t="s">
        <v>1066</v>
      </c>
      <c r="AG26" s="72">
        <v>27.0</v>
      </c>
      <c r="AH26" s="121" t="s">
        <v>1067</v>
      </c>
      <c r="AI26" s="120" t="s">
        <v>1000</v>
      </c>
      <c r="AJ26" s="122" t="s">
        <v>929</v>
      </c>
      <c r="AK26" s="123">
        <f>COUNTIF(Ongoing!$A$2:$X$26,A26)</f>
        <v>0</v>
      </c>
    </row>
    <row r="27" ht="26.25" customHeight="1">
      <c r="A27" s="128" t="s">
        <v>104</v>
      </c>
      <c r="B27" s="128" t="s">
        <v>90</v>
      </c>
      <c r="C27" s="129" t="s">
        <v>917</v>
      </c>
      <c r="D27" s="112">
        <v>1.0</v>
      </c>
      <c r="E27" s="113">
        <v>20.86</v>
      </c>
      <c r="F27" s="114">
        <v>19.985</v>
      </c>
      <c r="G27" s="115" t="s">
        <v>146</v>
      </c>
      <c r="H27" s="116">
        <v>6.43</v>
      </c>
      <c r="I27" s="117">
        <v>86.0</v>
      </c>
      <c r="J27" s="117">
        <v>0.0</v>
      </c>
      <c r="K27" s="117">
        <v>0.0</v>
      </c>
      <c r="L27" s="117" t="s">
        <v>1007</v>
      </c>
      <c r="M27" s="118" t="s">
        <v>1068</v>
      </c>
      <c r="N27" s="118">
        <v>6.1</v>
      </c>
      <c r="O27" s="118">
        <v>6.15</v>
      </c>
      <c r="P27" s="118">
        <v>0.71</v>
      </c>
      <c r="Q27" s="119">
        <v>5.99</v>
      </c>
      <c r="R27" s="119">
        <v>5.99</v>
      </c>
      <c r="S27" s="128">
        <v>0.61</v>
      </c>
      <c r="T27" s="118">
        <v>6.31</v>
      </c>
      <c r="U27" s="118">
        <v>6.5</v>
      </c>
      <c r="V27" s="118">
        <v>0.76</v>
      </c>
      <c r="W27" s="118">
        <v>0.0</v>
      </c>
      <c r="X27" s="118">
        <v>0.0</v>
      </c>
      <c r="Y27" s="118">
        <v>0.0</v>
      </c>
      <c r="Z27" s="118" t="s">
        <v>921</v>
      </c>
      <c r="AA27" s="118" t="s">
        <v>908</v>
      </c>
      <c r="AB27" s="118" t="s">
        <v>143</v>
      </c>
      <c r="AC27" s="120" t="s">
        <v>1069</v>
      </c>
      <c r="AD27" s="72" t="s">
        <v>925</v>
      </c>
      <c r="AE27" s="72" t="s">
        <v>960</v>
      </c>
      <c r="AF27" s="72" t="s">
        <v>960</v>
      </c>
      <c r="AG27" s="72">
        <v>24.0</v>
      </c>
      <c r="AH27" s="121" t="s">
        <v>1070</v>
      </c>
      <c r="AI27" s="120" t="s">
        <v>1000</v>
      </c>
      <c r="AJ27" s="122" t="s">
        <v>929</v>
      </c>
      <c r="AK27" s="123">
        <f>COUNTIF(Ongoing!$A$2:$X$26,A27)</f>
        <v>0</v>
      </c>
    </row>
    <row r="28" ht="26.25" customHeight="1">
      <c r="A28" s="128" t="s">
        <v>509</v>
      </c>
      <c r="B28" s="128" t="s">
        <v>103</v>
      </c>
      <c r="C28" s="129" t="s">
        <v>917</v>
      </c>
      <c r="D28" s="112">
        <v>6.0</v>
      </c>
      <c r="E28" s="113">
        <v>6.23</v>
      </c>
      <c r="F28" s="114">
        <v>2.87</v>
      </c>
      <c r="G28" s="115" t="s">
        <v>1028</v>
      </c>
      <c r="H28" s="116">
        <v>6.13</v>
      </c>
      <c r="I28" s="117">
        <v>77.0</v>
      </c>
      <c r="J28" s="117">
        <v>0.0</v>
      </c>
      <c r="K28" s="117">
        <v>0.0</v>
      </c>
      <c r="L28" s="124">
        <v>45635.0</v>
      </c>
      <c r="M28" s="125">
        <v>45511.0</v>
      </c>
      <c r="N28" s="118">
        <v>5.86</v>
      </c>
      <c r="O28" s="118">
        <v>5.69</v>
      </c>
      <c r="P28" s="118">
        <v>0.37</v>
      </c>
      <c r="Q28" s="119">
        <v>5.86</v>
      </c>
      <c r="R28" s="119">
        <v>5.69</v>
      </c>
      <c r="S28" s="128">
        <v>0.37</v>
      </c>
      <c r="T28" s="118">
        <v>5.82</v>
      </c>
      <c r="U28" s="118">
        <v>5.66</v>
      </c>
      <c r="V28" s="118">
        <v>0.5</v>
      </c>
      <c r="W28" s="118">
        <v>0.0</v>
      </c>
      <c r="X28" s="118">
        <v>0.0</v>
      </c>
      <c r="Y28" s="118">
        <v>0.0</v>
      </c>
      <c r="Z28" s="118" t="s">
        <v>921</v>
      </c>
      <c r="AA28" s="118" t="s">
        <v>930</v>
      </c>
      <c r="AB28" s="118" t="s">
        <v>1071</v>
      </c>
      <c r="AC28" s="120" t="s">
        <v>1072</v>
      </c>
      <c r="AD28" s="72" t="s">
        <v>1073</v>
      </c>
      <c r="AE28" s="72" t="s">
        <v>926</v>
      </c>
      <c r="AF28" s="72" t="s">
        <v>926</v>
      </c>
      <c r="AG28" s="72">
        <v>23.0</v>
      </c>
      <c r="AH28" s="121" t="s">
        <v>1074</v>
      </c>
      <c r="AI28" s="120" t="s">
        <v>1000</v>
      </c>
      <c r="AJ28" s="122" t="s">
        <v>973</v>
      </c>
      <c r="AK28" s="123">
        <f>COUNTIF(Ongoing!$A$2:$X$26,A28)</f>
        <v>0</v>
      </c>
    </row>
    <row r="29" ht="26.25" customHeight="1">
      <c r="A29" s="128" t="s">
        <v>769</v>
      </c>
      <c r="B29" s="128" t="s">
        <v>259</v>
      </c>
      <c r="C29" s="129" t="s">
        <v>917</v>
      </c>
      <c r="D29" s="112">
        <v>8.0</v>
      </c>
      <c r="E29" s="113">
        <v>0.77</v>
      </c>
      <c r="F29" s="114">
        <v>0.35</v>
      </c>
      <c r="G29" s="115" t="s">
        <v>1075</v>
      </c>
      <c r="H29" s="116">
        <v>5.87</v>
      </c>
      <c r="I29" s="117">
        <v>60.0</v>
      </c>
      <c r="J29" s="117">
        <v>0.0</v>
      </c>
      <c r="K29" s="117">
        <v>0.0</v>
      </c>
      <c r="L29" s="124">
        <v>45417.0</v>
      </c>
      <c r="M29" s="125">
        <v>45417.0</v>
      </c>
      <c r="N29" s="118">
        <v>5.73</v>
      </c>
      <c r="O29" s="118">
        <v>5.67</v>
      </c>
      <c r="P29" s="118">
        <v>0.4</v>
      </c>
      <c r="Q29" s="119">
        <v>5.73</v>
      </c>
      <c r="R29" s="119">
        <v>5.67</v>
      </c>
      <c r="S29" s="128">
        <v>0.4</v>
      </c>
      <c r="T29" s="118">
        <v>5.73</v>
      </c>
      <c r="U29" s="118">
        <v>5.66</v>
      </c>
      <c r="V29" s="118">
        <v>0.74</v>
      </c>
      <c r="W29" s="118">
        <v>0.0</v>
      </c>
      <c r="X29" s="118">
        <v>0.0</v>
      </c>
      <c r="Y29" s="118">
        <v>0.0</v>
      </c>
      <c r="Z29" s="118" t="s">
        <v>921</v>
      </c>
      <c r="AA29" s="118" t="s">
        <v>943</v>
      </c>
      <c r="AB29" s="118" t="s">
        <v>1076</v>
      </c>
      <c r="AC29" s="120" t="s">
        <v>1077</v>
      </c>
      <c r="AD29" s="72" t="s">
        <v>1078</v>
      </c>
      <c r="AE29" s="72" t="s">
        <v>971</v>
      </c>
      <c r="AF29" s="72" t="s">
        <v>1079</v>
      </c>
      <c r="AG29" s="72">
        <v>23.0</v>
      </c>
      <c r="AH29" s="121" t="s">
        <v>1080</v>
      </c>
      <c r="AI29" s="120" t="s">
        <v>915</v>
      </c>
      <c r="AJ29" s="122" t="s">
        <v>973</v>
      </c>
      <c r="AK29" s="123">
        <f>COUNTIF(Ongoing!$A$2:$X$26,A29)</f>
        <v>0</v>
      </c>
    </row>
    <row r="30" ht="26.25" customHeight="1">
      <c r="A30" s="128" t="s">
        <v>747</v>
      </c>
      <c r="B30" s="128" t="s">
        <v>110</v>
      </c>
      <c r="C30" s="129" t="s">
        <v>917</v>
      </c>
      <c r="D30" s="112">
        <v>8.0</v>
      </c>
      <c r="E30" s="113">
        <v>1.925</v>
      </c>
      <c r="F30" s="114">
        <v>0.35</v>
      </c>
      <c r="G30" s="115" t="s">
        <v>519</v>
      </c>
      <c r="H30" s="116">
        <v>6.01</v>
      </c>
      <c r="I30" s="117">
        <v>69.0</v>
      </c>
      <c r="J30" s="117">
        <v>0.0</v>
      </c>
      <c r="K30" s="117">
        <v>0.0</v>
      </c>
      <c r="L30" s="124">
        <v>45479.0</v>
      </c>
      <c r="M30" s="125">
        <v>45417.0</v>
      </c>
      <c r="N30" s="118">
        <v>6.02</v>
      </c>
      <c r="O30" s="118">
        <v>6.18</v>
      </c>
      <c r="P30" s="118">
        <v>0.68</v>
      </c>
      <c r="Q30" s="119">
        <v>6.01</v>
      </c>
      <c r="R30" s="119">
        <v>6.12</v>
      </c>
      <c r="S30" s="128">
        <v>0.7</v>
      </c>
      <c r="T30" s="118">
        <v>5.95</v>
      </c>
      <c r="U30" s="118">
        <v>6.03</v>
      </c>
      <c r="V30" s="118">
        <v>0.76</v>
      </c>
      <c r="W30" s="118">
        <v>0.0</v>
      </c>
      <c r="X30" s="118">
        <v>0.0</v>
      </c>
      <c r="Y30" s="118">
        <v>0.0</v>
      </c>
      <c r="Z30" s="118" t="s">
        <v>907</v>
      </c>
      <c r="AA30" s="118" t="s">
        <v>1081</v>
      </c>
      <c r="AB30" s="118" t="s">
        <v>1082</v>
      </c>
      <c r="AC30" s="120" t="s">
        <v>1083</v>
      </c>
      <c r="AD30" s="72" t="s">
        <v>925</v>
      </c>
      <c r="AE30" s="72" t="s">
        <v>1084</v>
      </c>
      <c r="AF30" s="72" t="s">
        <v>1085</v>
      </c>
      <c r="AG30" s="72">
        <v>27.0</v>
      </c>
      <c r="AH30" s="121" t="s">
        <v>1086</v>
      </c>
      <c r="AI30" s="120" t="s">
        <v>915</v>
      </c>
      <c r="AJ30" s="122" t="s">
        <v>1019</v>
      </c>
      <c r="AK30" s="123">
        <f>COUNTIF(Ongoing!$A$2:$X$26,A30)</f>
        <v>0</v>
      </c>
    </row>
    <row r="31" ht="26.25" customHeight="1">
      <c r="A31" s="128" t="s">
        <v>761</v>
      </c>
      <c r="B31" s="128" t="s">
        <v>256</v>
      </c>
      <c r="C31" s="129" t="s">
        <v>917</v>
      </c>
      <c r="D31" s="112">
        <v>8.0</v>
      </c>
      <c r="E31" s="113">
        <v>1.19</v>
      </c>
      <c r="F31" s="114">
        <v>0.35</v>
      </c>
      <c r="G31" s="115" t="s">
        <v>969</v>
      </c>
      <c r="H31" s="116">
        <v>5.93</v>
      </c>
      <c r="I31" s="117">
        <v>75.0</v>
      </c>
      <c r="J31" s="117">
        <v>0.0</v>
      </c>
      <c r="K31" s="117">
        <v>0.0</v>
      </c>
      <c r="L31" s="124">
        <v>45448.0</v>
      </c>
      <c r="M31" s="125">
        <v>45417.0</v>
      </c>
      <c r="N31" s="118">
        <v>5.86</v>
      </c>
      <c r="O31" s="118">
        <v>5.9</v>
      </c>
      <c r="P31" s="118">
        <v>0.78</v>
      </c>
      <c r="Q31" s="119">
        <v>5.82</v>
      </c>
      <c r="R31" s="119">
        <v>5.91</v>
      </c>
      <c r="S31" s="128">
        <v>0.71</v>
      </c>
      <c r="T31" s="118">
        <v>5.79</v>
      </c>
      <c r="U31" s="118">
        <v>5.78</v>
      </c>
      <c r="V31" s="118">
        <v>0.76</v>
      </c>
      <c r="W31" s="118">
        <v>0.0</v>
      </c>
      <c r="X31" s="118">
        <v>0.0</v>
      </c>
      <c r="Y31" s="118">
        <v>0.0</v>
      </c>
      <c r="Z31" s="118" t="s">
        <v>921</v>
      </c>
      <c r="AA31" s="118" t="s">
        <v>930</v>
      </c>
      <c r="AB31" s="118" t="s">
        <v>1087</v>
      </c>
      <c r="AC31" s="120" t="s">
        <v>1088</v>
      </c>
      <c r="AD31" s="72" t="s">
        <v>925</v>
      </c>
      <c r="AE31" s="72" t="s">
        <v>1089</v>
      </c>
      <c r="AF31" s="72" t="s">
        <v>959</v>
      </c>
      <c r="AG31" s="72">
        <v>33.0</v>
      </c>
      <c r="AH31" s="121" t="s">
        <v>1090</v>
      </c>
      <c r="AI31" s="120" t="s">
        <v>915</v>
      </c>
      <c r="AJ31" s="122" t="s">
        <v>929</v>
      </c>
      <c r="AK31" s="123">
        <f>COUNTIF(Ongoing!$A$2:$X$26,A31)</f>
        <v>0</v>
      </c>
    </row>
    <row r="32" ht="26.25" customHeight="1">
      <c r="A32" s="128" t="s">
        <v>122</v>
      </c>
      <c r="B32" s="128" t="s">
        <v>95</v>
      </c>
      <c r="C32" s="129" t="s">
        <v>63</v>
      </c>
      <c r="D32" s="112">
        <v>1.0</v>
      </c>
      <c r="E32" s="113">
        <v>52.185</v>
      </c>
      <c r="F32" s="114">
        <v>43.365</v>
      </c>
      <c r="G32" s="115" t="s">
        <v>1091</v>
      </c>
      <c r="H32" s="116">
        <v>7.13</v>
      </c>
      <c r="I32" s="117">
        <v>90.0</v>
      </c>
      <c r="J32" s="117">
        <v>70.0</v>
      </c>
      <c r="K32" s="117">
        <v>70.0</v>
      </c>
      <c r="L32" s="117" t="s">
        <v>1092</v>
      </c>
      <c r="M32" s="118" t="s">
        <v>1093</v>
      </c>
      <c r="N32" s="118">
        <v>6.4</v>
      </c>
      <c r="O32" s="118">
        <v>7.21</v>
      </c>
      <c r="P32" s="118">
        <v>0.86</v>
      </c>
      <c r="Q32" s="119">
        <v>6.35</v>
      </c>
      <c r="R32" s="119">
        <v>7.15</v>
      </c>
      <c r="S32" s="128">
        <v>0.87</v>
      </c>
      <c r="T32" s="118">
        <v>6.47</v>
      </c>
      <c r="U32" s="118">
        <v>7.7</v>
      </c>
      <c r="V32" s="118">
        <v>0.84</v>
      </c>
      <c r="W32" s="118">
        <v>0.0</v>
      </c>
      <c r="X32" s="118">
        <v>0.0</v>
      </c>
      <c r="Y32" s="118">
        <v>0.0</v>
      </c>
      <c r="Z32" s="118" t="s">
        <v>907</v>
      </c>
      <c r="AA32" s="118" t="s">
        <v>1094</v>
      </c>
      <c r="AB32" s="118" t="s">
        <v>1095</v>
      </c>
      <c r="AC32" s="120" t="s">
        <v>1096</v>
      </c>
      <c r="AD32" s="72" t="s">
        <v>1097</v>
      </c>
      <c r="AE32" s="72" t="s">
        <v>1098</v>
      </c>
      <c r="AF32" s="72" t="s">
        <v>1098</v>
      </c>
      <c r="AG32" s="72">
        <v>30.0</v>
      </c>
      <c r="AH32" s="121" t="s">
        <v>1099</v>
      </c>
      <c r="AI32" s="120" t="s">
        <v>968</v>
      </c>
      <c r="AJ32" s="122" t="s">
        <v>935</v>
      </c>
      <c r="AK32" s="123">
        <f>COUNTIF(Ongoing!$A$2:$X$26,A32)</f>
        <v>0</v>
      </c>
    </row>
    <row r="33" ht="26.25" customHeight="1">
      <c r="A33" s="128" t="s">
        <v>489</v>
      </c>
      <c r="B33" s="128" t="s">
        <v>162</v>
      </c>
      <c r="C33" s="129" t="s">
        <v>78</v>
      </c>
      <c r="D33" s="112">
        <v>6.0</v>
      </c>
      <c r="E33" s="113">
        <v>0.98</v>
      </c>
      <c r="F33" s="114">
        <v>0.35</v>
      </c>
      <c r="G33" s="115" t="s">
        <v>582</v>
      </c>
      <c r="H33" s="116">
        <v>6.6</v>
      </c>
      <c r="I33" s="117">
        <v>27.0</v>
      </c>
      <c r="J33" s="117">
        <v>0.0</v>
      </c>
      <c r="K33" s="117">
        <v>0.0</v>
      </c>
      <c r="L33" s="124">
        <v>45448.0</v>
      </c>
      <c r="M33" s="125">
        <v>45417.0</v>
      </c>
      <c r="N33" s="118">
        <v>6.19</v>
      </c>
      <c r="O33" s="118">
        <v>6.55</v>
      </c>
      <c r="P33" s="118">
        <v>0.82</v>
      </c>
      <c r="Q33" s="119">
        <v>6.19</v>
      </c>
      <c r="R33" s="119">
        <v>6.55</v>
      </c>
      <c r="S33" s="128">
        <v>0.82</v>
      </c>
      <c r="T33" s="118">
        <v>6.14</v>
      </c>
      <c r="U33" s="118">
        <v>6.2</v>
      </c>
      <c r="V33" s="118">
        <v>0.97</v>
      </c>
      <c r="W33" s="118">
        <v>0.0</v>
      </c>
      <c r="X33" s="118">
        <v>0.0</v>
      </c>
      <c r="Y33" s="118">
        <v>0.0</v>
      </c>
      <c r="Z33" s="118" t="s">
        <v>907</v>
      </c>
      <c r="AA33" s="118" t="s">
        <v>1100</v>
      </c>
      <c r="AB33" s="118" t="s">
        <v>256</v>
      </c>
      <c r="AC33" s="120" t="s">
        <v>1101</v>
      </c>
      <c r="AD33" s="72" t="s">
        <v>925</v>
      </c>
      <c r="AE33" s="72" t="s">
        <v>1102</v>
      </c>
      <c r="AF33" s="72" t="s">
        <v>1004</v>
      </c>
      <c r="AG33" s="72">
        <v>23.0</v>
      </c>
      <c r="AH33" s="121" t="s">
        <v>1103</v>
      </c>
      <c r="AI33" s="120" t="s">
        <v>1000</v>
      </c>
      <c r="AJ33" s="122" t="s">
        <v>1104</v>
      </c>
      <c r="AK33" s="123">
        <f>COUNTIF(Ongoing!$A$2:$X$26,A33)</f>
        <v>0</v>
      </c>
    </row>
    <row r="34" ht="26.25" customHeight="1">
      <c r="A34" s="128" t="s">
        <v>106</v>
      </c>
      <c r="B34" s="128" t="s">
        <v>103</v>
      </c>
      <c r="C34" s="129" t="s">
        <v>917</v>
      </c>
      <c r="D34" s="112">
        <v>1.0</v>
      </c>
      <c r="E34" s="113">
        <v>23.415</v>
      </c>
      <c r="F34" s="114">
        <v>19.635</v>
      </c>
      <c r="G34" s="115" t="s">
        <v>1105</v>
      </c>
      <c r="H34" s="116">
        <v>6.39</v>
      </c>
      <c r="I34" s="117">
        <v>89.0</v>
      </c>
      <c r="J34" s="117">
        <v>0.0</v>
      </c>
      <c r="K34" s="117">
        <v>0.0</v>
      </c>
      <c r="L34" s="117" t="s">
        <v>1061</v>
      </c>
      <c r="M34" s="118" t="s">
        <v>1068</v>
      </c>
      <c r="N34" s="118">
        <v>5.97</v>
      </c>
      <c r="O34" s="118">
        <v>6.09</v>
      </c>
      <c r="P34" s="118">
        <v>0.79</v>
      </c>
      <c r="Q34" s="119">
        <v>5.97</v>
      </c>
      <c r="R34" s="119">
        <v>6.09</v>
      </c>
      <c r="S34" s="128">
        <v>0.79</v>
      </c>
      <c r="T34" s="118">
        <v>6.0</v>
      </c>
      <c r="U34" s="118">
        <v>6.12</v>
      </c>
      <c r="V34" s="118">
        <v>0.89</v>
      </c>
      <c r="W34" s="118">
        <v>0.0</v>
      </c>
      <c r="X34" s="118">
        <v>0.0</v>
      </c>
      <c r="Y34" s="118">
        <v>0.0</v>
      </c>
      <c r="Z34" s="118" t="s">
        <v>921</v>
      </c>
      <c r="AA34" s="118" t="s">
        <v>1106</v>
      </c>
      <c r="AB34" s="118" t="s">
        <v>1107</v>
      </c>
      <c r="AC34" s="120" t="s">
        <v>1108</v>
      </c>
      <c r="AD34" s="72" t="s">
        <v>925</v>
      </c>
      <c r="AE34" s="72" t="s">
        <v>1085</v>
      </c>
      <c r="AF34" s="72" t="s">
        <v>1085</v>
      </c>
      <c r="AG34" s="72">
        <v>24.0</v>
      </c>
      <c r="AH34" s="121" t="s">
        <v>1109</v>
      </c>
      <c r="AI34" s="120" t="s">
        <v>1000</v>
      </c>
      <c r="AJ34" s="122" t="s">
        <v>973</v>
      </c>
      <c r="AK34" s="123">
        <f>COUNTIF(Ongoing!$A$2:$X$26,A34)</f>
        <v>0</v>
      </c>
    </row>
    <row r="35" ht="26.25" customHeight="1">
      <c r="A35" s="128" t="s">
        <v>571</v>
      </c>
      <c r="B35" s="128" t="s">
        <v>177</v>
      </c>
      <c r="C35" s="129" t="s">
        <v>78</v>
      </c>
      <c r="D35" s="112">
        <v>6.0</v>
      </c>
      <c r="E35" s="113">
        <v>2.135</v>
      </c>
      <c r="F35" s="114">
        <v>0.35</v>
      </c>
      <c r="G35" s="115" t="s">
        <v>519</v>
      </c>
      <c r="H35" s="116">
        <v>6.14</v>
      </c>
      <c r="I35" s="117">
        <v>63.0</v>
      </c>
      <c r="J35" s="117">
        <v>0.0</v>
      </c>
      <c r="K35" s="117">
        <v>0.0</v>
      </c>
      <c r="L35" s="124">
        <v>45510.0</v>
      </c>
      <c r="M35" s="125">
        <v>45417.0</v>
      </c>
      <c r="N35" s="118">
        <v>5.98</v>
      </c>
      <c r="O35" s="118">
        <v>6.25</v>
      </c>
      <c r="P35" s="118">
        <v>0.39</v>
      </c>
      <c r="Q35" s="119">
        <v>5.98</v>
      </c>
      <c r="R35" s="119">
        <v>6.25</v>
      </c>
      <c r="S35" s="128">
        <v>0.39</v>
      </c>
      <c r="T35" s="118">
        <v>6.0</v>
      </c>
      <c r="U35" s="118">
        <v>6.31</v>
      </c>
      <c r="V35" s="118">
        <v>0.89</v>
      </c>
      <c r="W35" s="118">
        <v>0.0</v>
      </c>
      <c r="X35" s="118">
        <v>0.0</v>
      </c>
      <c r="Y35" s="118">
        <v>0.0</v>
      </c>
      <c r="Z35" s="118" t="s">
        <v>921</v>
      </c>
      <c r="AA35" s="118" t="s">
        <v>1100</v>
      </c>
      <c r="AB35" s="118" t="s">
        <v>909</v>
      </c>
      <c r="AC35" s="120" t="s">
        <v>1110</v>
      </c>
      <c r="AD35" s="72" t="s">
        <v>925</v>
      </c>
      <c r="AE35" s="72" t="s">
        <v>1111</v>
      </c>
      <c r="AF35" s="72" t="s">
        <v>1025</v>
      </c>
      <c r="AG35" s="72">
        <v>22.0</v>
      </c>
      <c r="AH35" s="121" t="s">
        <v>1112</v>
      </c>
      <c r="AI35" s="120" t="s">
        <v>915</v>
      </c>
      <c r="AJ35" s="122" t="s">
        <v>1113</v>
      </c>
      <c r="AK35" s="123">
        <f>COUNTIF(Ongoing!$A$2:$X$26,A35)</f>
        <v>0</v>
      </c>
    </row>
    <row r="36" ht="26.25" customHeight="1">
      <c r="A36" s="128" t="s">
        <v>490</v>
      </c>
      <c r="B36" s="128" t="s">
        <v>256</v>
      </c>
      <c r="C36" s="129" t="s">
        <v>78</v>
      </c>
      <c r="D36" s="112">
        <v>5.0</v>
      </c>
      <c r="E36" s="113">
        <v>3.29</v>
      </c>
      <c r="F36" s="114">
        <v>5.39</v>
      </c>
      <c r="G36" s="115" t="s">
        <v>584</v>
      </c>
      <c r="H36" s="116">
        <v>6.54</v>
      </c>
      <c r="I36" s="117">
        <v>69.0</v>
      </c>
      <c r="J36" s="117">
        <v>20.0</v>
      </c>
      <c r="K36" s="117">
        <v>20.0</v>
      </c>
      <c r="L36" s="124">
        <v>45541.0</v>
      </c>
      <c r="M36" s="125">
        <v>45605.0</v>
      </c>
      <c r="N36" s="118">
        <v>6.16</v>
      </c>
      <c r="O36" s="118">
        <v>6.68</v>
      </c>
      <c r="P36" s="118">
        <v>0.66</v>
      </c>
      <c r="Q36" s="119">
        <v>6.08</v>
      </c>
      <c r="R36" s="119">
        <v>6.6</v>
      </c>
      <c r="S36" s="128">
        <v>0.69</v>
      </c>
      <c r="T36" s="118">
        <v>5.9</v>
      </c>
      <c r="U36" s="118">
        <v>5.9</v>
      </c>
      <c r="V36" s="118">
        <v>0.13</v>
      </c>
      <c r="W36" s="118">
        <v>0.0</v>
      </c>
      <c r="X36" s="118">
        <v>0.0</v>
      </c>
      <c r="Y36" s="118">
        <v>0.0</v>
      </c>
      <c r="Z36" s="118" t="s">
        <v>907</v>
      </c>
      <c r="AA36" s="118" t="s">
        <v>1048</v>
      </c>
      <c r="AB36" s="118" t="s">
        <v>98</v>
      </c>
      <c r="AC36" s="120" t="s">
        <v>1114</v>
      </c>
      <c r="AD36" s="72" t="s">
        <v>925</v>
      </c>
      <c r="AE36" s="72" t="s">
        <v>959</v>
      </c>
      <c r="AF36" s="72" t="s">
        <v>1115</v>
      </c>
      <c r="AG36" s="72">
        <v>30.0</v>
      </c>
      <c r="AH36" s="121" t="s">
        <v>1116</v>
      </c>
      <c r="AI36" s="120" t="s">
        <v>949</v>
      </c>
      <c r="AJ36" s="122" t="s">
        <v>1104</v>
      </c>
      <c r="AK36" s="123">
        <f>COUNTIF(Ongoing!$A$2:$X$26,A36)</f>
        <v>0</v>
      </c>
    </row>
    <row r="37" ht="26.25" customHeight="1">
      <c r="A37" s="128" t="s">
        <v>288</v>
      </c>
      <c r="B37" s="128" t="s">
        <v>95</v>
      </c>
      <c r="C37" s="129" t="s">
        <v>917</v>
      </c>
      <c r="D37" s="112">
        <v>3.0</v>
      </c>
      <c r="E37" s="113">
        <v>6.545</v>
      </c>
      <c r="F37" s="114">
        <v>7.42</v>
      </c>
      <c r="G37" s="115" t="s">
        <v>582</v>
      </c>
      <c r="H37" s="116">
        <v>6.22</v>
      </c>
      <c r="I37" s="117">
        <v>78.0</v>
      </c>
      <c r="J37" s="117">
        <v>0.0</v>
      </c>
      <c r="K37" s="117">
        <v>0.0</v>
      </c>
      <c r="L37" s="117" t="s">
        <v>1117</v>
      </c>
      <c r="M37" s="118" t="s">
        <v>1118</v>
      </c>
      <c r="N37" s="118">
        <v>6.15</v>
      </c>
      <c r="O37" s="118">
        <v>6.48</v>
      </c>
      <c r="P37" s="118">
        <v>0.92</v>
      </c>
      <c r="Q37" s="119">
        <v>6.15</v>
      </c>
      <c r="R37" s="119">
        <v>6.48</v>
      </c>
      <c r="S37" s="128">
        <v>0.92</v>
      </c>
      <c r="T37" s="118">
        <v>6.14</v>
      </c>
      <c r="U37" s="118">
        <v>6.21</v>
      </c>
      <c r="V37" s="118">
        <v>0.92</v>
      </c>
      <c r="W37" s="118">
        <v>0.0</v>
      </c>
      <c r="X37" s="118">
        <v>0.0</v>
      </c>
      <c r="Y37" s="118">
        <v>0.0</v>
      </c>
      <c r="Z37" s="118" t="s">
        <v>921</v>
      </c>
      <c r="AA37" s="118" t="s">
        <v>1001</v>
      </c>
      <c r="AB37" s="118" t="s">
        <v>909</v>
      </c>
      <c r="AC37" s="120" t="s">
        <v>1119</v>
      </c>
      <c r="AD37" s="72" t="s">
        <v>1065</v>
      </c>
      <c r="AE37" s="72" t="s">
        <v>1120</v>
      </c>
      <c r="AF37" s="72" t="s">
        <v>1120</v>
      </c>
      <c r="AG37" s="72">
        <v>25.0</v>
      </c>
      <c r="AH37" s="121" t="s">
        <v>1121</v>
      </c>
      <c r="AI37" s="120" t="s">
        <v>984</v>
      </c>
      <c r="AJ37" s="122" t="s">
        <v>973</v>
      </c>
      <c r="AK37" s="123">
        <f>COUNTIF(Ongoing!$A$2:$X$26,A37)</f>
        <v>0</v>
      </c>
    </row>
    <row r="38" ht="26.25" customHeight="1">
      <c r="A38" s="130" t="s">
        <v>234</v>
      </c>
      <c r="B38" s="130" t="s">
        <v>116</v>
      </c>
      <c r="C38" s="131" t="s">
        <v>974</v>
      </c>
      <c r="D38" s="112">
        <v>1.0</v>
      </c>
      <c r="E38" s="113">
        <v>28.455</v>
      </c>
      <c r="F38" s="114">
        <v>22.4</v>
      </c>
      <c r="G38" s="115" t="s">
        <v>313</v>
      </c>
      <c r="H38" s="116">
        <v>5.1</v>
      </c>
      <c r="I38" s="117">
        <v>85.0</v>
      </c>
      <c r="J38" s="117">
        <v>0.0</v>
      </c>
      <c r="K38" s="117">
        <v>0.0</v>
      </c>
      <c r="L38" s="117" t="s">
        <v>1122</v>
      </c>
      <c r="M38" s="118" t="s">
        <v>1008</v>
      </c>
      <c r="N38" s="118">
        <v>6.27</v>
      </c>
      <c r="O38" s="118">
        <v>4.96</v>
      </c>
      <c r="P38" s="118">
        <v>0.71</v>
      </c>
      <c r="Q38" s="119">
        <v>6.27</v>
      </c>
      <c r="R38" s="119">
        <v>4.96</v>
      </c>
      <c r="S38" s="130">
        <v>0.71</v>
      </c>
      <c r="T38" s="118">
        <v>6.19</v>
      </c>
      <c r="U38" s="118">
        <v>5.3</v>
      </c>
      <c r="V38" s="118">
        <v>0.71</v>
      </c>
      <c r="W38" s="118">
        <v>0.0</v>
      </c>
      <c r="X38" s="118">
        <v>0.0</v>
      </c>
      <c r="Y38" s="118">
        <v>0.0</v>
      </c>
      <c r="Z38" s="118" t="s">
        <v>907</v>
      </c>
      <c r="AA38" s="118" t="s">
        <v>1123</v>
      </c>
      <c r="AB38" s="118" t="s">
        <v>1124</v>
      </c>
      <c r="AC38" s="120" t="s">
        <v>1125</v>
      </c>
      <c r="AD38" s="72" t="s">
        <v>925</v>
      </c>
      <c r="AE38" s="72" t="s">
        <v>1126</v>
      </c>
      <c r="AF38" s="72" t="s">
        <v>1126</v>
      </c>
      <c r="AG38" s="72">
        <v>23.0</v>
      </c>
      <c r="AH38" s="121" t="s">
        <v>1127</v>
      </c>
      <c r="AI38" s="120" t="s">
        <v>949</v>
      </c>
      <c r="AJ38" s="122" t="s">
        <v>980</v>
      </c>
      <c r="AK38" s="123">
        <f>COUNTIF(Ongoing!$A$2:$X$26,A38)</f>
        <v>0</v>
      </c>
    </row>
    <row r="39" ht="26.25" customHeight="1">
      <c r="A39" s="130" t="s">
        <v>585</v>
      </c>
      <c r="B39" s="130" t="s">
        <v>162</v>
      </c>
      <c r="C39" s="131" t="s">
        <v>917</v>
      </c>
      <c r="D39" s="112">
        <v>7.0</v>
      </c>
      <c r="E39" s="113">
        <v>1.54</v>
      </c>
      <c r="F39" s="114">
        <v>1.435</v>
      </c>
      <c r="G39" s="115" t="s">
        <v>1028</v>
      </c>
      <c r="H39" s="116">
        <v>6.1</v>
      </c>
      <c r="I39" s="117">
        <v>76.0</v>
      </c>
      <c r="J39" s="117">
        <v>0.0</v>
      </c>
      <c r="K39" s="117">
        <v>0.0</v>
      </c>
      <c r="L39" s="124">
        <v>45478.0</v>
      </c>
      <c r="M39" s="125">
        <v>45449.0</v>
      </c>
      <c r="N39" s="118">
        <v>5.84</v>
      </c>
      <c r="O39" s="118">
        <v>5.78</v>
      </c>
      <c r="P39" s="118">
        <v>0.72</v>
      </c>
      <c r="Q39" s="119">
        <v>5.84</v>
      </c>
      <c r="R39" s="119">
        <v>5.78</v>
      </c>
      <c r="S39" s="130">
        <v>0.72</v>
      </c>
      <c r="T39" s="118">
        <v>5.68</v>
      </c>
      <c r="U39" s="118">
        <v>5.55</v>
      </c>
      <c r="V39" s="118">
        <v>0.5</v>
      </c>
      <c r="W39" s="118">
        <v>0.0</v>
      </c>
      <c r="X39" s="118">
        <v>0.0</v>
      </c>
      <c r="Y39" s="118">
        <v>0.0</v>
      </c>
      <c r="Z39" s="118" t="s">
        <v>907</v>
      </c>
      <c r="AA39" s="118" t="s">
        <v>1123</v>
      </c>
      <c r="AB39" s="118" t="s">
        <v>1128</v>
      </c>
      <c r="AC39" s="120" t="s">
        <v>1129</v>
      </c>
      <c r="AD39" s="72" t="s">
        <v>925</v>
      </c>
      <c r="AE39" s="72" t="s">
        <v>1130</v>
      </c>
      <c r="AF39" s="72" t="s">
        <v>1120</v>
      </c>
      <c r="AG39" s="72">
        <v>26.0</v>
      </c>
      <c r="AH39" s="121" t="s">
        <v>1131</v>
      </c>
      <c r="AI39" s="120" t="s">
        <v>915</v>
      </c>
      <c r="AJ39" s="122" t="s">
        <v>929</v>
      </c>
      <c r="AK39" s="123">
        <f>COUNTIF(Ongoing!$A$2:$X$26,A39)</f>
        <v>0</v>
      </c>
    </row>
    <row r="40" ht="26.25" customHeight="1">
      <c r="A40" s="130" t="s">
        <v>648</v>
      </c>
      <c r="B40" s="130" t="s">
        <v>113</v>
      </c>
      <c r="C40" s="131" t="s">
        <v>63</v>
      </c>
      <c r="D40" s="112">
        <v>8.0</v>
      </c>
      <c r="E40" s="113">
        <v>1.33</v>
      </c>
      <c r="F40" s="114">
        <v>0.35</v>
      </c>
      <c r="G40" s="115" t="s">
        <v>584</v>
      </c>
      <c r="H40" s="116">
        <v>6.12</v>
      </c>
      <c r="I40" s="117">
        <v>37.0</v>
      </c>
      <c r="J40" s="117">
        <v>0.0</v>
      </c>
      <c r="K40" s="117">
        <v>0.0</v>
      </c>
      <c r="L40" s="124">
        <v>45448.0</v>
      </c>
      <c r="M40" s="125">
        <v>45417.0</v>
      </c>
      <c r="N40" s="118">
        <v>6.13</v>
      </c>
      <c r="O40" s="118">
        <v>6.65</v>
      </c>
      <c r="P40" s="118">
        <v>0.35</v>
      </c>
      <c r="Q40" s="119">
        <v>6.15</v>
      </c>
      <c r="R40" s="119">
        <v>6.57</v>
      </c>
      <c r="S40" s="130">
        <v>0.55</v>
      </c>
      <c r="T40" s="118">
        <v>6.3</v>
      </c>
      <c r="U40" s="118">
        <v>7.3</v>
      </c>
      <c r="V40" s="118">
        <v>0.13</v>
      </c>
      <c r="W40" s="118">
        <v>0.0</v>
      </c>
      <c r="X40" s="118">
        <v>0.0</v>
      </c>
      <c r="Y40" s="118">
        <v>0.0</v>
      </c>
      <c r="Z40" s="118" t="s">
        <v>907</v>
      </c>
      <c r="AA40" s="118" t="s">
        <v>1132</v>
      </c>
      <c r="AB40" s="118" t="s">
        <v>909</v>
      </c>
      <c r="AC40" s="120" t="s">
        <v>1133</v>
      </c>
      <c r="AD40" s="72" t="s">
        <v>925</v>
      </c>
      <c r="AE40" s="72" t="s">
        <v>1102</v>
      </c>
      <c r="AF40" s="72" t="s">
        <v>1085</v>
      </c>
      <c r="AG40" s="72">
        <v>27.0</v>
      </c>
      <c r="AH40" s="121" t="s">
        <v>1134</v>
      </c>
      <c r="AI40" s="120" t="s">
        <v>968</v>
      </c>
      <c r="AJ40" s="122" t="s">
        <v>942</v>
      </c>
      <c r="AK40" s="123">
        <f>COUNTIF(Ongoing!$A$2:$X$26,A40)</f>
        <v>0</v>
      </c>
    </row>
    <row r="41" ht="26.25" customHeight="1">
      <c r="A41" s="130" t="s">
        <v>810</v>
      </c>
      <c r="B41" s="130" t="s">
        <v>121</v>
      </c>
      <c r="C41" s="131" t="s">
        <v>63</v>
      </c>
      <c r="D41" s="112">
        <v>8.0</v>
      </c>
      <c r="E41" s="113">
        <v>0.91</v>
      </c>
      <c r="F41" s="114">
        <v>0.35</v>
      </c>
      <c r="G41" s="115" t="s">
        <v>586</v>
      </c>
      <c r="H41" s="116">
        <v>6.15</v>
      </c>
      <c r="I41" s="117">
        <v>68.0</v>
      </c>
      <c r="J41" s="117">
        <v>0.0</v>
      </c>
      <c r="K41" s="117">
        <v>0.0</v>
      </c>
      <c r="L41" s="124">
        <v>45448.0</v>
      </c>
      <c r="M41" s="125">
        <v>45417.0</v>
      </c>
      <c r="N41" s="118">
        <v>6.0</v>
      </c>
      <c r="O41" s="118">
        <v>5.99</v>
      </c>
      <c r="P41" s="118">
        <v>0.7</v>
      </c>
      <c r="Q41" s="119">
        <v>5.96</v>
      </c>
      <c r="R41" s="119">
        <v>5.95</v>
      </c>
      <c r="S41" s="130">
        <v>0.57</v>
      </c>
      <c r="T41" s="118">
        <v>5.98</v>
      </c>
      <c r="U41" s="118">
        <v>5.95</v>
      </c>
      <c r="V41" s="118">
        <v>0.58</v>
      </c>
      <c r="W41" s="118">
        <v>0.0</v>
      </c>
      <c r="X41" s="118">
        <v>0.0</v>
      </c>
      <c r="Y41" s="118">
        <v>0.0</v>
      </c>
      <c r="Z41" s="118" t="s">
        <v>907</v>
      </c>
      <c r="AA41" s="118" t="s">
        <v>950</v>
      </c>
      <c r="AB41" s="118" t="s">
        <v>98</v>
      </c>
      <c r="AC41" s="120" t="s">
        <v>1135</v>
      </c>
      <c r="AD41" s="72" t="s">
        <v>925</v>
      </c>
      <c r="AE41" s="72" t="s">
        <v>1136</v>
      </c>
      <c r="AF41" s="72" t="s">
        <v>1115</v>
      </c>
      <c r="AG41" s="72">
        <v>29.0</v>
      </c>
      <c r="AH41" s="121" t="s">
        <v>1137</v>
      </c>
      <c r="AI41" s="120" t="s">
        <v>915</v>
      </c>
      <c r="AJ41" s="122" t="s">
        <v>935</v>
      </c>
      <c r="AK41" s="123">
        <f>COUNTIF(Ongoing!$A$2:$X$26,A41)</f>
        <v>0</v>
      </c>
    </row>
    <row r="42" ht="26.25" customHeight="1">
      <c r="A42" s="130" t="s">
        <v>748</v>
      </c>
      <c r="B42" s="130" t="s">
        <v>98</v>
      </c>
      <c r="C42" s="131" t="s">
        <v>917</v>
      </c>
      <c r="D42" s="112">
        <v>8.0</v>
      </c>
      <c r="E42" s="113">
        <v>1.4</v>
      </c>
      <c r="F42" s="114">
        <v>0.35</v>
      </c>
      <c r="G42" s="115" t="s">
        <v>529</v>
      </c>
      <c r="H42" s="116">
        <v>5.97</v>
      </c>
      <c r="I42" s="117">
        <v>65.0</v>
      </c>
      <c r="J42" s="117">
        <v>0.0</v>
      </c>
      <c r="K42" s="117">
        <v>0.0</v>
      </c>
      <c r="L42" s="124">
        <v>45478.0</v>
      </c>
      <c r="M42" s="125">
        <v>45417.0</v>
      </c>
      <c r="N42" s="118">
        <v>5.86</v>
      </c>
      <c r="O42" s="118">
        <v>5.78</v>
      </c>
      <c r="P42" s="118">
        <v>0.43</v>
      </c>
      <c r="Q42" s="119">
        <v>5.86</v>
      </c>
      <c r="R42" s="119">
        <v>5.78</v>
      </c>
      <c r="S42" s="130">
        <v>0.43</v>
      </c>
      <c r="T42" s="118">
        <v>5.92</v>
      </c>
      <c r="U42" s="118">
        <v>5.88</v>
      </c>
      <c r="V42" s="118">
        <v>0.32</v>
      </c>
      <c r="W42" s="118">
        <v>0.0</v>
      </c>
      <c r="X42" s="118">
        <v>0.0</v>
      </c>
      <c r="Y42" s="118">
        <v>0.0</v>
      </c>
      <c r="Z42" s="118" t="s">
        <v>907</v>
      </c>
      <c r="AA42" s="118" t="s">
        <v>950</v>
      </c>
      <c r="AB42" s="118" t="s">
        <v>1138</v>
      </c>
      <c r="AC42" s="120" t="s">
        <v>1133</v>
      </c>
      <c r="AD42" s="72" t="s">
        <v>1139</v>
      </c>
      <c r="AE42" s="72" t="s">
        <v>990</v>
      </c>
      <c r="AF42" s="72" t="s">
        <v>1140</v>
      </c>
      <c r="AG42" s="72">
        <v>27.0</v>
      </c>
      <c r="AH42" s="121" t="s">
        <v>1141</v>
      </c>
      <c r="AI42" s="120" t="s">
        <v>949</v>
      </c>
      <c r="AJ42" s="122" t="s">
        <v>1019</v>
      </c>
      <c r="AK42" s="123">
        <f>COUNTIF(Ongoing!$A$2:$X$26,A42)</f>
        <v>0</v>
      </c>
    </row>
    <row r="43" ht="26.25" customHeight="1">
      <c r="A43" s="130" t="s">
        <v>791</v>
      </c>
      <c r="B43" s="130" t="s">
        <v>256</v>
      </c>
      <c r="C43" s="131" t="s">
        <v>63</v>
      </c>
      <c r="D43" s="112">
        <v>8.0</v>
      </c>
      <c r="E43" s="113">
        <v>0.735</v>
      </c>
      <c r="F43" s="114">
        <v>0.35</v>
      </c>
      <c r="G43" s="115" t="s">
        <v>969</v>
      </c>
      <c r="H43" s="116">
        <v>6.27</v>
      </c>
      <c r="I43" s="117">
        <v>56.0</v>
      </c>
      <c r="J43" s="117">
        <v>0.0</v>
      </c>
      <c r="K43" s="117">
        <v>0.0</v>
      </c>
      <c r="L43" s="124">
        <v>45417.0</v>
      </c>
      <c r="M43" s="125">
        <v>45417.0</v>
      </c>
      <c r="N43" s="118">
        <v>6.02</v>
      </c>
      <c r="O43" s="118">
        <v>6.34</v>
      </c>
      <c r="P43" s="118">
        <v>0.75</v>
      </c>
      <c r="Q43" s="119">
        <v>6.02</v>
      </c>
      <c r="R43" s="119">
        <v>6.34</v>
      </c>
      <c r="S43" s="130">
        <v>0.75</v>
      </c>
      <c r="T43" s="118">
        <v>5.86</v>
      </c>
      <c r="U43" s="118">
        <v>5.86</v>
      </c>
      <c r="V43" s="118">
        <v>0.58</v>
      </c>
      <c r="W43" s="118">
        <v>0.0</v>
      </c>
      <c r="X43" s="118">
        <v>0.0</v>
      </c>
      <c r="Y43" s="118">
        <v>0.0</v>
      </c>
      <c r="Z43" s="118" t="s">
        <v>956</v>
      </c>
      <c r="AA43" s="118" t="s">
        <v>1094</v>
      </c>
      <c r="AB43" s="118" t="s">
        <v>1142</v>
      </c>
      <c r="AC43" s="120" t="s">
        <v>1143</v>
      </c>
      <c r="AD43" s="72" t="s">
        <v>925</v>
      </c>
      <c r="AE43" s="72" t="s">
        <v>959</v>
      </c>
      <c r="AF43" s="72" t="s">
        <v>1025</v>
      </c>
      <c r="AG43" s="72">
        <v>29.0</v>
      </c>
      <c r="AH43" s="121" t="s">
        <v>1144</v>
      </c>
      <c r="AI43" s="120" t="s">
        <v>949</v>
      </c>
      <c r="AJ43" s="122" t="s">
        <v>1145</v>
      </c>
      <c r="AK43" s="123">
        <f>COUNTIF(Ongoing!$A$2:$X$26,A43)</f>
        <v>0</v>
      </c>
    </row>
    <row r="44" ht="26.25" customHeight="1">
      <c r="A44" s="130" t="s">
        <v>304</v>
      </c>
      <c r="B44" s="130" t="s">
        <v>259</v>
      </c>
      <c r="C44" s="131" t="s">
        <v>78</v>
      </c>
      <c r="D44" s="112">
        <v>3.0</v>
      </c>
      <c r="E44" s="113">
        <v>18.585</v>
      </c>
      <c r="F44" s="114">
        <v>29.26</v>
      </c>
      <c r="G44" s="115" t="s">
        <v>318</v>
      </c>
      <c r="H44" s="116">
        <v>6.69</v>
      </c>
      <c r="I44" s="117">
        <v>87.0</v>
      </c>
      <c r="J44" s="117">
        <v>70.0</v>
      </c>
      <c r="K44" s="117">
        <v>0.0</v>
      </c>
      <c r="L44" s="117" t="s">
        <v>1146</v>
      </c>
      <c r="M44" s="118" t="s">
        <v>1147</v>
      </c>
      <c r="N44" s="118">
        <v>5.92</v>
      </c>
      <c r="O44" s="118">
        <v>6.38</v>
      </c>
      <c r="P44" s="118">
        <v>0.64</v>
      </c>
      <c r="Q44" s="119">
        <v>5.86</v>
      </c>
      <c r="R44" s="119">
        <v>6.17</v>
      </c>
      <c r="S44" s="130">
        <v>0.45</v>
      </c>
      <c r="T44" s="118">
        <v>5.89</v>
      </c>
      <c r="U44" s="118">
        <v>6.39</v>
      </c>
      <c r="V44" s="118">
        <v>0.61</v>
      </c>
      <c r="W44" s="118">
        <v>0.0</v>
      </c>
      <c r="X44" s="118">
        <v>0.0</v>
      </c>
      <c r="Y44" s="118">
        <v>0.0</v>
      </c>
      <c r="Z44" s="118" t="s">
        <v>921</v>
      </c>
      <c r="AA44" s="118" t="s">
        <v>943</v>
      </c>
      <c r="AB44" s="118" t="s">
        <v>1148</v>
      </c>
      <c r="AC44" s="120" t="s">
        <v>1149</v>
      </c>
      <c r="AD44" s="72" t="s">
        <v>925</v>
      </c>
      <c r="AE44" s="72" t="s">
        <v>990</v>
      </c>
      <c r="AF44" s="72" t="s">
        <v>1102</v>
      </c>
      <c r="AG44" s="72">
        <v>22.0</v>
      </c>
      <c r="AH44" s="121" t="s">
        <v>1150</v>
      </c>
      <c r="AI44" s="120" t="s">
        <v>915</v>
      </c>
      <c r="AJ44" s="122" t="s">
        <v>916</v>
      </c>
      <c r="AK44" s="123">
        <f>COUNTIF(Ongoing!$A$2:$X$26,A44)</f>
        <v>0</v>
      </c>
    </row>
    <row r="45" ht="26.25" customHeight="1">
      <c r="A45" s="130" t="s">
        <v>167</v>
      </c>
      <c r="B45" s="130" t="s">
        <v>121</v>
      </c>
      <c r="C45" s="131" t="s">
        <v>63</v>
      </c>
      <c r="D45" s="112">
        <v>1.0</v>
      </c>
      <c r="E45" s="113">
        <v>24.885</v>
      </c>
      <c r="F45" s="114">
        <v>28.42</v>
      </c>
      <c r="G45" s="115" t="s">
        <v>1151</v>
      </c>
      <c r="H45" s="116">
        <v>6.79</v>
      </c>
      <c r="I45" s="117">
        <v>90.0</v>
      </c>
      <c r="J45" s="117">
        <v>0.0</v>
      </c>
      <c r="K45" s="117">
        <v>10.0</v>
      </c>
      <c r="L45" s="117" t="s">
        <v>1152</v>
      </c>
      <c r="M45" s="118" t="s">
        <v>1153</v>
      </c>
      <c r="N45" s="118">
        <v>6.15</v>
      </c>
      <c r="O45" s="118">
        <v>6.77</v>
      </c>
      <c r="P45" s="118">
        <v>0.82</v>
      </c>
      <c r="Q45" s="119">
        <v>6.15</v>
      </c>
      <c r="R45" s="119">
        <v>6.77</v>
      </c>
      <c r="S45" s="130">
        <v>0.82</v>
      </c>
      <c r="T45" s="118">
        <v>6.2</v>
      </c>
      <c r="U45" s="118">
        <v>6.92</v>
      </c>
      <c r="V45" s="118">
        <v>1.0</v>
      </c>
      <c r="W45" s="118">
        <v>0.0</v>
      </c>
      <c r="X45" s="118">
        <v>0.0</v>
      </c>
      <c r="Y45" s="118">
        <v>0.0</v>
      </c>
      <c r="Z45" s="118" t="s">
        <v>921</v>
      </c>
      <c r="AA45" s="118" t="s">
        <v>1001</v>
      </c>
      <c r="AB45" s="118" t="s">
        <v>909</v>
      </c>
      <c r="AC45" s="120" t="s">
        <v>1154</v>
      </c>
      <c r="AD45" s="72" t="s">
        <v>925</v>
      </c>
      <c r="AE45" s="72" t="s">
        <v>966</v>
      </c>
      <c r="AF45" s="72" t="s">
        <v>966</v>
      </c>
      <c r="AG45" s="72">
        <v>25.0</v>
      </c>
      <c r="AH45" s="121" t="s">
        <v>1155</v>
      </c>
      <c r="AI45" s="120" t="s">
        <v>915</v>
      </c>
      <c r="AJ45" s="122" t="s">
        <v>985</v>
      </c>
      <c r="AK45" s="123">
        <f>COUNTIF(Ongoing!$A$2:$X$26,A45)</f>
        <v>0</v>
      </c>
    </row>
    <row r="46" ht="26.25" customHeight="1">
      <c r="A46" s="130" t="s">
        <v>676</v>
      </c>
      <c r="B46" s="130" t="s">
        <v>244</v>
      </c>
      <c r="C46" s="131" t="s">
        <v>917</v>
      </c>
      <c r="D46" s="112">
        <v>8.0</v>
      </c>
      <c r="E46" s="113">
        <v>1.12</v>
      </c>
      <c r="F46" s="114">
        <v>0.35</v>
      </c>
      <c r="G46" s="115" t="s">
        <v>969</v>
      </c>
      <c r="H46" s="116">
        <v>5.94</v>
      </c>
      <c r="I46" s="117">
        <v>78.0</v>
      </c>
      <c r="J46" s="117">
        <v>0.0</v>
      </c>
      <c r="K46" s="117">
        <v>0.0</v>
      </c>
      <c r="L46" s="124">
        <v>45448.0</v>
      </c>
      <c r="M46" s="125">
        <v>45417.0</v>
      </c>
      <c r="N46" s="118">
        <v>5.83</v>
      </c>
      <c r="O46" s="118">
        <v>5.8</v>
      </c>
      <c r="P46" s="118">
        <v>0.34</v>
      </c>
      <c r="Q46" s="119">
        <v>5.83</v>
      </c>
      <c r="R46" s="119">
        <v>5.8</v>
      </c>
      <c r="S46" s="130">
        <v>0.34</v>
      </c>
      <c r="T46" s="118">
        <v>5.85</v>
      </c>
      <c r="U46" s="118">
        <v>5.92</v>
      </c>
      <c r="V46" s="118">
        <v>0.53</v>
      </c>
      <c r="W46" s="118">
        <v>0.0</v>
      </c>
      <c r="X46" s="118">
        <v>0.0</v>
      </c>
      <c r="Y46" s="118">
        <v>0.0</v>
      </c>
      <c r="Z46" s="118" t="s">
        <v>907</v>
      </c>
      <c r="AA46" s="118" t="s">
        <v>1063</v>
      </c>
      <c r="AB46" s="118" t="s">
        <v>1156</v>
      </c>
      <c r="AC46" s="120" t="s">
        <v>1157</v>
      </c>
      <c r="AD46" s="72" t="s">
        <v>925</v>
      </c>
      <c r="AE46" s="72" t="s">
        <v>990</v>
      </c>
      <c r="AF46" s="72" t="s">
        <v>990</v>
      </c>
      <c r="AG46" s="72">
        <v>20.0</v>
      </c>
      <c r="AH46" s="121" t="s">
        <v>1158</v>
      </c>
      <c r="AI46" s="120" t="s">
        <v>968</v>
      </c>
      <c r="AJ46" s="122" t="s">
        <v>929</v>
      </c>
      <c r="AK46" s="123">
        <f>COUNTIF(Ongoing!$A$2:$X$26,A46)</f>
        <v>0</v>
      </c>
    </row>
    <row r="47" ht="26.25" customHeight="1">
      <c r="A47" s="130" t="s">
        <v>331</v>
      </c>
      <c r="B47" s="130" t="s">
        <v>256</v>
      </c>
      <c r="C47" s="131" t="s">
        <v>974</v>
      </c>
      <c r="D47" s="112">
        <v>3.0</v>
      </c>
      <c r="E47" s="113">
        <v>0.735</v>
      </c>
      <c r="F47" s="114">
        <v>0.35</v>
      </c>
      <c r="G47" s="115" t="s">
        <v>505</v>
      </c>
      <c r="H47" s="116">
        <v>4.63</v>
      </c>
      <c r="I47" s="117">
        <v>10.0</v>
      </c>
      <c r="J47" s="117">
        <v>0.0</v>
      </c>
      <c r="K47" s="117">
        <v>0.0</v>
      </c>
      <c r="L47" s="124">
        <v>45417.0</v>
      </c>
      <c r="M47" s="125">
        <v>45417.0</v>
      </c>
      <c r="N47" s="118">
        <v>5.75</v>
      </c>
      <c r="O47" s="118">
        <v>3.41</v>
      </c>
      <c r="P47" s="118">
        <v>0.34</v>
      </c>
      <c r="Q47" s="119">
        <v>6.02</v>
      </c>
      <c r="R47" s="119">
        <v>4.07</v>
      </c>
      <c r="S47" s="130">
        <v>0.47</v>
      </c>
      <c r="T47" s="118">
        <v>6.0</v>
      </c>
      <c r="U47" s="118">
        <v>3.67</v>
      </c>
      <c r="V47" s="118">
        <v>0.08</v>
      </c>
      <c r="W47" s="118">
        <v>0.0</v>
      </c>
      <c r="X47" s="118">
        <v>0.0</v>
      </c>
      <c r="Y47" s="118">
        <v>0.0</v>
      </c>
      <c r="Z47" s="118" t="s">
        <v>907</v>
      </c>
      <c r="AA47" s="118" t="s">
        <v>1001</v>
      </c>
      <c r="AB47" s="118" t="s">
        <v>1159</v>
      </c>
      <c r="AC47" s="120" t="s">
        <v>1160</v>
      </c>
      <c r="AD47" s="72" t="s">
        <v>925</v>
      </c>
      <c r="AE47" s="72" t="s">
        <v>1161</v>
      </c>
      <c r="AF47" s="72" t="s">
        <v>1140</v>
      </c>
      <c r="AG47" s="72">
        <v>29.0</v>
      </c>
      <c r="AH47" s="121" t="s">
        <v>1162</v>
      </c>
      <c r="AI47" s="120" t="s">
        <v>915</v>
      </c>
      <c r="AJ47" s="122" t="s">
        <v>980</v>
      </c>
      <c r="AK47" s="123">
        <f>COUNTIF(Ongoing!$A$2:$X$26,A47)</f>
        <v>0</v>
      </c>
    </row>
    <row r="48" ht="26.25" customHeight="1">
      <c r="A48" s="130" t="s">
        <v>605</v>
      </c>
      <c r="B48" s="130" t="s">
        <v>98</v>
      </c>
      <c r="C48" s="131" t="s">
        <v>63</v>
      </c>
      <c r="D48" s="112">
        <v>6.0</v>
      </c>
      <c r="E48" s="113">
        <v>2.905</v>
      </c>
      <c r="F48" s="114">
        <v>3.85</v>
      </c>
      <c r="G48" s="115" t="s">
        <v>582</v>
      </c>
      <c r="H48" s="116">
        <v>6.32</v>
      </c>
      <c r="I48" s="117">
        <v>80.0</v>
      </c>
      <c r="J48" s="117">
        <v>0.0</v>
      </c>
      <c r="K48" s="117">
        <v>0.0</v>
      </c>
      <c r="L48" s="124">
        <v>45541.0</v>
      </c>
      <c r="M48" s="125">
        <v>45542.0</v>
      </c>
      <c r="N48" s="118">
        <v>6.02</v>
      </c>
      <c r="O48" s="118">
        <v>6.07</v>
      </c>
      <c r="P48" s="118">
        <v>0.94</v>
      </c>
      <c r="Q48" s="119">
        <v>5.93</v>
      </c>
      <c r="R48" s="119">
        <v>5.96</v>
      </c>
      <c r="S48" s="130">
        <v>0.85</v>
      </c>
      <c r="T48" s="118">
        <v>6.11</v>
      </c>
      <c r="U48" s="118">
        <v>6.35</v>
      </c>
      <c r="V48" s="118">
        <v>0.97</v>
      </c>
      <c r="W48" s="118">
        <v>0.0</v>
      </c>
      <c r="X48" s="118">
        <v>0.0</v>
      </c>
      <c r="Y48" s="118">
        <v>0.0</v>
      </c>
      <c r="Z48" s="118" t="s">
        <v>907</v>
      </c>
      <c r="AA48" s="118" t="s">
        <v>930</v>
      </c>
      <c r="AB48" s="118" t="s">
        <v>909</v>
      </c>
      <c r="AC48" s="120" t="s">
        <v>1163</v>
      </c>
      <c r="AD48" s="72" t="s">
        <v>1164</v>
      </c>
      <c r="AE48" s="72" t="s">
        <v>1140</v>
      </c>
      <c r="AF48" s="72" t="s">
        <v>1085</v>
      </c>
      <c r="AG48" s="72">
        <v>29.0</v>
      </c>
      <c r="AH48" s="121" t="s">
        <v>1165</v>
      </c>
      <c r="AI48" s="120" t="s">
        <v>968</v>
      </c>
      <c r="AJ48" s="122" t="s">
        <v>935</v>
      </c>
      <c r="AK48" s="123">
        <f>COUNTIF(Ongoing!$A$2:$X$26,A48)</f>
        <v>0</v>
      </c>
    </row>
    <row r="49" ht="26.25" customHeight="1">
      <c r="A49" s="130" t="s">
        <v>375</v>
      </c>
      <c r="B49" s="130" t="s">
        <v>103</v>
      </c>
      <c r="C49" s="131" t="s">
        <v>917</v>
      </c>
      <c r="D49" s="112">
        <v>3.0</v>
      </c>
      <c r="E49" s="113">
        <v>6.86</v>
      </c>
      <c r="F49" s="114">
        <v>8.54</v>
      </c>
      <c r="G49" s="115" t="s">
        <v>1166</v>
      </c>
      <c r="H49" s="116">
        <v>6.31</v>
      </c>
      <c r="I49" s="117">
        <v>72.0</v>
      </c>
      <c r="J49" s="117">
        <v>0.0</v>
      </c>
      <c r="K49" s="117">
        <v>0.0</v>
      </c>
      <c r="L49" s="117" t="s">
        <v>1117</v>
      </c>
      <c r="M49" s="118" t="s">
        <v>1167</v>
      </c>
      <c r="N49" s="118">
        <v>6.14</v>
      </c>
      <c r="O49" s="118">
        <v>6.27</v>
      </c>
      <c r="P49" s="118">
        <v>0.75</v>
      </c>
      <c r="Q49" s="119">
        <v>6.1</v>
      </c>
      <c r="R49" s="119">
        <v>6.23</v>
      </c>
      <c r="S49" s="130">
        <v>0.75</v>
      </c>
      <c r="T49" s="118">
        <v>6.09</v>
      </c>
      <c r="U49" s="118">
        <v>6.11</v>
      </c>
      <c r="V49" s="118">
        <v>0.74</v>
      </c>
      <c r="W49" s="118">
        <v>0.0</v>
      </c>
      <c r="X49" s="118">
        <v>0.0</v>
      </c>
      <c r="Y49" s="118">
        <v>0.0</v>
      </c>
      <c r="Z49" s="118" t="s">
        <v>907</v>
      </c>
      <c r="AA49" s="118" t="s">
        <v>1001</v>
      </c>
      <c r="AB49" s="118" t="s">
        <v>1168</v>
      </c>
      <c r="AC49" s="120" t="s">
        <v>1169</v>
      </c>
      <c r="AD49" s="72" t="s">
        <v>1065</v>
      </c>
      <c r="AE49" s="72" t="s">
        <v>1115</v>
      </c>
      <c r="AF49" s="72" t="s">
        <v>1085</v>
      </c>
      <c r="AG49" s="72">
        <v>32.0</v>
      </c>
      <c r="AH49" s="121" t="s">
        <v>1170</v>
      </c>
      <c r="AI49" s="120" t="s">
        <v>915</v>
      </c>
      <c r="AJ49" s="122" t="s">
        <v>929</v>
      </c>
      <c r="AK49" s="123">
        <f>COUNTIF(Ongoing!$A$2:$X$26,A49)</f>
        <v>0</v>
      </c>
    </row>
    <row r="50" ht="26.25" customHeight="1">
      <c r="A50" s="110" t="s">
        <v>200</v>
      </c>
      <c r="B50" s="110" t="s">
        <v>95</v>
      </c>
      <c r="C50" s="111" t="s">
        <v>917</v>
      </c>
      <c r="D50" s="112">
        <v>2.0</v>
      </c>
      <c r="E50" s="113">
        <v>11.76</v>
      </c>
      <c r="F50" s="114">
        <v>9.555</v>
      </c>
      <c r="G50" s="115" t="s">
        <v>400</v>
      </c>
      <c r="H50" s="116">
        <v>6.26</v>
      </c>
      <c r="I50" s="117">
        <v>79.0</v>
      </c>
      <c r="J50" s="117">
        <v>0.0</v>
      </c>
      <c r="K50" s="117">
        <v>0.0</v>
      </c>
      <c r="L50" s="117" t="s">
        <v>1171</v>
      </c>
      <c r="M50" s="118" t="s">
        <v>906</v>
      </c>
      <c r="N50" s="118">
        <v>6.11</v>
      </c>
      <c r="O50" s="118">
        <v>6.29</v>
      </c>
      <c r="P50" s="118">
        <v>0.72</v>
      </c>
      <c r="Q50" s="119">
        <v>6.09</v>
      </c>
      <c r="R50" s="119">
        <v>6.29</v>
      </c>
      <c r="S50" s="110">
        <v>0.72</v>
      </c>
      <c r="T50" s="118">
        <v>6.14</v>
      </c>
      <c r="U50" s="118">
        <v>6.33</v>
      </c>
      <c r="V50" s="118">
        <v>0.84</v>
      </c>
      <c r="W50" s="118">
        <v>0.0</v>
      </c>
      <c r="X50" s="118">
        <v>0.0</v>
      </c>
      <c r="Y50" s="118">
        <v>0.0</v>
      </c>
      <c r="Z50" s="118" t="s">
        <v>907</v>
      </c>
      <c r="AA50" s="118" t="s">
        <v>943</v>
      </c>
      <c r="AB50" s="118" t="s">
        <v>1172</v>
      </c>
      <c r="AC50" s="120" t="s">
        <v>1173</v>
      </c>
      <c r="AD50" s="72" t="s">
        <v>925</v>
      </c>
      <c r="AE50" s="72" t="s">
        <v>959</v>
      </c>
      <c r="AF50" s="72" t="s">
        <v>927</v>
      </c>
      <c r="AG50" s="72">
        <v>34.0</v>
      </c>
      <c r="AH50" s="121" t="s">
        <v>1174</v>
      </c>
      <c r="AI50" s="120" t="s">
        <v>915</v>
      </c>
      <c r="AJ50" s="122" t="s">
        <v>1019</v>
      </c>
      <c r="AK50" s="123">
        <f>COUNTIF(Ongoing!$A$2:$X$26,A50)</f>
        <v>0</v>
      </c>
    </row>
    <row r="51" ht="26.25" customHeight="1">
      <c r="A51" s="110" t="s">
        <v>677</v>
      </c>
      <c r="B51" s="110" t="s">
        <v>244</v>
      </c>
      <c r="C51" s="111" t="s">
        <v>917</v>
      </c>
      <c r="D51" s="112">
        <v>8.0</v>
      </c>
      <c r="E51" s="113">
        <v>1.225</v>
      </c>
      <c r="F51" s="114">
        <v>0.35</v>
      </c>
      <c r="G51" s="115" t="s">
        <v>586</v>
      </c>
      <c r="H51" s="116">
        <v>5.92</v>
      </c>
      <c r="I51" s="117">
        <v>80.0</v>
      </c>
      <c r="J51" s="117">
        <v>0.0</v>
      </c>
      <c r="K51" s="117">
        <v>0.0</v>
      </c>
      <c r="L51" s="124">
        <v>45448.0</v>
      </c>
      <c r="M51" s="125">
        <v>45417.0</v>
      </c>
      <c r="N51" s="118">
        <v>5.78</v>
      </c>
      <c r="O51" s="118">
        <v>5.69</v>
      </c>
      <c r="P51" s="118">
        <v>0.55</v>
      </c>
      <c r="Q51" s="119">
        <v>5.82</v>
      </c>
      <c r="R51" s="119">
        <v>5.74</v>
      </c>
      <c r="S51" s="110">
        <v>0.53</v>
      </c>
      <c r="T51" s="118">
        <v>5.77</v>
      </c>
      <c r="U51" s="118">
        <v>5.6</v>
      </c>
      <c r="V51" s="118">
        <v>0.68</v>
      </c>
      <c r="W51" s="118">
        <v>0.0</v>
      </c>
      <c r="X51" s="118">
        <v>0.0</v>
      </c>
      <c r="Y51" s="118">
        <v>0.0</v>
      </c>
      <c r="Z51" s="118" t="s">
        <v>956</v>
      </c>
      <c r="AA51" s="118" t="s">
        <v>1123</v>
      </c>
      <c r="AB51" s="118" t="s">
        <v>1175</v>
      </c>
      <c r="AC51" s="120" t="s">
        <v>1176</v>
      </c>
      <c r="AD51" s="72" t="s">
        <v>1177</v>
      </c>
      <c r="AE51" s="72" t="s">
        <v>1178</v>
      </c>
      <c r="AF51" s="72" t="s">
        <v>1025</v>
      </c>
      <c r="AG51" s="72">
        <v>29.0</v>
      </c>
      <c r="AH51" s="121" t="s">
        <v>1179</v>
      </c>
      <c r="AI51" s="120" t="s">
        <v>915</v>
      </c>
      <c r="AJ51" s="122" t="s">
        <v>929</v>
      </c>
      <c r="AK51" s="123">
        <f>COUNTIF(Ongoing!$A$2:$X$26,A51)</f>
        <v>0</v>
      </c>
    </row>
    <row r="52" ht="26.25" customHeight="1">
      <c r="A52" s="110" t="s">
        <v>183</v>
      </c>
      <c r="B52" s="110" t="s">
        <v>116</v>
      </c>
      <c r="C52" s="111" t="s">
        <v>78</v>
      </c>
      <c r="D52" s="112">
        <v>2.0</v>
      </c>
      <c r="E52" s="113">
        <v>40.32</v>
      </c>
      <c r="F52" s="114">
        <v>40.95</v>
      </c>
      <c r="G52" s="115" t="s">
        <v>1180</v>
      </c>
      <c r="H52" s="116">
        <v>6.97</v>
      </c>
      <c r="I52" s="117">
        <v>84.0</v>
      </c>
      <c r="J52" s="117">
        <v>0.0</v>
      </c>
      <c r="K52" s="117">
        <v>0.0</v>
      </c>
      <c r="L52" s="117" t="s">
        <v>1181</v>
      </c>
      <c r="M52" s="118" t="s">
        <v>1182</v>
      </c>
      <c r="N52" s="118">
        <v>6.03</v>
      </c>
      <c r="O52" s="118">
        <v>6.56</v>
      </c>
      <c r="P52" s="118">
        <v>0.79</v>
      </c>
      <c r="Q52" s="119">
        <v>6.03</v>
      </c>
      <c r="R52" s="119">
        <v>6.56</v>
      </c>
      <c r="S52" s="110">
        <v>0.79</v>
      </c>
      <c r="T52" s="118">
        <v>6.32</v>
      </c>
      <c r="U52" s="118">
        <v>7.39</v>
      </c>
      <c r="V52" s="118">
        <v>0.87</v>
      </c>
      <c r="W52" s="118">
        <v>0.0</v>
      </c>
      <c r="X52" s="118">
        <v>0.0</v>
      </c>
      <c r="Y52" s="118">
        <v>0.0</v>
      </c>
      <c r="Z52" s="118" t="s">
        <v>921</v>
      </c>
      <c r="AA52" s="118" t="s">
        <v>922</v>
      </c>
      <c r="AB52" s="118" t="s">
        <v>1183</v>
      </c>
      <c r="AC52" s="120" t="s">
        <v>1184</v>
      </c>
      <c r="AD52" s="72" t="s">
        <v>1185</v>
      </c>
      <c r="AE52" s="72" t="s">
        <v>1186</v>
      </c>
      <c r="AF52" s="72" t="s">
        <v>1186</v>
      </c>
      <c r="AG52" s="72">
        <v>23.0</v>
      </c>
      <c r="AH52" s="121" t="s">
        <v>1187</v>
      </c>
      <c r="AI52" s="120" t="s">
        <v>968</v>
      </c>
      <c r="AJ52" s="122" t="s">
        <v>985</v>
      </c>
      <c r="AK52" s="123">
        <f>COUNTIF(Ongoing!$A$2:$X$26,A52)</f>
        <v>0</v>
      </c>
    </row>
    <row r="53" ht="26.25" customHeight="1">
      <c r="A53" s="110" t="s">
        <v>814</v>
      </c>
      <c r="B53" s="110" t="s">
        <v>116</v>
      </c>
      <c r="C53" s="111" t="s">
        <v>63</v>
      </c>
      <c r="D53" s="112">
        <v>6.0</v>
      </c>
      <c r="E53" s="113">
        <v>3.255</v>
      </c>
      <c r="F53" s="114">
        <v>4.27</v>
      </c>
      <c r="G53" s="115" t="s">
        <v>1188</v>
      </c>
      <c r="H53" s="116">
        <v>6.28</v>
      </c>
      <c r="I53" s="117">
        <v>85.0</v>
      </c>
      <c r="J53" s="117">
        <v>0.0</v>
      </c>
      <c r="K53" s="117">
        <v>0.0</v>
      </c>
      <c r="L53" s="124">
        <v>45541.0</v>
      </c>
      <c r="M53" s="125">
        <v>45573.0</v>
      </c>
      <c r="N53" s="118">
        <v>6.01</v>
      </c>
      <c r="O53" s="118">
        <v>6.12</v>
      </c>
      <c r="P53" s="118">
        <v>0.82</v>
      </c>
      <c r="Q53" s="119">
        <v>6.01</v>
      </c>
      <c r="R53" s="119">
        <v>6.1</v>
      </c>
      <c r="S53" s="110">
        <v>0.86</v>
      </c>
      <c r="T53" s="118">
        <v>5.97</v>
      </c>
      <c r="U53" s="118">
        <v>5.97</v>
      </c>
      <c r="V53" s="118">
        <v>0.79</v>
      </c>
      <c r="W53" s="118">
        <v>0.0</v>
      </c>
      <c r="X53" s="118">
        <v>0.0</v>
      </c>
      <c r="Y53" s="118">
        <v>0.0</v>
      </c>
      <c r="Z53" s="118" t="s">
        <v>907</v>
      </c>
      <c r="AA53" s="118" t="s">
        <v>1016</v>
      </c>
      <c r="AB53" s="118" t="s">
        <v>909</v>
      </c>
      <c r="AC53" s="120" t="s">
        <v>1189</v>
      </c>
      <c r="AD53" s="72" t="s">
        <v>1190</v>
      </c>
      <c r="AE53" s="72" t="s">
        <v>1102</v>
      </c>
      <c r="AF53" s="72" t="s">
        <v>1191</v>
      </c>
      <c r="AG53" s="72">
        <v>33.0</v>
      </c>
      <c r="AH53" s="121" t="s">
        <v>1192</v>
      </c>
      <c r="AI53" s="120" t="s">
        <v>949</v>
      </c>
      <c r="AJ53" s="122" t="s">
        <v>935</v>
      </c>
      <c r="AK53" s="123">
        <f>COUNTIF(Ongoing!$A$2:$X$26,A53)</f>
        <v>0</v>
      </c>
    </row>
    <row r="54" ht="26.25" customHeight="1">
      <c r="A54" s="110" t="s">
        <v>741</v>
      </c>
      <c r="B54" s="110" t="s">
        <v>259</v>
      </c>
      <c r="C54" s="111" t="s">
        <v>917</v>
      </c>
      <c r="D54" s="112">
        <v>8.0</v>
      </c>
      <c r="E54" s="113">
        <v>1.155</v>
      </c>
      <c r="F54" s="114">
        <v>0.35</v>
      </c>
      <c r="G54" s="115" t="s">
        <v>613</v>
      </c>
      <c r="H54" s="116">
        <v>6.08</v>
      </c>
      <c r="I54" s="117">
        <v>63.0</v>
      </c>
      <c r="J54" s="117">
        <v>0.0</v>
      </c>
      <c r="K54" s="117">
        <v>0.0</v>
      </c>
      <c r="L54" s="124">
        <v>45448.0</v>
      </c>
      <c r="M54" s="125">
        <v>45417.0</v>
      </c>
      <c r="N54" s="118">
        <v>5.94</v>
      </c>
      <c r="O54" s="118">
        <v>6.0</v>
      </c>
      <c r="P54" s="118">
        <v>0.3</v>
      </c>
      <c r="Q54" s="119">
        <v>5.96</v>
      </c>
      <c r="R54" s="119">
        <v>5.99</v>
      </c>
      <c r="S54" s="110">
        <v>0.22</v>
      </c>
      <c r="T54" s="118">
        <v>6.0</v>
      </c>
      <c r="U54" s="118">
        <v>6.0</v>
      </c>
      <c r="V54" s="118">
        <v>0.03</v>
      </c>
      <c r="W54" s="118">
        <v>0.0</v>
      </c>
      <c r="X54" s="118">
        <v>0.0</v>
      </c>
      <c r="Y54" s="118">
        <v>0.0</v>
      </c>
      <c r="Z54" s="118" t="s">
        <v>907</v>
      </c>
      <c r="AA54" s="118" t="s">
        <v>943</v>
      </c>
      <c r="AB54" s="118" t="s">
        <v>1193</v>
      </c>
      <c r="AC54" s="120" t="s">
        <v>1194</v>
      </c>
      <c r="AD54" s="72" t="s">
        <v>925</v>
      </c>
      <c r="AE54" s="72" t="s">
        <v>940</v>
      </c>
      <c r="AF54" s="72" t="s">
        <v>1130</v>
      </c>
      <c r="AG54" s="72">
        <v>31.0</v>
      </c>
      <c r="AH54" s="121" t="s">
        <v>1195</v>
      </c>
      <c r="AI54" s="120" t="s">
        <v>915</v>
      </c>
      <c r="AJ54" s="122" t="s">
        <v>1019</v>
      </c>
      <c r="AK54" s="123">
        <f>COUNTIF(Ongoing!$A$2:$X$26,A54)</f>
        <v>0</v>
      </c>
    </row>
    <row r="55" ht="26.25" customHeight="1">
      <c r="A55" s="110" t="s">
        <v>749</v>
      </c>
      <c r="B55" s="110" t="s">
        <v>162</v>
      </c>
      <c r="C55" s="111" t="s">
        <v>917</v>
      </c>
      <c r="D55" s="112">
        <v>8.0</v>
      </c>
      <c r="E55" s="113">
        <v>0.7</v>
      </c>
      <c r="F55" s="114">
        <v>0.35</v>
      </c>
      <c r="G55" s="115" t="s">
        <v>1075</v>
      </c>
      <c r="H55" s="116">
        <v>5.93</v>
      </c>
      <c r="I55" s="117">
        <v>37.0</v>
      </c>
      <c r="J55" s="117">
        <v>0.0</v>
      </c>
      <c r="K55" s="117">
        <v>0.0</v>
      </c>
      <c r="L55" s="124">
        <v>45417.0</v>
      </c>
      <c r="M55" s="125">
        <v>45417.0</v>
      </c>
      <c r="N55" s="118">
        <v>6.01</v>
      </c>
      <c r="O55" s="118">
        <v>6.27</v>
      </c>
      <c r="P55" s="118">
        <v>0.49</v>
      </c>
      <c r="Q55" s="119">
        <v>5.9</v>
      </c>
      <c r="R55" s="119">
        <v>6.08</v>
      </c>
      <c r="S55" s="110">
        <v>0.58</v>
      </c>
      <c r="T55" s="118">
        <v>6.17</v>
      </c>
      <c r="U55" s="118">
        <v>6.67</v>
      </c>
      <c r="V55" s="118">
        <v>0.32</v>
      </c>
      <c r="W55" s="118">
        <v>0.0</v>
      </c>
      <c r="X55" s="118">
        <v>0.0</v>
      </c>
      <c r="Y55" s="118">
        <v>0.0</v>
      </c>
      <c r="Z55" s="118" t="s">
        <v>907</v>
      </c>
      <c r="AA55" s="118" t="s">
        <v>930</v>
      </c>
      <c r="AB55" s="118" t="s">
        <v>98</v>
      </c>
      <c r="AC55" s="120" t="s">
        <v>1196</v>
      </c>
      <c r="AD55" s="72" t="s">
        <v>925</v>
      </c>
      <c r="AE55" s="72" t="s">
        <v>1197</v>
      </c>
      <c r="AF55" s="72" t="s">
        <v>990</v>
      </c>
      <c r="AG55" s="72">
        <v>36.0</v>
      </c>
      <c r="AH55" s="121" t="s">
        <v>1198</v>
      </c>
      <c r="AI55" s="120" t="s">
        <v>915</v>
      </c>
      <c r="AJ55" s="122" t="s">
        <v>1019</v>
      </c>
      <c r="AK55" s="123">
        <f>COUNTIF(Ongoing!$A$2:$X$26,A55)</f>
        <v>0</v>
      </c>
    </row>
    <row r="56" ht="26.25" customHeight="1">
      <c r="A56" s="110" t="s">
        <v>678</v>
      </c>
      <c r="B56" s="110" t="s">
        <v>95</v>
      </c>
      <c r="C56" s="111" t="s">
        <v>917</v>
      </c>
      <c r="D56" s="112">
        <v>8.0</v>
      </c>
      <c r="E56" s="113">
        <v>2.03</v>
      </c>
      <c r="F56" s="114">
        <v>0.35</v>
      </c>
      <c r="G56" s="115" t="s">
        <v>955</v>
      </c>
      <c r="H56" s="116">
        <v>5.98</v>
      </c>
      <c r="I56" s="117">
        <v>54.0</v>
      </c>
      <c r="J56" s="117">
        <v>0.0</v>
      </c>
      <c r="K56" s="117">
        <v>0.0</v>
      </c>
      <c r="L56" s="124">
        <v>45479.0</v>
      </c>
      <c r="M56" s="125">
        <v>45417.0</v>
      </c>
      <c r="N56" s="118">
        <v>6.0</v>
      </c>
      <c r="O56" s="118">
        <v>6.02</v>
      </c>
      <c r="P56" s="118">
        <v>0.66</v>
      </c>
      <c r="Q56" s="119">
        <v>6.1</v>
      </c>
      <c r="R56" s="119">
        <v>6.19</v>
      </c>
      <c r="S56" s="110">
        <v>0.74</v>
      </c>
      <c r="T56" s="118">
        <v>6.27</v>
      </c>
      <c r="U56" s="118">
        <v>6.41</v>
      </c>
      <c r="V56" s="118">
        <v>0.58</v>
      </c>
      <c r="W56" s="118">
        <v>0.0</v>
      </c>
      <c r="X56" s="118">
        <v>0.0</v>
      </c>
      <c r="Y56" s="118">
        <v>0.0</v>
      </c>
      <c r="Z56" s="118" t="s">
        <v>907</v>
      </c>
      <c r="AA56" s="118" t="s">
        <v>1063</v>
      </c>
      <c r="AB56" s="118" t="s">
        <v>909</v>
      </c>
      <c r="AC56" s="120" t="s">
        <v>1199</v>
      </c>
      <c r="AD56" s="72" t="s">
        <v>1190</v>
      </c>
      <c r="AE56" s="72" t="s">
        <v>1102</v>
      </c>
      <c r="AF56" s="72" t="s">
        <v>1066</v>
      </c>
      <c r="AG56" s="72">
        <v>32.0</v>
      </c>
      <c r="AH56" s="121" t="s">
        <v>1200</v>
      </c>
      <c r="AI56" s="120" t="s">
        <v>915</v>
      </c>
      <c r="AJ56" s="122" t="s">
        <v>929</v>
      </c>
      <c r="AK56" s="123">
        <f>COUNTIF(Ongoing!$A$2:$X$26,A56)</f>
        <v>0</v>
      </c>
    </row>
    <row r="57" ht="26.25" customHeight="1">
      <c r="A57" s="110" t="s">
        <v>730</v>
      </c>
      <c r="B57" s="110" t="s">
        <v>238</v>
      </c>
      <c r="C57" s="111" t="s">
        <v>917</v>
      </c>
      <c r="D57" s="112">
        <v>8.0</v>
      </c>
      <c r="E57" s="113">
        <v>2.135</v>
      </c>
      <c r="F57" s="114">
        <v>0.665</v>
      </c>
      <c r="G57" s="115" t="s">
        <v>969</v>
      </c>
      <c r="H57" s="116">
        <v>6.04</v>
      </c>
      <c r="I57" s="117">
        <v>81.0</v>
      </c>
      <c r="J57" s="117">
        <v>0.0</v>
      </c>
      <c r="K57" s="117">
        <v>0.0</v>
      </c>
      <c r="L57" s="124">
        <v>45510.0</v>
      </c>
      <c r="M57" s="125">
        <v>45417.0</v>
      </c>
      <c r="N57" s="118">
        <v>5.78</v>
      </c>
      <c r="O57" s="118">
        <v>5.68</v>
      </c>
      <c r="P57" s="118">
        <v>0.55</v>
      </c>
      <c r="Q57" s="119">
        <v>5.78</v>
      </c>
      <c r="R57" s="119">
        <v>5.68</v>
      </c>
      <c r="S57" s="110">
        <v>0.55</v>
      </c>
      <c r="T57" s="118">
        <v>5.84</v>
      </c>
      <c r="U57" s="118">
        <v>5.74</v>
      </c>
      <c r="V57" s="118">
        <v>0.76</v>
      </c>
      <c r="W57" s="118">
        <v>0.0</v>
      </c>
      <c r="X57" s="118">
        <v>0.0</v>
      </c>
      <c r="Y57" s="118">
        <v>0.0</v>
      </c>
      <c r="Z57" s="118" t="s">
        <v>907</v>
      </c>
      <c r="AA57" s="118" t="s">
        <v>1123</v>
      </c>
      <c r="AB57" s="118" t="s">
        <v>909</v>
      </c>
      <c r="AC57" s="120" t="s">
        <v>1201</v>
      </c>
      <c r="AD57" s="72" t="s">
        <v>1185</v>
      </c>
      <c r="AE57" s="72" t="s">
        <v>1046</v>
      </c>
      <c r="AF57" s="72" t="s">
        <v>1046</v>
      </c>
      <c r="AG57" s="72">
        <v>21.0</v>
      </c>
      <c r="AH57" s="121" t="s">
        <v>1202</v>
      </c>
      <c r="AI57" s="120" t="s">
        <v>984</v>
      </c>
      <c r="AJ57" s="122" t="s">
        <v>929</v>
      </c>
      <c r="AK57" s="123">
        <f>COUNTIF(Ongoing!$A$2:$X$26,A57)</f>
        <v>0</v>
      </c>
    </row>
    <row r="58" ht="26.25" customHeight="1">
      <c r="A58" s="110" t="s">
        <v>147</v>
      </c>
      <c r="B58" s="110" t="s">
        <v>103</v>
      </c>
      <c r="C58" s="111" t="s">
        <v>974</v>
      </c>
      <c r="D58" s="112">
        <v>1.0</v>
      </c>
      <c r="E58" s="113">
        <v>43.26</v>
      </c>
      <c r="F58" s="114">
        <v>37.1</v>
      </c>
      <c r="G58" s="115" t="s">
        <v>1203</v>
      </c>
      <c r="H58" s="116">
        <v>5.36</v>
      </c>
      <c r="I58" s="117">
        <v>91.0</v>
      </c>
      <c r="J58" s="117">
        <v>0.0</v>
      </c>
      <c r="K58" s="117">
        <v>0.0</v>
      </c>
      <c r="L58" s="117" t="s">
        <v>1204</v>
      </c>
      <c r="M58" s="118" t="s">
        <v>1205</v>
      </c>
      <c r="N58" s="118">
        <v>6.32</v>
      </c>
      <c r="O58" s="118">
        <v>5.23</v>
      </c>
      <c r="P58" s="118">
        <v>0.92</v>
      </c>
      <c r="Q58" s="119">
        <v>6.32</v>
      </c>
      <c r="R58" s="119">
        <v>5.23</v>
      </c>
      <c r="S58" s="110">
        <v>0.92</v>
      </c>
      <c r="T58" s="118">
        <v>6.35</v>
      </c>
      <c r="U58" s="118">
        <v>5.47</v>
      </c>
      <c r="V58" s="118">
        <v>0.87</v>
      </c>
      <c r="W58" s="118">
        <v>0.0</v>
      </c>
      <c r="X58" s="118">
        <v>0.0</v>
      </c>
      <c r="Y58" s="118">
        <v>0.0</v>
      </c>
      <c r="Z58" s="118" t="s">
        <v>907</v>
      </c>
      <c r="AA58" s="118" t="s">
        <v>936</v>
      </c>
      <c r="AB58" s="118" t="s">
        <v>909</v>
      </c>
      <c r="AC58" s="120" t="s">
        <v>1206</v>
      </c>
      <c r="AD58" s="72" t="s">
        <v>925</v>
      </c>
      <c r="AE58" s="72" t="s">
        <v>966</v>
      </c>
      <c r="AF58" s="72" t="s">
        <v>966</v>
      </c>
      <c r="AG58" s="72">
        <v>26.0</v>
      </c>
      <c r="AH58" s="121" t="s">
        <v>1207</v>
      </c>
      <c r="AI58" s="120" t="s">
        <v>1000</v>
      </c>
      <c r="AJ58" s="122" t="s">
        <v>980</v>
      </c>
      <c r="AK58" s="123">
        <f>COUNTIF(Ongoing!$A$2:$X$26,A58)</f>
        <v>0</v>
      </c>
    </row>
    <row r="59" ht="26.25" customHeight="1">
      <c r="A59" s="110" t="s">
        <v>91</v>
      </c>
      <c r="B59" s="110" t="s">
        <v>90</v>
      </c>
      <c r="C59" s="111" t="s">
        <v>917</v>
      </c>
      <c r="D59" s="112">
        <v>1.0</v>
      </c>
      <c r="E59" s="113">
        <v>21.56</v>
      </c>
      <c r="F59" s="114">
        <v>25.2</v>
      </c>
      <c r="G59" s="115" t="s">
        <v>1208</v>
      </c>
      <c r="H59" s="116">
        <v>6.47</v>
      </c>
      <c r="I59" s="117">
        <v>92.0</v>
      </c>
      <c r="J59" s="117">
        <v>0.0</v>
      </c>
      <c r="K59" s="117">
        <v>0.0</v>
      </c>
      <c r="L59" s="117" t="s">
        <v>1209</v>
      </c>
      <c r="M59" s="118" t="s">
        <v>1210</v>
      </c>
      <c r="N59" s="118">
        <v>6.18</v>
      </c>
      <c r="O59" s="118">
        <v>6.38</v>
      </c>
      <c r="P59" s="118">
        <v>0.93</v>
      </c>
      <c r="Q59" s="119">
        <v>6.08</v>
      </c>
      <c r="R59" s="119">
        <v>6.29</v>
      </c>
      <c r="S59" s="110">
        <v>0.92</v>
      </c>
      <c r="T59" s="118">
        <v>6.07</v>
      </c>
      <c r="U59" s="118">
        <v>6.21</v>
      </c>
      <c r="V59" s="118">
        <v>0.95</v>
      </c>
      <c r="W59" s="118">
        <v>0.0</v>
      </c>
      <c r="X59" s="118">
        <v>0.0</v>
      </c>
      <c r="Y59" s="118">
        <v>0.0</v>
      </c>
      <c r="Z59" s="118" t="s">
        <v>907</v>
      </c>
      <c r="AA59" s="118" t="s">
        <v>943</v>
      </c>
      <c r="AB59" s="118" t="s">
        <v>1211</v>
      </c>
      <c r="AC59" s="120" t="s">
        <v>1212</v>
      </c>
      <c r="AD59" s="72" t="s">
        <v>925</v>
      </c>
      <c r="AE59" s="72" t="s">
        <v>927</v>
      </c>
      <c r="AF59" s="72" t="s">
        <v>1085</v>
      </c>
      <c r="AG59" s="72">
        <v>30.0</v>
      </c>
      <c r="AH59" s="121" t="s">
        <v>1213</v>
      </c>
      <c r="AI59" s="120" t="s">
        <v>984</v>
      </c>
      <c r="AJ59" s="122" t="s">
        <v>1019</v>
      </c>
      <c r="AK59" s="123">
        <f>COUNTIF(Ongoing!$A$2:$X$26,A59)</f>
        <v>0</v>
      </c>
    </row>
    <row r="60" ht="26.25" customHeight="1">
      <c r="A60" s="110" t="s">
        <v>117</v>
      </c>
      <c r="B60" s="110" t="s">
        <v>95</v>
      </c>
      <c r="C60" s="111" t="s">
        <v>917</v>
      </c>
      <c r="D60" s="112">
        <v>1.0</v>
      </c>
      <c r="E60" s="113">
        <v>36.155</v>
      </c>
      <c r="F60" s="114">
        <v>38.15</v>
      </c>
      <c r="G60" s="115" t="s">
        <v>1214</v>
      </c>
      <c r="H60" s="116">
        <v>6.84</v>
      </c>
      <c r="I60" s="117">
        <v>89.0</v>
      </c>
      <c r="J60" s="117">
        <v>0.0</v>
      </c>
      <c r="K60" s="117">
        <v>20.0</v>
      </c>
      <c r="L60" s="117" t="s">
        <v>1215</v>
      </c>
      <c r="M60" s="118" t="s">
        <v>1216</v>
      </c>
      <c r="N60" s="118">
        <v>6.27</v>
      </c>
      <c r="O60" s="118">
        <v>6.74</v>
      </c>
      <c r="P60" s="118">
        <v>0.77</v>
      </c>
      <c r="Q60" s="119">
        <v>6.19</v>
      </c>
      <c r="R60" s="119">
        <v>6.55</v>
      </c>
      <c r="S60" s="110">
        <v>0.69</v>
      </c>
      <c r="T60" s="118">
        <v>6.48</v>
      </c>
      <c r="U60" s="118">
        <v>7.18</v>
      </c>
      <c r="V60" s="118">
        <v>0.79</v>
      </c>
      <c r="W60" s="118">
        <v>0.0</v>
      </c>
      <c r="X60" s="118">
        <v>0.0</v>
      </c>
      <c r="Y60" s="118">
        <v>0.0</v>
      </c>
      <c r="Z60" s="118" t="s">
        <v>921</v>
      </c>
      <c r="AA60" s="118" t="s">
        <v>963</v>
      </c>
      <c r="AB60" s="118" t="s">
        <v>1193</v>
      </c>
      <c r="AC60" s="120" t="s">
        <v>1217</v>
      </c>
      <c r="AD60" s="72" t="s">
        <v>925</v>
      </c>
      <c r="AE60" s="72" t="s">
        <v>913</v>
      </c>
      <c r="AF60" s="72" t="s">
        <v>913</v>
      </c>
      <c r="AG60" s="72">
        <v>26.0</v>
      </c>
      <c r="AH60" s="121" t="s">
        <v>1218</v>
      </c>
      <c r="AI60" s="120" t="s">
        <v>968</v>
      </c>
      <c r="AJ60" s="122" t="s">
        <v>973</v>
      </c>
      <c r="AK60" s="123">
        <f>COUNTIF(Ongoing!$A$2:$X$26,A60)</f>
        <v>0</v>
      </c>
    </row>
    <row r="61" ht="26.25" customHeight="1">
      <c r="A61" s="110" t="s">
        <v>587</v>
      </c>
      <c r="B61" s="110" t="s">
        <v>116</v>
      </c>
      <c r="C61" s="111" t="s">
        <v>917</v>
      </c>
      <c r="D61" s="112">
        <v>7.0</v>
      </c>
      <c r="E61" s="113">
        <v>2.625</v>
      </c>
      <c r="F61" s="114">
        <v>0.98</v>
      </c>
      <c r="G61" s="115" t="s">
        <v>955</v>
      </c>
      <c r="H61" s="116">
        <v>6.11</v>
      </c>
      <c r="I61" s="117">
        <v>73.0</v>
      </c>
      <c r="J61" s="117">
        <v>0.0</v>
      </c>
      <c r="K61" s="117">
        <v>0.0</v>
      </c>
      <c r="L61" s="124">
        <v>45510.0</v>
      </c>
      <c r="M61" s="125">
        <v>45448.0</v>
      </c>
      <c r="N61" s="118">
        <v>5.9</v>
      </c>
      <c r="O61" s="118">
        <v>5.88</v>
      </c>
      <c r="P61" s="118">
        <v>0.76</v>
      </c>
      <c r="Q61" s="119">
        <v>5.97</v>
      </c>
      <c r="R61" s="119">
        <v>5.98</v>
      </c>
      <c r="S61" s="110">
        <v>0.81</v>
      </c>
      <c r="T61" s="118">
        <v>5.94</v>
      </c>
      <c r="U61" s="118">
        <v>5.92</v>
      </c>
      <c r="V61" s="118">
        <v>0.95</v>
      </c>
      <c r="W61" s="118">
        <v>0.0</v>
      </c>
      <c r="X61" s="118">
        <v>0.0</v>
      </c>
      <c r="Y61" s="118">
        <v>0.0</v>
      </c>
      <c r="Z61" s="118" t="s">
        <v>907</v>
      </c>
      <c r="AA61" s="118" t="s">
        <v>908</v>
      </c>
      <c r="AB61" s="118" t="s">
        <v>1219</v>
      </c>
      <c r="AC61" s="120" t="s">
        <v>1220</v>
      </c>
      <c r="AD61" s="72" t="s">
        <v>1221</v>
      </c>
      <c r="AE61" s="72" t="s">
        <v>1115</v>
      </c>
      <c r="AF61" s="72" t="s">
        <v>1120</v>
      </c>
      <c r="AG61" s="72">
        <v>31.0</v>
      </c>
      <c r="AH61" s="121" t="s">
        <v>1222</v>
      </c>
      <c r="AI61" s="120" t="s">
        <v>949</v>
      </c>
      <c r="AJ61" s="122" t="s">
        <v>929</v>
      </c>
      <c r="AK61" s="123">
        <f>COUNTIF(Ongoing!$A$2:$X$26,A61)</f>
        <v>0</v>
      </c>
    </row>
    <row r="62" ht="26.25" customHeight="1">
      <c r="A62" s="126" t="s">
        <v>412</v>
      </c>
      <c r="B62" s="126" t="s">
        <v>256</v>
      </c>
      <c r="C62" s="127" t="s">
        <v>78</v>
      </c>
      <c r="D62" s="112">
        <v>4.0</v>
      </c>
      <c r="E62" s="113">
        <v>13.335</v>
      </c>
      <c r="F62" s="114">
        <v>14.315</v>
      </c>
      <c r="G62" s="115" t="s">
        <v>1223</v>
      </c>
      <c r="H62" s="116">
        <v>6.52</v>
      </c>
      <c r="I62" s="117">
        <v>87.0</v>
      </c>
      <c r="J62" s="117">
        <v>10.0</v>
      </c>
      <c r="K62" s="117">
        <v>0.0</v>
      </c>
      <c r="L62" s="117" t="s">
        <v>1224</v>
      </c>
      <c r="M62" s="118" t="s">
        <v>1225</v>
      </c>
      <c r="N62" s="118">
        <v>6.04</v>
      </c>
      <c r="O62" s="118">
        <v>6.43</v>
      </c>
      <c r="P62" s="118">
        <v>0.81</v>
      </c>
      <c r="Q62" s="119">
        <v>6.04</v>
      </c>
      <c r="R62" s="119">
        <v>6.43</v>
      </c>
      <c r="S62" s="126">
        <v>0.81</v>
      </c>
      <c r="T62" s="118">
        <v>6.08</v>
      </c>
      <c r="U62" s="118">
        <v>6.67</v>
      </c>
      <c r="V62" s="118">
        <v>0.95</v>
      </c>
      <c r="W62" s="118">
        <v>0.0</v>
      </c>
      <c r="X62" s="118">
        <v>0.0</v>
      </c>
      <c r="Y62" s="118">
        <v>0.0</v>
      </c>
      <c r="Z62" s="118" t="s">
        <v>907</v>
      </c>
      <c r="AA62" s="118" t="s">
        <v>1226</v>
      </c>
      <c r="AB62" s="118" t="s">
        <v>1227</v>
      </c>
      <c r="AC62" s="120" t="s">
        <v>1228</v>
      </c>
      <c r="AD62" s="72" t="s">
        <v>1229</v>
      </c>
      <c r="AE62" s="72" t="s">
        <v>1161</v>
      </c>
      <c r="AF62" s="72" t="s">
        <v>1161</v>
      </c>
      <c r="AG62" s="72">
        <v>34.0</v>
      </c>
      <c r="AH62" s="121" t="s">
        <v>1230</v>
      </c>
      <c r="AI62" s="120" t="s">
        <v>915</v>
      </c>
      <c r="AJ62" s="122" t="s">
        <v>916</v>
      </c>
      <c r="AK62" s="123">
        <f>COUNTIF(Ongoing!$A$2:$X$26,A62)</f>
        <v>0</v>
      </c>
    </row>
    <row r="63" ht="26.25" customHeight="1">
      <c r="A63" s="126" t="s">
        <v>222</v>
      </c>
      <c r="B63" s="126" t="s">
        <v>121</v>
      </c>
      <c r="C63" s="127" t="s">
        <v>917</v>
      </c>
      <c r="D63" s="112">
        <v>2.0</v>
      </c>
      <c r="E63" s="113">
        <v>10.745</v>
      </c>
      <c r="F63" s="114">
        <v>12.67</v>
      </c>
      <c r="G63" s="115" t="s">
        <v>1231</v>
      </c>
      <c r="H63" s="116">
        <v>6.31</v>
      </c>
      <c r="I63" s="117">
        <v>82.0</v>
      </c>
      <c r="J63" s="117">
        <v>0.0</v>
      </c>
      <c r="K63" s="117">
        <v>0.0</v>
      </c>
      <c r="L63" s="117" t="s">
        <v>919</v>
      </c>
      <c r="M63" s="118" t="s">
        <v>1232</v>
      </c>
      <c r="N63" s="118">
        <v>5.82</v>
      </c>
      <c r="O63" s="118">
        <v>5.86</v>
      </c>
      <c r="P63" s="118">
        <v>0.51</v>
      </c>
      <c r="Q63" s="119">
        <v>5.82</v>
      </c>
      <c r="R63" s="119">
        <v>5.86</v>
      </c>
      <c r="S63" s="126">
        <v>0.51</v>
      </c>
      <c r="T63" s="118">
        <v>5.75</v>
      </c>
      <c r="U63" s="118">
        <v>5.75</v>
      </c>
      <c r="V63" s="118">
        <v>0.16</v>
      </c>
      <c r="W63" s="118">
        <v>0.0</v>
      </c>
      <c r="X63" s="118">
        <v>0.0</v>
      </c>
      <c r="Y63" s="118">
        <v>0.0</v>
      </c>
      <c r="Z63" s="118" t="s">
        <v>907</v>
      </c>
      <c r="AA63" s="118" t="s">
        <v>1233</v>
      </c>
      <c r="AB63" s="118" t="s">
        <v>1234</v>
      </c>
      <c r="AC63" s="120" t="s">
        <v>1235</v>
      </c>
      <c r="AD63" s="72" t="s">
        <v>1065</v>
      </c>
      <c r="AE63" s="72" t="s">
        <v>1236</v>
      </c>
      <c r="AF63" s="72" t="s">
        <v>1140</v>
      </c>
      <c r="AG63" s="72">
        <v>25.0</v>
      </c>
      <c r="AH63" s="121" t="s">
        <v>1237</v>
      </c>
      <c r="AI63" s="120" t="s">
        <v>968</v>
      </c>
      <c r="AJ63" s="122" t="s">
        <v>1019</v>
      </c>
      <c r="AK63" s="123">
        <f>COUNTIF(Ongoing!$A$2:$X$26,A63)</f>
        <v>0</v>
      </c>
    </row>
    <row r="64" ht="26.25" customHeight="1">
      <c r="A64" s="126" t="s">
        <v>606</v>
      </c>
      <c r="B64" s="126" t="s">
        <v>244</v>
      </c>
      <c r="C64" s="127" t="s">
        <v>63</v>
      </c>
      <c r="D64" s="112">
        <v>6.0</v>
      </c>
      <c r="E64" s="113">
        <v>2.31</v>
      </c>
      <c r="F64" s="114">
        <v>4.165</v>
      </c>
      <c r="G64" s="115" t="s">
        <v>1188</v>
      </c>
      <c r="H64" s="116">
        <v>6.25</v>
      </c>
      <c r="I64" s="117">
        <v>88.0</v>
      </c>
      <c r="J64" s="117">
        <v>0.0</v>
      </c>
      <c r="K64" s="117">
        <v>10.0</v>
      </c>
      <c r="L64" s="124">
        <v>45510.0</v>
      </c>
      <c r="M64" s="125">
        <v>45573.0</v>
      </c>
      <c r="N64" s="118">
        <v>5.94</v>
      </c>
      <c r="O64" s="118">
        <v>5.83</v>
      </c>
      <c r="P64" s="118">
        <v>0.61</v>
      </c>
      <c r="Q64" s="119">
        <v>5.94</v>
      </c>
      <c r="R64" s="119">
        <v>5.83</v>
      </c>
      <c r="S64" s="126">
        <v>0.61</v>
      </c>
      <c r="T64" s="118">
        <v>6.05</v>
      </c>
      <c r="U64" s="118">
        <v>5.98</v>
      </c>
      <c r="V64" s="118">
        <v>0.84</v>
      </c>
      <c r="W64" s="118">
        <v>0.0</v>
      </c>
      <c r="X64" s="118">
        <v>0.0</v>
      </c>
      <c r="Y64" s="118">
        <v>0.0</v>
      </c>
      <c r="Z64" s="118" t="s">
        <v>907</v>
      </c>
      <c r="AA64" s="118" t="s">
        <v>1106</v>
      </c>
      <c r="AB64" s="118" t="s">
        <v>909</v>
      </c>
      <c r="AC64" s="120" t="s">
        <v>1238</v>
      </c>
      <c r="AD64" s="72" t="s">
        <v>1239</v>
      </c>
      <c r="AE64" s="72" t="s">
        <v>959</v>
      </c>
      <c r="AF64" s="72" t="s">
        <v>1236</v>
      </c>
      <c r="AG64" s="72">
        <v>29.0</v>
      </c>
      <c r="AH64" s="121" t="s">
        <v>1240</v>
      </c>
      <c r="AI64" s="120" t="s">
        <v>949</v>
      </c>
      <c r="AJ64" s="122" t="s">
        <v>942</v>
      </c>
      <c r="AK64" s="123">
        <f>COUNTIF(Ongoing!$A$2:$X$26,A64)</f>
        <v>0</v>
      </c>
    </row>
    <row r="65" ht="26.25" customHeight="1">
      <c r="A65" s="126" t="s">
        <v>224</v>
      </c>
      <c r="B65" s="126" t="s">
        <v>95</v>
      </c>
      <c r="C65" s="127" t="s">
        <v>917</v>
      </c>
      <c r="D65" s="112">
        <v>1.0</v>
      </c>
      <c r="E65" s="113">
        <v>13.405</v>
      </c>
      <c r="F65" s="114">
        <v>15.365</v>
      </c>
      <c r="G65" s="115" t="s">
        <v>1241</v>
      </c>
      <c r="H65" s="116">
        <v>6.47</v>
      </c>
      <c r="I65" s="117">
        <v>74.0</v>
      </c>
      <c r="J65" s="117">
        <v>0.0</v>
      </c>
      <c r="K65" s="117">
        <v>0.0</v>
      </c>
      <c r="L65" s="117" t="s">
        <v>1242</v>
      </c>
      <c r="M65" s="118" t="s">
        <v>1243</v>
      </c>
      <c r="N65" s="118">
        <v>6.08</v>
      </c>
      <c r="O65" s="118">
        <v>6.43</v>
      </c>
      <c r="P65" s="118">
        <v>0.84</v>
      </c>
      <c r="Q65" s="119">
        <v>6.08</v>
      </c>
      <c r="R65" s="119">
        <v>6.43</v>
      </c>
      <c r="S65" s="126">
        <v>0.84</v>
      </c>
      <c r="T65" s="118">
        <v>6.1</v>
      </c>
      <c r="U65" s="118">
        <v>6.53</v>
      </c>
      <c r="V65" s="118">
        <v>0.79</v>
      </c>
      <c r="W65" s="118">
        <v>0.0</v>
      </c>
      <c r="X65" s="118">
        <v>0.0</v>
      </c>
      <c r="Y65" s="118">
        <v>0.0</v>
      </c>
      <c r="Z65" s="118" t="s">
        <v>907</v>
      </c>
      <c r="AA65" s="118" t="s">
        <v>1063</v>
      </c>
      <c r="AB65" s="118" t="s">
        <v>1244</v>
      </c>
      <c r="AC65" s="120" t="s">
        <v>1245</v>
      </c>
      <c r="AD65" s="72" t="s">
        <v>1246</v>
      </c>
      <c r="AE65" s="72" t="s">
        <v>1191</v>
      </c>
      <c r="AF65" s="72" t="s">
        <v>912</v>
      </c>
      <c r="AG65" s="72">
        <v>28.0</v>
      </c>
      <c r="AH65" s="121" t="s">
        <v>1247</v>
      </c>
      <c r="AI65" s="120" t="s">
        <v>915</v>
      </c>
      <c r="AJ65" s="122" t="s">
        <v>1019</v>
      </c>
      <c r="AK65" s="123">
        <f>COUNTIF(Ongoing!$A$2:$X$26,A65)</f>
        <v>0</v>
      </c>
    </row>
    <row r="66" ht="26.25" customHeight="1">
      <c r="A66" s="126" t="s">
        <v>633</v>
      </c>
      <c r="B66" s="126" t="s">
        <v>241</v>
      </c>
      <c r="C66" s="127" t="s">
        <v>63</v>
      </c>
      <c r="D66" s="112">
        <v>7.0</v>
      </c>
      <c r="E66" s="113">
        <v>1.295</v>
      </c>
      <c r="F66" s="114">
        <v>1.995</v>
      </c>
      <c r="G66" s="115" t="s">
        <v>1188</v>
      </c>
      <c r="H66" s="116">
        <v>6.21</v>
      </c>
      <c r="I66" s="117">
        <v>87.0</v>
      </c>
      <c r="J66" s="117">
        <v>0.0</v>
      </c>
      <c r="K66" s="117">
        <v>0.0</v>
      </c>
      <c r="L66" s="124">
        <v>45448.0</v>
      </c>
      <c r="M66" s="125">
        <v>45479.0</v>
      </c>
      <c r="N66" s="118">
        <v>5.96</v>
      </c>
      <c r="O66" s="118">
        <v>6.18</v>
      </c>
      <c r="P66" s="118">
        <v>0.68</v>
      </c>
      <c r="Q66" s="119">
        <v>5.95</v>
      </c>
      <c r="R66" s="119">
        <v>6.16</v>
      </c>
      <c r="S66" s="126">
        <v>0.62</v>
      </c>
      <c r="T66" s="118">
        <v>6.08</v>
      </c>
      <c r="U66" s="118">
        <v>6.46</v>
      </c>
      <c r="V66" s="118">
        <v>0.68</v>
      </c>
      <c r="W66" s="118">
        <v>0.0</v>
      </c>
      <c r="X66" s="118">
        <v>0.0</v>
      </c>
      <c r="Y66" s="118">
        <v>0.0</v>
      </c>
      <c r="Z66" s="118" t="s">
        <v>921</v>
      </c>
      <c r="AA66" s="118" t="s">
        <v>1094</v>
      </c>
      <c r="AB66" s="118" t="s">
        <v>1248</v>
      </c>
      <c r="AC66" s="120" t="s">
        <v>1249</v>
      </c>
      <c r="AD66" s="72" t="s">
        <v>1250</v>
      </c>
      <c r="AE66" s="72" t="s">
        <v>959</v>
      </c>
      <c r="AF66" s="72" t="s">
        <v>966</v>
      </c>
      <c r="AG66" s="72">
        <v>31.0</v>
      </c>
      <c r="AH66" s="121" t="s">
        <v>1251</v>
      </c>
      <c r="AI66" s="120" t="s">
        <v>949</v>
      </c>
      <c r="AJ66" s="122" t="s">
        <v>942</v>
      </c>
      <c r="AK66" s="123">
        <f>COUNTIF(Ongoing!$A$2:$X$26,A66)</f>
        <v>0</v>
      </c>
    </row>
    <row r="67" ht="26.25" customHeight="1">
      <c r="A67" s="126" t="s">
        <v>185</v>
      </c>
      <c r="B67" s="126" t="s">
        <v>98</v>
      </c>
      <c r="C67" s="127" t="s">
        <v>78</v>
      </c>
      <c r="D67" s="112">
        <v>1.0</v>
      </c>
      <c r="E67" s="113">
        <v>69.37</v>
      </c>
      <c r="F67" s="114">
        <v>86.135</v>
      </c>
      <c r="G67" s="115" t="s">
        <v>1252</v>
      </c>
      <c r="H67" s="116">
        <v>7.37</v>
      </c>
      <c r="I67" s="117">
        <v>83.0</v>
      </c>
      <c r="J67" s="117">
        <v>50.0</v>
      </c>
      <c r="K67" s="117">
        <v>70.0</v>
      </c>
      <c r="L67" s="117" t="s">
        <v>1253</v>
      </c>
      <c r="M67" s="118" t="s">
        <v>1254</v>
      </c>
      <c r="N67" s="118">
        <v>6.49</v>
      </c>
      <c r="O67" s="118">
        <v>7.96</v>
      </c>
      <c r="P67" s="118">
        <v>0.7</v>
      </c>
      <c r="Q67" s="119">
        <v>6.45</v>
      </c>
      <c r="R67" s="119">
        <v>7.72</v>
      </c>
      <c r="S67" s="126">
        <v>0.69</v>
      </c>
      <c r="T67" s="118">
        <v>6.48</v>
      </c>
      <c r="U67" s="118">
        <v>8.2</v>
      </c>
      <c r="V67" s="118">
        <v>0.71</v>
      </c>
      <c r="W67" s="118">
        <v>0.0</v>
      </c>
      <c r="X67" s="118">
        <v>0.0</v>
      </c>
      <c r="Y67" s="118">
        <v>0.0</v>
      </c>
      <c r="Z67" s="118" t="s">
        <v>921</v>
      </c>
      <c r="AA67" s="118" t="s">
        <v>1081</v>
      </c>
      <c r="AB67" s="118" t="s">
        <v>909</v>
      </c>
      <c r="AC67" s="120" t="s">
        <v>1255</v>
      </c>
      <c r="AD67" s="72" t="s">
        <v>1256</v>
      </c>
      <c r="AE67" s="72" t="s">
        <v>1140</v>
      </c>
      <c r="AF67" s="72" t="s">
        <v>1257</v>
      </c>
      <c r="AG67" s="72">
        <v>30.0</v>
      </c>
      <c r="AH67" s="121" t="s">
        <v>1258</v>
      </c>
      <c r="AI67" s="120" t="s">
        <v>915</v>
      </c>
      <c r="AJ67" s="122" t="s">
        <v>1104</v>
      </c>
      <c r="AK67" s="123">
        <f>COUNTIF(Ongoing!$A$2:$X$26,A67)</f>
        <v>0</v>
      </c>
    </row>
    <row r="68" ht="26.25" customHeight="1">
      <c r="A68" s="126" t="s">
        <v>763</v>
      </c>
      <c r="B68" s="126" t="s">
        <v>197</v>
      </c>
      <c r="C68" s="127" t="s">
        <v>917</v>
      </c>
      <c r="D68" s="112">
        <v>8.0</v>
      </c>
      <c r="E68" s="113">
        <v>0.665</v>
      </c>
      <c r="F68" s="114">
        <v>0.35</v>
      </c>
      <c r="G68" s="115" t="s">
        <v>505</v>
      </c>
      <c r="H68" s="116">
        <v>6.23</v>
      </c>
      <c r="I68" s="117">
        <v>37.0</v>
      </c>
      <c r="J68" s="117">
        <v>0.0</v>
      </c>
      <c r="K68" s="117">
        <v>0.0</v>
      </c>
      <c r="L68" s="124">
        <v>45417.0</v>
      </c>
      <c r="M68" s="125">
        <v>45417.0</v>
      </c>
      <c r="N68" s="118">
        <v>5.64</v>
      </c>
      <c r="O68" s="118">
        <v>5.54</v>
      </c>
      <c r="P68" s="118">
        <v>0.37</v>
      </c>
      <c r="Q68" s="119">
        <v>5.64</v>
      </c>
      <c r="R68" s="119">
        <v>5.54</v>
      </c>
      <c r="S68" s="126">
        <v>0.37</v>
      </c>
      <c r="T68" s="118">
        <v>0.0</v>
      </c>
      <c r="U68" s="118">
        <v>0.0</v>
      </c>
      <c r="V68" s="118">
        <v>0.0</v>
      </c>
      <c r="W68" s="118">
        <v>0.0</v>
      </c>
      <c r="X68" s="118">
        <v>0.0</v>
      </c>
      <c r="Y68" s="118">
        <v>0.0</v>
      </c>
      <c r="Z68" s="118" t="s">
        <v>921</v>
      </c>
      <c r="AA68" s="118" t="s">
        <v>1016</v>
      </c>
      <c r="AB68" s="118" t="s">
        <v>1259</v>
      </c>
      <c r="AC68" s="120" t="s">
        <v>1260</v>
      </c>
      <c r="AD68" s="72" t="s">
        <v>1261</v>
      </c>
      <c r="AE68" s="72" t="s">
        <v>1079</v>
      </c>
      <c r="AF68" s="72" t="s">
        <v>1262</v>
      </c>
      <c r="AG68" s="72">
        <v>25.0</v>
      </c>
      <c r="AH68" s="121" t="s">
        <v>1263</v>
      </c>
      <c r="AI68" s="120" t="s">
        <v>968</v>
      </c>
      <c r="AJ68" s="122" t="s">
        <v>929</v>
      </c>
      <c r="AK68" s="123">
        <f>COUNTIF(Ongoing!$A$2:$X$26,A68)</f>
        <v>0</v>
      </c>
    </row>
    <row r="69" ht="26.25" customHeight="1">
      <c r="A69" s="126" t="s">
        <v>750</v>
      </c>
      <c r="B69" s="126" t="s">
        <v>259</v>
      </c>
      <c r="C69" s="127" t="s">
        <v>917</v>
      </c>
      <c r="D69" s="112">
        <v>8.0</v>
      </c>
      <c r="E69" s="113">
        <v>0.84</v>
      </c>
      <c r="F69" s="114">
        <v>0.35</v>
      </c>
      <c r="G69" s="115" t="s">
        <v>1264</v>
      </c>
      <c r="H69" s="116">
        <v>5.94</v>
      </c>
      <c r="I69" s="117">
        <v>64.0</v>
      </c>
      <c r="J69" s="117">
        <v>0.0</v>
      </c>
      <c r="K69" s="117">
        <v>0.0</v>
      </c>
      <c r="L69" s="124">
        <v>45448.0</v>
      </c>
      <c r="M69" s="125">
        <v>45417.0</v>
      </c>
      <c r="N69" s="118">
        <v>5.82</v>
      </c>
      <c r="O69" s="118">
        <v>5.94</v>
      </c>
      <c r="P69" s="118">
        <v>0.5</v>
      </c>
      <c r="Q69" s="119">
        <v>5.82</v>
      </c>
      <c r="R69" s="119">
        <v>5.94</v>
      </c>
      <c r="S69" s="126">
        <v>0.5</v>
      </c>
      <c r="T69" s="118">
        <v>5.8</v>
      </c>
      <c r="U69" s="118">
        <v>5.87</v>
      </c>
      <c r="V69" s="118">
        <v>0.39</v>
      </c>
      <c r="W69" s="118">
        <v>0.0</v>
      </c>
      <c r="X69" s="118">
        <v>0.0</v>
      </c>
      <c r="Y69" s="118">
        <v>0.0</v>
      </c>
      <c r="Z69" s="118" t="s">
        <v>907</v>
      </c>
      <c r="AA69" s="118" t="s">
        <v>936</v>
      </c>
      <c r="AB69" s="118" t="s">
        <v>1265</v>
      </c>
      <c r="AC69" s="120" t="s">
        <v>1266</v>
      </c>
      <c r="AD69" s="72" t="s">
        <v>1267</v>
      </c>
      <c r="AE69" s="72" t="s">
        <v>971</v>
      </c>
      <c r="AF69" s="72" t="s">
        <v>1079</v>
      </c>
      <c r="AG69" s="72">
        <v>28.0</v>
      </c>
      <c r="AH69" s="121" t="s">
        <v>1268</v>
      </c>
      <c r="AI69" s="120" t="s">
        <v>915</v>
      </c>
      <c r="AJ69" s="122" t="s">
        <v>1019</v>
      </c>
      <c r="AK69" s="123">
        <f>COUNTIF(Ongoing!$A$2:$X$26,A69)</f>
        <v>0</v>
      </c>
    </row>
    <row r="70" ht="26.25" customHeight="1">
      <c r="A70" s="126" t="s">
        <v>298</v>
      </c>
      <c r="B70" s="126" t="s">
        <v>116</v>
      </c>
      <c r="C70" s="127" t="s">
        <v>63</v>
      </c>
      <c r="D70" s="112">
        <v>3.0</v>
      </c>
      <c r="E70" s="113">
        <v>17.955</v>
      </c>
      <c r="F70" s="114">
        <v>14.315</v>
      </c>
      <c r="G70" s="115" t="s">
        <v>1269</v>
      </c>
      <c r="H70" s="116">
        <v>6.49</v>
      </c>
      <c r="I70" s="117">
        <v>88.0</v>
      </c>
      <c r="J70" s="117">
        <v>0.0</v>
      </c>
      <c r="K70" s="117">
        <v>10.0</v>
      </c>
      <c r="L70" s="117" t="s">
        <v>1270</v>
      </c>
      <c r="M70" s="118" t="s">
        <v>1225</v>
      </c>
      <c r="N70" s="118">
        <v>6.08</v>
      </c>
      <c r="O70" s="118">
        <v>6.34</v>
      </c>
      <c r="P70" s="118">
        <v>0.75</v>
      </c>
      <c r="Q70" s="119">
        <v>6.08</v>
      </c>
      <c r="R70" s="119">
        <v>6.34</v>
      </c>
      <c r="S70" s="126">
        <v>0.75</v>
      </c>
      <c r="T70" s="118">
        <v>6.14</v>
      </c>
      <c r="U70" s="118">
        <v>6.56</v>
      </c>
      <c r="V70" s="118">
        <v>0.95</v>
      </c>
      <c r="W70" s="118">
        <v>0.0</v>
      </c>
      <c r="X70" s="118">
        <v>0.0</v>
      </c>
      <c r="Y70" s="118">
        <v>0.0</v>
      </c>
      <c r="Z70" s="118" t="s">
        <v>907</v>
      </c>
      <c r="AA70" s="118" t="s">
        <v>943</v>
      </c>
      <c r="AB70" s="118" t="s">
        <v>909</v>
      </c>
      <c r="AC70" s="120" t="s">
        <v>1271</v>
      </c>
      <c r="AD70" s="72" t="s">
        <v>1065</v>
      </c>
      <c r="AE70" s="72" t="s">
        <v>1026</v>
      </c>
      <c r="AF70" s="72" t="s">
        <v>1026</v>
      </c>
      <c r="AG70" s="72">
        <v>24.0</v>
      </c>
      <c r="AH70" s="121" t="s">
        <v>1272</v>
      </c>
      <c r="AI70" s="120" t="s">
        <v>968</v>
      </c>
      <c r="AJ70" s="122" t="s">
        <v>942</v>
      </c>
      <c r="AK70" s="123">
        <f>COUNTIF(Ongoing!$A$2:$X$26,A70)</f>
        <v>0</v>
      </c>
    </row>
    <row r="71" ht="26.25" customHeight="1">
      <c r="A71" s="126" t="s">
        <v>399</v>
      </c>
      <c r="B71" s="126" t="s">
        <v>197</v>
      </c>
      <c r="C71" s="127" t="s">
        <v>917</v>
      </c>
      <c r="D71" s="112">
        <v>5.0</v>
      </c>
      <c r="E71" s="113">
        <v>2.59</v>
      </c>
      <c r="F71" s="114">
        <v>5.355</v>
      </c>
      <c r="G71" s="115" t="s">
        <v>969</v>
      </c>
      <c r="H71" s="116">
        <v>6.15</v>
      </c>
      <c r="I71" s="117">
        <v>81.0</v>
      </c>
      <c r="J71" s="117">
        <v>0.0</v>
      </c>
      <c r="K71" s="117">
        <v>0.0</v>
      </c>
      <c r="L71" s="124">
        <v>45510.0</v>
      </c>
      <c r="M71" s="125">
        <v>45605.0</v>
      </c>
      <c r="N71" s="118">
        <v>5.84</v>
      </c>
      <c r="O71" s="118">
        <v>5.88</v>
      </c>
      <c r="P71" s="118">
        <v>0.54</v>
      </c>
      <c r="Q71" s="119">
        <v>5.84</v>
      </c>
      <c r="R71" s="119">
        <v>5.88</v>
      </c>
      <c r="S71" s="126">
        <v>0.54</v>
      </c>
      <c r="T71" s="118">
        <v>5.88</v>
      </c>
      <c r="U71" s="118">
        <v>5.82</v>
      </c>
      <c r="V71" s="118">
        <v>0.53</v>
      </c>
      <c r="W71" s="118">
        <v>0.0</v>
      </c>
      <c r="X71" s="118">
        <v>0.0</v>
      </c>
      <c r="Y71" s="118">
        <v>0.0</v>
      </c>
      <c r="Z71" s="118" t="s">
        <v>907</v>
      </c>
      <c r="AA71" s="118" t="s">
        <v>1052</v>
      </c>
      <c r="AB71" s="118" t="s">
        <v>1273</v>
      </c>
      <c r="AC71" s="120" t="s">
        <v>1274</v>
      </c>
      <c r="AD71" s="72" t="s">
        <v>1267</v>
      </c>
      <c r="AE71" s="72" t="s">
        <v>1275</v>
      </c>
      <c r="AF71" s="72" t="s">
        <v>1079</v>
      </c>
      <c r="AG71" s="72">
        <v>29.0</v>
      </c>
      <c r="AH71" s="121" t="s">
        <v>1276</v>
      </c>
      <c r="AI71" s="120" t="s">
        <v>949</v>
      </c>
      <c r="AJ71" s="122" t="s">
        <v>1019</v>
      </c>
      <c r="AK71" s="123">
        <f>COUNTIF(Ongoing!$A$2:$X$26,A71)</f>
        <v>0</v>
      </c>
    </row>
    <row r="72" ht="26.25" customHeight="1">
      <c r="A72" s="126" t="s">
        <v>476</v>
      </c>
      <c r="B72" s="126" t="s">
        <v>98</v>
      </c>
      <c r="C72" s="127" t="s">
        <v>63</v>
      </c>
      <c r="D72" s="112">
        <v>5.0</v>
      </c>
      <c r="E72" s="113">
        <v>2.345</v>
      </c>
      <c r="F72" s="114">
        <v>5.53</v>
      </c>
      <c r="G72" s="115" t="s">
        <v>607</v>
      </c>
      <c r="H72" s="116">
        <v>6.55</v>
      </c>
      <c r="I72" s="117">
        <v>66.0</v>
      </c>
      <c r="J72" s="117">
        <v>0.0</v>
      </c>
      <c r="K72" s="117">
        <v>0.0</v>
      </c>
      <c r="L72" s="124">
        <v>45510.0</v>
      </c>
      <c r="M72" s="125">
        <v>45605.0</v>
      </c>
      <c r="N72" s="118">
        <v>6.11</v>
      </c>
      <c r="O72" s="118">
        <v>6.61</v>
      </c>
      <c r="P72" s="118">
        <v>0.69</v>
      </c>
      <c r="Q72" s="119">
        <v>6.0</v>
      </c>
      <c r="R72" s="119">
        <v>6.44</v>
      </c>
      <c r="S72" s="126">
        <v>0.58</v>
      </c>
      <c r="T72" s="118">
        <v>6.05</v>
      </c>
      <c r="U72" s="118">
        <v>6.4</v>
      </c>
      <c r="V72" s="118">
        <v>0.76</v>
      </c>
      <c r="W72" s="118">
        <v>0.0</v>
      </c>
      <c r="X72" s="118">
        <v>0.0</v>
      </c>
      <c r="Y72" s="118">
        <v>0.0</v>
      </c>
      <c r="Z72" s="118" t="s">
        <v>907</v>
      </c>
      <c r="AA72" s="118" t="s">
        <v>950</v>
      </c>
      <c r="AB72" s="118" t="s">
        <v>909</v>
      </c>
      <c r="AC72" s="120" t="s">
        <v>1277</v>
      </c>
      <c r="AD72" s="72" t="s">
        <v>1278</v>
      </c>
      <c r="AE72" s="72" t="s">
        <v>1025</v>
      </c>
      <c r="AF72" s="72" t="s">
        <v>912</v>
      </c>
      <c r="AG72" s="72">
        <v>31.0</v>
      </c>
      <c r="AH72" s="121" t="s">
        <v>1279</v>
      </c>
      <c r="AI72" s="120" t="s">
        <v>915</v>
      </c>
      <c r="AJ72" s="122" t="s">
        <v>992</v>
      </c>
      <c r="AK72" s="123">
        <f>COUNTIF(Ongoing!$A$2:$X$26,A72)</f>
        <v>0</v>
      </c>
    </row>
    <row r="73" ht="26.25" customHeight="1">
      <c r="A73" s="126" t="s">
        <v>650</v>
      </c>
      <c r="B73" s="126" t="s">
        <v>103</v>
      </c>
      <c r="C73" s="127" t="s">
        <v>63</v>
      </c>
      <c r="D73" s="112">
        <v>6.0</v>
      </c>
      <c r="E73" s="113">
        <v>3.395</v>
      </c>
      <c r="F73" s="114">
        <v>3.29</v>
      </c>
      <c r="G73" s="115" t="s">
        <v>955</v>
      </c>
      <c r="H73" s="116">
        <v>6.43</v>
      </c>
      <c r="I73" s="117">
        <v>69.0</v>
      </c>
      <c r="J73" s="117">
        <v>0.0</v>
      </c>
      <c r="K73" s="117">
        <v>0.0</v>
      </c>
      <c r="L73" s="124">
        <v>45541.0</v>
      </c>
      <c r="M73" s="125">
        <v>45542.0</v>
      </c>
      <c r="N73" s="118">
        <v>6.1</v>
      </c>
      <c r="O73" s="118">
        <v>6.42</v>
      </c>
      <c r="P73" s="118">
        <v>0.41</v>
      </c>
      <c r="Q73" s="119">
        <v>6.06</v>
      </c>
      <c r="R73" s="119">
        <v>6.28</v>
      </c>
      <c r="S73" s="126">
        <v>0.28</v>
      </c>
      <c r="T73" s="118">
        <v>6.06</v>
      </c>
      <c r="U73" s="118">
        <v>6.25</v>
      </c>
      <c r="V73" s="118">
        <v>0.21</v>
      </c>
      <c r="W73" s="118">
        <v>0.0</v>
      </c>
      <c r="X73" s="118">
        <v>0.0</v>
      </c>
      <c r="Y73" s="118">
        <v>0.0</v>
      </c>
      <c r="Z73" s="118" t="s">
        <v>907</v>
      </c>
      <c r="AA73" s="118" t="s">
        <v>1094</v>
      </c>
      <c r="AB73" s="118" t="s">
        <v>1280</v>
      </c>
      <c r="AC73" s="120" t="s">
        <v>1281</v>
      </c>
      <c r="AD73" s="72" t="s">
        <v>925</v>
      </c>
      <c r="AE73" s="72" t="s">
        <v>1140</v>
      </c>
      <c r="AF73" s="72" t="s">
        <v>960</v>
      </c>
      <c r="AG73" s="72">
        <v>23.0</v>
      </c>
      <c r="AH73" s="121" t="s">
        <v>1282</v>
      </c>
      <c r="AI73" s="120" t="s">
        <v>984</v>
      </c>
      <c r="AJ73" s="122" t="s">
        <v>942</v>
      </c>
      <c r="AK73" s="123">
        <f>COUNTIF(Ongoing!$A$2:$X$26,A73)</f>
        <v>0</v>
      </c>
    </row>
    <row r="74" ht="26.25" customHeight="1">
      <c r="A74" s="128" t="s">
        <v>149</v>
      </c>
      <c r="B74" s="128" t="s">
        <v>151</v>
      </c>
      <c r="C74" s="129" t="s">
        <v>974</v>
      </c>
      <c r="D74" s="112">
        <v>1.0</v>
      </c>
      <c r="E74" s="113">
        <v>7.245</v>
      </c>
      <c r="F74" s="114">
        <v>16.52</v>
      </c>
      <c r="G74" s="115" t="s">
        <v>409</v>
      </c>
      <c r="H74" s="116">
        <v>4.88</v>
      </c>
      <c r="I74" s="117">
        <v>91.0</v>
      </c>
      <c r="J74" s="117">
        <v>0.0</v>
      </c>
      <c r="K74" s="117">
        <v>0.0</v>
      </c>
      <c r="L74" s="117" t="s">
        <v>1118</v>
      </c>
      <c r="M74" s="118" t="s">
        <v>1283</v>
      </c>
      <c r="N74" s="118">
        <v>6.32</v>
      </c>
      <c r="O74" s="118">
        <v>4.98</v>
      </c>
      <c r="P74" s="118">
        <v>0.75</v>
      </c>
      <c r="Q74" s="119">
        <v>6.24</v>
      </c>
      <c r="R74" s="119">
        <v>4.55</v>
      </c>
      <c r="S74" s="128">
        <v>0.58</v>
      </c>
      <c r="T74" s="118">
        <v>6.25</v>
      </c>
      <c r="U74" s="118">
        <v>4.91</v>
      </c>
      <c r="V74" s="118">
        <v>1.0</v>
      </c>
      <c r="W74" s="118">
        <v>0.0</v>
      </c>
      <c r="X74" s="118">
        <v>0.0</v>
      </c>
      <c r="Y74" s="118">
        <v>0.0</v>
      </c>
      <c r="Z74" s="118" t="s">
        <v>907</v>
      </c>
      <c r="AA74" s="118" t="s">
        <v>1284</v>
      </c>
      <c r="AB74" s="118" t="s">
        <v>98</v>
      </c>
      <c r="AC74" s="120" t="s">
        <v>1285</v>
      </c>
      <c r="AD74" s="72" t="s">
        <v>925</v>
      </c>
      <c r="AE74" s="72" t="s">
        <v>1025</v>
      </c>
      <c r="AF74" s="72" t="s">
        <v>1025</v>
      </c>
      <c r="AG74" s="72">
        <v>29.0</v>
      </c>
      <c r="AH74" s="121" t="s">
        <v>1286</v>
      </c>
      <c r="AI74" s="120" t="s">
        <v>984</v>
      </c>
      <c r="AJ74" s="122" t="s">
        <v>980</v>
      </c>
      <c r="AK74" s="123">
        <f>COUNTIF(Ongoing!$A$2:$X$26,A74)</f>
        <v>0</v>
      </c>
    </row>
    <row r="75" ht="26.25" customHeight="1">
      <c r="A75" s="128" t="s">
        <v>751</v>
      </c>
      <c r="B75" s="128" t="s">
        <v>244</v>
      </c>
      <c r="C75" s="129" t="s">
        <v>917</v>
      </c>
      <c r="D75" s="112">
        <v>8.0</v>
      </c>
      <c r="E75" s="113">
        <v>1.12</v>
      </c>
      <c r="F75" s="114">
        <v>0.35</v>
      </c>
      <c r="G75" s="115" t="s">
        <v>1264</v>
      </c>
      <c r="H75" s="116">
        <v>5.85</v>
      </c>
      <c r="I75" s="117">
        <v>39.0</v>
      </c>
      <c r="J75" s="117">
        <v>0.0</v>
      </c>
      <c r="K75" s="117">
        <v>0.0</v>
      </c>
      <c r="L75" s="124">
        <v>45448.0</v>
      </c>
      <c r="M75" s="125">
        <v>45417.0</v>
      </c>
      <c r="N75" s="118">
        <v>5.92</v>
      </c>
      <c r="O75" s="118">
        <v>6.09</v>
      </c>
      <c r="P75" s="118">
        <v>0.61</v>
      </c>
      <c r="Q75" s="119">
        <v>5.98</v>
      </c>
      <c r="R75" s="119">
        <v>6.25</v>
      </c>
      <c r="S75" s="128">
        <v>0.73</v>
      </c>
      <c r="T75" s="118">
        <v>5.72</v>
      </c>
      <c r="U75" s="118">
        <v>5.62</v>
      </c>
      <c r="V75" s="118">
        <v>0.42</v>
      </c>
      <c r="W75" s="118">
        <v>0.0</v>
      </c>
      <c r="X75" s="118">
        <v>0.0</v>
      </c>
      <c r="Y75" s="118">
        <v>0.0</v>
      </c>
      <c r="Z75" s="118" t="s">
        <v>907</v>
      </c>
      <c r="AA75" s="118" t="s">
        <v>950</v>
      </c>
      <c r="AB75" s="118" t="s">
        <v>1287</v>
      </c>
      <c r="AC75" s="120" t="s">
        <v>1288</v>
      </c>
      <c r="AD75" s="72" t="s">
        <v>925</v>
      </c>
      <c r="AE75" s="72" t="s">
        <v>1161</v>
      </c>
      <c r="AF75" s="72" t="s">
        <v>1102</v>
      </c>
      <c r="AG75" s="72">
        <v>32.0</v>
      </c>
      <c r="AH75" s="121" t="s">
        <v>1289</v>
      </c>
      <c r="AI75" s="120" t="s">
        <v>915</v>
      </c>
      <c r="AJ75" s="122" t="s">
        <v>1019</v>
      </c>
      <c r="AK75" s="123">
        <f>COUNTIF(Ongoing!$A$2:$X$26,A75)</f>
        <v>0</v>
      </c>
    </row>
    <row r="76" ht="26.25" customHeight="1">
      <c r="A76" s="128" t="s">
        <v>453</v>
      </c>
      <c r="B76" s="128" t="s">
        <v>259</v>
      </c>
      <c r="C76" s="129" t="s">
        <v>63</v>
      </c>
      <c r="D76" s="112">
        <v>5.0</v>
      </c>
      <c r="E76" s="113">
        <v>8.54</v>
      </c>
      <c r="F76" s="114">
        <v>7.77</v>
      </c>
      <c r="G76" s="115" t="s">
        <v>1231</v>
      </c>
      <c r="H76" s="116">
        <v>6.4</v>
      </c>
      <c r="I76" s="117">
        <v>82.0</v>
      </c>
      <c r="J76" s="117">
        <v>10.0</v>
      </c>
      <c r="K76" s="117">
        <v>70.0</v>
      </c>
      <c r="L76" s="117" t="s">
        <v>1167</v>
      </c>
      <c r="M76" s="118" t="s">
        <v>1118</v>
      </c>
      <c r="N76" s="118">
        <v>5.91</v>
      </c>
      <c r="O76" s="118">
        <v>5.88</v>
      </c>
      <c r="P76" s="118">
        <v>0.53</v>
      </c>
      <c r="Q76" s="119">
        <v>5.91</v>
      </c>
      <c r="R76" s="119">
        <v>5.88</v>
      </c>
      <c r="S76" s="128">
        <v>0.53</v>
      </c>
      <c r="T76" s="118">
        <v>5.92</v>
      </c>
      <c r="U76" s="118">
        <v>5.96</v>
      </c>
      <c r="V76" s="118">
        <v>0.66</v>
      </c>
      <c r="W76" s="118">
        <v>0.0</v>
      </c>
      <c r="X76" s="118">
        <v>0.0</v>
      </c>
      <c r="Y76" s="118">
        <v>0.0</v>
      </c>
      <c r="Z76" s="118" t="s">
        <v>907</v>
      </c>
      <c r="AA76" s="118" t="s">
        <v>1094</v>
      </c>
      <c r="AB76" s="118" t="s">
        <v>909</v>
      </c>
      <c r="AC76" s="120" t="s">
        <v>1290</v>
      </c>
      <c r="AD76" s="72" t="s">
        <v>925</v>
      </c>
      <c r="AE76" s="72" t="s">
        <v>990</v>
      </c>
      <c r="AF76" s="72" t="s">
        <v>990</v>
      </c>
      <c r="AG76" s="72">
        <v>21.0</v>
      </c>
      <c r="AH76" s="121" t="s">
        <v>1291</v>
      </c>
      <c r="AI76" s="120" t="s">
        <v>968</v>
      </c>
      <c r="AJ76" s="122" t="s">
        <v>942</v>
      </c>
      <c r="AK76" s="123">
        <f>COUNTIF(Ongoing!$A$2:$X$26,A76)</f>
        <v>0</v>
      </c>
    </row>
    <row r="77" ht="26.25" customHeight="1">
      <c r="A77" s="128" t="s">
        <v>379</v>
      </c>
      <c r="B77" s="128" t="s">
        <v>162</v>
      </c>
      <c r="C77" s="129" t="s">
        <v>63</v>
      </c>
      <c r="D77" s="112">
        <v>3.0</v>
      </c>
      <c r="E77" s="113">
        <v>6.44</v>
      </c>
      <c r="F77" s="114">
        <v>10.535</v>
      </c>
      <c r="G77" s="115" t="s">
        <v>1292</v>
      </c>
      <c r="H77" s="116">
        <v>6.77</v>
      </c>
      <c r="I77" s="117">
        <v>63.0</v>
      </c>
      <c r="J77" s="117">
        <v>10.0</v>
      </c>
      <c r="K77" s="117">
        <v>0.0</v>
      </c>
      <c r="L77" s="117" t="s">
        <v>1117</v>
      </c>
      <c r="M77" s="118" t="s">
        <v>1293</v>
      </c>
      <c r="N77" s="118">
        <v>6.32</v>
      </c>
      <c r="O77" s="118">
        <v>6.9</v>
      </c>
      <c r="P77" s="118">
        <v>0.82</v>
      </c>
      <c r="Q77" s="119">
        <v>6.32</v>
      </c>
      <c r="R77" s="119">
        <v>6.9</v>
      </c>
      <c r="S77" s="128">
        <v>0.82</v>
      </c>
      <c r="T77" s="118">
        <v>6.39</v>
      </c>
      <c r="U77" s="118">
        <v>6.94</v>
      </c>
      <c r="V77" s="118">
        <v>0.82</v>
      </c>
      <c r="W77" s="118">
        <v>0.0</v>
      </c>
      <c r="X77" s="118">
        <v>0.0</v>
      </c>
      <c r="Y77" s="118">
        <v>0.0</v>
      </c>
      <c r="Z77" s="118" t="s">
        <v>907</v>
      </c>
      <c r="AA77" s="118" t="s">
        <v>1106</v>
      </c>
      <c r="AB77" s="118" t="s">
        <v>909</v>
      </c>
      <c r="AC77" s="120" t="s">
        <v>1294</v>
      </c>
      <c r="AD77" s="72" t="s">
        <v>1295</v>
      </c>
      <c r="AE77" s="72" t="s">
        <v>1191</v>
      </c>
      <c r="AF77" s="72" t="s">
        <v>1191</v>
      </c>
      <c r="AG77" s="72">
        <v>24.0</v>
      </c>
      <c r="AH77" s="121" t="s">
        <v>1296</v>
      </c>
      <c r="AI77" s="120" t="s">
        <v>968</v>
      </c>
      <c r="AJ77" s="122" t="s">
        <v>985</v>
      </c>
      <c r="AK77" s="123">
        <f>COUNTIF(Ongoing!$A$2:$X$26,A77)</f>
        <v>0</v>
      </c>
    </row>
    <row r="78" ht="26.25" customHeight="1">
      <c r="A78" s="128" t="s">
        <v>276</v>
      </c>
      <c r="B78" s="128" t="s">
        <v>95</v>
      </c>
      <c r="C78" s="129" t="s">
        <v>63</v>
      </c>
      <c r="D78" s="112">
        <v>2.0</v>
      </c>
      <c r="E78" s="113">
        <v>16.94</v>
      </c>
      <c r="F78" s="114">
        <v>16.73</v>
      </c>
      <c r="G78" s="115" t="s">
        <v>1060</v>
      </c>
      <c r="H78" s="116">
        <v>6.77</v>
      </c>
      <c r="I78" s="117">
        <v>72.0</v>
      </c>
      <c r="J78" s="117">
        <v>0.0</v>
      </c>
      <c r="K78" s="117">
        <v>0.0</v>
      </c>
      <c r="L78" s="117" t="s">
        <v>1297</v>
      </c>
      <c r="M78" s="118" t="s">
        <v>1298</v>
      </c>
      <c r="N78" s="118">
        <v>6.2</v>
      </c>
      <c r="O78" s="118">
        <v>6.72</v>
      </c>
      <c r="P78" s="118">
        <v>0.88</v>
      </c>
      <c r="Q78" s="119">
        <v>6.2</v>
      </c>
      <c r="R78" s="119">
        <v>6.72</v>
      </c>
      <c r="S78" s="128">
        <v>0.88</v>
      </c>
      <c r="T78" s="118">
        <v>6.27</v>
      </c>
      <c r="U78" s="118">
        <v>7.0</v>
      </c>
      <c r="V78" s="118">
        <v>0.74</v>
      </c>
      <c r="W78" s="118">
        <v>0.0</v>
      </c>
      <c r="X78" s="118">
        <v>0.0</v>
      </c>
      <c r="Y78" s="118">
        <v>0.0</v>
      </c>
      <c r="Z78" s="118" t="s">
        <v>907</v>
      </c>
      <c r="AA78" s="118" t="s">
        <v>1094</v>
      </c>
      <c r="AB78" s="118" t="s">
        <v>98</v>
      </c>
      <c r="AC78" s="120" t="s">
        <v>1299</v>
      </c>
      <c r="AD78" s="72" t="s">
        <v>925</v>
      </c>
      <c r="AE78" s="72" t="s">
        <v>960</v>
      </c>
      <c r="AF78" s="72" t="s">
        <v>960</v>
      </c>
      <c r="AG78" s="72">
        <v>24.0</v>
      </c>
      <c r="AH78" s="121" t="s">
        <v>1300</v>
      </c>
      <c r="AI78" s="120" t="s">
        <v>984</v>
      </c>
      <c r="AJ78" s="122" t="s">
        <v>942</v>
      </c>
      <c r="AK78" s="123">
        <f>COUNTIF(Ongoing!$A$2:$X$26,A78)</f>
        <v>0</v>
      </c>
    </row>
    <row r="79" ht="26.25" customHeight="1">
      <c r="A79" s="128" t="s">
        <v>363</v>
      </c>
      <c r="B79" s="128" t="s">
        <v>249</v>
      </c>
      <c r="C79" s="129" t="s">
        <v>63</v>
      </c>
      <c r="D79" s="112">
        <v>3.0</v>
      </c>
      <c r="E79" s="113">
        <v>9.17</v>
      </c>
      <c r="F79" s="114">
        <v>12.04</v>
      </c>
      <c r="G79" s="115" t="s">
        <v>904</v>
      </c>
      <c r="H79" s="116">
        <v>6.68</v>
      </c>
      <c r="I79" s="117">
        <v>70.0</v>
      </c>
      <c r="J79" s="117">
        <v>0.0</v>
      </c>
      <c r="K79" s="117">
        <v>0.0</v>
      </c>
      <c r="L79" s="117" t="s">
        <v>1301</v>
      </c>
      <c r="M79" s="118" t="s">
        <v>1232</v>
      </c>
      <c r="N79" s="118">
        <v>6.12</v>
      </c>
      <c r="O79" s="118">
        <v>6.88</v>
      </c>
      <c r="P79" s="118">
        <v>0.28</v>
      </c>
      <c r="Q79" s="119">
        <v>6.12</v>
      </c>
      <c r="R79" s="119">
        <v>6.88</v>
      </c>
      <c r="S79" s="128">
        <v>0.28</v>
      </c>
      <c r="T79" s="118">
        <v>6.12</v>
      </c>
      <c r="U79" s="118">
        <v>6.88</v>
      </c>
      <c r="V79" s="118">
        <v>0.45</v>
      </c>
      <c r="W79" s="118">
        <v>0.0</v>
      </c>
      <c r="X79" s="118">
        <v>0.0</v>
      </c>
      <c r="Y79" s="118">
        <v>0.0</v>
      </c>
      <c r="Z79" s="118" t="s">
        <v>907</v>
      </c>
      <c r="AA79" s="118" t="s">
        <v>943</v>
      </c>
      <c r="AB79" s="118" t="s">
        <v>909</v>
      </c>
      <c r="AC79" s="120" t="s">
        <v>1302</v>
      </c>
      <c r="AD79" s="72" t="s">
        <v>925</v>
      </c>
      <c r="AE79" s="72" t="s">
        <v>990</v>
      </c>
      <c r="AF79" s="72" t="s">
        <v>990</v>
      </c>
      <c r="AG79" s="72">
        <v>24.0</v>
      </c>
      <c r="AH79" s="121" t="s">
        <v>1303</v>
      </c>
      <c r="AI79" s="120" t="s">
        <v>915</v>
      </c>
      <c r="AJ79" s="122" t="s">
        <v>985</v>
      </c>
      <c r="AK79" s="123">
        <f>COUNTIF(Ongoing!$A$2:$X$26,A79)</f>
        <v>0</v>
      </c>
    </row>
    <row r="80" ht="26.25" customHeight="1">
      <c r="A80" s="128" t="s">
        <v>820</v>
      </c>
      <c r="B80" s="128" t="s">
        <v>256</v>
      </c>
      <c r="C80" s="129" t="s">
        <v>63</v>
      </c>
      <c r="D80" s="112">
        <v>8.0</v>
      </c>
      <c r="E80" s="113">
        <v>0.805</v>
      </c>
      <c r="F80" s="114">
        <v>0.35</v>
      </c>
      <c r="G80" s="115" t="s">
        <v>1304</v>
      </c>
      <c r="H80" s="116">
        <v>6.17</v>
      </c>
      <c r="I80" s="117">
        <v>75.0</v>
      </c>
      <c r="J80" s="117">
        <v>0.0</v>
      </c>
      <c r="K80" s="117">
        <v>0.0</v>
      </c>
      <c r="L80" s="124">
        <v>45448.0</v>
      </c>
      <c r="M80" s="125">
        <v>45417.0</v>
      </c>
      <c r="N80" s="118">
        <v>5.87</v>
      </c>
      <c r="O80" s="118">
        <v>5.98</v>
      </c>
      <c r="P80" s="118">
        <v>0.53</v>
      </c>
      <c r="Q80" s="119">
        <v>5.92</v>
      </c>
      <c r="R80" s="119">
        <v>6.16</v>
      </c>
      <c r="S80" s="128">
        <v>0.56</v>
      </c>
      <c r="T80" s="118">
        <v>5.88</v>
      </c>
      <c r="U80" s="118">
        <v>5.92</v>
      </c>
      <c r="V80" s="118">
        <v>0.84</v>
      </c>
      <c r="W80" s="118">
        <v>0.0</v>
      </c>
      <c r="X80" s="118">
        <v>0.0</v>
      </c>
      <c r="Y80" s="118">
        <v>0.0</v>
      </c>
      <c r="Z80" s="118" t="s">
        <v>907</v>
      </c>
      <c r="AA80" s="118" t="s">
        <v>1063</v>
      </c>
      <c r="AB80" s="118" t="s">
        <v>1305</v>
      </c>
      <c r="AC80" s="120" t="s">
        <v>1306</v>
      </c>
      <c r="AD80" s="72" t="s">
        <v>925</v>
      </c>
      <c r="AE80" s="72" t="s">
        <v>1178</v>
      </c>
      <c r="AF80" s="72" t="s">
        <v>1140</v>
      </c>
      <c r="AG80" s="72">
        <v>30.0</v>
      </c>
      <c r="AH80" s="121" t="s">
        <v>1307</v>
      </c>
      <c r="AI80" s="120" t="s">
        <v>915</v>
      </c>
      <c r="AJ80" s="122" t="s">
        <v>942</v>
      </c>
      <c r="AK80" s="123">
        <f>COUNTIF(Ongoing!$A$2:$X$26,A80)</f>
        <v>0</v>
      </c>
    </row>
    <row r="81" ht="26.25" customHeight="1">
      <c r="A81" s="128" t="s">
        <v>597</v>
      </c>
      <c r="B81" s="128" t="s">
        <v>151</v>
      </c>
      <c r="C81" s="129" t="s">
        <v>917</v>
      </c>
      <c r="D81" s="112">
        <v>6.0</v>
      </c>
      <c r="E81" s="113">
        <v>2.59</v>
      </c>
      <c r="F81" s="114">
        <v>3.92</v>
      </c>
      <c r="G81" s="115" t="s">
        <v>1308</v>
      </c>
      <c r="H81" s="116">
        <v>6.06</v>
      </c>
      <c r="I81" s="117">
        <v>90.0</v>
      </c>
      <c r="J81" s="117">
        <v>0.0</v>
      </c>
      <c r="K81" s="117">
        <v>0.0</v>
      </c>
      <c r="L81" s="124">
        <v>45510.0</v>
      </c>
      <c r="M81" s="125">
        <v>45542.0</v>
      </c>
      <c r="N81" s="118">
        <v>5.88</v>
      </c>
      <c r="O81" s="118">
        <v>5.82</v>
      </c>
      <c r="P81" s="118">
        <v>0.86</v>
      </c>
      <c r="Q81" s="119">
        <v>5.88</v>
      </c>
      <c r="R81" s="119">
        <v>5.82</v>
      </c>
      <c r="S81" s="128">
        <v>0.86</v>
      </c>
      <c r="T81" s="118">
        <v>5.94</v>
      </c>
      <c r="U81" s="118">
        <v>6.0</v>
      </c>
      <c r="V81" s="118">
        <v>0.89</v>
      </c>
      <c r="W81" s="118">
        <v>0.0</v>
      </c>
      <c r="X81" s="118">
        <v>0.0</v>
      </c>
      <c r="Y81" s="118">
        <v>0.0</v>
      </c>
      <c r="Z81" s="118" t="s">
        <v>921</v>
      </c>
      <c r="AA81" s="118" t="s">
        <v>943</v>
      </c>
      <c r="AB81" s="118" t="s">
        <v>1309</v>
      </c>
      <c r="AC81" s="120" t="s">
        <v>1310</v>
      </c>
      <c r="AD81" s="72" t="s">
        <v>925</v>
      </c>
      <c r="AE81" s="72" t="s">
        <v>1262</v>
      </c>
      <c r="AF81" s="72" t="s">
        <v>1262</v>
      </c>
      <c r="AG81" s="72">
        <v>24.0</v>
      </c>
      <c r="AH81" s="121" t="s">
        <v>1311</v>
      </c>
      <c r="AI81" s="120" t="s">
        <v>949</v>
      </c>
      <c r="AJ81" s="122" t="s">
        <v>973</v>
      </c>
      <c r="AK81" s="123">
        <f>COUNTIF(Ongoing!$A$2:$X$26,A81)</f>
        <v>0</v>
      </c>
    </row>
    <row r="82" ht="26.25" customHeight="1">
      <c r="A82" s="128" t="s">
        <v>215</v>
      </c>
      <c r="B82" s="128" t="s">
        <v>103</v>
      </c>
      <c r="C82" s="129" t="s">
        <v>917</v>
      </c>
      <c r="D82" s="112">
        <v>2.0</v>
      </c>
      <c r="E82" s="113">
        <v>12.425</v>
      </c>
      <c r="F82" s="114">
        <v>12.53</v>
      </c>
      <c r="G82" s="115" t="s">
        <v>582</v>
      </c>
      <c r="H82" s="116">
        <v>6.26</v>
      </c>
      <c r="I82" s="117">
        <v>86.0</v>
      </c>
      <c r="J82" s="117">
        <v>0.0</v>
      </c>
      <c r="K82" s="117">
        <v>0.0</v>
      </c>
      <c r="L82" s="117" t="s">
        <v>1312</v>
      </c>
      <c r="M82" s="118" t="s">
        <v>1232</v>
      </c>
      <c r="N82" s="118">
        <v>5.96</v>
      </c>
      <c r="O82" s="118">
        <v>5.96</v>
      </c>
      <c r="P82" s="118">
        <v>0.63</v>
      </c>
      <c r="Q82" s="119">
        <v>5.96</v>
      </c>
      <c r="R82" s="119">
        <v>5.96</v>
      </c>
      <c r="S82" s="128">
        <v>0.63</v>
      </c>
      <c r="T82" s="118">
        <v>5.97</v>
      </c>
      <c r="U82" s="118">
        <v>6.11</v>
      </c>
      <c r="V82" s="118">
        <v>0.84</v>
      </c>
      <c r="W82" s="118">
        <v>0.0</v>
      </c>
      <c r="X82" s="118">
        <v>0.0</v>
      </c>
      <c r="Y82" s="118">
        <v>0.0</v>
      </c>
      <c r="Z82" s="118" t="s">
        <v>907</v>
      </c>
      <c r="AA82" s="118" t="s">
        <v>908</v>
      </c>
      <c r="AB82" s="118" t="s">
        <v>909</v>
      </c>
      <c r="AC82" s="120" t="s">
        <v>1313</v>
      </c>
      <c r="AD82" s="72" t="s">
        <v>925</v>
      </c>
      <c r="AE82" s="72" t="s">
        <v>966</v>
      </c>
      <c r="AF82" s="72" t="s">
        <v>966</v>
      </c>
      <c r="AG82" s="72">
        <v>25.0</v>
      </c>
      <c r="AH82" s="121" t="s">
        <v>1314</v>
      </c>
      <c r="AI82" s="120" t="s">
        <v>984</v>
      </c>
      <c r="AJ82" s="122" t="s">
        <v>929</v>
      </c>
      <c r="AK82" s="123">
        <f>COUNTIF(Ongoing!$A$2:$X$26,A82)</f>
        <v>0</v>
      </c>
    </row>
    <row r="83" ht="26.25" customHeight="1">
      <c r="A83" s="128" t="s">
        <v>458</v>
      </c>
      <c r="B83" s="128" t="s">
        <v>113</v>
      </c>
      <c r="C83" s="129" t="s">
        <v>917</v>
      </c>
      <c r="D83" s="112">
        <v>6.0</v>
      </c>
      <c r="E83" s="113">
        <v>2.24</v>
      </c>
      <c r="F83" s="114">
        <v>3.675</v>
      </c>
      <c r="G83" s="115" t="s">
        <v>1308</v>
      </c>
      <c r="H83" s="116">
        <v>6.16</v>
      </c>
      <c r="I83" s="117">
        <v>75.0</v>
      </c>
      <c r="J83" s="117">
        <v>0.0</v>
      </c>
      <c r="K83" s="117">
        <v>0.0</v>
      </c>
      <c r="L83" s="124">
        <v>45510.0</v>
      </c>
      <c r="M83" s="125">
        <v>45542.0</v>
      </c>
      <c r="N83" s="118">
        <v>5.76</v>
      </c>
      <c r="O83" s="118">
        <v>5.72</v>
      </c>
      <c r="P83" s="118">
        <v>0.3</v>
      </c>
      <c r="Q83" s="119">
        <v>5.76</v>
      </c>
      <c r="R83" s="119">
        <v>5.72</v>
      </c>
      <c r="S83" s="128">
        <v>0.3</v>
      </c>
      <c r="T83" s="118">
        <v>6.02</v>
      </c>
      <c r="U83" s="118">
        <v>5.93</v>
      </c>
      <c r="V83" s="118">
        <v>0.55</v>
      </c>
      <c r="W83" s="118">
        <v>0.0</v>
      </c>
      <c r="X83" s="118">
        <v>0.0</v>
      </c>
      <c r="Y83" s="118">
        <v>0.0</v>
      </c>
      <c r="Z83" s="118" t="s">
        <v>907</v>
      </c>
      <c r="AA83" s="118" t="s">
        <v>1016</v>
      </c>
      <c r="AB83" s="118" t="s">
        <v>1315</v>
      </c>
      <c r="AC83" s="120" t="s">
        <v>1316</v>
      </c>
      <c r="AD83" s="72" t="s">
        <v>1317</v>
      </c>
      <c r="AE83" s="72" t="s">
        <v>1084</v>
      </c>
      <c r="AF83" s="72" t="s">
        <v>1084</v>
      </c>
      <c r="AG83" s="72">
        <v>23.0</v>
      </c>
      <c r="AH83" s="121" t="s">
        <v>1318</v>
      </c>
      <c r="AI83" s="120" t="s">
        <v>968</v>
      </c>
      <c r="AJ83" s="122" t="s">
        <v>929</v>
      </c>
      <c r="AK83" s="123">
        <f>COUNTIF(Ongoing!$A$2:$X$26,A83)</f>
        <v>0</v>
      </c>
    </row>
    <row r="84" ht="26.25" customHeight="1">
      <c r="A84" s="128" t="s">
        <v>236</v>
      </c>
      <c r="B84" s="128" t="s">
        <v>238</v>
      </c>
      <c r="C84" s="129" t="s">
        <v>974</v>
      </c>
      <c r="D84" s="112">
        <v>2.0</v>
      </c>
      <c r="E84" s="113">
        <v>10.22</v>
      </c>
      <c r="F84" s="114">
        <v>11.13</v>
      </c>
      <c r="G84" s="115" t="s">
        <v>1319</v>
      </c>
      <c r="H84" s="116">
        <v>4.84</v>
      </c>
      <c r="I84" s="117">
        <v>84.0</v>
      </c>
      <c r="J84" s="117">
        <v>0.0</v>
      </c>
      <c r="K84" s="117">
        <v>0.0</v>
      </c>
      <c r="L84" s="117" t="s">
        <v>1293</v>
      </c>
      <c r="M84" s="118" t="s">
        <v>920</v>
      </c>
      <c r="N84" s="118">
        <v>6.04</v>
      </c>
      <c r="O84" s="118">
        <v>5.04</v>
      </c>
      <c r="P84" s="118">
        <v>0.18</v>
      </c>
      <c r="Q84" s="119">
        <v>6.08</v>
      </c>
      <c r="R84" s="119">
        <v>5.04</v>
      </c>
      <c r="S84" s="128">
        <v>0.47</v>
      </c>
      <c r="T84" s="118">
        <v>6.0</v>
      </c>
      <c r="U84" s="118">
        <v>4.86</v>
      </c>
      <c r="V84" s="118">
        <v>0.18</v>
      </c>
      <c r="W84" s="118">
        <v>0.0</v>
      </c>
      <c r="X84" s="118">
        <v>0.0</v>
      </c>
      <c r="Y84" s="118">
        <v>0.0</v>
      </c>
      <c r="Z84" s="118" t="s">
        <v>907</v>
      </c>
      <c r="AA84" s="118" t="s">
        <v>1063</v>
      </c>
      <c r="AB84" s="118" t="s">
        <v>909</v>
      </c>
      <c r="AC84" s="120" t="s">
        <v>1320</v>
      </c>
      <c r="AD84" s="72" t="s">
        <v>925</v>
      </c>
      <c r="AE84" s="72" t="s">
        <v>959</v>
      </c>
      <c r="AF84" s="72" t="s">
        <v>1236</v>
      </c>
      <c r="AG84" s="72">
        <v>29.0</v>
      </c>
      <c r="AH84" s="121" t="s">
        <v>1321</v>
      </c>
      <c r="AI84" s="120" t="s">
        <v>915</v>
      </c>
      <c r="AJ84" s="122" t="s">
        <v>980</v>
      </c>
      <c r="AK84" s="123">
        <f>COUNTIF(Ongoing!$A$2:$X$26,A84)</f>
        <v>0</v>
      </c>
    </row>
    <row r="85" ht="26.25" customHeight="1">
      <c r="A85" s="128" t="s">
        <v>187</v>
      </c>
      <c r="B85" s="128" t="s">
        <v>103</v>
      </c>
      <c r="C85" s="129" t="s">
        <v>78</v>
      </c>
      <c r="D85" s="112">
        <v>2.0</v>
      </c>
      <c r="E85" s="113">
        <v>39.69</v>
      </c>
      <c r="F85" s="114">
        <v>48.965</v>
      </c>
      <c r="G85" s="115" t="s">
        <v>1214</v>
      </c>
      <c r="H85" s="116">
        <v>7.39</v>
      </c>
      <c r="I85" s="117">
        <v>72.0</v>
      </c>
      <c r="J85" s="117">
        <v>5.0</v>
      </c>
      <c r="K85" s="117">
        <v>0.0</v>
      </c>
      <c r="L85" s="117" t="s">
        <v>1322</v>
      </c>
      <c r="M85" s="118" t="s">
        <v>1323</v>
      </c>
      <c r="N85" s="118">
        <v>6.26</v>
      </c>
      <c r="O85" s="118">
        <v>7.12</v>
      </c>
      <c r="P85" s="118">
        <v>0.74</v>
      </c>
      <c r="Q85" s="119">
        <v>6.26</v>
      </c>
      <c r="R85" s="119">
        <v>7.12</v>
      </c>
      <c r="S85" s="128">
        <v>0.74</v>
      </c>
      <c r="T85" s="118">
        <v>6.31</v>
      </c>
      <c r="U85" s="118">
        <v>7.4</v>
      </c>
      <c r="V85" s="118">
        <v>0.76</v>
      </c>
      <c r="W85" s="118">
        <v>0.0</v>
      </c>
      <c r="X85" s="118">
        <v>0.0</v>
      </c>
      <c r="Y85" s="118">
        <v>0.0</v>
      </c>
      <c r="Z85" s="118" t="s">
        <v>921</v>
      </c>
      <c r="AA85" s="118" t="s">
        <v>950</v>
      </c>
      <c r="AB85" s="118" t="s">
        <v>909</v>
      </c>
      <c r="AC85" s="120" t="s">
        <v>1324</v>
      </c>
      <c r="AD85" s="72" t="s">
        <v>1325</v>
      </c>
      <c r="AE85" s="72" t="s">
        <v>960</v>
      </c>
      <c r="AF85" s="72" t="s">
        <v>1026</v>
      </c>
      <c r="AG85" s="72">
        <v>26.0</v>
      </c>
      <c r="AH85" s="121" t="s">
        <v>1326</v>
      </c>
      <c r="AI85" s="120" t="s">
        <v>1000</v>
      </c>
      <c r="AJ85" s="122" t="s">
        <v>1113</v>
      </c>
      <c r="AK85" s="123">
        <f>COUNTIF(Ongoing!$A$2:$X$26,A85)</f>
        <v>0</v>
      </c>
    </row>
    <row r="86" ht="26.25" customHeight="1">
      <c r="A86" s="130" t="s">
        <v>821</v>
      </c>
      <c r="B86" s="130" t="s">
        <v>259</v>
      </c>
      <c r="C86" s="131" t="s">
        <v>63</v>
      </c>
      <c r="D86" s="112">
        <v>8.0</v>
      </c>
      <c r="E86" s="113">
        <v>0.875</v>
      </c>
      <c r="F86" s="114">
        <v>0.35</v>
      </c>
      <c r="G86" s="115" t="s">
        <v>1327</v>
      </c>
      <c r="H86" s="116">
        <v>5.96</v>
      </c>
      <c r="I86" s="117">
        <v>75.0</v>
      </c>
      <c r="J86" s="117">
        <v>0.0</v>
      </c>
      <c r="K86" s="117">
        <v>0.0</v>
      </c>
      <c r="L86" s="124">
        <v>45448.0</v>
      </c>
      <c r="M86" s="125">
        <v>45417.0</v>
      </c>
      <c r="N86" s="118">
        <v>5.93</v>
      </c>
      <c r="O86" s="118">
        <v>5.83</v>
      </c>
      <c r="P86" s="118">
        <v>0.65</v>
      </c>
      <c r="Q86" s="119">
        <v>5.89</v>
      </c>
      <c r="R86" s="119">
        <v>5.81</v>
      </c>
      <c r="S86" s="130">
        <v>0.57</v>
      </c>
      <c r="T86" s="118">
        <v>5.92</v>
      </c>
      <c r="U86" s="118">
        <v>5.77</v>
      </c>
      <c r="V86" s="118">
        <v>0.68</v>
      </c>
      <c r="W86" s="118">
        <v>0.0</v>
      </c>
      <c r="X86" s="118">
        <v>0.0</v>
      </c>
      <c r="Y86" s="118">
        <v>0.0</v>
      </c>
      <c r="Z86" s="118" t="s">
        <v>907</v>
      </c>
      <c r="AA86" s="118" t="s">
        <v>943</v>
      </c>
      <c r="AB86" s="118" t="s">
        <v>1328</v>
      </c>
      <c r="AC86" s="120" t="s">
        <v>1329</v>
      </c>
      <c r="AD86" s="72" t="s">
        <v>925</v>
      </c>
      <c r="AE86" s="72" t="s">
        <v>1056</v>
      </c>
      <c r="AF86" s="72" t="s">
        <v>1102</v>
      </c>
      <c r="AG86" s="72">
        <v>29.0</v>
      </c>
      <c r="AH86" s="121" t="s">
        <v>1330</v>
      </c>
      <c r="AI86" s="120" t="s">
        <v>949</v>
      </c>
      <c r="AJ86" s="122" t="s">
        <v>935</v>
      </c>
      <c r="AK86" s="123">
        <f>COUNTIF(Ongoing!$A$2:$X$26,A86)</f>
        <v>0</v>
      </c>
    </row>
    <row r="87" ht="26.25" customHeight="1">
      <c r="A87" s="130" t="s">
        <v>424</v>
      </c>
      <c r="B87" s="130" t="s">
        <v>259</v>
      </c>
      <c r="C87" s="131" t="s">
        <v>63</v>
      </c>
      <c r="D87" s="112">
        <v>8.0</v>
      </c>
      <c r="E87" s="113">
        <v>5.67</v>
      </c>
      <c r="F87" s="114">
        <v>0.35</v>
      </c>
      <c r="G87" s="115" t="s">
        <v>1331</v>
      </c>
      <c r="H87" s="116">
        <v>6.14</v>
      </c>
      <c r="I87" s="117">
        <v>90.0</v>
      </c>
      <c r="J87" s="117">
        <v>0.0</v>
      </c>
      <c r="K87" s="117">
        <v>0.0</v>
      </c>
      <c r="L87" s="124">
        <v>45634.0</v>
      </c>
      <c r="M87" s="125">
        <v>45417.0</v>
      </c>
      <c r="N87" s="118">
        <v>5.74</v>
      </c>
      <c r="O87" s="118">
        <v>5.86</v>
      </c>
      <c r="P87" s="118">
        <v>0.88</v>
      </c>
      <c r="Q87" s="119">
        <v>5.79</v>
      </c>
      <c r="R87" s="119">
        <v>5.99</v>
      </c>
      <c r="S87" s="130">
        <v>0.89</v>
      </c>
      <c r="T87" s="118">
        <v>5.66</v>
      </c>
      <c r="U87" s="118">
        <v>5.69</v>
      </c>
      <c r="V87" s="118">
        <v>0.76</v>
      </c>
      <c r="W87" s="118">
        <v>0.0</v>
      </c>
      <c r="X87" s="118">
        <v>0.0</v>
      </c>
      <c r="Y87" s="118">
        <v>0.0</v>
      </c>
      <c r="Z87" s="118" t="s">
        <v>907</v>
      </c>
      <c r="AA87" s="118" t="s">
        <v>1106</v>
      </c>
      <c r="AB87" s="118" t="s">
        <v>909</v>
      </c>
      <c r="AC87" s="120" t="s">
        <v>1332</v>
      </c>
      <c r="AD87" s="72" t="s">
        <v>1333</v>
      </c>
      <c r="AE87" s="72" t="s">
        <v>1056</v>
      </c>
      <c r="AF87" s="72" t="s">
        <v>1079</v>
      </c>
      <c r="AG87" s="72">
        <v>30.0</v>
      </c>
      <c r="AH87" s="121" t="s">
        <v>1334</v>
      </c>
      <c r="AI87" s="120" t="s">
        <v>915</v>
      </c>
      <c r="AJ87" s="122" t="s">
        <v>992</v>
      </c>
      <c r="AK87" s="123">
        <f>COUNTIF(Ongoing!$A$2:$X$26,A87)</f>
        <v>0</v>
      </c>
    </row>
    <row r="88" ht="26.25" customHeight="1">
      <c r="A88" s="130" t="s">
        <v>865</v>
      </c>
      <c r="B88" s="130" t="s">
        <v>244</v>
      </c>
      <c r="C88" s="131" t="s">
        <v>63</v>
      </c>
      <c r="D88" s="112">
        <v>6.0</v>
      </c>
      <c r="E88" s="113">
        <v>6.195</v>
      </c>
      <c r="F88" s="114">
        <v>4.515</v>
      </c>
      <c r="G88" s="115" t="s">
        <v>1319</v>
      </c>
      <c r="H88" s="116">
        <v>6.43</v>
      </c>
      <c r="I88" s="117">
        <v>72.0</v>
      </c>
      <c r="J88" s="117">
        <v>0.0</v>
      </c>
      <c r="K88" s="117">
        <v>0.0</v>
      </c>
      <c r="L88" s="117" t="s">
        <v>1117</v>
      </c>
      <c r="M88" s="125">
        <v>45573.0</v>
      </c>
      <c r="N88" s="118">
        <v>5.96</v>
      </c>
      <c r="O88" s="118">
        <v>6.24</v>
      </c>
      <c r="P88" s="118">
        <v>0.39</v>
      </c>
      <c r="Q88" s="119">
        <v>5.96</v>
      </c>
      <c r="R88" s="119">
        <v>6.24</v>
      </c>
      <c r="S88" s="130">
        <v>0.39</v>
      </c>
      <c r="T88" s="118">
        <v>6.15</v>
      </c>
      <c r="U88" s="118">
        <v>6.79</v>
      </c>
      <c r="V88" s="118">
        <v>0.45</v>
      </c>
      <c r="W88" s="118">
        <v>0.0</v>
      </c>
      <c r="X88" s="118">
        <v>0.0</v>
      </c>
      <c r="Y88" s="118">
        <v>0.0</v>
      </c>
      <c r="Z88" s="118" t="s">
        <v>956</v>
      </c>
      <c r="AA88" s="118" t="s">
        <v>1335</v>
      </c>
      <c r="AB88" s="118" t="s">
        <v>909</v>
      </c>
      <c r="AC88" s="120" t="s">
        <v>1336</v>
      </c>
      <c r="AD88" s="72" t="s">
        <v>1337</v>
      </c>
      <c r="AE88" s="72" t="s">
        <v>1338</v>
      </c>
      <c r="AF88" s="72" t="s">
        <v>926</v>
      </c>
      <c r="AG88" s="72">
        <v>26.0</v>
      </c>
      <c r="AH88" s="121" t="s">
        <v>1339</v>
      </c>
      <c r="AI88" s="120" t="s">
        <v>984</v>
      </c>
      <c r="AJ88" s="122" t="s">
        <v>942</v>
      </c>
      <c r="AK88" s="123">
        <f>COUNTIF(Ongoing!$A$2:$X$26,A88)</f>
        <v>0</v>
      </c>
    </row>
    <row r="89" ht="26.25" customHeight="1">
      <c r="A89" s="130" t="s">
        <v>108</v>
      </c>
      <c r="B89" s="130" t="s">
        <v>110</v>
      </c>
      <c r="C89" s="131" t="s">
        <v>917</v>
      </c>
      <c r="D89" s="112">
        <v>1.0</v>
      </c>
      <c r="E89" s="113">
        <v>32.13</v>
      </c>
      <c r="F89" s="114">
        <v>36.295</v>
      </c>
      <c r="G89" s="115" t="s">
        <v>1340</v>
      </c>
      <c r="H89" s="116">
        <v>6.79</v>
      </c>
      <c r="I89" s="117">
        <v>90.0</v>
      </c>
      <c r="J89" s="117">
        <v>40.0</v>
      </c>
      <c r="K89" s="117">
        <v>0.0</v>
      </c>
      <c r="L89" s="117" t="s">
        <v>1341</v>
      </c>
      <c r="M89" s="118" t="s">
        <v>1342</v>
      </c>
      <c r="N89" s="118">
        <v>6.19</v>
      </c>
      <c r="O89" s="118">
        <v>6.52</v>
      </c>
      <c r="P89" s="118">
        <v>0.84</v>
      </c>
      <c r="Q89" s="119">
        <v>6.22</v>
      </c>
      <c r="R89" s="119">
        <v>6.63</v>
      </c>
      <c r="S89" s="130">
        <v>0.85</v>
      </c>
      <c r="T89" s="118">
        <v>6.17</v>
      </c>
      <c r="U89" s="118">
        <v>6.45</v>
      </c>
      <c r="V89" s="118">
        <v>0.84</v>
      </c>
      <c r="W89" s="118">
        <v>0.0</v>
      </c>
      <c r="X89" s="118">
        <v>0.0</v>
      </c>
      <c r="Y89" s="118">
        <v>0.0</v>
      </c>
      <c r="Z89" s="118" t="s">
        <v>921</v>
      </c>
      <c r="AA89" s="118" t="s">
        <v>1001</v>
      </c>
      <c r="AB89" s="118" t="s">
        <v>1343</v>
      </c>
      <c r="AC89" s="120" t="s">
        <v>1344</v>
      </c>
      <c r="AD89" s="72" t="s">
        <v>1345</v>
      </c>
      <c r="AE89" s="72" t="s">
        <v>1066</v>
      </c>
      <c r="AF89" s="72" t="s">
        <v>1066</v>
      </c>
      <c r="AG89" s="72">
        <v>26.0</v>
      </c>
      <c r="AH89" s="121" t="s">
        <v>1346</v>
      </c>
      <c r="AI89" s="120" t="s">
        <v>949</v>
      </c>
      <c r="AJ89" s="122" t="s">
        <v>973</v>
      </c>
      <c r="AK89" s="123">
        <f>COUNTIF(Ongoing!$A$2:$X$26,A89)</f>
        <v>0</v>
      </c>
    </row>
    <row r="90" ht="26.25" customHeight="1">
      <c r="A90" s="130" t="s">
        <v>280</v>
      </c>
      <c r="B90" s="130" t="s">
        <v>116</v>
      </c>
      <c r="C90" s="131" t="s">
        <v>917</v>
      </c>
      <c r="D90" s="112">
        <v>3.0</v>
      </c>
      <c r="E90" s="113">
        <v>6.965</v>
      </c>
      <c r="F90" s="114">
        <v>9.38</v>
      </c>
      <c r="G90" s="115" t="s">
        <v>400</v>
      </c>
      <c r="H90" s="116">
        <v>6.22</v>
      </c>
      <c r="I90" s="117">
        <v>84.0</v>
      </c>
      <c r="J90" s="117">
        <v>0.0</v>
      </c>
      <c r="K90" s="117">
        <v>0.0</v>
      </c>
      <c r="L90" s="117" t="s">
        <v>1037</v>
      </c>
      <c r="M90" s="118" t="s">
        <v>906</v>
      </c>
      <c r="N90" s="118">
        <v>5.94</v>
      </c>
      <c r="O90" s="118">
        <v>5.81</v>
      </c>
      <c r="P90" s="118">
        <v>0.71</v>
      </c>
      <c r="Q90" s="119">
        <v>5.94</v>
      </c>
      <c r="R90" s="119">
        <v>5.81</v>
      </c>
      <c r="S90" s="130">
        <v>0.71</v>
      </c>
      <c r="T90" s="118">
        <v>5.95</v>
      </c>
      <c r="U90" s="118">
        <v>5.82</v>
      </c>
      <c r="V90" s="118">
        <v>0.58</v>
      </c>
      <c r="W90" s="118">
        <v>0.0</v>
      </c>
      <c r="X90" s="118">
        <v>0.0</v>
      </c>
      <c r="Y90" s="118">
        <v>0.0</v>
      </c>
      <c r="Z90" s="118" t="s">
        <v>907</v>
      </c>
      <c r="AA90" s="118" t="s">
        <v>1123</v>
      </c>
      <c r="AB90" s="118" t="s">
        <v>1347</v>
      </c>
      <c r="AC90" s="120" t="s">
        <v>1348</v>
      </c>
      <c r="AD90" s="72" t="s">
        <v>1349</v>
      </c>
      <c r="AE90" s="72" t="s">
        <v>1140</v>
      </c>
      <c r="AF90" s="72" t="s">
        <v>1140</v>
      </c>
      <c r="AG90" s="72">
        <v>25.0</v>
      </c>
      <c r="AH90" s="121" t="s">
        <v>1350</v>
      </c>
      <c r="AI90" s="120" t="s">
        <v>984</v>
      </c>
      <c r="AJ90" s="122" t="s">
        <v>929</v>
      </c>
      <c r="AK90" s="123">
        <f>COUNTIF(Ongoing!$A$2:$X$26,A90)</f>
        <v>0</v>
      </c>
    </row>
    <row r="91" ht="26.25" customHeight="1">
      <c r="A91" s="130" t="s">
        <v>743</v>
      </c>
      <c r="B91" s="130" t="s">
        <v>113</v>
      </c>
      <c r="C91" s="131" t="s">
        <v>917</v>
      </c>
      <c r="D91" s="112">
        <v>8.0</v>
      </c>
      <c r="E91" s="113">
        <v>0.805</v>
      </c>
      <c r="F91" s="114">
        <v>0.35</v>
      </c>
      <c r="G91" s="115" t="s">
        <v>1264</v>
      </c>
      <c r="H91" s="116">
        <v>5.92</v>
      </c>
      <c r="I91" s="117">
        <v>41.0</v>
      </c>
      <c r="J91" s="117">
        <v>0.0</v>
      </c>
      <c r="K91" s="117">
        <v>0.0</v>
      </c>
      <c r="L91" s="124">
        <v>45448.0</v>
      </c>
      <c r="M91" s="125">
        <v>45417.0</v>
      </c>
      <c r="N91" s="118">
        <v>5.77</v>
      </c>
      <c r="O91" s="118">
        <v>5.8</v>
      </c>
      <c r="P91" s="117">
        <v>0.68</v>
      </c>
      <c r="Q91" s="119">
        <v>5.82</v>
      </c>
      <c r="R91" s="119">
        <v>5.87</v>
      </c>
      <c r="S91" s="130">
        <v>0.62</v>
      </c>
      <c r="T91" s="118">
        <v>5.7</v>
      </c>
      <c r="U91" s="118">
        <v>5.65</v>
      </c>
      <c r="V91" s="118">
        <v>0.53</v>
      </c>
      <c r="W91" s="118">
        <v>0.0</v>
      </c>
      <c r="X91" s="118">
        <v>0.0</v>
      </c>
      <c r="Y91" s="118">
        <v>0.0</v>
      </c>
      <c r="Z91" s="118" t="s">
        <v>907</v>
      </c>
      <c r="AA91" s="118" t="s">
        <v>1335</v>
      </c>
      <c r="AB91" s="118" t="s">
        <v>1351</v>
      </c>
      <c r="AC91" s="120" t="s">
        <v>1352</v>
      </c>
      <c r="AD91" s="72" t="s">
        <v>965</v>
      </c>
      <c r="AE91" s="72" t="s">
        <v>1079</v>
      </c>
      <c r="AF91" s="72" t="s">
        <v>1085</v>
      </c>
      <c r="AG91" s="72">
        <v>30.0</v>
      </c>
      <c r="AH91" s="121" t="s">
        <v>1353</v>
      </c>
      <c r="AI91" s="120" t="s">
        <v>915</v>
      </c>
      <c r="AJ91" s="122" t="s">
        <v>1019</v>
      </c>
      <c r="AK91" s="123">
        <f>COUNTIF(Ongoing!$A$2:$X$26,A91)</f>
        <v>0</v>
      </c>
    </row>
    <row r="92" ht="26.25" customHeight="1">
      <c r="A92" s="130" t="s">
        <v>856</v>
      </c>
      <c r="B92" s="130" t="s">
        <v>121</v>
      </c>
      <c r="C92" s="131" t="s">
        <v>63</v>
      </c>
      <c r="D92" s="112">
        <v>8.0</v>
      </c>
      <c r="E92" s="113">
        <v>0.875</v>
      </c>
      <c r="F92" s="114">
        <v>0.35</v>
      </c>
      <c r="G92" s="115" t="s">
        <v>519</v>
      </c>
      <c r="H92" s="116">
        <v>6.46</v>
      </c>
      <c r="I92" s="117">
        <v>56.0</v>
      </c>
      <c r="J92" s="117">
        <v>0.0</v>
      </c>
      <c r="K92" s="117">
        <v>0.0</v>
      </c>
      <c r="L92" s="124">
        <v>45448.0</v>
      </c>
      <c r="M92" s="125">
        <v>45417.0</v>
      </c>
      <c r="N92" s="118">
        <v>5.9</v>
      </c>
      <c r="O92" s="118">
        <v>6.2</v>
      </c>
      <c r="P92" s="118">
        <v>0.62</v>
      </c>
      <c r="Q92" s="119">
        <v>5.9</v>
      </c>
      <c r="R92" s="119">
        <v>6.2</v>
      </c>
      <c r="S92" s="130">
        <v>0.62</v>
      </c>
      <c r="T92" s="118">
        <v>5.79</v>
      </c>
      <c r="U92" s="118">
        <v>6.08</v>
      </c>
      <c r="V92" s="118">
        <v>0.68</v>
      </c>
      <c r="W92" s="118">
        <v>0.0</v>
      </c>
      <c r="X92" s="118">
        <v>0.0</v>
      </c>
      <c r="Y92" s="118">
        <v>0.0</v>
      </c>
      <c r="Z92" s="118" t="s">
        <v>921</v>
      </c>
      <c r="AA92" s="118" t="s">
        <v>963</v>
      </c>
      <c r="AB92" s="118" t="s">
        <v>1354</v>
      </c>
      <c r="AC92" s="120" t="s">
        <v>1355</v>
      </c>
      <c r="AD92" s="72" t="s">
        <v>1356</v>
      </c>
      <c r="AE92" s="72" t="s">
        <v>1115</v>
      </c>
      <c r="AF92" s="72" t="s">
        <v>1026</v>
      </c>
      <c r="AG92" s="72">
        <v>26.0</v>
      </c>
      <c r="AH92" s="121" t="s">
        <v>1357</v>
      </c>
      <c r="AI92" s="120" t="s">
        <v>949</v>
      </c>
      <c r="AJ92" s="122" t="s">
        <v>1113</v>
      </c>
      <c r="AK92" s="123">
        <f>COUNTIF(Ongoing!$A$2:$X$26,A92)</f>
        <v>0</v>
      </c>
    </row>
    <row r="93" ht="26.25" customHeight="1">
      <c r="A93" s="130" t="s">
        <v>690</v>
      </c>
      <c r="B93" s="130" t="s">
        <v>259</v>
      </c>
      <c r="C93" s="131" t="s">
        <v>917</v>
      </c>
      <c r="D93" s="112">
        <v>8.0</v>
      </c>
      <c r="E93" s="113">
        <v>1.435</v>
      </c>
      <c r="F93" s="114">
        <v>0.35</v>
      </c>
      <c r="G93" s="115" t="s">
        <v>1304</v>
      </c>
      <c r="H93" s="116">
        <v>5.91</v>
      </c>
      <c r="I93" s="117">
        <v>86.0</v>
      </c>
      <c r="J93" s="117">
        <v>0.0</v>
      </c>
      <c r="K93" s="117">
        <v>0.0</v>
      </c>
      <c r="L93" s="124">
        <v>45478.0</v>
      </c>
      <c r="M93" s="125">
        <v>45417.0</v>
      </c>
      <c r="N93" s="118">
        <v>5.74</v>
      </c>
      <c r="O93" s="118">
        <v>5.53</v>
      </c>
      <c r="P93" s="118">
        <v>0.59</v>
      </c>
      <c r="Q93" s="119">
        <v>5.75</v>
      </c>
      <c r="R93" s="119">
        <v>5.64</v>
      </c>
      <c r="S93" s="130">
        <v>0.55</v>
      </c>
      <c r="T93" s="118">
        <v>5.72</v>
      </c>
      <c r="U93" s="118">
        <v>5.68</v>
      </c>
      <c r="V93" s="118">
        <v>0.66</v>
      </c>
      <c r="W93" s="118">
        <v>0.0</v>
      </c>
      <c r="X93" s="118">
        <v>0.0</v>
      </c>
      <c r="Y93" s="118">
        <v>0.0</v>
      </c>
      <c r="Z93" s="118" t="s">
        <v>907</v>
      </c>
      <c r="AA93" s="118" t="s">
        <v>1016</v>
      </c>
      <c r="AB93" s="118" t="s">
        <v>909</v>
      </c>
      <c r="AC93" s="120" t="s">
        <v>1358</v>
      </c>
      <c r="AD93" s="72" t="s">
        <v>1359</v>
      </c>
      <c r="AE93" s="72" t="s">
        <v>1178</v>
      </c>
      <c r="AF93" s="72" t="s">
        <v>926</v>
      </c>
      <c r="AG93" s="72">
        <v>27.0</v>
      </c>
      <c r="AH93" s="121" t="s">
        <v>1360</v>
      </c>
      <c r="AI93" s="120" t="s">
        <v>915</v>
      </c>
      <c r="AJ93" s="122" t="s">
        <v>929</v>
      </c>
      <c r="AK93" s="123">
        <f>COUNTIF(Ongoing!$A$2:$X$26,A93)</f>
        <v>0</v>
      </c>
    </row>
    <row r="94" ht="26.25" customHeight="1">
      <c r="A94" s="130" t="s">
        <v>691</v>
      </c>
      <c r="B94" s="130" t="s">
        <v>256</v>
      </c>
      <c r="C94" s="131" t="s">
        <v>917</v>
      </c>
      <c r="D94" s="112">
        <v>8.0</v>
      </c>
      <c r="E94" s="113">
        <v>1.295</v>
      </c>
      <c r="F94" s="114">
        <v>0.35</v>
      </c>
      <c r="G94" s="115" t="s">
        <v>1308</v>
      </c>
      <c r="H94" s="116">
        <v>5.97</v>
      </c>
      <c r="I94" s="117">
        <v>85.0</v>
      </c>
      <c r="J94" s="117">
        <v>0.0</v>
      </c>
      <c r="K94" s="117">
        <v>0.0</v>
      </c>
      <c r="L94" s="124">
        <v>45448.0</v>
      </c>
      <c r="M94" s="125">
        <v>45417.0</v>
      </c>
      <c r="N94" s="118">
        <v>5.89</v>
      </c>
      <c r="O94" s="118">
        <v>5.73</v>
      </c>
      <c r="P94" s="118">
        <v>0.51</v>
      </c>
      <c r="Q94" s="119">
        <v>5.89</v>
      </c>
      <c r="R94" s="119">
        <v>5.82</v>
      </c>
      <c r="S94" s="130">
        <v>0.6</v>
      </c>
      <c r="T94" s="118">
        <v>5.82</v>
      </c>
      <c r="U94" s="118">
        <v>5.62</v>
      </c>
      <c r="V94" s="118">
        <v>0.53</v>
      </c>
      <c r="W94" s="118">
        <v>0.0</v>
      </c>
      <c r="X94" s="118">
        <v>0.0</v>
      </c>
      <c r="Y94" s="118">
        <v>0.0</v>
      </c>
      <c r="Z94" s="118" t="s">
        <v>907</v>
      </c>
      <c r="AA94" s="118" t="s">
        <v>943</v>
      </c>
      <c r="AB94" s="118" t="s">
        <v>909</v>
      </c>
      <c r="AC94" s="120" t="s">
        <v>1361</v>
      </c>
      <c r="AD94" s="72" t="s">
        <v>925</v>
      </c>
      <c r="AE94" s="72" t="s">
        <v>1079</v>
      </c>
      <c r="AF94" s="72" t="s">
        <v>1085</v>
      </c>
      <c r="AG94" s="72">
        <v>32.0</v>
      </c>
      <c r="AH94" s="121" t="s">
        <v>1362</v>
      </c>
      <c r="AI94" s="120" t="s">
        <v>949</v>
      </c>
      <c r="AJ94" s="122" t="s">
        <v>929</v>
      </c>
      <c r="AK94" s="123">
        <f>COUNTIF(Ongoing!$A$2:$X$26,A94)</f>
        <v>0</v>
      </c>
    </row>
    <row r="95" ht="26.25" customHeight="1">
      <c r="A95" s="130" t="s">
        <v>549</v>
      </c>
      <c r="B95" s="130" t="s">
        <v>110</v>
      </c>
      <c r="C95" s="131" t="s">
        <v>78</v>
      </c>
      <c r="D95" s="112">
        <v>6.0</v>
      </c>
      <c r="E95" s="113">
        <v>0.98</v>
      </c>
      <c r="F95" s="114">
        <v>0.35</v>
      </c>
      <c r="G95" s="115" t="s">
        <v>1188</v>
      </c>
      <c r="H95" s="116">
        <v>6.82</v>
      </c>
      <c r="I95" s="117">
        <v>43.0</v>
      </c>
      <c r="J95" s="117">
        <v>0.0</v>
      </c>
      <c r="K95" s="117">
        <v>0.0</v>
      </c>
      <c r="L95" s="124">
        <v>45448.0</v>
      </c>
      <c r="M95" s="125">
        <v>45417.0</v>
      </c>
      <c r="N95" s="118">
        <v>5.94</v>
      </c>
      <c r="O95" s="118">
        <v>6.68</v>
      </c>
      <c r="P95" s="118">
        <v>0.61</v>
      </c>
      <c r="Q95" s="119">
        <v>5.94</v>
      </c>
      <c r="R95" s="119">
        <v>6.68</v>
      </c>
      <c r="S95" s="130">
        <v>0.61</v>
      </c>
      <c r="T95" s="118">
        <v>5.89</v>
      </c>
      <c r="U95" s="118">
        <v>6.79</v>
      </c>
      <c r="V95" s="118">
        <v>0.5</v>
      </c>
      <c r="W95" s="118">
        <v>0.0</v>
      </c>
      <c r="X95" s="118">
        <v>0.0</v>
      </c>
      <c r="Y95" s="118">
        <v>0.0</v>
      </c>
      <c r="Z95" s="118" t="s">
        <v>956</v>
      </c>
      <c r="AA95" s="118" t="s">
        <v>1335</v>
      </c>
      <c r="AB95" s="118" t="s">
        <v>909</v>
      </c>
      <c r="AC95" s="120" t="s">
        <v>1363</v>
      </c>
      <c r="AD95" s="72" t="s">
        <v>1364</v>
      </c>
      <c r="AE95" s="72" t="s">
        <v>1102</v>
      </c>
      <c r="AF95" s="72" t="s">
        <v>1066</v>
      </c>
      <c r="AG95" s="72">
        <v>26.0</v>
      </c>
      <c r="AH95" s="121" t="s">
        <v>1365</v>
      </c>
      <c r="AI95" s="120" t="s">
        <v>915</v>
      </c>
      <c r="AJ95" s="122" t="s">
        <v>916</v>
      </c>
      <c r="AK95" s="123">
        <f>COUNTIF(Ongoing!$A$2:$X$26,A95)</f>
        <v>0</v>
      </c>
    </row>
    <row r="96" ht="26.25" customHeight="1">
      <c r="A96" s="130" t="s">
        <v>764</v>
      </c>
      <c r="B96" s="130" t="s">
        <v>90</v>
      </c>
      <c r="C96" s="131" t="s">
        <v>917</v>
      </c>
      <c r="D96" s="112">
        <v>8.0</v>
      </c>
      <c r="E96" s="113">
        <v>0.805</v>
      </c>
      <c r="F96" s="114">
        <v>0.35</v>
      </c>
      <c r="G96" s="115" t="s">
        <v>1264</v>
      </c>
      <c r="H96" s="116">
        <v>5.87</v>
      </c>
      <c r="I96" s="117">
        <v>41.0</v>
      </c>
      <c r="J96" s="117">
        <v>0.0</v>
      </c>
      <c r="K96" s="117">
        <v>0.0</v>
      </c>
      <c r="L96" s="124">
        <v>45448.0</v>
      </c>
      <c r="M96" s="125">
        <v>45417.0</v>
      </c>
      <c r="N96" s="118">
        <v>5.93</v>
      </c>
      <c r="O96" s="118">
        <v>6.0</v>
      </c>
      <c r="P96" s="118">
        <v>0.45</v>
      </c>
      <c r="Q96" s="119">
        <v>5.71</v>
      </c>
      <c r="R96" s="119">
        <v>5.68</v>
      </c>
      <c r="S96" s="130">
        <v>0.31</v>
      </c>
      <c r="T96" s="118">
        <v>5.69</v>
      </c>
      <c r="U96" s="118">
        <v>5.67</v>
      </c>
      <c r="V96" s="118">
        <v>0.63</v>
      </c>
      <c r="W96" s="118">
        <v>0.0</v>
      </c>
      <c r="X96" s="118">
        <v>0.0</v>
      </c>
      <c r="Y96" s="118">
        <v>0.0</v>
      </c>
      <c r="Z96" s="118" t="s">
        <v>921</v>
      </c>
      <c r="AA96" s="118" t="s">
        <v>1016</v>
      </c>
      <c r="AB96" s="118" t="s">
        <v>1366</v>
      </c>
      <c r="AC96" s="120" t="s">
        <v>1367</v>
      </c>
      <c r="AD96" s="72" t="s">
        <v>1368</v>
      </c>
      <c r="AE96" s="72" t="s">
        <v>1079</v>
      </c>
      <c r="AF96" s="72" t="s">
        <v>1130</v>
      </c>
      <c r="AG96" s="72">
        <v>32.0</v>
      </c>
      <c r="AH96" s="121" t="s">
        <v>1369</v>
      </c>
      <c r="AI96" s="120" t="s">
        <v>915</v>
      </c>
      <c r="AJ96" s="122" t="s">
        <v>929</v>
      </c>
      <c r="AK96" s="123">
        <f>COUNTIF(Ongoing!$A$2:$X$26,A96)</f>
        <v>0</v>
      </c>
    </row>
    <row r="97" ht="26.25" customHeight="1">
      <c r="A97" s="130" t="s">
        <v>733</v>
      </c>
      <c r="B97" s="130" t="s">
        <v>103</v>
      </c>
      <c r="C97" s="131" t="s">
        <v>917</v>
      </c>
      <c r="D97" s="112">
        <v>8.0</v>
      </c>
      <c r="E97" s="113">
        <v>2.275</v>
      </c>
      <c r="F97" s="114">
        <v>0.35</v>
      </c>
      <c r="G97" s="115" t="s">
        <v>529</v>
      </c>
      <c r="H97" s="116">
        <v>6.15</v>
      </c>
      <c r="I97" s="117">
        <v>62.0</v>
      </c>
      <c r="J97" s="117">
        <v>0.0</v>
      </c>
      <c r="K97" s="117">
        <v>0.0</v>
      </c>
      <c r="L97" s="124">
        <v>45510.0</v>
      </c>
      <c r="M97" s="125">
        <v>45417.0</v>
      </c>
      <c r="N97" s="118">
        <v>5.98</v>
      </c>
      <c r="O97" s="118">
        <v>6.03</v>
      </c>
      <c r="P97" s="118">
        <v>0.55</v>
      </c>
      <c r="Q97" s="119">
        <v>5.9</v>
      </c>
      <c r="R97" s="119">
        <v>6.0</v>
      </c>
      <c r="S97" s="130">
        <v>0.48</v>
      </c>
      <c r="T97" s="118">
        <v>5.86</v>
      </c>
      <c r="U97" s="118">
        <v>5.86</v>
      </c>
      <c r="V97" s="118">
        <v>0.18</v>
      </c>
      <c r="W97" s="118">
        <v>0.0</v>
      </c>
      <c r="X97" s="118">
        <v>0.0</v>
      </c>
      <c r="Y97" s="118">
        <v>0.0</v>
      </c>
      <c r="Z97" s="118" t="s">
        <v>907</v>
      </c>
      <c r="AA97" s="118" t="s">
        <v>1001</v>
      </c>
      <c r="AB97" s="118" t="s">
        <v>1370</v>
      </c>
      <c r="AC97" s="120" t="s">
        <v>1371</v>
      </c>
      <c r="AD97" s="72" t="s">
        <v>1356</v>
      </c>
      <c r="AE97" s="72" t="s">
        <v>1140</v>
      </c>
      <c r="AF97" s="72" t="s">
        <v>960</v>
      </c>
      <c r="AG97" s="72">
        <v>24.0</v>
      </c>
      <c r="AH97" s="121" t="s">
        <v>1372</v>
      </c>
      <c r="AI97" s="120" t="s">
        <v>915</v>
      </c>
      <c r="AJ97" s="122" t="s">
        <v>929</v>
      </c>
      <c r="AK97" s="123">
        <f>COUNTIF(Ongoing!$A$2:$X$26,A97)</f>
        <v>0</v>
      </c>
    </row>
    <row r="98" ht="26.25" customHeight="1">
      <c r="A98" s="110" t="s">
        <v>655</v>
      </c>
      <c r="B98" s="110" t="s">
        <v>244</v>
      </c>
      <c r="C98" s="111" t="s">
        <v>63</v>
      </c>
      <c r="D98" s="112">
        <v>8.0</v>
      </c>
      <c r="E98" s="113">
        <v>0.98</v>
      </c>
      <c r="F98" s="114">
        <v>0.35</v>
      </c>
      <c r="G98" s="115" t="s">
        <v>586</v>
      </c>
      <c r="H98" s="116">
        <v>6.1</v>
      </c>
      <c r="I98" s="117">
        <v>65.0</v>
      </c>
      <c r="J98" s="117">
        <v>0.0</v>
      </c>
      <c r="K98" s="117">
        <v>0.0</v>
      </c>
      <c r="L98" s="124">
        <v>45448.0</v>
      </c>
      <c r="M98" s="125">
        <v>45417.0</v>
      </c>
      <c r="N98" s="118">
        <v>5.97</v>
      </c>
      <c r="O98" s="118">
        <v>6.14</v>
      </c>
      <c r="P98" s="118">
        <v>0.62</v>
      </c>
      <c r="Q98" s="119">
        <v>5.97</v>
      </c>
      <c r="R98" s="119">
        <v>6.14</v>
      </c>
      <c r="S98" s="110">
        <v>0.62</v>
      </c>
      <c r="T98" s="118">
        <v>6.0</v>
      </c>
      <c r="U98" s="118">
        <v>6.29</v>
      </c>
      <c r="V98" s="118">
        <v>0.63</v>
      </c>
      <c r="W98" s="118">
        <v>0.0</v>
      </c>
      <c r="X98" s="118">
        <v>0.0</v>
      </c>
      <c r="Y98" s="118">
        <v>0.0</v>
      </c>
      <c r="Z98" s="118" t="s">
        <v>921</v>
      </c>
      <c r="AA98" s="118" t="s">
        <v>1132</v>
      </c>
      <c r="AB98" s="118" t="s">
        <v>1373</v>
      </c>
      <c r="AC98" s="120" t="s">
        <v>1374</v>
      </c>
      <c r="AD98" s="72" t="s">
        <v>1375</v>
      </c>
      <c r="AE98" s="72" t="s">
        <v>1056</v>
      </c>
      <c r="AF98" s="72" t="s">
        <v>1056</v>
      </c>
      <c r="AG98" s="72">
        <v>26.0</v>
      </c>
      <c r="AH98" s="121" t="s">
        <v>1376</v>
      </c>
      <c r="AI98" s="120" t="s">
        <v>915</v>
      </c>
      <c r="AJ98" s="122" t="s">
        <v>985</v>
      </c>
      <c r="AK98" s="123">
        <f>COUNTIF(Ongoing!$A$2:$X$26,A98)</f>
        <v>0</v>
      </c>
    </row>
    <row r="99" ht="26.25" customHeight="1">
      <c r="A99" s="110" t="s">
        <v>232</v>
      </c>
      <c r="B99" s="110" t="s">
        <v>121</v>
      </c>
      <c r="C99" s="111" t="s">
        <v>78</v>
      </c>
      <c r="D99" s="112">
        <v>2.0</v>
      </c>
      <c r="E99" s="113">
        <v>47.88</v>
      </c>
      <c r="F99" s="114">
        <v>33.425</v>
      </c>
      <c r="G99" s="115" t="s">
        <v>1377</v>
      </c>
      <c r="H99" s="116">
        <v>6.86</v>
      </c>
      <c r="I99" s="117">
        <v>81.0</v>
      </c>
      <c r="J99" s="117">
        <v>0.0</v>
      </c>
      <c r="K99" s="117">
        <v>0.0</v>
      </c>
      <c r="L99" s="117" t="s">
        <v>1378</v>
      </c>
      <c r="M99" s="118" t="s">
        <v>1379</v>
      </c>
      <c r="N99" s="118">
        <v>5.95</v>
      </c>
      <c r="O99" s="118">
        <v>6.34</v>
      </c>
      <c r="P99" s="118">
        <v>0.54</v>
      </c>
      <c r="Q99" s="119">
        <v>5.95</v>
      </c>
      <c r="R99" s="119">
        <v>6.34</v>
      </c>
      <c r="S99" s="110">
        <v>0.54</v>
      </c>
      <c r="T99" s="118">
        <v>6.0</v>
      </c>
      <c r="U99" s="118">
        <v>5.93</v>
      </c>
      <c r="V99" s="118">
        <v>0.37</v>
      </c>
      <c r="W99" s="118">
        <v>0.0</v>
      </c>
      <c r="X99" s="118">
        <v>0.0</v>
      </c>
      <c r="Y99" s="118">
        <v>0.0</v>
      </c>
      <c r="Z99" s="118" t="s">
        <v>907</v>
      </c>
      <c r="AA99" s="118" t="s">
        <v>943</v>
      </c>
      <c r="AB99" s="118" t="s">
        <v>1380</v>
      </c>
      <c r="AC99" s="120" t="s">
        <v>1381</v>
      </c>
      <c r="AD99" s="72" t="s">
        <v>1382</v>
      </c>
      <c r="AE99" s="72" t="s">
        <v>1130</v>
      </c>
      <c r="AF99" s="72" t="s">
        <v>1026</v>
      </c>
      <c r="AG99" s="72">
        <v>24.0</v>
      </c>
      <c r="AH99" s="121" t="s">
        <v>1383</v>
      </c>
      <c r="AI99" s="120" t="s">
        <v>1000</v>
      </c>
      <c r="AJ99" s="122" t="s">
        <v>916</v>
      </c>
      <c r="AK99" s="123">
        <f>COUNTIF(Ongoing!$A$2:$X$26,A99)</f>
        <v>0</v>
      </c>
    </row>
    <row r="100" ht="26.25" customHeight="1">
      <c r="A100" s="110" t="s">
        <v>169</v>
      </c>
      <c r="B100" s="110" t="s">
        <v>103</v>
      </c>
      <c r="C100" s="111" t="s">
        <v>63</v>
      </c>
      <c r="D100" s="112">
        <v>1.0</v>
      </c>
      <c r="E100" s="113">
        <v>46.235</v>
      </c>
      <c r="F100" s="114">
        <v>39.69</v>
      </c>
      <c r="G100" s="115" t="s">
        <v>1384</v>
      </c>
      <c r="H100" s="116">
        <v>7.08</v>
      </c>
      <c r="I100" s="117">
        <v>88.0</v>
      </c>
      <c r="J100" s="117">
        <v>25.0</v>
      </c>
      <c r="K100" s="117">
        <v>20.0</v>
      </c>
      <c r="L100" s="117" t="s">
        <v>1385</v>
      </c>
      <c r="M100" s="118" t="s">
        <v>1386</v>
      </c>
      <c r="N100" s="118">
        <v>6.35</v>
      </c>
      <c r="O100" s="118">
        <v>7.1</v>
      </c>
      <c r="P100" s="118">
        <v>0.83</v>
      </c>
      <c r="Q100" s="119">
        <v>6.35</v>
      </c>
      <c r="R100" s="119">
        <v>7.1</v>
      </c>
      <c r="S100" s="110">
        <v>0.83</v>
      </c>
      <c r="T100" s="118">
        <v>6.4</v>
      </c>
      <c r="U100" s="118">
        <v>7.53</v>
      </c>
      <c r="V100" s="118">
        <v>0.89</v>
      </c>
      <c r="W100" s="118">
        <v>0.0</v>
      </c>
      <c r="X100" s="118">
        <v>0.0</v>
      </c>
      <c r="Y100" s="118">
        <v>0.0</v>
      </c>
      <c r="Z100" s="118" t="s">
        <v>921</v>
      </c>
      <c r="AA100" s="118" t="s">
        <v>943</v>
      </c>
      <c r="AB100" s="118" t="s">
        <v>909</v>
      </c>
      <c r="AC100" s="120" t="s">
        <v>1387</v>
      </c>
      <c r="AD100" s="72" t="s">
        <v>1190</v>
      </c>
      <c r="AE100" s="72" t="s">
        <v>913</v>
      </c>
      <c r="AF100" s="72" t="s">
        <v>913</v>
      </c>
      <c r="AG100" s="72">
        <v>26.0</v>
      </c>
      <c r="AH100" s="121" t="s">
        <v>1388</v>
      </c>
      <c r="AI100" s="120" t="s">
        <v>1000</v>
      </c>
      <c r="AJ100" s="122" t="s">
        <v>985</v>
      </c>
      <c r="AK100" s="123">
        <f>COUNTIF(Ongoing!$A$2:$X$26,A100)</f>
        <v>0</v>
      </c>
    </row>
    <row r="101" ht="26.25" customHeight="1">
      <c r="A101" s="110" t="s">
        <v>1389</v>
      </c>
      <c r="B101" s="110" t="s">
        <v>103</v>
      </c>
      <c r="C101" s="111" t="s">
        <v>63</v>
      </c>
      <c r="D101" s="112">
        <v>8.0</v>
      </c>
      <c r="E101" s="113">
        <v>1.015</v>
      </c>
      <c r="F101" s="114">
        <v>0.35</v>
      </c>
      <c r="G101" s="115" t="s">
        <v>1075</v>
      </c>
      <c r="H101" s="116">
        <v>6.3</v>
      </c>
      <c r="I101" s="117">
        <v>44.0</v>
      </c>
      <c r="J101" s="117">
        <v>0.0</v>
      </c>
      <c r="K101" s="117">
        <v>0.0</v>
      </c>
      <c r="L101" s="124">
        <v>45448.0</v>
      </c>
      <c r="M101" s="125">
        <v>45417.0</v>
      </c>
      <c r="N101" s="118">
        <v>6.01</v>
      </c>
      <c r="O101" s="118">
        <v>6.29</v>
      </c>
      <c r="P101" s="118">
        <v>0.86</v>
      </c>
      <c r="Q101" s="119">
        <v>6.01</v>
      </c>
      <c r="R101" s="119">
        <v>6.29</v>
      </c>
      <c r="S101" s="110">
        <v>0.86</v>
      </c>
      <c r="T101" s="118">
        <v>5.91</v>
      </c>
      <c r="U101" s="118">
        <v>5.98</v>
      </c>
      <c r="V101" s="118">
        <v>0.76</v>
      </c>
      <c r="W101" s="118">
        <v>0.0</v>
      </c>
      <c r="X101" s="118">
        <v>0.0</v>
      </c>
      <c r="Y101" s="118">
        <v>0.0</v>
      </c>
      <c r="Z101" s="118" t="s">
        <v>921</v>
      </c>
      <c r="AA101" s="118" t="s">
        <v>1001</v>
      </c>
      <c r="AB101" s="118" t="s">
        <v>909</v>
      </c>
      <c r="AC101" s="120" t="s">
        <v>1390</v>
      </c>
      <c r="AD101" s="72" t="s">
        <v>1364</v>
      </c>
      <c r="AE101" s="72" t="s">
        <v>1391</v>
      </c>
      <c r="AF101" s="72" t="s">
        <v>1026</v>
      </c>
      <c r="AG101" s="72">
        <v>31.0</v>
      </c>
      <c r="AH101" s="121" t="s">
        <v>1392</v>
      </c>
      <c r="AI101" s="120" t="s">
        <v>915</v>
      </c>
      <c r="AJ101" s="122" t="s">
        <v>1393</v>
      </c>
      <c r="AK101" s="123">
        <f>COUNTIF(Ongoing!$A$2:$X$26,A101)</f>
        <v>0</v>
      </c>
    </row>
    <row r="102" ht="26.25" customHeight="1">
      <c r="A102" s="110" t="s">
        <v>499</v>
      </c>
      <c r="B102" s="110" t="s">
        <v>121</v>
      </c>
      <c r="C102" s="111" t="s">
        <v>78</v>
      </c>
      <c r="D102" s="112">
        <v>5.0</v>
      </c>
      <c r="E102" s="113">
        <v>1.365</v>
      </c>
      <c r="F102" s="114">
        <v>2.31</v>
      </c>
      <c r="G102" s="115" t="s">
        <v>519</v>
      </c>
      <c r="H102" s="116">
        <v>6.55</v>
      </c>
      <c r="I102" s="117">
        <v>63.0</v>
      </c>
      <c r="J102" s="117">
        <v>0.0</v>
      </c>
      <c r="K102" s="117">
        <v>0.0</v>
      </c>
      <c r="L102" s="124">
        <v>45478.0</v>
      </c>
      <c r="M102" s="125">
        <v>45479.0</v>
      </c>
      <c r="N102" s="118">
        <v>6.03</v>
      </c>
      <c r="O102" s="118">
        <v>6.46</v>
      </c>
      <c r="P102" s="118">
        <v>0.63</v>
      </c>
      <c r="Q102" s="119">
        <v>6.02</v>
      </c>
      <c r="R102" s="119">
        <v>6.55</v>
      </c>
      <c r="S102" s="110">
        <v>0.59</v>
      </c>
      <c r="T102" s="118">
        <v>5.95</v>
      </c>
      <c r="U102" s="118">
        <v>6.3</v>
      </c>
      <c r="V102" s="118">
        <v>0.53</v>
      </c>
      <c r="W102" s="118">
        <v>0.0</v>
      </c>
      <c r="X102" s="118">
        <v>0.0</v>
      </c>
      <c r="Y102" s="118">
        <v>0.0</v>
      </c>
      <c r="Z102" s="118" t="s">
        <v>907</v>
      </c>
      <c r="AA102" s="118" t="s">
        <v>1016</v>
      </c>
      <c r="AB102" s="118" t="s">
        <v>909</v>
      </c>
      <c r="AC102" s="120" t="s">
        <v>1394</v>
      </c>
      <c r="AD102" s="72" t="s">
        <v>1395</v>
      </c>
      <c r="AE102" s="72" t="s">
        <v>1396</v>
      </c>
      <c r="AF102" s="72" t="s">
        <v>1120</v>
      </c>
      <c r="AG102" s="72">
        <v>26.0</v>
      </c>
      <c r="AH102" s="121" t="s">
        <v>1397</v>
      </c>
      <c r="AI102" s="120" t="s">
        <v>915</v>
      </c>
      <c r="AJ102" s="122" t="s">
        <v>992</v>
      </c>
      <c r="AK102" s="123">
        <f>COUNTIF(Ongoing!$A$2:$X$26,A102)</f>
        <v>0</v>
      </c>
    </row>
    <row r="103" ht="26.25" customHeight="1">
      <c r="A103" s="110" t="s">
        <v>88</v>
      </c>
      <c r="B103" s="110" t="s">
        <v>90</v>
      </c>
      <c r="C103" s="111" t="s">
        <v>78</v>
      </c>
      <c r="D103" s="112">
        <v>1.0</v>
      </c>
      <c r="E103" s="113">
        <v>92.4</v>
      </c>
      <c r="F103" s="114">
        <v>87.15</v>
      </c>
      <c r="G103" s="115" t="s">
        <v>1398</v>
      </c>
      <c r="H103" s="116">
        <v>7.25</v>
      </c>
      <c r="I103" s="117">
        <v>90.0</v>
      </c>
      <c r="J103" s="117">
        <v>15.0</v>
      </c>
      <c r="K103" s="117">
        <v>70.0</v>
      </c>
      <c r="L103" s="117" t="s">
        <v>1399</v>
      </c>
      <c r="M103" s="118" t="s">
        <v>1400</v>
      </c>
      <c r="N103" s="118">
        <v>6.44</v>
      </c>
      <c r="O103" s="118">
        <v>7.6</v>
      </c>
      <c r="P103" s="118">
        <v>0.89</v>
      </c>
      <c r="Q103" s="119">
        <v>6.44</v>
      </c>
      <c r="R103" s="119">
        <v>7.6</v>
      </c>
      <c r="S103" s="110">
        <v>0.89</v>
      </c>
      <c r="T103" s="118">
        <v>6.25</v>
      </c>
      <c r="U103" s="118">
        <v>7.25</v>
      </c>
      <c r="V103" s="118">
        <v>0.89</v>
      </c>
      <c r="W103" s="118">
        <v>0.0</v>
      </c>
      <c r="X103" s="118">
        <v>0.0</v>
      </c>
      <c r="Y103" s="118">
        <v>0.0</v>
      </c>
      <c r="Z103" s="118" t="s">
        <v>956</v>
      </c>
      <c r="AA103" s="118" t="s">
        <v>943</v>
      </c>
      <c r="AB103" s="118" t="s">
        <v>1401</v>
      </c>
      <c r="AC103" s="120" t="s">
        <v>1281</v>
      </c>
      <c r="AD103" s="72" t="s">
        <v>1402</v>
      </c>
      <c r="AE103" s="72" t="s">
        <v>998</v>
      </c>
      <c r="AF103" s="72" t="s">
        <v>1403</v>
      </c>
      <c r="AG103" s="72">
        <v>23.0</v>
      </c>
      <c r="AH103" s="121" t="s">
        <v>1404</v>
      </c>
      <c r="AI103" s="120" t="s">
        <v>968</v>
      </c>
      <c r="AJ103" s="122" t="s">
        <v>992</v>
      </c>
      <c r="AK103" s="123">
        <f>COUNTIF(Ongoing!$A$2:$X$26,A103)</f>
        <v>0</v>
      </c>
    </row>
    <row r="104" ht="26.25" customHeight="1">
      <c r="A104" s="110" t="s">
        <v>466</v>
      </c>
      <c r="B104" s="110" t="s">
        <v>256</v>
      </c>
      <c r="C104" s="111" t="s">
        <v>917</v>
      </c>
      <c r="D104" s="112">
        <v>5.0</v>
      </c>
      <c r="E104" s="113">
        <v>3.185</v>
      </c>
      <c r="F104" s="114">
        <v>5.53</v>
      </c>
      <c r="G104" s="115" t="s">
        <v>519</v>
      </c>
      <c r="H104" s="116">
        <v>6.11</v>
      </c>
      <c r="I104" s="117">
        <v>86.0</v>
      </c>
      <c r="J104" s="117">
        <v>0.0</v>
      </c>
      <c r="K104" s="117">
        <v>0.0</v>
      </c>
      <c r="L104" s="124">
        <v>45542.0</v>
      </c>
      <c r="M104" s="125">
        <v>45605.0</v>
      </c>
      <c r="N104" s="118">
        <v>5.93</v>
      </c>
      <c r="O104" s="118">
        <v>6.02</v>
      </c>
      <c r="P104" s="118">
        <v>0.64</v>
      </c>
      <c r="Q104" s="119">
        <v>5.92</v>
      </c>
      <c r="R104" s="119">
        <v>5.98</v>
      </c>
      <c r="S104" s="110">
        <v>0.62</v>
      </c>
      <c r="T104" s="118">
        <v>5.87</v>
      </c>
      <c r="U104" s="118">
        <v>5.93</v>
      </c>
      <c r="V104" s="118">
        <v>0.71</v>
      </c>
      <c r="W104" s="118">
        <v>0.0</v>
      </c>
      <c r="X104" s="118">
        <v>0.0</v>
      </c>
      <c r="Y104" s="118">
        <v>0.0</v>
      </c>
      <c r="Z104" s="118" t="s">
        <v>921</v>
      </c>
      <c r="AA104" s="118" t="s">
        <v>1001</v>
      </c>
      <c r="AB104" s="118" t="s">
        <v>1405</v>
      </c>
      <c r="AC104" s="120" t="s">
        <v>1406</v>
      </c>
      <c r="AD104" s="72" t="s">
        <v>1407</v>
      </c>
      <c r="AE104" s="72" t="s">
        <v>926</v>
      </c>
      <c r="AF104" s="72" t="s">
        <v>1025</v>
      </c>
      <c r="AG104" s="72">
        <v>28.0</v>
      </c>
      <c r="AH104" s="121" t="s">
        <v>1408</v>
      </c>
      <c r="AI104" s="120" t="s">
        <v>949</v>
      </c>
      <c r="AJ104" s="122" t="s">
        <v>1393</v>
      </c>
      <c r="AK104" s="123">
        <f>COUNTIF(Ongoing!$A$2:$X$26,A104)</f>
        <v>0</v>
      </c>
    </row>
    <row r="105" ht="26.25" customHeight="1">
      <c r="A105" s="110" t="s">
        <v>426</v>
      </c>
      <c r="B105" s="110" t="s">
        <v>244</v>
      </c>
      <c r="C105" s="111" t="s">
        <v>63</v>
      </c>
      <c r="D105" s="112">
        <v>4.0</v>
      </c>
      <c r="E105" s="113">
        <v>8.715</v>
      </c>
      <c r="F105" s="114">
        <v>9.87</v>
      </c>
      <c r="G105" s="115" t="s">
        <v>1231</v>
      </c>
      <c r="H105" s="116">
        <v>6.46</v>
      </c>
      <c r="I105" s="117">
        <v>82.0</v>
      </c>
      <c r="J105" s="117">
        <v>10.0</v>
      </c>
      <c r="K105" s="117">
        <v>20.0</v>
      </c>
      <c r="L105" s="117" t="s">
        <v>1167</v>
      </c>
      <c r="M105" s="118" t="s">
        <v>1409</v>
      </c>
      <c r="N105" s="118">
        <v>6.11</v>
      </c>
      <c r="O105" s="118">
        <v>6.5</v>
      </c>
      <c r="P105" s="118">
        <v>0.83</v>
      </c>
      <c r="Q105" s="119">
        <v>6.14</v>
      </c>
      <c r="R105" s="119">
        <v>6.53</v>
      </c>
      <c r="S105" s="110">
        <v>0.86</v>
      </c>
      <c r="T105" s="118">
        <v>5.87</v>
      </c>
      <c r="U105" s="118">
        <v>6.19</v>
      </c>
      <c r="V105" s="118">
        <v>0.82</v>
      </c>
      <c r="W105" s="118">
        <v>0.0</v>
      </c>
      <c r="X105" s="118">
        <v>0.0</v>
      </c>
      <c r="Y105" s="118">
        <v>0.0</v>
      </c>
      <c r="Z105" s="118" t="s">
        <v>956</v>
      </c>
      <c r="AA105" s="118" t="s">
        <v>1106</v>
      </c>
      <c r="AB105" s="118" t="s">
        <v>1410</v>
      </c>
      <c r="AC105" s="120" t="s">
        <v>1411</v>
      </c>
      <c r="AD105" s="72" t="s">
        <v>1364</v>
      </c>
      <c r="AE105" s="72" t="s">
        <v>1161</v>
      </c>
      <c r="AF105" s="72" t="s">
        <v>1025</v>
      </c>
      <c r="AG105" s="72">
        <v>33.0</v>
      </c>
      <c r="AH105" s="121" t="s">
        <v>1412</v>
      </c>
      <c r="AI105" s="120" t="s">
        <v>915</v>
      </c>
      <c r="AJ105" s="122" t="s">
        <v>1393</v>
      </c>
      <c r="AK105" s="123">
        <f>COUNTIF(Ongoing!$A$2:$X$26,A105)</f>
        <v>0</v>
      </c>
    </row>
    <row r="106" ht="26.25" customHeight="1">
      <c r="A106" s="110" t="s">
        <v>462</v>
      </c>
      <c r="B106" s="110" t="s">
        <v>113</v>
      </c>
      <c r="C106" s="111" t="s">
        <v>917</v>
      </c>
      <c r="D106" s="112">
        <v>5.0</v>
      </c>
      <c r="E106" s="113">
        <v>4.2</v>
      </c>
      <c r="F106" s="114">
        <v>5.67</v>
      </c>
      <c r="G106" s="115" t="s">
        <v>1231</v>
      </c>
      <c r="H106" s="116">
        <v>6.15</v>
      </c>
      <c r="I106" s="117">
        <v>82.0</v>
      </c>
      <c r="J106" s="117">
        <v>0.0</v>
      </c>
      <c r="K106" s="117">
        <v>0.0</v>
      </c>
      <c r="L106" s="124">
        <v>45572.0</v>
      </c>
      <c r="M106" s="125">
        <v>45635.0</v>
      </c>
      <c r="N106" s="118">
        <v>5.95</v>
      </c>
      <c r="O106" s="118">
        <v>5.99</v>
      </c>
      <c r="P106" s="118">
        <v>0.68</v>
      </c>
      <c r="Q106" s="119">
        <v>6.03</v>
      </c>
      <c r="R106" s="119">
        <v>6.09</v>
      </c>
      <c r="S106" s="110">
        <v>0.74</v>
      </c>
      <c r="T106" s="118">
        <v>5.94</v>
      </c>
      <c r="U106" s="118">
        <v>5.9</v>
      </c>
      <c r="V106" s="118">
        <v>0.63</v>
      </c>
      <c r="W106" s="118">
        <v>0.0</v>
      </c>
      <c r="X106" s="118">
        <v>0.0</v>
      </c>
      <c r="Y106" s="118">
        <v>0.0</v>
      </c>
      <c r="Z106" s="118" t="s">
        <v>907</v>
      </c>
      <c r="AA106" s="118" t="s">
        <v>1413</v>
      </c>
      <c r="AB106" s="118" t="s">
        <v>1414</v>
      </c>
      <c r="AC106" s="120" t="s">
        <v>1415</v>
      </c>
      <c r="AD106" s="72" t="s">
        <v>925</v>
      </c>
      <c r="AE106" s="72" t="s">
        <v>959</v>
      </c>
      <c r="AF106" s="72" t="s">
        <v>1416</v>
      </c>
      <c r="AG106" s="72">
        <v>30.0</v>
      </c>
      <c r="AH106" s="121" t="s">
        <v>1417</v>
      </c>
      <c r="AI106" s="120" t="s">
        <v>968</v>
      </c>
      <c r="AJ106" s="122" t="s">
        <v>1145</v>
      </c>
      <c r="AK106" s="123">
        <f>COUNTIF(Ongoing!$A$2:$X$26,A106)</f>
        <v>0</v>
      </c>
    </row>
    <row r="107" ht="26.25" customHeight="1">
      <c r="A107" s="110" t="s">
        <v>827</v>
      </c>
      <c r="B107" s="110" t="s">
        <v>143</v>
      </c>
      <c r="C107" s="111" t="s">
        <v>63</v>
      </c>
      <c r="D107" s="112">
        <v>8.0</v>
      </c>
      <c r="E107" s="113">
        <v>0.91</v>
      </c>
      <c r="F107" s="114">
        <v>0.35</v>
      </c>
      <c r="G107" s="115" t="s">
        <v>586</v>
      </c>
      <c r="H107" s="116">
        <v>6.17</v>
      </c>
      <c r="I107" s="117">
        <v>75.0</v>
      </c>
      <c r="J107" s="117">
        <v>0.0</v>
      </c>
      <c r="K107" s="117">
        <v>0.0</v>
      </c>
      <c r="L107" s="124">
        <v>45448.0</v>
      </c>
      <c r="M107" s="125">
        <v>45417.0</v>
      </c>
      <c r="N107" s="118">
        <v>5.88</v>
      </c>
      <c r="O107" s="118">
        <v>5.78</v>
      </c>
      <c r="P107" s="118">
        <v>0.62</v>
      </c>
      <c r="Q107" s="119">
        <v>5.86</v>
      </c>
      <c r="R107" s="119">
        <v>5.9</v>
      </c>
      <c r="S107" s="110">
        <v>0.65</v>
      </c>
      <c r="T107" s="118">
        <v>5.92</v>
      </c>
      <c r="U107" s="118">
        <v>5.69</v>
      </c>
      <c r="V107" s="118">
        <v>0.68</v>
      </c>
      <c r="W107" s="118">
        <v>0.0</v>
      </c>
      <c r="X107" s="118">
        <v>0.0</v>
      </c>
      <c r="Y107" s="118">
        <v>0.0</v>
      </c>
      <c r="Z107" s="118" t="s">
        <v>907</v>
      </c>
      <c r="AA107" s="118" t="s">
        <v>1048</v>
      </c>
      <c r="AB107" s="118" t="s">
        <v>1418</v>
      </c>
      <c r="AC107" s="120" t="s">
        <v>1419</v>
      </c>
      <c r="AD107" s="72" t="s">
        <v>1177</v>
      </c>
      <c r="AE107" s="72" t="s">
        <v>926</v>
      </c>
      <c r="AF107" s="72" t="s">
        <v>927</v>
      </c>
      <c r="AG107" s="72">
        <v>29.0</v>
      </c>
      <c r="AH107" s="121" t="s">
        <v>1420</v>
      </c>
      <c r="AI107" s="120" t="s">
        <v>915</v>
      </c>
      <c r="AJ107" s="122" t="s">
        <v>942</v>
      </c>
      <c r="AK107" s="123">
        <f>COUNTIF(Ongoing!$A$2:$X$26,A107)</f>
        <v>0</v>
      </c>
    </row>
    <row r="108" ht="26.25" customHeight="1">
      <c r="A108" s="110" t="s">
        <v>828</v>
      </c>
      <c r="B108" s="110" t="s">
        <v>90</v>
      </c>
      <c r="C108" s="111" t="s">
        <v>63</v>
      </c>
      <c r="D108" s="112">
        <v>6.0</v>
      </c>
      <c r="E108" s="113">
        <v>4.48</v>
      </c>
      <c r="F108" s="114">
        <v>4.795</v>
      </c>
      <c r="G108" s="115" t="s">
        <v>1188</v>
      </c>
      <c r="H108" s="116">
        <v>6.31</v>
      </c>
      <c r="I108" s="117">
        <v>84.0</v>
      </c>
      <c r="J108" s="117">
        <v>0.0</v>
      </c>
      <c r="K108" s="117">
        <v>0.0</v>
      </c>
      <c r="L108" s="124">
        <v>45603.0</v>
      </c>
      <c r="M108" s="125">
        <v>45573.0</v>
      </c>
      <c r="N108" s="118">
        <v>6.16</v>
      </c>
      <c r="O108" s="118">
        <v>6.21</v>
      </c>
      <c r="P108" s="118">
        <v>0.85</v>
      </c>
      <c r="Q108" s="119">
        <v>6.12</v>
      </c>
      <c r="R108" s="119">
        <v>6.11</v>
      </c>
      <c r="S108" s="110">
        <v>0.61</v>
      </c>
      <c r="T108" s="118">
        <v>5.93</v>
      </c>
      <c r="U108" s="118">
        <v>5.91</v>
      </c>
      <c r="V108" s="118">
        <v>1.0</v>
      </c>
      <c r="W108" s="118">
        <v>0.0</v>
      </c>
      <c r="X108" s="118">
        <v>0.0</v>
      </c>
      <c r="Y108" s="118">
        <v>0.0</v>
      </c>
      <c r="Z108" s="118" t="s">
        <v>956</v>
      </c>
      <c r="AA108" s="118" t="s">
        <v>996</v>
      </c>
      <c r="AB108" s="118" t="s">
        <v>1421</v>
      </c>
      <c r="AC108" s="120" t="s">
        <v>1422</v>
      </c>
      <c r="AD108" s="72" t="s">
        <v>1239</v>
      </c>
      <c r="AE108" s="72" t="s">
        <v>1423</v>
      </c>
      <c r="AF108" s="72" t="s">
        <v>1026</v>
      </c>
      <c r="AG108" s="72">
        <v>29.0</v>
      </c>
      <c r="AH108" s="121" t="s">
        <v>1424</v>
      </c>
      <c r="AI108" s="120" t="s">
        <v>968</v>
      </c>
      <c r="AJ108" s="122" t="s">
        <v>935</v>
      </c>
      <c r="AK108" s="123">
        <f>COUNTIF(Ongoing!$A$2:$X$26,A108)</f>
        <v>0</v>
      </c>
    </row>
    <row r="109" ht="26.25" customHeight="1">
      <c r="A109" s="110" t="s">
        <v>608</v>
      </c>
      <c r="B109" s="110" t="s">
        <v>103</v>
      </c>
      <c r="C109" s="111" t="s">
        <v>63</v>
      </c>
      <c r="D109" s="112">
        <v>6.0</v>
      </c>
      <c r="E109" s="113">
        <v>3.71</v>
      </c>
      <c r="F109" s="114">
        <v>4.27</v>
      </c>
      <c r="G109" s="115" t="s">
        <v>400</v>
      </c>
      <c r="H109" s="116">
        <v>6.3</v>
      </c>
      <c r="I109" s="117">
        <v>83.0</v>
      </c>
      <c r="J109" s="117">
        <v>0.0</v>
      </c>
      <c r="K109" s="117">
        <v>0.0</v>
      </c>
      <c r="L109" s="124">
        <v>45572.0</v>
      </c>
      <c r="M109" s="125">
        <v>45573.0</v>
      </c>
      <c r="N109" s="118">
        <v>6.05</v>
      </c>
      <c r="O109" s="118">
        <v>6.16</v>
      </c>
      <c r="P109" s="118">
        <v>0.83</v>
      </c>
      <c r="Q109" s="119">
        <v>6.13</v>
      </c>
      <c r="R109" s="119">
        <v>6.24</v>
      </c>
      <c r="S109" s="110">
        <v>0.85</v>
      </c>
      <c r="T109" s="118">
        <v>5.83</v>
      </c>
      <c r="U109" s="118">
        <v>5.94</v>
      </c>
      <c r="V109" s="118">
        <v>0.92</v>
      </c>
      <c r="W109" s="118">
        <v>0.0</v>
      </c>
      <c r="X109" s="118">
        <v>0.0</v>
      </c>
      <c r="Y109" s="118">
        <v>0.0</v>
      </c>
      <c r="Z109" s="118" t="s">
        <v>907</v>
      </c>
      <c r="AA109" s="118" t="s">
        <v>1016</v>
      </c>
      <c r="AB109" s="118" t="s">
        <v>1425</v>
      </c>
      <c r="AC109" s="120" t="s">
        <v>1426</v>
      </c>
      <c r="AD109" s="72" t="s">
        <v>925</v>
      </c>
      <c r="AE109" s="72" t="s">
        <v>1423</v>
      </c>
      <c r="AF109" s="72" t="s">
        <v>960</v>
      </c>
      <c r="AG109" s="72">
        <v>26.0</v>
      </c>
      <c r="AH109" s="121" t="s">
        <v>1427</v>
      </c>
      <c r="AI109" s="120" t="s">
        <v>984</v>
      </c>
      <c r="AJ109" s="122" t="s">
        <v>935</v>
      </c>
      <c r="AK109" s="123">
        <f>COUNTIF(Ongoing!$A$2:$X$26,A109)</f>
        <v>0</v>
      </c>
    </row>
    <row r="110" ht="26.25" customHeight="1">
      <c r="A110" s="110" t="s">
        <v>193</v>
      </c>
      <c r="B110" s="110" t="s">
        <v>116</v>
      </c>
      <c r="C110" s="111" t="s">
        <v>78</v>
      </c>
      <c r="D110" s="112">
        <v>1.0</v>
      </c>
      <c r="E110" s="113">
        <v>63.105</v>
      </c>
      <c r="F110" s="114">
        <v>77.595</v>
      </c>
      <c r="G110" s="115" t="s">
        <v>1428</v>
      </c>
      <c r="H110" s="116">
        <v>7.41</v>
      </c>
      <c r="I110" s="117">
        <v>80.0</v>
      </c>
      <c r="J110" s="117">
        <v>50.0</v>
      </c>
      <c r="K110" s="117">
        <v>70.0</v>
      </c>
      <c r="L110" s="117" t="s">
        <v>1429</v>
      </c>
      <c r="M110" s="118" t="s">
        <v>1430</v>
      </c>
      <c r="N110" s="118">
        <v>6.42</v>
      </c>
      <c r="O110" s="118">
        <v>7.78</v>
      </c>
      <c r="P110" s="118">
        <v>0.79</v>
      </c>
      <c r="Q110" s="119">
        <v>6.42</v>
      </c>
      <c r="R110" s="119">
        <v>7.78</v>
      </c>
      <c r="S110" s="110">
        <v>0.79</v>
      </c>
      <c r="T110" s="118">
        <v>6.37</v>
      </c>
      <c r="U110" s="118">
        <v>7.63</v>
      </c>
      <c r="V110" s="118">
        <v>0.79</v>
      </c>
      <c r="W110" s="118">
        <v>0.0</v>
      </c>
      <c r="X110" s="118">
        <v>0.0</v>
      </c>
      <c r="Y110" s="118">
        <v>0.0</v>
      </c>
      <c r="Z110" s="118" t="s">
        <v>907</v>
      </c>
      <c r="AA110" s="118" t="s">
        <v>1413</v>
      </c>
      <c r="AB110" s="118" t="s">
        <v>1431</v>
      </c>
      <c r="AC110" s="120" t="s">
        <v>1432</v>
      </c>
      <c r="AD110" s="72" t="s">
        <v>1433</v>
      </c>
      <c r="AE110" s="72" t="s">
        <v>1026</v>
      </c>
      <c r="AF110" s="72" t="s">
        <v>1026</v>
      </c>
      <c r="AG110" s="72">
        <v>26.0</v>
      </c>
      <c r="AH110" s="121" t="s">
        <v>1434</v>
      </c>
      <c r="AI110" s="120" t="s">
        <v>949</v>
      </c>
      <c r="AJ110" s="122" t="s">
        <v>1104</v>
      </c>
      <c r="AK110" s="123">
        <f>COUNTIF(Ongoing!$A$2:$X$26,A110)</f>
        <v>0</v>
      </c>
    </row>
    <row r="111" ht="26.25" customHeight="1">
      <c r="A111" s="110" t="s">
        <v>514</v>
      </c>
      <c r="B111" s="110" t="s">
        <v>197</v>
      </c>
      <c r="C111" s="111" t="s">
        <v>63</v>
      </c>
      <c r="D111" s="112">
        <v>4.0</v>
      </c>
      <c r="E111" s="113">
        <v>4.095</v>
      </c>
      <c r="F111" s="114">
        <v>8.505</v>
      </c>
      <c r="G111" s="115" t="s">
        <v>1231</v>
      </c>
      <c r="H111" s="116">
        <v>6.44</v>
      </c>
      <c r="I111" s="117">
        <v>80.0</v>
      </c>
      <c r="J111" s="117">
        <v>0.0</v>
      </c>
      <c r="K111" s="117">
        <v>0.0</v>
      </c>
      <c r="L111" s="124">
        <v>45572.0</v>
      </c>
      <c r="M111" s="118" t="s">
        <v>1167</v>
      </c>
      <c r="N111" s="118">
        <v>6.07</v>
      </c>
      <c r="O111" s="118">
        <v>6.4</v>
      </c>
      <c r="P111" s="118">
        <v>0.86</v>
      </c>
      <c r="Q111" s="119">
        <v>6.07</v>
      </c>
      <c r="R111" s="119">
        <v>6.4</v>
      </c>
      <c r="S111" s="110">
        <v>0.86</v>
      </c>
      <c r="T111" s="118">
        <v>5.97</v>
      </c>
      <c r="U111" s="118">
        <v>6.09</v>
      </c>
      <c r="V111" s="118">
        <v>0.76</v>
      </c>
      <c r="W111" s="118">
        <v>0.0</v>
      </c>
      <c r="X111" s="118">
        <v>0.0</v>
      </c>
      <c r="Y111" s="118">
        <v>0.0</v>
      </c>
      <c r="Z111" s="118" t="s">
        <v>907</v>
      </c>
      <c r="AA111" s="118" t="s">
        <v>950</v>
      </c>
      <c r="AB111" s="118" t="s">
        <v>909</v>
      </c>
      <c r="AC111" s="120" t="s">
        <v>1435</v>
      </c>
      <c r="AD111" s="72" t="s">
        <v>1436</v>
      </c>
      <c r="AE111" s="72" t="s">
        <v>1004</v>
      </c>
      <c r="AF111" s="72" t="s">
        <v>1115</v>
      </c>
      <c r="AG111" s="72">
        <v>26.0</v>
      </c>
      <c r="AH111" s="121" t="s">
        <v>1437</v>
      </c>
      <c r="AI111" s="120" t="s">
        <v>968</v>
      </c>
      <c r="AJ111" s="122" t="s">
        <v>942</v>
      </c>
      <c r="AK111" s="123">
        <f>COUNTIF(Ongoing!$A$2:$X$26,A111)</f>
        <v>0</v>
      </c>
    </row>
    <row r="112" ht="26.25" customHeight="1">
      <c r="A112" s="110" t="s">
        <v>697</v>
      </c>
      <c r="B112" s="110" t="s">
        <v>162</v>
      </c>
      <c r="C112" s="111" t="s">
        <v>917</v>
      </c>
      <c r="D112" s="112">
        <v>7.0</v>
      </c>
      <c r="E112" s="113">
        <v>1.855</v>
      </c>
      <c r="F112" s="114">
        <v>1.435</v>
      </c>
      <c r="G112" s="115" t="s">
        <v>962</v>
      </c>
      <c r="H112" s="116">
        <v>6.1</v>
      </c>
      <c r="I112" s="117">
        <v>75.0</v>
      </c>
      <c r="J112" s="117">
        <v>0.0</v>
      </c>
      <c r="K112" s="117">
        <v>0.0</v>
      </c>
      <c r="L112" s="124">
        <v>45479.0</v>
      </c>
      <c r="M112" s="125">
        <v>45449.0</v>
      </c>
      <c r="N112" s="118">
        <v>5.96</v>
      </c>
      <c r="O112" s="118">
        <v>5.88</v>
      </c>
      <c r="P112" s="118">
        <v>0.82</v>
      </c>
      <c r="Q112" s="119">
        <v>5.96</v>
      </c>
      <c r="R112" s="119">
        <v>5.88</v>
      </c>
      <c r="S112" s="110">
        <v>0.82</v>
      </c>
      <c r="T112" s="118">
        <v>6.1</v>
      </c>
      <c r="U112" s="118">
        <v>6.07</v>
      </c>
      <c r="V112" s="118">
        <v>0.76</v>
      </c>
      <c r="W112" s="118">
        <v>0.0</v>
      </c>
      <c r="X112" s="118">
        <v>0.0</v>
      </c>
      <c r="Y112" s="118">
        <v>0.0</v>
      </c>
      <c r="Z112" s="118" t="s">
        <v>921</v>
      </c>
      <c r="AA112" s="118" t="s">
        <v>936</v>
      </c>
      <c r="AB112" s="118" t="s">
        <v>1071</v>
      </c>
      <c r="AC112" s="120" t="s">
        <v>1438</v>
      </c>
      <c r="AD112" s="72" t="s">
        <v>1073</v>
      </c>
      <c r="AE112" s="72" t="s">
        <v>1236</v>
      </c>
      <c r="AF112" s="72" t="s">
        <v>1236</v>
      </c>
      <c r="AG112" s="72">
        <v>25.0</v>
      </c>
      <c r="AH112" s="121" t="s">
        <v>1439</v>
      </c>
      <c r="AI112" s="120" t="s">
        <v>949</v>
      </c>
      <c r="AJ112" s="122" t="s">
        <v>929</v>
      </c>
      <c r="AK112" s="123">
        <f>COUNTIF(Ongoing!$A$2:$X$26,A112)</f>
        <v>0</v>
      </c>
    </row>
    <row r="113" ht="36.0" customHeight="1">
      <c r="A113" s="110" t="s">
        <v>389</v>
      </c>
      <c r="B113" s="110" t="s">
        <v>249</v>
      </c>
      <c r="C113" s="111" t="s">
        <v>917</v>
      </c>
      <c r="D113" s="112">
        <v>5.0</v>
      </c>
      <c r="E113" s="113">
        <v>4.795</v>
      </c>
      <c r="F113" s="114">
        <v>5.635</v>
      </c>
      <c r="G113" s="115" t="s">
        <v>962</v>
      </c>
      <c r="H113" s="116">
        <v>6.08</v>
      </c>
      <c r="I113" s="117">
        <v>92.0</v>
      </c>
      <c r="J113" s="117">
        <v>0.0</v>
      </c>
      <c r="K113" s="117">
        <v>0.0</v>
      </c>
      <c r="L113" s="124">
        <v>45604.0</v>
      </c>
      <c r="M113" s="125">
        <v>45635.0</v>
      </c>
      <c r="N113" s="118">
        <v>5.89</v>
      </c>
      <c r="O113" s="118">
        <v>5.89</v>
      </c>
      <c r="P113" s="118">
        <v>0.84</v>
      </c>
      <c r="Q113" s="119">
        <v>5.75</v>
      </c>
      <c r="R113" s="119">
        <v>5.69</v>
      </c>
      <c r="S113" s="110">
        <v>0.66</v>
      </c>
      <c r="T113" s="118">
        <v>6.0</v>
      </c>
      <c r="U113" s="118">
        <v>6.05</v>
      </c>
      <c r="V113" s="118">
        <v>1.0</v>
      </c>
      <c r="W113" s="118">
        <v>0.0</v>
      </c>
      <c r="X113" s="118">
        <v>0.0</v>
      </c>
      <c r="Y113" s="118">
        <v>0.0</v>
      </c>
      <c r="Z113" s="118" t="s">
        <v>921</v>
      </c>
      <c r="AA113" s="118" t="s">
        <v>1123</v>
      </c>
      <c r="AB113" s="118" t="s">
        <v>151</v>
      </c>
      <c r="AC113" s="120" t="s">
        <v>1440</v>
      </c>
      <c r="AD113" s="72" t="s">
        <v>925</v>
      </c>
      <c r="AE113" s="72" t="s">
        <v>926</v>
      </c>
      <c r="AF113" s="72" t="s">
        <v>1025</v>
      </c>
      <c r="AG113" s="72">
        <v>27.0</v>
      </c>
      <c r="AH113" s="121" t="s">
        <v>1441</v>
      </c>
      <c r="AI113" s="120" t="s">
        <v>984</v>
      </c>
      <c r="AJ113" s="122" t="s">
        <v>929</v>
      </c>
      <c r="AK113" s="123">
        <f>COUNTIF(Ongoing!$A$2:$X$26,A113)</f>
        <v>0</v>
      </c>
    </row>
    <row r="114" ht="26.25" customHeight="1">
      <c r="A114" s="110" t="s">
        <v>774</v>
      </c>
      <c r="B114" s="110" t="s">
        <v>162</v>
      </c>
      <c r="C114" s="111" t="s">
        <v>917</v>
      </c>
      <c r="D114" s="112">
        <v>8.0</v>
      </c>
      <c r="E114" s="113">
        <v>1.26</v>
      </c>
      <c r="F114" s="114">
        <v>0.35</v>
      </c>
      <c r="G114" s="115" t="s">
        <v>529</v>
      </c>
      <c r="H114" s="116">
        <v>6.09</v>
      </c>
      <c r="I114" s="117">
        <v>55.0</v>
      </c>
      <c r="J114" s="117">
        <v>0.0</v>
      </c>
      <c r="K114" s="117">
        <v>0.0</v>
      </c>
      <c r="L114" s="124">
        <v>45448.0</v>
      </c>
      <c r="M114" s="125">
        <v>45417.0</v>
      </c>
      <c r="N114" s="118">
        <v>5.88</v>
      </c>
      <c r="O114" s="118">
        <v>6.12</v>
      </c>
      <c r="P114" s="118">
        <v>0.54</v>
      </c>
      <c r="Q114" s="119">
        <v>5.84</v>
      </c>
      <c r="R114" s="119">
        <v>6.03</v>
      </c>
      <c r="S114" s="110">
        <v>0.58</v>
      </c>
      <c r="T114" s="118">
        <v>5.97</v>
      </c>
      <c r="U114" s="118">
        <v>6.36</v>
      </c>
      <c r="V114" s="118">
        <v>0.47</v>
      </c>
      <c r="W114" s="118">
        <v>0.0</v>
      </c>
      <c r="X114" s="118">
        <v>0.0</v>
      </c>
      <c r="Y114" s="118">
        <v>0.0</v>
      </c>
      <c r="Z114" s="118" t="s">
        <v>921</v>
      </c>
      <c r="AA114" s="118" t="s">
        <v>930</v>
      </c>
      <c r="AB114" s="118" t="s">
        <v>1442</v>
      </c>
      <c r="AC114" s="120" t="s">
        <v>1443</v>
      </c>
      <c r="AD114" s="72" t="s">
        <v>1407</v>
      </c>
      <c r="AE114" s="72" t="s">
        <v>940</v>
      </c>
      <c r="AF114" s="72" t="s">
        <v>1079</v>
      </c>
      <c r="AG114" s="72">
        <v>30.0</v>
      </c>
      <c r="AH114" s="121" t="s">
        <v>1444</v>
      </c>
      <c r="AI114" s="120" t="s">
        <v>915</v>
      </c>
      <c r="AJ114" s="122" t="s">
        <v>973</v>
      </c>
      <c r="AK114" s="123">
        <f>COUNTIF(Ongoing!$A$2:$X$26,A114)</f>
        <v>0</v>
      </c>
    </row>
    <row r="115" ht="26.25" customHeight="1">
      <c r="A115" s="110" t="s">
        <v>699</v>
      </c>
      <c r="B115" s="110" t="s">
        <v>244</v>
      </c>
      <c r="C115" s="111" t="s">
        <v>917</v>
      </c>
      <c r="D115" s="112">
        <v>8.0</v>
      </c>
      <c r="E115" s="113">
        <v>0.77</v>
      </c>
      <c r="F115" s="114">
        <v>0.35</v>
      </c>
      <c r="G115" s="115" t="s">
        <v>1075</v>
      </c>
      <c r="H115" s="116">
        <v>5.75</v>
      </c>
      <c r="I115" s="117">
        <v>70.0</v>
      </c>
      <c r="J115" s="117">
        <v>0.0</v>
      </c>
      <c r="K115" s="117">
        <v>0.0</v>
      </c>
      <c r="L115" s="124">
        <v>45417.0</v>
      </c>
      <c r="M115" s="125">
        <v>45417.0</v>
      </c>
      <c r="N115" s="118">
        <v>5.87</v>
      </c>
      <c r="O115" s="118">
        <v>5.7</v>
      </c>
      <c r="P115" s="118">
        <v>0.6</v>
      </c>
      <c r="Q115" s="119">
        <v>5.87</v>
      </c>
      <c r="R115" s="119">
        <v>5.77</v>
      </c>
      <c r="S115" s="110">
        <v>0.51</v>
      </c>
      <c r="T115" s="118">
        <v>6.0</v>
      </c>
      <c r="U115" s="118">
        <v>5.9</v>
      </c>
      <c r="V115" s="118">
        <v>0.79</v>
      </c>
      <c r="W115" s="118">
        <v>0.0</v>
      </c>
      <c r="X115" s="118">
        <v>0.0</v>
      </c>
      <c r="Y115" s="118">
        <v>0.0</v>
      </c>
      <c r="Z115" s="118" t="s">
        <v>921</v>
      </c>
      <c r="AA115" s="118" t="s">
        <v>908</v>
      </c>
      <c r="AB115" s="118" t="s">
        <v>1445</v>
      </c>
      <c r="AC115" s="120" t="s">
        <v>1446</v>
      </c>
      <c r="AD115" s="72" t="s">
        <v>925</v>
      </c>
      <c r="AE115" s="72" t="s">
        <v>1178</v>
      </c>
      <c r="AF115" s="72" t="s">
        <v>1025</v>
      </c>
      <c r="AG115" s="72">
        <v>28.0</v>
      </c>
      <c r="AH115" s="121" t="s">
        <v>1447</v>
      </c>
      <c r="AI115" s="120" t="s">
        <v>915</v>
      </c>
      <c r="AJ115" s="122" t="s">
        <v>929</v>
      </c>
      <c r="AK115" s="123">
        <f>COUNTIF(Ongoing!$A$2:$X$26,A115)</f>
        <v>0</v>
      </c>
    </row>
    <row r="116" ht="26.25" customHeight="1">
      <c r="A116" s="110" t="s">
        <v>152</v>
      </c>
      <c r="B116" s="110" t="s">
        <v>110</v>
      </c>
      <c r="C116" s="111" t="s">
        <v>974</v>
      </c>
      <c r="D116" s="112">
        <v>1.0</v>
      </c>
      <c r="E116" s="113">
        <v>33.32</v>
      </c>
      <c r="F116" s="114">
        <v>27.51</v>
      </c>
      <c r="G116" s="115" t="s">
        <v>1448</v>
      </c>
      <c r="H116" s="116">
        <v>5.17</v>
      </c>
      <c r="I116" s="117">
        <v>89.0</v>
      </c>
      <c r="J116" s="117">
        <v>0.0</v>
      </c>
      <c r="K116" s="117">
        <v>0.0</v>
      </c>
      <c r="L116" s="117" t="s">
        <v>1449</v>
      </c>
      <c r="M116" s="118" t="s">
        <v>1450</v>
      </c>
      <c r="N116" s="118">
        <v>6.16</v>
      </c>
      <c r="O116" s="118">
        <v>5.27</v>
      </c>
      <c r="P116" s="118">
        <v>0.73</v>
      </c>
      <c r="Q116" s="119">
        <v>6.16</v>
      </c>
      <c r="R116" s="119">
        <v>5.27</v>
      </c>
      <c r="S116" s="110">
        <v>0.73</v>
      </c>
      <c r="T116" s="118">
        <v>6.05</v>
      </c>
      <c r="U116" s="118">
        <v>4.86</v>
      </c>
      <c r="V116" s="118">
        <v>0.76</v>
      </c>
      <c r="W116" s="118">
        <v>0.0</v>
      </c>
      <c r="X116" s="118">
        <v>0.0</v>
      </c>
      <c r="Y116" s="118">
        <v>0.0</v>
      </c>
      <c r="Z116" s="118" t="s">
        <v>907</v>
      </c>
      <c r="AA116" s="118" t="s">
        <v>1123</v>
      </c>
      <c r="AB116" s="118" t="s">
        <v>1451</v>
      </c>
      <c r="AC116" s="120" t="s">
        <v>1452</v>
      </c>
      <c r="AD116" s="72" t="s">
        <v>1453</v>
      </c>
      <c r="AE116" s="72" t="s">
        <v>1454</v>
      </c>
      <c r="AF116" s="72" t="s">
        <v>1098</v>
      </c>
      <c r="AG116" s="72">
        <v>28.0</v>
      </c>
      <c r="AH116" s="121" t="s">
        <v>1455</v>
      </c>
      <c r="AI116" s="120" t="s">
        <v>949</v>
      </c>
      <c r="AJ116" s="122" t="s">
        <v>980</v>
      </c>
      <c r="AK116" s="123">
        <f>COUNTIF(Ongoing!$A$2:$X$26,A116)</f>
        <v>0</v>
      </c>
    </row>
    <row r="117" ht="26.25" customHeight="1">
      <c r="A117" s="110" t="s">
        <v>367</v>
      </c>
      <c r="B117" s="110" t="s">
        <v>256</v>
      </c>
      <c r="C117" s="111" t="s">
        <v>63</v>
      </c>
      <c r="D117" s="112">
        <v>3.0</v>
      </c>
      <c r="E117" s="113">
        <v>15.715</v>
      </c>
      <c r="F117" s="114">
        <v>13.125</v>
      </c>
      <c r="G117" s="115" t="s">
        <v>1456</v>
      </c>
      <c r="H117" s="116">
        <v>6.54</v>
      </c>
      <c r="I117" s="117">
        <v>82.0</v>
      </c>
      <c r="J117" s="117">
        <v>0.0</v>
      </c>
      <c r="K117" s="117">
        <v>70.0</v>
      </c>
      <c r="L117" s="117" t="s">
        <v>1457</v>
      </c>
      <c r="M117" s="118" t="s">
        <v>1458</v>
      </c>
      <c r="N117" s="118">
        <v>6.2</v>
      </c>
      <c r="O117" s="118">
        <v>6.86</v>
      </c>
      <c r="P117" s="118">
        <v>0.3</v>
      </c>
      <c r="Q117" s="119">
        <v>6.15</v>
      </c>
      <c r="R117" s="119">
        <v>6.64</v>
      </c>
      <c r="S117" s="110">
        <v>0.23</v>
      </c>
      <c r="T117" s="118">
        <v>6.19</v>
      </c>
      <c r="U117" s="118">
        <v>6.97</v>
      </c>
      <c r="V117" s="118">
        <v>0.42</v>
      </c>
      <c r="W117" s="118">
        <v>0.0</v>
      </c>
      <c r="X117" s="118">
        <v>0.0</v>
      </c>
      <c r="Y117" s="118">
        <v>0.0</v>
      </c>
      <c r="Z117" s="118" t="s">
        <v>907</v>
      </c>
      <c r="AA117" s="118" t="s">
        <v>1106</v>
      </c>
      <c r="AB117" s="118" t="s">
        <v>909</v>
      </c>
      <c r="AC117" s="120" t="s">
        <v>1459</v>
      </c>
      <c r="AD117" s="72" t="s">
        <v>1460</v>
      </c>
      <c r="AE117" s="72" t="s">
        <v>1262</v>
      </c>
      <c r="AF117" s="72" t="s">
        <v>1262</v>
      </c>
      <c r="AG117" s="72">
        <v>22.0</v>
      </c>
      <c r="AH117" s="121" t="s">
        <v>1461</v>
      </c>
      <c r="AI117" s="120" t="s">
        <v>949</v>
      </c>
      <c r="AJ117" s="122" t="s">
        <v>985</v>
      </c>
      <c r="AK117" s="123">
        <f>COUNTIF(Ongoing!$A$2:$X$26,A117)</f>
        <v>0</v>
      </c>
    </row>
    <row r="118" ht="26.25" customHeight="1">
      <c r="A118" s="110" t="s">
        <v>637</v>
      </c>
      <c r="B118" s="110" t="s">
        <v>259</v>
      </c>
      <c r="C118" s="111" t="s">
        <v>63</v>
      </c>
      <c r="D118" s="112">
        <v>8.0</v>
      </c>
      <c r="E118" s="113">
        <v>0.875</v>
      </c>
      <c r="F118" s="114">
        <v>0.35</v>
      </c>
      <c r="G118" s="115" t="s">
        <v>969</v>
      </c>
      <c r="H118" s="116">
        <v>6.07</v>
      </c>
      <c r="I118" s="117">
        <v>75.0</v>
      </c>
      <c r="J118" s="117">
        <v>0.0</v>
      </c>
      <c r="K118" s="117">
        <v>0.0</v>
      </c>
      <c r="L118" s="124">
        <v>45448.0</v>
      </c>
      <c r="M118" s="125">
        <v>45417.0</v>
      </c>
      <c r="N118" s="118">
        <v>5.89</v>
      </c>
      <c r="O118" s="118">
        <v>5.89</v>
      </c>
      <c r="P118" s="118">
        <v>0.68</v>
      </c>
      <c r="Q118" s="119">
        <v>5.89</v>
      </c>
      <c r="R118" s="119">
        <v>5.89</v>
      </c>
      <c r="S118" s="110">
        <v>0.68</v>
      </c>
      <c r="T118" s="118">
        <v>5.79</v>
      </c>
      <c r="U118" s="118">
        <v>5.66</v>
      </c>
      <c r="V118" s="118">
        <v>0.89</v>
      </c>
      <c r="W118" s="118">
        <v>0.0</v>
      </c>
      <c r="X118" s="118">
        <v>0.0</v>
      </c>
      <c r="Y118" s="118">
        <v>0.0</v>
      </c>
      <c r="Z118" s="118" t="s">
        <v>921</v>
      </c>
      <c r="AA118" s="118" t="s">
        <v>1132</v>
      </c>
      <c r="AB118" s="118" t="s">
        <v>1462</v>
      </c>
      <c r="AC118" s="120" t="s">
        <v>1463</v>
      </c>
      <c r="AD118" s="72" t="s">
        <v>1464</v>
      </c>
      <c r="AE118" s="72" t="s">
        <v>1262</v>
      </c>
      <c r="AF118" s="72" t="s">
        <v>1025</v>
      </c>
      <c r="AG118" s="72">
        <v>25.0</v>
      </c>
      <c r="AH118" s="121" t="s">
        <v>1465</v>
      </c>
      <c r="AI118" s="120" t="s">
        <v>915</v>
      </c>
      <c r="AJ118" s="122" t="s">
        <v>942</v>
      </c>
      <c r="AK118" s="123">
        <f>COUNTIF(Ongoing!$A$2:$X$26,A118)</f>
        <v>0</v>
      </c>
    </row>
    <row r="119" ht="26.25" customHeight="1">
      <c r="A119" s="110" t="s">
        <v>217</v>
      </c>
      <c r="B119" s="110" t="s">
        <v>98</v>
      </c>
      <c r="C119" s="111" t="s">
        <v>917</v>
      </c>
      <c r="D119" s="112">
        <v>2.0</v>
      </c>
      <c r="E119" s="113">
        <v>9.695</v>
      </c>
      <c r="F119" s="114">
        <v>10.185</v>
      </c>
      <c r="G119" s="115" t="s">
        <v>1466</v>
      </c>
      <c r="H119" s="116">
        <v>6.18</v>
      </c>
      <c r="I119" s="117">
        <v>91.0</v>
      </c>
      <c r="J119" s="117">
        <v>0.0</v>
      </c>
      <c r="K119" s="117">
        <v>0.0</v>
      </c>
      <c r="L119" s="117" t="s">
        <v>906</v>
      </c>
      <c r="M119" s="118" t="s">
        <v>1409</v>
      </c>
      <c r="N119" s="118">
        <v>5.99</v>
      </c>
      <c r="O119" s="118">
        <v>6.0</v>
      </c>
      <c r="P119" s="118">
        <v>0.9</v>
      </c>
      <c r="Q119" s="119">
        <v>6.03</v>
      </c>
      <c r="R119" s="119">
        <v>6.06</v>
      </c>
      <c r="S119" s="110">
        <v>0.88</v>
      </c>
      <c r="T119" s="118">
        <v>5.99</v>
      </c>
      <c r="U119" s="118">
        <v>6.2</v>
      </c>
      <c r="V119" s="118">
        <v>0.92</v>
      </c>
      <c r="W119" s="118">
        <v>0.0</v>
      </c>
      <c r="X119" s="118">
        <v>0.0</v>
      </c>
      <c r="Y119" s="118">
        <v>0.0</v>
      </c>
      <c r="Z119" s="118" t="s">
        <v>907</v>
      </c>
      <c r="AA119" s="118" t="s">
        <v>908</v>
      </c>
      <c r="AB119" s="118" t="s">
        <v>909</v>
      </c>
      <c r="AC119" s="120" t="s">
        <v>1467</v>
      </c>
      <c r="AD119" s="72" t="s">
        <v>925</v>
      </c>
      <c r="AE119" s="72" t="s">
        <v>1085</v>
      </c>
      <c r="AF119" s="72" t="s">
        <v>912</v>
      </c>
      <c r="AG119" s="72">
        <v>28.0</v>
      </c>
      <c r="AH119" s="121" t="s">
        <v>1468</v>
      </c>
      <c r="AI119" s="120" t="s">
        <v>968</v>
      </c>
      <c r="AJ119" s="122" t="s">
        <v>929</v>
      </c>
      <c r="AK119" s="123">
        <f>COUNTIF(Ongoing!$A$2:$X$26,A119)</f>
        <v>0</v>
      </c>
    </row>
    <row r="120" ht="26.25" customHeight="1">
      <c r="A120" s="110" t="s">
        <v>831</v>
      </c>
      <c r="B120" s="110" t="s">
        <v>121</v>
      </c>
      <c r="C120" s="111" t="s">
        <v>63</v>
      </c>
      <c r="D120" s="112">
        <v>5.0</v>
      </c>
      <c r="E120" s="113">
        <v>1.435</v>
      </c>
      <c r="F120" s="114">
        <v>4.9</v>
      </c>
      <c r="G120" s="115" t="s">
        <v>1188</v>
      </c>
      <c r="H120" s="116">
        <v>6.39</v>
      </c>
      <c r="I120" s="117">
        <v>76.0</v>
      </c>
      <c r="J120" s="117">
        <v>0.0</v>
      </c>
      <c r="K120" s="117">
        <v>20.0</v>
      </c>
      <c r="L120" s="124">
        <v>45478.0</v>
      </c>
      <c r="M120" s="125">
        <v>45604.0</v>
      </c>
      <c r="N120" s="118">
        <v>6.04</v>
      </c>
      <c r="O120" s="118">
        <v>6.2</v>
      </c>
      <c r="P120" s="118">
        <v>0.67</v>
      </c>
      <c r="Q120" s="119">
        <v>5.96</v>
      </c>
      <c r="R120" s="119">
        <v>6.12</v>
      </c>
      <c r="S120" s="110">
        <v>0.67</v>
      </c>
      <c r="T120" s="118">
        <v>5.95</v>
      </c>
      <c r="U120" s="118">
        <v>6.28</v>
      </c>
      <c r="V120" s="118">
        <v>0.79</v>
      </c>
      <c r="W120" s="118">
        <v>0.0</v>
      </c>
      <c r="X120" s="118">
        <v>0.0</v>
      </c>
      <c r="Y120" s="118">
        <v>0.0</v>
      </c>
      <c r="Z120" s="118" t="s">
        <v>921</v>
      </c>
      <c r="AA120" s="118" t="s">
        <v>943</v>
      </c>
      <c r="AB120" s="118" t="s">
        <v>90</v>
      </c>
      <c r="AC120" s="120" t="s">
        <v>1469</v>
      </c>
      <c r="AD120" s="72" t="s">
        <v>925</v>
      </c>
      <c r="AE120" s="72" t="s">
        <v>1470</v>
      </c>
      <c r="AF120" s="72" t="s">
        <v>927</v>
      </c>
      <c r="AG120" s="72">
        <v>26.0</v>
      </c>
      <c r="AH120" s="121" t="s">
        <v>1471</v>
      </c>
      <c r="AI120" s="120" t="s">
        <v>949</v>
      </c>
      <c r="AJ120" s="122" t="s">
        <v>935</v>
      </c>
      <c r="AK120" s="123">
        <f>COUNTIF(Ongoing!$A$2:$X$26,A120)</f>
        <v>0</v>
      </c>
    </row>
    <row r="121" ht="26.25" customHeight="1">
      <c r="A121" s="110" t="s">
        <v>701</v>
      </c>
      <c r="B121" s="110" t="s">
        <v>256</v>
      </c>
      <c r="C121" s="111" t="s">
        <v>917</v>
      </c>
      <c r="D121" s="112">
        <v>8.0</v>
      </c>
      <c r="E121" s="113">
        <v>1.785</v>
      </c>
      <c r="F121" s="114">
        <v>0.35</v>
      </c>
      <c r="G121" s="115" t="s">
        <v>1028</v>
      </c>
      <c r="H121" s="116">
        <v>5.97</v>
      </c>
      <c r="I121" s="117">
        <v>89.0</v>
      </c>
      <c r="J121" s="117">
        <v>0.0</v>
      </c>
      <c r="K121" s="117">
        <v>0.0</v>
      </c>
      <c r="L121" s="124">
        <v>45479.0</v>
      </c>
      <c r="M121" s="125">
        <v>45417.0</v>
      </c>
      <c r="N121" s="118">
        <v>6.06</v>
      </c>
      <c r="O121" s="118">
        <v>6.14</v>
      </c>
      <c r="P121" s="118">
        <v>0.68</v>
      </c>
      <c r="Q121" s="119">
        <v>6.06</v>
      </c>
      <c r="R121" s="119">
        <v>6.14</v>
      </c>
      <c r="S121" s="110">
        <v>0.68</v>
      </c>
      <c r="T121" s="118">
        <v>5.98</v>
      </c>
      <c r="U121" s="118">
        <v>5.88</v>
      </c>
      <c r="V121" s="118">
        <v>0.87</v>
      </c>
      <c r="W121" s="118">
        <v>0.0</v>
      </c>
      <c r="X121" s="118">
        <v>0.0</v>
      </c>
      <c r="Y121" s="118">
        <v>0.0</v>
      </c>
      <c r="Z121" s="118" t="s">
        <v>921</v>
      </c>
      <c r="AA121" s="118" t="s">
        <v>975</v>
      </c>
      <c r="AB121" s="118" t="s">
        <v>1472</v>
      </c>
      <c r="AC121" s="120" t="s">
        <v>1473</v>
      </c>
      <c r="AD121" s="72" t="s">
        <v>1317</v>
      </c>
      <c r="AE121" s="72" t="s">
        <v>1474</v>
      </c>
      <c r="AF121" s="72" t="s">
        <v>1262</v>
      </c>
      <c r="AG121" s="72">
        <v>29.0</v>
      </c>
      <c r="AH121" s="121" t="s">
        <v>1475</v>
      </c>
      <c r="AI121" s="120" t="s">
        <v>949</v>
      </c>
      <c r="AJ121" s="122" t="s">
        <v>929</v>
      </c>
      <c r="AK121" s="123">
        <f>COUNTIF(Ongoing!$A$2:$X$26,A121)</f>
        <v>0</v>
      </c>
    </row>
    <row r="122" ht="26.25" customHeight="1">
      <c r="A122" s="110" t="s">
        <v>833</v>
      </c>
      <c r="B122" s="110" t="s">
        <v>249</v>
      </c>
      <c r="C122" s="111" t="s">
        <v>63</v>
      </c>
      <c r="D122" s="112">
        <v>6.0</v>
      </c>
      <c r="E122" s="113">
        <v>3.64</v>
      </c>
      <c r="F122" s="114">
        <v>3.29</v>
      </c>
      <c r="G122" s="115" t="s">
        <v>582</v>
      </c>
      <c r="H122" s="116">
        <v>6.23</v>
      </c>
      <c r="I122" s="117">
        <v>89.0</v>
      </c>
      <c r="J122" s="117">
        <v>10.0</v>
      </c>
      <c r="K122" s="117">
        <v>70.0</v>
      </c>
      <c r="L122" s="124">
        <v>45572.0</v>
      </c>
      <c r="M122" s="125">
        <v>45542.0</v>
      </c>
      <c r="N122" s="118">
        <v>5.95</v>
      </c>
      <c r="O122" s="118">
        <v>6.06</v>
      </c>
      <c r="P122" s="118">
        <v>0.84</v>
      </c>
      <c r="Q122" s="119">
        <v>5.96</v>
      </c>
      <c r="R122" s="119">
        <v>6.12</v>
      </c>
      <c r="S122" s="110">
        <v>0.88</v>
      </c>
      <c r="T122" s="118">
        <v>5.98</v>
      </c>
      <c r="U122" s="118">
        <v>6.02</v>
      </c>
      <c r="V122" s="118">
        <v>0.74</v>
      </c>
      <c r="W122" s="118">
        <v>0.0</v>
      </c>
      <c r="X122" s="118">
        <v>0.0</v>
      </c>
      <c r="Y122" s="118">
        <v>0.0</v>
      </c>
      <c r="Z122" s="118" t="s">
        <v>907</v>
      </c>
      <c r="AA122" s="118" t="s">
        <v>1094</v>
      </c>
      <c r="AB122" s="118" t="s">
        <v>909</v>
      </c>
      <c r="AC122" s="120" t="s">
        <v>1476</v>
      </c>
      <c r="AD122" s="72" t="s">
        <v>1477</v>
      </c>
      <c r="AE122" s="72" t="s">
        <v>1478</v>
      </c>
      <c r="AF122" s="72" t="s">
        <v>1478</v>
      </c>
      <c r="AG122" s="72">
        <v>17.0</v>
      </c>
      <c r="AH122" s="121" t="s">
        <v>1479</v>
      </c>
      <c r="AI122" s="120" t="s">
        <v>915</v>
      </c>
      <c r="AJ122" s="122" t="s">
        <v>935</v>
      </c>
      <c r="AK122" s="123">
        <f>COUNTIF(Ongoing!$A$2:$X$26,A122)</f>
        <v>0</v>
      </c>
    </row>
    <row r="123" ht="26.25" customHeight="1">
      <c r="A123" s="110" t="s">
        <v>784</v>
      </c>
      <c r="B123" s="110" t="s">
        <v>90</v>
      </c>
      <c r="C123" s="111" t="s">
        <v>917</v>
      </c>
      <c r="D123" s="112">
        <v>8.0</v>
      </c>
      <c r="E123" s="113">
        <v>0.84</v>
      </c>
      <c r="F123" s="114">
        <v>0.35</v>
      </c>
      <c r="G123" s="115" t="s">
        <v>1264</v>
      </c>
      <c r="H123" s="116">
        <v>6.05</v>
      </c>
      <c r="I123" s="117">
        <v>0.0</v>
      </c>
      <c r="J123" s="117">
        <v>0.0</v>
      </c>
      <c r="K123" s="117">
        <v>0.0</v>
      </c>
      <c r="L123" s="124">
        <v>45448.0</v>
      </c>
      <c r="M123" s="125">
        <v>45417.0</v>
      </c>
      <c r="N123" s="118">
        <v>5.99</v>
      </c>
      <c r="O123" s="118">
        <v>6.02</v>
      </c>
      <c r="P123" s="118">
        <v>0.66</v>
      </c>
      <c r="Q123" s="119">
        <v>5.95</v>
      </c>
      <c r="R123" s="119">
        <v>5.94</v>
      </c>
      <c r="S123" s="110">
        <v>0.64</v>
      </c>
      <c r="T123" s="118">
        <v>5.82</v>
      </c>
      <c r="U123" s="118">
        <v>5.74</v>
      </c>
      <c r="V123" s="118">
        <v>0.5</v>
      </c>
      <c r="W123" s="118">
        <v>0.0</v>
      </c>
      <c r="X123" s="118">
        <v>0.0</v>
      </c>
      <c r="Y123" s="118">
        <v>0.0</v>
      </c>
      <c r="Z123" s="118" t="s">
        <v>921</v>
      </c>
      <c r="AA123" s="118" t="s">
        <v>1480</v>
      </c>
      <c r="AB123" s="118" t="s">
        <v>909</v>
      </c>
      <c r="AC123" s="120" t="s">
        <v>1481</v>
      </c>
      <c r="AD123" s="72" t="s">
        <v>1482</v>
      </c>
      <c r="AE123" s="72" t="s">
        <v>926</v>
      </c>
      <c r="AF123" s="72" t="s">
        <v>927</v>
      </c>
      <c r="AG123" s="72">
        <v>33.0</v>
      </c>
      <c r="AH123" s="121" t="s">
        <v>1483</v>
      </c>
      <c r="AI123" s="120" t="s">
        <v>949</v>
      </c>
      <c r="AJ123" s="122" t="s">
        <v>973</v>
      </c>
      <c r="AK123" s="123">
        <f>COUNTIF(Ongoing!$A$2:$X$26,A123)</f>
        <v>0</v>
      </c>
    </row>
    <row r="124" ht="26.25" customHeight="1">
      <c r="A124" s="110" t="s">
        <v>131</v>
      </c>
      <c r="B124" s="110" t="s">
        <v>95</v>
      </c>
      <c r="C124" s="111" t="s">
        <v>78</v>
      </c>
      <c r="D124" s="112">
        <v>1.0</v>
      </c>
      <c r="E124" s="113">
        <v>140.07</v>
      </c>
      <c r="F124" s="114">
        <v>142.52</v>
      </c>
      <c r="G124" s="115" t="s">
        <v>1484</v>
      </c>
      <c r="H124" s="116">
        <v>8.01</v>
      </c>
      <c r="I124" s="117">
        <v>88.0</v>
      </c>
      <c r="J124" s="117">
        <v>10.0</v>
      </c>
      <c r="K124" s="117">
        <v>0.0</v>
      </c>
      <c r="L124" s="117" t="s">
        <v>1485</v>
      </c>
      <c r="M124" s="118" t="s">
        <v>1486</v>
      </c>
      <c r="N124" s="118">
        <v>6.48</v>
      </c>
      <c r="O124" s="118">
        <v>8.3</v>
      </c>
      <c r="P124" s="118">
        <v>0.9</v>
      </c>
      <c r="Q124" s="119">
        <v>6.42</v>
      </c>
      <c r="R124" s="119">
        <v>8.01</v>
      </c>
      <c r="S124" s="110">
        <v>0.93</v>
      </c>
      <c r="T124" s="118">
        <v>6.65</v>
      </c>
      <c r="U124" s="118">
        <v>8.73</v>
      </c>
      <c r="V124" s="118">
        <v>0.87</v>
      </c>
      <c r="W124" s="118">
        <v>0.0</v>
      </c>
      <c r="X124" s="118">
        <v>0.0</v>
      </c>
      <c r="Y124" s="118">
        <v>0.0</v>
      </c>
      <c r="Z124" s="118" t="s">
        <v>907</v>
      </c>
      <c r="AA124" s="118" t="s">
        <v>1413</v>
      </c>
      <c r="AB124" s="118" t="s">
        <v>1487</v>
      </c>
      <c r="AC124" s="120" t="s">
        <v>1488</v>
      </c>
      <c r="AD124" s="72" t="s">
        <v>1325</v>
      </c>
      <c r="AE124" s="72" t="s">
        <v>1257</v>
      </c>
      <c r="AF124" s="72" t="s">
        <v>1257</v>
      </c>
      <c r="AG124" s="72">
        <v>26.0</v>
      </c>
      <c r="AH124" s="121" t="s">
        <v>1489</v>
      </c>
      <c r="AI124" s="120" t="s">
        <v>1000</v>
      </c>
      <c r="AJ124" s="122" t="s">
        <v>916</v>
      </c>
      <c r="AK124" s="123">
        <f>COUNTIF(Ongoing!$A$2:$X$26,A124)</f>
        <v>0</v>
      </c>
    </row>
    <row r="125" ht="26.25" customHeight="1">
      <c r="A125" s="110" t="s">
        <v>284</v>
      </c>
      <c r="B125" s="110" t="s">
        <v>121</v>
      </c>
      <c r="C125" s="111" t="s">
        <v>917</v>
      </c>
      <c r="D125" s="112">
        <v>3.0</v>
      </c>
      <c r="E125" s="113">
        <v>9.765</v>
      </c>
      <c r="F125" s="114">
        <v>8.225</v>
      </c>
      <c r="G125" s="115" t="s">
        <v>1490</v>
      </c>
      <c r="H125" s="116">
        <v>6.2</v>
      </c>
      <c r="I125" s="117">
        <v>83.0</v>
      </c>
      <c r="J125" s="117">
        <v>0.0</v>
      </c>
      <c r="K125" s="117">
        <v>0.0</v>
      </c>
      <c r="L125" s="117" t="s">
        <v>906</v>
      </c>
      <c r="M125" s="118" t="s">
        <v>1167</v>
      </c>
      <c r="N125" s="118">
        <v>5.93</v>
      </c>
      <c r="O125" s="118">
        <v>6.05</v>
      </c>
      <c r="P125" s="118">
        <v>0.64</v>
      </c>
      <c r="Q125" s="119">
        <v>5.92</v>
      </c>
      <c r="R125" s="119">
        <v>6.0</v>
      </c>
      <c r="S125" s="110">
        <v>0.61</v>
      </c>
      <c r="T125" s="118">
        <v>6.04</v>
      </c>
      <c r="U125" s="118">
        <v>6.41</v>
      </c>
      <c r="V125" s="118">
        <v>0.74</v>
      </c>
      <c r="W125" s="118">
        <v>0.0</v>
      </c>
      <c r="X125" s="118">
        <v>0.0</v>
      </c>
      <c r="Y125" s="118">
        <v>0.0</v>
      </c>
      <c r="Z125" s="118" t="s">
        <v>907</v>
      </c>
      <c r="AA125" s="118" t="s">
        <v>943</v>
      </c>
      <c r="AB125" s="118" t="s">
        <v>909</v>
      </c>
      <c r="AC125" s="120" t="s">
        <v>1491</v>
      </c>
      <c r="AD125" s="72" t="s">
        <v>1256</v>
      </c>
      <c r="AE125" s="72" t="s">
        <v>927</v>
      </c>
      <c r="AF125" s="72" t="s">
        <v>927</v>
      </c>
      <c r="AG125" s="72">
        <v>28.0</v>
      </c>
      <c r="AH125" s="121" t="s">
        <v>1492</v>
      </c>
      <c r="AI125" s="120" t="s">
        <v>984</v>
      </c>
      <c r="AJ125" s="122" t="s">
        <v>929</v>
      </c>
      <c r="AK125" s="123">
        <f>COUNTIF(Ongoing!$A$2:$X$26,A125)</f>
        <v>0</v>
      </c>
    </row>
    <row r="126" ht="26.25" customHeight="1">
      <c r="A126" s="110" t="s">
        <v>745</v>
      </c>
      <c r="B126" s="110" t="s">
        <v>113</v>
      </c>
      <c r="C126" s="111" t="s">
        <v>917</v>
      </c>
      <c r="D126" s="112">
        <v>8.0</v>
      </c>
      <c r="E126" s="113">
        <v>1.26</v>
      </c>
      <c r="F126" s="114">
        <v>0.35</v>
      </c>
      <c r="G126" s="115" t="s">
        <v>613</v>
      </c>
      <c r="H126" s="116">
        <v>6.03</v>
      </c>
      <c r="I126" s="117">
        <v>80.0</v>
      </c>
      <c r="J126" s="117">
        <v>0.0</v>
      </c>
      <c r="K126" s="117">
        <v>0.0</v>
      </c>
      <c r="L126" s="124">
        <v>45448.0</v>
      </c>
      <c r="M126" s="125">
        <v>45417.0</v>
      </c>
      <c r="N126" s="118">
        <v>5.8</v>
      </c>
      <c r="O126" s="118">
        <v>5.77</v>
      </c>
      <c r="P126" s="118">
        <v>0.9</v>
      </c>
      <c r="Q126" s="119">
        <v>5.86</v>
      </c>
      <c r="R126" s="119">
        <v>5.96</v>
      </c>
      <c r="S126" s="110">
        <v>0.81</v>
      </c>
      <c r="T126" s="118">
        <v>5.72</v>
      </c>
      <c r="U126" s="118">
        <v>5.73</v>
      </c>
      <c r="V126" s="118">
        <v>0.97</v>
      </c>
      <c r="W126" s="118">
        <v>0.0</v>
      </c>
      <c r="X126" s="118">
        <v>0.0</v>
      </c>
      <c r="Y126" s="118">
        <v>0.0</v>
      </c>
      <c r="Z126" s="118" t="s">
        <v>907</v>
      </c>
      <c r="AA126" s="118" t="s">
        <v>1081</v>
      </c>
      <c r="AB126" s="118" t="s">
        <v>1493</v>
      </c>
      <c r="AC126" s="120" t="s">
        <v>1494</v>
      </c>
      <c r="AD126" s="72" t="s">
        <v>1495</v>
      </c>
      <c r="AE126" s="72" t="s">
        <v>1025</v>
      </c>
      <c r="AF126" s="72" t="s">
        <v>1115</v>
      </c>
      <c r="AG126" s="72">
        <v>31.0</v>
      </c>
      <c r="AH126" s="121" t="s">
        <v>1496</v>
      </c>
      <c r="AI126" s="120" t="s">
        <v>915</v>
      </c>
      <c r="AJ126" s="122" t="s">
        <v>1019</v>
      </c>
      <c r="AK126" s="123">
        <f>COUNTIF(Ongoing!$A$2:$X$26,A126)</f>
        <v>0</v>
      </c>
    </row>
    <row r="127" ht="26.25" customHeight="1">
      <c r="A127" s="110" t="s">
        <v>511</v>
      </c>
      <c r="B127" s="110" t="s">
        <v>143</v>
      </c>
      <c r="C127" s="111" t="s">
        <v>917</v>
      </c>
      <c r="D127" s="112">
        <v>7.0</v>
      </c>
      <c r="E127" s="113">
        <v>2.03</v>
      </c>
      <c r="F127" s="114">
        <v>1.54</v>
      </c>
      <c r="G127" s="115" t="s">
        <v>529</v>
      </c>
      <c r="H127" s="116">
        <v>6.08</v>
      </c>
      <c r="I127" s="117">
        <v>79.0</v>
      </c>
      <c r="J127" s="117">
        <v>0.0</v>
      </c>
      <c r="K127" s="117">
        <v>0.0</v>
      </c>
      <c r="L127" s="124">
        <v>45479.0</v>
      </c>
      <c r="M127" s="125">
        <v>45449.0</v>
      </c>
      <c r="N127" s="118">
        <v>5.89</v>
      </c>
      <c r="O127" s="118">
        <v>6.08</v>
      </c>
      <c r="P127" s="118">
        <v>0.34</v>
      </c>
      <c r="Q127" s="119">
        <v>5.89</v>
      </c>
      <c r="R127" s="119">
        <v>6.08</v>
      </c>
      <c r="S127" s="110">
        <v>0.34</v>
      </c>
      <c r="T127" s="118">
        <v>5.87</v>
      </c>
      <c r="U127" s="118">
        <v>5.8</v>
      </c>
      <c r="V127" s="118">
        <v>0.39</v>
      </c>
      <c r="W127" s="118">
        <v>0.0</v>
      </c>
      <c r="X127" s="118">
        <v>0.0</v>
      </c>
      <c r="Y127" s="118">
        <v>0.0</v>
      </c>
      <c r="Z127" s="118" t="s">
        <v>921</v>
      </c>
      <c r="AA127" s="118" t="s">
        <v>1052</v>
      </c>
      <c r="AB127" s="118" t="s">
        <v>909</v>
      </c>
      <c r="AC127" s="120" t="s">
        <v>1497</v>
      </c>
      <c r="AD127" s="72" t="s">
        <v>1464</v>
      </c>
      <c r="AE127" s="72" t="s">
        <v>1161</v>
      </c>
      <c r="AF127" s="72" t="s">
        <v>1102</v>
      </c>
      <c r="AG127" s="72">
        <v>30.0</v>
      </c>
      <c r="AH127" s="121" t="s">
        <v>1498</v>
      </c>
      <c r="AI127" s="120" t="s">
        <v>949</v>
      </c>
      <c r="AJ127" s="122" t="s">
        <v>929</v>
      </c>
      <c r="AK127" s="123">
        <f>COUNTIF(Ongoing!$A$2:$X$26,A127)</f>
        <v>0</v>
      </c>
    </row>
    <row r="128" ht="26.25" customHeight="1">
      <c r="A128" s="110" t="s">
        <v>785</v>
      </c>
      <c r="B128" s="110" t="s">
        <v>90</v>
      </c>
      <c r="C128" s="111" t="s">
        <v>917</v>
      </c>
      <c r="D128" s="112">
        <v>5.0</v>
      </c>
      <c r="E128" s="113">
        <v>3.99</v>
      </c>
      <c r="F128" s="114">
        <v>5.04</v>
      </c>
      <c r="G128" s="115" t="s">
        <v>529</v>
      </c>
      <c r="H128" s="116">
        <v>6.21</v>
      </c>
      <c r="I128" s="117">
        <v>74.0</v>
      </c>
      <c r="J128" s="117">
        <v>0.0</v>
      </c>
      <c r="K128" s="117">
        <v>0.0</v>
      </c>
      <c r="L128" s="124">
        <v>45572.0</v>
      </c>
      <c r="M128" s="125">
        <v>45604.0</v>
      </c>
      <c r="N128" s="118">
        <v>5.9</v>
      </c>
      <c r="O128" s="118">
        <v>5.98</v>
      </c>
      <c r="P128" s="118">
        <v>0.74</v>
      </c>
      <c r="Q128" s="119">
        <v>5.9</v>
      </c>
      <c r="R128" s="119">
        <v>5.98</v>
      </c>
      <c r="S128" s="110">
        <v>0.74</v>
      </c>
      <c r="T128" s="118">
        <v>5.68</v>
      </c>
      <c r="U128" s="118">
        <v>5.64</v>
      </c>
      <c r="V128" s="118">
        <v>0.66</v>
      </c>
      <c r="W128" s="118">
        <v>0.0</v>
      </c>
      <c r="X128" s="118">
        <v>0.0</v>
      </c>
      <c r="Y128" s="118">
        <v>0.0</v>
      </c>
      <c r="Z128" s="118" t="s">
        <v>907</v>
      </c>
      <c r="AA128" s="118" t="s">
        <v>943</v>
      </c>
      <c r="AB128" s="118" t="s">
        <v>90</v>
      </c>
      <c r="AC128" s="120" t="s">
        <v>1499</v>
      </c>
      <c r="AD128" s="72" t="s">
        <v>925</v>
      </c>
      <c r="AE128" s="72" t="s">
        <v>1178</v>
      </c>
      <c r="AF128" s="72" t="s">
        <v>1025</v>
      </c>
      <c r="AG128" s="72">
        <v>28.0</v>
      </c>
      <c r="AH128" s="121" t="s">
        <v>1500</v>
      </c>
      <c r="AI128" s="120" t="s">
        <v>968</v>
      </c>
      <c r="AJ128" s="122" t="s">
        <v>1019</v>
      </c>
      <c r="AK128" s="123">
        <f>COUNTIF(Ongoing!$A$2:$X$26,A128)</f>
        <v>0</v>
      </c>
    </row>
    <row r="129" ht="26.25" customHeight="1">
      <c r="A129" s="110" t="s">
        <v>154</v>
      </c>
      <c r="B129" s="110" t="s">
        <v>90</v>
      </c>
      <c r="C129" s="111" t="s">
        <v>974</v>
      </c>
      <c r="D129" s="112">
        <v>1.0</v>
      </c>
      <c r="E129" s="113">
        <v>33.81</v>
      </c>
      <c r="F129" s="114">
        <v>30.59</v>
      </c>
      <c r="G129" s="115" t="s">
        <v>1020</v>
      </c>
      <c r="H129" s="116">
        <v>5.23</v>
      </c>
      <c r="I129" s="117">
        <v>90.0</v>
      </c>
      <c r="J129" s="117">
        <v>0.0</v>
      </c>
      <c r="K129" s="117">
        <v>0.0</v>
      </c>
      <c r="L129" s="117" t="s">
        <v>1501</v>
      </c>
      <c r="M129" s="118" t="s">
        <v>1502</v>
      </c>
      <c r="N129" s="118">
        <v>6.03</v>
      </c>
      <c r="O129" s="118">
        <v>5.18</v>
      </c>
      <c r="P129" s="118">
        <v>0.63</v>
      </c>
      <c r="Q129" s="119">
        <v>6.09</v>
      </c>
      <c r="R129" s="119">
        <v>5.04</v>
      </c>
      <c r="S129" s="110">
        <v>0.61</v>
      </c>
      <c r="T129" s="118">
        <v>6.06</v>
      </c>
      <c r="U129" s="118">
        <v>4.97</v>
      </c>
      <c r="V129" s="118">
        <v>0.82</v>
      </c>
      <c r="W129" s="118">
        <v>0.0</v>
      </c>
      <c r="X129" s="118">
        <v>0.0</v>
      </c>
      <c r="Y129" s="118">
        <v>0.0</v>
      </c>
      <c r="Z129" s="118" t="s">
        <v>921</v>
      </c>
      <c r="AA129" s="118" t="s">
        <v>908</v>
      </c>
      <c r="AB129" s="118" t="s">
        <v>909</v>
      </c>
      <c r="AC129" s="120" t="s">
        <v>1503</v>
      </c>
      <c r="AD129" s="72" t="s">
        <v>925</v>
      </c>
      <c r="AE129" s="72" t="s">
        <v>1046</v>
      </c>
      <c r="AF129" s="72" t="s">
        <v>1026</v>
      </c>
      <c r="AG129" s="72">
        <v>27.0</v>
      </c>
      <c r="AH129" s="121" t="s">
        <v>1504</v>
      </c>
      <c r="AI129" s="120" t="s">
        <v>915</v>
      </c>
      <c r="AJ129" s="122" t="s">
        <v>980</v>
      </c>
      <c r="AK129" s="123">
        <f>COUNTIF(Ongoing!$A$2:$X$26,A129)</f>
        <v>0</v>
      </c>
    </row>
    <row r="130" ht="26.25" customHeight="1">
      <c r="A130" s="110" t="s">
        <v>383</v>
      </c>
      <c r="B130" s="110" t="s">
        <v>238</v>
      </c>
      <c r="C130" s="111" t="s">
        <v>63</v>
      </c>
      <c r="D130" s="112">
        <v>4.0</v>
      </c>
      <c r="E130" s="113">
        <v>10.185</v>
      </c>
      <c r="F130" s="114">
        <v>10.185</v>
      </c>
      <c r="G130" s="115" t="s">
        <v>427</v>
      </c>
      <c r="H130" s="116">
        <v>6.59</v>
      </c>
      <c r="I130" s="117">
        <v>72.0</v>
      </c>
      <c r="J130" s="117">
        <v>20.0</v>
      </c>
      <c r="K130" s="117">
        <v>20.0</v>
      </c>
      <c r="L130" s="117" t="s">
        <v>1409</v>
      </c>
      <c r="M130" s="118" t="s">
        <v>1409</v>
      </c>
      <c r="N130" s="118">
        <v>6.06</v>
      </c>
      <c r="O130" s="118">
        <v>6.53</v>
      </c>
      <c r="P130" s="118">
        <v>0.6</v>
      </c>
      <c r="Q130" s="119">
        <v>6.1</v>
      </c>
      <c r="R130" s="119">
        <v>6.64</v>
      </c>
      <c r="S130" s="110">
        <v>0.68</v>
      </c>
      <c r="T130" s="118">
        <v>6.18</v>
      </c>
      <c r="U130" s="118">
        <v>6.35</v>
      </c>
      <c r="V130" s="118">
        <v>0.45</v>
      </c>
      <c r="W130" s="118">
        <v>0.0</v>
      </c>
      <c r="X130" s="118">
        <v>0.0</v>
      </c>
      <c r="Y130" s="118">
        <v>0.0</v>
      </c>
      <c r="Z130" s="118" t="s">
        <v>921</v>
      </c>
      <c r="AA130" s="118" t="s">
        <v>1132</v>
      </c>
      <c r="AB130" s="118" t="s">
        <v>909</v>
      </c>
      <c r="AC130" s="120" t="s">
        <v>1505</v>
      </c>
      <c r="AD130" s="72" t="s">
        <v>1065</v>
      </c>
      <c r="AE130" s="72" t="s">
        <v>1079</v>
      </c>
      <c r="AF130" s="72" t="s">
        <v>1391</v>
      </c>
      <c r="AG130" s="72">
        <v>33.0</v>
      </c>
      <c r="AH130" s="121" t="s">
        <v>1506</v>
      </c>
      <c r="AI130" s="120" t="s">
        <v>915</v>
      </c>
      <c r="AJ130" s="122" t="s">
        <v>1113</v>
      </c>
      <c r="AK130" s="123">
        <f>COUNTIF(Ongoing!$A$2:$X$26,A130)</f>
        <v>0</v>
      </c>
    </row>
    <row r="131" ht="26.25" customHeight="1">
      <c r="A131" s="110" t="s">
        <v>552</v>
      </c>
      <c r="B131" s="110" t="s">
        <v>103</v>
      </c>
      <c r="C131" s="111" t="s">
        <v>78</v>
      </c>
      <c r="D131" s="112">
        <v>6.0</v>
      </c>
      <c r="E131" s="113">
        <v>2.59</v>
      </c>
      <c r="F131" s="114">
        <v>0.35</v>
      </c>
      <c r="G131" s="115" t="s">
        <v>1166</v>
      </c>
      <c r="H131" s="116">
        <v>6.7</v>
      </c>
      <c r="I131" s="117">
        <v>43.0</v>
      </c>
      <c r="J131" s="117">
        <v>0.0</v>
      </c>
      <c r="K131" s="117">
        <v>0.0</v>
      </c>
      <c r="L131" s="124">
        <v>45510.0</v>
      </c>
      <c r="M131" s="125">
        <v>45417.0</v>
      </c>
      <c r="N131" s="118">
        <v>6.04</v>
      </c>
      <c r="O131" s="118">
        <v>6.6</v>
      </c>
      <c r="P131" s="118">
        <v>0.67</v>
      </c>
      <c r="Q131" s="119">
        <v>6.06</v>
      </c>
      <c r="R131" s="119">
        <v>6.82</v>
      </c>
      <c r="S131" s="110">
        <v>0.68</v>
      </c>
      <c r="T131" s="118">
        <v>6.0</v>
      </c>
      <c r="U131" s="118">
        <v>6.46</v>
      </c>
      <c r="V131" s="118">
        <v>0.63</v>
      </c>
      <c r="W131" s="118">
        <v>0.0</v>
      </c>
      <c r="X131" s="118">
        <v>0.0</v>
      </c>
      <c r="Y131" s="118">
        <v>0.0</v>
      </c>
      <c r="Z131" s="118" t="s">
        <v>921</v>
      </c>
      <c r="AA131" s="118" t="s">
        <v>930</v>
      </c>
      <c r="AB131" s="118" t="s">
        <v>1507</v>
      </c>
      <c r="AC131" s="120" t="s">
        <v>1508</v>
      </c>
      <c r="AD131" s="72" t="s">
        <v>1177</v>
      </c>
      <c r="AE131" s="72" t="s">
        <v>990</v>
      </c>
      <c r="AF131" s="72" t="s">
        <v>1026</v>
      </c>
      <c r="AG131" s="72">
        <v>30.0</v>
      </c>
      <c r="AH131" s="121" t="s">
        <v>1509</v>
      </c>
      <c r="AI131" s="120" t="s">
        <v>949</v>
      </c>
      <c r="AJ131" s="122" t="s">
        <v>916</v>
      </c>
      <c r="AK131" s="123">
        <f>COUNTIF(Ongoing!$A$2:$X$26,A131)</f>
        <v>0</v>
      </c>
    </row>
    <row r="132" ht="26.25" customHeight="1">
      <c r="A132" s="110" t="s">
        <v>156</v>
      </c>
      <c r="B132" s="110" t="s">
        <v>143</v>
      </c>
      <c r="C132" s="111" t="s">
        <v>974</v>
      </c>
      <c r="D132" s="112">
        <v>1.0</v>
      </c>
      <c r="E132" s="113">
        <v>24.22</v>
      </c>
      <c r="F132" s="114">
        <v>20.265</v>
      </c>
      <c r="G132" s="115" t="s">
        <v>1006</v>
      </c>
      <c r="H132" s="116">
        <v>4.99</v>
      </c>
      <c r="I132" s="117">
        <v>90.0</v>
      </c>
      <c r="J132" s="117">
        <v>0.0</v>
      </c>
      <c r="K132" s="117">
        <v>0.0</v>
      </c>
      <c r="L132" s="117" t="s">
        <v>1510</v>
      </c>
      <c r="M132" s="118" t="s">
        <v>1511</v>
      </c>
      <c r="N132" s="118">
        <v>6.06</v>
      </c>
      <c r="O132" s="118">
        <v>4.99</v>
      </c>
      <c r="P132" s="118">
        <v>0.89</v>
      </c>
      <c r="Q132" s="119">
        <v>5.99</v>
      </c>
      <c r="R132" s="119">
        <v>4.89</v>
      </c>
      <c r="S132" s="110">
        <v>0.7</v>
      </c>
      <c r="T132" s="118">
        <v>6.12</v>
      </c>
      <c r="U132" s="118">
        <v>5.24</v>
      </c>
      <c r="V132" s="118">
        <v>0.95</v>
      </c>
      <c r="W132" s="118">
        <v>0.0</v>
      </c>
      <c r="X132" s="118">
        <v>0.0</v>
      </c>
      <c r="Y132" s="118">
        <v>0.0</v>
      </c>
      <c r="Z132" s="118" t="s">
        <v>907</v>
      </c>
      <c r="AA132" s="118" t="s">
        <v>1512</v>
      </c>
      <c r="AB132" s="118" t="s">
        <v>1513</v>
      </c>
      <c r="AC132" s="120" t="s">
        <v>1514</v>
      </c>
      <c r="AD132" s="72" t="s">
        <v>1515</v>
      </c>
      <c r="AE132" s="72" t="s">
        <v>1025</v>
      </c>
      <c r="AF132" s="72" t="s">
        <v>990</v>
      </c>
      <c r="AG132" s="72">
        <v>27.0</v>
      </c>
      <c r="AH132" s="121" t="s">
        <v>1516</v>
      </c>
      <c r="AI132" s="120" t="s">
        <v>949</v>
      </c>
      <c r="AJ132" s="122" t="s">
        <v>980</v>
      </c>
      <c r="AK132" s="123">
        <f>COUNTIF(Ongoing!$A$2:$X$26,A132)</f>
        <v>0</v>
      </c>
    </row>
    <row r="133" ht="26.25" customHeight="1">
      <c r="A133" s="110" t="s">
        <v>658</v>
      </c>
      <c r="B133" s="110" t="s">
        <v>238</v>
      </c>
      <c r="C133" s="111" t="s">
        <v>63</v>
      </c>
      <c r="D133" s="112">
        <v>8.0</v>
      </c>
      <c r="E133" s="113">
        <v>1.33</v>
      </c>
      <c r="F133" s="114">
        <v>0.35</v>
      </c>
      <c r="G133" s="115" t="s">
        <v>955</v>
      </c>
      <c r="H133" s="116">
        <v>6.08</v>
      </c>
      <c r="I133" s="117">
        <v>40.0</v>
      </c>
      <c r="J133" s="117">
        <v>0.0</v>
      </c>
      <c r="K133" s="117">
        <v>0.0</v>
      </c>
      <c r="L133" s="124">
        <v>45448.0</v>
      </c>
      <c r="M133" s="125">
        <v>45417.0</v>
      </c>
      <c r="N133" s="118">
        <v>5.91</v>
      </c>
      <c r="O133" s="118">
        <v>5.97</v>
      </c>
      <c r="P133" s="118">
        <v>0.43</v>
      </c>
      <c r="Q133" s="119">
        <v>5.91</v>
      </c>
      <c r="R133" s="119">
        <v>5.97</v>
      </c>
      <c r="S133" s="110">
        <v>0.43</v>
      </c>
      <c r="T133" s="118">
        <v>5.78</v>
      </c>
      <c r="U133" s="118">
        <v>5.9</v>
      </c>
      <c r="V133" s="118">
        <v>0.53</v>
      </c>
      <c r="W133" s="118">
        <v>0.0</v>
      </c>
      <c r="X133" s="118">
        <v>0.0</v>
      </c>
      <c r="Y133" s="118">
        <v>0.0</v>
      </c>
      <c r="Z133" s="118" t="s">
        <v>907</v>
      </c>
      <c r="AA133" s="118" t="s">
        <v>1132</v>
      </c>
      <c r="AB133" s="118" t="s">
        <v>909</v>
      </c>
      <c r="AC133" s="120" t="s">
        <v>1517</v>
      </c>
      <c r="AD133" s="72" t="s">
        <v>925</v>
      </c>
      <c r="AE133" s="72" t="s">
        <v>927</v>
      </c>
      <c r="AF133" s="72" t="s">
        <v>927</v>
      </c>
      <c r="AG133" s="72">
        <v>20.0</v>
      </c>
      <c r="AH133" s="121" t="s">
        <v>1518</v>
      </c>
      <c r="AI133" s="120" t="s">
        <v>915</v>
      </c>
      <c r="AJ133" s="122" t="s">
        <v>942</v>
      </c>
      <c r="AK133" s="123">
        <f>COUNTIF(Ongoing!$A$2:$X$26,A133)</f>
        <v>0</v>
      </c>
    </row>
    <row r="134" ht="26.25" customHeight="1">
      <c r="A134" s="110" t="s">
        <v>206</v>
      </c>
      <c r="B134" s="110" t="s">
        <v>95</v>
      </c>
      <c r="C134" s="111" t="s">
        <v>63</v>
      </c>
      <c r="D134" s="112">
        <v>2.0</v>
      </c>
      <c r="E134" s="113">
        <v>18.935</v>
      </c>
      <c r="F134" s="114">
        <v>18.725</v>
      </c>
      <c r="G134" s="115" t="s">
        <v>1223</v>
      </c>
      <c r="H134" s="116">
        <v>6.62</v>
      </c>
      <c r="I134" s="117">
        <v>86.0</v>
      </c>
      <c r="J134" s="117">
        <v>0.0</v>
      </c>
      <c r="K134" s="117">
        <v>10.0</v>
      </c>
      <c r="L134" s="117" t="s">
        <v>1519</v>
      </c>
      <c r="M134" s="118" t="s">
        <v>1520</v>
      </c>
      <c r="N134" s="118">
        <v>6.24</v>
      </c>
      <c r="O134" s="118">
        <v>6.63</v>
      </c>
      <c r="P134" s="118">
        <v>0.86</v>
      </c>
      <c r="Q134" s="119">
        <v>6.26</v>
      </c>
      <c r="R134" s="119">
        <v>7.04</v>
      </c>
      <c r="S134" s="110">
        <v>0.81</v>
      </c>
      <c r="T134" s="118">
        <v>6.4</v>
      </c>
      <c r="U134" s="118">
        <v>6.68</v>
      </c>
      <c r="V134" s="118">
        <v>0.95</v>
      </c>
      <c r="W134" s="118">
        <v>0.0</v>
      </c>
      <c r="X134" s="118">
        <v>0.0</v>
      </c>
      <c r="Y134" s="118">
        <v>0.0</v>
      </c>
      <c r="Z134" s="118" t="s">
        <v>956</v>
      </c>
      <c r="AA134" s="118" t="s">
        <v>1081</v>
      </c>
      <c r="AB134" s="118" t="s">
        <v>1521</v>
      </c>
      <c r="AC134" s="120" t="s">
        <v>1522</v>
      </c>
      <c r="AD134" s="72" t="s">
        <v>1523</v>
      </c>
      <c r="AE134" s="72" t="s">
        <v>990</v>
      </c>
      <c r="AF134" s="72" t="s">
        <v>1524</v>
      </c>
      <c r="AG134" s="72">
        <v>35.0</v>
      </c>
      <c r="AH134" s="121" t="s">
        <v>1525</v>
      </c>
      <c r="AI134" s="120" t="s">
        <v>949</v>
      </c>
      <c r="AJ134" s="122" t="s">
        <v>942</v>
      </c>
      <c r="AK134" s="123">
        <f>COUNTIF(Ongoing!$A$2:$X$26,A134)</f>
        <v>0</v>
      </c>
    </row>
    <row r="135" ht="26.25" customHeight="1">
      <c r="A135" s="110" t="s">
        <v>242</v>
      </c>
      <c r="B135" s="110" t="s">
        <v>244</v>
      </c>
      <c r="C135" s="111" t="s">
        <v>974</v>
      </c>
      <c r="D135" s="112">
        <v>1.0</v>
      </c>
      <c r="E135" s="113">
        <v>7.0</v>
      </c>
      <c r="F135" s="114">
        <v>15.96</v>
      </c>
      <c r="G135" s="115" t="s">
        <v>409</v>
      </c>
      <c r="H135" s="116">
        <v>4.86</v>
      </c>
      <c r="I135" s="117">
        <v>92.0</v>
      </c>
      <c r="J135" s="117">
        <v>0.0</v>
      </c>
      <c r="K135" s="117">
        <v>0.0</v>
      </c>
      <c r="L135" s="117" t="s">
        <v>1526</v>
      </c>
      <c r="M135" s="118" t="s">
        <v>1243</v>
      </c>
      <c r="N135" s="118">
        <v>6.2</v>
      </c>
      <c r="O135" s="118">
        <v>4.78</v>
      </c>
      <c r="P135" s="118">
        <v>0.95</v>
      </c>
      <c r="Q135" s="119">
        <v>6.14</v>
      </c>
      <c r="R135" s="119">
        <v>4.58</v>
      </c>
      <c r="S135" s="110">
        <v>0.95</v>
      </c>
      <c r="T135" s="118">
        <v>6.31</v>
      </c>
      <c r="U135" s="118">
        <v>4.99</v>
      </c>
      <c r="V135" s="118">
        <v>0.97</v>
      </c>
      <c r="W135" s="118">
        <v>0.0</v>
      </c>
      <c r="X135" s="118">
        <v>0.0</v>
      </c>
      <c r="Y135" s="118">
        <v>0.0</v>
      </c>
      <c r="Z135" s="118" t="s">
        <v>907</v>
      </c>
      <c r="AA135" s="118" t="s">
        <v>1123</v>
      </c>
      <c r="AB135" s="118" t="s">
        <v>1527</v>
      </c>
      <c r="AC135" s="120" t="s">
        <v>1528</v>
      </c>
      <c r="AD135" s="72" t="s">
        <v>925</v>
      </c>
      <c r="AE135" s="72" t="s">
        <v>926</v>
      </c>
      <c r="AF135" s="72" t="s">
        <v>1262</v>
      </c>
      <c r="AG135" s="72">
        <v>28.0</v>
      </c>
      <c r="AH135" s="121" t="s">
        <v>1529</v>
      </c>
      <c r="AI135" s="120" t="s">
        <v>915</v>
      </c>
      <c r="AJ135" s="122" t="s">
        <v>980</v>
      </c>
      <c r="AK135" s="123">
        <f>COUNTIF(Ongoing!$A$2:$X$26,A135)</f>
        <v>0</v>
      </c>
    </row>
    <row r="136" ht="26.25" customHeight="1">
      <c r="A136" s="126" t="s">
        <v>836</v>
      </c>
      <c r="B136" s="126" t="s">
        <v>162</v>
      </c>
      <c r="C136" s="127" t="s">
        <v>63</v>
      </c>
      <c r="D136" s="112">
        <v>8.0</v>
      </c>
      <c r="E136" s="113">
        <v>0.805</v>
      </c>
      <c r="F136" s="114">
        <v>0.35</v>
      </c>
      <c r="G136" s="115" t="s">
        <v>969</v>
      </c>
      <c r="H136" s="116">
        <v>6.0</v>
      </c>
      <c r="I136" s="117">
        <v>71.0</v>
      </c>
      <c r="J136" s="117">
        <v>0.0</v>
      </c>
      <c r="K136" s="117">
        <v>0.0</v>
      </c>
      <c r="L136" s="124">
        <v>45448.0</v>
      </c>
      <c r="M136" s="125">
        <v>45417.0</v>
      </c>
      <c r="N136" s="118">
        <v>6.04</v>
      </c>
      <c r="O136" s="118">
        <v>6.26</v>
      </c>
      <c r="P136" s="118">
        <v>0.55</v>
      </c>
      <c r="Q136" s="119">
        <v>6.04</v>
      </c>
      <c r="R136" s="119">
        <v>6.26</v>
      </c>
      <c r="S136" s="126">
        <v>0.55</v>
      </c>
      <c r="T136" s="118">
        <v>6.03</v>
      </c>
      <c r="U136" s="118">
        <v>6.21</v>
      </c>
      <c r="V136" s="118">
        <v>0.45</v>
      </c>
      <c r="W136" s="118">
        <v>0.0</v>
      </c>
      <c r="X136" s="118">
        <v>0.0</v>
      </c>
      <c r="Y136" s="118">
        <v>0.0</v>
      </c>
      <c r="Z136" s="118" t="s">
        <v>907</v>
      </c>
      <c r="AA136" s="118" t="s">
        <v>943</v>
      </c>
      <c r="AB136" s="118" t="s">
        <v>1530</v>
      </c>
      <c r="AC136" s="120" t="s">
        <v>1531</v>
      </c>
      <c r="AD136" s="72" t="s">
        <v>1532</v>
      </c>
      <c r="AE136" s="72" t="s">
        <v>1025</v>
      </c>
      <c r="AF136" s="72" t="s">
        <v>1533</v>
      </c>
      <c r="AG136" s="72">
        <v>26.0</v>
      </c>
      <c r="AH136" s="121" t="s">
        <v>1534</v>
      </c>
      <c r="AI136" s="120" t="s">
        <v>968</v>
      </c>
      <c r="AJ136" s="122" t="s">
        <v>935</v>
      </c>
      <c r="AK136" s="123">
        <f>COUNTIF(Ongoing!$A$2:$X$26,A136)</f>
        <v>0</v>
      </c>
    </row>
    <row r="137" ht="26.25" customHeight="1">
      <c r="A137" s="126" t="s">
        <v>438</v>
      </c>
      <c r="B137" s="126" t="s">
        <v>256</v>
      </c>
      <c r="C137" s="127" t="s">
        <v>78</v>
      </c>
      <c r="D137" s="112">
        <v>4.0</v>
      </c>
      <c r="E137" s="113">
        <v>3.675</v>
      </c>
      <c r="F137" s="114">
        <v>10.57</v>
      </c>
      <c r="G137" s="115" t="s">
        <v>1166</v>
      </c>
      <c r="H137" s="116">
        <v>6.56</v>
      </c>
      <c r="I137" s="117">
        <v>78.0</v>
      </c>
      <c r="J137" s="117">
        <v>0.0</v>
      </c>
      <c r="K137" s="117">
        <v>0.0</v>
      </c>
      <c r="L137" s="124">
        <v>45571.0</v>
      </c>
      <c r="M137" s="118" t="s">
        <v>1293</v>
      </c>
      <c r="N137" s="118">
        <v>6.04</v>
      </c>
      <c r="O137" s="118">
        <v>6.52</v>
      </c>
      <c r="P137" s="118">
        <v>0.82</v>
      </c>
      <c r="Q137" s="119">
        <v>6.04</v>
      </c>
      <c r="R137" s="119">
        <v>6.52</v>
      </c>
      <c r="S137" s="126">
        <v>0.82</v>
      </c>
      <c r="T137" s="118">
        <v>6.0</v>
      </c>
      <c r="U137" s="118">
        <v>6.41</v>
      </c>
      <c r="V137" s="118">
        <v>0.87</v>
      </c>
      <c r="W137" s="118">
        <v>0.0</v>
      </c>
      <c r="X137" s="118">
        <v>0.0</v>
      </c>
      <c r="Y137" s="118">
        <v>0.0</v>
      </c>
      <c r="Z137" s="118" t="s">
        <v>907</v>
      </c>
      <c r="AA137" s="118" t="s">
        <v>950</v>
      </c>
      <c r="AB137" s="118" t="s">
        <v>1535</v>
      </c>
      <c r="AC137" s="120" t="s">
        <v>1355</v>
      </c>
      <c r="AD137" s="72" t="s">
        <v>1536</v>
      </c>
      <c r="AE137" s="72" t="s">
        <v>1025</v>
      </c>
      <c r="AF137" s="72" t="s">
        <v>990</v>
      </c>
      <c r="AG137" s="72">
        <v>26.0</v>
      </c>
      <c r="AH137" s="121" t="s">
        <v>1537</v>
      </c>
      <c r="AI137" s="120" t="s">
        <v>968</v>
      </c>
      <c r="AJ137" s="122" t="s">
        <v>916</v>
      </c>
      <c r="AK137" s="123">
        <f>COUNTIF(Ongoing!$A$2:$X$26,A137)</f>
        <v>0</v>
      </c>
    </row>
    <row r="138" ht="26.25" customHeight="1">
      <c r="A138" s="126" t="s">
        <v>575</v>
      </c>
      <c r="B138" s="126" t="s">
        <v>90</v>
      </c>
      <c r="C138" s="127" t="s">
        <v>78</v>
      </c>
      <c r="D138" s="112">
        <v>6.0</v>
      </c>
      <c r="E138" s="113">
        <v>0.945</v>
      </c>
      <c r="F138" s="114">
        <v>0.35</v>
      </c>
      <c r="G138" s="115" t="s">
        <v>529</v>
      </c>
      <c r="H138" s="116">
        <v>6.79</v>
      </c>
      <c r="I138" s="117">
        <v>46.0</v>
      </c>
      <c r="J138" s="117">
        <v>0.0</v>
      </c>
      <c r="K138" s="117">
        <v>0.0</v>
      </c>
      <c r="L138" s="124">
        <v>45448.0</v>
      </c>
      <c r="M138" s="125">
        <v>45417.0</v>
      </c>
      <c r="N138" s="118">
        <v>6.09</v>
      </c>
      <c r="O138" s="118">
        <v>6.8</v>
      </c>
      <c r="P138" s="118">
        <v>0.54</v>
      </c>
      <c r="Q138" s="119">
        <v>6.09</v>
      </c>
      <c r="R138" s="119">
        <v>6.8</v>
      </c>
      <c r="S138" s="126">
        <v>0.54</v>
      </c>
      <c r="T138" s="118">
        <v>6.14</v>
      </c>
      <c r="U138" s="118">
        <v>6.86</v>
      </c>
      <c r="V138" s="118">
        <v>0.74</v>
      </c>
      <c r="W138" s="118">
        <v>0.0</v>
      </c>
      <c r="X138" s="118">
        <v>0.0</v>
      </c>
      <c r="Y138" s="118">
        <v>0.0</v>
      </c>
      <c r="Z138" s="118" t="s">
        <v>921</v>
      </c>
      <c r="AA138" s="118" t="s">
        <v>1132</v>
      </c>
      <c r="AB138" s="118" t="s">
        <v>1538</v>
      </c>
      <c r="AC138" s="120" t="s">
        <v>1539</v>
      </c>
      <c r="AD138" s="72" t="s">
        <v>1540</v>
      </c>
      <c r="AE138" s="72" t="s">
        <v>1046</v>
      </c>
      <c r="AF138" s="72" t="s">
        <v>1046</v>
      </c>
      <c r="AG138" s="72">
        <v>24.0</v>
      </c>
      <c r="AH138" s="121" t="s">
        <v>1541</v>
      </c>
      <c r="AI138" s="120" t="s">
        <v>984</v>
      </c>
      <c r="AJ138" s="122" t="s">
        <v>1113</v>
      </c>
      <c r="AK138" s="123">
        <f>COUNTIF(Ongoing!$A$2:$X$26,A138)</f>
        <v>0</v>
      </c>
    </row>
    <row r="139" ht="26.25" customHeight="1">
      <c r="A139" s="126" t="s">
        <v>837</v>
      </c>
      <c r="B139" s="126" t="s">
        <v>241</v>
      </c>
      <c r="C139" s="127" t="s">
        <v>63</v>
      </c>
      <c r="D139" s="112">
        <v>8.0</v>
      </c>
      <c r="E139" s="113">
        <v>1.645</v>
      </c>
      <c r="F139" s="114">
        <v>0.35</v>
      </c>
      <c r="G139" s="115" t="s">
        <v>1327</v>
      </c>
      <c r="H139" s="116">
        <v>6.23</v>
      </c>
      <c r="I139" s="117">
        <v>76.0</v>
      </c>
      <c r="J139" s="117">
        <v>0.0</v>
      </c>
      <c r="K139" s="117">
        <v>10.0</v>
      </c>
      <c r="L139" s="124">
        <v>45478.0</v>
      </c>
      <c r="M139" s="125">
        <v>45417.0</v>
      </c>
      <c r="N139" s="118">
        <v>5.82</v>
      </c>
      <c r="O139" s="118">
        <v>5.96</v>
      </c>
      <c r="P139" s="118">
        <v>0.22</v>
      </c>
      <c r="Q139" s="119">
        <v>5.82</v>
      </c>
      <c r="R139" s="119">
        <v>5.96</v>
      </c>
      <c r="S139" s="126">
        <v>0.22</v>
      </c>
      <c r="T139" s="118">
        <v>5.92</v>
      </c>
      <c r="U139" s="118">
        <v>6.0</v>
      </c>
      <c r="V139" s="118">
        <v>0.16</v>
      </c>
      <c r="W139" s="118">
        <v>0.0</v>
      </c>
      <c r="X139" s="118">
        <v>0.0</v>
      </c>
      <c r="Y139" s="118">
        <v>0.0</v>
      </c>
      <c r="Z139" s="118" t="s">
        <v>907</v>
      </c>
      <c r="AA139" s="118" t="s">
        <v>1001</v>
      </c>
      <c r="AB139" s="118" t="s">
        <v>909</v>
      </c>
      <c r="AC139" s="120" t="s">
        <v>1542</v>
      </c>
      <c r="AD139" s="72" t="s">
        <v>925</v>
      </c>
      <c r="AE139" s="72" t="s">
        <v>1178</v>
      </c>
      <c r="AF139" s="72" t="s">
        <v>1178</v>
      </c>
      <c r="AG139" s="72">
        <v>23.0</v>
      </c>
      <c r="AH139" s="121" t="s">
        <v>1543</v>
      </c>
      <c r="AI139" s="120" t="s">
        <v>915</v>
      </c>
      <c r="AJ139" s="122" t="s">
        <v>942</v>
      </c>
      <c r="AK139" s="123">
        <f>COUNTIF(Ongoing!$A$2:$X$26,A139)</f>
        <v>0</v>
      </c>
    </row>
    <row r="140" ht="26.25" customHeight="1">
      <c r="A140" s="126" t="s">
        <v>512</v>
      </c>
      <c r="B140" s="126" t="s">
        <v>90</v>
      </c>
      <c r="C140" s="127" t="s">
        <v>917</v>
      </c>
      <c r="D140" s="112">
        <v>4.0</v>
      </c>
      <c r="E140" s="113">
        <v>3.325</v>
      </c>
      <c r="F140" s="114">
        <v>5.81</v>
      </c>
      <c r="G140" s="115" t="s">
        <v>955</v>
      </c>
      <c r="H140" s="116">
        <v>6.22</v>
      </c>
      <c r="I140" s="117">
        <v>75.0</v>
      </c>
      <c r="J140" s="117">
        <v>0.0</v>
      </c>
      <c r="K140" s="117">
        <v>0.0</v>
      </c>
      <c r="L140" s="124">
        <v>45542.0</v>
      </c>
      <c r="M140" s="125">
        <v>45635.0</v>
      </c>
      <c r="N140" s="118">
        <v>5.92</v>
      </c>
      <c r="O140" s="118">
        <v>6.08</v>
      </c>
      <c r="P140" s="118">
        <v>0.61</v>
      </c>
      <c r="Q140" s="119">
        <v>5.92</v>
      </c>
      <c r="R140" s="119">
        <v>6.08</v>
      </c>
      <c r="S140" s="126">
        <v>0.61</v>
      </c>
      <c r="T140" s="118">
        <v>5.82</v>
      </c>
      <c r="U140" s="118">
        <v>5.89</v>
      </c>
      <c r="V140" s="118">
        <v>0.58</v>
      </c>
      <c r="W140" s="118">
        <v>0.0</v>
      </c>
      <c r="X140" s="118">
        <v>0.0</v>
      </c>
      <c r="Y140" s="118">
        <v>0.0</v>
      </c>
      <c r="Z140" s="118" t="s">
        <v>921</v>
      </c>
      <c r="AA140" s="118" t="s">
        <v>1016</v>
      </c>
      <c r="AB140" s="118" t="s">
        <v>1544</v>
      </c>
      <c r="AC140" s="120" t="s">
        <v>1545</v>
      </c>
      <c r="AD140" s="72" t="s">
        <v>1546</v>
      </c>
      <c r="AE140" s="72" t="s">
        <v>927</v>
      </c>
      <c r="AF140" s="72" t="s">
        <v>966</v>
      </c>
      <c r="AG140" s="72">
        <v>26.0</v>
      </c>
      <c r="AH140" s="121" t="s">
        <v>1547</v>
      </c>
      <c r="AI140" s="120" t="s">
        <v>968</v>
      </c>
      <c r="AJ140" s="122" t="s">
        <v>973</v>
      </c>
      <c r="AK140" s="123">
        <f>COUNTIF(Ongoing!$A$2:$X$26,A140)</f>
        <v>0</v>
      </c>
    </row>
    <row r="141" ht="26.25" customHeight="1">
      <c r="A141" s="126" t="s">
        <v>173</v>
      </c>
      <c r="B141" s="126" t="s">
        <v>162</v>
      </c>
      <c r="C141" s="127" t="s">
        <v>63</v>
      </c>
      <c r="D141" s="112">
        <v>1.0</v>
      </c>
      <c r="E141" s="113">
        <v>37.24</v>
      </c>
      <c r="F141" s="114">
        <v>46.06</v>
      </c>
      <c r="G141" s="115" t="s">
        <v>1548</v>
      </c>
      <c r="H141" s="116">
        <v>7.25</v>
      </c>
      <c r="I141" s="117">
        <v>87.0</v>
      </c>
      <c r="J141" s="117">
        <v>70.0</v>
      </c>
      <c r="K141" s="117">
        <v>70.0</v>
      </c>
      <c r="L141" s="117" t="s">
        <v>1549</v>
      </c>
      <c r="M141" s="118" t="s">
        <v>1550</v>
      </c>
      <c r="N141" s="118">
        <v>6.12</v>
      </c>
      <c r="O141" s="118">
        <v>6.99</v>
      </c>
      <c r="P141" s="118">
        <v>0.78</v>
      </c>
      <c r="Q141" s="119">
        <v>6.05</v>
      </c>
      <c r="R141" s="119">
        <v>6.88</v>
      </c>
      <c r="S141" s="126">
        <v>0.83</v>
      </c>
      <c r="T141" s="118">
        <v>6.16</v>
      </c>
      <c r="U141" s="118">
        <v>7.06</v>
      </c>
      <c r="V141" s="118">
        <v>0.82</v>
      </c>
      <c r="W141" s="118">
        <v>0.0</v>
      </c>
      <c r="X141" s="118">
        <v>0.0</v>
      </c>
      <c r="Y141" s="118">
        <v>0.0</v>
      </c>
      <c r="Z141" s="118" t="s">
        <v>921</v>
      </c>
      <c r="AA141" s="118" t="s">
        <v>943</v>
      </c>
      <c r="AB141" s="118" t="s">
        <v>1551</v>
      </c>
      <c r="AC141" s="120" t="s">
        <v>1552</v>
      </c>
      <c r="AD141" s="72" t="s">
        <v>925</v>
      </c>
      <c r="AE141" s="72" t="s">
        <v>1126</v>
      </c>
      <c r="AF141" s="72" t="s">
        <v>1085</v>
      </c>
      <c r="AG141" s="72">
        <v>27.0</v>
      </c>
      <c r="AH141" s="121" t="s">
        <v>1553</v>
      </c>
      <c r="AI141" s="120" t="s">
        <v>968</v>
      </c>
      <c r="AJ141" s="122" t="s">
        <v>1113</v>
      </c>
      <c r="AK141" s="123">
        <f>COUNTIF(Ongoing!$A$2:$X$26,A141)</f>
        <v>0</v>
      </c>
    </row>
    <row r="142" ht="26.25" customHeight="1">
      <c r="A142" s="126" t="s">
        <v>343</v>
      </c>
      <c r="B142" s="126" t="s">
        <v>197</v>
      </c>
      <c r="C142" s="127" t="s">
        <v>974</v>
      </c>
      <c r="D142" s="112">
        <v>3.0</v>
      </c>
      <c r="E142" s="113">
        <v>0.665</v>
      </c>
      <c r="F142" s="114">
        <v>0.35</v>
      </c>
      <c r="G142" s="115" t="s">
        <v>505</v>
      </c>
      <c r="H142" s="116">
        <v>4.84</v>
      </c>
      <c r="I142" s="117">
        <v>9.0</v>
      </c>
      <c r="J142" s="117">
        <v>0.0</v>
      </c>
      <c r="K142" s="117">
        <v>0.0</v>
      </c>
      <c r="L142" s="124">
        <v>45417.0</v>
      </c>
      <c r="M142" s="125">
        <v>45417.0</v>
      </c>
      <c r="N142" s="118">
        <v>6.17</v>
      </c>
      <c r="O142" s="118">
        <v>3.5</v>
      </c>
      <c r="P142" s="118">
        <v>0.08</v>
      </c>
      <c r="Q142" s="119">
        <v>5.83</v>
      </c>
      <c r="R142" s="119">
        <v>4.17</v>
      </c>
      <c r="S142" s="126">
        <v>0.06</v>
      </c>
      <c r="T142" s="118">
        <v>0.0</v>
      </c>
      <c r="U142" s="118">
        <v>0.0</v>
      </c>
      <c r="V142" s="118">
        <v>0.0</v>
      </c>
      <c r="W142" s="118">
        <v>0.0</v>
      </c>
      <c r="X142" s="118">
        <v>0.0</v>
      </c>
      <c r="Y142" s="118">
        <v>0.0</v>
      </c>
      <c r="Z142" s="118" t="s">
        <v>907</v>
      </c>
      <c r="AA142" s="118" t="s">
        <v>922</v>
      </c>
      <c r="AB142" s="118" t="s">
        <v>1425</v>
      </c>
      <c r="AC142" s="120" t="s">
        <v>1554</v>
      </c>
      <c r="AD142" s="72" t="s">
        <v>925</v>
      </c>
      <c r="AE142" s="72" t="s">
        <v>1555</v>
      </c>
      <c r="AF142" s="72" t="s">
        <v>971</v>
      </c>
      <c r="AG142" s="72">
        <v>38.0</v>
      </c>
      <c r="AH142" s="121" t="s">
        <v>1556</v>
      </c>
      <c r="AI142" s="120" t="s">
        <v>915</v>
      </c>
      <c r="AJ142" s="122" t="s">
        <v>980</v>
      </c>
      <c r="AK142" s="123">
        <f>COUNTIF(Ongoing!$A$2:$X$26,A142)</f>
        <v>0</v>
      </c>
    </row>
    <row r="143" ht="26.25" customHeight="1">
      <c r="A143" s="126" t="s">
        <v>776</v>
      </c>
      <c r="B143" s="126" t="s">
        <v>121</v>
      </c>
      <c r="C143" s="127" t="s">
        <v>917</v>
      </c>
      <c r="D143" s="112">
        <v>8.0</v>
      </c>
      <c r="E143" s="113">
        <v>2.45</v>
      </c>
      <c r="F143" s="114">
        <v>0.35</v>
      </c>
      <c r="G143" s="115" t="s">
        <v>1028</v>
      </c>
      <c r="H143" s="116">
        <v>5.97</v>
      </c>
      <c r="I143" s="117">
        <v>65.0</v>
      </c>
      <c r="J143" s="117">
        <v>0.0</v>
      </c>
      <c r="K143" s="117">
        <v>0.0</v>
      </c>
      <c r="L143" s="124">
        <v>45510.0</v>
      </c>
      <c r="M143" s="125">
        <v>45417.0</v>
      </c>
      <c r="N143" s="118">
        <v>5.91</v>
      </c>
      <c r="O143" s="118">
        <v>5.88</v>
      </c>
      <c r="P143" s="118">
        <v>0.68</v>
      </c>
      <c r="Q143" s="119">
        <v>5.91</v>
      </c>
      <c r="R143" s="119">
        <v>5.88</v>
      </c>
      <c r="S143" s="126">
        <v>0.68</v>
      </c>
      <c r="T143" s="118">
        <v>5.69</v>
      </c>
      <c r="U143" s="118">
        <v>5.64</v>
      </c>
      <c r="V143" s="118">
        <v>0.55</v>
      </c>
      <c r="W143" s="118">
        <v>0.0</v>
      </c>
      <c r="X143" s="118">
        <v>0.0</v>
      </c>
      <c r="Y143" s="118">
        <v>0.0</v>
      </c>
      <c r="Z143" s="118" t="s">
        <v>921</v>
      </c>
      <c r="AA143" s="118" t="s">
        <v>1094</v>
      </c>
      <c r="AB143" s="118" t="s">
        <v>1557</v>
      </c>
      <c r="AC143" s="120" t="s">
        <v>1558</v>
      </c>
      <c r="AD143" s="72" t="s">
        <v>925</v>
      </c>
      <c r="AE143" s="72" t="s">
        <v>1559</v>
      </c>
      <c r="AF143" s="72" t="s">
        <v>1115</v>
      </c>
      <c r="AG143" s="72">
        <v>23.0</v>
      </c>
      <c r="AH143" s="121" t="s">
        <v>1560</v>
      </c>
      <c r="AI143" s="120" t="s">
        <v>984</v>
      </c>
      <c r="AJ143" s="122" t="s">
        <v>973</v>
      </c>
      <c r="AK143" s="123">
        <f>COUNTIF(Ongoing!$A$2:$X$26,A143)</f>
        <v>0</v>
      </c>
    </row>
    <row r="144" ht="26.25" customHeight="1">
      <c r="A144" s="126" t="s">
        <v>278</v>
      </c>
      <c r="B144" s="126" t="s">
        <v>116</v>
      </c>
      <c r="C144" s="127" t="s">
        <v>63</v>
      </c>
      <c r="D144" s="112">
        <v>2.0</v>
      </c>
      <c r="E144" s="113">
        <v>16.52</v>
      </c>
      <c r="F144" s="114">
        <v>19.495</v>
      </c>
      <c r="G144" s="115" t="s">
        <v>1006</v>
      </c>
      <c r="H144" s="116">
        <v>6.79</v>
      </c>
      <c r="I144" s="117">
        <v>76.0</v>
      </c>
      <c r="J144" s="117">
        <v>10.0</v>
      </c>
      <c r="K144" s="117">
        <v>0.0</v>
      </c>
      <c r="L144" s="117" t="s">
        <v>1297</v>
      </c>
      <c r="M144" s="118" t="s">
        <v>1561</v>
      </c>
      <c r="N144" s="118">
        <v>6.13</v>
      </c>
      <c r="O144" s="118">
        <v>6.95</v>
      </c>
      <c r="P144" s="118">
        <v>0.86</v>
      </c>
      <c r="Q144" s="119">
        <v>6.13</v>
      </c>
      <c r="R144" s="119">
        <v>6.95</v>
      </c>
      <c r="S144" s="126">
        <v>0.8</v>
      </c>
      <c r="T144" s="118">
        <v>6.21</v>
      </c>
      <c r="U144" s="118">
        <v>6.89</v>
      </c>
      <c r="V144" s="118">
        <v>0.87</v>
      </c>
      <c r="W144" s="118">
        <v>0.0</v>
      </c>
      <c r="X144" s="118">
        <v>0.0</v>
      </c>
      <c r="Y144" s="118">
        <v>0.0</v>
      </c>
      <c r="Z144" s="118" t="s">
        <v>907</v>
      </c>
      <c r="AA144" s="118" t="s">
        <v>1052</v>
      </c>
      <c r="AB144" s="118" t="s">
        <v>909</v>
      </c>
      <c r="AC144" s="120" t="s">
        <v>1143</v>
      </c>
      <c r="AD144" s="72" t="s">
        <v>1532</v>
      </c>
      <c r="AE144" s="72" t="s">
        <v>1084</v>
      </c>
      <c r="AF144" s="72" t="s">
        <v>1423</v>
      </c>
      <c r="AG144" s="72">
        <v>29.0</v>
      </c>
      <c r="AH144" s="121" t="s">
        <v>1562</v>
      </c>
      <c r="AI144" s="120" t="s">
        <v>915</v>
      </c>
      <c r="AJ144" s="122" t="s">
        <v>942</v>
      </c>
      <c r="AK144" s="123">
        <f>COUNTIF(Ongoing!$A$2:$X$26,A144)</f>
        <v>0</v>
      </c>
    </row>
    <row r="145" ht="26.25" customHeight="1">
      <c r="A145" s="126" t="s">
        <v>734</v>
      </c>
      <c r="B145" s="126" t="s">
        <v>113</v>
      </c>
      <c r="C145" s="127" t="s">
        <v>917</v>
      </c>
      <c r="D145" s="112">
        <v>8.0</v>
      </c>
      <c r="E145" s="113">
        <v>0.91</v>
      </c>
      <c r="F145" s="114">
        <v>0.35</v>
      </c>
      <c r="G145" s="115" t="s">
        <v>613</v>
      </c>
      <c r="H145" s="116">
        <v>5.91</v>
      </c>
      <c r="I145" s="117">
        <v>44.0</v>
      </c>
      <c r="J145" s="117">
        <v>0.0</v>
      </c>
      <c r="K145" s="117">
        <v>0.0</v>
      </c>
      <c r="L145" s="124">
        <v>45448.0</v>
      </c>
      <c r="M145" s="125">
        <v>45417.0</v>
      </c>
      <c r="N145" s="118">
        <v>5.99</v>
      </c>
      <c r="O145" s="118">
        <v>6.03</v>
      </c>
      <c r="P145" s="118">
        <v>0.5</v>
      </c>
      <c r="Q145" s="119">
        <v>5.9</v>
      </c>
      <c r="R145" s="119">
        <v>5.88</v>
      </c>
      <c r="S145" s="126">
        <v>0.53</v>
      </c>
      <c r="T145" s="118">
        <v>6.08</v>
      </c>
      <c r="U145" s="118">
        <v>6.29</v>
      </c>
      <c r="V145" s="118">
        <v>0.5</v>
      </c>
      <c r="W145" s="118">
        <v>0.0</v>
      </c>
      <c r="X145" s="118">
        <v>0.0</v>
      </c>
      <c r="Y145" s="118">
        <v>0.0</v>
      </c>
      <c r="Z145" s="118" t="s">
        <v>907</v>
      </c>
      <c r="AA145" s="118" t="s">
        <v>1001</v>
      </c>
      <c r="AB145" s="118" t="s">
        <v>909</v>
      </c>
      <c r="AC145" s="120" t="s">
        <v>1563</v>
      </c>
      <c r="AD145" s="72" t="s">
        <v>1317</v>
      </c>
      <c r="AE145" s="72" t="s">
        <v>959</v>
      </c>
      <c r="AF145" s="72" t="s">
        <v>1533</v>
      </c>
      <c r="AG145" s="72">
        <v>31.0</v>
      </c>
      <c r="AH145" s="121" t="s">
        <v>1564</v>
      </c>
      <c r="AI145" s="120" t="s">
        <v>968</v>
      </c>
      <c r="AJ145" s="122" t="s">
        <v>929</v>
      </c>
      <c r="AK145" s="123">
        <f>COUNTIF(Ongoing!$A$2:$X$26,A145)</f>
        <v>0</v>
      </c>
    </row>
    <row r="146" ht="26.25" customHeight="1">
      <c r="A146" s="126" t="s">
        <v>503</v>
      </c>
      <c r="B146" s="126" t="s">
        <v>113</v>
      </c>
      <c r="C146" s="127" t="s">
        <v>78</v>
      </c>
      <c r="D146" s="112">
        <v>6.0</v>
      </c>
      <c r="E146" s="113">
        <v>0.7</v>
      </c>
      <c r="F146" s="114">
        <v>0.35</v>
      </c>
      <c r="G146" s="115" t="s">
        <v>1075</v>
      </c>
      <c r="H146" s="116">
        <v>6.64</v>
      </c>
      <c r="I146" s="117">
        <v>37.0</v>
      </c>
      <c r="J146" s="117">
        <v>0.0</v>
      </c>
      <c r="K146" s="117">
        <v>0.0</v>
      </c>
      <c r="L146" s="124">
        <v>45417.0</v>
      </c>
      <c r="M146" s="125">
        <v>45417.0</v>
      </c>
      <c r="N146" s="118">
        <v>6.1</v>
      </c>
      <c r="O146" s="118">
        <v>6.56</v>
      </c>
      <c r="P146" s="118">
        <v>0.82</v>
      </c>
      <c r="Q146" s="119">
        <v>6.04</v>
      </c>
      <c r="R146" s="119">
        <v>6.53</v>
      </c>
      <c r="S146" s="126">
        <v>0.79</v>
      </c>
      <c r="T146" s="118">
        <v>5.92</v>
      </c>
      <c r="U146" s="118">
        <v>6.0</v>
      </c>
      <c r="V146" s="118">
        <v>0.68</v>
      </c>
      <c r="W146" s="118">
        <v>0.0</v>
      </c>
      <c r="X146" s="118">
        <v>0.0</v>
      </c>
      <c r="Y146" s="118">
        <v>0.0</v>
      </c>
      <c r="Z146" s="118" t="s">
        <v>956</v>
      </c>
      <c r="AA146" s="118" t="s">
        <v>1565</v>
      </c>
      <c r="AB146" s="118" t="s">
        <v>1566</v>
      </c>
      <c r="AC146" s="120" t="s">
        <v>1567</v>
      </c>
      <c r="AD146" s="72" t="s">
        <v>1317</v>
      </c>
      <c r="AE146" s="72" t="s">
        <v>940</v>
      </c>
      <c r="AF146" s="72" t="s">
        <v>912</v>
      </c>
      <c r="AG146" s="72">
        <v>36.0</v>
      </c>
      <c r="AH146" s="121" t="s">
        <v>1568</v>
      </c>
      <c r="AI146" s="120" t="s">
        <v>915</v>
      </c>
      <c r="AJ146" s="122" t="s">
        <v>1113</v>
      </c>
      <c r="AK146" s="123">
        <f>COUNTIF(Ongoing!$A$2:$X$26,A146)</f>
        <v>0</v>
      </c>
    </row>
    <row r="147" ht="26.25" customHeight="1">
      <c r="A147" s="126" t="s">
        <v>555</v>
      </c>
      <c r="B147" s="126" t="s">
        <v>259</v>
      </c>
      <c r="C147" s="127" t="s">
        <v>78</v>
      </c>
      <c r="D147" s="112">
        <v>6.0</v>
      </c>
      <c r="E147" s="113">
        <v>0.84</v>
      </c>
      <c r="F147" s="114">
        <v>0.35</v>
      </c>
      <c r="G147" s="115" t="s">
        <v>1308</v>
      </c>
      <c r="H147" s="116">
        <v>6.06</v>
      </c>
      <c r="I147" s="117">
        <v>41.0</v>
      </c>
      <c r="J147" s="117">
        <v>0.0</v>
      </c>
      <c r="K147" s="117">
        <v>0.0</v>
      </c>
      <c r="L147" s="124">
        <v>45448.0</v>
      </c>
      <c r="M147" s="125">
        <v>45417.0</v>
      </c>
      <c r="N147" s="118">
        <v>5.92</v>
      </c>
      <c r="O147" s="118">
        <v>6.23</v>
      </c>
      <c r="P147" s="118">
        <v>0.32</v>
      </c>
      <c r="Q147" s="119">
        <v>5.92</v>
      </c>
      <c r="R147" s="119">
        <v>6.23</v>
      </c>
      <c r="S147" s="126">
        <v>0.32</v>
      </c>
      <c r="T147" s="118">
        <v>5.87</v>
      </c>
      <c r="U147" s="118">
        <v>6.03</v>
      </c>
      <c r="V147" s="118">
        <v>0.39</v>
      </c>
      <c r="W147" s="118">
        <v>0.0</v>
      </c>
      <c r="X147" s="118">
        <v>0.0</v>
      </c>
      <c r="Y147" s="118">
        <v>0.0</v>
      </c>
      <c r="Z147" s="118" t="s">
        <v>907</v>
      </c>
      <c r="AA147" s="118" t="s">
        <v>1123</v>
      </c>
      <c r="AB147" s="118" t="s">
        <v>909</v>
      </c>
      <c r="AC147" s="120" t="s">
        <v>1569</v>
      </c>
      <c r="AD147" s="72" t="s">
        <v>925</v>
      </c>
      <c r="AE147" s="72" t="s">
        <v>1178</v>
      </c>
      <c r="AF147" s="72" t="s">
        <v>1004</v>
      </c>
      <c r="AG147" s="72">
        <v>23.0</v>
      </c>
      <c r="AH147" s="121" t="s">
        <v>1570</v>
      </c>
      <c r="AI147" s="120" t="s">
        <v>915</v>
      </c>
      <c r="AJ147" s="122" t="s">
        <v>916</v>
      </c>
      <c r="AK147" s="123">
        <f>COUNTIF(Ongoing!$A$2:$X$26,A147)</f>
        <v>0</v>
      </c>
    </row>
    <row r="148" ht="26.25" customHeight="1">
      <c r="A148" s="128" t="s">
        <v>96</v>
      </c>
      <c r="B148" s="128" t="s">
        <v>98</v>
      </c>
      <c r="C148" s="129" t="s">
        <v>63</v>
      </c>
      <c r="D148" s="112">
        <v>1.0</v>
      </c>
      <c r="E148" s="113">
        <v>26.39</v>
      </c>
      <c r="F148" s="114">
        <v>28.875</v>
      </c>
      <c r="G148" s="115" t="s">
        <v>1571</v>
      </c>
      <c r="H148" s="116">
        <v>6.9</v>
      </c>
      <c r="I148" s="117">
        <v>84.0</v>
      </c>
      <c r="J148" s="117">
        <v>15.0</v>
      </c>
      <c r="K148" s="117">
        <v>20.0</v>
      </c>
      <c r="L148" s="117" t="s">
        <v>1572</v>
      </c>
      <c r="M148" s="118" t="s">
        <v>1573</v>
      </c>
      <c r="N148" s="118">
        <v>6.13</v>
      </c>
      <c r="O148" s="118">
        <v>6.8</v>
      </c>
      <c r="P148" s="118">
        <v>0.77</v>
      </c>
      <c r="Q148" s="119">
        <v>6.18</v>
      </c>
      <c r="R148" s="119">
        <v>6.77</v>
      </c>
      <c r="S148" s="128">
        <v>0.78</v>
      </c>
      <c r="T148" s="118">
        <v>6.14</v>
      </c>
      <c r="U148" s="118">
        <v>6.95</v>
      </c>
      <c r="V148" s="118">
        <v>0.76</v>
      </c>
      <c r="W148" s="118">
        <v>0.0</v>
      </c>
      <c r="X148" s="118">
        <v>0.0</v>
      </c>
      <c r="Y148" s="118">
        <v>0.0</v>
      </c>
      <c r="Z148" s="118" t="s">
        <v>907</v>
      </c>
      <c r="AA148" s="118" t="s">
        <v>930</v>
      </c>
      <c r="AB148" s="118" t="s">
        <v>98</v>
      </c>
      <c r="AC148" s="120" t="s">
        <v>1574</v>
      </c>
      <c r="AD148" s="72" t="s">
        <v>925</v>
      </c>
      <c r="AE148" s="72" t="s">
        <v>1085</v>
      </c>
      <c r="AF148" s="72" t="s">
        <v>1098</v>
      </c>
      <c r="AG148" s="72">
        <v>27.0</v>
      </c>
      <c r="AH148" s="121" t="s">
        <v>1575</v>
      </c>
      <c r="AI148" s="120" t="s">
        <v>949</v>
      </c>
      <c r="AJ148" s="122" t="s">
        <v>985</v>
      </c>
      <c r="AK148" s="123">
        <f>COUNTIF(Ongoing!$A$2:$X$26,A148)</f>
        <v>0</v>
      </c>
    </row>
    <row r="149" ht="26.25" customHeight="1">
      <c r="A149" s="128" t="s">
        <v>777</v>
      </c>
      <c r="B149" s="128" t="s">
        <v>113</v>
      </c>
      <c r="C149" s="129" t="s">
        <v>917</v>
      </c>
      <c r="D149" s="112">
        <v>8.0</v>
      </c>
      <c r="E149" s="113">
        <v>0.805</v>
      </c>
      <c r="F149" s="114">
        <v>0.35</v>
      </c>
      <c r="G149" s="115" t="s">
        <v>1264</v>
      </c>
      <c r="H149" s="116">
        <v>6.0</v>
      </c>
      <c r="I149" s="117">
        <v>38.0</v>
      </c>
      <c r="J149" s="117">
        <v>0.0</v>
      </c>
      <c r="K149" s="117">
        <v>0.0</v>
      </c>
      <c r="L149" s="124">
        <v>45448.0</v>
      </c>
      <c r="M149" s="125">
        <v>45417.0</v>
      </c>
      <c r="N149" s="118">
        <v>6.02</v>
      </c>
      <c r="O149" s="118">
        <v>5.85</v>
      </c>
      <c r="P149" s="118">
        <v>0.32</v>
      </c>
      <c r="Q149" s="119">
        <v>5.94</v>
      </c>
      <c r="R149" s="119">
        <v>5.8</v>
      </c>
      <c r="S149" s="128">
        <v>0.38</v>
      </c>
      <c r="T149" s="118">
        <v>5.79</v>
      </c>
      <c r="U149" s="118">
        <v>5.76</v>
      </c>
      <c r="V149" s="118">
        <v>0.45</v>
      </c>
      <c r="W149" s="118">
        <v>0.0</v>
      </c>
      <c r="X149" s="118">
        <v>0.0</v>
      </c>
      <c r="Y149" s="118">
        <v>0.0</v>
      </c>
      <c r="Z149" s="118" t="s">
        <v>921</v>
      </c>
      <c r="AA149" s="118" t="s">
        <v>1094</v>
      </c>
      <c r="AB149" s="118" t="s">
        <v>98</v>
      </c>
      <c r="AC149" s="120" t="s">
        <v>1576</v>
      </c>
      <c r="AD149" s="72" t="s">
        <v>925</v>
      </c>
      <c r="AE149" s="72" t="s">
        <v>926</v>
      </c>
      <c r="AF149" s="72" t="s">
        <v>927</v>
      </c>
      <c r="AG149" s="72">
        <v>25.0</v>
      </c>
      <c r="AH149" s="121" t="s">
        <v>1577</v>
      </c>
      <c r="AI149" s="120" t="s">
        <v>915</v>
      </c>
      <c r="AJ149" s="122" t="s">
        <v>973</v>
      </c>
      <c r="AK149" s="123">
        <f>COUNTIF(Ongoing!$A$2:$X$26,A149)</f>
        <v>0</v>
      </c>
    </row>
    <row r="150" ht="26.25" customHeight="1">
      <c r="A150" s="128" t="s">
        <v>345</v>
      </c>
      <c r="B150" s="128" t="s">
        <v>244</v>
      </c>
      <c r="C150" s="129" t="s">
        <v>974</v>
      </c>
      <c r="D150" s="112">
        <v>3.0</v>
      </c>
      <c r="E150" s="113">
        <v>0.665</v>
      </c>
      <c r="F150" s="114">
        <v>0.35</v>
      </c>
      <c r="G150" s="115" t="s">
        <v>505</v>
      </c>
      <c r="H150" s="116">
        <v>4.39</v>
      </c>
      <c r="I150" s="117">
        <v>9.0</v>
      </c>
      <c r="J150" s="117">
        <v>0.0</v>
      </c>
      <c r="K150" s="117">
        <v>0.0</v>
      </c>
      <c r="L150" s="124">
        <v>45417.0</v>
      </c>
      <c r="M150" s="125">
        <v>45417.0</v>
      </c>
      <c r="N150" s="118">
        <v>7.0</v>
      </c>
      <c r="O150" s="118">
        <v>6.0</v>
      </c>
      <c r="P150" s="118">
        <v>0.03</v>
      </c>
      <c r="Q150" s="119">
        <v>7.0</v>
      </c>
      <c r="R150" s="119">
        <v>6.0</v>
      </c>
      <c r="S150" s="128">
        <v>0.03</v>
      </c>
      <c r="T150" s="118">
        <v>7.5</v>
      </c>
      <c r="U150" s="118">
        <v>5.5</v>
      </c>
      <c r="V150" s="118">
        <v>0.03</v>
      </c>
      <c r="W150" s="118">
        <v>0.0</v>
      </c>
      <c r="X150" s="118">
        <v>0.0</v>
      </c>
      <c r="Y150" s="118">
        <v>0.0</v>
      </c>
      <c r="Z150" s="118" t="s">
        <v>907</v>
      </c>
      <c r="AA150" s="118" t="s">
        <v>1284</v>
      </c>
      <c r="AB150" s="118" t="s">
        <v>98</v>
      </c>
      <c r="AC150" s="120" t="s">
        <v>1578</v>
      </c>
      <c r="AD150" s="72" t="s">
        <v>925</v>
      </c>
      <c r="AE150" s="72" t="s">
        <v>978</v>
      </c>
      <c r="AF150" s="72" t="s">
        <v>1579</v>
      </c>
      <c r="AG150" s="72">
        <v>29.0</v>
      </c>
      <c r="AH150" s="121" t="s">
        <v>1580</v>
      </c>
      <c r="AI150" s="120" t="s">
        <v>1581</v>
      </c>
      <c r="AJ150" s="122" t="s">
        <v>980</v>
      </c>
      <c r="AK150" s="123">
        <f>COUNTIF(Ongoing!$A$2:$X$26,A150)</f>
        <v>0</v>
      </c>
    </row>
    <row r="151" ht="26.25" customHeight="1">
      <c r="A151" s="128" t="s">
        <v>346</v>
      </c>
      <c r="B151" s="128" t="s">
        <v>103</v>
      </c>
      <c r="C151" s="129" t="s">
        <v>974</v>
      </c>
      <c r="D151" s="112">
        <v>2.0</v>
      </c>
      <c r="E151" s="113">
        <v>1.54</v>
      </c>
      <c r="F151" s="114">
        <v>0.35</v>
      </c>
      <c r="G151" s="115" t="s">
        <v>644</v>
      </c>
      <c r="H151" s="116">
        <v>5.39</v>
      </c>
      <c r="I151" s="117">
        <v>18.0</v>
      </c>
      <c r="J151" s="117">
        <v>0.0</v>
      </c>
      <c r="K151" s="117">
        <v>0.0</v>
      </c>
      <c r="L151" s="124">
        <v>45478.0</v>
      </c>
      <c r="M151" s="125">
        <v>45417.0</v>
      </c>
      <c r="N151" s="118">
        <v>6.17</v>
      </c>
      <c r="O151" s="118">
        <v>5.47</v>
      </c>
      <c r="P151" s="118">
        <v>0.17</v>
      </c>
      <c r="Q151" s="119">
        <v>6.18</v>
      </c>
      <c r="R151" s="119">
        <v>5.11</v>
      </c>
      <c r="S151" s="128">
        <v>0.38</v>
      </c>
      <c r="T151" s="118">
        <v>6.0</v>
      </c>
      <c r="U151" s="118">
        <v>5.67</v>
      </c>
      <c r="V151" s="118">
        <v>0.08</v>
      </c>
      <c r="W151" s="118">
        <v>0.0</v>
      </c>
      <c r="X151" s="118">
        <v>0.0</v>
      </c>
      <c r="Y151" s="118">
        <v>0.0</v>
      </c>
      <c r="Z151" s="118" t="s">
        <v>907</v>
      </c>
      <c r="AA151" s="118" t="s">
        <v>1063</v>
      </c>
      <c r="AB151" s="118" t="s">
        <v>1582</v>
      </c>
      <c r="AC151" s="120" t="s">
        <v>1583</v>
      </c>
      <c r="AD151" s="72" t="s">
        <v>925</v>
      </c>
      <c r="AE151" s="72" t="s">
        <v>1178</v>
      </c>
      <c r="AF151" s="72" t="s">
        <v>966</v>
      </c>
      <c r="AG151" s="72">
        <v>31.0</v>
      </c>
      <c r="AH151" s="121" t="s">
        <v>1584</v>
      </c>
      <c r="AI151" s="120" t="s">
        <v>915</v>
      </c>
      <c r="AJ151" s="122" t="s">
        <v>980</v>
      </c>
      <c r="AK151" s="123">
        <f>COUNTIF(Ongoing!$A$2:$X$26,A151)</f>
        <v>0</v>
      </c>
    </row>
    <row r="152" ht="26.25" customHeight="1">
      <c r="A152" s="128" t="s">
        <v>347</v>
      </c>
      <c r="B152" s="128" t="s">
        <v>259</v>
      </c>
      <c r="C152" s="129" t="s">
        <v>974</v>
      </c>
      <c r="D152" s="112">
        <v>3.0</v>
      </c>
      <c r="E152" s="113">
        <v>0.63</v>
      </c>
      <c r="F152" s="114">
        <v>0.35</v>
      </c>
      <c r="G152" s="115" t="s">
        <v>505</v>
      </c>
      <c r="H152" s="116">
        <v>4.15</v>
      </c>
      <c r="I152" s="117">
        <v>9.0</v>
      </c>
      <c r="J152" s="117">
        <v>0.0</v>
      </c>
      <c r="K152" s="117">
        <v>0.0</v>
      </c>
      <c r="L152" s="124">
        <v>45417.0</v>
      </c>
      <c r="M152" s="125">
        <v>45417.0</v>
      </c>
      <c r="N152" s="118">
        <v>5.6</v>
      </c>
      <c r="O152" s="118">
        <v>3.96</v>
      </c>
      <c r="P152" s="118">
        <v>0.11</v>
      </c>
      <c r="Q152" s="119">
        <v>5.6</v>
      </c>
      <c r="R152" s="119">
        <v>3.96</v>
      </c>
      <c r="S152" s="128">
        <v>0.11</v>
      </c>
      <c r="T152" s="118">
        <v>5.0</v>
      </c>
      <c r="U152" s="118">
        <v>3.0</v>
      </c>
      <c r="V152" s="118">
        <v>0.03</v>
      </c>
      <c r="W152" s="118">
        <v>0.0</v>
      </c>
      <c r="X152" s="118">
        <v>0.0</v>
      </c>
      <c r="Y152" s="118">
        <v>0.0</v>
      </c>
      <c r="Z152" s="118" t="s">
        <v>921</v>
      </c>
      <c r="AA152" s="118" t="s">
        <v>922</v>
      </c>
      <c r="AB152" s="118" t="s">
        <v>1585</v>
      </c>
      <c r="AC152" s="120" t="s">
        <v>1586</v>
      </c>
      <c r="AD152" s="72" t="s">
        <v>925</v>
      </c>
      <c r="AE152" s="72" t="s">
        <v>1587</v>
      </c>
      <c r="AF152" s="72" t="s">
        <v>1089</v>
      </c>
      <c r="AG152" s="72">
        <v>26.0</v>
      </c>
      <c r="AH152" s="121" t="s">
        <v>1588</v>
      </c>
      <c r="AI152" s="120" t="s">
        <v>915</v>
      </c>
      <c r="AJ152" s="122" t="s">
        <v>980</v>
      </c>
      <c r="AK152" s="123">
        <f>COUNTIF(Ongoing!$A$2:$X$26,A152)</f>
        <v>0</v>
      </c>
    </row>
    <row r="153" ht="26.25" customHeight="1">
      <c r="A153" s="128" t="s">
        <v>300</v>
      </c>
      <c r="B153" s="128" t="s">
        <v>256</v>
      </c>
      <c r="C153" s="129" t="s">
        <v>63</v>
      </c>
      <c r="D153" s="112">
        <v>2.0</v>
      </c>
      <c r="E153" s="113">
        <v>14.525</v>
      </c>
      <c r="F153" s="114">
        <v>16.135</v>
      </c>
      <c r="G153" s="115" t="s">
        <v>237</v>
      </c>
      <c r="H153" s="116">
        <v>6.49</v>
      </c>
      <c r="I153" s="117">
        <v>92.0</v>
      </c>
      <c r="J153" s="117">
        <v>70.0</v>
      </c>
      <c r="K153" s="117">
        <v>10.0</v>
      </c>
      <c r="L153" s="117" t="s">
        <v>1589</v>
      </c>
      <c r="M153" s="118" t="s">
        <v>1590</v>
      </c>
      <c r="N153" s="118">
        <v>6.04</v>
      </c>
      <c r="O153" s="118">
        <v>6.36</v>
      </c>
      <c r="P153" s="118">
        <v>0.84</v>
      </c>
      <c r="Q153" s="119">
        <v>6.08</v>
      </c>
      <c r="R153" s="119">
        <v>6.42</v>
      </c>
      <c r="S153" s="128">
        <v>0.82</v>
      </c>
      <c r="T153" s="118">
        <v>6.07</v>
      </c>
      <c r="U153" s="118">
        <v>6.46</v>
      </c>
      <c r="V153" s="118">
        <v>0.97</v>
      </c>
      <c r="W153" s="118">
        <v>0.0</v>
      </c>
      <c r="X153" s="118">
        <v>0.0</v>
      </c>
      <c r="Y153" s="118">
        <v>0.0</v>
      </c>
      <c r="Z153" s="118" t="s">
        <v>921</v>
      </c>
      <c r="AA153" s="118" t="s">
        <v>943</v>
      </c>
      <c r="AB153" s="118" t="s">
        <v>909</v>
      </c>
      <c r="AC153" s="120" t="s">
        <v>1591</v>
      </c>
      <c r="AD153" s="72" t="s">
        <v>925</v>
      </c>
      <c r="AE153" s="72" t="s">
        <v>927</v>
      </c>
      <c r="AF153" s="72" t="s">
        <v>1140</v>
      </c>
      <c r="AG153" s="72">
        <v>27.0</v>
      </c>
      <c r="AH153" s="121" t="s">
        <v>1592</v>
      </c>
      <c r="AI153" s="120" t="s">
        <v>968</v>
      </c>
      <c r="AJ153" s="122" t="s">
        <v>942</v>
      </c>
      <c r="AK153" s="123">
        <f>COUNTIF(Ongoing!$A$2:$X$26,A153)</f>
        <v>0</v>
      </c>
    </row>
    <row r="154" ht="26.25" customHeight="1">
      <c r="A154" s="128" t="s">
        <v>556</v>
      </c>
      <c r="B154" s="128" t="s">
        <v>256</v>
      </c>
      <c r="C154" s="129" t="s">
        <v>78</v>
      </c>
      <c r="D154" s="112">
        <v>6.0</v>
      </c>
      <c r="E154" s="113">
        <v>0.945</v>
      </c>
      <c r="F154" s="114">
        <v>0.35</v>
      </c>
      <c r="G154" s="115" t="s">
        <v>519</v>
      </c>
      <c r="H154" s="116">
        <v>6.25</v>
      </c>
      <c r="I154" s="117">
        <v>62.0</v>
      </c>
      <c r="J154" s="117">
        <v>0.0</v>
      </c>
      <c r="K154" s="117">
        <v>0.0</v>
      </c>
      <c r="L154" s="124">
        <v>45448.0</v>
      </c>
      <c r="M154" s="125">
        <v>45417.0</v>
      </c>
      <c r="N154" s="118">
        <v>5.96</v>
      </c>
      <c r="O154" s="118">
        <v>6.44</v>
      </c>
      <c r="P154" s="118">
        <v>0.52</v>
      </c>
      <c r="Q154" s="119">
        <v>6.0</v>
      </c>
      <c r="R154" s="119">
        <v>6.63</v>
      </c>
      <c r="S154" s="128">
        <v>0.58</v>
      </c>
      <c r="T154" s="118">
        <v>5.8</v>
      </c>
      <c r="U154" s="118">
        <v>6.0</v>
      </c>
      <c r="V154" s="118">
        <v>0.39</v>
      </c>
      <c r="W154" s="118">
        <v>0.0</v>
      </c>
      <c r="X154" s="118">
        <v>0.0</v>
      </c>
      <c r="Y154" s="118">
        <v>0.0</v>
      </c>
      <c r="Z154" s="118" t="s">
        <v>921</v>
      </c>
      <c r="AA154" s="118" t="s">
        <v>908</v>
      </c>
      <c r="AB154" s="118" t="s">
        <v>909</v>
      </c>
      <c r="AC154" s="120" t="s">
        <v>1593</v>
      </c>
      <c r="AD154" s="72" t="s">
        <v>925</v>
      </c>
      <c r="AE154" s="72" t="s">
        <v>1594</v>
      </c>
      <c r="AF154" s="72" t="s">
        <v>1140</v>
      </c>
      <c r="AG154" s="72">
        <v>28.0</v>
      </c>
      <c r="AH154" s="121" t="s">
        <v>1595</v>
      </c>
      <c r="AI154" s="120" t="s">
        <v>949</v>
      </c>
      <c r="AJ154" s="122" t="s">
        <v>916</v>
      </c>
      <c r="AK154" s="123">
        <f>COUNTIF(Ongoing!$A$2:$X$26,A154)</f>
        <v>0</v>
      </c>
    </row>
    <row r="155" ht="26.25" customHeight="1">
      <c r="A155" s="128" t="s">
        <v>778</v>
      </c>
      <c r="B155" s="128" t="s">
        <v>259</v>
      </c>
      <c r="C155" s="129" t="s">
        <v>917</v>
      </c>
      <c r="D155" s="112">
        <v>8.0</v>
      </c>
      <c r="E155" s="113">
        <v>1.645</v>
      </c>
      <c r="F155" s="114">
        <v>0.35</v>
      </c>
      <c r="G155" s="115" t="s">
        <v>586</v>
      </c>
      <c r="H155" s="116">
        <v>5.84</v>
      </c>
      <c r="I155" s="117">
        <v>74.0</v>
      </c>
      <c r="J155" s="117">
        <v>0.0</v>
      </c>
      <c r="K155" s="117">
        <v>10.0</v>
      </c>
      <c r="L155" s="124">
        <v>45478.0</v>
      </c>
      <c r="M155" s="125">
        <v>45417.0</v>
      </c>
      <c r="N155" s="118">
        <v>5.77</v>
      </c>
      <c r="O155" s="118">
        <v>5.74</v>
      </c>
      <c r="P155" s="118">
        <v>0.39</v>
      </c>
      <c r="Q155" s="119">
        <v>5.81</v>
      </c>
      <c r="R155" s="119">
        <v>5.81</v>
      </c>
      <c r="S155" s="128">
        <v>0.46</v>
      </c>
      <c r="T155" s="118">
        <v>5.63</v>
      </c>
      <c r="U155" s="118">
        <v>5.5</v>
      </c>
      <c r="V155" s="118">
        <v>0.39</v>
      </c>
      <c r="W155" s="118">
        <v>0.0</v>
      </c>
      <c r="X155" s="118">
        <v>0.0</v>
      </c>
      <c r="Y155" s="118">
        <v>0.0</v>
      </c>
      <c r="Z155" s="118" t="s">
        <v>921</v>
      </c>
      <c r="AA155" s="118" t="s">
        <v>1016</v>
      </c>
      <c r="AB155" s="118" t="s">
        <v>90</v>
      </c>
      <c r="AC155" s="120" t="s">
        <v>1596</v>
      </c>
      <c r="AD155" s="72" t="s">
        <v>925</v>
      </c>
      <c r="AE155" s="72" t="s">
        <v>1275</v>
      </c>
      <c r="AF155" s="72" t="s">
        <v>990</v>
      </c>
      <c r="AG155" s="72">
        <v>26.0</v>
      </c>
      <c r="AH155" s="121" t="s">
        <v>1597</v>
      </c>
      <c r="AI155" s="120" t="s">
        <v>949</v>
      </c>
      <c r="AJ155" s="122" t="s">
        <v>973</v>
      </c>
      <c r="AK155" s="123">
        <f>COUNTIF(Ongoing!$A$2:$X$26,A155)</f>
        <v>0</v>
      </c>
    </row>
    <row r="156" ht="26.25" customHeight="1">
      <c r="A156" s="128" t="s">
        <v>314</v>
      </c>
      <c r="B156" s="128" t="s">
        <v>249</v>
      </c>
      <c r="C156" s="129" t="s">
        <v>78</v>
      </c>
      <c r="D156" s="112">
        <v>3.0</v>
      </c>
      <c r="E156" s="113">
        <v>14.77</v>
      </c>
      <c r="F156" s="114">
        <v>21.525</v>
      </c>
      <c r="G156" s="115" t="s">
        <v>318</v>
      </c>
      <c r="H156" s="116">
        <v>6.65</v>
      </c>
      <c r="I156" s="117">
        <v>87.0</v>
      </c>
      <c r="J156" s="117">
        <v>50.0</v>
      </c>
      <c r="K156" s="117">
        <v>0.0</v>
      </c>
      <c r="L156" s="117" t="s">
        <v>1044</v>
      </c>
      <c r="M156" s="118" t="s">
        <v>1022</v>
      </c>
      <c r="N156" s="118">
        <v>5.85</v>
      </c>
      <c r="O156" s="118">
        <v>6.23</v>
      </c>
      <c r="P156" s="118">
        <v>0.49</v>
      </c>
      <c r="Q156" s="119">
        <v>5.82</v>
      </c>
      <c r="R156" s="119">
        <v>6.27</v>
      </c>
      <c r="S156" s="128">
        <v>0.37</v>
      </c>
      <c r="T156" s="118">
        <v>6.02</v>
      </c>
      <c r="U156" s="118">
        <v>6.41</v>
      </c>
      <c r="V156" s="118">
        <v>0.84</v>
      </c>
      <c r="W156" s="118">
        <v>0.0</v>
      </c>
      <c r="X156" s="118">
        <v>0.0</v>
      </c>
      <c r="Y156" s="118">
        <v>0.0</v>
      </c>
      <c r="Z156" s="118" t="s">
        <v>907</v>
      </c>
      <c r="AA156" s="118" t="s">
        <v>943</v>
      </c>
      <c r="AB156" s="118" t="s">
        <v>909</v>
      </c>
      <c r="AC156" s="120" t="s">
        <v>1598</v>
      </c>
      <c r="AD156" s="72" t="s">
        <v>925</v>
      </c>
      <c r="AE156" s="72" t="s">
        <v>959</v>
      </c>
      <c r="AF156" s="72" t="s">
        <v>959</v>
      </c>
      <c r="AG156" s="72">
        <v>23.0</v>
      </c>
      <c r="AH156" s="121" t="s">
        <v>1599</v>
      </c>
      <c r="AI156" s="120" t="s">
        <v>915</v>
      </c>
      <c r="AJ156" s="122" t="s">
        <v>916</v>
      </c>
      <c r="AK156" s="123">
        <f>COUNTIF(Ongoing!$A$2:$X$26,A156)</f>
        <v>0</v>
      </c>
    </row>
    <row r="157" ht="26.25" customHeight="1">
      <c r="A157" s="128" t="s">
        <v>348</v>
      </c>
      <c r="B157" s="128" t="s">
        <v>103</v>
      </c>
      <c r="C157" s="129" t="s">
        <v>974</v>
      </c>
      <c r="D157" s="112">
        <v>3.0</v>
      </c>
      <c r="E157" s="113">
        <v>0.665</v>
      </c>
      <c r="F157" s="114">
        <v>0.35</v>
      </c>
      <c r="G157" s="115" t="s">
        <v>505</v>
      </c>
      <c r="H157" s="116">
        <v>5.12</v>
      </c>
      <c r="I157" s="117">
        <v>9.0</v>
      </c>
      <c r="J157" s="117">
        <v>0.0</v>
      </c>
      <c r="K157" s="117">
        <v>0.0</v>
      </c>
      <c r="L157" s="124">
        <v>45417.0</v>
      </c>
      <c r="M157" s="125">
        <v>45417.0</v>
      </c>
      <c r="N157" s="118">
        <v>6.5</v>
      </c>
      <c r="O157" s="118">
        <v>6.0</v>
      </c>
      <c r="P157" s="118">
        <v>0.03</v>
      </c>
      <c r="Q157" s="119">
        <v>6.25</v>
      </c>
      <c r="R157" s="119">
        <v>5.75</v>
      </c>
      <c r="S157" s="128">
        <v>0.03</v>
      </c>
      <c r="T157" s="118">
        <v>6.5</v>
      </c>
      <c r="U157" s="118">
        <v>6.5</v>
      </c>
      <c r="V157" s="118">
        <v>0.03</v>
      </c>
      <c r="W157" s="118">
        <v>0.0</v>
      </c>
      <c r="X157" s="118">
        <v>0.0</v>
      </c>
      <c r="Y157" s="118">
        <v>0.0</v>
      </c>
      <c r="Z157" s="118" t="s">
        <v>921</v>
      </c>
      <c r="AA157" s="118" t="s">
        <v>908</v>
      </c>
      <c r="AB157" s="118" t="s">
        <v>1600</v>
      </c>
      <c r="AC157" s="120" t="s">
        <v>1601</v>
      </c>
      <c r="AD157" s="72" t="s">
        <v>925</v>
      </c>
      <c r="AE157" s="72" t="s">
        <v>978</v>
      </c>
      <c r="AF157" s="72" t="s">
        <v>940</v>
      </c>
      <c r="AG157" s="72">
        <v>34.0</v>
      </c>
      <c r="AH157" s="121" t="s">
        <v>1602</v>
      </c>
      <c r="AI157" s="120" t="s">
        <v>915</v>
      </c>
      <c r="AJ157" s="122" t="s">
        <v>980</v>
      </c>
      <c r="AK157" s="123">
        <f>COUNTIF(Ongoing!$A$2:$X$26,A157)</f>
        <v>0</v>
      </c>
    </row>
    <row r="158" ht="26.25" customHeight="1">
      <c r="A158" s="128" t="s">
        <v>841</v>
      </c>
      <c r="B158" s="128" t="s">
        <v>162</v>
      </c>
      <c r="C158" s="129" t="s">
        <v>63</v>
      </c>
      <c r="D158" s="112">
        <v>8.0</v>
      </c>
      <c r="E158" s="113">
        <v>1.015</v>
      </c>
      <c r="F158" s="114">
        <v>0.35</v>
      </c>
      <c r="G158" s="115" t="s">
        <v>529</v>
      </c>
      <c r="H158" s="116">
        <v>6.16</v>
      </c>
      <c r="I158" s="117">
        <v>55.0</v>
      </c>
      <c r="J158" s="117">
        <v>0.0</v>
      </c>
      <c r="K158" s="117">
        <v>0.0</v>
      </c>
      <c r="L158" s="124">
        <v>45448.0</v>
      </c>
      <c r="M158" s="125">
        <v>45417.0</v>
      </c>
      <c r="N158" s="118">
        <v>6.05</v>
      </c>
      <c r="O158" s="118">
        <v>6.23</v>
      </c>
      <c r="P158" s="118">
        <v>0.46</v>
      </c>
      <c r="Q158" s="119">
        <v>6.06</v>
      </c>
      <c r="R158" s="119">
        <v>6.38</v>
      </c>
      <c r="S158" s="128">
        <v>0.47</v>
      </c>
      <c r="T158" s="118">
        <v>5.93</v>
      </c>
      <c r="U158" s="118">
        <v>5.93</v>
      </c>
      <c r="V158" s="118">
        <v>0.18</v>
      </c>
      <c r="W158" s="118">
        <v>0.0</v>
      </c>
      <c r="X158" s="118">
        <v>0.0</v>
      </c>
      <c r="Y158" s="118">
        <v>0.0</v>
      </c>
      <c r="Z158" s="118" t="s">
        <v>956</v>
      </c>
      <c r="AA158" s="118" t="s">
        <v>1063</v>
      </c>
      <c r="AB158" s="118" t="s">
        <v>909</v>
      </c>
      <c r="AC158" s="120" t="s">
        <v>1603</v>
      </c>
      <c r="AD158" s="72" t="s">
        <v>925</v>
      </c>
      <c r="AE158" s="72" t="s">
        <v>1115</v>
      </c>
      <c r="AF158" s="72" t="s">
        <v>966</v>
      </c>
      <c r="AG158" s="72">
        <v>24.0</v>
      </c>
      <c r="AH158" s="121" t="s">
        <v>1604</v>
      </c>
      <c r="AI158" s="120" t="s">
        <v>915</v>
      </c>
      <c r="AJ158" s="122" t="s">
        <v>942</v>
      </c>
      <c r="AK158" s="123">
        <f>COUNTIF(Ongoing!$A$2:$X$26,A158)</f>
        <v>0</v>
      </c>
    </row>
    <row r="159" ht="26.25" customHeight="1">
      <c r="A159" s="128" t="s">
        <v>260</v>
      </c>
      <c r="B159" s="128" t="s">
        <v>90</v>
      </c>
      <c r="C159" s="129" t="s">
        <v>63</v>
      </c>
      <c r="D159" s="112">
        <v>1.0</v>
      </c>
      <c r="E159" s="113">
        <v>18.55</v>
      </c>
      <c r="F159" s="114">
        <v>23.275</v>
      </c>
      <c r="G159" s="115" t="s">
        <v>1605</v>
      </c>
      <c r="H159" s="116">
        <v>6.86</v>
      </c>
      <c r="I159" s="117">
        <v>77.0</v>
      </c>
      <c r="J159" s="117">
        <v>15.0</v>
      </c>
      <c r="K159" s="117">
        <v>20.0</v>
      </c>
      <c r="L159" s="117" t="s">
        <v>1520</v>
      </c>
      <c r="M159" s="118" t="s">
        <v>1606</v>
      </c>
      <c r="N159" s="118">
        <v>6.18</v>
      </c>
      <c r="O159" s="118">
        <v>6.64</v>
      </c>
      <c r="P159" s="118">
        <v>0.8</v>
      </c>
      <c r="Q159" s="119">
        <v>6.14</v>
      </c>
      <c r="R159" s="119">
        <v>6.64</v>
      </c>
      <c r="S159" s="128">
        <v>0.78</v>
      </c>
      <c r="T159" s="118">
        <v>6.19</v>
      </c>
      <c r="U159" s="118">
        <v>6.89</v>
      </c>
      <c r="V159" s="118">
        <v>0.97</v>
      </c>
      <c r="W159" s="118">
        <v>0.0</v>
      </c>
      <c r="X159" s="118">
        <v>0.0</v>
      </c>
      <c r="Y159" s="118">
        <v>0.0</v>
      </c>
      <c r="Z159" s="118" t="s">
        <v>921</v>
      </c>
      <c r="AA159" s="118" t="s">
        <v>981</v>
      </c>
      <c r="AB159" s="118" t="s">
        <v>98</v>
      </c>
      <c r="AC159" s="120" t="s">
        <v>1607</v>
      </c>
      <c r="AD159" s="72" t="s">
        <v>925</v>
      </c>
      <c r="AE159" s="72" t="s">
        <v>1084</v>
      </c>
      <c r="AF159" s="72" t="s">
        <v>912</v>
      </c>
      <c r="AG159" s="72">
        <v>30.0</v>
      </c>
      <c r="AH159" s="121" t="s">
        <v>1608</v>
      </c>
      <c r="AI159" s="120" t="s">
        <v>968</v>
      </c>
      <c r="AJ159" s="122" t="s">
        <v>1113</v>
      </c>
      <c r="AK159" s="123">
        <f>COUNTIF(Ongoing!$A$2:$X$26,A159)</f>
        <v>0</v>
      </c>
    </row>
    <row r="160" ht="26.25" customHeight="1">
      <c r="A160" s="130" t="s">
        <v>713</v>
      </c>
      <c r="B160" s="130" t="s">
        <v>121</v>
      </c>
      <c r="C160" s="131" t="s">
        <v>917</v>
      </c>
      <c r="D160" s="112">
        <v>6.0</v>
      </c>
      <c r="E160" s="113">
        <v>3.465</v>
      </c>
      <c r="F160" s="114">
        <v>3.85</v>
      </c>
      <c r="G160" s="115" t="s">
        <v>582</v>
      </c>
      <c r="H160" s="116">
        <v>6.12</v>
      </c>
      <c r="I160" s="117">
        <v>80.0</v>
      </c>
      <c r="J160" s="117">
        <v>0.0</v>
      </c>
      <c r="K160" s="117">
        <v>0.0</v>
      </c>
      <c r="L160" s="124">
        <v>45542.0</v>
      </c>
      <c r="M160" s="125">
        <v>45542.0</v>
      </c>
      <c r="N160" s="118">
        <v>5.97</v>
      </c>
      <c r="O160" s="118">
        <v>5.85</v>
      </c>
      <c r="P160" s="118">
        <v>0.59</v>
      </c>
      <c r="Q160" s="119">
        <v>5.97</v>
      </c>
      <c r="R160" s="119">
        <v>5.85</v>
      </c>
      <c r="S160" s="130">
        <v>0.59</v>
      </c>
      <c r="T160" s="118">
        <v>5.94</v>
      </c>
      <c r="U160" s="118">
        <v>5.81</v>
      </c>
      <c r="V160" s="118">
        <v>0.95</v>
      </c>
      <c r="W160" s="118">
        <v>0.0</v>
      </c>
      <c r="X160" s="118">
        <v>0.0</v>
      </c>
      <c r="Y160" s="118">
        <v>0.0</v>
      </c>
      <c r="Z160" s="118" t="s">
        <v>907</v>
      </c>
      <c r="AA160" s="118" t="s">
        <v>975</v>
      </c>
      <c r="AB160" s="118" t="s">
        <v>909</v>
      </c>
      <c r="AC160" s="120" t="s">
        <v>1609</v>
      </c>
      <c r="AD160" s="72" t="s">
        <v>1610</v>
      </c>
      <c r="AE160" s="72" t="s">
        <v>1102</v>
      </c>
      <c r="AF160" s="72" t="s">
        <v>1115</v>
      </c>
      <c r="AG160" s="72">
        <v>26.0</v>
      </c>
      <c r="AH160" s="121" t="s">
        <v>1611</v>
      </c>
      <c r="AI160" s="120" t="s">
        <v>1000</v>
      </c>
      <c r="AJ160" s="122" t="s">
        <v>929</v>
      </c>
      <c r="AK160" s="123">
        <f>COUNTIF(Ongoing!$A$2:$X$26,A160)</f>
        <v>0</v>
      </c>
    </row>
    <row r="161" ht="26.25" customHeight="1">
      <c r="A161" s="130" t="s">
        <v>591</v>
      </c>
      <c r="B161" s="130" t="s">
        <v>162</v>
      </c>
      <c r="C161" s="131" t="s">
        <v>917</v>
      </c>
      <c r="D161" s="112">
        <v>3.0</v>
      </c>
      <c r="E161" s="113">
        <v>7.595</v>
      </c>
      <c r="F161" s="114">
        <v>7.035</v>
      </c>
      <c r="G161" s="115" t="s">
        <v>955</v>
      </c>
      <c r="H161" s="116">
        <v>6.18</v>
      </c>
      <c r="I161" s="117">
        <v>82.0</v>
      </c>
      <c r="J161" s="117">
        <v>0.0</v>
      </c>
      <c r="K161" s="117">
        <v>0.0</v>
      </c>
      <c r="L161" s="117" t="s">
        <v>1118</v>
      </c>
      <c r="M161" s="118" t="s">
        <v>1037</v>
      </c>
      <c r="N161" s="118">
        <v>6.11</v>
      </c>
      <c r="O161" s="118">
        <v>6.42</v>
      </c>
      <c r="P161" s="118">
        <v>0.79</v>
      </c>
      <c r="Q161" s="119">
        <v>6.11</v>
      </c>
      <c r="R161" s="119">
        <v>6.42</v>
      </c>
      <c r="S161" s="130">
        <v>0.79</v>
      </c>
      <c r="T161" s="118">
        <v>6.1</v>
      </c>
      <c r="U161" s="118">
        <v>6.15</v>
      </c>
      <c r="V161" s="118">
        <v>0.79</v>
      </c>
      <c r="W161" s="118">
        <v>0.0</v>
      </c>
      <c r="X161" s="118">
        <v>0.0</v>
      </c>
      <c r="Y161" s="118">
        <v>0.0</v>
      </c>
      <c r="Z161" s="118" t="s">
        <v>907</v>
      </c>
      <c r="AA161" s="118" t="s">
        <v>1063</v>
      </c>
      <c r="AB161" s="118" t="s">
        <v>909</v>
      </c>
      <c r="AC161" s="120" t="s">
        <v>1612</v>
      </c>
      <c r="AD161" s="72" t="s">
        <v>1613</v>
      </c>
      <c r="AE161" s="72" t="s">
        <v>1130</v>
      </c>
      <c r="AF161" s="72" t="s">
        <v>1130</v>
      </c>
      <c r="AG161" s="72">
        <v>27.0</v>
      </c>
      <c r="AH161" s="121" t="s">
        <v>1614</v>
      </c>
      <c r="AI161" s="120" t="s">
        <v>949</v>
      </c>
      <c r="AJ161" s="122" t="s">
        <v>1019</v>
      </c>
      <c r="AK161" s="123">
        <f>COUNTIF(Ongoing!$A$2:$X$26,A161)</f>
        <v>0</v>
      </c>
    </row>
    <row r="162" ht="26.25" customHeight="1">
      <c r="A162" s="130" t="s">
        <v>158</v>
      </c>
      <c r="B162" s="130" t="s">
        <v>113</v>
      </c>
      <c r="C162" s="131" t="s">
        <v>974</v>
      </c>
      <c r="D162" s="112">
        <v>1.0</v>
      </c>
      <c r="E162" s="113">
        <v>25.62</v>
      </c>
      <c r="F162" s="114">
        <v>26.145</v>
      </c>
      <c r="G162" s="115" t="s">
        <v>318</v>
      </c>
      <c r="H162" s="116">
        <v>5.13</v>
      </c>
      <c r="I162" s="117">
        <v>91.0</v>
      </c>
      <c r="J162" s="117">
        <v>0.0</v>
      </c>
      <c r="K162" s="117">
        <v>0.0</v>
      </c>
      <c r="L162" s="117" t="s">
        <v>1615</v>
      </c>
      <c r="M162" s="118" t="s">
        <v>1616</v>
      </c>
      <c r="N162" s="118">
        <v>6.25</v>
      </c>
      <c r="O162" s="118">
        <v>5.02</v>
      </c>
      <c r="P162" s="118">
        <v>0.87</v>
      </c>
      <c r="Q162" s="119">
        <v>6.2</v>
      </c>
      <c r="R162" s="119">
        <v>4.83</v>
      </c>
      <c r="S162" s="130">
        <v>0.84</v>
      </c>
      <c r="T162" s="118">
        <v>6.23</v>
      </c>
      <c r="U162" s="118">
        <v>5.13</v>
      </c>
      <c r="V162" s="118">
        <v>0.79</v>
      </c>
      <c r="W162" s="118">
        <v>0.0</v>
      </c>
      <c r="X162" s="118">
        <v>0.0</v>
      </c>
      <c r="Y162" s="118">
        <v>0.0</v>
      </c>
      <c r="Z162" s="118" t="s">
        <v>907</v>
      </c>
      <c r="AA162" s="118" t="s">
        <v>922</v>
      </c>
      <c r="AB162" s="118" t="s">
        <v>1617</v>
      </c>
      <c r="AC162" s="120" t="s">
        <v>1618</v>
      </c>
      <c r="AD162" s="72" t="s">
        <v>925</v>
      </c>
      <c r="AE162" s="72" t="s">
        <v>1130</v>
      </c>
      <c r="AF162" s="72" t="s">
        <v>1130</v>
      </c>
      <c r="AG162" s="72">
        <v>30.0</v>
      </c>
      <c r="AH162" s="121" t="s">
        <v>1619</v>
      </c>
      <c r="AI162" s="120" t="s">
        <v>968</v>
      </c>
      <c r="AJ162" s="122" t="s">
        <v>980</v>
      </c>
      <c r="AK162" s="123">
        <f>COUNTIF(Ongoing!$A$2:$X$26,A162)</f>
        <v>0</v>
      </c>
    </row>
    <row r="163" ht="26.25" customHeight="1">
      <c r="A163" s="130" t="s">
        <v>765</v>
      </c>
      <c r="B163" s="130" t="s">
        <v>121</v>
      </c>
      <c r="C163" s="131" t="s">
        <v>917</v>
      </c>
      <c r="D163" s="112">
        <v>8.0</v>
      </c>
      <c r="E163" s="113">
        <v>1.505</v>
      </c>
      <c r="F163" s="114">
        <v>0.35</v>
      </c>
      <c r="G163" s="115" t="s">
        <v>1028</v>
      </c>
      <c r="H163" s="116">
        <v>6.07</v>
      </c>
      <c r="I163" s="117">
        <v>72.0</v>
      </c>
      <c r="J163" s="117">
        <v>0.0</v>
      </c>
      <c r="K163" s="117">
        <v>0.0</v>
      </c>
      <c r="L163" s="124">
        <v>45478.0</v>
      </c>
      <c r="M163" s="125">
        <v>45417.0</v>
      </c>
      <c r="N163" s="118">
        <v>5.94</v>
      </c>
      <c r="O163" s="118">
        <v>5.91</v>
      </c>
      <c r="P163" s="118">
        <v>0.53</v>
      </c>
      <c r="Q163" s="119">
        <v>5.83</v>
      </c>
      <c r="R163" s="119">
        <v>5.72</v>
      </c>
      <c r="S163" s="130">
        <v>0.41</v>
      </c>
      <c r="T163" s="118">
        <v>5.86</v>
      </c>
      <c r="U163" s="118">
        <v>5.88</v>
      </c>
      <c r="V163" s="118">
        <v>0.66</v>
      </c>
      <c r="W163" s="118">
        <v>0.0</v>
      </c>
      <c r="X163" s="118">
        <v>0.0</v>
      </c>
      <c r="Y163" s="118">
        <v>0.0</v>
      </c>
      <c r="Z163" s="118" t="s">
        <v>921</v>
      </c>
      <c r="AA163" s="118" t="s">
        <v>1132</v>
      </c>
      <c r="AB163" s="118" t="s">
        <v>1620</v>
      </c>
      <c r="AC163" s="120" t="s">
        <v>1621</v>
      </c>
      <c r="AD163" s="72" t="s">
        <v>925</v>
      </c>
      <c r="AE163" s="72" t="s">
        <v>1004</v>
      </c>
      <c r="AF163" s="72" t="s">
        <v>1004</v>
      </c>
      <c r="AG163" s="72">
        <v>25.0</v>
      </c>
      <c r="AH163" s="121" t="s">
        <v>1622</v>
      </c>
      <c r="AI163" s="120" t="s">
        <v>984</v>
      </c>
      <c r="AJ163" s="122" t="s">
        <v>929</v>
      </c>
      <c r="AK163" s="123">
        <f>COUNTIF(Ongoing!$A$2:$X$26,A163)</f>
        <v>0</v>
      </c>
    </row>
    <row r="164" ht="26.25" customHeight="1">
      <c r="A164" s="130" t="s">
        <v>504</v>
      </c>
      <c r="B164" s="130" t="s">
        <v>90</v>
      </c>
      <c r="C164" s="131" t="s">
        <v>78</v>
      </c>
      <c r="D164" s="112">
        <v>4.0</v>
      </c>
      <c r="E164" s="113">
        <v>5.215</v>
      </c>
      <c r="F164" s="114">
        <v>11.13</v>
      </c>
      <c r="G164" s="115" t="s">
        <v>400</v>
      </c>
      <c r="H164" s="116">
        <v>6.73</v>
      </c>
      <c r="I164" s="117">
        <v>67.0</v>
      </c>
      <c r="J164" s="117">
        <v>0.0</v>
      </c>
      <c r="K164" s="117">
        <v>0.0</v>
      </c>
      <c r="L164" s="124">
        <v>45633.0</v>
      </c>
      <c r="M164" s="118" t="s">
        <v>920</v>
      </c>
      <c r="N164" s="118">
        <v>5.98</v>
      </c>
      <c r="O164" s="118">
        <v>6.52</v>
      </c>
      <c r="P164" s="118">
        <v>0.81</v>
      </c>
      <c r="Q164" s="119">
        <v>6.09</v>
      </c>
      <c r="R164" s="119">
        <v>6.75</v>
      </c>
      <c r="S164" s="130">
        <v>0.63</v>
      </c>
      <c r="T164" s="118">
        <v>5.98</v>
      </c>
      <c r="U164" s="118">
        <v>6.44</v>
      </c>
      <c r="V164" s="118">
        <v>0.87</v>
      </c>
      <c r="W164" s="118">
        <v>0.0</v>
      </c>
      <c r="X164" s="118">
        <v>0.0</v>
      </c>
      <c r="Y164" s="118">
        <v>0.0</v>
      </c>
      <c r="Z164" s="118" t="s">
        <v>956</v>
      </c>
      <c r="AA164" s="118" t="s">
        <v>996</v>
      </c>
      <c r="AB164" s="118" t="s">
        <v>1623</v>
      </c>
      <c r="AC164" s="120" t="s">
        <v>1624</v>
      </c>
      <c r="AD164" s="72" t="s">
        <v>925</v>
      </c>
      <c r="AE164" s="72" t="s">
        <v>1085</v>
      </c>
      <c r="AF164" s="72" t="s">
        <v>960</v>
      </c>
      <c r="AG164" s="72">
        <v>24.0</v>
      </c>
      <c r="AH164" s="121" t="s">
        <v>1625</v>
      </c>
      <c r="AI164" s="120" t="s">
        <v>984</v>
      </c>
      <c r="AJ164" s="122" t="s">
        <v>1104</v>
      </c>
      <c r="AK164" s="123">
        <f>COUNTIF(Ongoing!$A$2:$X$26,A164)</f>
        <v>0</v>
      </c>
    </row>
    <row r="165" ht="26.25" customHeight="1">
      <c r="A165" s="130" t="s">
        <v>350</v>
      </c>
      <c r="B165" s="130" t="s">
        <v>162</v>
      </c>
      <c r="C165" s="131" t="s">
        <v>974</v>
      </c>
      <c r="D165" s="112">
        <v>3.0</v>
      </c>
      <c r="E165" s="113">
        <v>0.7</v>
      </c>
      <c r="F165" s="114">
        <v>0.35</v>
      </c>
      <c r="G165" s="115" t="s">
        <v>505</v>
      </c>
      <c r="H165" s="116">
        <v>4.71</v>
      </c>
      <c r="I165" s="117">
        <v>9.0</v>
      </c>
      <c r="J165" s="117">
        <v>0.0</v>
      </c>
      <c r="K165" s="117">
        <v>0.0</v>
      </c>
      <c r="L165" s="124">
        <v>45417.0</v>
      </c>
      <c r="M165" s="125">
        <v>45417.0</v>
      </c>
      <c r="N165" s="118">
        <v>6.33</v>
      </c>
      <c r="O165" s="118">
        <v>6.33</v>
      </c>
      <c r="P165" s="118">
        <v>0.16</v>
      </c>
      <c r="Q165" s="119">
        <v>6.1</v>
      </c>
      <c r="R165" s="119">
        <v>4.86</v>
      </c>
      <c r="S165" s="130">
        <v>0.13</v>
      </c>
      <c r="T165" s="118">
        <v>6.33</v>
      </c>
      <c r="U165" s="118">
        <v>6.33</v>
      </c>
      <c r="V165" s="118">
        <v>0.16</v>
      </c>
      <c r="W165" s="118">
        <v>0.0</v>
      </c>
      <c r="X165" s="118">
        <v>0.0</v>
      </c>
      <c r="Y165" s="118">
        <v>0.0</v>
      </c>
      <c r="Z165" s="118" t="s">
        <v>907</v>
      </c>
      <c r="AA165" s="118" t="s">
        <v>1626</v>
      </c>
      <c r="AB165" s="118" t="s">
        <v>162</v>
      </c>
      <c r="AC165" s="120" t="s">
        <v>1627</v>
      </c>
      <c r="AD165" s="72" t="s">
        <v>925</v>
      </c>
      <c r="AE165" s="72" t="s">
        <v>940</v>
      </c>
      <c r="AF165" s="72" t="s">
        <v>940</v>
      </c>
      <c r="AG165" s="72">
        <v>24.0</v>
      </c>
      <c r="AH165" s="121" t="s">
        <v>1628</v>
      </c>
      <c r="AI165" s="120" t="s">
        <v>984</v>
      </c>
      <c r="AJ165" s="122" t="s">
        <v>980</v>
      </c>
      <c r="AK165" s="123">
        <f>COUNTIF(Ongoing!$A$2:$X$26,A165)</f>
        <v>0</v>
      </c>
    </row>
    <row r="166" ht="26.25" customHeight="1">
      <c r="A166" s="130" t="s">
        <v>611</v>
      </c>
      <c r="B166" s="130" t="s">
        <v>143</v>
      </c>
      <c r="C166" s="131" t="s">
        <v>63</v>
      </c>
      <c r="D166" s="112">
        <v>7.0</v>
      </c>
      <c r="E166" s="113">
        <v>5.95</v>
      </c>
      <c r="F166" s="114">
        <v>2.975</v>
      </c>
      <c r="G166" s="115" t="s">
        <v>582</v>
      </c>
      <c r="H166" s="116">
        <v>6.22</v>
      </c>
      <c r="I166" s="117">
        <v>88.0</v>
      </c>
      <c r="J166" s="117">
        <v>0.0</v>
      </c>
      <c r="K166" s="117">
        <v>20.0</v>
      </c>
      <c r="L166" s="124">
        <v>45635.0</v>
      </c>
      <c r="M166" s="125">
        <v>45511.0</v>
      </c>
      <c r="N166" s="118">
        <v>5.98</v>
      </c>
      <c r="O166" s="118">
        <v>6.04</v>
      </c>
      <c r="P166" s="118">
        <v>0.77</v>
      </c>
      <c r="Q166" s="119">
        <v>5.98</v>
      </c>
      <c r="R166" s="119">
        <v>6.04</v>
      </c>
      <c r="S166" s="130">
        <v>0.77</v>
      </c>
      <c r="T166" s="118">
        <v>5.9</v>
      </c>
      <c r="U166" s="118">
        <v>5.87</v>
      </c>
      <c r="V166" s="118">
        <v>0.79</v>
      </c>
      <c r="W166" s="118">
        <v>0.0</v>
      </c>
      <c r="X166" s="118">
        <v>0.0</v>
      </c>
      <c r="Y166" s="118">
        <v>0.0</v>
      </c>
      <c r="Z166" s="118" t="s">
        <v>907</v>
      </c>
      <c r="AA166" s="118" t="s">
        <v>1413</v>
      </c>
      <c r="AB166" s="118" t="s">
        <v>1629</v>
      </c>
      <c r="AC166" s="120" t="s">
        <v>1630</v>
      </c>
      <c r="AD166" s="72" t="s">
        <v>925</v>
      </c>
      <c r="AE166" s="72" t="s">
        <v>1120</v>
      </c>
      <c r="AF166" s="72" t="s">
        <v>1120</v>
      </c>
      <c r="AG166" s="72">
        <v>22.0</v>
      </c>
      <c r="AH166" s="121" t="s">
        <v>1631</v>
      </c>
      <c r="AI166" s="120" t="s">
        <v>949</v>
      </c>
      <c r="AJ166" s="122" t="s">
        <v>935</v>
      </c>
      <c r="AK166" s="123">
        <f>COUNTIF(Ongoing!$A$2:$X$26,A166)</f>
        <v>0</v>
      </c>
    </row>
    <row r="167" ht="26.25" customHeight="1">
      <c r="A167" s="130" t="s">
        <v>715</v>
      </c>
      <c r="B167" s="130" t="s">
        <v>113</v>
      </c>
      <c r="C167" s="131" t="s">
        <v>917</v>
      </c>
      <c r="D167" s="112">
        <v>5.0</v>
      </c>
      <c r="E167" s="113">
        <v>7.35</v>
      </c>
      <c r="F167" s="114">
        <v>5.635</v>
      </c>
      <c r="G167" s="115" t="s">
        <v>1632</v>
      </c>
      <c r="H167" s="116">
        <v>6.1</v>
      </c>
      <c r="I167" s="117">
        <v>88.0</v>
      </c>
      <c r="J167" s="117">
        <v>0.0</v>
      </c>
      <c r="K167" s="117">
        <v>0.0</v>
      </c>
      <c r="L167" s="117" t="s">
        <v>1118</v>
      </c>
      <c r="M167" s="125">
        <v>45635.0</v>
      </c>
      <c r="N167" s="118">
        <v>6.06</v>
      </c>
      <c r="O167" s="118">
        <v>6.03</v>
      </c>
      <c r="P167" s="118">
        <v>0.69</v>
      </c>
      <c r="Q167" s="119">
        <v>6.05</v>
      </c>
      <c r="R167" s="119">
        <v>6.05</v>
      </c>
      <c r="S167" s="130">
        <v>0.72</v>
      </c>
      <c r="T167" s="118">
        <v>5.96</v>
      </c>
      <c r="U167" s="118">
        <v>5.8</v>
      </c>
      <c r="V167" s="118">
        <v>0.74</v>
      </c>
      <c r="W167" s="118">
        <v>0.0</v>
      </c>
      <c r="X167" s="118">
        <v>0.0</v>
      </c>
      <c r="Y167" s="118">
        <v>0.0</v>
      </c>
      <c r="Z167" s="118" t="s">
        <v>921</v>
      </c>
      <c r="AA167" s="118" t="s">
        <v>1063</v>
      </c>
      <c r="AB167" s="118" t="s">
        <v>1633</v>
      </c>
      <c r="AC167" s="120" t="s">
        <v>1634</v>
      </c>
      <c r="AD167" s="72" t="s">
        <v>925</v>
      </c>
      <c r="AE167" s="72" t="s">
        <v>927</v>
      </c>
      <c r="AF167" s="72" t="s">
        <v>913</v>
      </c>
      <c r="AG167" s="72">
        <v>29.0</v>
      </c>
      <c r="AH167" s="121" t="s">
        <v>1635</v>
      </c>
      <c r="AI167" s="120" t="s">
        <v>968</v>
      </c>
      <c r="AJ167" s="122" t="s">
        <v>929</v>
      </c>
      <c r="AK167" s="123">
        <f>COUNTIF(Ongoing!$A$2:$X$26,A167)</f>
        <v>0</v>
      </c>
    </row>
    <row r="168" ht="26.25" customHeight="1">
      <c r="A168" s="130" t="s">
        <v>352</v>
      </c>
      <c r="B168" s="130" t="s">
        <v>116</v>
      </c>
      <c r="C168" s="131" t="s">
        <v>974</v>
      </c>
      <c r="D168" s="112">
        <v>3.0</v>
      </c>
      <c r="E168" s="113">
        <v>0.7</v>
      </c>
      <c r="F168" s="114">
        <v>0.35</v>
      </c>
      <c r="G168" s="115" t="s">
        <v>505</v>
      </c>
      <c r="H168" s="116">
        <v>5.13</v>
      </c>
      <c r="I168" s="117">
        <v>9.0</v>
      </c>
      <c r="J168" s="117">
        <v>0.0</v>
      </c>
      <c r="K168" s="117">
        <v>0.0</v>
      </c>
      <c r="L168" s="124">
        <v>45417.0</v>
      </c>
      <c r="M168" s="125">
        <v>45417.0</v>
      </c>
      <c r="N168" s="118">
        <v>6.25</v>
      </c>
      <c r="O168" s="118">
        <v>5.75</v>
      </c>
      <c r="P168" s="118">
        <v>0.03</v>
      </c>
      <c r="Q168" s="119">
        <v>6.17</v>
      </c>
      <c r="R168" s="119">
        <v>5.5</v>
      </c>
      <c r="S168" s="130">
        <v>0.03</v>
      </c>
      <c r="T168" s="118">
        <v>6.5</v>
      </c>
      <c r="U168" s="118">
        <v>6.5</v>
      </c>
      <c r="V168" s="118">
        <v>0.03</v>
      </c>
      <c r="W168" s="118">
        <v>0.0</v>
      </c>
      <c r="X168" s="118">
        <v>0.0</v>
      </c>
      <c r="Y168" s="118">
        <v>0.0</v>
      </c>
      <c r="Z168" s="118" t="s">
        <v>907</v>
      </c>
      <c r="AA168" s="118" t="s">
        <v>975</v>
      </c>
      <c r="AB168" s="118" t="s">
        <v>1636</v>
      </c>
      <c r="AC168" s="120" t="s">
        <v>1637</v>
      </c>
      <c r="AD168" s="72" t="s">
        <v>925</v>
      </c>
      <c r="AE168" s="72" t="s">
        <v>1638</v>
      </c>
      <c r="AF168" s="72" t="s">
        <v>1639</v>
      </c>
      <c r="AG168" s="72">
        <v>33.0</v>
      </c>
      <c r="AH168" s="121" t="s">
        <v>1640</v>
      </c>
      <c r="AI168" s="120" t="s">
        <v>915</v>
      </c>
      <c r="AJ168" s="122" t="s">
        <v>980</v>
      </c>
      <c r="AK168" s="123">
        <f>COUNTIF(Ongoing!$A$2:$X$26,A168)</f>
        <v>0</v>
      </c>
    </row>
    <row r="169" ht="26.25" customHeight="1">
      <c r="A169" s="130" t="s">
        <v>844</v>
      </c>
      <c r="B169" s="130" t="s">
        <v>113</v>
      </c>
      <c r="C169" s="131" t="s">
        <v>63</v>
      </c>
      <c r="D169" s="112">
        <v>8.0</v>
      </c>
      <c r="E169" s="113">
        <v>1.4</v>
      </c>
      <c r="F169" s="114">
        <v>0.35</v>
      </c>
      <c r="G169" s="115" t="s">
        <v>1308</v>
      </c>
      <c r="H169" s="116">
        <v>6.23</v>
      </c>
      <c r="I169" s="117">
        <v>78.0</v>
      </c>
      <c r="J169" s="117">
        <v>0.0</v>
      </c>
      <c r="K169" s="117">
        <v>20.0</v>
      </c>
      <c r="L169" s="124">
        <v>45478.0</v>
      </c>
      <c r="M169" s="125">
        <v>45417.0</v>
      </c>
      <c r="N169" s="118">
        <v>6.11</v>
      </c>
      <c r="O169" s="118">
        <v>6.12</v>
      </c>
      <c r="P169" s="118">
        <v>0.58</v>
      </c>
      <c r="Q169" s="119">
        <v>6.03</v>
      </c>
      <c r="R169" s="119">
        <v>6.04</v>
      </c>
      <c r="S169" s="130">
        <v>0.45</v>
      </c>
      <c r="T169" s="118">
        <v>6.12</v>
      </c>
      <c r="U169" s="118">
        <v>6.07</v>
      </c>
      <c r="V169" s="118">
        <v>0.55</v>
      </c>
      <c r="W169" s="118">
        <v>0.0</v>
      </c>
      <c r="X169" s="118">
        <v>0.0</v>
      </c>
      <c r="Y169" s="118">
        <v>0.0</v>
      </c>
      <c r="Z169" s="118" t="s">
        <v>907</v>
      </c>
      <c r="AA169" s="118" t="s">
        <v>1132</v>
      </c>
      <c r="AB169" s="118" t="s">
        <v>1641</v>
      </c>
      <c r="AC169" s="120" t="s">
        <v>1642</v>
      </c>
      <c r="AD169" s="72" t="s">
        <v>925</v>
      </c>
      <c r="AE169" s="72" t="s">
        <v>966</v>
      </c>
      <c r="AF169" s="72" t="s">
        <v>966</v>
      </c>
      <c r="AG169" s="72">
        <v>22.0</v>
      </c>
      <c r="AH169" s="121" t="s">
        <v>1643</v>
      </c>
      <c r="AI169" s="120" t="s">
        <v>915</v>
      </c>
      <c r="AJ169" s="122" t="s">
        <v>935</v>
      </c>
      <c r="AK169" s="123">
        <f>COUNTIF(Ongoing!$A$2:$X$26,A169)</f>
        <v>0</v>
      </c>
    </row>
    <row r="170" ht="26.25" customHeight="1">
      <c r="A170" s="130" t="s">
        <v>393</v>
      </c>
      <c r="B170" s="130" t="s">
        <v>90</v>
      </c>
      <c r="C170" s="131" t="s">
        <v>917</v>
      </c>
      <c r="D170" s="112">
        <v>3.0</v>
      </c>
      <c r="E170" s="113">
        <v>10.71</v>
      </c>
      <c r="F170" s="114">
        <v>7.98</v>
      </c>
      <c r="G170" s="115" t="s">
        <v>1632</v>
      </c>
      <c r="H170" s="116">
        <v>6.17</v>
      </c>
      <c r="I170" s="117">
        <v>85.0</v>
      </c>
      <c r="J170" s="117">
        <v>0.0</v>
      </c>
      <c r="K170" s="117">
        <v>0.0</v>
      </c>
      <c r="L170" s="117" t="s">
        <v>919</v>
      </c>
      <c r="M170" s="118" t="s">
        <v>1118</v>
      </c>
      <c r="N170" s="118">
        <v>6.11</v>
      </c>
      <c r="O170" s="118">
        <v>6.36</v>
      </c>
      <c r="P170" s="118">
        <v>0.8</v>
      </c>
      <c r="Q170" s="119">
        <v>6.08</v>
      </c>
      <c r="R170" s="119">
        <v>6.25</v>
      </c>
      <c r="S170" s="130">
        <v>0.74</v>
      </c>
      <c r="T170" s="118">
        <v>5.93</v>
      </c>
      <c r="U170" s="118">
        <v>6.15</v>
      </c>
      <c r="V170" s="118">
        <v>0.79</v>
      </c>
      <c r="W170" s="118">
        <v>0.0</v>
      </c>
      <c r="X170" s="118">
        <v>0.0</v>
      </c>
      <c r="Y170" s="118">
        <v>0.0</v>
      </c>
      <c r="Z170" s="118" t="s">
        <v>956</v>
      </c>
      <c r="AA170" s="118" t="s">
        <v>922</v>
      </c>
      <c r="AB170" s="118" t="s">
        <v>1644</v>
      </c>
      <c r="AC170" s="120" t="s">
        <v>1645</v>
      </c>
      <c r="AD170" s="72" t="s">
        <v>1646</v>
      </c>
      <c r="AE170" s="72" t="s">
        <v>927</v>
      </c>
      <c r="AF170" s="72" t="s">
        <v>1085</v>
      </c>
      <c r="AG170" s="72">
        <v>30.0</v>
      </c>
      <c r="AH170" s="121" t="s">
        <v>1647</v>
      </c>
      <c r="AI170" s="120" t="s">
        <v>968</v>
      </c>
      <c r="AJ170" s="122" t="s">
        <v>929</v>
      </c>
      <c r="AK170" s="123">
        <f>COUNTIF(Ongoing!$A$2:$X$26,A170)</f>
        <v>0</v>
      </c>
    </row>
    <row r="171" ht="26.25" customHeight="1">
      <c r="A171" s="130" t="s">
        <v>292</v>
      </c>
      <c r="B171" s="130" t="s">
        <v>116</v>
      </c>
      <c r="C171" s="131" t="s">
        <v>917</v>
      </c>
      <c r="D171" s="112">
        <v>2.0</v>
      </c>
      <c r="E171" s="113">
        <v>15.05</v>
      </c>
      <c r="F171" s="114">
        <v>12.005</v>
      </c>
      <c r="G171" s="115" t="s">
        <v>1223</v>
      </c>
      <c r="H171" s="116">
        <v>6.25</v>
      </c>
      <c r="I171" s="117">
        <v>86.0</v>
      </c>
      <c r="J171" s="117">
        <v>0.0</v>
      </c>
      <c r="K171" s="117">
        <v>0.0</v>
      </c>
      <c r="L171" s="117" t="s">
        <v>1648</v>
      </c>
      <c r="M171" s="118" t="s">
        <v>1232</v>
      </c>
      <c r="N171" s="118">
        <v>5.89</v>
      </c>
      <c r="O171" s="118">
        <v>5.9</v>
      </c>
      <c r="P171" s="118">
        <v>0.49</v>
      </c>
      <c r="Q171" s="119">
        <v>5.79</v>
      </c>
      <c r="R171" s="119">
        <v>5.8</v>
      </c>
      <c r="S171" s="130">
        <v>0.39</v>
      </c>
      <c r="T171" s="118">
        <v>5.97</v>
      </c>
      <c r="U171" s="118">
        <v>6.08</v>
      </c>
      <c r="V171" s="118">
        <v>0.87</v>
      </c>
      <c r="W171" s="118">
        <v>0.0</v>
      </c>
      <c r="X171" s="118">
        <v>0.0</v>
      </c>
      <c r="Y171" s="118">
        <v>0.0</v>
      </c>
      <c r="Z171" s="118" t="s">
        <v>921</v>
      </c>
      <c r="AA171" s="118" t="s">
        <v>1132</v>
      </c>
      <c r="AB171" s="118" t="s">
        <v>1649</v>
      </c>
      <c r="AC171" s="120" t="s">
        <v>1650</v>
      </c>
      <c r="AD171" s="72" t="s">
        <v>925</v>
      </c>
      <c r="AE171" s="72" t="s">
        <v>1140</v>
      </c>
      <c r="AF171" s="72" t="s">
        <v>1140</v>
      </c>
      <c r="AG171" s="72">
        <v>21.0</v>
      </c>
      <c r="AH171" s="121" t="s">
        <v>1651</v>
      </c>
      <c r="AI171" s="120" t="s">
        <v>984</v>
      </c>
      <c r="AJ171" s="122" t="s">
        <v>1393</v>
      </c>
      <c r="AK171" s="123">
        <f>COUNTIF(Ongoing!$A$2:$X$26,A171)</f>
        <v>0</v>
      </c>
    </row>
    <row r="172" ht="26.25" customHeight="1">
      <c r="A172" s="126" t="s">
        <v>614</v>
      </c>
      <c r="B172" s="126" t="s">
        <v>98</v>
      </c>
      <c r="C172" s="127" t="s">
        <v>63</v>
      </c>
      <c r="D172" s="112">
        <v>4.0</v>
      </c>
      <c r="E172" s="113">
        <v>7.21</v>
      </c>
      <c r="F172" s="114">
        <v>9.87</v>
      </c>
      <c r="G172" s="115" t="s">
        <v>289</v>
      </c>
      <c r="H172" s="116">
        <v>6.49</v>
      </c>
      <c r="I172" s="117">
        <v>79.0</v>
      </c>
      <c r="J172" s="117">
        <v>0.0</v>
      </c>
      <c r="K172" s="117">
        <v>0.0</v>
      </c>
      <c r="L172" s="117" t="s">
        <v>1526</v>
      </c>
      <c r="M172" s="118" t="s">
        <v>1409</v>
      </c>
      <c r="N172" s="118">
        <v>6.0</v>
      </c>
      <c r="O172" s="118">
        <v>6.27</v>
      </c>
      <c r="P172" s="118">
        <v>0.82</v>
      </c>
      <c r="Q172" s="119">
        <v>5.99</v>
      </c>
      <c r="R172" s="119">
        <v>6.2</v>
      </c>
      <c r="S172" s="126">
        <v>0.72</v>
      </c>
      <c r="T172" s="118">
        <v>6.08</v>
      </c>
      <c r="U172" s="118">
        <v>6.47</v>
      </c>
      <c r="V172" s="118">
        <v>0.79</v>
      </c>
      <c r="W172" s="118">
        <v>0.0</v>
      </c>
      <c r="X172" s="118">
        <v>0.0</v>
      </c>
      <c r="Y172" s="118">
        <v>0.0</v>
      </c>
      <c r="Z172" s="118" t="s">
        <v>907</v>
      </c>
      <c r="AA172" s="118" t="s">
        <v>950</v>
      </c>
      <c r="AB172" s="118" t="s">
        <v>909</v>
      </c>
      <c r="AC172" s="120" t="s">
        <v>1652</v>
      </c>
      <c r="AD172" s="72" t="s">
        <v>1185</v>
      </c>
      <c r="AE172" s="72" t="s">
        <v>1046</v>
      </c>
      <c r="AF172" s="72" t="s">
        <v>1140</v>
      </c>
      <c r="AG172" s="72">
        <v>24.0</v>
      </c>
      <c r="AH172" s="121" t="s">
        <v>1653</v>
      </c>
      <c r="AI172" s="120" t="s">
        <v>915</v>
      </c>
      <c r="AJ172" s="122" t="s">
        <v>1113</v>
      </c>
      <c r="AK172" s="123">
        <f>COUNTIF(Ongoing!$A$2:$X$26,A172)</f>
        <v>0</v>
      </c>
    </row>
    <row r="173" ht="26.25" customHeight="1">
      <c r="A173" s="126" t="s">
        <v>365</v>
      </c>
      <c r="B173" s="126" t="s">
        <v>116</v>
      </c>
      <c r="C173" s="127" t="s">
        <v>63</v>
      </c>
      <c r="D173" s="112">
        <v>2.0</v>
      </c>
      <c r="E173" s="113">
        <v>21.35</v>
      </c>
      <c r="F173" s="114">
        <v>20.93</v>
      </c>
      <c r="G173" s="115" t="s">
        <v>318</v>
      </c>
      <c r="H173" s="116">
        <v>6.83</v>
      </c>
      <c r="I173" s="117">
        <v>75.0</v>
      </c>
      <c r="J173" s="117">
        <v>0.0</v>
      </c>
      <c r="K173" s="117">
        <v>20.0</v>
      </c>
      <c r="L173" s="117" t="s">
        <v>1654</v>
      </c>
      <c r="M173" s="118" t="s">
        <v>1655</v>
      </c>
      <c r="N173" s="118">
        <v>6.12</v>
      </c>
      <c r="O173" s="118">
        <v>6.69</v>
      </c>
      <c r="P173" s="118">
        <v>0.68</v>
      </c>
      <c r="Q173" s="119">
        <v>6.12</v>
      </c>
      <c r="R173" s="119">
        <v>6.69</v>
      </c>
      <c r="S173" s="126">
        <v>0.68</v>
      </c>
      <c r="T173" s="118">
        <v>6.18</v>
      </c>
      <c r="U173" s="118">
        <v>6.74</v>
      </c>
      <c r="V173" s="118">
        <v>0.87</v>
      </c>
      <c r="W173" s="118">
        <v>0.0</v>
      </c>
      <c r="X173" s="118">
        <v>0.0</v>
      </c>
      <c r="Y173" s="118">
        <v>0.0</v>
      </c>
      <c r="Z173" s="118" t="s">
        <v>921</v>
      </c>
      <c r="AA173" s="118" t="s">
        <v>1001</v>
      </c>
      <c r="AB173" s="118" t="s">
        <v>909</v>
      </c>
      <c r="AC173" s="120" t="s">
        <v>1656</v>
      </c>
      <c r="AD173" s="72" t="s">
        <v>1657</v>
      </c>
      <c r="AE173" s="72" t="s">
        <v>1140</v>
      </c>
      <c r="AF173" s="72" t="s">
        <v>1140</v>
      </c>
      <c r="AG173" s="72">
        <v>22.0</v>
      </c>
      <c r="AH173" s="121" t="s">
        <v>1658</v>
      </c>
      <c r="AI173" s="120" t="s">
        <v>915</v>
      </c>
      <c r="AJ173" s="122" t="s">
        <v>942</v>
      </c>
      <c r="AK173" s="123">
        <f>COUNTIF(Ongoing!$A$2:$X$26,A173)</f>
        <v>0</v>
      </c>
    </row>
    <row r="174" ht="26.25" customHeight="1">
      <c r="A174" s="126" t="s">
        <v>559</v>
      </c>
      <c r="B174" s="126" t="s">
        <v>143</v>
      </c>
      <c r="C174" s="127" t="s">
        <v>78</v>
      </c>
      <c r="D174" s="112">
        <v>5.0</v>
      </c>
      <c r="E174" s="113">
        <v>3.85</v>
      </c>
      <c r="F174" s="114">
        <v>6.545</v>
      </c>
      <c r="G174" s="115" t="s">
        <v>400</v>
      </c>
      <c r="H174" s="116">
        <v>6.68</v>
      </c>
      <c r="I174" s="117">
        <v>63.0</v>
      </c>
      <c r="J174" s="117">
        <v>30.0</v>
      </c>
      <c r="K174" s="117">
        <v>0.0</v>
      </c>
      <c r="L174" s="124">
        <v>45571.0</v>
      </c>
      <c r="M174" s="118" t="s">
        <v>1117</v>
      </c>
      <c r="N174" s="118">
        <v>6.1</v>
      </c>
      <c r="O174" s="118">
        <v>6.88</v>
      </c>
      <c r="P174" s="118">
        <v>0.8</v>
      </c>
      <c r="Q174" s="119">
        <v>6.04</v>
      </c>
      <c r="R174" s="119">
        <v>6.89</v>
      </c>
      <c r="S174" s="126">
        <v>0.67</v>
      </c>
      <c r="T174" s="118">
        <v>5.84</v>
      </c>
      <c r="U174" s="118">
        <v>6.24</v>
      </c>
      <c r="V174" s="118">
        <v>0.92</v>
      </c>
      <c r="W174" s="118">
        <v>0.0</v>
      </c>
      <c r="X174" s="118">
        <v>0.0</v>
      </c>
      <c r="Y174" s="118">
        <v>0.0</v>
      </c>
      <c r="Z174" s="118" t="s">
        <v>907</v>
      </c>
      <c r="AA174" s="118" t="s">
        <v>1106</v>
      </c>
      <c r="AB174" s="118" t="s">
        <v>1659</v>
      </c>
      <c r="AC174" s="120" t="s">
        <v>1660</v>
      </c>
      <c r="AD174" s="72" t="s">
        <v>1661</v>
      </c>
      <c r="AE174" s="72" t="s">
        <v>1102</v>
      </c>
      <c r="AF174" s="72" t="s">
        <v>1115</v>
      </c>
      <c r="AG174" s="72">
        <v>28.0</v>
      </c>
      <c r="AH174" s="121" t="s">
        <v>1662</v>
      </c>
      <c r="AI174" s="120" t="s">
        <v>949</v>
      </c>
      <c r="AJ174" s="122" t="s">
        <v>916</v>
      </c>
      <c r="AK174" s="123">
        <f>COUNTIF(Ongoing!$A$2:$X$26,A174)</f>
        <v>0</v>
      </c>
    </row>
    <row r="175" ht="26.25" customHeight="1">
      <c r="A175" s="126" t="s">
        <v>718</v>
      </c>
      <c r="B175" s="126" t="s">
        <v>116</v>
      </c>
      <c r="C175" s="127" t="s">
        <v>917</v>
      </c>
      <c r="D175" s="112">
        <v>8.0</v>
      </c>
      <c r="E175" s="113">
        <v>1.4</v>
      </c>
      <c r="F175" s="114">
        <v>0.35</v>
      </c>
      <c r="G175" s="115" t="s">
        <v>529</v>
      </c>
      <c r="H175" s="116">
        <v>5.99</v>
      </c>
      <c r="I175" s="117">
        <v>32.0</v>
      </c>
      <c r="J175" s="117">
        <v>0.0</v>
      </c>
      <c r="K175" s="117">
        <v>0.0</v>
      </c>
      <c r="L175" s="124">
        <v>45478.0</v>
      </c>
      <c r="M175" s="125">
        <v>45417.0</v>
      </c>
      <c r="N175" s="118">
        <v>5.99</v>
      </c>
      <c r="O175" s="118">
        <v>6.12</v>
      </c>
      <c r="P175" s="118">
        <v>0.69</v>
      </c>
      <c r="Q175" s="119">
        <v>5.99</v>
      </c>
      <c r="R175" s="119">
        <v>6.12</v>
      </c>
      <c r="S175" s="126">
        <v>0.69</v>
      </c>
      <c r="T175" s="118">
        <v>6.06</v>
      </c>
      <c r="U175" s="118">
        <v>6.2</v>
      </c>
      <c r="V175" s="118">
        <v>0.87</v>
      </c>
      <c r="W175" s="118">
        <v>0.0</v>
      </c>
      <c r="X175" s="118">
        <v>0.0</v>
      </c>
      <c r="Y175" s="118">
        <v>0.0</v>
      </c>
      <c r="Z175" s="118" t="s">
        <v>907</v>
      </c>
      <c r="AA175" s="118" t="s">
        <v>1663</v>
      </c>
      <c r="AB175" s="118" t="s">
        <v>1664</v>
      </c>
      <c r="AC175" s="120" t="s">
        <v>1665</v>
      </c>
      <c r="AD175" s="72" t="s">
        <v>925</v>
      </c>
      <c r="AE175" s="72" t="s">
        <v>1098</v>
      </c>
      <c r="AF175" s="72" t="s">
        <v>1098</v>
      </c>
      <c r="AG175" s="72">
        <v>20.0</v>
      </c>
      <c r="AH175" s="121" t="s">
        <v>1666</v>
      </c>
      <c r="AI175" s="120" t="s">
        <v>984</v>
      </c>
      <c r="AJ175" s="122" t="s">
        <v>929</v>
      </c>
      <c r="AK175" s="123">
        <f>COUNTIF(Ongoing!$A$2:$X$26,A175)</f>
        <v>0</v>
      </c>
    </row>
    <row r="176" ht="26.25" customHeight="1">
      <c r="A176" s="126" t="s">
        <v>719</v>
      </c>
      <c r="B176" s="126" t="s">
        <v>143</v>
      </c>
      <c r="C176" s="127" t="s">
        <v>917</v>
      </c>
      <c r="D176" s="112">
        <v>8.0</v>
      </c>
      <c r="E176" s="113">
        <v>0.945</v>
      </c>
      <c r="F176" s="114">
        <v>0.35</v>
      </c>
      <c r="G176" s="115" t="s">
        <v>613</v>
      </c>
      <c r="H176" s="116">
        <v>5.9</v>
      </c>
      <c r="I176" s="117">
        <v>36.0</v>
      </c>
      <c r="J176" s="117">
        <v>0.0</v>
      </c>
      <c r="K176" s="117">
        <v>0.0</v>
      </c>
      <c r="L176" s="124">
        <v>45448.0</v>
      </c>
      <c r="M176" s="125">
        <v>45417.0</v>
      </c>
      <c r="N176" s="118">
        <v>6.16</v>
      </c>
      <c r="O176" s="118">
        <v>6.26</v>
      </c>
      <c r="P176" s="118">
        <v>0.5</v>
      </c>
      <c r="Q176" s="119">
        <v>6.16</v>
      </c>
      <c r="R176" s="119">
        <v>6.26</v>
      </c>
      <c r="S176" s="126">
        <v>0.5</v>
      </c>
      <c r="T176" s="118">
        <v>6.11</v>
      </c>
      <c r="U176" s="118">
        <v>6.33</v>
      </c>
      <c r="V176" s="118">
        <v>0.24</v>
      </c>
      <c r="W176" s="118">
        <v>0.0</v>
      </c>
      <c r="X176" s="118">
        <v>0.0</v>
      </c>
      <c r="Y176" s="118">
        <v>0.0</v>
      </c>
      <c r="Z176" s="118" t="s">
        <v>907</v>
      </c>
      <c r="AA176" s="118" t="s">
        <v>1123</v>
      </c>
      <c r="AB176" s="118" t="s">
        <v>1667</v>
      </c>
      <c r="AC176" s="120" t="s">
        <v>1668</v>
      </c>
      <c r="AD176" s="72" t="s">
        <v>1190</v>
      </c>
      <c r="AE176" s="72" t="s">
        <v>1085</v>
      </c>
      <c r="AF176" s="72" t="s">
        <v>1085</v>
      </c>
      <c r="AG176" s="72">
        <v>24.0</v>
      </c>
      <c r="AH176" s="121" t="s">
        <v>1669</v>
      </c>
      <c r="AI176" s="120" t="s">
        <v>949</v>
      </c>
      <c r="AJ176" s="122" t="s">
        <v>929</v>
      </c>
      <c r="AK176" s="123">
        <f>COUNTIF(Ongoing!$A$2:$X$26,A176)</f>
        <v>0</v>
      </c>
    </row>
    <row r="177" ht="26.25" customHeight="1">
      <c r="A177" s="126" t="s">
        <v>563</v>
      </c>
      <c r="B177" s="126" t="s">
        <v>90</v>
      </c>
      <c r="C177" s="127" t="s">
        <v>78</v>
      </c>
      <c r="D177" s="112">
        <v>6.0</v>
      </c>
      <c r="E177" s="113">
        <v>2.59</v>
      </c>
      <c r="F177" s="114">
        <v>0.35</v>
      </c>
      <c r="G177" s="115" t="s">
        <v>1028</v>
      </c>
      <c r="H177" s="116">
        <v>6.58</v>
      </c>
      <c r="I177" s="117">
        <v>49.0</v>
      </c>
      <c r="J177" s="117">
        <v>0.0</v>
      </c>
      <c r="K177" s="117">
        <v>0.0</v>
      </c>
      <c r="L177" s="124">
        <v>45510.0</v>
      </c>
      <c r="M177" s="125">
        <v>45417.0</v>
      </c>
      <c r="N177" s="118">
        <v>6.07</v>
      </c>
      <c r="O177" s="118">
        <v>6.9</v>
      </c>
      <c r="P177" s="118">
        <v>0.56</v>
      </c>
      <c r="Q177" s="119">
        <v>5.98</v>
      </c>
      <c r="R177" s="119">
        <v>6.81</v>
      </c>
      <c r="S177" s="126">
        <v>0.68</v>
      </c>
      <c r="T177" s="118">
        <v>5.74</v>
      </c>
      <c r="U177" s="118">
        <v>5.82</v>
      </c>
      <c r="V177" s="118">
        <v>0.45</v>
      </c>
      <c r="W177" s="118">
        <v>0.0</v>
      </c>
      <c r="X177" s="118">
        <v>0.0</v>
      </c>
      <c r="Y177" s="118">
        <v>0.0</v>
      </c>
      <c r="Z177" s="118" t="s">
        <v>907</v>
      </c>
      <c r="AA177" s="118" t="s">
        <v>950</v>
      </c>
      <c r="AB177" s="118" t="s">
        <v>909</v>
      </c>
      <c r="AC177" s="120" t="s">
        <v>1670</v>
      </c>
      <c r="AD177" s="72" t="s">
        <v>1671</v>
      </c>
      <c r="AE177" s="72" t="s">
        <v>1115</v>
      </c>
      <c r="AF177" s="72" t="s">
        <v>1085</v>
      </c>
      <c r="AG177" s="72">
        <v>28.0</v>
      </c>
      <c r="AH177" s="121" t="s">
        <v>1672</v>
      </c>
      <c r="AI177" s="120" t="s">
        <v>949</v>
      </c>
      <c r="AJ177" s="122" t="s">
        <v>916</v>
      </c>
      <c r="AK177" s="123">
        <f>COUNTIF(Ongoing!$A$2:$X$26,A177)</f>
        <v>0</v>
      </c>
    </row>
    <row r="178" ht="26.25" customHeight="1">
      <c r="A178" s="126" t="s">
        <v>160</v>
      </c>
      <c r="B178" s="126" t="s">
        <v>162</v>
      </c>
      <c r="C178" s="127" t="s">
        <v>974</v>
      </c>
      <c r="D178" s="112">
        <v>1.0</v>
      </c>
      <c r="E178" s="113">
        <v>14.14</v>
      </c>
      <c r="F178" s="114">
        <v>16.835</v>
      </c>
      <c r="G178" s="115" t="s">
        <v>1673</v>
      </c>
      <c r="H178" s="116">
        <v>4.94</v>
      </c>
      <c r="I178" s="117">
        <v>87.0</v>
      </c>
      <c r="J178" s="117">
        <v>0.0</v>
      </c>
      <c r="K178" s="117">
        <v>0.0</v>
      </c>
      <c r="L178" s="117" t="s">
        <v>1225</v>
      </c>
      <c r="M178" s="118" t="s">
        <v>1021</v>
      </c>
      <c r="N178" s="118">
        <v>6.2</v>
      </c>
      <c r="O178" s="118">
        <v>5.03</v>
      </c>
      <c r="P178" s="118">
        <v>0.92</v>
      </c>
      <c r="Q178" s="119">
        <v>6.14</v>
      </c>
      <c r="R178" s="119">
        <v>4.81</v>
      </c>
      <c r="S178" s="126">
        <v>0.89</v>
      </c>
      <c r="T178" s="118">
        <v>6.17</v>
      </c>
      <c r="U178" s="118">
        <v>5.33</v>
      </c>
      <c r="V178" s="118">
        <v>0.84</v>
      </c>
      <c r="W178" s="118">
        <v>0.0</v>
      </c>
      <c r="X178" s="118">
        <v>0.0</v>
      </c>
      <c r="Y178" s="118">
        <v>0.0</v>
      </c>
      <c r="Z178" s="118" t="s">
        <v>907</v>
      </c>
      <c r="AA178" s="118" t="s">
        <v>936</v>
      </c>
      <c r="AB178" s="118" t="s">
        <v>1674</v>
      </c>
      <c r="AC178" s="120" t="s">
        <v>1675</v>
      </c>
      <c r="AD178" s="72" t="s">
        <v>1177</v>
      </c>
      <c r="AE178" s="72" t="s">
        <v>926</v>
      </c>
      <c r="AF178" s="72" t="s">
        <v>1102</v>
      </c>
      <c r="AG178" s="72">
        <v>33.0</v>
      </c>
      <c r="AH178" s="121" t="s">
        <v>1676</v>
      </c>
      <c r="AI178" s="120" t="s">
        <v>915</v>
      </c>
      <c r="AJ178" s="122" t="s">
        <v>980</v>
      </c>
      <c r="AK178" s="123">
        <f>COUNTIF(Ongoing!$A$2:$X$26,A178)</f>
        <v>0</v>
      </c>
    </row>
    <row r="179" ht="26.25" customHeight="1">
      <c r="A179" s="126" t="s">
        <v>858</v>
      </c>
      <c r="B179" s="126" t="s">
        <v>121</v>
      </c>
      <c r="C179" s="127" t="s">
        <v>63</v>
      </c>
      <c r="D179" s="112">
        <v>8.0</v>
      </c>
      <c r="E179" s="113">
        <v>1.61</v>
      </c>
      <c r="F179" s="114">
        <v>0.35</v>
      </c>
      <c r="G179" s="115" t="s">
        <v>582</v>
      </c>
      <c r="H179" s="116">
        <v>6.36</v>
      </c>
      <c r="I179" s="117">
        <v>52.0</v>
      </c>
      <c r="J179" s="117">
        <v>0.0</v>
      </c>
      <c r="K179" s="117">
        <v>0.0</v>
      </c>
      <c r="L179" s="124">
        <v>45478.0</v>
      </c>
      <c r="M179" s="125">
        <v>45417.0</v>
      </c>
      <c r="N179" s="118">
        <v>5.98</v>
      </c>
      <c r="O179" s="118">
        <v>6.3</v>
      </c>
      <c r="P179" s="118">
        <v>0.49</v>
      </c>
      <c r="Q179" s="119">
        <v>5.96</v>
      </c>
      <c r="R179" s="119">
        <v>6.2</v>
      </c>
      <c r="S179" s="126">
        <v>0.46</v>
      </c>
      <c r="T179" s="118">
        <v>5.97</v>
      </c>
      <c r="U179" s="118">
        <v>6.44</v>
      </c>
      <c r="V179" s="118">
        <v>0.47</v>
      </c>
      <c r="W179" s="118">
        <v>0.0</v>
      </c>
      <c r="X179" s="118">
        <v>0.0</v>
      </c>
      <c r="Y179" s="118">
        <v>0.0</v>
      </c>
      <c r="Z179" s="118" t="s">
        <v>907</v>
      </c>
      <c r="AA179" s="118" t="s">
        <v>963</v>
      </c>
      <c r="AB179" s="118" t="s">
        <v>143</v>
      </c>
      <c r="AC179" s="120" t="s">
        <v>1677</v>
      </c>
      <c r="AD179" s="72" t="s">
        <v>925</v>
      </c>
      <c r="AE179" s="72" t="s">
        <v>990</v>
      </c>
      <c r="AF179" s="72" t="s">
        <v>1533</v>
      </c>
      <c r="AG179" s="72">
        <v>25.0</v>
      </c>
      <c r="AH179" s="121" t="s">
        <v>1678</v>
      </c>
      <c r="AI179" s="120" t="s">
        <v>949</v>
      </c>
      <c r="AJ179" s="122" t="s">
        <v>992</v>
      </c>
      <c r="AK179" s="123">
        <f>COUNTIF(Ongoing!$A$2:$X$26,A179)</f>
        <v>0</v>
      </c>
    </row>
    <row r="180" ht="26.25" customHeight="1">
      <c r="A180" s="126" t="s">
        <v>430</v>
      </c>
      <c r="B180" s="126" t="s">
        <v>98</v>
      </c>
      <c r="C180" s="127" t="s">
        <v>78</v>
      </c>
      <c r="D180" s="112">
        <v>2.0</v>
      </c>
      <c r="E180" s="113">
        <v>35.315</v>
      </c>
      <c r="F180" s="114">
        <v>37.275</v>
      </c>
      <c r="G180" s="115" t="s">
        <v>1548</v>
      </c>
      <c r="H180" s="116">
        <v>6.91</v>
      </c>
      <c r="I180" s="117">
        <v>83.0</v>
      </c>
      <c r="J180" s="117">
        <v>10.0</v>
      </c>
      <c r="K180" s="117">
        <v>10.0</v>
      </c>
      <c r="L180" s="117" t="s">
        <v>1679</v>
      </c>
      <c r="M180" s="118" t="s">
        <v>1205</v>
      </c>
      <c r="N180" s="118">
        <v>6.22</v>
      </c>
      <c r="O180" s="118">
        <v>6.82</v>
      </c>
      <c r="P180" s="118">
        <v>0.57</v>
      </c>
      <c r="Q180" s="119">
        <v>6.22</v>
      </c>
      <c r="R180" s="119">
        <v>6.82</v>
      </c>
      <c r="S180" s="126">
        <v>0.57</v>
      </c>
      <c r="T180" s="118">
        <v>6.29</v>
      </c>
      <c r="U180" s="118">
        <v>7.07</v>
      </c>
      <c r="V180" s="118">
        <v>0.95</v>
      </c>
      <c r="W180" s="118">
        <v>0.0</v>
      </c>
      <c r="X180" s="118">
        <v>0.0</v>
      </c>
      <c r="Y180" s="118">
        <v>0.0</v>
      </c>
      <c r="Z180" s="118" t="s">
        <v>921</v>
      </c>
      <c r="AA180" s="118" t="s">
        <v>1048</v>
      </c>
      <c r="AB180" s="118" t="s">
        <v>1680</v>
      </c>
      <c r="AC180" s="120" t="s">
        <v>1681</v>
      </c>
      <c r="AD180" s="72" t="s">
        <v>1256</v>
      </c>
      <c r="AE180" s="72" t="s">
        <v>1085</v>
      </c>
      <c r="AF180" s="72" t="s">
        <v>1085</v>
      </c>
      <c r="AG180" s="72">
        <v>21.0</v>
      </c>
      <c r="AH180" s="121" t="s">
        <v>1682</v>
      </c>
      <c r="AI180" s="120" t="s">
        <v>1000</v>
      </c>
      <c r="AJ180" s="122" t="s">
        <v>1113</v>
      </c>
      <c r="AK180" s="123">
        <f>COUNTIF(Ongoing!$A$2:$X$26,A180)</f>
        <v>0</v>
      </c>
    </row>
    <row r="181" ht="26.25" customHeight="1">
      <c r="A181" s="126" t="s">
        <v>294</v>
      </c>
      <c r="B181" s="126" t="s">
        <v>90</v>
      </c>
      <c r="C181" s="127" t="s">
        <v>917</v>
      </c>
      <c r="D181" s="112">
        <v>2.0</v>
      </c>
      <c r="E181" s="113">
        <v>12.32</v>
      </c>
      <c r="F181" s="114">
        <v>11.025</v>
      </c>
      <c r="G181" s="115" t="s">
        <v>1241</v>
      </c>
      <c r="H181" s="116">
        <v>6.32</v>
      </c>
      <c r="I181" s="117">
        <v>77.0</v>
      </c>
      <c r="J181" s="117">
        <v>0.0</v>
      </c>
      <c r="K181" s="117">
        <v>0.0</v>
      </c>
      <c r="L181" s="117" t="s">
        <v>1171</v>
      </c>
      <c r="M181" s="118" t="s">
        <v>920</v>
      </c>
      <c r="N181" s="118">
        <v>6.13</v>
      </c>
      <c r="O181" s="118">
        <v>6.18</v>
      </c>
      <c r="P181" s="118">
        <v>0.45</v>
      </c>
      <c r="Q181" s="119">
        <v>6.17</v>
      </c>
      <c r="R181" s="119">
        <v>6.3</v>
      </c>
      <c r="S181" s="126">
        <v>0.52</v>
      </c>
      <c r="T181" s="118">
        <v>6.09</v>
      </c>
      <c r="U181" s="118">
        <v>6.3</v>
      </c>
      <c r="V181" s="118">
        <v>0.61</v>
      </c>
      <c r="W181" s="118">
        <v>0.0</v>
      </c>
      <c r="X181" s="118">
        <v>0.0</v>
      </c>
      <c r="Y181" s="118">
        <v>0.0</v>
      </c>
      <c r="Z181" s="118" t="s">
        <v>907</v>
      </c>
      <c r="AA181" s="118" t="s">
        <v>930</v>
      </c>
      <c r="AB181" s="118" t="s">
        <v>1683</v>
      </c>
      <c r="AC181" s="120" t="s">
        <v>1684</v>
      </c>
      <c r="AD181" s="72" t="s">
        <v>925</v>
      </c>
      <c r="AE181" s="72" t="s">
        <v>959</v>
      </c>
      <c r="AF181" s="72" t="s">
        <v>1685</v>
      </c>
      <c r="AG181" s="72">
        <v>31.0</v>
      </c>
      <c r="AH181" s="121" t="s">
        <v>1686</v>
      </c>
      <c r="AI181" s="120" t="s">
        <v>949</v>
      </c>
      <c r="AJ181" s="122" t="s">
        <v>973</v>
      </c>
      <c r="AK181" s="123">
        <f>COUNTIF(Ongoing!$A$2:$X$26,A181)</f>
        <v>0</v>
      </c>
    </row>
    <row r="182" ht="26.25" customHeight="1">
      <c r="A182" s="126" t="s">
        <v>359</v>
      </c>
      <c r="B182" s="126" t="s">
        <v>110</v>
      </c>
      <c r="C182" s="127" t="s">
        <v>974</v>
      </c>
      <c r="D182" s="112">
        <v>3.0</v>
      </c>
      <c r="E182" s="113">
        <v>0.7</v>
      </c>
      <c r="F182" s="114">
        <v>0.35</v>
      </c>
      <c r="G182" s="115" t="s">
        <v>505</v>
      </c>
      <c r="H182" s="116">
        <v>5.1</v>
      </c>
      <c r="I182" s="117">
        <v>10.0</v>
      </c>
      <c r="J182" s="117">
        <v>0.0</v>
      </c>
      <c r="K182" s="117">
        <v>0.0</v>
      </c>
      <c r="L182" s="124">
        <v>45417.0</v>
      </c>
      <c r="M182" s="125">
        <v>45417.0</v>
      </c>
      <c r="N182" s="118">
        <v>6.19</v>
      </c>
      <c r="O182" s="118">
        <v>4.87</v>
      </c>
      <c r="P182" s="118">
        <v>0.24</v>
      </c>
      <c r="Q182" s="119">
        <v>6.19</v>
      </c>
      <c r="R182" s="119">
        <v>4.99</v>
      </c>
      <c r="S182" s="126">
        <v>0.25</v>
      </c>
      <c r="T182" s="118">
        <v>6.14</v>
      </c>
      <c r="U182" s="118">
        <v>4.57</v>
      </c>
      <c r="V182" s="118">
        <v>0.18</v>
      </c>
      <c r="W182" s="118">
        <v>0.0</v>
      </c>
      <c r="X182" s="118">
        <v>0.0</v>
      </c>
      <c r="Y182" s="118">
        <v>0.0</v>
      </c>
      <c r="Z182" s="118" t="s">
        <v>907</v>
      </c>
      <c r="AA182" s="118" t="s">
        <v>922</v>
      </c>
      <c r="AB182" s="118" t="s">
        <v>1087</v>
      </c>
      <c r="AC182" s="120" t="s">
        <v>1687</v>
      </c>
      <c r="AD182" s="72" t="s">
        <v>925</v>
      </c>
      <c r="AE182" s="72" t="s">
        <v>1161</v>
      </c>
      <c r="AF182" s="72" t="s">
        <v>1115</v>
      </c>
      <c r="AG182" s="72">
        <v>32.0</v>
      </c>
      <c r="AH182" s="121" t="s">
        <v>1688</v>
      </c>
      <c r="AI182" s="120" t="s">
        <v>968</v>
      </c>
      <c r="AJ182" s="122" t="s">
        <v>980</v>
      </c>
      <c r="AK182" s="123">
        <f>COUNTIF(Ongoing!$A$2:$X$26,A182)</f>
        <v>0</v>
      </c>
    </row>
    <row r="183" ht="26.25" customHeight="1">
      <c r="A183" s="126" t="s">
        <v>847</v>
      </c>
      <c r="B183" s="126" t="s">
        <v>116</v>
      </c>
      <c r="C183" s="127" t="s">
        <v>63</v>
      </c>
      <c r="D183" s="112">
        <v>8.0</v>
      </c>
      <c r="E183" s="113">
        <v>0.945</v>
      </c>
      <c r="F183" s="114">
        <v>0.35</v>
      </c>
      <c r="G183" s="115" t="s">
        <v>1327</v>
      </c>
      <c r="H183" s="116">
        <v>5.96</v>
      </c>
      <c r="I183" s="117">
        <v>37.0</v>
      </c>
      <c r="J183" s="117">
        <v>0.0</v>
      </c>
      <c r="K183" s="117">
        <v>0.0</v>
      </c>
      <c r="L183" s="124">
        <v>45448.0</v>
      </c>
      <c r="M183" s="125">
        <v>45417.0</v>
      </c>
      <c r="N183" s="118">
        <v>5.9</v>
      </c>
      <c r="O183" s="118">
        <v>5.95</v>
      </c>
      <c r="P183" s="118">
        <v>0.42</v>
      </c>
      <c r="Q183" s="119">
        <v>5.9</v>
      </c>
      <c r="R183" s="119">
        <v>5.95</v>
      </c>
      <c r="S183" s="126">
        <v>0.42</v>
      </c>
      <c r="T183" s="118">
        <v>5.89</v>
      </c>
      <c r="U183" s="118">
        <v>6.13</v>
      </c>
      <c r="V183" s="118">
        <v>0.5</v>
      </c>
      <c r="W183" s="118">
        <v>0.0</v>
      </c>
      <c r="X183" s="118">
        <v>0.0</v>
      </c>
      <c r="Y183" s="118">
        <v>0.0</v>
      </c>
      <c r="Z183" s="118" t="s">
        <v>956</v>
      </c>
      <c r="AA183" s="118" t="s">
        <v>1123</v>
      </c>
      <c r="AB183" s="118" t="s">
        <v>1689</v>
      </c>
      <c r="AC183" s="120" t="s">
        <v>1690</v>
      </c>
      <c r="AD183" s="72" t="s">
        <v>1250</v>
      </c>
      <c r="AE183" s="72" t="s">
        <v>959</v>
      </c>
      <c r="AF183" s="72" t="s">
        <v>959</v>
      </c>
      <c r="AG183" s="72">
        <v>21.0</v>
      </c>
      <c r="AH183" s="121" t="s">
        <v>1691</v>
      </c>
      <c r="AI183" s="120" t="s">
        <v>984</v>
      </c>
      <c r="AJ183" s="122" t="s">
        <v>935</v>
      </c>
      <c r="AK183" s="123">
        <f>COUNTIF(Ongoing!$A$2:$X$26,A183)</f>
        <v>0</v>
      </c>
    </row>
    <row r="184" ht="26.25" customHeight="1">
      <c r="A184" s="128" t="s">
        <v>165</v>
      </c>
      <c r="B184" s="128" t="s">
        <v>98</v>
      </c>
      <c r="C184" s="129" t="s">
        <v>974</v>
      </c>
      <c r="D184" s="112">
        <v>1.0</v>
      </c>
      <c r="E184" s="113">
        <v>29.47</v>
      </c>
      <c r="F184" s="114">
        <v>24.115</v>
      </c>
      <c r="G184" s="115" t="s">
        <v>1692</v>
      </c>
      <c r="H184" s="116">
        <v>5.12</v>
      </c>
      <c r="I184" s="117">
        <v>87.0</v>
      </c>
      <c r="J184" s="117">
        <v>0.0</v>
      </c>
      <c r="K184" s="117">
        <v>0.0</v>
      </c>
      <c r="L184" s="117" t="s">
        <v>1693</v>
      </c>
      <c r="M184" s="118" t="s">
        <v>1694</v>
      </c>
      <c r="N184" s="118">
        <v>6.24</v>
      </c>
      <c r="O184" s="118">
        <v>5.1</v>
      </c>
      <c r="P184" s="118">
        <v>0.24</v>
      </c>
      <c r="Q184" s="119">
        <v>6.24</v>
      </c>
      <c r="R184" s="119">
        <v>5.1</v>
      </c>
      <c r="S184" s="128">
        <v>0.24</v>
      </c>
      <c r="T184" s="118">
        <v>6.47</v>
      </c>
      <c r="U184" s="118">
        <v>5.37</v>
      </c>
      <c r="V184" s="118">
        <v>0.39</v>
      </c>
      <c r="W184" s="118">
        <v>0.0</v>
      </c>
      <c r="X184" s="118">
        <v>0.0</v>
      </c>
      <c r="Y184" s="118">
        <v>0.0</v>
      </c>
      <c r="Z184" s="118" t="s">
        <v>907</v>
      </c>
      <c r="AA184" s="118" t="s">
        <v>1052</v>
      </c>
      <c r="AB184" s="118" t="s">
        <v>1695</v>
      </c>
      <c r="AC184" s="120" t="s">
        <v>1696</v>
      </c>
      <c r="AD184" s="72" t="s">
        <v>1697</v>
      </c>
      <c r="AE184" s="72" t="s">
        <v>1533</v>
      </c>
      <c r="AF184" s="72" t="s">
        <v>1533</v>
      </c>
      <c r="AG184" s="72">
        <v>24.0</v>
      </c>
      <c r="AH184" s="121" t="s">
        <v>1698</v>
      </c>
      <c r="AI184" s="120" t="s">
        <v>968</v>
      </c>
      <c r="AJ184" s="122" t="s">
        <v>980</v>
      </c>
      <c r="AK184" s="123">
        <f>COUNTIF(Ongoing!$A$2:$X$26,A184)</f>
        <v>0</v>
      </c>
    </row>
    <row r="185" ht="26.25" customHeight="1">
      <c r="A185" s="128" t="s">
        <v>848</v>
      </c>
      <c r="B185" s="128" t="s">
        <v>143</v>
      </c>
      <c r="C185" s="129" t="s">
        <v>63</v>
      </c>
      <c r="D185" s="112">
        <v>8.0</v>
      </c>
      <c r="E185" s="113">
        <v>0.77</v>
      </c>
      <c r="F185" s="114">
        <v>0.35</v>
      </c>
      <c r="G185" s="115" t="s">
        <v>1304</v>
      </c>
      <c r="H185" s="116">
        <v>5.94</v>
      </c>
      <c r="I185" s="117">
        <v>67.0</v>
      </c>
      <c r="J185" s="117">
        <v>0.0</v>
      </c>
      <c r="K185" s="117">
        <v>0.0</v>
      </c>
      <c r="L185" s="124">
        <v>45448.0</v>
      </c>
      <c r="M185" s="125">
        <v>45417.0</v>
      </c>
      <c r="N185" s="118">
        <v>5.95</v>
      </c>
      <c r="O185" s="118">
        <v>6.03</v>
      </c>
      <c r="P185" s="118">
        <v>0.89</v>
      </c>
      <c r="Q185" s="119">
        <v>5.99</v>
      </c>
      <c r="R185" s="119">
        <v>6.03</v>
      </c>
      <c r="S185" s="128">
        <v>0.72</v>
      </c>
      <c r="T185" s="118">
        <v>5.79</v>
      </c>
      <c r="U185" s="118">
        <v>5.73</v>
      </c>
      <c r="V185" s="118">
        <v>0.74</v>
      </c>
      <c r="W185" s="118">
        <v>0.0</v>
      </c>
      <c r="X185" s="118">
        <v>0.0</v>
      </c>
      <c r="Y185" s="118">
        <v>0.0</v>
      </c>
      <c r="Z185" s="118" t="s">
        <v>907</v>
      </c>
      <c r="AA185" s="118" t="s">
        <v>950</v>
      </c>
      <c r="AB185" s="118" t="s">
        <v>1699</v>
      </c>
      <c r="AC185" s="120" t="s">
        <v>1700</v>
      </c>
      <c r="AD185" s="72" t="s">
        <v>1701</v>
      </c>
      <c r="AE185" s="72" t="s">
        <v>1025</v>
      </c>
      <c r="AF185" s="72" t="s">
        <v>1115</v>
      </c>
      <c r="AG185" s="72">
        <v>30.0</v>
      </c>
      <c r="AH185" s="121" t="s">
        <v>1702</v>
      </c>
      <c r="AI185" s="120" t="s">
        <v>949</v>
      </c>
      <c r="AJ185" s="122" t="s">
        <v>935</v>
      </c>
      <c r="AK185" s="123">
        <f>COUNTIF(Ongoing!$A$2:$X$26,A185)</f>
        <v>0</v>
      </c>
    </row>
    <row r="186" ht="26.25" customHeight="1">
      <c r="A186" s="128" t="s">
        <v>252</v>
      </c>
      <c r="B186" s="128" t="s">
        <v>121</v>
      </c>
      <c r="C186" s="129" t="s">
        <v>974</v>
      </c>
      <c r="D186" s="112">
        <v>2.0</v>
      </c>
      <c r="E186" s="113">
        <v>6.055</v>
      </c>
      <c r="F186" s="114">
        <v>10.78</v>
      </c>
      <c r="G186" s="115" t="s">
        <v>582</v>
      </c>
      <c r="H186" s="116">
        <v>4.94</v>
      </c>
      <c r="I186" s="117">
        <v>70.0</v>
      </c>
      <c r="J186" s="117">
        <v>0.0</v>
      </c>
      <c r="K186" s="117">
        <v>0.0</v>
      </c>
      <c r="L186" s="117" t="s">
        <v>1703</v>
      </c>
      <c r="M186" s="118" t="s">
        <v>920</v>
      </c>
      <c r="N186" s="118">
        <v>6.08</v>
      </c>
      <c r="O186" s="118">
        <v>4.92</v>
      </c>
      <c r="P186" s="118">
        <v>0.82</v>
      </c>
      <c r="Q186" s="119">
        <v>6.17</v>
      </c>
      <c r="R186" s="119">
        <v>5.28</v>
      </c>
      <c r="S186" s="128">
        <v>0.55</v>
      </c>
      <c r="T186" s="118">
        <v>6.27</v>
      </c>
      <c r="U186" s="118">
        <v>5.26</v>
      </c>
      <c r="V186" s="118">
        <v>0.87</v>
      </c>
      <c r="W186" s="118">
        <v>0.0</v>
      </c>
      <c r="X186" s="118">
        <v>0.0</v>
      </c>
      <c r="Y186" s="118">
        <v>0.0</v>
      </c>
      <c r="Z186" s="118" t="s">
        <v>907</v>
      </c>
      <c r="AA186" s="118" t="s">
        <v>975</v>
      </c>
      <c r="AB186" s="118" t="s">
        <v>1704</v>
      </c>
      <c r="AC186" s="120" t="s">
        <v>1705</v>
      </c>
      <c r="AD186" s="72" t="s">
        <v>925</v>
      </c>
      <c r="AE186" s="72" t="s">
        <v>1079</v>
      </c>
      <c r="AF186" s="72" t="s">
        <v>1079</v>
      </c>
      <c r="AG186" s="72">
        <v>34.0</v>
      </c>
      <c r="AH186" s="121" t="s">
        <v>1706</v>
      </c>
      <c r="AI186" s="120" t="s">
        <v>949</v>
      </c>
      <c r="AJ186" s="122" t="s">
        <v>980</v>
      </c>
      <c r="AK186" s="123">
        <f>COUNTIF(Ongoing!$A$2:$X$26,A186)</f>
        <v>0</v>
      </c>
    </row>
    <row r="187" ht="26.25" customHeight="1">
      <c r="A187" s="128" t="s">
        <v>758</v>
      </c>
      <c r="B187" s="128" t="s">
        <v>110</v>
      </c>
      <c r="C187" s="129" t="s">
        <v>917</v>
      </c>
      <c r="D187" s="112">
        <v>8.0</v>
      </c>
      <c r="E187" s="113">
        <v>0.7</v>
      </c>
      <c r="F187" s="114">
        <v>0.35</v>
      </c>
      <c r="G187" s="115" t="s">
        <v>505</v>
      </c>
      <c r="H187" s="116">
        <v>5.76</v>
      </c>
      <c r="I187" s="117">
        <v>40.0</v>
      </c>
      <c r="J187" s="117">
        <v>0.0</v>
      </c>
      <c r="K187" s="117">
        <v>0.0</v>
      </c>
      <c r="L187" s="124">
        <v>45417.0</v>
      </c>
      <c r="M187" s="125">
        <v>45417.0</v>
      </c>
      <c r="N187" s="118">
        <v>5.98</v>
      </c>
      <c r="O187" s="118">
        <v>6.0</v>
      </c>
      <c r="P187" s="118">
        <v>0.42</v>
      </c>
      <c r="Q187" s="119">
        <v>5.98</v>
      </c>
      <c r="R187" s="119">
        <v>6.0</v>
      </c>
      <c r="S187" s="128">
        <v>0.42</v>
      </c>
      <c r="T187" s="118">
        <v>5.89</v>
      </c>
      <c r="U187" s="118">
        <v>5.89</v>
      </c>
      <c r="V187" s="118">
        <v>0.5</v>
      </c>
      <c r="W187" s="118">
        <v>0.0</v>
      </c>
      <c r="X187" s="118">
        <v>0.0</v>
      </c>
      <c r="Y187" s="118">
        <v>0.0</v>
      </c>
      <c r="Z187" s="118" t="s">
        <v>907</v>
      </c>
      <c r="AA187" s="118" t="s">
        <v>1106</v>
      </c>
      <c r="AB187" s="118" t="s">
        <v>244</v>
      </c>
      <c r="AC187" s="120" t="s">
        <v>1707</v>
      </c>
      <c r="AD187" s="72" t="s">
        <v>925</v>
      </c>
      <c r="AE187" s="72" t="s">
        <v>1262</v>
      </c>
      <c r="AF187" s="72" t="s">
        <v>1262</v>
      </c>
      <c r="AG187" s="72">
        <v>21.0</v>
      </c>
      <c r="AH187" s="121" t="s">
        <v>1708</v>
      </c>
      <c r="AI187" s="120" t="s">
        <v>984</v>
      </c>
      <c r="AJ187" s="122" t="s">
        <v>1019</v>
      </c>
      <c r="AK187" s="123">
        <f>COUNTIF(Ongoing!$A$2:$X$26,A187)</f>
        <v>0</v>
      </c>
    </row>
    <row r="188" ht="26.25" customHeight="1">
      <c r="A188" s="128" t="s">
        <v>195</v>
      </c>
      <c r="B188" s="128" t="s">
        <v>197</v>
      </c>
      <c r="C188" s="129" t="s">
        <v>78</v>
      </c>
      <c r="D188" s="112">
        <v>2.0</v>
      </c>
      <c r="E188" s="113">
        <v>22.47</v>
      </c>
      <c r="F188" s="114">
        <v>30.31</v>
      </c>
      <c r="G188" s="115" t="s">
        <v>904</v>
      </c>
      <c r="H188" s="116">
        <v>6.72</v>
      </c>
      <c r="I188" s="117">
        <v>86.0</v>
      </c>
      <c r="J188" s="117">
        <v>70.0</v>
      </c>
      <c r="K188" s="117">
        <v>0.0</v>
      </c>
      <c r="L188" s="117" t="s">
        <v>1709</v>
      </c>
      <c r="M188" s="118" t="s">
        <v>1502</v>
      </c>
      <c r="N188" s="118">
        <v>5.94</v>
      </c>
      <c r="O188" s="118">
        <v>6.26</v>
      </c>
      <c r="P188" s="118">
        <v>0.47</v>
      </c>
      <c r="Q188" s="119">
        <v>5.94</v>
      </c>
      <c r="R188" s="119">
        <v>6.26</v>
      </c>
      <c r="S188" s="128">
        <v>0.47</v>
      </c>
      <c r="T188" s="118">
        <v>6.2</v>
      </c>
      <c r="U188" s="118">
        <v>6.84</v>
      </c>
      <c r="V188" s="118">
        <v>0.66</v>
      </c>
      <c r="W188" s="118">
        <v>0.0</v>
      </c>
      <c r="X188" s="118">
        <v>0.0</v>
      </c>
      <c r="Y188" s="118">
        <v>0.0</v>
      </c>
      <c r="Z188" s="118" t="s">
        <v>921</v>
      </c>
      <c r="AA188" s="118" t="s">
        <v>1132</v>
      </c>
      <c r="AB188" s="118" t="s">
        <v>1710</v>
      </c>
      <c r="AC188" s="120" t="s">
        <v>1711</v>
      </c>
      <c r="AD188" s="72" t="s">
        <v>1712</v>
      </c>
      <c r="AE188" s="72" t="s">
        <v>1178</v>
      </c>
      <c r="AF188" s="72" t="s">
        <v>913</v>
      </c>
      <c r="AG188" s="72">
        <v>31.0</v>
      </c>
      <c r="AH188" s="121" t="s">
        <v>1713</v>
      </c>
      <c r="AI188" s="120" t="s">
        <v>915</v>
      </c>
      <c r="AJ188" s="122" t="s">
        <v>1113</v>
      </c>
      <c r="AK188" s="123">
        <f>COUNTIF(Ongoing!$A$2:$X$26,A188)</f>
        <v>0</v>
      </c>
    </row>
    <row r="189" ht="26.25" customHeight="1">
      <c r="A189" s="128" t="s">
        <v>721</v>
      </c>
      <c r="B189" s="128" t="s">
        <v>110</v>
      </c>
      <c r="C189" s="129" t="s">
        <v>917</v>
      </c>
      <c r="D189" s="112">
        <v>8.0</v>
      </c>
      <c r="E189" s="113">
        <v>0.91</v>
      </c>
      <c r="F189" s="114">
        <v>0.35</v>
      </c>
      <c r="G189" s="115" t="s">
        <v>613</v>
      </c>
      <c r="H189" s="116">
        <v>5.92</v>
      </c>
      <c r="I189" s="117">
        <v>42.0</v>
      </c>
      <c r="J189" s="117">
        <v>0.0</v>
      </c>
      <c r="K189" s="117">
        <v>0.0</v>
      </c>
      <c r="L189" s="124">
        <v>45448.0</v>
      </c>
      <c r="M189" s="125">
        <v>45417.0</v>
      </c>
      <c r="N189" s="118">
        <v>5.8</v>
      </c>
      <c r="O189" s="118">
        <v>5.6</v>
      </c>
      <c r="P189" s="117">
        <v>0.51</v>
      </c>
      <c r="Q189" s="119">
        <v>5.8</v>
      </c>
      <c r="R189" s="119">
        <v>5.6</v>
      </c>
      <c r="S189" s="128">
        <v>0.51</v>
      </c>
      <c r="T189" s="118">
        <v>5.68</v>
      </c>
      <c r="U189" s="118">
        <v>5.4</v>
      </c>
      <c r="V189" s="118">
        <v>0.53</v>
      </c>
      <c r="W189" s="118">
        <v>0.0</v>
      </c>
      <c r="X189" s="118">
        <v>0.0</v>
      </c>
      <c r="Y189" s="118">
        <v>0.0</v>
      </c>
      <c r="Z189" s="118" t="s">
        <v>907</v>
      </c>
      <c r="AA189" s="118" t="s">
        <v>1123</v>
      </c>
      <c r="AB189" s="118" t="s">
        <v>1714</v>
      </c>
      <c r="AC189" s="120" t="s">
        <v>1715</v>
      </c>
      <c r="AD189" s="72" t="s">
        <v>1716</v>
      </c>
      <c r="AE189" s="72" t="s">
        <v>1085</v>
      </c>
      <c r="AF189" s="72" t="s">
        <v>912</v>
      </c>
      <c r="AG189" s="72">
        <v>22.0</v>
      </c>
      <c r="AH189" s="121" t="s">
        <v>1717</v>
      </c>
      <c r="AI189" s="120" t="s">
        <v>968</v>
      </c>
      <c r="AJ189" s="122" t="s">
        <v>929</v>
      </c>
      <c r="AK189" s="123">
        <f>COUNTIF(Ongoing!$A$2:$X$26,A189)</f>
        <v>0</v>
      </c>
    </row>
    <row r="190" ht="26.25" customHeight="1">
      <c r="A190" s="128" t="s">
        <v>722</v>
      </c>
      <c r="B190" s="128" t="s">
        <v>116</v>
      </c>
      <c r="C190" s="129" t="s">
        <v>917</v>
      </c>
      <c r="D190" s="112">
        <v>8.0</v>
      </c>
      <c r="E190" s="113">
        <v>0.98</v>
      </c>
      <c r="F190" s="114">
        <v>0.35</v>
      </c>
      <c r="G190" s="115" t="s">
        <v>1304</v>
      </c>
      <c r="H190" s="116">
        <v>5.92</v>
      </c>
      <c r="I190" s="117">
        <v>42.0</v>
      </c>
      <c r="J190" s="117">
        <v>0.0</v>
      </c>
      <c r="K190" s="117">
        <v>0.0</v>
      </c>
      <c r="L190" s="124">
        <v>45448.0</v>
      </c>
      <c r="M190" s="125">
        <v>45417.0</v>
      </c>
      <c r="N190" s="118">
        <v>5.96</v>
      </c>
      <c r="O190" s="118">
        <v>5.93</v>
      </c>
      <c r="P190" s="118">
        <v>0.57</v>
      </c>
      <c r="Q190" s="119">
        <v>6.0</v>
      </c>
      <c r="R190" s="119">
        <v>6.02</v>
      </c>
      <c r="S190" s="128">
        <v>0.66</v>
      </c>
      <c r="T190" s="118">
        <v>5.89</v>
      </c>
      <c r="U190" s="118">
        <v>5.68</v>
      </c>
      <c r="V190" s="118">
        <v>0.37</v>
      </c>
      <c r="W190" s="118">
        <v>0.0</v>
      </c>
      <c r="X190" s="118">
        <v>0.0</v>
      </c>
      <c r="Y190" s="118">
        <v>0.0</v>
      </c>
      <c r="Z190" s="118" t="s">
        <v>907</v>
      </c>
      <c r="AA190" s="118" t="s">
        <v>1016</v>
      </c>
      <c r="AB190" s="118" t="s">
        <v>1718</v>
      </c>
      <c r="AC190" s="120" t="s">
        <v>1719</v>
      </c>
      <c r="AD190" s="72" t="s">
        <v>1368</v>
      </c>
      <c r="AE190" s="72" t="s">
        <v>1079</v>
      </c>
      <c r="AF190" s="72" t="s">
        <v>1126</v>
      </c>
      <c r="AG190" s="72">
        <v>33.0</v>
      </c>
      <c r="AH190" s="121" t="s">
        <v>1720</v>
      </c>
      <c r="AI190" s="120" t="s">
        <v>915</v>
      </c>
      <c r="AJ190" s="122" t="s">
        <v>929</v>
      </c>
      <c r="AK190" s="123">
        <f>COUNTIF(Ongoing!$A$2:$X$26,A190)</f>
        <v>0</v>
      </c>
    </row>
    <row r="191" ht="26.25" customHeight="1">
      <c r="A191" s="128" t="s">
        <v>395</v>
      </c>
      <c r="B191" s="128" t="s">
        <v>110</v>
      </c>
      <c r="C191" s="129" t="s">
        <v>917</v>
      </c>
      <c r="D191" s="112">
        <v>2.0</v>
      </c>
      <c r="E191" s="113">
        <v>12.04</v>
      </c>
      <c r="F191" s="114">
        <v>10.43</v>
      </c>
      <c r="G191" s="115" t="s">
        <v>378</v>
      </c>
      <c r="H191" s="116">
        <v>6.21</v>
      </c>
      <c r="I191" s="117">
        <v>88.0</v>
      </c>
      <c r="J191" s="117">
        <v>0.0</v>
      </c>
      <c r="K191" s="117">
        <v>0.0</v>
      </c>
      <c r="L191" s="117" t="s">
        <v>1171</v>
      </c>
      <c r="M191" s="118" t="s">
        <v>1293</v>
      </c>
      <c r="N191" s="118">
        <v>6.12</v>
      </c>
      <c r="O191" s="118">
        <v>6.21</v>
      </c>
      <c r="P191" s="118">
        <v>0.78</v>
      </c>
      <c r="Q191" s="119">
        <v>6.16</v>
      </c>
      <c r="R191" s="119">
        <v>6.27</v>
      </c>
      <c r="S191" s="128">
        <v>0.7</v>
      </c>
      <c r="T191" s="118">
        <v>6.0</v>
      </c>
      <c r="U191" s="118">
        <v>6.32</v>
      </c>
      <c r="V191" s="118">
        <v>0.66</v>
      </c>
      <c r="W191" s="118">
        <v>0.0</v>
      </c>
      <c r="X191" s="118">
        <v>0.0</v>
      </c>
      <c r="Y191" s="118">
        <v>0.0</v>
      </c>
      <c r="Z191" s="118" t="s">
        <v>907</v>
      </c>
      <c r="AA191" s="118" t="s">
        <v>1001</v>
      </c>
      <c r="AB191" s="118" t="s">
        <v>1721</v>
      </c>
      <c r="AC191" s="120" t="s">
        <v>1722</v>
      </c>
      <c r="AD191" s="72" t="s">
        <v>1723</v>
      </c>
      <c r="AE191" s="72" t="s">
        <v>1026</v>
      </c>
      <c r="AF191" s="72" t="s">
        <v>913</v>
      </c>
      <c r="AG191" s="72">
        <v>26.0</v>
      </c>
      <c r="AH191" s="121" t="s">
        <v>1724</v>
      </c>
      <c r="AI191" s="120" t="s">
        <v>968</v>
      </c>
      <c r="AJ191" s="122" t="s">
        <v>929</v>
      </c>
      <c r="AK191" s="123">
        <f>COUNTIF(Ongoing!$A$2:$X$26,A191)</f>
        <v>0</v>
      </c>
    </row>
    <row r="192" ht="26.25" customHeight="1">
      <c r="A192" s="128" t="s">
        <v>668</v>
      </c>
      <c r="B192" s="128" t="s">
        <v>162</v>
      </c>
      <c r="C192" s="129" t="s">
        <v>63</v>
      </c>
      <c r="D192" s="112">
        <v>8.0</v>
      </c>
      <c r="E192" s="113">
        <v>0.735</v>
      </c>
      <c r="F192" s="114">
        <v>0.35</v>
      </c>
      <c r="G192" s="115" t="s">
        <v>613</v>
      </c>
      <c r="H192" s="116">
        <v>6.09</v>
      </c>
      <c r="I192" s="117">
        <v>37.0</v>
      </c>
      <c r="J192" s="117">
        <v>0.0</v>
      </c>
      <c r="K192" s="117">
        <v>0.0</v>
      </c>
      <c r="L192" s="124">
        <v>45417.0</v>
      </c>
      <c r="M192" s="125">
        <v>45417.0</v>
      </c>
      <c r="N192" s="118">
        <v>5.92</v>
      </c>
      <c r="O192" s="118">
        <v>5.83</v>
      </c>
      <c r="P192" s="118">
        <v>0.47</v>
      </c>
      <c r="Q192" s="119">
        <v>5.92</v>
      </c>
      <c r="R192" s="119">
        <v>5.83</v>
      </c>
      <c r="S192" s="128">
        <v>0.47</v>
      </c>
      <c r="T192" s="118">
        <v>5.92</v>
      </c>
      <c r="U192" s="118">
        <v>5.83</v>
      </c>
      <c r="V192" s="118">
        <v>0.47</v>
      </c>
      <c r="W192" s="118">
        <v>0.0</v>
      </c>
      <c r="X192" s="118">
        <v>0.0</v>
      </c>
      <c r="Y192" s="118">
        <v>0.0</v>
      </c>
      <c r="Z192" s="118" t="s">
        <v>907</v>
      </c>
      <c r="AA192" s="118" t="s">
        <v>1094</v>
      </c>
      <c r="AB192" s="118" t="s">
        <v>1725</v>
      </c>
      <c r="AC192" s="120" t="s">
        <v>1726</v>
      </c>
      <c r="AD192" s="72" t="s">
        <v>1177</v>
      </c>
      <c r="AE192" s="72" t="s">
        <v>1102</v>
      </c>
      <c r="AF192" s="72" t="s">
        <v>1102</v>
      </c>
      <c r="AG192" s="72">
        <v>19.0</v>
      </c>
      <c r="AH192" s="121" t="s">
        <v>1727</v>
      </c>
      <c r="AI192" s="120" t="s">
        <v>915</v>
      </c>
      <c r="AJ192" s="122" t="s">
        <v>942</v>
      </c>
      <c r="AK192" s="123">
        <f>COUNTIF(Ongoing!$A$2:$X$26,A192)</f>
        <v>0</v>
      </c>
    </row>
    <row r="193" ht="26.25" customHeight="1">
      <c r="A193" s="128" t="s">
        <v>524</v>
      </c>
      <c r="B193" s="128" t="s">
        <v>238</v>
      </c>
      <c r="C193" s="129" t="s">
        <v>917</v>
      </c>
      <c r="D193" s="112">
        <v>4.0</v>
      </c>
      <c r="E193" s="113">
        <v>5.215</v>
      </c>
      <c r="F193" s="114">
        <v>5.915</v>
      </c>
      <c r="G193" s="115" t="s">
        <v>1188</v>
      </c>
      <c r="H193" s="116">
        <v>6.13</v>
      </c>
      <c r="I193" s="117">
        <v>85.0</v>
      </c>
      <c r="J193" s="117">
        <v>0.0</v>
      </c>
      <c r="K193" s="117">
        <v>0.0</v>
      </c>
      <c r="L193" s="124">
        <v>45604.0</v>
      </c>
      <c r="M193" s="125">
        <v>45635.0</v>
      </c>
      <c r="N193" s="118">
        <v>5.94</v>
      </c>
      <c r="O193" s="118">
        <v>5.94</v>
      </c>
      <c r="P193" s="118">
        <v>0.75</v>
      </c>
      <c r="Q193" s="119">
        <v>5.94</v>
      </c>
      <c r="R193" s="119">
        <v>5.94</v>
      </c>
      <c r="S193" s="128">
        <v>0.75</v>
      </c>
      <c r="T193" s="118">
        <v>6.16</v>
      </c>
      <c r="U193" s="118">
        <v>6.19</v>
      </c>
      <c r="V193" s="118">
        <v>0.92</v>
      </c>
      <c r="W193" s="118">
        <v>0.0</v>
      </c>
      <c r="X193" s="118">
        <v>0.0</v>
      </c>
      <c r="Y193" s="118">
        <v>0.0</v>
      </c>
      <c r="Z193" s="118" t="s">
        <v>921</v>
      </c>
      <c r="AA193" s="118" t="s">
        <v>1001</v>
      </c>
      <c r="AB193" s="118" t="s">
        <v>909</v>
      </c>
      <c r="AC193" s="120" t="s">
        <v>1728</v>
      </c>
      <c r="AD193" s="72" t="s">
        <v>1729</v>
      </c>
      <c r="AE193" s="72" t="s">
        <v>1115</v>
      </c>
      <c r="AF193" s="72" t="s">
        <v>1115</v>
      </c>
      <c r="AG193" s="72">
        <v>25.0</v>
      </c>
      <c r="AH193" s="121" t="s">
        <v>1730</v>
      </c>
      <c r="AI193" s="120" t="s">
        <v>968</v>
      </c>
      <c r="AJ193" s="122" t="s">
        <v>929</v>
      </c>
      <c r="AK193" s="123">
        <f>COUNTIF(Ongoing!$A$2:$X$26,A193)</f>
        <v>0</v>
      </c>
    </row>
    <row r="194" ht="26.25" customHeight="1">
      <c r="A194" s="128" t="s">
        <v>612</v>
      </c>
      <c r="B194" s="128" t="s">
        <v>113</v>
      </c>
      <c r="C194" s="129" t="s">
        <v>63</v>
      </c>
      <c r="D194" s="112">
        <v>6.0</v>
      </c>
      <c r="E194" s="113">
        <v>1.085</v>
      </c>
      <c r="F194" s="114">
        <v>4.235</v>
      </c>
      <c r="G194" s="115" t="s">
        <v>1028</v>
      </c>
      <c r="H194" s="116">
        <v>6.44</v>
      </c>
      <c r="I194" s="117">
        <v>71.0</v>
      </c>
      <c r="J194" s="117">
        <v>0.0</v>
      </c>
      <c r="K194" s="117">
        <v>0.0</v>
      </c>
      <c r="L194" s="124">
        <v>45448.0</v>
      </c>
      <c r="M194" s="125">
        <v>45573.0</v>
      </c>
      <c r="N194" s="118">
        <v>6.04</v>
      </c>
      <c r="O194" s="118">
        <v>6.36</v>
      </c>
      <c r="P194" s="118">
        <v>0.57</v>
      </c>
      <c r="Q194" s="119">
        <v>6.09</v>
      </c>
      <c r="R194" s="119">
        <v>6.54</v>
      </c>
      <c r="S194" s="128">
        <v>0.46</v>
      </c>
      <c r="T194" s="118">
        <v>6.16</v>
      </c>
      <c r="U194" s="118">
        <v>6.78</v>
      </c>
      <c r="V194" s="118">
        <v>0.66</v>
      </c>
      <c r="W194" s="118">
        <v>0.0</v>
      </c>
      <c r="X194" s="118">
        <v>0.0</v>
      </c>
      <c r="Y194" s="118">
        <v>0.0</v>
      </c>
      <c r="Z194" s="118" t="s">
        <v>907</v>
      </c>
      <c r="AA194" s="118" t="s">
        <v>1052</v>
      </c>
      <c r="AB194" s="118" t="s">
        <v>1731</v>
      </c>
      <c r="AC194" s="120" t="s">
        <v>1732</v>
      </c>
      <c r="AD194" s="72" t="s">
        <v>1733</v>
      </c>
      <c r="AE194" s="72" t="s">
        <v>1079</v>
      </c>
      <c r="AF194" s="72" t="s">
        <v>1085</v>
      </c>
      <c r="AG194" s="72">
        <v>32.0</v>
      </c>
      <c r="AH194" s="121" t="s">
        <v>1734</v>
      </c>
      <c r="AI194" s="120" t="s">
        <v>915</v>
      </c>
      <c r="AJ194" s="122" t="s">
        <v>942</v>
      </c>
      <c r="AK194" s="123">
        <f>COUNTIF(Ongoing!$A$2:$X$26,A194)</f>
        <v>0</v>
      </c>
    </row>
    <row r="195" ht="26.25" customHeight="1">
      <c r="A195" s="128" t="s">
        <v>854</v>
      </c>
      <c r="B195" s="128" t="s">
        <v>256</v>
      </c>
      <c r="C195" s="129" t="s">
        <v>63</v>
      </c>
      <c r="D195" s="112">
        <v>8.0</v>
      </c>
      <c r="E195" s="113">
        <v>0.945</v>
      </c>
      <c r="F195" s="114">
        <v>0.35</v>
      </c>
      <c r="G195" s="115" t="s">
        <v>1075</v>
      </c>
      <c r="H195" s="116">
        <v>6.14</v>
      </c>
      <c r="I195" s="117">
        <v>45.0</v>
      </c>
      <c r="J195" s="117">
        <v>0.0</v>
      </c>
      <c r="K195" s="117">
        <v>0.0</v>
      </c>
      <c r="L195" s="124">
        <v>45448.0</v>
      </c>
      <c r="M195" s="125">
        <v>45417.0</v>
      </c>
      <c r="N195" s="118">
        <v>6.12</v>
      </c>
      <c r="O195" s="118">
        <v>6.5</v>
      </c>
      <c r="P195" s="118">
        <v>0.13</v>
      </c>
      <c r="Q195" s="119">
        <v>6.12</v>
      </c>
      <c r="R195" s="119">
        <v>6.5</v>
      </c>
      <c r="S195" s="128">
        <v>0.13</v>
      </c>
      <c r="T195" s="118">
        <v>6.0</v>
      </c>
      <c r="U195" s="118">
        <v>6.25</v>
      </c>
      <c r="V195" s="118">
        <v>0.21</v>
      </c>
      <c r="W195" s="118">
        <v>0.0</v>
      </c>
      <c r="X195" s="118">
        <v>0.0</v>
      </c>
      <c r="Y195" s="118">
        <v>0.0</v>
      </c>
      <c r="Z195" s="118" t="s">
        <v>907</v>
      </c>
      <c r="AA195" s="118" t="s">
        <v>996</v>
      </c>
      <c r="AB195" s="118" t="s">
        <v>1735</v>
      </c>
      <c r="AC195" s="120" t="s">
        <v>1736</v>
      </c>
      <c r="AD195" s="72" t="s">
        <v>1737</v>
      </c>
      <c r="AE195" s="72" t="s">
        <v>926</v>
      </c>
      <c r="AF195" s="72" t="s">
        <v>959</v>
      </c>
      <c r="AG195" s="72">
        <v>20.0</v>
      </c>
      <c r="AH195" s="121" t="s">
        <v>1738</v>
      </c>
      <c r="AI195" s="120" t="s">
        <v>915</v>
      </c>
      <c r="AJ195" s="122" t="s">
        <v>985</v>
      </c>
      <c r="AK195" s="123">
        <f>COUNTIF(Ongoing!$A$2:$X$26,A195)</f>
        <v>0</v>
      </c>
    </row>
    <row r="196" ht="26.25" customHeight="1">
      <c r="A196" s="130" t="s">
        <v>139</v>
      </c>
      <c r="B196" s="130" t="s">
        <v>103</v>
      </c>
      <c r="C196" s="131" t="s">
        <v>78</v>
      </c>
      <c r="D196" s="112">
        <v>1.0</v>
      </c>
      <c r="E196" s="113">
        <v>141.855</v>
      </c>
      <c r="F196" s="114">
        <v>129.92</v>
      </c>
      <c r="G196" s="115" t="s">
        <v>1739</v>
      </c>
      <c r="H196" s="116">
        <v>7.82</v>
      </c>
      <c r="I196" s="117">
        <v>88.0</v>
      </c>
      <c r="J196" s="117">
        <v>60.0</v>
      </c>
      <c r="K196" s="117">
        <v>70.0</v>
      </c>
      <c r="L196" s="117" t="s">
        <v>1740</v>
      </c>
      <c r="M196" s="118" t="s">
        <v>1741</v>
      </c>
      <c r="N196" s="118">
        <v>6.21</v>
      </c>
      <c r="O196" s="118">
        <v>7.64</v>
      </c>
      <c r="P196" s="118">
        <v>0.82</v>
      </c>
      <c r="Q196" s="119">
        <v>6.16</v>
      </c>
      <c r="R196" s="119">
        <v>7.48</v>
      </c>
      <c r="S196" s="130">
        <v>0.83</v>
      </c>
      <c r="T196" s="118">
        <v>6.18</v>
      </c>
      <c r="U196" s="118">
        <v>7.42</v>
      </c>
      <c r="V196" s="118">
        <v>0.87</v>
      </c>
      <c r="W196" s="118">
        <v>0.0</v>
      </c>
      <c r="X196" s="118">
        <v>0.0</v>
      </c>
      <c r="Y196" s="118">
        <v>0.0</v>
      </c>
      <c r="Z196" s="118" t="s">
        <v>921</v>
      </c>
      <c r="AA196" s="118" t="s">
        <v>908</v>
      </c>
      <c r="AB196" s="118" t="s">
        <v>1742</v>
      </c>
      <c r="AC196" s="120" t="s">
        <v>1743</v>
      </c>
      <c r="AD196" s="72" t="s">
        <v>1364</v>
      </c>
      <c r="AE196" s="72" t="s">
        <v>1744</v>
      </c>
      <c r="AF196" s="72" t="s">
        <v>1403</v>
      </c>
      <c r="AG196" s="72">
        <v>24.0</v>
      </c>
      <c r="AH196" s="121" t="s">
        <v>1745</v>
      </c>
      <c r="AI196" s="120" t="s">
        <v>949</v>
      </c>
      <c r="AJ196" s="122" t="s">
        <v>916</v>
      </c>
      <c r="AK196" s="123">
        <f>COUNTIF(Ongoing!$A$2:$X$26,A196)</f>
        <v>0</v>
      </c>
    </row>
    <row r="197" ht="26.25" customHeight="1">
      <c r="A197" s="130" t="s">
        <v>446</v>
      </c>
      <c r="B197" s="130" t="s">
        <v>143</v>
      </c>
      <c r="C197" s="131" t="s">
        <v>917</v>
      </c>
      <c r="D197" s="112">
        <v>4.0</v>
      </c>
      <c r="E197" s="113">
        <v>2.415</v>
      </c>
      <c r="F197" s="114">
        <v>5.95</v>
      </c>
      <c r="G197" s="115" t="s">
        <v>529</v>
      </c>
      <c r="H197" s="116">
        <v>6.17</v>
      </c>
      <c r="I197" s="117">
        <v>81.0</v>
      </c>
      <c r="J197" s="117">
        <v>0.0</v>
      </c>
      <c r="K197" s="117">
        <v>0.0</v>
      </c>
      <c r="L197" s="124">
        <v>45510.0</v>
      </c>
      <c r="M197" s="125">
        <v>45635.0</v>
      </c>
      <c r="N197" s="118">
        <v>5.92</v>
      </c>
      <c r="O197" s="118">
        <v>6.0</v>
      </c>
      <c r="P197" s="118">
        <v>0.68</v>
      </c>
      <c r="Q197" s="119">
        <v>5.86</v>
      </c>
      <c r="R197" s="119">
        <v>6.01</v>
      </c>
      <c r="S197" s="130">
        <v>0.63</v>
      </c>
      <c r="T197" s="118">
        <v>5.88</v>
      </c>
      <c r="U197" s="118">
        <v>5.95</v>
      </c>
      <c r="V197" s="118">
        <v>0.55</v>
      </c>
      <c r="W197" s="118">
        <v>0.0</v>
      </c>
      <c r="X197" s="118">
        <v>0.0</v>
      </c>
      <c r="Y197" s="118">
        <v>0.0</v>
      </c>
      <c r="Z197" s="118" t="s">
        <v>907</v>
      </c>
      <c r="AA197" s="118" t="s">
        <v>936</v>
      </c>
      <c r="AB197" s="118" t="s">
        <v>1746</v>
      </c>
      <c r="AC197" s="120" t="s">
        <v>1747</v>
      </c>
      <c r="AD197" s="72" t="s">
        <v>1748</v>
      </c>
      <c r="AE197" s="72" t="s">
        <v>1178</v>
      </c>
      <c r="AF197" s="72" t="s">
        <v>1136</v>
      </c>
      <c r="AG197" s="72">
        <v>29.0</v>
      </c>
      <c r="AH197" s="121" t="s">
        <v>1749</v>
      </c>
      <c r="AI197" s="120" t="s">
        <v>915</v>
      </c>
      <c r="AJ197" s="122" t="s">
        <v>1393</v>
      </c>
      <c r="AK197" s="123">
        <f>COUNTIF(Ongoing!$A$2:$X$26,A197)</f>
        <v>0</v>
      </c>
    </row>
    <row r="198" ht="26.25" customHeight="1">
      <c r="A198" s="130" t="s">
        <v>726</v>
      </c>
      <c r="B198" s="130" t="s">
        <v>143</v>
      </c>
      <c r="C198" s="131" t="s">
        <v>917</v>
      </c>
      <c r="D198" s="112">
        <v>8.0</v>
      </c>
      <c r="E198" s="113">
        <v>0.77</v>
      </c>
      <c r="F198" s="114">
        <v>0.35</v>
      </c>
      <c r="G198" s="115" t="s">
        <v>1264</v>
      </c>
      <c r="H198" s="116">
        <v>5.88</v>
      </c>
      <c r="I198" s="117">
        <v>53.0</v>
      </c>
      <c r="J198" s="117">
        <v>0.0</v>
      </c>
      <c r="K198" s="117">
        <v>0.0</v>
      </c>
      <c r="L198" s="124">
        <v>45448.0</v>
      </c>
      <c r="M198" s="125">
        <v>45417.0</v>
      </c>
      <c r="N198" s="118">
        <v>5.77</v>
      </c>
      <c r="O198" s="118">
        <v>5.71</v>
      </c>
      <c r="P198" s="118">
        <v>0.37</v>
      </c>
      <c r="Q198" s="119">
        <v>5.69</v>
      </c>
      <c r="R198" s="119">
        <v>5.65</v>
      </c>
      <c r="S198" s="130">
        <v>0.39</v>
      </c>
      <c r="T198" s="118">
        <v>5.76</v>
      </c>
      <c r="U198" s="118">
        <v>5.65</v>
      </c>
      <c r="V198" s="118">
        <v>0.71</v>
      </c>
      <c r="W198" s="118">
        <v>0.0</v>
      </c>
      <c r="X198" s="118">
        <v>0.0</v>
      </c>
      <c r="Y198" s="118">
        <v>0.0</v>
      </c>
      <c r="Z198" s="118" t="s">
        <v>907</v>
      </c>
      <c r="AA198" s="118" t="s">
        <v>1063</v>
      </c>
      <c r="AB198" s="118" t="s">
        <v>1750</v>
      </c>
      <c r="AC198" s="120" t="s">
        <v>1751</v>
      </c>
      <c r="AD198" s="72" t="s">
        <v>1177</v>
      </c>
      <c r="AE198" s="72" t="s">
        <v>1079</v>
      </c>
      <c r="AF198" s="72" t="s">
        <v>1115</v>
      </c>
      <c r="AG198" s="72">
        <v>24.0</v>
      </c>
      <c r="AH198" s="121" t="s">
        <v>1752</v>
      </c>
      <c r="AI198" s="120" t="s">
        <v>968</v>
      </c>
      <c r="AJ198" s="122" t="s">
        <v>929</v>
      </c>
      <c r="AK198" s="123">
        <f>COUNTIF(Ongoing!$A$2:$X$26,A198)</f>
        <v>0</v>
      </c>
    </row>
    <row r="199" ht="26.25" customHeight="1">
      <c r="A199" s="130" t="s">
        <v>180</v>
      </c>
      <c r="B199" s="130" t="s">
        <v>113</v>
      </c>
      <c r="C199" s="131" t="s">
        <v>63</v>
      </c>
      <c r="D199" s="112">
        <v>1.0</v>
      </c>
      <c r="E199" s="113">
        <v>47.845</v>
      </c>
      <c r="F199" s="114">
        <v>42.21</v>
      </c>
      <c r="G199" s="115" t="s">
        <v>1753</v>
      </c>
      <c r="H199" s="116">
        <v>7.13</v>
      </c>
      <c r="I199" s="117">
        <v>88.0</v>
      </c>
      <c r="J199" s="117">
        <v>60.0</v>
      </c>
      <c r="K199" s="117">
        <v>70.0</v>
      </c>
      <c r="L199" s="117" t="s">
        <v>1754</v>
      </c>
      <c r="M199" s="118" t="s">
        <v>1755</v>
      </c>
      <c r="N199" s="118">
        <v>6.36</v>
      </c>
      <c r="O199" s="118">
        <v>7.05</v>
      </c>
      <c r="P199" s="118">
        <v>0.82</v>
      </c>
      <c r="Q199" s="119">
        <v>6.3</v>
      </c>
      <c r="R199" s="119">
        <v>6.86</v>
      </c>
      <c r="S199" s="130">
        <v>0.85</v>
      </c>
      <c r="T199" s="118">
        <v>6.23</v>
      </c>
      <c r="U199" s="118">
        <v>6.77</v>
      </c>
      <c r="V199" s="118">
        <v>0.74</v>
      </c>
      <c r="W199" s="118">
        <v>0.0</v>
      </c>
      <c r="X199" s="118">
        <v>0.0</v>
      </c>
      <c r="Y199" s="118">
        <v>0.0</v>
      </c>
      <c r="Z199" s="118" t="s">
        <v>907</v>
      </c>
      <c r="AA199" s="118" t="s">
        <v>1048</v>
      </c>
      <c r="AB199" s="118" t="s">
        <v>909</v>
      </c>
      <c r="AC199" s="120" t="s">
        <v>1756</v>
      </c>
      <c r="AD199" s="72" t="s">
        <v>925</v>
      </c>
      <c r="AE199" s="72" t="s">
        <v>1140</v>
      </c>
      <c r="AF199" s="72" t="s">
        <v>912</v>
      </c>
      <c r="AG199" s="72">
        <v>28.0</v>
      </c>
      <c r="AH199" s="121" t="s">
        <v>1757</v>
      </c>
      <c r="AI199" s="120" t="s">
        <v>1000</v>
      </c>
      <c r="AJ199" s="122" t="s">
        <v>992</v>
      </c>
      <c r="AK199" s="123">
        <f>COUNTIF(Ongoing!$A$2:$X$26,A199)</f>
        <v>0</v>
      </c>
    </row>
    <row r="200" ht="26.25" customHeight="1">
      <c r="A200" s="130" t="s">
        <v>860</v>
      </c>
      <c r="B200" s="130" t="s">
        <v>98</v>
      </c>
      <c r="C200" s="131" t="s">
        <v>63</v>
      </c>
      <c r="D200" s="112">
        <v>8.0</v>
      </c>
      <c r="E200" s="113">
        <v>1.015</v>
      </c>
      <c r="F200" s="114">
        <v>0.35</v>
      </c>
      <c r="G200" s="115" t="s">
        <v>969</v>
      </c>
      <c r="H200" s="116">
        <v>6.12</v>
      </c>
      <c r="I200" s="117">
        <v>48.0</v>
      </c>
      <c r="J200" s="117">
        <v>0.0</v>
      </c>
      <c r="K200" s="117">
        <v>0.0</v>
      </c>
      <c r="L200" s="124">
        <v>45448.0</v>
      </c>
      <c r="M200" s="125">
        <v>45417.0</v>
      </c>
      <c r="N200" s="118">
        <v>5.88</v>
      </c>
      <c r="O200" s="118">
        <v>5.91</v>
      </c>
      <c r="P200" s="118">
        <v>0.59</v>
      </c>
      <c r="Q200" s="119">
        <v>5.91</v>
      </c>
      <c r="R200" s="119">
        <v>6.18</v>
      </c>
      <c r="S200" s="130">
        <v>0.45</v>
      </c>
      <c r="T200" s="118">
        <v>5.8</v>
      </c>
      <c r="U200" s="118">
        <v>5.77</v>
      </c>
      <c r="V200" s="118">
        <v>0.58</v>
      </c>
      <c r="W200" s="118">
        <v>0.0</v>
      </c>
      <c r="X200" s="118">
        <v>0.0</v>
      </c>
      <c r="Y200" s="118">
        <v>0.0</v>
      </c>
      <c r="Z200" s="118" t="s">
        <v>907</v>
      </c>
      <c r="AA200" s="118" t="s">
        <v>963</v>
      </c>
      <c r="AB200" s="118" t="s">
        <v>1758</v>
      </c>
      <c r="AC200" s="120" t="s">
        <v>1759</v>
      </c>
      <c r="AD200" s="72" t="s">
        <v>1177</v>
      </c>
      <c r="AE200" s="72" t="s">
        <v>1046</v>
      </c>
      <c r="AF200" s="72" t="s">
        <v>1140</v>
      </c>
      <c r="AG200" s="72">
        <v>22.0</v>
      </c>
      <c r="AH200" s="121" t="s">
        <v>1760</v>
      </c>
      <c r="AI200" s="120" t="s">
        <v>915</v>
      </c>
      <c r="AJ200" s="122" t="s">
        <v>1393</v>
      </c>
      <c r="AK200" s="123">
        <f>COUNTIF(Ongoing!$A$2:$X$26,A200)</f>
        <v>0</v>
      </c>
    </row>
    <row r="201" ht="26.25" customHeight="1">
      <c r="A201" s="130" t="s">
        <v>407</v>
      </c>
      <c r="B201" s="130" t="s">
        <v>90</v>
      </c>
      <c r="C201" s="131" t="s">
        <v>63</v>
      </c>
      <c r="D201" s="112">
        <v>4.0</v>
      </c>
      <c r="E201" s="113">
        <v>6.79</v>
      </c>
      <c r="F201" s="114">
        <v>8.12</v>
      </c>
      <c r="G201" s="115" t="s">
        <v>1231</v>
      </c>
      <c r="H201" s="116">
        <v>6.46</v>
      </c>
      <c r="I201" s="117">
        <v>77.0</v>
      </c>
      <c r="J201" s="117">
        <v>0.0</v>
      </c>
      <c r="K201" s="117">
        <v>0.0</v>
      </c>
      <c r="L201" s="117" t="s">
        <v>1117</v>
      </c>
      <c r="M201" s="118" t="s">
        <v>1167</v>
      </c>
      <c r="N201" s="118">
        <v>6.12</v>
      </c>
      <c r="O201" s="118">
        <v>6.22</v>
      </c>
      <c r="P201" s="118">
        <v>0.81</v>
      </c>
      <c r="Q201" s="119">
        <v>6.12</v>
      </c>
      <c r="R201" s="119">
        <v>6.22</v>
      </c>
      <c r="S201" s="130">
        <v>0.81</v>
      </c>
      <c r="T201" s="118">
        <v>5.82</v>
      </c>
      <c r="U201" s="118">
        <v>5.85</v>
      </c>
      <c r="V201" s="118">
        <v>0.87</v>
      </c>
      <c r="W201" s="118">
        <v>0.0</v>
      </c>
      <c r="X201" s="118">
        <v>0.0</v>
      </c>
      <c r="Y201" s="118">
        <v>0.0</v>
      </c>
      <c r="Z201" s="118" t="s">
        <v>907</v>
      </c>
      <c r="AA201" s="118" t="s">
        <v>1001</v>
      </c>
      <c r="AB201" s="118" t="s">
        <v>1761</v>
      </c>
      <c r="AC201" s="120" t="s">
        <v>1762</v>
      </c>
      <c r="AD201" s="72" t="s">
        <v>1763</v>
      </c>
      <c r="AE201" s="72" t="s">
        <v>1764</v>
      </c>
      <c r="AF201" s="72" t="s">
        <v>1026</v>
      </c>
      <c r="AG201" s="72">
        <v>28.0</v>
      </c>
      <c r="AH201" s="121" t="s">
        <v>1765</v>
      </c>
      <c r="AI201" s="120" t="s">
        <v>915</v>
      </c>
      <c r="AJ201" s="122" t="s">
        <v>942</v>
      </c>
      <c r="AK201" s="123">
        <f>COUNTIF(Ongoing!$A$2:$X$26,A201)</f>
        <v>0</v>
      </c>
    </row>
    <row r="202" ht="26.25" customHeight="1">
      <c r="A202" s="130" t="s">
        <v>464</v>
      </c>
      <c r="B202" s="130" t="s">
        <v>238</v>
      </c>
      <c r="C202" s="131" t="s">
        <v>917</v>
      </c>
      <c r="D202" s="112">
        <v>6.0</v>
      </c>
      <c r="E202" s="113">
        <v>2.45</v>
      </c>
      <c r="F202" s="114">
        <v>3.57</v>
      </c>
      <c r="G202" s="115" t="s">
        <v>1304</v>
      </c>
      <c r="H202" s="116">
        <v>6.21</v>
      </c>
      <c r="I202" s="117">
        <v>70.0</v>
      </c>
      <c r="J202" s="117">
        <v>0.0</v>
      </c>
      <c r="K202" s="117">
        <v>0.0</v>
      </c>
      <c r="L202" s="124">
        <v>45510.0</v>
      </c>
      <c r="M202" s="125">
        <v>45542.0</v>
      </c>
      <c r="N202" s="118">
        <v>5.92</v>
      </c>
      <c r="O202" s="118">
        <v>5.94</v>
      </c>
      <c r="P202" s="118">
        <v>0.39</v>
      </c>
      <c r="Q202" s="119">
        <v>5.92</v>
      </c>
      <c r="R202" s="119">
        <v>5.94</v>
      </c>
      <c r="S202" s="130">
        <v>0.39</v>
      </c>
      <c r="T202" s="118">
        <v>5.83</v>
      </c>
      <c r="U202" s="118">
        <v>5.75</v>
      </c>
      <c r="V202" s="118">
        <v>0.47</v>
      </c>
      <c r="W202" s="118">
        <v>0.0</v>
      </c>
      <c r="X202" s="118">
        <v>0.0</v>
      </c>
      <c r="Y202" s="118">
        <v>0.0</v>
      </c>
      <c r="Z202" s="118" t="s">
        <v>907</v>
      </c>
      <c r="AA202" s="118" t="s">
        <v>1063</v>
      </c>
      <c r="AB202" s="118" t="s">
        <v>1766</v>
      </c>
      <c r="AC202" s="120" t="s">
        <v>1767</v>
      </c>
      <c r="AD202" s="72" t="s">
        <v>925</v>
      </c>
      <c r="AE202" s="72" t="s">
        <v>1025</v>
      </c>
      <c r="AF202" s="72" t="s">
        <v>990</v>
      </c>
      <c r="AG202" s="72">
        <v>23.0</v>
      </c>
      <c r="AH202" s="121" t="s">
        <v>1768</v>
      </c>
      <c r="AI202" s="120" t="s">
        <v>915</v>
      </c>
      <c r="AJ202" s="122" t="s">
        <v>1019</v>
      </c>
      <c r="AK202" s="123">
        <f>COUNTIF(Ongoing!$A$2:$X$26,A202)</f>
        <v>0</v>
      </c>
    </row>
    <row r="203" ht="26.25" customHeight="1">
      <c r="A203" s="130" t="s">
        <v>141</v>
      </c>
      <c r="B203" s="130" t="s">
        <v>143</v>
      </c>
      <c r="C203" s="131" t="s">
        <v>78</v>
      </c>
      <c r="D203" s="112">
        <v>1.0</v>
      </c>
      <c r="E203" s="113">
        <v>82.88</v>
      </c>
      <c r="F203" s="114">
        <v>80.535</v>
      </c>
      <c r="G203" s="115" t="s">
        <v>1091</v>
      </c>
      <c r="H203" s="116">
        <v>7.3</v>
      </c>
      <c r="I203" s="117">
        <v>86.0</v>
      </c>
      <c r="J203" s="117">
        <v>60.0</v>
      </c>
      <c r="K203" s="117">
        <v>0.0</v>
      </c>
      <c r="L203" s="117" t="s">
        <v>1769</v>
      </c>
      <c r="M203" s="118" t="s">
        <v>1770</v>
      </c>
      <c r="N203" s="118">
        <v>6.2</v>
      </c>
      <c r="O203" s="118">
        <v>7.12</v>
      </c>
      <c r="P203" s="118">
        <v>0.75</v>
      </c>
      <c r="Q203" s="119">
        <v>6.31</v>
      </c>
      <c r="R203" s="119">
        <v>7.58</v>
      </c>
      <c r="S203" s="130">
        <v>0.79</v>
      </c>
      <c r="T203" s="118">
        <v>6.26</v>
      </c>
      <c r="U203" s="118">
        <v>7.36</v>
      </c>
      <c r="V203" s="118">
        <v>0.97</v>
      </c>
      <c r="W203" s="118">
        <v>0.0</v>
      </c>
      <c r="X203" s="118">
        <v>0.0</v>
      </c>
      <c r="Y203" s="118">
        <v>0.0</v>
      </c>
      <c r="Z203" s="118" t="s">
        <v>907</v>
      </c>
      <c r="AA203" s="118" t="s">
        <v>1052</v>
      </c>
      <c r="AB203" s="118" t="s">
        <v>1771</v>
      </c>
      <c r="AC203" s="120" t="s">
        <v>1772</v>
      </c>
      <c r="AD203" s="72" t="s">
        <v>1073</v>
      </c>
      <c r="AE203" s="72" t="s">
        <v>1004</v>
      </c>
      <c r="AF203" s="72" t="s">
        <v>1098</v>
      </c>
      <c r="AG203" s="72">
        <v>33.0</v>
      </c>
      <c r="AH203" s="121" t="s">
        <v>1773</v>
      </c>
      <c r="AI203" s="120" t="s">
        <v>949</v>
      </c>
      <c r="AJ203" s="122" t="s">
        <v>916</v>
      </c>
      <c r="AK203" s="123">
        <f>COUNTIF(Ongoing!$A$2:$X$26,A203)</f>
        <v>0</v>
      </c>
    </row>
    <row r="204" ht="26.25" customHeight="1">
      <c r="A204" s="130" t="s">
        <v>226</v>
      </c>
      <c r="B204" s="130" t="s">
        <v>116</v>
      </c>
      <c r="C204" s="131" t="s">
        <v>917</v>
      </c>
      <c r="D204" s="112">
        <v>2.0</v>
      </c>
      <c r="E204" s="113">
        <v>7.56</v>
      </c>
      <c r="F204" s="114">
        <v>9.8</v>
      </c>
      <c r="G204" s="115" t="s">
        <v>1466</v>
      </c>
      <c r="H204" s="116">
        <v>6.33</v>
      </c>
      <c r="I204" s="117">
        <v>73.0</v>
      </c>
      <c r="J204" s="117">
        <v>0.0</v>
      </c>
      <c r="K204" s="117">
        <v>0.0</v>
      </c>
      <c r="L204" s="117" t="s">
        <v>1118</v>
      </c>
      <c r="M204" s="118" t="s">
        <v>1409</v>
      </c>
      <c r="N204" s="118">
        <v>6.04</v>
      </c>
      <c r="O204" s="118">
        <v>6.31</v>
      </c>
      <c r="P204" s="118">
        <v>0.73</v>
      </c>
      <c r="Q204" s="119">
        <v>6.01</v>
      </c>
      <c r="R204" s="119">
        <v>6.3</v>
      </c>
      <c r="S204" s="130">
        <v>0.62</v>
      </c>
      <c r="T204" s="118">
        <v>5.92</v>
      </c>
      <c r="U204" s="118">
        <v>6.06</v>
      </c>
      <c r="V204" s="118">
        <v>0.82</v>
      </c>
      <c r="W204" s="118">
        <v>0.0</v>
      </c>
      <c r="X204" s="118">
        <v>0.0</v>
      </c>
      <c r="Y204" s="118">
        <v>0.0</v>
      </c>
      <c r="Z204" s="118" t="s">
        <v>907</v>
      </c>
      <c r="AA204" s="118" t="s">
        <v>1335</v>
      </c>
      <c r="AB204" s="118" t="s">
        <v>909</v>
      </c>
      <c r="AC204" s="120" t="s">
        <v>1774</v>
      </c>
      <c r="AD204" s="72" t="s">
        <v>925</v>
      </c>
      <c r="AE204" s="72" t="s">
        <v>990</v>
      </c>
      <c r="AF204" s="72" t="s">
        <v>1140</v>
      </c>
      <c r="AG204" s="72">
        <v>31.0</v>
      </c>
      <c r="AH204" s="121" t="s">
        <v>1775</v>
      </c>
      <c r="AI204" s="120" t="s">
        <v>915</v>
      </c>
      <c r="AJ204" s="122" t="s">
        <v>1145</v>
      </c>
      <c r="AK204" s="123">
        <f>COUNTIF(Ongoing!$A$2:$X$26,A204)</f>
        <v>0</v>
      </c>
    </row>
    <row r="205" ht="26.25" customHeight="1">
      <c r="A205" s="130" t="s">
        <v>381</v>
      </c>
      <c r="B205" s="130" t="s">
        <v>95</v>
      </c>
      <c r="C205" s="131" t="s">
        <v>63</v>
      </c>
      <c r="D205" s="112">
        <v>3.0</v>
      </c>
      <c r="E205" s="113">
        <v>7.84</v>
      </c>
      <c r="F205" s="114">
        <v>11.06</v>
      </c>
      <c r="G205" s="115" t="s">
        <v>289</v>
      </c>
      <c r="H205" s="116">
        <v>6.7</v>
      </c>
      <c r="I205" s="117">
        <v>67.0</v>
      </c>
      <c r="J205" s="117">
        <v>0.0</v>
      </c>
      <c r="K205" s="117">
        <v>0.0</v>
      </c>
      <c r="L205" s="117" t="s">
        <v>1776</v>
      </c>
      <c r="M205" s="118" t="s">
        <v>920</v>
      </c>
      <c r="N205" s="118">
        <v>6.12</v>
      </c>
      <c r="O205" s="118">
        <v>6.61</v>
      </c>
      <c r="P205" s="118">
        <v>0.86</v>
      </c>
      <c r="Q205" s="119">
        <v>6.15</v>
      </c>
      <c r="R205" s="119">
        <v>6.66</v>
      </c>
      <c r="S205" s="130">
        <v>0.89</v>
      </c>
      <c r="T205" s="118">
        <v>5.94</v>
      </c>
      <c r="U205" s="118">
        <v>6.33</v>
      </c>
      <c r="V205" s="118">
        <v>0.71</v>
      </c>
      <c r="W205" s="118">
        <v>0.0</v>
      </c>
      <c r="X205" s="118">
        <v>0.0</v>
      </c>
      <c r="Y205" s="118">
        <v>0.0</v>
      </c>
      <c r="Z205" s="118" t="s">
        <v>907</v>
      </c>
      <c r="AA205" s="118" t="s">
        <v>950</v>
      </c>
      <c r="AB205" s="118" t="s">
        <v>1777</v>
      </c>
      <c r="AC205" s="120" t="s">
        <v>1778</v>
      </c>
      <c r="AD205" s="72" t="s">
        <v>1177</v>
      </c>
      <c r="AE205" s="72" t="s">
        <v>1120</v>
      </c>
      <c r="AF205" s="72" t="s">
        <v>913</v>
      </c>
      <c r="AG205" s="72">
        <v>30.0</v>
      </c>
      <c r="AH205" s="121" t="s">
        <v>1779</v>
      </c>
      <c r="AI205" s="120" t="s">
        <v>984</v>
      </c>
      <c r="AJ205" s="122" t="s">
        <v>942</v>
      </c>
      <c r="AK205" s="123">
        <f>COUNTIF(Ongoing!$A$2:$X$26,A205)</f>
        <v>0</v>
      </c>
    </row>
    <row r="206" ht="26.25" customHeight="1">
      <c r="A206" s="130" t="s">
        <v>397</v>
      </c>
      <c r="B206" s="130" t="s">
        <v>249</v>
      </c>
      <c r="C206" s="131" t="s">
        <v>917</v>
      </c>
      <c r="D206" s="112">
        <v>4.0</v>
      </c>
      <c r="E206" s="113">
        <v>4.83</v>
      </c>
      <c r="F206" s="114">
        <v>5.81</v>
      </c>
      <c r="G206" s="115" t="s">
        <v>1188</v>
      </c>
      <c r="H206" s="116">
        <v>6.2</v>
      </c>
      <c r="I206" s="117">
        <v>76.0</v>
      </c>
      <c r="J206" s="117">
        <v>0.0</v>
      </c>
      <c r="K206" s="117">
        <v>0.0</v>
      </c>
      <c r="L206" s="124">
        <v>45604.0</v>
      </c>
      <c r="M206" s="125">
        <v>45635.0</v>
      </c>
      <c r="N206" s="118">
        <v>5.98</v>
      </c>
      <c r="O206" s="118">
        <v>6.23</v>
      </c>
      <c r="P206" s="118">
        <v>0.5</v>
      </c>
      <c r="Q206" s="119">
        <v>5.98</v>
      </c>
      <c r="R206" s="119">
        <v>6.23</v>
      </c>
      <c r="S206" s="130">
        <v>0.5</v>
      </c>
      <c r="T206" s="118">
        <v>6.16</v>
      </c>
      <c r="U206" s="118">
        <v>6.63</v>
      </c>
      <c r="V206" s="118">
        <v>0.5</v>
      </c>
      <c r="W206" s="118">
        <v>0.0</v>
      </c>
      <c r="X206" s="118">
        <v>0.0</v>
      </c>
      <c r="Y206" s="118">
        <v>0.0</v>
      </c>
      <c r="Z206" s="118" t="s">
        <v>907</v>
      </c>
      <c r="AA206" s="118" t="s">
        <v>963</v>
      </c>
      <c r="AB206" s="118" t="s">
        <v>909</v>
      </c>
      <c r="AC206" s="120" t="s">
        <v>1780</v>
      </c>
      <c r="AD206" s="72" t="s">
        <v>925</v>
      </c>
      <c r="AE206" s="72" t="s">
        <v>1178</v>
      </c>
      <c r="AF206" s="72" t="s">
        <v>1178</v>
      </c>
      <c r="AG206" s="72">
        <v>24.0</v>
      </c>
      <c r="AH206" s="121" t="s">
        <v>1781</v>
      </c>
      <c r="AI206" s="120" t="s">
        <v>984</v>
      </c>
      <c r="AJ206" s="122" t="s">
        <v>1145</v>
      </c>
      <c r="AK206" s="123">
        <f>COUNTIF(Ongoing!$A$2:$X$26,A206)</f>
        <v>0</v>
      </c>
    </row>
    <row r="207" ht="26.25" customHeight="1">
      <c r="A207" s="130" t="s">
        <v>370</v>
      </c>
      <c r="B207" s="130" t="s">
        <v>110</v>
      </c>
      <c r="C207" s="131" t="s">
        <v>63</v>
      </c>
      <c r="D207" s="112">
        <v>2.0</v>
      </c>
      <c r="E207" s="113">
        <v>11.935</v>
      </c>
      <c r="F207" s="114">
        <v>17.115</v>
      </c>
      <c r="G207" s="115" t="s">
        <v>1782</v>
      </c>
      <c r="H207" s="116">
        <v>6.77</v>
      </c>
      <c r="I207" s="117">
        <v>73.0</v>
      </c>
      <c r="J207" s="117">
        <v>0.0</v>
      </c>
      <c r="K207" s="117">
        <v>0.0</v>
      </c>
      <c r="L207" s="117" t="s">
        <v>1171</v>
      </c>
      <c r="M207" s="118" t="s">
        <v>1298</v>
      </c>
      <c r="N207" s="118">
        <v>6.02</v>
      </c>
      <c r="O207" s="118">
        <v>6.25</v>
      </c>
      <c r="P207" s="118">
        <v>0.53</v>
      </c>
      <c r="Q207" s="119">
        <v>6.02</v>
      </c>
      <c r="R207" s="119">
        <v>6.25</v>
      </c>
      <c r="S207" s="130">
        <v>0.53</v>
      </c>
      <c r="T207" s="118">
        <v>6.02</v>
      </c>
      <c r="U207" s="118">
        <v>6.25</v>
      </c>
      <c r="V207" s="118">
        <v>0.53</v>
      </c>
      <c r="W207" s="118">
        <v>0.0</v>
      </c>
      <c r="X207" s="118">
        <v>0.0</v>
      </c>
      <c r="Y207" s="118">
        <v>0.0</v>
      </c>
      <c r="Z207" s="118" t="s">
        <v>921</v>
      </c>
      <c r="AA207" s="118" t="s">
        <v>996</v>
      </c>
      <c r="AB207" s="118" t="s">
        <v>1783</v>
      </c>
      <c r="AC207" s="120" t="s">
        <v>1784</v>
      </c>
      <c r="AD207" s="72" t="s">
        <v>1785</v>
      </c>
      <c r="AE207" s="72" t="s">
        <v>1140</v>
      </c>
      <c r="AF207" s="72" t="s">
        <v>912</v>
      </c>
      <c r="AG207" s="72">
        <v>25.0</v>
      </c>
      <c r="AH207" s="121" t="s">
        <v>1786</v>
      </c>
      <c r="AI207" s="120" t="s">
        <v>984</v>
      </c>
      <c r="AJ207" s="122" t="s">
        <v>1113</v>
      </c>
      <c r="AK207" s="123">
        <f>COUNTIF(Ongoing!$A$2:$X$26,A207)</f>
        <v>0</v>
      </c>
    </row>
    <row r="208" ht="26.25" customHeight="1">
      <c r="A208" s="126" t="s">
        <v>135</v>
      </c>
      <c r="B208" s="126" t="s">
        <v>116</v>
      </c>
      <c r="C208" s="127" t="s">
        <v>78</v>
      </c>
      <c r="D208" s="112">
        <v>1.0</v>
      </c>
      <c r="E208" s="113">
        <v>86.31</v>
      </c>
      <c r="F208" s="114">
        <v>76.44</v>
      </c>
      <c r="G208" s="115" t="s">
        <v>1787</v>
      </c>
      <c r="H208" s="116">
        <v>7.31</v>
      </c>
      <c r="I208" s="117">
        <v>84.0</v>
      </c>
      <c r="J208" s="117">
        <v>40.0</v>
      </c>
      <c r="K208" s="117">
        <v>0.0</v>
      </c>
      <c r="L208" s="117" t="s">
        <v>1788</v>
      </c>
      <c r="M208" s="118" t="s">
        <v>1789</v>
      </c>
      <c r="N208" s="118">
        <v>6.09</v>
      </c>
      <c r="O208" s="118">
        <v>6.79</v>
      </c>
      <c r="P208" s="118">
        <v>0.76</v>
      </c>
      <c r="Q208" s="119">
        <v>6.09</v>
      </c>
      <c r="R208" s="119">
        <v>6.79</v>
      </c>
      <c r="S208" s="126">
        <v>0.76</v>
      </c>
      <c r="T208" s="118">
        <v>6.09</v>
      </c>
      <c r="U208" s="118">
        <v>6.79</v>
      </c>
      <c r="V208" s="118">
        <v>0.76</v>
      </c>
      <c r="W208" s="118">
        <v>0.0</v>
      </c>
      <c r="X208" s="118">
        <v>0.0</v>
      </c>
      <c r="Y208" s="118">
        <v>0.0</v>
      </c>
      <c r="Z208" s="118" t="s">
        <v>907</v>
      </c>
      <c r="AA208" s="118" t="s">
        <v>930</v>
      </c>
      <c r="AB208" s="118" t="s">
        <v>909</v>
      </c>
      <c r="AC208" s="120" t="s">
        <v>1790</v>
      </c>
      <c r="AD208" s="72" t="s">
        <v>1256</v>
      </c>
      <c r="AE208" s="72" t="s">
        <v>1126</v>
      </c>
      <c r="AF208" s="72" t="s">
        <v>1126</v>
      </c>
      <c r="AG208" s="72">
        <v>25.0</v>
      </c>
      <c r="AH208" s="121" t="s">
        <v>1791</v>
      </c>
      <c r="AI208" s="120" t="s">
        <v>984</v>
      </c>
      <c r="AJ208" s="122" t="s">
        <v>916</v>
      </c>
      <c r="AK208" s="123">
        <f>COUNTIF(Ongoing!$A$2:$X$26,A208)</f>
        <v>0</v>
      </c>
    </row>
    <row r="209" ht="26.25" customHeight="1">
      <c r="A209" s="126" t="s">
        <v>137</v>
      </c>
      <c r="B209" s="126" t="s">
        <v>95</v>
      </c>
      <c r="C209" s="127" t="s">
        <v>78</v>
      </c>
      <c r="D209" s="112">
        <v>1.0</v>
      </c>
      <c r="E209" s="113">
        <v>126.7</v>
      </c>
      <c r="F209" s="114">
        <v>103.635</v>
      </c>
      <c r="G209" s="115" t="s">
        <v>1792</v>
      </c>
      <c r="H209" s="116">
        <v>7.47</v>
      </c>
      <c r="I209" s="117">
        <v>87.0</v>
      </c>
      <c r="J209" s="117">
        <v>0.0</v>
      </c>
      <c r="K209" s="117">
        <v>0.0</v>
      </c>
      <c r="L209" s="117" t="s">
        <v>1793</v>
      </c>
      <c r="M209" s="118" t="s">
        <v>1794</v>
      </c>
      <c r="N209" s="118">
        <v>6.54</v>
      </c>
      <c r="O209" s="118">
        <v>7.81</v>
      </c>
      <c r="P209" s="118">
        <v>0.92</v>
      </c>
      <c r="Q209" s="119">
        <v>6.54</v>
      </c>
      <c r="R209" s="119">
        <v>7.81</v>
      </c>
      <c r="S209" s="126">
        <v>0.92</v>
      </c>
      <c r="T209" s="118">
        <v>6.54</v>
      </c>
      <c r="U209" s="118">
        <v>7.81</v>
      </c>
      <c r="V209" s="118">
        <v>0.92</v>
      </c>
      <c r="W209" s="118">
        <v>0.0</v>
      </c>
      <c r="X209" s="118">
        <v>0.0</v>
      </c>
      <c r="Y209" s="118">
        <v>0.0</v>
      </c>
      <c r="Z209" s="118" t="s">
        <v>907</v>
      </c>
      <c r="AA209" s="118" t="s">
        <v>922</v>
      </c>
      <c r="AB209" s="118" t="s">
        <v>909</v>
      </c>
      <c r="AC209" s="120" t="s">
        <v>1795</v>
      </c>
      <c r="AD209" s="72" t="s">
        <v>1796</v>
      </c>
      <c r="AE209" s="72" t="s">
        <v>1744</v>
      </c>
      <c r="AF209" s="72" t="s">
        <v>1744</v>
      </c>
      <c r="AG209" s="72">
        <v>26.0</v>
      </c>
      <c r="AH209" s="121" t="s">
        <v>1797</v>
      </c>
      <c r="AI209" s="120" t="s">
        <v>984</v>
      </c>
      <c r="AJ209" s="122" t="s">
        <v>916</v>
      </c>
      <c r="AK209" s="123">
        <f>COUNTIF(Ongoing!$A$2:$X$26,A209)</f>
        <v>0</v>
      </c>
    </row>
    <row r="210" ht="26.25" customHeight="1">
      <c r="A210" s="126" t="s">
        <v>171</v>
      </c>
      <c r="B210" s="126" t="s">
        <v>110</v>
      </c>
      <c r="C210" s="127" t="s">
        <v>63</v>
      </c>
      <c r="D210" s="112">
        <v>1.0</v>
      </c>
      <c r="E210" s="113">
        <v>49.875</v>
      </c>
      <c r="F210" s="114">
        <v>48.265</v>
      </c>
      <c r="G210" s="115" t="s">
        <v>1798</v>
      </c>
      <c r="H210" s="116">
        <v>7.27</v>
      </c>
      <c r="I210" s="117">
        <v>88.0</v>
      </c>
      <c r="J210" s="117">
        <v>10.0</v>
      </c>
      <c r="K210" s="117">
        <v>20.0</v>
      </c>
      <c r="L210" s="117" t="s">
        <v>1799</v>
      </c>
      <c r="M210" s="118" t="s">
        <v>1800</v>
      </c>
      <c r="N210" s="118">
        <v>6.33</v>
      </c>
      <c r="O210" s="118">
        <v>7.5</v>
      </c>
      <c r="P210" s="118">
        <v>0.95</v>
      </c>
      <c r="Q210" s="119">
        <v>6.33</v>
      </c>
      <c r="R210" s="119">
        <v>7.5</v>
      </c>
      <c r="S210" s="126">
        <v>0.95</v>
      </c>
      <c r="T210" s="118">
        <v>6.33</v>
      </c>
      <c r="U210" s="118">
        <v>7.5</v>
      </c>
      <c r="V210" s="118">
        <v>0.95</v>
      </c>
      <c r="W210" s="118">
        <v>0.0</v>
      </c>
      <c r="X210" s="118">
        <v>0.0</v>
      </c>
      <c r="Y210" s="118">
        <v>0.0</v>
      </c>
      <c r="Z210" s="118" t="s">
        <v>907</v>
      </c>
      <c r="AA210" s="118" t="s">
        <v>996</v>
      </c>
      <c r="AB210" s="118" t="s">
        <v>909</v>
      </c>
      <c r="AC210" s="120" t="s">
        <v>1801</v>
      </c>
      <c r="AD210" s="72" t="s">
        <v>1802</v>
      </c>
      <c r="AE210" s="72" t="s">
        <v>1026</v>
      </c>
      <c r="AF210" s="72" t="s">
        <v>1066</v>
      </c>
      <c r="AG210" s="72">
        <v>25.0</v>
      </c>
      <c r="AH210" s="121" t="s">
        <v>1803</v>
      </c>
      <c r="AI210" s="120" t="s">
        <v>968</v>
      </c>
      <c r="AJ210" s="122" t="s">
        <v>1113</v>
      </c>
      <c r="AK210" s="123">
        <f>COUNTIF(Ongoing!$A$2:$X$26,A210)</f>
        <v>0</v>
      </c>
    </row>
    <row r="211" ht="26.25" customHeight="1">
      <c r="A211" s="126" t="s">
        <v>550</v>
      </c>
      <c r="B211" s="126" t="s">
        <v>249</v>
      </c>
      <c r="C211" s="127" t="s">
        <v>78</v>
      </c>
      <c r="D211" s="112">
        <v>5.0</v>
      </c>
      <c r="E211" s="113">
        <v>1.05</v>
      </c>
      <c r="F211" s="114">
        <v>0.35</v>
      </c>
      <c r="G211" s="115" t="s">
        <v>1308</v>
      </c>
      <c r="H211" s="116">
        <v>6.47</v>
      </c>
      <c r="I211" s="117">
        <v>61.0</v>
      </c>
      <c r="J211" s="117">
        <v>20.0</v>
      </c>
      <c r="K211" s="117">
        <v>0.0</v>
      </c>
      <c r="L211" s="124">
        <v>45448.0</v>
      </c>
      <c r="M211" s="125">
        <v>45417.0</v>
      </c>
      <c r="N211" s="118">
        <v>5.88</v>
      </c>
      <c r="O211" s="118">
        <v>6.24</v>
      </c>
      <c r="P211" s="118">
        <v>0.55</v>
      </c>
      <c r="Q211" s="119">
        <v>5.96</v>
      </c>
      <c r="R211" s="119">
        <v>6.67</v>
      </c>
      <c r="S211" s="126">
        <v>0.72</v>
      </c>
      <c r="T211" s="118">
        <v>5.88</v>
      </c>
      <c r="U211" s="118">
        <v>6.24</v>
      </c>
      <c r="V211" s="118">
        <v>0.55</v>
      </c>
      <c r="W211" s="118">
        <v>0.0</v>
      </c>
      <c r="X211" s="118">
        <v>0.0</v>
      </c>
      <c r="Y211" s="118">
        <v>0.0</v>
      </c>
      <c r="Z211" s="118" t="s">
        <v>921</v>
      </c>
      <c r="AA211" s="118" t="s">
        <v>1094</v>
      </c>
      <c r="AB211" s="118" t="s">
        <v>909</v>
      </c>
      <c r="AC211" s="120" t="s">
        <v>1804</v>
      </c>
      <c r="AD211" s="72" t="s">
        <v>1805</v>
      </c>
      <c r="AE211" s="72" t="s">
        <v>1161</v>
      </c>
      <c r="AF211" s="72" t="s">
        <v>1004</v>
      </c>
      <c r="AG211" s="72">
        <v>34.0</v>
      </c>
      <c r="AH211" s="121" t="s">
        <v>1806</v>
      </c>
      <c r="AI211" s="120" t="s">
        <v>949</v>
      </c>
      <c r="AJ211" s="122" t="s">
        <v>916</v>
      </c>
      <c r="AK211" s="123">
        <f>COUNTIF(Ongoing!$A$2:$X$26,A211)</f>
        <v>0</v>
      </c>
    </row>
    <row r="212" ht="26.25" customHeight="1">
      <c r="A212" s="126" t="s">
        <v>189</v>
      </c>
      <c r="B212" s="126" t="s">
        <v>121</v>
      </c>
      <c r="C212" s="127" t="s">
        <v>78</v>
      </c>
      <c r="D212" s="112">
        <v>2.0</v>
      </c>
      <c r="E212" s="113">
        <v>43.82</v>
      </c>
      <c r="F212" s="114">
        <v>55.72</v>
      </c>
      <c r="G212" s="115" t="s">
        <v>1807</v>
      </c>
      <c r="H212" s="116">
        <v>7.09</v>
      </c>
      <c r="I212" s="117">
        <v>88.0</v>
      </c>
      <c r="J212" s="117">
        <v>70.0</v>
      </c>
      <c r="K212" s="117">
        <v>0.0</v>
      </c>
      <c r="L212" s="117" t="s">
        <v>1808</v>
      </c>
      <c r="M212" s="118" t="s">
        <v>1809</v>
      </c>
      <c r="N212" s="118">
        <v>6.07</v>
      </c>
      <c r="O212" s="118">
        <v>6.73</v>
      </c>
      <c r="P212" s="118">
        <v>0.61</v>
      </c>
      <c r="Q212" s="119">
        <v>6.07</v>
      </c>
      <c r="R212" s="119">
        <v>6.73</v>
      </c>
      <c r="S212" s="126">
        <v>0.61</v>
      </c>
      <c r="T212" s="118">
        <v>6.47</v>
      </c>
      <c r="U212" s="118">
        <v>7.64</v>
      </c>
      <c r="V212" s="118">
        <v>0.92</v>
      </c>
      <c r="W212" s="118">
        <v>0.0</v>
      </c>
      <c r="X212" s="118">
        <v>0.0</v>
      </c>
      <c r="Y212" s="118">
        <v>0.0</v>
      </c>
      <c r="Z212" s="118" t="s">
        <v>907</v>
      </c>
      <c r="AA212" s="118" t="s">
        <v>1081</v>
      </c>
      <c r="AB212" s="118" t="s">
        <v>1810</v>
      </c>
      <c r="AC212" s="120" t="s">
        <v>1811</v>
      </c>
      <c r="AD212" s="72" t="s">
        <v>1812</v>
      </c>
      <c r="AE212" s="72" t="s">
        <v>912</v>
      </c>
      <c r="AF212" s="72" t="s">
        <v>912</v>
      </c>
      <c r="AG212" s="72">
        <v>26.0</v>
      </c>
      <c r="AH212" s="121" t="s">
        <v>1813</v>
      </c>
      <c r="AI212" s="120" t="s">
        <v>915</v>
      </c>
      <c r="AJ212" s="122" t="s">
        <v>1104</v>
      </c>
      <c r="AK212" s="123">
        <f>COUNTIF(Ongoing!$A$2:$X$26,A212)</f>
        <v>0</v>
      </c>
    </row>
    <row r="213" ht="26.25" customHeight="1">
      <c r="A213" s="126" t="s">
        <v>274</v>
      </c>
      <c r="B213" s="126" t="s">
        <v>110</v>
      </c>
      <c r="C213" s="127" t="s">
        <v>63</v>
      </c>
      <c r="D213" s="112">
        <v>3.0</v>
      </c>
      <c r="E213" s="113">
        <v>14.175</v>
      </c>
      <c r="F213" s="114">
        <v>13.265</v>
      </c>
      <c r="G213" s="115" t="s">
        <v>1042</v>
      </c>
      <c r="H213" s="116">
        <v>6.54</v>
      </c>
      <c r="I213" s="117">
        <v>82.0</v>
      </c>
      <c r="J213" s="117">
        <v>0.0</v>
      </c>
      <c r="K213" s="117">
        <v>10.0</v>
      </c>
      <c r="L213" s="117" t="s">
        <v>1814</v>
      </c>
      <c r="M213" s="118" t="s">
        <v>1458</v>
      </c>
      <c r="N213" s="118">
        <v>6.12</v>
      </c>
      <c r="O213" s="118">
        <v>6.38</v>
      </c>
      <c r="P213" s="118">
        <v>0.95</v>
      </c>
      <c r="Q213" s="119">
        <v>6.12</v>
      </c>
      <c r="R213" s="119">
        <v>6.38</v>
      </c>
      <c r="S213" s="126">
        <v>0.95</v>
      </c>
      <c r="T213" s="118">
        <v>6.12</v>
      </c>
      <c r="U213" s="118">
        <v>6.38</v>
      </c>
      <c r="V213" s="118">
        <v>0.95</v>
      </c>
      <c r="W213" s="118">
        <v>0.0</v>
      </c>
      <c r="X213" s="118">
        <v>0.0</v>
      </c>
      <c r="Y213" s="118">
        <v>0.0</v>
      </c>
      <c r="Z213" s="118" t="s">
        <v>907</v>
      </c>
      <c r="AA213" s="118" t="s">
        <v>1016</v>
      </c>
      <c r="AB213" s="118" t="s">
        <v>1815</v>
      </c>
      <c r="AC213" s="120" t="s">
        <v>1816</v>
      </c>
      <c r="AD213" s="72" t="s">
        <v>1190</v>
      </c>
      <c r="AE213" s="72" t="s">
        <v>912</v>
      </c>
      <c r="AF213" s="72" t="s">
        <v>912</v>
      </c>
      <c r="AG213" s="72">
        <v>25.0</v>
      </c>
      <c r="AH213" s="121" t="s">
        <v>1817</v>
      </c>
      <c r="AI213" s="120" t="s">
        <v>984</v>
      </c>
      <c r="AJ213" s="122" t="s">
        <v>942</v>
      </c>
      <c r="AK213" s="123">
        <f>COUNTIF(Ongoing!$A$2:$X$26,A213)</f>
        <v>0</v>
      </c>
    </row>
    <row r="214" ht="26.25" customHeight="1">
      <c r="A214" s="126" t="s">
        <v>125</v>
      </c>
      <c r="B214" s="126" t="s">
        <v>113</v>
      </c>
      <c r="C214" s="127" t="s">
        <v>78</v>
      </c>
      <c r="D214" s="112">
        <v>2.0</v>
      </c>
      <c r="E214" s="113">
        <v>67.095</v>
      </c>
      <c r="F214" s="114">
        <v>63.245</v>
      </c>
      <c r="G214" s="115" t="s">
        <v>1818</v>
      </c>
      <c r="H214" s="116">
        <v>7.14</v>
      </c>
      <c r="I214" s="117">
        <v>88.0</v>
      </c>
      <c r="J214" s="117">
        <v>20.0</v>
      </c>
      <c r="K214" s="117">
        <v>0.0</v>
      </c>
      <c r="L214" s="117" t="s">
        <v>1819</v>
      </c>
      <c r="M214" s="118" t="s">
        <v>1429</v>
      </c>
      <c r="N214" s="118">
        <v>5.87</v>
      </c>
      <c r="O214" s="118">
        <v>6.32</v>
      </c>
      <c r="P214" s="118">
        <v>0.82</v>
      </c>
      <c r="Q214" s="119">
        <v>5.87</v>
      </c>
      <c r="R214" s="119">
        <v>6.32</v>
      </c>
      <c r="S214" s="126">
        <v>0.82</v>
      </c>
      <c r="T214" s="118">
        <v>5.87</v>
      </c>
      <c r="U214" s="118">
        <v>6.32</v>
      </c>
      <c r="V214" s="118">
        <v>0.82</v>
      </c>
      <c r="W214" s="118">
        <v>0.0</v>
      </c>
      <c r="X214" s="118">
        <v>0.0</v>
      </c>
      <c r="Y214" s="118">
        <v>0.0</v>
      </c>
      <c r="Z214" s="118" t="s">
        <v>907</v>
      </c>
      <c r="AA214" s="118" t="s">
        <v>1094</v>
      </c>
      <c r="AB214" s="118" t="s">
        <v>909</v>
      </c>
      <c r="AC214" s="120" t="s">
        <v>1820</v>
      </c>
      <c r="AD214" s="72" t="s">
        <v>1325</v>
      </c>
      <c r="AE214" s="72" t="s">
        <v>927</v>
      </c>
      <c r="AF214" s="72" t="s">
        <v>927</v>
      </c>
      <c r="AG214" s="72">
        <v>25.0</v>
      </c>
      <c r="AH214" s="121" t="s">
        <v>1821</v>
      </c>
      <c r="AI214" s="120" t="s">
        <v>984</v>
      </c>
      <c r="AJ214" s="122" t="s">
        <v>916</v>
      </c>
      <c r="AK214" s="123">
        <f>COUNTIF(Ongoing!$A$2:$X$26,A214)</f>
        <v>0</v>
      </c>
    </row>
    <row r="215" ht="26.25" customHeight="1">
      <c r="A215" s="126" t="s">
        <v>341</v>
      </c>
      <c r="B215" s="126" t="s">
        <v>95</v>
      </c>
      <c r="C215" s="127" t="s">
        <v>974</v>
      </c>
      <c r="D215" s="112">
        <v>2.0</v>
      </c>
      <c r="E215" s="113">
        <v>1.435</v>
      </c>
      <c r="F215" s="114">
        <v>0.35</v>
      </c>
      <c r="G215" s="115" t="s">
        <v>644</v>
      </c>
      <c r="H215" s="116">
        <v>5.19</v>
      </c>
      <c r="I215" s="117">
        <v>24.0</v>
      </c>
      <c r="J215" s="117">
        <v>0.0</v>
      </c>
      <c r="K215" s="117">
        <v>0.0</v>
      </c>
      <c r="L215" s="124">
        <v>45478.0</v>
      </c>
      <c r="M215" s="125">
        <v>45417.0</v>
      </c>
      <c r="N215" s="118">
        <v>6.14</v>
      </c>
      <c r="O215" s="118">
        <v>4.97</v>
      </c>
      <c r="P215" s="118">
        <v>0.95</v>
      </c>
      <c r="Q215" s="119">
        <v>6.14</v>
      </c>
      <c r="R215" s="119">
        <v>4.97</v>
      </c>
      <c r="S215" s="126">
        <v>0.95</v>
      </c>
      <c r="T215" s="118">
        <v>6.14</v>
      </c>
      <c r="U215" s="118">
        <v>4.97</v>
      </c>
      <c r="V215" s="118">
        <v>0.95</v>
      </c>
      <c r="W215" s="118">
        <v>0.0</v>
      </c>
      <c r="X215" s="118">
        <v>0.0</v>
      </c>
      <c r="Y215" s="118">
        <v>0.0</v>
      </c>
      <c r="Z215" s="118" t="s">
        <v>907</v>
      </c>
      <c r="AA215" s="118" t="s">
        <v>1123</v>
      </c>
      <c r="AB215" s="118" t="s">
        <v>1822</v>
      </c>
      <c r="AC215" s="120" t="s">
        <v>1823</v>
      </c>
      <c r="AD215" s="72" t="s">
        <v>1317</v>
      </c>
      <c r="AE215" s="72" t="s">
        <v>1004</v>
      </c>
      <c r="AF215" s="72" t="s">
        <v>1004</v>
      </c>
      <c r="AG215" s="72">
        <v>26.0</v>
      </c>
      <c r="AH215" s="121" t="s">
        <v>1824</v>
      </c>
      <c r="AI215" s="120" t="s">
        <v>1000</v>
      </c>
      <c r="AJ215" s="122" t="s">
        <v>980</v>
      </c>
      <c r="AK215" s="123">
        <f>COUNTIF(Ongoing!$A$2:$X$26,A215)</f>
        <v>0</v>
      </c>
    </row>
    <row r="216" ht="26.25" customHeight="1">
      <c r="A216" s="126" t="s">
        <v>211</v>
      </c>
      <c r="B216" s="126" t="s">
        <v>110</v>
      </c>
      <c r="C216" s="127" t="s">
        <v>63</v>
      </c>
      <c r="D216" s="112">
        <v>2.0</v>
      </c>
      <c r="E216" s="113">
        <v>20.685</v>
      </c>
      <c r="F216" s="114">
        <v>18.69</v>
      </c>
      <c r="G216" s="115" t="s">
        <v>1825</v>
      </c>
      <c r="H216" s="116">
        <v>6.66</v>
      </c>
      <c r="I216" s="117">
        <v>83.0</v>
      </c>
      <c r="J216" s="117">
        <v>0.0</v>
      </c>
      <c r="K216" s="117">
        <v>0.0</v>
      </c>
      <c r="L216" s="117" t="s">
        <v>1007</v>
      </c>
      <c r="M216" s="118" t="s">
        <v>1520</v>
      </c>
      <c r="N216" s="118">
        <v>6.12</v>
      </c>
      <c r="O216" s="118">
        <v>6.69</v>
      </c>
      <c r="P216" s="118">
        <v>0.76</v>
      </c>
      <c r="Q216" s="119">
        <v>6.12</v>
      </c>
      <c r="R216" s="119">
        <v>6.69</v>
      </c>
      <c r="S216" s="126">
        <v>0.76</v>
      </c>
      <c r="T216" s="118">
        <v>6.12</v>
      </c>
      <c r="U216" s="118">
        <v>6.69</v>
      </c>
      <c r="V216" s="118">
        <v>0.76</v>
      </c>
      <c r="W216" s="118">
        <v>0.0</v>
      </c>
      <c r="X216" s="118">
        <v>0.0</v>
      </c>
      <c r="Y216" s="118">
        <v>0.0</v>
      </c>
      <c r="Z216" s="118" t="s">
        <v>907</v>
      </c>
      <c r="AA216" s="118" t="s">
        <v>1123</v>
      </c>
      <c r="AB216" s="118" t="s">
        <v>1431</v>
      </c>
      <c r="AC216" s="120" t="s">
        <v>1826</v>
      </c>
      <c r="AD216" s="72" t="s">
        <v>1827</v>
      </c>
      <c r="AE216" s="72" t="s">
        <v>1085</v>
      </c>
      <c r="AF216" s="72" t="s">
        <v>912</v>
      </c>
      <c r="AG216" s="72">
        <v>28.0</v>
      </c>
      <c r="AH216" s="121" t="s">
        <v>1828</v>
      </c>
      <c r="AI216" s="120" t="s">
        <v>968</v>
      </c>
      <c r="AJ216" s="122" t="s">
        <v>942</v>
      </c>
      <c r="AK216" s="123">
        <f>COUNTIF(Ongoing!$A$2:$X$26,A216)</f>
        <v>0</v>
      </c>
    </row>
    <row r="217" ht="26.25" customHeight="1">
      <c r="A217" s="126" t="s">
        <v>373</v>
      </c>
      <c r="B217" s="126" t="s">
        <v>110</v>
      </c>
      <c r="C217" s="127" t="s">
        <v>78</v>
      </c>
      <c r="D217" s="112">
        <v>4.0</v>
      </c>
      <c r="E217" s="113">
        <v>6.16</v>
      </c>
      <c r="F217" s="114">
        <v>13.58</v>
      </c>
      <c r="G217" s="115" t="s">
        <v>400</v>
      </c>
      <c r="H217" s="116">
        <v>6.81</v>
      </c>
      <c r="I217" s="117">
        <v>67.0</v>
      </c>
      <c r="J217" s="117">
        <v>0.0</v>
      </c>
      <c r="K217" s="117">
        <v>0.0</v>
      </c>
      <c r="L217" s="117" t="s">
        <v>1703</v>
      </c>
      <c r="M217" s="118" t="s">
        <v>1242</v>
      </c>
      <c r="N217" s="118">
        <v>6.21</v>
      </c>
      <c r="O217" s="118">
        <v>7.02</v>
      </c>
      <c r="P217" s="118">
        <v>0.63</v>
      </c>
      <c r="Q217" s="119">
        <v>6.21</v>
      </c>
      <c r="R217" s="119">
        <v>7.02</v>
      </c>
      <c r="S217" s="126">
        <v>0.63</v>
      </c>
      <c r="T217" s="118">
        <v>6.21</v>
      </c>
      <c r="U217" s="118">
        <v>7.02</v>
      </c>
      <c r="V217" s="118">
        <v>0.63</v>
      </c>
      <c r="W217" s="118">
        <v>0.0</v>
      </c>
      <c r="X217" s="118">
        <v>0.0</v>
      </c>
      <c r="Y217" s="118">
        <v>0.0</v>
      </c>
      <c r="Z217" s="118" t="s">
        <v>907</v>
      </c>
      <c r="AA217" s="118" t="s">
        <v>1016</v>
      </c>
      <c r="AB217" s="118" t="s">
        <v>909</v>
      </c>
      <c r="AC217" s="120" t="s">
        <v>1829</v>
      </c>
      <c r="AD217" s="72" t="s">
        <v>1830</v>
      </c>
      <c r="AE217" s="72" t="s">
        <v>1140</v>
      </c>
      <c r="AF217" s="72" t="s">
        <v>1085</v>
      </c>
      <c r="AG217" s="72">
        <v>24.0</v>
      </c>
      <c r="AH217" s="121" t="s">
        <v>1831</v>
      </c>
      <c r="AI217" s="120" t="s">
        <v>984</v>
      </c>
      <c r="AJ217" s="122" t="s">
        <v>992</v>
      </c>
      <c r="AK217" s="123">
        <f>COUNTIF(Ongoing!$A$2:$X$26,A217)</f>
        <v>0</v>
      </c>
    </row>
    <row r="218" ht="26.25" customHeight="1">
      <c r="A218" s="126" t="s">
        <v>834</v>
      </c>
      <c r="B218" s="126" t="s">
        <v>264</v>
      </c>
      <c r="C218" s="127" t="s">
        <v>63</v>
      </c>
      <c r="D218" s="112">
        <v>7.0</v>
      </c>
      <c r="E218" s="113">
        <v>1.61</v>
      </c>
      <c r="F218" s="114">
        <v>3.01</v>
      </c>
      <c r="G218" s="115" t="s">
        <v>955</v>
      </c>
      <c r="H218" s="116">
        <v>6.33</v>
      </c>
      <c r="I218" s="117">
        <v>77.0</v>
      </c>
      <c r="J218" s="117">
        <v>0.0</v>
      </c>
      <c r="K218" s="117">
        <v>0.0</v>
      </c>
      <c r="L218" s="124">
        <v>45478.0</v>
      </c>
      <c r="M218" s="125">
        <v>45511.0</v>
      </c>
      <c r="N218" s="118">
        <v>6.1</v>
      </c>
      <c r="O218" s="118">
        <v>6.52</v>
      </c>
      <c r="P218" s="118">
        <v>0.76</v>
      </c>
      <c r="Q218" s="119">
        <v>6.1</v>
      </c>
      <c r="R218" s="119">
        <v>6.52</v>
      </c>
      <c r="S218" s="126">
        <v>0.76</v>
      </c>
      <c r="T218" s="118">
        <v>6.1</v>
      </c>
      <c r="U218" s="118">
        <v>6.52</v>
      </c>
      <c r="V218" s="118">
        <v>0.76</v>
      </c>
      <c r="W218" s="118">
        <v>0.0</v>
      </c>
      <c r="X218" s="118">
        <v>0.0</v>
      </c>
      <c r="Y218" s="118">
        <v>0.0</v>
      </c>
      <c r="Z218" s="118" t="s">
        <v>907</v>
      </c>
      <c r="AA218" s="118" t="s">
        <v>1016</v>
      </c>
      <c r="AB218" s="118" t="s">
        <v>98</v>
      </c>
      <c r="AC218" s="120" t="s">
        <v>1832</v>
      </c>
      <c r="AD218" s="72" t="s">
        <v>925</v>
      </c>
      <c r="AE218" s="72" t="s">
        <v>959</v>
      </c>
      <c r="AF218" s="72" t="s">
        <v>959</v>
      </c>
      <c r="AG218" s="72">
        <v>28.0</v>
      </c>
      <c r="AH218" s="121" t="s">
        <v>1833</v>
      </c>
      <c r="AI218" s="120" t="s">
        <v>915</v>
      </c>
      <c r="AJ218" s="122" t="s">
        <v>942</v>
      </c>
      <c r="AK218" s="123">
        <f>COUNTIF(Ongoing!$A$2:$X$26,A218)</f>
        <v>0</v>
      </c>
    </row>
    <row r="219" ht="26.25" customHeight="1">
      <c r="A219" s="126" t="s">
        <v>432</v>
      </c>
      <c r="B219" s="126" t="s">
        <v>197</v>
      </c>
      <c r="C219" s="127" t="s">
        <v>78</v>
      </c>
      <c r="D219" s="112">
        <v>4.0</v>
      </c>
      <c r="E219" s="113">
        <v>6.265</v>
      </c>
      <c r="F219" s="114">
        <v>12.6</v>
      </c>
      <c r="G219" s="115" t="s">
        <v>1490</v>
      </c>
      <c r="H219" s="116">
        <v>6.61</v>
      </c>
      <c r="I219" s="117">
        <v>78.0</v>
      </c>
      <c r="J219" s="117">
        <v>0.0</v>
      </c>
      <c r="K219" s="117">
        <v>0.0</v>
      </c>
      <c r="L219" s="117" t="s">
        <v>1834</v>
      </c>
      <c r="M219" s="118" t="s">
        <v>1232</v>
      </c>
      <c r="N219" s="118">
        <v>5.88</v>
      </c>
      <c r="O219" s="118">
        <v>5.88</v>
      </c>
      <c r="P219" s="118">
        <v>0.11</v>
      </c>
      <c r="Q219" s="119">
        <v>5.88</v>
      </c>
      <c r="R219" s="119">
        <v>5.88</v>
      </c>
      <c r="S219" s="126">
        <v>0.11</v>
      </c>
      <c r="T219" s="118">
        <v>5.88</v>
      </c>
      <c r="U219" s="118">
        <v>5.88</v>
      </c>
      <c r="V219" s="118">
        <v>0.11</v>
      </c>
      <c r="W219" s="118">
        <v>0.0</v>
      </c>
      <c r="X219" s="118">
        <v>0.0</v>
      </c>
      <c r="Y219" s="118">
        <v>0.0</v>
      </c>
      <c r="Z219" s="118" t="s">
        <v>907</v>
      </c>
      <c r="AA219" s="118" t="s">
        <v>963</v>
      </c>
      <c r="AB219" s="118" t="s">
        <v>909</v>
      </c>
      <c r="AC219" s="120" t="s">
        <v>1835</v>
      </c>
      <c r="AD219" s="72" t="s">
        <v>1065</v>
      </c>
      <c r="AE219" s="72" t="s">
        <v>1102</v>
      </c>
      <c r="AF219" s="72" t="s">
        <v>1533</v>
      </c>
      <c r="AG219" s="72">
        <v>24.0</v>
      </c>
      <c r="AH219" s="121" t="s">
        <v>1836</v>
      </c>
      <c r="AI219" s="120" t="s">
        <v>984</v>
      </c>
      <c r="AJ219" s="122" t="s">
        <v>916</v>
      </c>
      <c r="AK219" s="123">
        <f>COUNTIF(Ongoing!$A$2:$X$26,A219)</f>
        <v>0</v>
      </c>
    </row>
    <row r="220" ht="26.25" customHeight="1">
      <c r="A220" s="128" t="s">
        <v>567</v>
      </c>
      <c r="B220" s="128" t="s">
        <v>103</v>
      </c>
      <c r="C220" s="129" t="s">
        <v>63</v>
      </c>
      <c r="D220" s="112">
        <v>6.0</v>
      </c>
      <c r="E220" s="113">
        <v>2.835</v>
      </c>
      <c r="F220" s="114">
        <v>3.71</v>
      </c>
      <c r="G220" s="115" t="s">
        <v>400</v>
      </c>
      <c r="H220" s="116">
        <v>6.39</v>
      </c>
      <c r="I220" s="117">
        <v>74.0</v>
      </c>
      <c r="J220" s="117">
        <v>0.0</v>
      </c>
      <c r="K220" s="117">
        <v>0.0</v>
      </c>
      <c r="L220" s="124">
        <v>45541.0</v>
      </c>
      <c r="M220" s="125">
        <v>45542.0</v>
      </c>
      <c r="N220" s="118">
        <v>5.92</v>
      </c>
      <c r="O220" s="118">
        <v>5.86</v>
      </c>
      <c r="P220" s="118">
        <v>0.66</v>
      </c>
      <c r="Q220" s="119">
        <v>5.92</v>
      </c>
      <c r="R220" s="119">
        <v>5.86</v>
      </c>
      <c r="S220" s="128">
        <v>0.66</v>
      </c>
      <c r="T220" s="118">
        <v>5.92</v>
      </c>
      <c r="U220" s="118">
        <v>5.86</v>
      </c>
      <c r="V220" s="118">
        <v>0.66</v>
      </c>
      <c r="W220" s="118">
        <v>0.0</v>
      </c>
      <c r="X220" s="118">
        <v>0.0</v>
      </c>
      <c r="Y220" s="118">
        <v>0.0</v>
      </c>
      <c r="Z220" s="118" t="s">
        <v>907</v>
      </c>
      <c r="AA220" s="118" t="s">
        <v>1016</v>
      </c>
      <c r="AB220" s="118" t="s">
        <v>1837</v>
      </c>
      <c r="AC220" s="120" t="s">
        <v>1838</v>
      </c>
      <c r="AD220" s="72" t="s">
        <v>1839</v>
      </c>
      <c r="AE220" s="72" t="s">
        <v>1046</v>
      </c>
      <c r="AF220" s="72" t="s">
        <v>927</v>
      </c>
      <c r="AG220" s="72">
        <v>24.0</v>
      </c>
      <c r="AH220" s="121" t="s">
        <v>1840</v>
      </c>
      <c r="AI220" s="120" t="s">
        <v>984</v>
      </c>
      <c r="AJ220" s="122" t="s">
        <v>1145</v>
      </c>
      <c r="AK220" s="123">
        <f>COUNTIF(Ongoing!$A$2:$X$26,A220)</f>
        <v>0</v>
      </c>
    </row>
    <row r="221" ht="26.25" customHeight="1">
      <c r="A221" s="128" t="s">
        <v>554</v>
      </c>
      <c r="B221" s="128" t="s">
        <v>249</v>
      </c>
      <c r="C221" s="129" t="s">
        <v>78</v>
      </c>
      <c r="D221" s="112">
        <v>6.0</v>
      </c>
      <c r="E221" s="113">
        <v>0.84</v>
      </c>
      <c r="F221" s="114">
        <v>0.35</v>
      </c>
      <c r="G221" s="115" t="s">
        <v>1075</v>
      </c>
      <c r="H221" s="116">
        <v>6.69</v>
      </c>
      <c r="I221" s="117">
        <v>49.0</v>
      </c>
      <c r="J221" s="117">
        <v>0.0</v>
      </c>
      <c r="K221" s="117">
        <v>0.0</v>
      </c>
      <c r="L221" s="124">
        <v>45448.0</v>
      </c>
      <c r="M221" s="125">
        <v>45417.0</v>
      </c>
      <c r="N221" s="118">
        <v>6.07</v>
      </c>
      <c r="O221" s="118">
        <v>6.68</v>
      </c>
      <c r="P221" s="118">
        <v>0.55</v>
      </c>
      <c r="Q221" s="119">
        <v>5.9</v>
      </c>
      <c r="R221" s="119">
        <v>6.34</v>
      </c>
      <c r="S221" s="128">
        <v>0.43</v>
      </c>
      <c r="T221" s="118">
        <v>6.25</v>
      </c>
      <c r="U221" s="118">
        <v>7.04</v>
      </c>
      <c r="V221" s="118">
        <v>0.37</v>
      </c>
      <c r="W221" s="118">
        <v>0.0</v>
      </c>
      <c r="X221" s="118">
        <v>0.0</v>
      </c>
      <c r="Y221" s="118">
        <v>0.0</v>
      </c>
      <c r="Z221" s="118" t="s">
        <v>907</v>
      </c>
      <c r="AA221" s="118" t="s">
        <v>1063</v>
      </c>
      <c r="AB221" s="118" t="s">
        <v>909</v>
      </c>
      <c r="AC221" s="120" t="s">
        <v>1841</v>
      </c>
      <c r="AD221" s="72" t="s">
        <v>925</v>
      </c>
      <c r="AE221" s="72" t="s">
        <v>1474</v>
      </c>
      <c r="AF221" s="72" t="s">
        <v>1084</v>
      </c>
      <c r="AG221" s="72">
        <v>35.0</v>
      </c>
      <c r="AH221" s="121" t="s">
        <v>1842</v>
      </c>
      <c r="AI221" s="120" t="s">
        <v>949</v>
      </c>
      <c r="AJ221" s="122" t="s">
        <v>916</v>
      </c>
      <c r="AK221" s="123">
        <f>COUNTIF(Ongoing!$A$2:$X$26,A221)</f>
        <v>0</v>
      </c>
    </row>
    <row r="222" ht="26.25" customHeight="1">
      <c r="A222" s="128" t="s">
        <v>312</v>
      </c>
      <c r="B222" s="128" t="s">
        <v>197</v>
      </c>
      <c r="C222" s="129" t="s">
        <v>78</v>
      </c>
      <c r="D222" s="112">
        <v>2.0</v>
      </c>
      <c r="E222" s="113">
        <v>29.96</v>
      </c>
      <c r="F222" s="114">
        <v>29.4</v>
      </c>
      <c r="G222" s="115" t="s">
        <v>1020</v>
      </c>
      <c r="H222" s="116">
        <v>6.66</v>
      </c>
      <c r="I222" s="117">
        <v>89.0</v>
      </c>
      <c r="J222" s="117">
        <v>20.0</v>
      </c>
      <c r="K222" s="117">
        <v>0.0</v>
      </c>
      <c r="L222" s="117" t="s">
        <v>1843</v>
      </c>
      <c r="M222" s="118" t="s">
        <v>1147</v>
      </c>
      <c r="N222" s="118">
        <v>6.04</v>
      </c>
      <c r="O222" s="118">
        <v>6.75</v>
      </c>
      <c r="P222" s="118">
        <v>0.89</v>
      </c>
      <c r="Q222" s="119">
        <v>6.04</v>
      </c>
      <c r="R222" s="119">
        <v>6.75</v>
      </c>
      <c r="S222" s="128">
        <v>0.89</v>
      </c>
      <c r="T222" s="118">
        <v>6.04</v>
      </c>
      <c r="U222" s="118">
        <v>6.75</v>
      </c>
      <c r="V222" s="118">
        <v>0.89</v>
      </c>
      <c r="W222" s="118">
        <v>0.0</v>
      </c>
      <c r="X222" s="118">
        <v>0.0</v>
      </c>
      <c r="Y222" s="118">
        <v>0.0</v>
      </c>
      <c r="Z222" s="118" t="s">
        <v>907</v>
      </c>
      <c r="AA222" s="118" t="s">
        <v>1844</v>
      </c>
      <c r="AB222" s="118" t="s">
        <v>1600</v>
      </c>
      <c r="AC222" s="120" t="s">
        <v>1845</v>
      </c>
      <c r="AD222" s="72" t="s">
        <v>925</v>
      </c>
      <c r="AE222" s="72" t="s">
        <v>1046</v>
      </c>
      <c r="AF222" s="72" t="s">
        <v>1046</v>
      </c>
      <c r="AG222" s="72">
        <v>23.0</v>
      </c>
      <c r="AH222" s="121" t="s">
        <v>1846</v>
      </c>
      <c r="AI222" s="120" t="s">
        <v>984</v>
      </c>
      <c r="AJ222" s="122" t="s">
        <v>916</v>
      </c>
      <c r="AK222" s="123">
        <f>COUNTIF(Ongoing!$A$2:$X$26,A222)</f>
        <v>0</v>
      </c>
    </row>
    <row r="223" ht="26.25" customHeight="1">
      <c r="A223" s="128" t="s">
        <v>652</v>
      </c>
      <c r="B223" s="128" t="s">
        <v>90</v>
      </c>
      <c r="C223" s="129" t="s">
        <v>63</v>
      </c>
      <c r="D223" s="112">
        <v>8.0</v>
      </c>
      <c r="E223" s="113">
        <v>1.155</v>
      </c>
      <c r="F223" s="114">
        <v>0.35</v>
      </c>
      <c r="G223" s="115" t="s">
        <v>1028</v>
      </c>
      <c r="H223" s="116">
        <v>6.39</v>
      </c>
      <c r="I223" s="117">
        <v>45.0</v>
      </c>
      <c r="J223" s="117">
        <v>0.0</v>
      </c>
      <c r="K223" s="117">
        <v>0.0</v>
      </c>
      <c r="L223" s="124">
        <v>45448.0</v>
      </c>
      <c r="M223" s="125">
        <v>45417.0</v>
      </c>
      <c r="N223" s="118">
        <v>6.0</v>
      </c>
      <c r="O223" s="118">
        <v>6.41</v>
      </c>
      <c r="P223" s="118">
        <v>0.87</v>
      </c>
      <c r="Q223" s="119">
        <v>6.0</v>
      </c>
      <c r="R223" s="119">
        <v>6.41</v>
      </c>
      <c r="S223" s="128">
        <v>0.87</v>
      </c>
      <c r="T223" s="118">
        <v>6.0</v>
      </c>
      <c r="U223" s="118">
        <v>6.41</v>
      </c>
      <c r="V223" s="118">
        <v>0.87</v>
      </c>
      <c r="W223" s="118">
        <v>0.0</v>
      </c>
      <c r="X223" s="118">
        <v>0.0</v>
      </c>
      <c r="Y223" s="118">
        <v>0.0</v>
      </c>
      <c r="Z223" s="118" t="s">
        <v>907</v>
      </c>
      <c r="AA223" s="118" t="s">
        <v>1016</v>
      </c>
      <c r="AB223" s="118" t="s">
        <v>98</v>
      </c>
      <c r="AC223" s="120" t="s">
        <v>1847</v>
      </c>
      <c r="AD223" s="72" t="s">
        <v>1848</v>
      </c>
      <c r="AE223" s="72" t="s">
        <v>1470</v>
      </c>
      <c r="AF223" s="72" t="s">
        <v>1470</v>
      </c>
      <c r="AG223" s="72">
        <v>26.0</v>
      </c>
      <c r="AH223" s="121" t="s">
        <v>1849</v>
      </c>
      <c r="AI223" s="120" t="s">
        <v>1000</v>
      </c>
      <c r="AJ223" s="122" t="s">
        <v>942</v>
      </c>
      <c r="AK223" s="123">
        <f>COUNTIF(Ongoing!$A$2:$X$26,A223)</f>
        <v>0</v>
      </c>
    </row>
    <row r="224" ht="26.25" customHeight="1">
      <c r="A224" s="128" t="s">
        <v>456</v>
      </c>
      <c r="B224" s="128" t="s">
        <v>162</v>
      </c>
      <c r="C224" s="129" t="s">
        <v>917</v>
      </c>
      <c r="D224" s="112">
        <v>3.0</v>
      </c>
      <c r="E224" s="113">
        <v>5.04</v>
      </c>
      <c r="F224" s="114">
        <v>7.035</v>
      </c>
      <c r="G224" s="115" t="s">
        <v>1188</v>
      </c>
      <c r="H224" s="116">
        <v>6.16</v>
      </c>
      <c r="I224" s="117">
        <v>85.0</v>
      </c>
      <c r="J224" s="117">
        <v>0.0</v>
      </c>
      <c r="K224" s="117">
        <v>0.0</v>
      </c>
      <c r="L224" s="124">
        <v>45604.0</v>
      </c>
      <c r="M224" s="118" t="s">
        <v>1037</v>
      </c>
      <c r="N224" s="118">
        <v>6.02</v>
      </c>
      <c r="O224" s="118">
        <v>6.02</v>
      </c>
      <c r="P224" s="118">
        <v>0.79</v>
      </c>
      <c r="Q224" s="119">
        <v>6.02</v>
      </c>
      <c r="R224" s="119">
        <v>6.02</v>
      </c>
      <c r="S224" s="128">
        <v>0.79</v>
      </c>
      <c r="T224" s="118">
        <v>6.02</v>
      </c>
      <c r="U224" s="118">
        <v>6.02</v>
      </c>
      <c r="V224" s="118">
        <v>0.79</v>
      </c>
      <c r="W224" s="118">
        <v>0.0</v>
      </c>
      <c r="X224" s="118">
        <v>0.0</v>
      </c>
      <c r="Y224" s="118">
        <v>0.0</v>
      </c>
      <c r="Z224" s="118" t="s">
        <v>907</v>
      </c>
      <c r="AA224" s="118" t="s">
        <v>1063</v>
      </c>
      <c r="AB224" s="118" t="s">
        <v>1850</v>
      </c>
      <c r="AC224" s="120" t="s">
        <v>1235</v>
      </c>
      <c r="AD224" s="72" t="s">
        <v>1190</v>
      </c>
      <c r="AE224" s="72" t="s">
        <v>966</v>
      </c>
      <c r="AF224" s="72" t="s">
        <v>966</v>
      </c>
      <c r="AG224" s="72">
        <v>25.0</v>
      </c>
      <c r="AH224" s="121" t="s">
        <v>1851</v>
      </c>
      <c r="AI224" s="120" t="s">
        <v>968</v>
      </c>
      <c r="AJ224" s="122" t="s">
        <v>929</v>
      </c>
      <c r="AK224" s="123">
        <f>COUNTIF(Ongoing!$A$2:$X$26,A224)</f>
        <v>0</v>
      </c>
    </row>
    <row r="225" ht="26.25" customHeight="1">
      <c r="A225" s="128" t="s">
        <v>325</v>
      </c>
      <c r="B225" s="128" t="s">
        <v>90</v>
      </c>
      <c r="C225" s="129" t="s">
        <v>974</v>
      </c>
      <c r="D225" s="112">
        <v>3.0</v>
      </c>
      <c r="E225" s="113">
        <v>0.98</v>
      </c>
      <c r="F225" s="114">
        <v>0.35</v>
      </c>
      <c r="G225" s="115" t="s">
        <v>644</v>
      </c>
      <c r="H225" s="116">
        <v>5.22</v>
      </c>
      <c r="I225" s="117">
        <v>15.0</v>
      </c>
      <c r="J225" s="117">
        <v>0.0</v>
      </c>
      <c r="K225" s="117">
        <v>0.0</v>
      </c>
      <c r="L225" s="124">
        <v>45448.0</v>
      </c>
      <c r="M225" s="125">
        <v>45417.0</v>
      </c>
      <c r="N225" s="118">
        <v>6.26</v>
      </c>
      <c r="O225" s="118">
        <v>5.22</v>
      </c>
      <c r="P225" s="118">
        <v>0.61</v>
      </c>
      <c r="Q225" s="119">
        <v>6.26</v>
      </c>
      <c r="R225" s="119">
        <v>5.22</v>
      </c>
      <c r="S225" s="128">
        <v>0.61</v>
      </c>
      <c r="T225" s="118">
        <v>6.26</v>
      </c>
      <c r="U225" s="118">
        <v>5.22</v>
      </c>
      <c r="V225" s="118">
        <v>0.61</v>
      </c>
      <c r="W225" s="118">
        <v>0.0</v>
      </c>
      <c r="X225" s="118">
        <v>0.0</v>
      </c>
      <c r="Y225" s="118">
        <v>0.0</v>
      </c>
      <c r="Z225" s="118" t="s">
        <v>907</v>
      </c>
      <c r="AA225" s="118" t="s">
        <v>1123</v>
      </c>
      <c r="AB225" s="118" t="s">
        <v>244</v>
      </c>
      <c r="AC225" s="120" t="s">
        <v>1852</v>
      </c>
      <c r="AD225" s="72" t="s">
        <v>925</v>
      </c>
      <c r="AE225" s="72" t="s">
        <v>990</v>
      </c>
      <c r="AF225" s="72" t="s">
        <v>990</v>
      </c>
      <c r="AG225" s="72">
        <v>22.0</v>
      </c>
      <c r="AH225" s="121" t="s">
        <v>1853</v>
      </c>
      <c r="AI225" s="120" t="s">
        <v>984</v>
      </c>
      <c r="AJ225" s="122" t="s">
        <v>980</v>
      </c>
      <c r="AK225" s="123">
        <f>COUNTIF(Ongoing!$A$2:$X$26,A225)</f>
        <v>0</v>
      </c>
    </row>
    <row r="226" ht="26.25" customHeight="1">
      <c r="A226" s="128" t="s">
        <v>391</v>
      </c>
      <c r="B226" s="128" t="s">
        <v>98</v>
      </c>
      <c r="C226" s="129" t="s">
        <v>917</v>
      </c>
      <c r="D226" s="112">
        <v>4.0</v>
      </c>
      <c r="E226" s="113">
        <v>4.27</v>
      </c>
      <c r="F226" s="114">
        <v>6.125</v>
      </c>
      <c r="G226" s="115" t="s">
        <v>582</v>
      </c>
      <c r="H226" s="116">
        <v>6.16</v>
      </c>
      <c r="I226" s="117">
        <v>82.0</v>
      </c>
      <c r="J226" s="117">
        <v>0.0</v>
      </c>
      <c r="K226" s="117">
        <v>0.0</v>
      </c>
      <c r="L226" s="124">
        <v>45572.0</v>
      </c>
      <c r="M226" s="125">
        <v>45635.0</v>
      </c>
      <c r="N226" s="118">
        <v>5.86</v>
      </c>
      <c r="O226" s="118">
        <v>5.86</v>
      </c>
      <c r="P226" s="118">
        <v>0.66</v>
      </c>
      <c r="Q226" s="119">
        <v>5.86</v>
      </c>
      <c r="R226" s="119">
        <v>5.86</v>
      </c>
      <c r="S226" s="128">
        <v>0.66</v>
      </c>
      <c r="T226" s="118">
        <v>5.86</v>
      </c>
      <c r="U226" s="118">
        <v>5.86</v>
      </c>
      <c r="V226" s="118">
        <v>0.66</v>
      </c>
      <c r="W226" s="118">
        <v>0.0</v>
      </c>
      <c r="X226" s="118">
        <v>0.0</v>
      </c>
      <c r="Y226" s="118">
        <v>0.0</v>
      </c>
      <c r="Z226" s="118" t="s">
        <v>921</v>
      </c>
      <c r="AA226" s="118" t="s">
        <v>922</v>
      </c>
      <c r="AB226" s="118" t="s">
        <v>1854</v>
      </c>
      <c r="AC226" s="120" t="s">
        <v>1855</v>
      </c>
      <c r="AD226" s="72" t="s">
        <v>1701</v>
      </c>
      <c r="AE226" s="72" t="s">
        <v>1085</v>
      </c>
      <c r="AF226" s="72" t="s">
        <v>1856</v>
      </c>
      <c r="AG226" s="72">
        <v>24.0</v>
      </c>
      <c r="AH226" s="121" t="s">
        <v>1857</v>
      </c>
      <c r="AI226" s="120" t="s">
        <v>984</v>
      </c>
      <c r="AJ226" s="122" t="s">
        <v>929</v>
      </c>
      <c r="AK226" s="123">
        <f>COUNTIF(Ongoing!$A$2:$X$26,A226)</f>
        <v>0</v>
      </c>
    </row>
    <row r="227" ht="26.25" customHeight="1">
      <c r="A227" s="128" t="s">
        <v>815</v>
      </c>
      <c r="B227" s="128" t="s">
        <v>249</v>
      </c>
      <c r="C227" s="129" t="s">
        <v>63</v>
      </c>
      <c r="D227" s="112">
        <v>8.0</v>
      </c>
      <c r="E227" s="113">
        <v>0.7</v>
      </c>
      <c r="F227" s="114">
        <v>0.35</v>
      </c>
      <c r="G227" s="115" t="s">
        <v>1264</v>
      </c>
      <c r="H227" s="116">
        <v>5.96</v>
      </c>
      <c r="I227" s="117">
        <v>71.0</v>
      </c>
      <c r="J227" s="117">
        <v>0.0</v>
      </c>
      <c r="K227" s="117">
        <v>0.0</v>
      </c>
      <c r="L227" s="124">
        <v>45417.0</v>
      </c>
      <c r="M227" s="125">
        <v>45417.0</v>
      </c>
      <c r="N227" s="118">
        <v>5.76</v>
      </c>
      <c r="O227" s="118">
        <v>5.88</v>
      </c>
      <c r="P227" s="118">
        <v>0.7</v>
      </c>
      <c r="Q227" s="119">
        <v>5.74</v>
      </c>
      <c r="R227" s="119">
        <v>5.84</v>
      </c>
      <c r="S227" s="128">
        <v>0.55</v>
      </c>
      <c r="T227" s="118">
        <v>5.7</v>
      </c>
      <c r="U227" s="118">
        <v>5.59</v>
      </c>
      <c r="V227" s="118">
        <v>0.58</v>
      </c>
      <c r="W227" s="118">
        <v>0.0</v>
      </c>
      <c r="X227" s="118">
        <v>0.0</v>
      </c>
      <c r="Y227" s="118">
        <v>0.0</v>
      </c>
      <c r="Z227" s="118" t="s">
        <v>907</v>
      </c>
      <c r="AA227" s="118" t="s">
        <v>1052</v>
      </c>
      <c r="AB227" s="118" t="s">
        <v>1858</v>
      </c>
      <c r="AC227" s="120" t="s">
        <v>1859</v>
      </c>
      <c r="AD227" s="72" t="s">
        <v>925</v>
      </c>
      <c r="AE227" s="72" t="s">
        <v>1860</v>
      </c>
      <c r="AF227" s="72" t="s">
        <v>971</v>
      </c>
      <c r="AG227" s="72">
        <v>28.0</v>
      </c>
      <c r="AH227" s="121" t="s">
        <v>1861</v>
      </c>
      <c r="AI227" s="120" t="s">
        <v>915</v>
      </c>
      <c r="AJ227" s="122" t="s">
        <v>942</v>
      </c>
      <c r="AK227" s="123">
        <f>COUNTIF(Ongoing!$A$2:$X$26,A227)</f>
        <v>0</v>
      </c>
    </row>
    <row r="228" ht="26.25" customHeight="1">
      <c r="A228" s="128" t="s">
        <v>627</v>
      </c>
      <c r="B228" s="128" t="s">
        <v>249</v>
      </c>
      <c r="C228" s="129" t="s">
        <v>917</v>
      </c>
      <c r="D228" s="112">
        <v>8.0</v>
      </c>
      <c r="E228" s="113">
        <v>1.26</v>
      </c>
      <c r="F228" s="114">
        <v>0.35</v>
      </c>
      <c r="G228" s="115" t="s">
        <v>613</v>
      </c>
      <c r="H228" s="116">
        <v>5.97</v>
      </c>
      <c r="I228" s="117">
        <v>86.0</v>
      </c>
      <c r="J228" s="117">
        <v>0.0</v>
      </c>
      <c r="K228" s="117">
        <v>0.0</v>
      </c>
      <c r="L228" s="124">
        <v>45448.0</v>
      </c>
      <c r="M228" s="125">
        <v>45417.0</v>
      </c>
      <c r="N228" s="118">
        <v>5.77</v>
      </c>
      <c r="O228" s="118">
        <v>5.78</v>
      </c>
      <c r="P228" s="118">
        <v>0.76</v>
      </c>
      <c r="Q228" s="119">
        <v>5.8</v>
      </c>
      <c r="R228" s="119">
        <v>5.83</v>
      </c>
      <c r="S228" s="128">
        <v>0.78</v>
      </c>
      <c r="T228" s="118">
        <v>5.8</v>
      </c>
      <c r="U228" s="118">
        <v>5.91</v>
      </c>
      <c r="V228" s="118">
        <v>0.97</v>
      </c>
      <c r="W228" s="118">
        <v>0.0</v>
      </c>
      <c r="X228" s="118">
        <v>0.0</v>
      </c>
      <c r="Y228" s="118">
        <v>0.0</v>
      </c>
      <c r="Z228" s="118" t="s">
        <v>907</v>
      </c>
      <c r="AA228" s="118" t="s">
        <v>936</v>
      </c>
      <c r="AB228" s="118" t="s">
        <v>256</v>
      </c>
      <c r="AC228" s="120" t="s">
        <v>1862</v>
      </c>
      <c r="AD228" s="72" t="s">
        <v>925</v>
      </c>
      <c r="AE228" s="72" t="s">
        <v>1079</v>
      </c>
      <c r="AF228" s="72" t="s">
        <v>1102</v>
      </c>
      <c r="AG228" s="72">
        <v>24.0</v>
      </c>
      <c r="AH228" s="121" t="s">
        <v>1863</v>
      </c>
      <c r="AI228" s="120" t="s">
        <v>915</v>
      </c>
      <c r="AJ228" s="122" t="s">
        <v>1019</v>
      </c>
      <c r="AK228" s="123">
        <f>COUNTIF(Ongoing!$A$2:$X$26,A228)</f>
        <v>0</v>
      </c>
    </row>
    <row r="229" ht="26.25" customHeight="1">
      <c r="A229" s="128" t="s">
        <v>401</v>
      </c>
      <c r="B229" s="128" t="s">
        <v>238</v>
      </c>
      <c r="C229" s="129" t="s">
        <v>917</v>
      </c>
      <c r="D229" s="112">
        <v>4.0</v>
      </c>
      <c r="E229" s="113">
        <v>3.815</v>
      </c>
      <c r="F229" s="114">
        <v>6.09</v>
      </c>
      <c r="G229" s="115" t="s">
        <v>519</v>
      </c>
      <c r="H229" s="116">
        <v>6.15</v>
      </c>
      <c r="I229" s="117">
        <v>83.0</v>
      </c>
      <c r="J229" s="117">
        <v>0.0</v>
      </c>
      <c r="K229" s="117">
        <v>0.0</v>
      </c>
      <c r="L229" s="124">
        <v>45572.0</v>
      </c>
      <c r="M229" s="125">
        <v>45635.0</v>
      </c>
      <c r="N229" s="118">
        <v>5.92</v>
      </c>
      <c r="O229" s="118">
        <v>5.92</v>
      </c>
      <c r="P229" s="118">
        <v>0.53</v>
      </c>
      <c r="Q229" s="119">
        <v>5.92</v>
      </c>
      <c r="R229" s="119">
        <v>5.92</v>
      </c>
      <c r="S229" s="128">
        <v>0.53</v>
      </c>
      <c r="T229" s="118">
        <v>5.92</v>
      </c>
      <c r="U229" s="118">
        <v>5.92</v>
      </c>
      <c r="V229" s="118">
        <v>0.53</v>
      </c>
      <c r="W229" s="118">
        <v>0.0</v>
      </c>
      <c r="X229" s="118">
        <v>0.0</v>
      </c>
      <c r="Y229" s="118">
        <v>0.0</v>
      </c>
      <c r="Z229" s="118" t="s">
        <v>921</v>
      </c>
      <c r="AA229" s="118" t="s">
        <v>950</v>
      </c>
      <c r="AB229" s="118" t="s">
        <v>1864</v>
      </c>
      <c r="AC229" s="120" t="s">
        <v>1865</v>
      </c>
      <c r="AD229" s="72" t="s">
        <v>1317</v>
      </c>
      <c r="AE229" s="72" t="s">
        <v>1025</v>
      </c>
      <c r="AF229" s="72" t="s">
        <v>1140</v>
      </c>
      <c r="AG229" s="72">
        <v>27.0</v>
      </c>
      <c r="AH229" s="121" t="s">
        <v>1866</v>
      </c>
      <c r="AI229" s="120" t="s">
        <v>949</v>
      </c>
      <c r="AJ229" s="122" t="s">
        <v>973</v>
      </c>
      <c r="AK229" s="123">
        <f>COUNTIF(Ongoing!$A$2:$X$26,A229)</f>
        <v>0</v>
      </c>
    </row>
    <row r="230" ht="26.25" customHeight="1">
      <c r="A230" s="128" t="s">
        <v>738</v>
      </c>
      <c r="B230" s="128" t="s">
        <v>249</v>
      </c>
      <c r="C230" s="129" t="s">
        <v>917</v>
      </c>
      <c r="D230" s="112">
        <v>8.0</v>
      </c>
      <c r="E230" s="113">
        <v>1.12</v>
      </c>
      <c r="F230" s="114">
        <v>0.35</v>
      </c>
      <c r="G230" s="115" t="s">
        <v>586</v>
      </c>
      <c r="H230" s="116">
        <v>5.93</v>
      </c>
      <c r="I230" s="117">
        <v>55.0</v>
      </c>
      <c r="J230" s="117">
        <v>0.0</v>
      </c>
      <c r="K230" s="117">
        <v>0.0</v>
      </c>
      <c r="L230" s="124">
        <v>45448.0</v>
      </c>
      <c r="M230" s="125">
        <v>45417.0</v>
      </c>
      <c r="N230" s="118">
        <v>5.84</v>
      </c>
      <c r="O230" s="118">
        <v>5.82</v>
      </c>
      <c r="P230" s="118">
        <v>0.58</v>
      </c>
      <c r="Q230" s="119">
        <v>5.84</v>
      </c>
      <c r="R230" s="119">
        <v>5.82</v>
      </c>
      <c r="S230" s="128">
        <v>0.58</v>
      </c>
      <c r="T230" s="118">
        <v>5.84</v>
      </c>
      <c r="U230" s="118">
        <v>5.82</v>
      </c>
      <c r="V230" s="118">
        <v>0.58</v>
      </c>
      <c r="W230" s="118">
        <v>0.0</v>
      </c>
      <c r="X230" s="118">
        <v>0.0</v>
      </c>
      <c r="Y230" s="118">
        <v>0.0</v>
      </c>
      <c r="Z230" s="118" t="s">
        <v>907</v>
      </c>
      <c r="AA230" s="118" t="s">
        <v>1063</v>
      </c>
      <c r="AB230" s="118" t="s">
        <v>1867</v>
      </c>
      <c r="AC230" s="120" t="s">
        <v>1868</v>
      </c>
      <c r="AD230" s="72" t="s">
        <v>1368</v>
      </c>
      <c r="AE230" s="72" t="s">
        <v>940</v>
      </c>
      <c r="AF230" s="72" t="s">
        <v>1869</v>
      </c>
      <c r="AG230" s="72">
        <v>29.0</v>
      </c>
      <c r="AH230" s="121" t="s">
        <v>1870</v>
      </c>
      <c r="AI230" s="120" t="s">
        <v>915</v>
      </c>
      <c r="AJ230" s="122" t="s">
        <v>973</v>
      </c>
      <c r="AK230" s="123">
        <f>COUNTIF(Ongoing!$A$2:$X$26,A230)</f>
        <v>0</v>
      </c>
    </row>
    <row r="231" ht="26.25" customHeight="1">
      <c r="A231" s="128" t="s">
        <v>436</v>
      </c>
      <c r="B231" s="128" t="s">
        <v>249</v>
      </c>
      <c r="C231" s="129" t="s">
        <v>78</v>
      </c>
      <c r="D231" s="112">
        <v>3.0</v>
      </c>
      <c r="E231" s="113">
        <v>12.74</v>
      </c>
      <c r="F231" s="114">
        <v>16.135</v>
      </c>
      <c r="G231" s="115" t="s">
        <v>1241</v>
      </c>
      <c r="H231" s="116">
        <v>6.56</v>
      </c>
      <c r="I231" s="117">
        <v>88.0</v>
      </c>
      <c r="J231" s="117">
        <v>0.0</v>
      </c>
      <c r="K231" s="117">
        <v>0.0</v>
      </c>
      <c r="L231" s="117" t="s">
        <v>1458</v>
      </c>
      <c r="M231" s="118" t="s">
        <v>1283</v>
      </c>
      <c r="N231" s="118">
        <v>6.27</v>
      </c>
      <c r="O231" s="118">
        <v>6.75</v>
      </c>
      <c r="P231" s="118">
        <v>0.79</v>
      </c>
      <c r="Q231" s="119">
        <v>6.27</v>
      </c>
      <c r="R231" s="119">
        <v>6.75</v>
      </c>
      <c r="S231" s="128">
        <v>0.79</v>
      </c>
      <c r="T231" s="118">
        <v>6.27</v>
      </c>
      <c r="U231" s="118">
        <v>6.75</v>
      </c>
      <c r="V231" s="118">
        <v>0.79</v>
      </c>
      <c r="W231" s="118">
        <v>0.0</v>
      </c>
      <c r="X231" s="118">
        <v>0.0</v>
      </c>
      <c r="Y231" s="118">
        <v>0.0</v>
      </c>
      <c r="Z231" s="118" t="s">
        <v>921</v>
      </c>
      <c r="AA231" s="118" t="s">
        <v>1871</v>
      </c>
      <c r="AB231" s="118" t="s">
        <v>909</v>
      </c>
      <c r="AC231" s="120" t="s">
        <v>964</v>
      </c>
      <c r="AD231" s="72" t="s">
        <v>1872</v>
      </c>
      <c r="AE231" s="72" t="s">
        <v>1396</v>
      </c>
      <c r="AF231" s="72" t="s">
        <v>1396</v>
      </c>
      <c r="AG231" s="72">
        <v>22.0</v>
      </c>
      <c r="AH231" s="121" t="s">
        <v>1873</v>
      </c>
      <c r="AI231" s="120" t="s">
        <v>968</v>
      </c>
      <c r="AJ231" s="122" t="s">
        <v>916</v>
      </c>
      <c r="AK231" s="123">
        <f>COUNTIF(Ongoing!$A$2:$X$26,A231)</f>
        <v>0</v>
      </c>
    </row>
    <row r="232" ht="26.25" customHeight="1">
      <c r="A232" s="130" t="s">
        <v>830</v>
      </c>
      <c r="B232" s="130" t="s">
        <v>249</v>
      </c>
      <c r="C232" s="131" t="s">
        <v>63</v>
      </c>
      <c r="D232" s="112">
        <v>8.0</v>
      </c>
      <c r="E232" s="113">
        <v>0.595</v>
      </c>
      <c r="F232" s="114">
        <v>0.35</v>
      </c>
      <c r="G232" s="115" t="s">
        <v>586</v>
      </c>
      <c r="H232" s="116">
        <v>5.8</v>
      </c>
      <c r="I232" s="117">
        <v>44.0</v>
      </c>
      <c r="J232" s="117">
        <v>0.0</v>
      </c>
      <c r="K232" s="117">
        <v>0.0</v>
      </c>
      <c r="L232" s="124">
        <v>45417.0</v>
      </c>
      <c r="M232" s="125">
        <v>45417.0</v>
      </c>
      <c r="N232" s="118">
        <v>5.62</v>
      </c>
      <c r="O232" s="118">
        <v>5.61</v>
      </c>
      <c r="P232" s="118">
        <v>0.84</v>
      </c>
      <c r="Q232" s="119">
        <v>5.62</v>
      </c>
      <c r="R232" s="119">
        <v>5.61</v>
      </c>
      <c r="S232" s="130">
        <v>0.84</v>
      </c>
      <c r="T232" s="118">
        <v>5.62</v>
      </c>
      <c r="U232" s="118">
        <v>5.61</v>
      </c>
      <c r="V232" s="118">
        <v>0.84</v>
      </c>
      <c r="W232" s="118">
        <v>0.0</v>
      </c>
      <c r="X232" s="118">
        <v>0.0</v>
      </c>
      <c r="Y232" s="118">
        <v>0.0</v>
      </c>
      <c r="Z232" s="118" t="s">
        <v>907</v>
      </c>
      <c r="AA232" s="118" t="s">
        <v>936</v>
      </c>
      <c r="AB232" s="118" t="s">
        <v>1854</v>
      </c>
      <c r="AC232" s="120" t="s">
        <v>1874</v>
      </c>
      <c r="AD232" s="72" t="s">
        <v>1875</v>
      </c>
      <c r="AE232" s="72" t="s">
        <v>1262</v>
      </c>
      <c r="AF232" s="72" t="s">
        <v>1262</v>
      </c>
      <c r="AG232" s="72">
        <v>25.0</v>
      </c>
      <c r="AH232" s="121" t="s">
        <v>1876</v>
      </c>
      <c r="AI232" s="120" t="s">
        <v>949</v>
      </c>
      <c r="AJ232" s="122" t="s">
        <v>935</v>
      </c>
      <c r="AK232" s="123">
        <f>COUNTIF(Ongoing!$A$2:$X$26,A232)</f>
        <v>0</v>
      </c>
    </row>
    <row r="233" ht="26.25" customHeight="1">
      <c r="A233" s="130" t="s">
        <v>209</v>
      </c>
      <c r="B233" s="130" t="s">
        <v>162</v>
      </c>
      <c r="C233" s="131" t="s">
        <v>63</v>
      </c>
      <c r="D233" s="112">
        <v>2.0</v>
      </c>
      <c r="E233" s="113">
        <v>18.305</v>
      </c>
      <c r="F233" s="114">
        <v>14.945</v>
      </c>
      <c r="G233" s="115" t="s">
        <v>1877</v>
      </c>
      <c r="H233" s="132">
        <v>6.66</v>
      </c>
      <c r="I233" s="117">
        <v>76.0</v>
      </c>
      <c r="J233" s="117">
        <v>0.0</v>
      </c>
      <c r="K233" s="117">
        <v>0.0</v>
      </c>
      <c r="L233" s="117" t="s">
        <v>1519</v>
      </c>
      <c r="M233" s="118" t="s">
        <v>1878</v>
      </c>
      <c r="N233" s="118">
        <v>6.23</v>
      </c>
      <c r="O233" s="118">
        <v>6.86</v>
      </c>
      <c r="P233" s="118">
        <v>0.58</v>
      </c>
      <c r="Q233" s="119">
        <v>6.23</v>
      </c>
      <c r="R233" s="119">
        <v>6.86</v>
      </c>
      <c r="S233" s="130">
        <v>0.58</v>
      </c>
      <c r="T233" s="118">
        <v>6.23</v>
      </c>
      <c r="U233" s="118">
        <v>6.86</v>
      </c>
      <c r="V233" s="118">
        <v>0.58</v>
      </c>
      <c r="W233" s="118">
        <v>0.0</v>
      </c>
      <c r="X233" s="118">
        <v>0.0</v>
      </c>
      <c r="Y233" s="118">
        <v>0.0</v>
      </c>
      <c r="Z233" s="118" t="s">
        <v>907</v>
      </c>
      <c r="AA233" s="118" t="s">
        <v>930</v>
      </c>
      <c r="AB233" s="118" t="s">
        <v>909</v>
      </c>
      <c r="AC233" s="120" t="s">
        <v>1879</v>
      </c>
      <c r="AD233" s="72" t="s">
        <v>925</v>
      </c>
      <c r="AE233" s="72" t="s">
        <v>1130</v>
      </c>
      <c r="AF233" s="72" t="s">
        <v>1130</v>
      </c>
      <c r="AG233" s="72">
        <v>21.0</v>
      </c>
      <c r="AH233" s="121" t="s">
        <v>1880</v>
      </c>
      <c r="AI233" s="120" t="s">
        <v>984</v>
      </c>
      <c r="AJ233" s="122" t="s">
        <v>985</v>
      </c>
      <c r="AK233" s="123">
        <f>COUNTIF(Ongoing!$A$2:$X$26,A233)</f>
        <v>0</v>
      </c>
    </row>
    <row r="234" ht="26.25" customHeight="1">
      <c r="A234" s="130" t="s">
        <v>672</v>
      </c>
      <c r="B234" s="130" t="s">
        <v>95</v>
      </c>
      <c r="C234" s="131" t="s">
        <v>917</v>
      </c>
      <c r="D234" s="112">
        <v>7.0</v>
      </c>
      <c r="E234" s="113">
        <v>3.29</v>
      </c>
      <c r="F234" s="114">
        <v>2.38</v>
      </c>
      <c r="G234" s="115" t="s">
        <v>1308</v>
      </c>
      <c r="H234" s="116">
        <v>6.31</v>
      </c>
      <c r="I234" s="117">
        <v>58.0</v>
      </c>
      <c r="J234" s="117">
        <v>0.0</v>
      </c>
      <c r="K234" s="117">
        <v>0.0</v>
      </c>
      <c r="L234" s="124">
        <v>45541.0</v>
      </c>
      <c r="M234" s="125">
        <v>45479.0</v>
      </c>
      <c r="N234" s="118">
        <v>6.36</v>
      </c>
      <c r="O234" s="118">
        <v>7.0</v>
      </c>
      <c r="P234" s="118">
        <v>0.29</v>
      </c>
      <c r="Q234" s="119">
        <v>6.36</v>
      </c>
      <c r="R234" s="119">
        <v>7.0</v>
      </c>
      <c r="S234" s="130">
        <v>0.29</v>
      </c>
      <c r="T234" s="118">
        <v>6.36</v>
      </c>
      <c r="U234" s="118">
        <v>7.0</v>
      </c>
      <c r="V234" s="118">
        <v>0.29</v>
      </c>
      <c r="W234" s="118">
        <v>0.0</v>
      </c>
      <c r="X234" s="118">
        <v>0.0</v>
      </c>
      <c r="Y234" s="118">
        <v>0.0</v>
      </c>
      <c r="Z234" s="118" t="s">
        <v>907</v>
      </c>
      <c r="AA234" s="118" t="s">
        <v>1626</v>
      </c>
      <c r="AB234" s="118" t="s">
        <v>1881</v>
      </c>
      <c r="AC234" s="120" t="s">
        <v>1882</v>
      </c>
      <c r="AD234" s="72" t="s">
        <v>1883</v>
      </c>
      <c r="AE234" s="72" t="s">
        <v>1126</v>
      </c>
      <c r="AF234" s="72" t="s">
        <v>1126</v>
      </c>
      <c r="AG234" s="72">
        <v>23.0</v>
      </c>
      <c r="AH234" s="121" t="s">
        <v>1884</v>
      </c>
      <c r="AI234" s="120" t="s">
        <v>984</v>
      </c>
      <c r="AJ234" s="122" t="s">
        <v>929</v>
      </c>
      <c r="AK234" s="123">
        <f>COUNTIF(Ongoing!$A$2:$X$26,A234)</f>
        <v>0</v>
      </c>
    </row>
    <row r="235" ht="26.25" customHeight="1">
      <c r="A235" s="130" t="s">
        <v>580</v>
      </c>
      <c r="B235" s="130" t="s">
        <v>241</v>
      </c>
      <c r="C235" s="131" t="s">
        <v>63</v>
      </c>
      <c r="D235" s="112">
        <v>4.0</v>
      </c>
      <c r="E235" s="113">
        <v>7.28</v>
      </c>
      <c r="F235" s="114">
        <v>10.045</v>
      </c>
      <c r="G235" s="115" t="s">
        <v>1231</v>
      </c>
      <c r="H235" s="116">
        <v>6.41</v>
      </c>
      <c r="I235" s="117">
        <v>86.0</v>
      </c>
      <c r="J235" s="117">
        <v>10.0</v>
      </c>
      <c r="K235" s="117">
        <v>70.0</v>
      </c>
      <c r="L235" s="117" t="s">
        <v>1118</v>
      </c>
      <c r="M235" s="118" t="s">
        <v>1409</v>
      </c>
      <c r="N235" s="118">
        <v>6.1</v>
      </c>
      <c r="O235" s="118">
        <v>6.38</v>
      </c>
      <c r="P235" s="118">
        <v>0.63</v>
      </c>
      <c r="Q235" s="119">
        <v>6.1</v>
      </c>
      <c r="R235" s="119">
        <v>6.38</v>
      </c>
      <c r="S235" s="130">
        <v>0.63</v>
      </c>
      <c r="T235" s="118">
        <v>6.1</v>
      </c>
      <c r="U235" s="118">
        <v>6.38</v>
      </c>
      <c r="V235" s="118">
        <v>0.63</v>
      </c>
      <c r="W235" s="118">
        <v>0.0</v>
      </c>
      <c r="X235" s="118">
        <v>0.0</v>
      </c>
      <c r="Y235" s="118">
        <v>0.0</v>
      </c>
      <c r="Z235" s="118" t="s">
        <v>921</v>
      </c>
      <c r="AA235" s="118" t="s">
        <v>1413</v>
      </c>
      <c r="AB235" s="118" t="s">
        <v>1885</v>
      </c>
      <c r="AC235" s="120" t="s">
        <v>1886</v>
      </c>
      <c r="AD235" s="72" t="s">
        <v>925</v>
      </c>
      <c r="AE235" s="72" t="s">
        <v>959</v>
      </c>
      <c r="AF235" s="72" t="s">
        <v>959</v>
      </c>
      <c r="AG235" s="72">
        <v>21.0</v>
      </c>
      <c r="AH235" s="121" t="s">
        <v>1887</v>
      </c>
      <c r="AI235" s="120" t="s">
        <v>1000</v>
      </c>
      <c r="AJ235" s="122" t="s">
        <v>985</v>
      </c>
      <c r="AK235" s="123">
        <f>COUNTIF(Ongoing!$A$2:$X$26,A235)</f>
        <v>0</v>
      </c>
    </row>
    <row r="236" ht="26.25" customHeight="1">
      <c r="A236" s="130" t="s">
        <v>800</v>
      </c>
      <c r="B236" s="130" t="s">
        <v>238</v>
      </c>
      <c r="C236" s="131" t="s">
        <v>63</v>
      </c>
      <c r="D236" s="112">
        <v>8.0</v>
      </c>
      <c r="E236" s="113">
        <v>1.015</v>
      </c>
      <c r="F236" s="114">
        <v>0.35</v>
      </c>
      <c r="G236" s="115" t="s">
        <v>1304</v>
      </c>
      <c r="H236" s="116">
        <v>6.19</v>
      </c>
      <c r="I236" s="117">
        <v>82.0</v>
      </c>
      <c r="J236" s="117">
        <v>0.0</v>
      </c>
      <c r="K236" s="117">
        <v>10.0</v>
      </c>
      <c r="L236" s="124">
        <v>45448.0</v>
      </c>
      <c r="M236" s="125">
        <v>45417.0</v>
      </c>
      <c r="N236" s="118">
        <v>5.9</v>
      </c>
      <c r="O236" s="118">
        <v>5.96</v>
      </c>
      <c r="P236" s="118">
        <v>0.87</v>
      </c>
      <c r="Q236" s="119">
        <v>5.9</v>
      </c>
      <c r="R236" s="119">
        <v>5.97</v>
      </c>
      <c r="S236" s="130">
        <v>0.76</v>
      </c>
      <c r="T236" s="118">
        <v>6.05</v>
      </c>
      <c r="U236" s="118">
        <v>6.14</v>
      </c>
      <c r="V236" s="118">
        <v>0.84</v>
      </c>
      <c r="W236" s="118">
        <v>0.0</v>
      </c>
      <c r="X236" s="118">
        <v>0.0</v>
      </c>
      <c r="Y236" s="118">
        <v>0.0</v>
      </c>
      <c r="Z236" s="118" t="s">
        <v>907</v>
      </c>
      <c r="AA236" s="118" t="s">
        <v>930</v>
      </c>
      <c r="AB236" s="118" t="s">
        <v>1888</v>
      </c>
      <c r="AC236" s="120" t="s">
        <v>1889</v>
      </c>
      <c r="AD236" s="72" t="s">
        <v>1532</v>
      </c>
      <c r="AE236" s="72" t="s">
        <v>1474</v>
      </c>
      <c r="AF236" s="72" t="s">
        <v>927</v>
      </c>
      <c r="AG236" s="72">
        <v>35.0</v>
      </c>
      <c r="AH236" s="121" t="s">
        <v>1890</v>
      </c>
      <c r="AI236" s="120" t="s">
        <v>915</v>
      </c>
      <c r="AJ236" s="122" t="s">
        <v>935</v>
      </c>
      <c r="AK236" s="123">
        <f>COUNTIF(Ongoing!$A$2:$X$26,A236)</f>
        <v>0</v>
      </c>
    </row>
    <row r="237" ht="26.25" customHeight="1">
      <c r="A237" s="130" t="s">
        <v>530</v>
      </c>
      <c r="B237" s="130" t="s">
        <v>238</v>
      </c>
      <c r="C237" s="131" t="s">
        <v>63</v>
      </c>
      <c r="D237" s="112">
        <v>5.0</v>
      </c>
      <c r="E237" s="113">
        <v>6.37</v>
      </c>
      <c r="F237" s="114">
        <v>5.565</v>
      </c>
      <c r="G237" s="115" t="s">
        <v>427</v>
      </c>
      <c r="H237" s="116">
        <v>6.27</v>
      </c>
      <c r="I237" s="117">
        <v>90.0</v>
      </c>
      <c r="J237" s="117">
        <v>0.0</v>
      </c>
      <c r="K237" s="117">
        <v>0.0</v>
      </c>
      <c r="L237" s="117" t="s">
        <v>1117</v>
      </c>
      <c r="M237" s="125">
        <v>45605.0</v>
      </c>
      <c r="N237" s="118">
        <v>6.02</v>
      </c>
      <c r="O237" s="118">
        <v>6.08</v>
      </c>
      <c r="P237" s="118">
        <v>0.62</v>
      </c>
      <c r="Q237" s="119">
        <v>6.02</v>
      </c>
      <c r="R237" s="119">
        <v>6.08</v>
      </c>
      <c r="S237" s="130">
        <v>0.62</v>
      </c>
      <c r="T237" s="118">
        <v>6.23</v>
      </c>
      <c r="U237" s="118">
        <v>6.42</v>
      </c>
      <c r="V237" s="118">
        <v>0.97</v>
      </c>
      <c r="W237" s="118">
        <v>0.0</v>
      </c>
      <c r="X237" s="118">
        <v>0.0</v>
      </c>
      <c r="Y237" s="118">
        <v>0.0</v>
      </c>
      <c r="Z237" s="118" t="s">
        <v>907</v>
      </c>
      <c r="AA237" s="118" t="s">
        <v>950</v>
      </c>
      <c r="AB237" s="118" t="s">
        <v>909</v>
      </c>
      <c r="AC237" s="120" t="s">
        <v>1891</v>
      </c>
      <c r="AD237" s="72" t="s">
        <v>1892</v>
      </c>
      <c r="AE237" s="72" t="s">
        <v>927</v>
      </c>
      <c r="AF237" s="72" t="s">
        <v>927</v>
      </c>
      <c r="AG237" s="72">
        <v>23.0</v>
      </c>
      <c r="AH237" s="121" t="s">
        <v>1893</v>
      </c>
      <c r="AI237" s="120" t="s">
        <v>984</v>
      </c>
      <c r="AJ237" s="122" t="s">
        <v>942</v>
      </c>
      <c r="AK237" s="123">
        <f>COUNTIF(Ongoing!$A$2:$X$26,A237)</f>
        <v>0</v>
      </c>
    </row>
    <row r="238" ht="26.25" customHeight="1">
      <c r="A238" s="130" t="s">
        <v>789</v>
      </c>
      <c r="B238" s="130" t="s">
        <v>249</v>
      </c>
      <c r="C238" s="131" t="s">
        <v>63</v>
      </c>
      <c r="D238" s="112">
        <v>8.0</v>
      </c>
      <c r="E238" s="113">
        <v>0.665</v>
      </c>
      <c r="F238" s="114">
        <v>0.35</v>
      </c>
      <c r="G238" s="115" t="s">
        <v>1264</v>
      </c>
      <c r="H238" s="116">
        <v>5.94</v>
      </c>
      <c r="I238" s="117">
        <v>37.0</v>
      </c>
      <c r="J238" s="117">
        <v>0.0</v>
      </c>
      <c r="K238" s="117">
        <v>0.0</v>
      </c>
      <c r="L238" s="124">
        <v>45417.0</v>
      </c>
      <c r="M238" s="125">
        <v>45417.0</v>
      </c>
      <c r="N238" s="118">
        <v>5.84</v>
      </c>
      <c r="O238" s="118">
        <v>6.16</v>
      </c>
      <c r="P238" s="118">
        <v>0.42</v>
      </c>
      <c r="Q238" s="119">
        <v>5.92</v>
      </c>
      <c r="R238" s="119">
        <v>6.28</v>
      </c>
      <c r="S238" s="130">
        <v>0.69</v>
      </c>
      <c r="T238" s="118">
        <v>5.84</v>
      </c>
      <c r="U238" s="118">
        <v>6.16</v>
      </c>
      <c r="V238" s="118">
        <v>0.42</v>
      </c>
      <c r="W238" s="118">
        <v>0.0</v>
      </c>
      <c r="X238" s="118">
        <v>0.0</v>
      </c>
      <c r="Y238" s="118">
        <v>0.0</v>
      </c>
      <c r="Z238" s="118" t="s">
        <v>921</v>
      </c>
      <c r="AA238" s="118" t="s">
        <v>1001</v>
      </c>
      <c r="AB238" s="118" t="s">
        <v>1894</v>
      </c>
      <c r="AC238" s="120" t="s">
        <v>1895</v>
      </c>
      <c r="AD238" s="72" t="s">
        <v>1896</v>
      </c>
      <c r="AE238" s="72" t="s">
        <v>1897</v>
      </c>
      <c r="AF238" s="72" t="s">
        <v>927</v>
      </c>
      <c r="AG238" s="72">
        <v>28.0</v>
      </c>
      <c r="AH238" s="121" t="s">
        <v>1898</v>
      </c>
      <c r="AI238" s="120" t="s">
        <v>915</v>
      </c>
      <c r="AJ238" s="122" t="s">
        <v>1393</v>
      </c>
      <c r="AK238" s="123">
        <f>COUNTIF(Ongoing!$A$2:$X$26,A238)</f>
        <v>0</v>
      </c>
    </row>
    <row r="239" ht="26.25" customHeight="1">
      <c r="A239" s="130" t="s">
        <v>781</v>
      </c>
      <c r="B239" s="130" t="s">
        <v>197</v>
      </c>
      <c r="C239" s="131" t="s">
        <v>917</v>
      </c>
      <c r="D239" s="112">
        <v>8.0</v>
      </c>
      <c r="E239" s="113">
        <v>0.945</v>
      </c>
      <c r="F239" s="114">
        <v>0.35</v>
      </c>
      <c r="G239" s="115" t="s">
        <v>1327</v>
      </c>
      <c r="H239" s="116">
        <v>5.97</v>
      </c>
      <c r="I239" s="117">
        <v>49.0</v>
      </c>
      <c r="J239" s="117">
        <v>0.0</v>
      </c>
      <c r="K239" s="117">
        <v>0.0</v>
      </c>
      <c r="L239" s="124">
        <v>45448.0</v>
      </c>
      <c r="M239" s="125">
        <v>45417.0</v>
      </c>
      <c r="N239" s="118">
        <v>5.86</v>
      </c>
      <c r="O239" s="118">
        <v>5.98</v>
      </c>
      <c r="P239" s="118">
        <v>0.55</v>
      </c>
      <c r="Q239" s="119">
        <v>5.86</v>
      </c>
      <c r="R239" s="119">
        <v>5.98</v>
      </c>
      <c r="S239" s="130">
        <v>0.55</v>
      </c>
      <c r="T239" s="118">
        <v>5.86</v>
      </c>
      <c r="U239" s="118">
        <v>5.98</v>
      </c>
      <c r="V239" s="118">
        <v>0.55</v>
      </c>
      <c r="W239" s="118">
        <v>0.0</v>
      </c>
      <c r="X239" s="118">
        <v>0.0</v>
      </c>
      <c r="Y239" s="118">
        <v>0.0</v>
      </c>
      <c r="Z239" s="118" t="s">
        <v>921</v>
      </c>
      <c r="AA239" s="118" t="s">
        <v>1100</v>
      </c>
      <c r="AB239" s="118" t="s">
        <v>1431</v>
      </c>
      <c r="AC239" s="120" t="s">
        <v>1899</v>
      </c>
      <c r="AD239" s="72" t="s">
        <v>1900</v>
      </c>
      <c r="AE239" s="72" t="s">
        <v>1025</v>
      </c>
      <c r="AF239" s="72" t="s">
        <v>990</v>
      </c>
      <c r="AG239" s="72">
        <v>24.0</v>
      </c>
      <c r="AH239" s="121" t="s">
        <v>1901</v>
      </c>
      <c r="AI239" s="120" t="s">
        <v>968</v>
      </c>
      <c r="AJ239" s="122" t="s">
        <v>973</v>
      </c>
      <c r="AK239" s="123">
        <f>COUNTIF(Ongoing!$A$2:$X$26,A239)</f>
        <v>0</v>
      </c>
    </row>
    <row r="240" ht="26.25" customHeight="1">
      <c r="A240" s="130" t="s">
        <v>662</v>
      </c>
      <c r="B240" s="130" t="s">
        <v>249</v>
      </c>
      <c r="C240" s="131" t="s">
        <v>63</v>
      </c>
      <c r="D240" s="112">
        <v>8.0</v>
      </c>
      <c r="E240" s="113">
        <v>1.225</v>
      </c>
      <c r="F240" s="114">
        <v>0.35</v>
      </c>
      <c r="G240" s="115" t="s">
        <v>962</v>
      </c>
      <c r="H240" s="116">
        <v>6.11</v>
      </c>
      <c r="I240" s="117">
        <v>50.0</v>
      </c>
      <c r="J240" s="117">
        <v>20.0</v>
      </c>
      <c r="K240" s="117">
        <v>0.0</v>
      </c>
      <c r="L240" s="124">
        <v>45448.0</v>
      </c>
      <c r="M240" s="125">
        <v>45417.0</v>
      </c>
      <c r="N240" s="118">
        <v>5.94</v>
      </c>
      <c r="O240" s="118">
        <v>6.18</v>
      </c>
      <c r="P240" s="118">
        <v>0.37</v>
      </c>
      <c r="Q240" s="119">
        <v>6.04</v>
      </c>
      <c r="R240" s="119">
        <v>6.51</v>
      </c>
      <c r="S240" s="130">
        <v>0.39</v>
      </c>
      <c r="T240" s="118">
        <v>6.2</v>
      </c>
      <c r="U240" s="118">
        <v>6.7</v>
      </c>
      <c r="V240" s="118">
        <v>0.66</v>
      </c>
      <c r="W240" s="118">
        <v>0.0</v>
      </c>
      <c r="X240" s="118">
        <v>0.0</v>
      </c>
      <c r="Y240" s="118">
        <v>0.0</v>
      </c>
      <c r="Z240" s="118" t="s">
        <v>921</v>
      </c>
      <c r="AA240" s="118" t="s">
        <v>950</v>
      </c>
      <c r="AB240" s="118" t="s">
        <v>1902</v>
      </c>
      <c r="AC240" s="120" t="s">
        <v>1903</v>
      </c>
      <c r="AD240" s="72" t="s">
        <v>925</v>
      </c>
      <c r="AE240" s="72" t="s">
        <v>1474</v>
      </c>
      <c r="AF240" s="72" t="s">
        <v>1904</v>
      </c>
      <c r="AG240" s="72">
        <v>34.0</v>
      </c>
      <c r="AH240" s="121" t="s">
        <v>1905</v>
      </c>
      <c r="AI240" s="120" t="s">
        <v>915</v>
      </c>
      <c r="AJ240" s="122" t="s">
        <v>942</v>
      </c>
      <c r="AK240" s="123">
        <f>COUNTIF(Ongoing!$A$2:$X$26,A240)</f>
        <v>0</v>
      </c>
    </row>
    <row r="241" ht="26.25" customHeight="1">
      <c r="A241" s="130" t="s">
        <v>497</v>
      </c>
      <c r="B241" s="130" t="s">
        <v>238</v>
      </c>
      <c r="C241" s="131" t="s">
        <v>78</v>
      </c>
      <c r="D241" s="112">
        <v>6.0</v>
      </c>
      <c r="E241" s="113">
        <v>0.875</v>
      </c>
      <c r="F241" s="114">
        <v>0.35</v>
      </c>
      <c r="G241" s="115" t="s">
        <v>613</v>
      </c>
      <c r="H241" s="116">
        <v>6.58</v>
      </c>
      <c r="I241" s="117">
        <v>46.0</v>
      </c>
      <c r="J241" s="117">
        <v>0.0</v>
      </c>
      <c r="K241" s="117">
        <v>0.0</v>
      </c>
      <c r="L241" s="124">
        <v>45448.0</v>
      </c>
      <c r="M241" s="125">
        <v>45417.0</v>
      </c>
      <c r="N241" s="118">
        <v>5.9</v>
      </c>
      <c r="O241" s="118">
        <v>6.24</v>
      </c>
      <c r="P241" s="118">
        <v>0.68</v>
      </c>
      <c r="Q241" s="119">
        <v>5.9</v>
      </c>
      <c r="R241" s="119">
        <v>6.24</v>
      </c>
      <c r="S241" s="130">
        <v>0.68</v>
      </c>
      <c r="T241" s="118">
        <v>6.09</v>
      </c>
      <c r="U241" s="118">
        <v>6.65</v>
      </c>
      <c r="V241" s="118">
        <v>0.61</v>
      </c>
      <c r="W241" s="118">
        <v>0.0</v>
      </c>
      <c r="X241" s="118">
        <v>0.0</v>
      </c>
      <c r="Y241" s="118">
        <v>0.0</v>
      </c>
      <c r="Z241" s="118" t="s">
        <v>907</v>
      </c>
      <c r="AA241" s="118" t="s">
        <v>1335</v>
      </c>
      <c r="AB241" s="118" t="s">
        <v>1906</v>
      </c>
      <c r="AC241" s="120" t="s">
        <v>1907</v>
      </c>
      <c r="AD241" s="72" t="s">
        <v>1333</v>
      </c>
      <c r="AE241" s="72" t="s">
        <v>1161</v>
      </c>
      <c r="AF241" s="72" t="s">
        <v>1102</v>
      </c>
      <c r="AG241" s="72">
        <v>30.0</v>
      </c>
      <c r="AH241" s="121" t="s">
        <v>1908</v>
      </c>
      <c r="AI241" s="120" t="s">
        <v>949</v>
      </c>
      <c r="AJ241" s="122" t="s">
        <v>916</v>
      </c>
      <c r="AK241" s="123">
        <f>COUNTIF(Ongoing!$A$2:$X$26,A241)</f>
        <v>0</v>
      </c>
    </row>
    <row r="242" ht="26.25" customHeight="1">
      <c r="A242" s="130" t="s">
        <v>526</v>
      </c>
      <c r="B242" s="130" t="s">
        <v>197</v>
      </c>
      <c r="C242" s="131" t="s">
        <v>917</v>
      </c>
      <c r="D242" s="112">
        <v>5.0</v>
      </c>
      <c r="E242" s="113">
        <v>1.855</v>
      </c>
      <c r="F242" s="114">
        <v>4.865</v>
      </c>
      <c r="G242" s="115" t="s">
        <v>519</v>
      </c>
      <c r="H242" s="116">
        <v>6.12</v>
      </c>
      <c r="I242" s="117">
        <v>84.0</v>
      </c>
      <c r="J242" s="117">
        <v>0.0</v>
      </c>
      <c r="K242" s="117">
        <v>0.0</v>
      </c>
      <c r="L242" s="124">
        <v>45479.0</v>
      </c>
      <c r="M242" s="125">
        <v>45604.0</v>
      </c>
      <c r="N242" s="118">
        <v>6.06</v>
      </c>
      <c r="O242" s="118">
        <v>6.1</v>
      </c>
      <c r="P242" s="118">
        <v>0.82</v>
      </c>
      <c r="Q242" s="119">
        <v>6.06</v>
      </c>
      <c r="R242" s="119">
        <v>6.1</v>
      </c>
      <c r="S242" s="130">
        <v>0.82</v>
      </c>
      <c r="T242" s="118">
        <v>6.06</v>
      </c>
      <c r="U242" s="118">
        <v>6.1</v>
      </c>
      <c r="V242" s="118">
        <v>0.82</v>
      </c>
      <c r="W242" s="118">
        <v>0.0</v>
      </c>
      <c r="X242" s="118">
        <v>0.0</v>
      </c>
      <c r="Y242" s="118">
        <v>0.0</v>
      </c>
      <c r="Z242" s="118" t="s">
        <v>921</v>
      </c>
      <c r="AA242" s="118" t="s">
        <v>981</v>
      </c>
      <c r="AB242" s="118" t="s">
        <v>1909</v>
      </c>
      <c r="AC242" s="120" t="s">
        <v>1910</v>
      </c>
      <c r="AD242" s="72" t="s">
        <v>1911</v>
      </c>
      <c r="AE242" s="72" t="s">
        <v>1262</v>
      </c>
      <c r="AF242" s="72" t="s">
        <v>1004</v>
      </c>
      <c r="AG242" s="72">
        <v>30.0</v>
      </c>
      <c r="AH242" s="121" t="s">
        <v>1912</v>
      </c>
      <c r="AI242" s="120" t="s">
        <v>949</v>
      </c>
      <c r="AJ242" s="122" t="s">
        <v>973</v>
      </c>
      <c r="AK242" s="123">
        <f>COUNTIF(Ongoing!$A$2:$X$26,A242)</f>
        <v>0</v>
      </c>
    </row>
    <row r="243" ht="26.25" customHeight="1">
      <c r="A243" s="130" t="s">
        <v>337</v>
      </c>
      <c r="B243" s="130" t="s">
        <v>238</v>
      </c>
      <c r="C243" s="131" t="s">
        <v>974</v>
      </c>
      <c r="D243" s="112">
        <v>3.0</v>
      </c>
      <c r="E243" s="113">
        <v>0.7</v>
      </c>
      <c r="F243" s="114">
        <v>0.35</v>
      </c>
      <c r="G243" s="115" t="s">
        <v>505</v>
      </c>
      <c r="H243" s="116">
        <v>4.91</v>
      </c>
      <c r="I243" s="117">
        <v>12.0</v>
      </c>
      <c r="J243" s="117">
        <v>0.0</v>
      </c>
      <c r="K243" s="117">
        <v>0.0</v>
      </c>
      <c r="L243" s="124">
        <v>45417.0</v>
      </c>
      <c r="M243" s="125">
        <v>45417.0</v>
      </c>
      <c r="N243" s="118">
        <v>6.5</v>
      </c>
      <c r="O243" s="118">
        <v>5.25</v>
      </c>
      <c r="P243" s="118">
        <v>0.05</v>
      </c>
      <c r="Q243" s="119">
        <v>6.5</v>
      </c>
      <c r="R243" s="119">
        <v>5.25</v>
      </c>
      <c r="S243" s="130">
        <v>0.05</v>
      </c>
      <c r="T243" s="118">
        <v>6.5</v>
      </c>
      <c r="U243" s="118">
        <v>5.25</v>
      </c>
      <c r="V243" s="118">
        <v>0.05</v>
      </c>
      <c r="W243" s="118">
        <v>0.0</v>
      </c>
      <c r="X243" s="118">
        <v>0.0</v>
      </c>
      <c r="Y243" s="118">
        <v>0.0</v>
      </c>
      <c r="Z243" s="118" t="s">
        <v>907</v>
      </c>
      <c r="AA243" s="118" t="s">
        <v>975</v>
      </c>
      <c r="AB243" s="118" t="s">
        <v>1913</v>
      </c>
      <c r="AC243" s="120" t="s">
        <v>1914</v>
      </c>
      <c r="AD243" s="72" t="s">
        <v>925</v>
      </c>
      <c r="AE243" s="72" t="s">
        <v>1587</v>
      </c>
      <c r="AF243" s="72" t="s">
        <v>990</v>
      </c>
      <c r="AG243" s="72">
        <v>31.0</v>
      </c>
      <c r="AH243" s="121" t="s">
        <v>1915</v>
      </c>
      <c r="AI243" s="120" t="s">
        <v>949</v>
      </c>
      <c r="AJ243" s="122" t="s">
        <v>980</v>
      </c>
      <c r="AK243" s="123">
        <f>COUNTIF(Ongoing!$A$2:$X$26,A243)</f>
        <v>0</v>
      </c>
    </row>
    <row r="244" ht="26.25" customHeight="1">
      <c r="A244" s="126" t="s">
        <v>679</v>
      </c>
      <c r="B244" s="126" t="s">
        <v>264</v>
      </c>
      <c r="C244" s="127" t="s">
        <v>917</v>
      </c>
      <c r="D244" s="112">
        <v>8.0</v>
      </c>
      <c r="E244" s="113">
        <v>2.835</v>
      </c>
      <c r="F244" s="114">
        <v>0.35</v>
      </c>
      <c r="G244" s="115" t="s">
        <v>962</v>
      </c>
      <c r="H244" s="116">
        <v>6.02</v>
      </c>
      <c r="I244" s="117">
        <v>81.0</v>
      </c>
      <c r="J244" s="117">
        <v>0.0</v>
      </c>
      <c r="K244" s="117">
        <v>0.0</v>
      </c>
      <c r="L244" s="124">
        <v>45510.0</v>
      </c>
      <c r="M244" s="125">
        <v>45417.0</v>
      </c>
      <c r="N244" s="118">
        <v>5.84</v>
      </c>
      <c r="O244" s="118">
        <v>5.94</v>
      </c>
      <c r="P244" s="118">
        <v>0.92</v>
      </c>
      <c r="Q244" s="119">
        <v>5.84</v>
      </c>
      <c r="R244" s="119">
        <v>5.94</v>
      </c>
      <c r="S244" s="126">
        <v>0.92</v>
      </c>
      <c r="T244" s="118">
        <v>5.84</v>
      </c>
      <c r="U244" s="118">
        <v>5.94</v>
      </c>
      <c r="V244" s="118">
        <v>0.92</v>
      </c>
      <c r="W244" s="118">
        <v>0.0</v>
      </c>
      <c r="X244" s="118">
        <v>0.0</v>
      </c>
      <c r="Y244" s="118">
        <v>0.0</v>
      </c>
      <c r="Z244" s="118" t="s">
        <v>907</v>
      </c>
      <c r="AA244" s="118" t="s">
        <v>1284</v>
      </c>
      <c r="AB244" s="118" t="s">
        <v>909</v>
      </c>
      <c r="AC244" s="120" t="s">
        <v>1916</v>
      </c>
      <c r="AD244" s="72" t="s">
        <v>925</v>
      </c>
      <c r="AE244" s="72" t="s">
        <v>1025</v>
      </c>
      <c r="AF244" s="72" t="s">
        <v>1025</v>
      </c>
      <c r="AG244" s="72">
        <v>25.0</v>
      </c>
      <c r="AH244" s="121" t="s">
        <v>1917</v>
      </c>
      <c r="AI244" s="120" t="s">
        <v>984</v>
      </c>
      <c r="AJ244" s="122" t="s">
        <v>929</v>
      </c>
      <c r="AK244" s="123">
        <f>COUNTIF(Ongoing!$A$2:$X$26,A244)</f>
        <v>0</v>
      </c>
    </row>
    <row r="245" ht="26.25" customHeight="1">
      <c r="A245" s="126" t="s">
        <v>272</v>
      </c>
      <c r="B245" s="126" t="s">
        <v>116</v>
      </c>
      <c r="C245" s="127" t="s">
        <v>917</v>
      </c>
      <c r="D245" s="112">
        <v>3.0</v>
      </c>
      <c r="E245" s="113">
        <v>5.985</v>
      </c>
      <c r="F245" s="114">
        <v>7.385</v>
      </c>
      <c r="G245" s="115" t="s">
        <v>400</v>
      </c>
      <c r="H245" s="116">
        <v>6.17</v>
      </c>
      <c r="I245" s="117">
        <v>84.0</v>
      </c>
      <c r="J245" s="117">
        <v>0.0</v>
      </c>
      <c r="K245" s="117">
        <v>0.0</v>
      </c>
      <c r="L245" s="124">
        <v>45635.0</v>
      </c>
      <c r="M245" s="118" t="s">
        <v>1118</v>
      </c>
      <c r="N245" s="118">
        <v>6.03</v>
      </c>
      <c r="O245" s="118">
        <v>6.07</v>
      </c>
      <c r="P245" s="118">
        <v>0.76</v>
      </c>
      <c r="Q245" s="119">
        <v>6.03</v>
      </c>
      <c r="R245" s="119">
        <v>6.07</v>
      </c>
      <c r="S245" s="126">
        <v>0.76</v>
      </c>
      <c r="T245" s="118">
        <v>6.03</v>
      </c>
      <c r="U245" s="118">
        <v>6.07</v>
      </c>
      <c r="V245" s="118">
        <v>0.76</v>
      </c>
      <c r="W245" s="118">
        <v>0.0</v>
      </c>
      <c r="X245" s="118">
        <v>0.0</v>
      </c>
      <c r="Y245" s="118">
        <v>0.0</v>
      </c>
      <c r="Z245" s="118" t="s">
        <v>921</v>
      </c>
      <c r="AA245" s="118" t="s">
        <v>943</v>
      </c>
      <c r="AB245" s="118" t="s">
        <v>1918</v>
      </c>
      <c r="AC245" s="120" t="s">
        <v>1919</v>
      </c>
      <c r="AD245" s="72" t="s">
        <v>1920</v>
      </c>
      <c r="AE245" s="72" t="s">
        <v>1115</v>
      </c>
      <c r="AF245" s="72" t="s">
        <v>1140</v>
      </c>
      <c r="AG245" s="72">
        <v>30.0</v>
      </c>
      <c r="AH245" s="121" t="s">
        <v>1921</v>
      </c>
      <c r="AI245" s="120" t="s">
        <v>915</v>
      </c>
      <c r="AJ245" s="122" t="s">
        <v>929</v>
      </c>
      <c r="AK245" s="123">
        <f>COUNTIF(Ongoing!$A$2:$X$26,A245)</f>
        <v>0</v>
      </c>
    </row>
    <row r="246" ht="26.25" customHeight="1">
      <c r="A246" s="126" t="s">
        <v>635</v>
      </c>
      <c r="B246" s="126" t="s">
        <v>143</v>
      </c>
      <c r="C246" s="127" t="s">
        <v>63</v>
      </c>
      <c r="D246" s="112">
        <v>8.0</v>
      </c>
      <c r="E246" s="113">
        <v>0.7</v>
      </c>
      <c r="F246" s="114">
        <v>0.35</v>
      </c>
      <c r="G246" s="115" t="s">
        <v>529</v>
      </c>
      <c r="H246" s="116">
        <v>5.99</v>
      </c>
      <c r="I246" s="117">
        <v>39.0</v>
      </c>
      <c r="J246" s="117">
        <v>0.0</v>
      </c>
      <c r="K246" s="117">
        <v>0.0</v>
      </c>
      <c r="L246" s="124">
        <v>45417.0</v>
      </c>
      <c r="M246" s="125">
        <v>45417.0</v>
      </c>
      <c r="N246" s="118">
        <v>6.02</v>
      </c>
      <c r="O246" s="118">
        <v>5.72</v>
      </c>
      <c r="P246" s="118">
        <v>0.16</v>
      </c>
      <c r="Q246" s="119">
        <v>6.02</v>
      </c>
      <c r="R246" s="119">
        <v>5.72</v>
      </c>
      <c r="S246" s="126">
        <v>0.16</v>
      </c>
      <c r="T246" s="118">
        <v>6.05</v>
      </c>
      <c r="U246" s="118">
        <v>5.95</v>
      </c>
      <c r="V246" s="118">
        <v>0.26</v>
      </c>
      <c r="W246" s="118">
        <v>0.0</v>
      </c>
      <c r="X246" s="118">
        <v>0.0</v>
      </c>
      <c r="Y246" s="118">
        <v>0.0</v>
      </c>
      <c r="Z246" s="118" t="s">
        <v>921</v>
      </c>
      <c r="AA246" s="118" t="s">
        <v>936</v>
      </c>
      <c r="AB246" s="118" t="s">
        <v>1922</v>
      </c>
      <c r="AC246" s="120" t="s">
        <v>1923</v>
      </c>
      <c r="AD246" s="72" t="s">
        <v>1924</v>
      </c>
      <c r="AE246" s="72" t="s">
        <v>971</v>
      </c>
      <c r="AF246" s="72" t="s">
        <v>971</v>
      </c>
      <c r="AG246" s="72">
        <v>20.0</v>
      </c>
      <c r="AH246" s="121" t="s">
        <v>1925</v>
      </c>
      <c r="AI246" s="120" t="s">
        <v>984</v>
      </c>
      <c r="AJ246" s="122" t="s">
        <v>942</v>
      </c>
      <c r="AK246" s="123">
        <f>COUNTIF(Ongoing!$A$2:$X$26,A246)</f>
        <v>0</v>
      </c>
    </row>
    <row r="247" ht="26.25" customHeight="1">
      <c r="A247" s="126" t="s">
        <v>708</v>
      </c>
      <c r="B247" s="126" t="s">
        <v>249</v>
      </c>
      <c r="C247" s="127" t="s">
        <v>917</v>
      </c>
      <c r="D247" s="112">
        <v>8.0</v>
      </c>
      <c r="E247" s="113">
        <v>0.63</v>
      </c>
      <c r="F247" s="114">
        <v>0.35</v>
      </c>
      <c r="G247" s="115" t="s">
        <v>644</v>
      </c>
      <c r="H247" s="116">
        <v>5.78</v>
      </c>
      <c r="I247" s="117">
        <v>37.0</v>
      </c>
      <c r="J247" s="117">
        <v>0.0</v>
      </c>
      <c r="K247" s="117">
        <v>0.0</v>
      </c>
      <c r="L247" s="124">
        <v>45417.0</v>
      </c>
      <c r="M247" s="125">
        <v>45417.0</v>
      </c>
      <c r="N247" s="118">
        <v>5.62</v>
      </c>
      <c r="O247" s="118">
        <v>5.6</v>
      </c>
      <c r="P247" s="118">
        <v>0.22</v>
      </c>
      <c r="Q247" s="119">
        <v>5.62</v>
      </c>
      <c r="R247" s="119">
        <v>5.6</v>
      </c>
      <c r="S247" s="126">
        <v>0.22</v>
      </c>
      <c r="T247" s="118">
        <v>5.35</v>
      </c>
      <c r="U247" s="118">
        <v>5.31</v>
      </c>
      <c r="V247" s="118">
        <v>0.34</v>
      </c>
      <c r="W247" s="118">
        <v>0.0</v>
      </c>
      <c r="X247" s="118">
        <v>0.0</v>
      </c>
      <c r="Y247" s="118">
        <v>0.0</v>
      </c>
      <c r="Z247" s="118" t="s">
        <v>921</v>
      </c>
      <c r="AA247" s="118" t="s">
        <v>930</v>
      </c>
      <c r="AB247" s="118" t="s">
        <v>1926</v>
      </c>
      <c r="AC247" s="120" t="s">
        <v>1927</v>
      </c>
      <c r="AD247" s="72" t="s">
        <v>1239</v>
      </c>
      <c r="AE247" s="72" t="s">
        <v>926</v>
      </c>
      <c r="AF247" s="72" t="s">
        <v>926</v>
      </c>
      <c r="AG247" s="72">
        <v>21.0</v>
      </c>
      <c r="AH247" s="121" t="s">
        <v>1928</v>
      </c>
      <c r="AI247" s="120" t="s">
        <v>968</v>
      </c>
      <c r="AJ247" s="122" t="s">
        <v>929</v>
      </c>
      <c r="AK247" s="123">
        <f>COUNTIF(Ongoing!$A$2:$X$26,A247)</f>
        <v>0</v>
      </c>
    </row>
    <row r="248" ht="26.25" customHeight="1">
      <c r="A248" s="126" t="s">
        <v>671</v>
      </c>
      <c r="B248" s="126" t="s">
        <v>238</v>
      </c>
      <c r="C248" s="127" t="s">
        <v>917</v>
      </c>
      <c r="D248" s="112">
        <v>7.0</v>
      </c>
      <c r="E248" s="113">
        <v>1.68</v>
      </c>
      <c r="F248" s="114">
        <v>1.12</v>
      </c>
      <c r="G248" s="115" t="s">
        <v>962</v>
      </c>
      <c r="H248" s="116">
        <v>6.04</v>
      </c>
      <c r="I248" s="117">
        <v>83.0</v>
      </c>
      <c r="J248" s="117">
        <v>0.0</v>
      </c>
      <c r="K248" s="117">
        <v>0.0</v>
      </c>
      <c r="L248" s="124">
        <v>45478.0</v>
      </c>
      <c r="M248" s="125">
        <v>45448.0</v>
      </c>
      <c r="N248" s="118">
        <v>6.01</v>
      </c>
      <c r="O248" s="118">
        <v>6.02</v>
      </c>
      <c r="P248" s="118">
        <v>0.58</v>
      </c>
      <c r="Q248" s="119">
        <v>5.92</v>
      </c>
      <c r="R248" s="119">
        <v>5.93</v>
      </c>
      <c r="S248" s="126">
        <v>0.63</v>
      </c>
      <c r="T248" s="118">
        <v>6.02</v>
      </c>
      <c r="U248" s="118">
        <v>6.07</v>
      </c>
      <c r="V248" s="118">
        <v>0.71</v>
      </c>
      <c r="W248" s="118">
        <v>0.0</v>
      </c>
      <c r="X248" s="118">
        <v>0.0</v>
      </c>
      <c r="Y248" s="118">
        <v>0.0</v>
      </c>
      <c r="Z248" s="118" t="s">
        <v>907</v>
      </c>
      <c r="AA248" s="118" t="s">
        <v>1063</v>
      </c>
      <c r="AB248" s="118" t="s">
        <v>909</v>
      </c>
      <c r="AC248" s="120" t="s">
        <v>1929</v>
      </c>
      <c r="AD248" s="72" t="s">
        <v>925</v>
      </c>
      <c r="AE248" s="72" t="s">
        <v>1079</v>
      </c>
      <c r="AF248" s="72" t="s">
        <v>1930</v>
      </c>
      <c r="AG248" s="72">
        <v>30.0</v>
      </c>
      <c r="AH248" s="121" t="s">
        <v>1931</v>
      </c>
      <c r="AI248" s="120" t="s">
        <v>949</v>
      </c>
      <c r="AJ248" s="122" t="s">
        <v>929</v>
      </c>
      <c r="AK248" s="123">
        <f>COUNTIF(Ongoing!$A$2:$X$26,A248)</f>
        <v>0</v>
      </c>
    </row>
    <row r="249" ht="26.25" customHeight="1">
      <c r="A249" s="126" t="s">
        <v>518</v>
      </c>
      <c r="B249" s="126" t="s">
        <v>238</v>
      </c>
      <c r="C249" s="127" t="s">
        <v>917</v>
      </c>
      <c r="D249" s="112">
        <v>6.0</v>
      </c>
      <c r="E249" s="113">
        <v>1.505</v>
      </c>
      <c r="F249" s="114">
        <v>3.045</v>
      </c>
      <c r="G249" s="115" t="s">
        <v>969</v>
      </c>
      <c r="H249" s="116">
        <v>6.13</v>
      </c>
      <c r="I249" s="117">
        <v>77.0</v>
      </c>
      <c r="J249" s="117">
        <v>0.0</v>
      </c>
      <c r="K249" s="117">
        <v>0.0</v>
      </c>
      <c r="L249" s="124">
        <v>45478.0</v>
      </c>
      <c r="M249" s="125">
        <v>45511.0</v>
      </c>
      <c r="N249" s="118">
        <v>5.82</v>
      </c>
      <c r="O249" s="118">
        <v>5.68</v>
      </c>
      <c r="P249" s="118">
        <v>0.5</v>
      </c>
      <c r="Q249" s="119">
        <v>5.84</v>
      </c>
      <c r="R249" s="119">
        <v>5.74</v>
      </c>
      <c r="S249" s="126">
        <v>0.65</v>
      </c>
      <c r="T249" s="118">
        <v>5.92</v>
      </c>
      <c r="U249" s="118">
        <v>5.87</v>
      </c>
      <c r="V249" s="118">
        <v>0.82</v>
      </c>
      <c r="W249" s="118">
        <v>0.0</v>
      </c>
      <c r="X249" s="118">
        <v>0.0</v>
      </c>
      <c r="Y249" s="118">
        <v>0.0</v>
      </c>
      <c r="Z249" s="118" t="s">
        <v>907</v>
      </c>
      <c r="AA249" s="118" t="s">
        <v>950</v>
      </c>
      <c r="AB249" s="118" t="s">
        <v>909</v>
      </c>
      <c r="AC249" s="120" t="s">
        <v>1932</v>
      </c>
      <c r="AD249" s="72" t="s">
        <v>925</v>
      </c>
      <c r="AE249" s="72" t="s">
        <v>1161</v>
      </c>
      <c r="AF249" s="72" t="s">
        <v>971</v>
      </c>
      <c r="AG249" s="72">
        <v>31.0</v>
      </c>
      <c r="AH249" s="121" t="s">
        <v>1933</v>
      </c>
      <c r="AI249" s="120" t="s">
        <v>915</v>
      </c>
      <c r="AJ249" s="122" t="s">
        <v>1019</v>
      </c>
      <c r="AK249" s="123">
        <f>COUNTIF(Ongoing!$A$2:$X$26,A249)</f>
        <v>0</v>
      </c>
    </row>
    <row r="250" ht="26.25" customHeight="1">
      <c r="A250" s="126" t="s">
        <v>850</v>
      </c>
      <c r="B250" s="126" t="s">
        <v>197</v>
      </c>
      <c r="C250" s="127" t="s">
        <v>63</v>
      </c>
      <c r="D250" s="112">
        <v>8.0</v>
      </c>
      <c r="E250" s="113">
        <v>0.63</v>
      </c>
      <c r="F250" s="114">
        <v>0.35</v>
      </c>
      <c r="G250" s="115" t="s">
        <v>1264</v>
      </c>
      <c r="H250" s="116">
        <v>6.11</v>
      </c>
      <c r="I250" s="117">
        <v>40.0</v>
      </c>
      <c r="J250" s="117">
        <v>0.0</v>
      </c>
      <c r="K250" s="117">
        <v>0.0</v>
      </c>
      <c r="L250" s="124">
        <v>45417.0</v>
      </c>
      <c r="M250" s="125">
        <v>45417.0</v>
      </c>
      <c r="N250" s="118">
        <v>6.07</v>
      </c>
      <c r="O250" s="118">
        <v>6.93</v>
      </c>
      <c r="P250" s="118">
        <v>0.18</v>
      </c>
      <c r="Q250" s="119">
        <v>6.07</v>
      </c>
      <c r="R250" s="119">
        <v>6.93</v>
      </c>
      <c r="S250" s="126">
        <v>0.18</v>
      </c>
      <c r="T250" s="118">
        <v>6.07</v>
      </c>
      <c r="U250" s="118">
        <v>6.93</v>
      </c>
      <c r="V250" s="118">
        <v>0.18</v>
      </c>
      <c r="W250" s="118">
        <v>0.0</v>
      </c>
      <c r="X250" s="118">
        <v>0.0</v>
      </c>
      <c r="Y250" s="118">
        <v>0.0</v>
      </c>
      <c r="Z250" s="118" t="s">
        <v>907</v>
      </c>
      <c r="AA250" s="118" t="s">
        <v>963</v>
      </c>
      <c r="AB250" s="118" t="s">
        <v>1934</v>
      </c>
      <c r="AC250" s="120" t="s">
        <v>1935</v>
      </c>
      <c r="AD250" s="72" t="s">
        <v>1317</v>
      </c>
      <c r="AE250" s="72" t="s">
        <v>971</v>
      </c>
      <c r="AF250" s="72" t="s">
        <v>926</v>
      </c>
      <c r="AG250" s="72">
        <v>25.0</v>
      </c>
      <c r="AH250" s="121" t="s">
        <v>1936</v>
      </c>
      <c r="AI250" s="120" t="s">
        <v>968</v>
      </c>
      <c r="AJ250" s="122" t="s">
        <v>942</v>
      </c>
      <c r="AK250" s="123">
        <f>COUNTIF(Ongoing!$A$2:$X$26,A250)</f>
        <v>0</v>
      </c>
    </row>
    <row r="251" ht="26.25" customHeight="1">
      <c r="A251" s="126" t="s">
        <v>693</v>
      </c>
      <c r="B251" s="126" t="s">
        <v>197</v>
      </c>
      <c r="C251" s="127" t="s">
        <v>917</v>
      </c>
      <c r="D251" s="112">
        <v>8.0</v>
      </c>
      <c r="E251" s="113">
        <v>0.805</v>
      </c>
      <c r="F251" s="114">
        <v>0.35</v>
      </c>
      <c r="G251" s="115" t="s">
        <v>1327</v>
      </c>
      <c r="H251" s="116">
        <v>5.75</v>
      </c>
      <c r="I251" s="117">
        <v>49.0</v>
      </c>
      <c r="J251" s="117">
        <v>0.0</v>
      </c>
      <c r="K251" s="117">
        <v>0.0</v>
      </c>
      <c r="L251" s="124">
        <v>45448.0</v>
      </c>
      <c r="M251" s="125">
        <v>45417.0</v>
      </c>
      <c r="N251" s="118">
        <v>5.75</v>
      </c>
      <c r="O251" s="118">
        <v>5.8</v>
      </c>
      <c r="P251" s="118">
        <v>0.26</v>
      </c>
      <c r="Q251" s="119">
        <v>5.75</v>
      </c>
      <c r="R251" s="119">
        <v>5.8</v>
      </c>
      <c r="S251" s="126">
        <v>0.26</v>
      </c>
      <c r="T251" s="118">
        <v>5.75</v>
      </c>
      <c r="U251" s="118">
        <v>5.8</v>
      </c>
      <c r="V251" s="118">
        <v>0.26</v>
      </c>
      <c r="W251" s="118">
        <v>0.0</v>
      </c>
      <c r="X251" s="118">
        <v>0.0</v>
      </c>
      <c r="Y251" s="118">
        <v>0.0</v>
      </c>
      <c r="Z251" s="118" t="s">
        <v>907</v>
      </c>
      <c r="AA251" s="118" t="s">
        <v>936</v>
      </c>
      <c r="AB251" s="118" t="s">
        <v>1937</v>
      </c>
      <c r="AC251" s="120" t="s">
        <v>1938</v>
      </c>
      <c r="AD251" s="72" t="s">
        <v>1540</v>
      </c>
      <c r="AE251" s="72" t="s">
        <v>940</v>
      </c>
      <c r="AF251" s="72" t="s">
        <v>1533</v>
      </c>
      <c r="AG251" s="72">
        <v>33.0</v>
      </c>
      <c r="AH251" s="121" t="s">
        <v>1939</v>
      </c>
      <c r="AI251" s="120" t="s">
        <v>915</v>
      </c>
      <c r="AJ251" s="122" t="s">
        <v>929</v>
      </c>
      <c r="AK251" s="123">
        <f>COUNTIF(Ongoing!$A$2:$X$26,A251)</f>
        <v>0</v>
      </c>
    </row>
    <row r="252" ht="26.25" customHeight="1">
      <c r="A252" s="126" t="s">
        <v>744</v>
      </c>
      <c r="B252" s="126" t="s">
        <v>121</v>
      </c>
      <c r="C252" s="127" t="s">
        <v>917</v>
      </c>
      <c r="D252" s="112">
        <v>8.0</v>
      </c>
      <c r="E252" s="113">
        <v>1.4</v>
      </c>
      <c r="F252" s="114">
        <v>0.35</v>
      </c>
      <c r="G252" s="115" t="s">
        <v>969</v>
      </c>
      <c r="H252" s="116">
        <v>5.96</v>
      </c>
      <c r="I252" s="117">
        <v>47.0</v>
      </c>
      <c r="J252" s="117">
        <v>0.0</v>
      </c>
      <c r="K252" s="117">
        <v>0.0</v>
      </c>
      <c r="L252" s="124">
        <v>45478.0</v>
      </c>
      <c r="M252" s="125">
        <v>45417.0</v>
      </c>
      <c r="N252" s="118">
        <v>6.06</v>
      </c>
      <c r="O252" s="118">
        <v>6.17</v>
      </c>
      <c r="P252" s="118">
        <v>0.68</v>
      </c>
      <c r="Q252" s="119">
        <v>6.06</v>
      </c>
      <c r="R252" s="119">
        <v>6.17</v>
      </c>
      <c r="S252" s="126">
        <v>0.68</v>
      </c>
      <c r="T252" s="118">
        <v>6.06</v>
      </c>
      <c r="U252" s="118">
        <v>6.17</v>
      </c>
      <c r="V252" s="118">
        <v>0.68</v>
      </c>
      <c r="W252" s="118">
        <v>0.0</v>
      </c>
      <c r="X252" s="118">
        <v>0.0</v>
      </c>
      <c r="Y252" s="118">
        <v>0.0</v>
      </c>
      <c r="Z252" s="118" t="s">
        <v>907</v>
      </c>
      <c r="AA252" s="118" t="s">
        <v>1132</v>
      </c>
      <c r="AB252" s="118" t="s">
        <v>1940</v>
      </c>
      <c r="AC252" s="120" t="s">
        <v>1941</v>
      </c>
      <c r="AD252" s="72" t="s">
        <v>1848</v>
      </c>
      <c r="AE252" s="72" t="s">
        <v>1085</v>
      </c>
      <c r="AF252" s="72" t="s">
        <v>1085</v>
      </c>
      <c r="AG252" s="72">
        <v>19.0</v>
      </c>
      <c r="AH252" s="121" t="s">
        <v>1942</v>
      </c>
      <c r="AI252" s="120" t="s">
        <v>984</v>
      </c>
      <c r="AJ252" s="122" t="s">
        <v>1019</v>
      </c>
      <c r="AK252" s="123">
        <f>COUNTIF(Ongoing!$A$2:$X$26,A252)</f>
        <v>0</v>
      </c>
    </row>
    <row r="253" ht="26.25" customHeight="1">
      <c r="A253" s="126" t="s">
        <v>705</v>
      </c>
      <c r="B253" s="126" t="s">
        <v>238</v>
      </c>
      <c r="C253" s="127" t="s">
        <v>917</v>
      </c>
      <c r="D253" s="112">
        <v>8.0</v>
      </c>
      <c r="E253" s="113">
        <v>0.7</v>
      </c>
      <c r="F253" s="114">
        <v>0.35</v>
      </c>
      <c r="G253" s="115" t="s">
        <v>505</v>
      </c>
      <c r="H253" s="116">
        <v>5.88</v>
      </c>
      <c r="I253" s="117">
        <v>33.0</v>
      </c>
      <c r="J253" s="117">
        <v>0.0</v>
      </c>
      <c r="K253" s="117">
        <v>0.0</v>
      </c>
      <c r="L253" s="124">
        <v>45417.0</v>
      </c>
      <c r="M253" s="125">
        <v>45417.0</v>
      </c>
      <c r="N253" s="118">
        <v>5.5</v>
      </c>
      <c r="O253" s="118">
        <v>4.83</v>
      </c>
      <c r="P253" s="118">
        <v>0.08</v>
      </c>
      <c r="Q253" s="119">
        <v>5.5</v>
      </c>
      <c r="R253" s="119">
        <v>4.83</v>
      </c>
      <c r="S253" s="126">
        <v>0.08</v>
      </c>
      <c r="T253" s="118">
        <v>5.5</v>
      </c>
      <c r="U253" s="118">
        <v>4.83</v>
      </c>
      <c r="V253" s="118">
        <v>0.08</v>
      </c>
      <c r="W253" s="118">
        <v>0.0</v>
      </c>
      <c r="X253" s="118">
        <v>0.0</v>
      </c>
      <c r="Y253" s="118">
        <v>0.0</v>
      </c>
      <c r="Z253" s="118" t="s">
        <v>921</v>
      </c>
      <c r="AA253" s="118" t="s">
        <v>1052</v>
      </c>
      <c r="AB253" s="118" t="s">
        <v>1544</v>
      </c>
      <c r="AC253" s="120" t="s">
        <v>1943</v>
      </c>
      <c r="AD253" s="72" t="s">
        <v>1733</v>
      </c>
      <c r="AE253" s="72" t="s">
        <v>959</v>
      </c>
      <c r="AF253" s="72" t="s">
        <v>959</v>
      </c>
      <c r="AG253" s="72">
        <v>19.0</v>
      </c>
      <c r="AH253" s="121" t="s">
        <v>1944</v>
      </c>
      <c r="AI253" s="120" t="s">
        <v>949</v>
      </c>
      <c r="AJ253" s="122" t="s">
        <v>929</v>
      </c>
      <c r="AK253" s="123">
        <f>COUNTIF(Ongoing!$A$2:$X$26,A253)</f>
        <v>0</v>
      </c>
    </row>
    <row r="254" ht="26.25" customHeight="1">
      <c r="A254" s="126" t="s">
        <v>340</v>
      </c>
      <c r="B254" s="126" t="s">
        <v>121</v>
      </c>
      <c r="C254" s="127" t="s">
        <v>974</v>
      </c>
      <c r="D254" s="112">
        <v>3.0</v>
      </c>
      <c r="E254" s="113">
        <v>0.7</v>
      </c>
      <c r="F254" s="114">
        <v>0.35</v>
      </c>
      <c r="G254" s="115" t="s">
        <v>505</v>
      </c>
      <c r="H254" s="116">
        <v>4.41</v>
      </c>
      <c r="I254" s="117">
        <v>9.0</v>
      </c>
      <c r="J254" s="117">
        <v>0.0</v>
      </c>
      <c r="K254" s="117">
        <v>0.0</v>
      </c>
      <c r="L254" s="124">
        <v>45417.0</v>
      </c>
      <c r="M254" s="125">
        <v>45417.0</v>
      </c>
      <c r="N254" s="118">
        <v>6.5</v>
      </c>
      <c r="O254" s="118">
        <v>4.5</v>
      </c>
      <c r="P254" s="118">
        <v>0.03</v>
      </c>
      <c r="Q254" s="119">
        <v>6.5</v>
      </c>
      <c r="R254" s="119">
        <v>4.5</v>
      </c>
      <c r="S254" s="126">
        <v>0.03</v>
      </c>
      <c r="T254" s="118">
        <v>6.5</v>
      </c>
      <c r="U254" s="118">
        <v>4.5</v>
      </c>
      <c r="V254" s="118">
        <v>0.03</v>
      </c>
      <c r="W254" s="118">
        <v>0.0</v>
      </c>
      <c r="X254" s="118">
        <v>0.0</v>
      </c>
      <c r="Y254" s="118">
        <v>0.0</v>
      </c>
      <c r="Z254" s="118" t="s">
        <v>907</v>
      </c>
      <c r="AA254" s="118" t="s">
        <v>1663</v>
      </c>
      <c r="AB254" s="118" t="s">
        <v>1945</v>
      </c>
      <c r="AC254" s="120" t="s">
        <v>1946</v>
      </c>
      <c r="AD254" s="72" t="s">
        <v>925</v>
      </c>
      <c r="AE254" s="72" t="s">
        <v>940</v>
      </c>
      <c r="AF254" s="72" t="s">
        <v>940</v>
      </c>
      <c r="AG254" s="72">
        <v>18.0</v>
      </c>
      <c r="AH254" s="121" t="s">
        <v>1947</v>
      </c>
      <c r="AI254" s="120" t="s">
        <v>949</v>
      </c>
      <c r="AJ254" s="122" t="s">
        <v>980</v>
      </c>
      <c r="AK254" s="123">
        <f>COUNTIF(Ongoing!$A$2:$X$26,A254)</f>
        <v>0</v>
      </c>
    </row>
    <row r="255" ht="26.25" customHeight="1">
      <c r="A255" s="126" t="s">
        <v>247</v>
      </c>
      <c r="B255" s="126" t="s">
        <v>249</v>
      </c>
      <c r="C255" s="127" t="s">
        <v>974</v>
      </c>
      <c r="D255" s="112">
        <v>2.0</v>
      </c>
      <c r="E255" s="113">
        <v>4.165</v>
      </c>
      <c r="F255" s="114">
        <v>5.775</v>
      </c>
      <c r="G255" s="115" t="s">
        <v>1490</v>
      </c>
      <c r="H255" s="116">
        <v>4.67</v>
      </c>
      <c r="I255" s="117">
        <v>90.0</v>
      </c>
      <c r="J255" s="117">
        <v>0.0</v>
      </c>
      <c r="K255" s="117">
        <v>0.0</v>
      </c>
      <c r="L255" s="124">
        <v>45572.0</v>
      </c>
      <c r="M255" s="125">
        <v>45635.0</v>
      </c>
      <c r="N255" s="118">
        <v>6.13</v>
      </c>
      <c r="O255" s="118">
        <v>4.31</v>
      </c>
      <c r="P255" s="118">
        <v>0.82</v>
      </c>
      <c r="Q255" s="119">
        <v>5.56</v>
      </c>
      <c r="R255" s="119">
        <v>3.66</v>
      </c>
      <c r="S255" s="126">
        <v>0.42</v>
      </c>
      <c r="T255" s="118">
        <v>6.13</v>
      </c>
      <c r="U255" s="118">
        <v>4.31</v>
      </c>
      <c r="V255" s="118">
        <v>0.82</v>
      </c>
      <c r="W255" s="118">
        <v>0.0</v>
      </c>
      <c r="X255" s="118">
        <v>0.0</v>
      </c>
      <c r="Y255" s="118">
        <v>0.0</v>
      </c>
      <c r="Z255" s="118" t="s">
        <v>907</v>
      </c>
      <c r="AA255" s="118" t="s">
        <v>975</v>
      </c>
      <c r="AB255" s="118" t="s">
        <v>909</v>
      </c>
      <c r="AC255" s="120" t="s">
        <v>1948</v>
      </c>
      <c r="AD255" s="72" t="s">
        <v>925</v>
      </c>
      <c r="AE255" s="72" t="s">
        <v>1079</v>
      </c>
      <c r="AF255" s="72" t="s">
        <v>990</v>
      </c>
      <c r="AG255" s="72">
        <v>28.0</v>
      </c>
      <c r="AH255" s="121" t="s">
        <v>1949</v>
      </c>
      <c r="AI255" s="120" t="s">
        <v>949</v>
      </c>
      <c r="AJ255" s="122" t="s">
        <v>980</v>
      </c>
      <c r="AK255" s="123">
        <f>COUNTIF(Ongoing!$A$2:$X$26,A255)</f>
        <v>0</v>
      </c>
    </row>
    <row r="256" ht="26.25" customHeight="1">
      <c r="A256" s="128" t="s">
        <v>803</v>
      </c>
      <c r="B256" s="128" t="s">
        <v>259</v>
      </c>
      <c r="C256" s="129" t="s">
        <v>63</v>
      </c>
      <c r="D256" s="112">
        <v>8.0</v>
      </c>
      <c r="E256" s="113">
        <v>0.525</v>
      </c>
      <c r="F256" s="114">
        <v>0.35</v>
      </c>
      <c r="G256" s="115" t="s">
        <v>505</v>
      </c>
      <c r="H256" s="116">
        <v>5.74</v>
      </c>
      <c r="I256" s="117">
        <v>37.0</v>
      </c>
      <c r="J256" s="117">
        <v>0.0</v>
      </c>
      <c r="K256" s="117">
        <v>0.0</v>
      </c>
      <c r="L256" s="124">
        <v>45417.0</v>
      </c>
      <c r="M256" s="125">
        <v>45417.0</v>
      </c>
      <c r="N256" s="118">
        <v>0.0</v>
      </c>
      <c r="O256" s="118">
        <v>0.0</v>
      </c>
      <c r="P256" s="118">
        <v>0.0</v>
      </c>
      <c r="Q256" s="119">
        <v>0.0</v>
      </c>
      <c r="R256" s="119">
        <v>0.0</v>
      </c>
      <c r="S256" s="128">
        <v>0.0</v>
      </c>
      <c r="T256" s="118">
        <v>0.0</v>
      </c>
      <c r="U256" s="118">
        <v>0.0</v>
      </c>
      <c r="V256" s="118">
        <v>0.0</v>
      </c>
      <c r="W256" s="118">
        <v>0.0</v>
      </c>
      <c r="X256" s="118">
        <v>0.0</v>
      </c>
      <c r="Y256" s="118">
        <v>0.0</v>
      </c>
      <c r="Z256" s="118" t="s">
        <v>907</v>
      </c>
      <c r="AA256" s="118" t="s">
        <v>908</v>
      </c>
      <c r="AB256" s="118" t="s">
        <v>1950</v>
      </c>
      <c r="AC256" s="120" t="s">
        <v>1951</v>
      </c>
      <c r="AD256" s="72" t="s">
        <v>925</v>
      </c>
      <c r="AE256" s="72" t="s">
        <v>940</v>
      </c>
      <c r="AF256" s="72" t="s">
        <v>1952</v>
      </c>
      <c r="AG256" s="72">
        <v>23.0</v>
      </c>
      <c r="AH256" s="121" t="s">
        <v>1953</v>
      </c>
      <c r="AI256" s="120" t="s">
        <v>915</v>
      </c>
      <c r="AJ256" s="122" t="s">
        <v>942</v>
      </c>
      <c r="AK256" s="123">
        <f>COUNTIF(Ongoing!$A$2:$X$26,A256)</f>
        <v>0</v>
      </c>
    </row>
    <row r="257" ht="26.25" customHeight="1">
      <c r="A257" s="128" t="s">
        <v>659</v>
      </c>
      <c r="B257" s="128" t="s">
        <v>151</v>
      </c>
      <c r="C257" s="129" t="s">
        <v>63</v>
      </c>
      <c r="D257" s="112">
        <v>8.0</v>
      </c>
      <c r="E257" s="113">
        <v>0.875</v>
      </c>
      <c r="F257" s="114">
        <v>0.35</v>
      </c>
      <c r="G257" s="115" t="s">
        <v>969</v>
      </c>
      <c r="H257" s="116">
        <v>5.86</v>
      </c>
      <c r="I257" s="117">
        <v>65.0</v>
      </c>
      <c r="J257" s="117">
        <v>0.0</v>
      </c>
      <c r="K257" s="117">
        <v>0.0</v>
      </c>
      <c r="L257" s="124">
        <v>45448.0</v>
      </c>
      <c r="M257" s="125">
        <v>45417.0</v>
      </c>
      <c r="N257" s="118">
        <v>5.92</v>
      </c>
      <c r="O257" s="118">
        <v>5.88</v>
      </c>
      <c r="P257" s="118">
        <v>0.63</v>
      </c>
      <c r="Q257" s="119">
        <v>5.92</v>
      </c>
      <c r="R257" s="119">
        <v>5.88</v>
      </c>
      <c r="S257" s="128">
        <v>0.63</v>
      </c>
      <c r="T257" s="118">
        <v>5.92</v>
      </c>
      <c r="U257" s="118">
        <v>5.88</v>
      </c>
      <c r="V257" s="118">
        <v>0.63</v>
      </c>
      <c r="W257" s="118">
        <v>0.0</v>
      </c>
      <c r="X257" s="118">
        <v>0.0</v>
      </c>
      <c r="Y257" s="118">
        <v>0.0</v>
      </c>
      <c r="Z257" s="118" t="s">
        <v>907</v>
      </c>
      <c r="AA257" s="118" t="s">
        <v>1106</v>
      </c>
      <c r="AB257" s="118" t="s">
        <v>1954</v>
      </c>
      <c r="AC257" s="120" t="s">
        <v>1955</v>
      </c>
      <c r="AD257" s="72" t="s">
        <v>1956</v>
      </c>
      <c r="AE257" s="72" t="s">
        <v>1957</v>
      </c>
      <c r="AF257" s="72" t="s">
        <v>1957</v>
      </c>
      <c r="AG257" s="72">
        <v>25.0</v>
      </c>
      <c r="AH257" s="121" t="s">
        <v>1958</v>
      </c>
      <c r="AI257" s="120" t="s">
        <v>949</v>
      </c>
      <c r="AJ257" s="122" t="s">
        <v>942</v>
      </c>
      <c r="AK257" s="123">
        <f>COUNTIF(Ongoing!$A$2:$X$26,A257)</f>
        <v>0</v>
      </c>
    </row>
    <row r="258" ht="26.25" customHeight="1">
      <c r="A258" s="128" t="s">
        <v>762</v>
      </c>
      <c r="B258" s="128" t="s">
        <v>256</v>
      </c>
      <c r="C258" s="129" t="s">
        <v>917</v>
      </c>
      <c r="D258" s="112">
        <v>8.0</v>
      </c>
      <c r="E258" s="113">
        <v>0.91</v>
      </c>
      <c r="F258" s="114">
        <v>0.35</v>
      </c>
      <c r="G258" s="115" t="s">
        <v>969</v>
      </c>
      <c r="H258" s="116">
        <v>6.0</v>
      </c>
      <c r="I258" s="117">
        <v>75.0</v>
      </c>
      <c r="J258" s="117">
        <v>0.0</v>
      </c>
      <c r="K258" s="117">
        <v>0.0</v>
      </c>
      <c r="L258" s="124">
        <v>45448.0</v>
      </c>
      <c r="M258" s="125">
        <v>45417.0</v>
      </c>
      <c r="N258" s="118">
        <v>5.62</v>
      </c>
      <c r="O258" s="118">
        <v>5.6</v>
      </c>
      <c r="P258" s="118">
        <v>0.46</v>
      </c>
      <c r="Q258" s="119">
        <v>5.6</v>
      </c>
      <c r="R258" s="119">
        <v>5.49</v>
      </c>
      <c r="S258" s="128">
        <v>0.38</v>
      </c>
      <c r="T258" s="118">
        <v>5.88</v>
      </c>
      <c r="U258" s="118">
        <v>6.0</v>
      </c>
      <c r="V258" s="118">
        <v>0.55</v>
      </c>
      <c r="W258" s="118">
        <v>0.0</v>
      </c>
      <c r="X258" s="118">
        <v>0.0</v>
      </c>
      <c r="Y258" s="118">
        <v>0.0</v>
      </c>
      <c r="Z258" s="118" t="s">
        <v>921</v>
      </c>
      <c r="AA258" s="118" t="s">
        <v>1016</v>
      </c>
      <c r="AB258" s="118" t="s">
        <v>1959</v>
      </c>
      <c r="AC258" s="120" t="s">
        <v>1960</v>
      </c>
      <c r="AD258" s="72" t="s">
        <v>925</v>
      </c>
      <c r="AE258" s="72" t="s">
        <v>959</v>
      </c>
      <c r="AF258" s="72" t="s">
        <v>1025</v>
      </c>
      <c r="AG258" s="72">
        <v>23.0</v>
      </c>
      <c r="AH258" s="121" t="s">
        <v>1961</v>
      </c>
      <c r="AI258" s="120" t="s">
        <v>968</v>
      </c>
      <c r="AJ258" s="122" t="s">
        <v>929</v>
      </c>
      <c r="AK258" s="123">
        <f>COUNTIF(Ongoing!$A$2:$X$26,A258)</f>
        <v>0</v>
      </c>
    </row>
    <row r="259" ht="26.25" customHeight="1">
      <c r="A259" s="128" t="s">
        <v>736</v>
      </c>
      <c r="B259" s="128" t="s">
        <v>238</v>
      </c>
      <c r="C259" s="129" t="s">
        <v>917</v>
      </c>
      <c r="D259" s="112">
        <v>8.0</v>
      </c>
      <c r="E259" s="113">
        <v>1.68</v>
      </c>
      <c r="F259" s="114">
        <v>0.35</v>
      </c>
      <c r="G259" s="115" t="s">
        <v>1327</v>
      </c>
      <c r="H259" s="116">
        <v>5.85</v>
      </c>
      <c r="I259" s="117">
        <v>68.0</v>
      </c>
      <c r="J259" s="117">
        <v>0.0</v>
      </c>
      <c r="K259" s="117">
        <v>0.0</v>
      </c>
      <c r="L259" s="124">
        <v>45478.0</v>
      </c>
      <c r="M259" s="125">
        <v>45417.0</v>
      </c>
      <c r="N259" s="118">
        <v>6.03</v>
      </c>
      <c r="O259" s="118">
        <v>5.97</v>
      </c>
      <c r="P259" s="118">
        <v>0.39</v>
      </c>
      <c r="Q259" s="119">
        <v>6.03</v>
      </c>
      <c r="R259" s="119">
        <v>5.97</v>
      </c>
      <c r="S259" s="128">
        <v>0.39</v>
      </c>
      <c r="T259" s="118">
        <v>6.03</v>
      </c>
      <c r="U259" s="118">
        <v>5.97</v>
      </c>
      <c r="V259" s="118">
        <v>0.39</v>
      </c>
      <c r="W259" s="118">
        <v>0.0</v>
      </c>
      <c r="X259" s="118">
        <v>0.0</v>
      </c>
      <c r="Y259" s="118">
        <v>0.0</v>
      </c>
      <c r="Z259" s="118" t="s">
        <v>907</v>
      </c>
      <c r="AA259" s="118" t="s">
        <v>930</v>
      </c>
      <c r="AB259" s="118" t="s">
        <v>1962</v>
      </c>
      <c r="AC259" s="120" t="s">
        <v>1963</v>
      </c>
      <c r="AD259" s="72" t="s">
        <v>925</v>
      </c>
      <c r="AE259" s="72" t="s">
        <v>971</v>
      </c>
      <c r="AF259" s="72" t="s">
        <v>971</v>
      </c>
      <c r="AG259" s="72">
        <v>25.0</v>
      </c>
      <c r="AH259" s="121" t="s">
        <v>1964</v>
      </c>
      <c r="AI259" s="120" t="s">
        <v>915</v>
      </c>
      <c r="AJ259" s="122" t="s">
        <v>929</v>
      </c>
      <c r="AK259" s="123">
        <f>COUNTIF(Ongoing!$A$2:$X$26,A259)</f>
        <v>0</v>
      </c>
    </row>
    <row r="260" ht="26.25" customHeight="1">
      <c r="A260" s="128" t="s">
        <v>332</v>
      </c>
      <c r="B260" s="128" t="s">
        <v>95</v>
      </c>
      <c r="C260" s="129" t="s">
        <v>974</v>
      </c>
      <c r="D260" s="112">
        <v>3.0</v>
      </c>
      <c r="E260" s="113">
        <v>0.7</v>
      </c>
      <c r="F260" s="114">
        <v>0.35</v>
      </c>
      <c r="G260" s="115" t="s">
        <v>505</v>
      </c>
      <c r="H260" s="116">
        <v>5.07</v>
      </c>
      <c r="I260" s="117">
        <v>9.0</v>
      </c>
      <c r="J260" s="117">
        <v>0.0</v>
      </c>
      <c r="K260" s="117">
        <v>0.0</v>
      </c>
      <c r="L260" s="124">
        <v>45417.0</v>
      </c>
      <c r="M260" s="125">
        <v>45417.0</v>
      </c>
      <c r="N260" s="118">
        <v>6.5</v>
      </c>
      <c r="O260" s="118">
        <v>6.5</v>
      </c>
      <c r="P260" s="118">
        <v>0.03</v>
      </c>
      <c r="Q260" s="119">
        <v>6.5</v>
      </c>
      <c r="R260" s="119">
        <v>6.5</v>
      </c>
      <c r="S260" s="128">
        <v>0.03</v>
      </c>
      <c r="T260" s="118">
        <v>6.5</v>
      </c>
      <c r="U260" s="118">
        <v>6.5</v>
      </c>
      <c r="V260" s="118">
        <v>0.03</v>
      </c>
      <c r="W260" s="118">
        <v>0.0</v>
      </c>
      <c r="X260" s="118">
        <v>0.0</v>
      </c>
      <c r="Y260" s="118">
        <v>0.0</v>
      </c>
      <c r="Z260" s="118" t="s">
        <v>907</v>
      </c>
      <c r="AA260" s="118" t="s">
        <v>1063</v>
      </c>
      <c r="AB260" s="118" t="s">
        <v>1965</v>
      </c>
      <c r="AC260" s="120" t="s">
        <v>1966</v>
      </c>
      <c r="AD260" s="72" t="s">
        <v>925</v>
      </c>
      <c r="AE260" s="72" t="s">
        <v>1579</v>
      </c>
      <c r="AF260" s="72" t="s">
        <v>926</v>
      </c>
      <c r="AG260" s="72">
        <v>30.0</v>
      </c>
      <c r="AH260" s="121" t="s">
        <v>1967</v>
      </c>
      <c r="AI260" s="120" t="s">
        <v>915</v>
      </c>
      <c r="AJ260" s="122" t="s">
        <v>980</v>
      </c>
      <c r="AK260" s="123">
        <f>COUNTIF(Ongoing!$A$2:$X$26,A260)</f>
        <v>0</v>
      </c>
    </row>
    <row r="261" ht="26.25" customHeight="1">
      <c r="A261" s="128" t="s">
        <v>725</v>
      </c>
      <c r="B261" s="128" t="s">
        <v>259</v>
      </c>
      <c r="C261" s="129" t="s">
        <v>917</v>
      </c>
      <c r="D261" s="112">
        <v>8.0</v>
      </c>
      <c r="E261" s="113">
        <v>1.54</v>
      </c>
      <c r="F261" s="114">
        <v>0.35</v>
      </c>
      <c r="G261" s="115" t="s">
        <v>969</v>
      </c>
      <c r="H261" s="116">
        <v>5.89</v>
      </c>
      <c r="I261" s="117">
        <v>82.0</v>
      </c>
      <c r="J261" s="117">
        <v>0.0</v>
      </c>
      <c r="K261" s="117">
        <v>0.0</v>
      </c>
      <c r="L261" s="124">
        <v>45478.0</v>
      </c>
      <c r="M261" s="125">
        <v>45417.0</v>
      </c>
      <c r="N261" s="118">
        <v>5.86</v>
      </c>
      <c r="O261" s="118">
        <v>5.8</v>
      </c>
      <c r="P261" s="118">
        <v>0.43</v>
      </c>
      <c r="Q261" s="119">
        <v>5.86</v>
      </c>
      <c r="R261" s="119">
        <v>5.8</v>
      </c>
      <c r="S261" s="128">
        <v>0.43</v>
      </c>
      <c r="T261" s="118">
        <v>5.89</v>
      </c>
      <c r="U261" s="118">
        <v>5.96</v>
      </c>
      <c r="V261" s="118">
        <v>0.37</v>
      </c>
      <c r="W261" s="118">
        <v>0.0</v>
      </c>
      <c r="X261" s="118">
        <v>0.0</v>
      </c>
      <c r="Y261" s="118">
        <v>0.0</v>
      </c>
      <c r="Z261" s="118" t="s">
        <v>921</v>
      </c>
      <c r="AA261" s="118" t="s">
        <v>908</v>
      </c>
      <c r="AB261" s="118" t="s">
        <v>1968</v>
      </c>
      <c r="AC261" s="120" t="s">
        <v>1969</v>
      </c>
      <c r="AD261" s="72" t="s">
        <v>925</v>
      </c>
      <c r="AE261" s="72" t="s">
        <v>1025</v>
      </c>
      <c r="AF261" s="72" t="s">
        <v>1115</v>
      </c>
      <c r="AG261" s="72">
        <v>22.0</v>
      </c>
      <c r="AH261" s="121" t="s">
        <v>1970</v>
      </c>
      <c r="AI261" s="120" t="s">
        <v>915</v>
      </c>
      <c r="AJ261" s="122" t="s">
        <v>929</v>
      </c>
      <c r="AK261" s="123">
        <f>COUNTIF(Ongoing!$A$2:$X$26,A261)</f>
        <v>0</v>
      </c>
    </row>
    <row r="262" ht="26.25" customHeight="1">
      <c r="A262" s="128" t="s">
        <v>358</v>
      </c>
      <c r="B262" s="128" t="s">
        <v>238</v>
      </c>
      <c r="C262" s="129" t="s">
        <v>974</v>
      </c>
      <c r="D262" s="112">
        <v>3.0</v>
      </c>
      <c r="E262" s="113">
        <v>0.77</v>
      </c>
      <c r="F262" s="114">
        <v>0.35</v>
      </c>
      <c r="G262" s="115" t="s">
        <v>505</v>
      </c>
      <c r="H262" s="116">
        <v>4.29</v>
      </c>
      <c r="I262" s="117">
        <v>9.0</v>
      </c>
      <c r="J262" s="117">
        <v>0.0</v>
      </c>
      <c r="K262" s="117">
        <v>0.0</v>
      </c>
      <c r="L262" s="124">
        <v>45417.0</v>
      </c>
      <c r="M262" s="125">
        <v>45417.0</v>
      </c>
      <c r="N262" s="118">
        <v>0.0</v>
      </c>
      <c r="O262" s="118">
        <v>0.0</v>
      </c>
      <c r="P262" s="118">
        <v>0.0</v>
      </c>
      <c r="Q262" s="119">
        <v>0.0</v>
      </c>
      <c r="R262" s="119">
        <v>0.0</v>
      </c>
      <c r="S262" s="128">
        <v>0.0</v>
      </c>
      <c r="T262" s="118">
        <v>0.0</v>
      </c>
      <c r="U262" s="118">
        <v>0.0</v>
      </c>
      <c r="V262" s="118">
        <v>0.0</v>
      </c>
      <c r="W262" s="118">
        <v>0.0</v>
      </c>
      <c r="X262" s="118">
        <v>0.0</v>
      </c>
      <c r="Y262" s="118">
        <v>0.0</v>
      </c>
      <c r="Z262" s="118" t="s">
        <v>907</v>
      </c>
      <c r="AA262" s="118" t="s">
        <v>1016</v>
      </c>
      <c r="AB262" s="118" t="s">
        <v>1107</v>
      </c>
      <c r="AC262" s="120" t="s">
        <v>1971</v>
      </c>
      <c r="AD262" s="72" t="s">
        <v>925</v>
      </c>
      <c r="AE262" s="72" t="s">
        <v>1638</v>
      </c>
      <c r="AF262" s="72" t="s">
        <v>1197</v>
      </c>
      <c r="AG262" s="72">
        <v>26.0</v>
      </c>
      <c r="AH262" s="121" t="s">
        <v>1972</v>
      </c>
      <c r="AI262" s="120" t="s">
        <v>915</v>
      </c>
      <c r="AJ262" s="122" t="s">
        <v>980</v>
      </c>
      <c r="AK262" s="123">
        <f>COUNTIF(Ongoing!$A$2:$X$26,A262)</f>
        <v>0</v>
      </c>
    </row>
    <row r="263" ht="26.25" customHeight="1">
      <c r="A263" s="128" t="s">
        <v>817</v>
      </c>
      <c r="B263" s="128" t="s">
        <v>162</v>
      </c>
      <c r="C263" s="129" t="s">
        <v>63</v>
      </c>
      <c r="D263" s="112">
        <v>8.0</v>
      </c>
      <c r="E263" s="113">
        <v>0.77</v>
      </c>
      <c r="F263" s="114">
        <v>0.35</v>
      </c>
      <c r="G263" s="115" t="s">
        <v>586</v>
      </c>
      <c r="H263" s="116">
        <v>5.92</v>
      </c>
      <c r="I263" s="117">
        <v>32.0</v>
      </c>
      <c r="J263" s="117">
        <v>0.0</v>
      </c>
      <c r="K263" s="117">
        <v>0.0</v>
      </c>
      <c r="L263" s="124">
        <v>45417.0</v>
      </c>
      <c r="M263" s="125">
        <v>45417.0</v>
      </c>
      <c r="N263" s="118">
        <v>6.11</v>
      </c>
      <c r="O263" s="118">
        <v>6.83</v>
      </c>
      <c r="P263" s="118">
        <v>0.24</v>
      </c>
      <c r="Q263" s="119">
        <v>6.11</v>
      </c>
      <c r="R263" s="119">
        <v>6.83</v>
      </c>
      <c r="S263" s="128">
        <v>0.24</v>
      </c>
      <c r="T263" s="118">
        <v>6.11</v>
      </c>
      <c r="U263" s="118">
        <v>6.83</v>
      </c>
      <c r="V263" s="118">
        <v>0.24</v>
      </c>
      <c r="W263" s="118">
        <v>0.0</v>
      </c>
      <c r="X263" s="118">
        <v>0.0</v>
      </c>
      <c r="Y263" s="118">
        <v>0.0</v>
      </c>
      <c r="Z263" s="118" t="s">
        <v>907</v>
      </c>
      <c r="AA263" s="118" t="s">
        <v>1052</v>
      </c>
      <c r="AB263" s="118" t="s">
        <v>1973</v>
      </c>
      <c r="AC263" s="120" t="s">
        <v>1974</v>
      </c>
      <c r="AD263" s="72" t="s">
        <v>1975</v>
      </c>
      <c r="AE263" s="72" t="s">
        <v>1079</v>
      </c>
      <c r="AF263" s="72" t="s">
        <v>1079</v>
      </c>
      <c r="AG263" s="72">
        <v>23.0</v>
      </c>
      <c r="AH263" s="121" t="s">
        <v>1976</v>
      </c>
      <c r="AI263" s="120" t="s">
        <v>968</v>
      </c>
      <c r="AJ263" s="122" t="s">
        <v>935</v>
      </c>
      <c r="AK263" s="123">
        <f>COUNTIF(Ongoing!$A$2:$X$26,A263)</f>
        <v>0</v>
      </c>
    </row>
    <row r="264" ht="26.25" customHeight="1">
      <c r="A264" s="128" t="s">
        <v>163</v>
      </c>
      <c r="B264" s="128" t="s">
        <v>95</v>
      </c>
      <c r="C264" s="129" t="s">
        <v>974</v>
      </c>
      <c r="D264" s="112">
        <v>1.0</v>
      </c>
      <c r="E264" s="113">
        <v>42.63</v>
      </c>
      <c r="F264" s="114">
        <v>37.835</v>
      </c>
      <c r="G264" s="115" t="s">
        <v>1203</v>
      </c>
      <c r="H264" s="116">
        <v>5.44</v>
      </c>
      <c r="I264" s="117">
        <v>85.0</v>
      </c>
      <c r="J264" s="117">
        <v>0.0</v>
      </c>
      <c r="K264" s="117">
        <v>0.0</v>
      </c>
      <c r="L264" s="117" t="s">
        <v>1977</v>
      </c>
      <c r="M264" s="118" t="s">
        <v>1978</v>
      </c>
      <c r="N264" s="118">
        <v>6.12</v>
      </c>
      <c r="O264" s="118">
        <v>5.63</v>
      </c>
      <c r="P264" s="118">
        <v>0.89</v>
      </c>
      <c r="Q264" s="119">
        <v>6.12</v>
      </c>
      <c r="R264" s="119">
        <v>5.63</v>
      </c>
      <c r="S264" s="128">
        <v>0.89</v>
      </c>
      <c r="T264" s="118">
        <v>6.12</v>
      </c>
      <c r="U264" s="118">
        <v>5.63</v>
      </c>
      <c r="V264" s="118">
        <v>0.89</v>
      </c>
      <c r="W264" s="118">
        <v>0.0</v>
      </c>
      <c r="X264" s="118">
        <v>0.0</v>
      </c>
      <c r="Y264" s="118">
        <v>0.0</v>
      </c>
      <c r="Z264" s="118" t="s">
        <v>907</v>
      </c>
      <c r="AA264" s="118" t="s">
        <v>943</v>
      </c>
      <c r="AB264" s="118" t="s">
        <v>1979</v>
      </c>
      <c r="AC264" s="120" t="s">
        <v>1980</v>
      </c>
      <c r="AD264" s="72" t="s">
        <v>946</v>
      </c>
      <c r="AE264" s="72" t="s">
        <v>1025</v>
      </c>
      <c r="AF264" s="72" t="s">
        <v>1084</v>
      </c>
      <c r="AG264" s="72">
        <v>35.0</v>
      </c>
      <c r="AH264" s="121" t="s">
        <v>1981</v>
      </c>
      <c r="AI264" s="120" t="s">
        <v>949</v>
      </c>
      <c r="AJ264" s="122" t="s">
        <v>980</v>
      </c>
      <c r="AK264" s="123">
        <f>COUNTIF(Ongoing!$A$2:$X$26,A264)</f>
        <v>0</v>
      </c>
    </row>
    <row r="265" ht="26.25" customHeight="1">
      <c r="A265" s="128" t="s">
        <v>561</v>
      </c>
      <c r="B265" s="128" t="s">
        <v>116</v>
      </c>
      <c r="C265" s="129" t="s">
        <v>78</v>
      </c>
      <c r="D265" s="112">
        <v>6.0</v>
      </c>
      <c r="E265" s="113">
        <v>2.03</v>
      </c>
      <c r="F265" s="114">
        <v>0.35</v>
      </c>
      <c r="G265" s="115" t="s">
        <v>1982</v>
      </c>
      <c r="H265" s="116">
        <v>6.8</v>
      </c>
      <c r="I265" s="117">
        <v>17.0</v>
      </c>
      <c r="J265" s="117">
        <v>0.0</v>
      </c>
      <c r="K265" s="117">
        <v>0.0</v>
      </c>
      <c r="L265" s="124">
        <v>45510.0</v>
      </c>
      <c r="M265" s="125">
        <v>45417.0</v>
      </c>
      <c r="N265" s="118">
        <v>6.32</v>
      </c>
      <c r="O265" s="118">
        <v>7.75</v>
      </c>
      <c r="P265" s="118">
        <v>0.79</v>
      </c>
      <c r="Q265" s="119">
        <v>6.27</v>
      </c>
      <c r="R265" s="119">
        <v>7.53</v>
      </c>
      <c r="S265" s="128">
        <v>0.75</v>
      </c>
      <c r="T265" s="118">
        <v>6.41</v>
      </c>
      <c r="U265" s="118">
        <v>7.89</v>
      </c>
      <c r="V265" s="118">
        <v>0.74</v>
      </c>
      <c r="W265" s="118">
        <v>0.0</v>
      </c>
      <c r="X265" s="118">
        <v>0.0</v>
      </c>
      <c r="Y265" s="118">
        <v>0.0</v>
      </c>
      <c r="Z265" s="118" t="s">
        <v>956</v>
      </c>
      <c r="AA265" s="118" t="s">
        <v>1284</v>
      </c>
      <c r="AB265" s="118" t="s">
        <v>909</v>
      </c>
      <c r="AC265" s="120" t="s">
        <v>1983</v>
      </c>
      <c r="AD265" s="72" t="s">
        <v>925</v>
      </c>
      <c r="AE265" s="72" t="s">
        <v>960</v>
      </c>
      <c r="AF265" s="72" t="s">
        <v>960</v>
      </c>
      <c r="AG265" s="72">
        <v>25.0</v>
      </c>
      <c r="AH265" s="121" t="s">
        <v>1984</v>
      </c>
      <c r="AI265" s="120" t="s">
        <v>968</v>
      </c>
      <c r="AJ265" s="122" t="s">
        <v>916</v>
      </c>
      <c r="AK265" s="123">
        <f>COUNTIF(Ongoing!$A$2:$X$26,A265)</f>
        <v>0</v>
      </c>
    </row>
    <row r="266" ht="26.25" customHeight="1">
      <c r="A266" s="128" t="s">
        <v>667</v>
      </c>
      <c r="B266" s="128" t="s">
        <v>110</v>
      </c>
      <c r="C266" s="129" t="s">
        <v>63</v>
      </c>
      <c r="D266" s="112">
        <v>8.0</v>
      </c>
      <c r="E266" s="113">
        <v>0.84</v>
      </c>
      <c r="F266" s="114">
        <v>0.35</v>
      </c>
      <c r="G266" s="115" t="s">
        <v>613</v>
      </c>
      <c r="H266" s="116">
        <v>6.05</v>
      </c>
      <c r="I266" s="117">
        <v>58.0</v>
      </c>
      <c r="J266" s="117">
        <v>0.0</v>
      </c>
      <c r="K266" s="117">
        <v>0.0</v>
      </c>
      <c r="L266" s="124">
        <v>45448.0</v>
      </c>
      <c r="M266" s="125">
        <v>45417.0</v>
      </c>
      <c r="N266" s="118">
        <v>5.92</v>
      </c>
      <c r="O266" s="118">
        <v>5.86</v>
      </c>
      <c r="P266" s="118">
        <v>0.66</v>
      </c>
      <c r="Q266" s="119">
        <v>5.92</v>
      </c>
      <c r="R266" s="119">
        <v>5.86</v>
      </c>
      <c r="S266" s="128">
        <v>0.66</v>
      </c>
      <c r="T266" s="118">
        <v>5.92</v>
      </c>
      <c r="U266" s="118">
        <v>5.86</v>
      </c>
      <c r="V266" s="118">
        <v>0.66</v>
      </c>
      <c r="W266" s="118">
        <v>0.0</v>
      </c>
      <c r="X266" s="118">
        <v>0.0</v>
      </c>
      <c r="Y266" s="118">
        <v>0.0</v>
      </c>
      <c r="Z266" s="118" t="s">
        <v>907</v>
      </c>
      <c r="AA266" s="118" t="s">
        <v>943</v>
      </c>
      <c r="AB266" s="118" t="s">
        <v>1837</v>
      </c>
      <c r="AC266" s="120" t="s">
        <v>1985</v>
      </c>
      <c r="AD266" s="72" t="s">
        <v>1986</v>
      </c>
      <c r="AE266" s="72" t="s">
        <v>1120</v>
      </c>
      <c r="AF266" s="72" t="s">
        <v>1085</v>
      </c>
      <c r="AG266" s="72">
        <v>21.0</v>
      </c>
      <c r="AH266" s="121" t="s">
        <v>1987</v>
      </c>
      <c r="AI266" s="120" t="s">
        <v>984</v>
      </c>
      <c r="AJ266" s="122" t="s">
        <v>942</v>
      </c>
      <c r="AK266" s="123">
        <f>COUNTIF(Ongoing!$A$2:$X$26,A266)</f>
        <v>0</v>
      </c>
    </row>
    <row r="267" ht="26.25" customHeight="1">
      <c r="A267" s="128" t="s">
        <v>642</v>
      </c>
      <c r="B267" s="128" t="s">
        <v>238</v>
      </c>
      <c r="C267" s="129" t="s">
        <v>63</v>
      </c>
      <c r="D267" s="112">
        <v>8.0</v>
      </c>
      <c r="E267" s="113">
        <v>0.875</v>
      </c>
      <c r="F267" s="114">
        <v>0.35</v>
      </c>
      <c r="G267" s="115" t="s">
        <v>613</v>
      </c>
      <c r="H267" s="116">
        <v>6.04</v>
      </c>
      <c r="I267" s="117">
        <v>49.0</v>
      </c>
      <c r="J267" s="117">
        <v>0.0</v>
      </c>
      <c r="K267" s="117">
        <v>0.0</v>
      </c>
      <c r="L267" s="124">
        <v>45448.0</v>
      </c>
      <c r="M267" s="125">
        <v>45417.0</v>
      </c>
      <c r="N267" s="118">
        <v>5.92</v>
      </c>
      <c r="O267" s="118">
        <v>6.15</v>
      </c>
      <c r="P267" s="118">
        <v>0.74</v>
      </c>
      <c r="Q267" s="119">
        <v>5.9</v>
      </c>
      <c r="R267" s="119">
        <v>6.03</v>
      </c>
      <c r="S267" s="128">
        <v>0.74</v>
      </c>
      <c r="T267" s="118">
        <v>5.98</v>
      </c>
      <c r="U267" s="118">
        <v>6.31</v>
      </c>
      <c r="V267" s="118">
        <v>0.55</v>
      </c>
      <c r="W267" s="118">
        <v>0.0</v>
      </c>
      <c r="X267" s="118">
        <v>0.0</v>
      </c>
      <c r="Y267" s="118">
        <v>0.0</v>
      </c>
      <c r="Z267" s="118" t="s">
        <v>907</v>
      </c>
      <c r="AA267" s="118" t="s">
        <v>1052</v>
      </c>
      <c r="AB267" s="118" t="s">
        <v>1988</v>
      </c>
      <c r="AC267" s="120" t="s">
        <v>1989</v>
      </c>
      <c r="AD267" s="72" t="s">
        <v>1055</v>
      </c>
      <c r="AE267" s="72" t="s">
        <v>1178</v>
      </c>
      <c r="AF267" s="72" t="s">
        <v>1102</v>
      </c>
      <c r="AG267" s="72">
        <v>28.0</v>
      </c>
      <c r="AH267" s="121" t="s">
        <v>1990</v>
      </c>
      <c r="AI267" s="120" t="s">
        <v>1581</v>
      </c>
      <c r="AJ267" s="122" t="s">
        <v>942</v>
      </c>
      <c r="AK267" s="123">
        <f>COUNTIF(Ongoing!$A$2:$X$26,A267)</f>
        <v>0</v>
      </c>
    </row>
    <row r="268" ht="26.25" customHeight="1">
      <c r="A268" s="130" t="s">
        <v>706</v>
      </c>
      <c r="B268" s="130" t="s">
        <v>249</v>
      </c>
      <c r="C268" s="131" t="s">
        <v>917</v>
      </c>
      <c r="D268" s="112">
        <v>8.0</v>
      </c>
      <c r="E268" s="113">
        <v>3.29</v>
      </c>
      <c r="F268" s="114">
        <v>0.35</v>
      </c>
      <c r="G268" s="115" t="s">
        <v>1188</v>
      </c>
      <c r="H268" s="116">
        <v>6.02</v>
      </c>
      <c r="I268" s="117">
        <v>76.0</v>
      </c>
      <c r="J268" s="117">
        <v>0.0</v>
      </c>
      <c r="K268" s="117">
        <v>0.0</v>
      </c>
      <c r="L268" s="124">
        <v>45542.0</v>
      </c>
      <c r="M268" s="125">
        <v>45417.0</v>
      </c>
      <c r="N268" s="118">
        <v>6.03</v>
      </c>
      <c r="O268" s="118">
        <v>6.27</v>
      </c>
      <c r="P268" s="118">
        <v>0.39</v>
      </c>
      <c r="Q268" s="119">
        <v>6.03</v>
      </c>
      <c r="R268" s="119">
        <v>6.27</v>
      </c>
      <c r="S268" s="130">
        <v>0.39</v>
      </c>
      <c r="T268" s="118">
        <v>6.03</v>
      </c>
      <c r="U268" s="118">
        <v>6.27</v>
      </c>
      <c r="V268" s="118">
        <v>0.39</v>
      </c>
      <c r="W268" s="118">
        <v>0.0</v>
      </c>
      <c r="X268" s="118">
        <v>0.0</v>
      </c>
      <c r="Y268" s="118">
        <v>0.0</v>
      </c>
      <c r="Z268" s="118" t="s">
        <v>907</v>
      </c>
      <c r="AA268" s="118" t="s">
        <v>1284</v>
      </c>
      <c r="AB268" s="118" t="s">
        <v>909</v>
      </c>
      <c r="AC268" s="120" t="s">
        <v>1991</v>
      </c>
      <c r="AD268" s="72" t="s">
        <v>1073</v>
      </c>
      <c r="AE268" s="72" t="s">
        <v>1178</v>
      </c>
      <c r="AF268" s="72" t="s">
        <v>912</v>
      </c>
      <c r="AG268" s="72">
        <v>29.0</v>
      </c>
      <c r="AH268" s="121" t="s">
        <v>1992</v>
      </c>
      <c r="AI268" s="120" t="s">
        <v>915</v>
      </c>
      <c r="AJ268" s="122" t="s">
        <v>929</v>
      </c>
      <c r="AK268" s="123">
        <f>COUNTIF(Ongoing!$A$2:$X$26,A268)</f>
        <v>0</v>
      </c>
    </row>
    <row r="269" ht="26.25" customHeight="1">
      <c r="A269" s="130" t="s">
        <v>609</v>
      </c>
      <c r="B269" s="130" t="s">
        <v>151</v>
      </c>
      <c r="C269" s="131" t="s">
        <v>63</v>
      </c>
      <c r="D269" s="112">
        <v>7.0</v>
      </c>
      <c r="E269" s="113">
        <v>1.015</v>
      </c>
      <c r="F269" s="114">
        <v>1.47</v>
      </c>
      <c r="G269" s="115" t="s">
        <v>613</v>
      </c>
      <c r="H269" s="116">
        <v>6.17</v>
      </c>
      <c r="I269" s="117">
        <v>91.0</v>
      </c>
      <c r="J269" s="117">
        <v>0.0</v>
      </c>
      <c r="K269" s="117">
        <v>0.0</v>
      </c>
      <c r="L269" s="124">
        <v>45448.0</v>
      </c>
      <c r="M269" s="125">
        <v>45449.0</v>
      </c>
      <c r="N269" s="118">
        <v>5.82</v>
      </c>
      <c r="O269" s="118">
        <v>5.72</v>
      </c>
      <c r="P269" s="118">
        <v>0.89</v>
      </c>
      <c r="Q269" s="119">
        <v>5.82</v>
      </c>
      <c r="R269" s="119">
        <v>5.72</v>
      </c>
      <c r="S269" s="130">
        <v>0.89</v>
      </c>
      <c r="T269" s="118">
        <v>5.82</v>
      </c>
      <c r="U269" s="118">
        <v>5.72</v>
      </c>
      <c r="V269" s="118">
        <v>0.89</v>
      </c>
      <c r="W269" s="118">
        <v>0.0</v>
      </c>
      <c r="X269" s="118">
        <v>0.0</v>
      </c>
      <c r="Y269" s="118">
        <v>0.0</v>
      </c>
      <c r="Z269" s="118" t="s">
        <v>907</v>
      </c>
      <c r="AA269" s="118" t="s">
        <v>1016</v>
      </c>
      <c r="AB269" s="118" t="s">
        <v>1993</v>
      </c>
      <c r="AC269" s="120" t="s">
        <v>1994</v>
      </c>
      <c r="AD269" s="72" t="s">
        <v>1359</v>
      </c>
      <c r="AE269" s="72" t="s">
        <v>959</v>
      </c>
      <c r="AF269" s="72" t="s">
        <v>959</v>
      </c>
      <c r="AG269" s="72">
        <v>28.0</v>
      </c>
      <c r="AH269" s="121" t="s">
        <v>1995</v>
      </c>
      <c r="AI269" s="120" t="s">
        <v>949</v>
      </c>
      <c r="AJ269" s="122" t="s">
        <v>935</v>
      </c>
      <c r="AK269" s="123">
        <f>COUNTIF(Ongoing!$A$2:$X$26,A269)</f>
        <v>0</v>
      </c>
    </row>
    <row r="270" ht="26.25" customHeight="1">
      <c r="A270" s="130" t="s">
        <v>422</v>
      </c>
      <c r="B270" s="130" t="s">
        <v>143</v>
      </c>
      <c r="C270" s="131" t="s">
        <v>63</v>
      </c>
      <c r="D270" s="112">
        <v>3.0</v>
      </c>
      <c r="E270" s="113">
        <v>9.31</v>
      </c>
      <c r="F270" s="114">
        <v>11.69</v>
      </c>
      <c r="G270" s="115" t="s">
        <v>378</v>
      </c>
      <c r="H270" s="116">
        <v>6.49</v>
      </c>
      <c r="I270" s="117">
        <v>83.0</v>
      </c>
      <c r="J270" s="117">
        <v>10.0</v>
      </c>
      <c r="K270" s="117">
        <v>70.0</v>
      </c>
      <c r="L270" s="117" t="s">
        <v>1301</v>
      </c>
      <c r="M270" s="118" t="s">
        <v>1996</v>
      </c>
      <c r="N270" s="118">
        <v>6.12</v>
      </c>
      <c r="O270" s="118">
        <v>6.56</v>
      </c>
      <c r="P270" s="118">
        <v>0.88</v>
      </c>
      <c r="Q270" s="119">
        <v>6.12</v>
      </c>
      <c r="R270" s="119">
        <v>6.56</v>
      </c>
      <c r="S270" s="130">
        <v>0.88</v>
      </c>
      <c r="T270" s="118">
        <v>6.02</v>
      </c>
      <c r="U270" s="118">
        <v>6.3</v>
      </c>
      <c r="V270" s="118">
        <v>0.87</v>
      </c>
      <c r="W270" s="118">
        <v>0.0</v>
      </c>
      <c r="X270" s="118">
        <v>0.0</v>
      </c>
      <c r="Y270" s="118">
        <v>0.0</v>
      </c>
      <c r="Z270" s="118" t="s">
        <v>907</v>
      </c>
      <c r="AA270" s="118" t="s">
        <v>1094</v>
      </c>
      <c r="AB270" s="118" t="s">
        <v>1530</v>
      </c>
      <c r="AC270" s="120" t="s">
        <v>1997</v>
      </c>
      <c r="AD270" s="72" t="s">
        <v>1532</v>
      </c>
      <c r="AE270" s="72" t="s">
        <v>1115</v>
      </c>
      <c r="AF270" s="72" t="s">
        <v>912</v>
      </c>
      <c r="AG270" s="72">
        <v>26.0</v>
      </c>
      <c r="AH270" s="121" t="s">
        <v>1998</v>
      </c>
      <c r="AI270" s="120" t="s">
        <v>968</v>
      </c>
      <c r="AJ270" s="122" t="s">
        <v>985</v>
      </c>
      <c r="AK270" s="123">
        <f>COUNTIF(Ongoing!$A$2:$X$26,A270)</f>
        <v>0</v>
      </c>
    </row>
    <row r="271" ht="26.25" customHeight="1">
      <c r="A271" s="130" t="s">
        <v>835</v>
      </c>
      <c r="B271" s="130" t="s">
        <v>103</v>
      </c>
      <c r="C271" s="131" t="s">
        <v>63</v>
      </c>
      <c r="D271" s="112">
        <v>8.0</v>
      </c>
      <c r="E271" s="113">
        <v>0.91</v>
      </c>
      <c r="F271" s="114">
        <v>0.35</v>
      </c>
      <c r="G271" s="115" t="s">
        <v>529</v>
      </c>
      <c r="H271" s="116">
        <v>6.15</v>
      </c>
      <c r="I271" s="117">
        <v>47.0</v>
      </c>
      <c r="J271" s="117">
        <v>0.0</v>
      </c>
      <c r="K271" s="117">
        <v>0.0</v>
      </c>
      <c r="L271" s="124">
        <v>45448.0</v>
      </c>
      <c r="M271" s="125">
        <v>45417.0</v>
      </c>
      <c r="N271" s="118">
        <v>6.03</v>
      </c>
      <c r="O271" s="118">
        <v>6.31</v>
      </c>
      <c r="P271" s="118">
        <v>0.59</v>
      </c>
      <c r="Q271" s="119">
        <v>6.06</v>
      </c>
      <c r="R271" s="119">
        <v>6.38</v>
      </c>
      <c r="S271" s="130">
        <v>0.66</v>
      </c>
      <c r="T271" s="118">
        <v>6.2</v>
      </c>
      <c r="U271" s="118">
        <v>6.32</v>
      </c>
      <c r="V271" s="118">
        <v>0.87</v>
      </c>
      <c r="W271" s="118">
        <v>0.0</v>
      </c>
      <c r="X271" s="118">
        <v>0.0</v>
      </c>
      <c r="Y271" s="118">
        <v>0.0</v>
      </c>
      <c r="Z271" s="118" t="s">
        <v>907</v>
      </c>
      <c r="AA271" s="118" t="s">
        <v>1016</v>
      </c>
      <c r="AB271" s="118" t="s">
        <v>1999</v>
      </c>
      <c r="AC271" s="120" t="s">
        <v>2000</v>
      </c>
      <c r="AD271" s="72" t="s">
        <v>2001</v>
      </c>
      <c r="AE271" s="72" t="s">
        <v>1423</v>
      </c>
      <c r="AF271" s="72" t="s">
        <v>1423</v>
      </c>
      <c r="AG271" s="72">
        <v>25.0</v>
      </c>
      <c r="AH271" s="121" t="s">
        <v>2002</v>
      </c>
      <c r="AI271" s="120" t="s">
        <v>949</v>
      </c>
      <c r="AJ271" s="122" t="s">
        <v>942</v>
      </c>
      <c r="AK271" s="123">
        <f>COUNTIF(Ongoing!$A$2:$X$26,A271)</f>
        <v>0</v>
      </c>
    </row>
    <row r="272" ht="26.25" customHeight="1">
      <c r="A272" s="130" t="s">
        <v>619</v>
      </c>
      <c r="B272" s="130" t="s">
        <v>256</v>
      </c>
      <c r="C272" s="131" t="s">
        <v>917</v>
      </c>
      <c r="D272" s="112">
        <v>8.0</v>
      </c>
      <c r="E272" s="113">
        <v>0.7</v>
      </c>
      <c r="F272" s="114">
        <v>0.35</v>
      </c>
      <c r="G272" s="115" t="s">
        <v>1075</v>
      </c>
      <c r="H272" s="116">
        <v>6.0</v>
      </c>
      <c r="I272" s="117">
        <v>49.0</v>
      </c>
      <c r="J272" s="117">
        <v>0.0</v>
      </c>
      <c r="K272" s="117">
        <v>0.0</v>
      </c>
      <c r="L272" s="124">
        <v>45448.0</v>
      </c>
      <c r="M272" s="125">
        <v>45417.0</v>
      </c>
      <c r="N272" s="118">
        <v>5.99</v>
      </c>
      <c r="O272" s="118">
        <v>6.04</v>
      </c>
      <c r="P272" s="118">
        <v>0.46</v>
      </c>
      <c r="Q272" s="119">
        <v>6.02</v>
      </c>
      <c r="R272" s="119">
        <v>6.36</v>
      </c>
      <c r="S272" s="130">
        <v>0.41</v>
      </c>
      <c r="T272" s="118">
        <v>5.79</v>
      </c>
      <c r="U272" s="118">
        <v>5.69</v>
      </c>
      <c r="V272" s="118">
        <v>0.63</v>
      </c>
      <c r="W272" s="118">
        <v>0.0</v>
      </c>
      <c r="X272" s="118">
        <v>0.0</v>
      </c>
      <c r="Y272" s="118">
        <v>0.0</v>
      </c>
      <c r="Z272" s="118" t="s">
        <v>907</v>
      </c>
      <c r="AA272" s="118" t="s">
        <v>950</v>
      </c>
      <c r="AB272" s="118" t="s">
        <v>90</v>
      </c>
      <c r="AC272" s="120" t="s">
        <v>2003</v>
      </c>
      <c r="AD272" s="72" t="s">
        <v>925</v>
      </c>
      <c r="AE272" s="72" t="s">
        <v>940</v>
      </c>
      <c r="AF272" s="72" t="s">
        <v>1084</v>
      </c>
      <c r="AG272" s="72">
        <v>35.0</v>
      </c>
      <c r="AH272" s="121" t="s">
        <v>2004</v>
      </c>
      <c r="AI272" s="120" t="s">
        <v>915</v>
      </c>
      <c r="AJ272" s="122" t="s">
        <v>929</v>
      </c>
      <c r="AK272" s="123">
        <f>COUNTIF(Ongoing!$A$2:$X$26,A272)</f>
        <v>0</v>
      </c>
    </row>
    <row r="273" ht="26.25" customHeight="1">
      <c r="A273" s="130" t="s">
        <v>329</v>
      </c>
      <c r="B273" s="130" t="s">
        <v>90</v>
      </c>
      <c r="C273" s="131" t="s">
        <v>974</v>
      </c>
      <c r="D273" s="112">
        <v>3.0</v>
      </c>
      <c r="E273" s="113">
        <v>0.7</v>
      </c>
      <c r="F273" s="114">
        <v>0.35</v>
      </c>
      <c r="G273" s="115" t="s">
        <v>505</v>
      </c>
      <c r="H273" s="116">
        <v>5.21</v>
      </c>
      <c r="I273" s="117">
        <v>10.0</v>
      </c>
      <c r="J273" s="117">
        <v>0.0</v>
      </c>
      <c r="K273" s="117">
        <v>0.0</v>
      </c>
      <c r="L273" s="124">
        <v>45417.0</v>
      </c>
      <c r="M273" s="125">
        <v>45417.0</v>
      </c>
      <c r="N273" s="118">
        <v>6.0</v>
      </c>
      <c r="O273" s="118">
        <v>6.0</v>
      </c>
      <c r="P273" s="118">
        <v>0.03</v>
      </c>
      <c r="Q273" s="119">
        <v>6.0</v>
      </c>
      <c r="R273" s="119">
        <v>6.0</v>
      </c>
      <c r="S273" s="130">
        <v>0.03</v>
      </c>
      <c r="T273" s="118">
        <v>6.0</v>
      </c>
      <c r="U273" s="118">
        <v>6.0</v>
      </c>
      <c r="V273" s="118">
        <v>0.03</v>
      </c>
      <c r="W273" s="118">
        <v>0.0</v>
      </c>
      <c r="X273" s="118">
        <v>0.0</v>
      </c>
      <c r="Y273" s="118">
        <v>0.0</v>
      </c>
      <c r="Z273" s="118" t="s">
        <v>907</v>
      </c>
      <c r="AA273" s="118" t="s">
        <v>908</v>
      </c>
      <c r="AB273" s="118" t="s">
        <v>2005</v>
      </c>
      <c r="AC273" s="120" t="s">
        <v>2006</v>
      </c>
      <c r="AD273" s="72" t="s">
        <v>2007</v>
      </c>
      <c r="AE273" s="72" t="s">
        <v>1197</v>
      </c>
      <c r="AF273" s="72" t="s">
        <v>1474</v>
      </c>
      <c r="AG273" s="72">
        <v>28.0</v>
      </c>
      <c r="AH273" s="121" t="s">
        <v>2008</v>
      </c>
      <c r="AI273" s="120" t="s">
        <v>915</v>
      </c>
      <c r="AJ273" s="122" t="s">
        <v>980</v>
      </c>
      <c r="AK273" s="123">
        <f>COUNTIF(Ongoing!$A$2:$X$26,A273)</f>
        <v>0</v>
      </c>
    </row>
    <row r="274" ht="26.25" customHeight="1">
      <c r="A274" s="130" t="s">
        <v>428</v>
      </c>
      <c r="B274" s="130" t="s">
        <v>113</v>
      </c>
      <c r="C274" s="131" t="s">
        <v>78</v>
      </c>
      <c r="D274" s="112">
        <v>4.0</v>
      </c>
      <c r="E274" s="113">
        <v>4.55</v>
      </c>
      <c r="F274" s="114">
        <v>9.905</v>
      </c>
      <c r="G274" s="115" t="s">
        <v>427</v>
      </c>
      <c r="H274" s="116">
        <v>6.78</v>
      </c>
      <c r="I274" s="117">
        <v>63.0</v>
      </c>
      <c r="J274" s="117">
        <v>0.0</v>
      </c>
      <c r="K274" s="117">
        <v>0.0</v>
      </c>
      <c r="L274" s="124">
        <v>45603.0</v>
      </c>
      <c r="M274" s="118" t="s">
        <v>1409</v>
      </c>
      <c r="N274" s="118">
        <v>6.07</v>
      </c>
      <c r="O274" s="118">
        <v>6.46</v>
      </c>
      <c r="P274" s="118">
        <v>0.61</v>
      </c>
      <c r="Q274" s="119">
        <v>6.07</v>
      </c>
      <c r="R274" s="119">
        <v>6.46</v>
      </c>
      <c r="S274" s="130">
        <v>0.61</v>
      </c>
      <c r="T274" s="118">
        <v>6.07</v>
      </c>
      <c r="U274" s="118">
        <v>6.46</v>
      </c>
      <c r="V274" s="118">
        <v>0.61</v>
      </c>
      <c r="W274" s="118">
        <v>0.0</v>
      </c>
      <c r="X274" s="118">
        <v>0.0</v>
      </c>
      <c r="Y274" s="118">
        <v>0.0</v>
      </c>
      <c r="Z274" s="118" t="s">
        <v>956</v>
      </c>
      <c r="AA274" s="118" t="s">
        <v>1094</v>
      </c>
      <c r="AB274" s="118" t="s">
        <v>909</v>
      </c>
      <c r="AC274" s="120" t="s">
        <v>2009</v>
      </c>
      <c r="AD274" s="72" t="s">
        <v>1892</v>
      </c>
      <c r="AE274" s="72" t="s">
        <v>1046</v>
      </c>
      <c r="AF274" s="72" t="s">
        <v>1046</v>
      </c>
      <c r="AG274" s="72">
        <v>23.0</v>
      </c>
      <c r="AH274" s="121" t="s">
        <v>2010</v>
      </c>
      <c r="AI274" s="120" t="s">
        <v>984</v>
      </c>
      <c r="AJ274" s="122" t="s">
        <v>1113</v>
      </c>
      <c r="AK274" s="123">
        <f>COUNTIF(Ongoing!$A$2:$X$26,A274)</f>
        <v>0</v>
      </c>
    </row>
    <row r="275" ht="26.25" customHeight="1">
      <c r="A275" s="130" t="s">
        <v>594</v>
      </c>
      <c r="B275" s="130" t="s">
        <v>151</v>
      </c>
      <c r="C275" s="131" t="s">
        <v>917</v>
      </c>
      <c r="D275" s="112">
        <v>5.0</v>
      </c>
      <c r="E275" s="113">
        <v>8.26</v>
      </c>
      <c r="F275" s="114">
        <v>4.55</v>
      </c>
      <c r="G275" s="115" t="s">
        <v>582</v>
      </c>
      <c r="H275" s="116">
        <v>6.14</v>
      </c>
      <c r="I275" s="117">
        <v>79.0</v>
      </c>
      <c r="J275" s="117">
        <v>0.0</v>
      </c>
      <c r="K275" s="117">
        <v>0.0</v>
      </c>
      <c r="L275" s="117" t="s">
        <v>1167</v>
      </c>
      <c r="M275" s="125">
        <v>45573.0</v>
      </c>
      <c r="N275" s="118">
        <v>5.9</v>
      </c>
      <c r="O275" s="118">
        <v>6.0</v>
      </c>
      <c r="P275" s="118">
        <v>0.76</v>
      </c>
      <c r="Q275" s="119">
        <v>5.9</v>
      </c>
      <c r="R275" s="119">
        <v>6.0</v>
      </c>
      <c r="S275" s="130">
        <v>0.76</v>
      </c>
      <c r="T275" s="118">
        <v>5.9</v>
      </c>
      <c r="U275" s="118">
        <v>6.0</v>
      </c>
      <c r="V275" s="118">
        <v>0.76</v>
      </c>
      <c r="W275" s="118">
        <v>0.0</v>
      </c>
      <c r="X275" s="118">
        <v>0.0</v>
      </c>
      <c r="Y275" s="118">
        <v>0.0</v>
      </c>
      <c r="Z275" s="118" t="s">
        <v>921</v>
      </c>
      <c r="AA275" s="118" t="s">
        <v>963</v>
      </c>
      <c r="AB275" s="118" t="s">
        <v>909</v>
      </c>
      <c r="AC275" s="120" t="s">
        <v>2011</v>
      </c>
      <c r="AD275" s="72" t="s">
        <v>2012</v>
      </c>
      <c r="AE275" s="72" t="s">
        <v>1046</v>
      </c>
      <c r="AF275" s="72" t="s">
        <v>1046</v>
      </c>
      <c r="AG275" s="72">
        <v>19.0</v>
      </c>
      <c r="AH275" s="121" t="s">
        <v>2013</v>
      </c>
      <c r="AI275" s="120" t="s">
        <v>968</v>
      </c>
      <c r="AJ275" s="122" t="s">
        <v>992</v>
      </c>
      <c r="AK275" s="123">
        <f>COUNTIF(Ongoing!$A$2:$X$26,A275)</f>
        <v>0</v>
      </c>
    </row>
    <row r="276" ht="26.25" customHeight="1">
      <c r="A276" s="130" t="s">
        <v>327</v>
      </c>
      <c r="B276" s="130" t="s">
        <v>121</v>
      </c>
      <c r="C276" s="131" t="s">
        <v>974</v>
      </c>
      <c r="D276" s="112">
        <v>3.0</v>
      </c>
      <c r="E276" s="113">
        <v>0.665</v>
      </c>
      <c r="F276" s="114">
        <v>0.35</v>
      </c>
      <c r="G276" s="115" t="s">
        <v>505</v>
      </c>
      <c r="H276" s="116">
        <v>4.96</v>
      </c>
      <c r="I276" s="117">
        <v>12.0</v>
      </c>
      <c r="J276" s="117">
        <v>0.0</v>
      </c>
      <c r="K276" s="117">
        <v>0.0</v>
      </c>
      <c r="L276" s="124">
        <v>45417.0</v>
      </c>
      <c r="M276" s="125">
        <v>45417.0</v>
      </c>
      <c r="N276" s="118">
        <v>5.5</v>
      </c>
      <c r="O276" s="118">
        <v>3.25</v>
      </c>
      <c r="P276" s="118">
        <v>0.11</v>
      </c>
      <c r="Q276" s="119">
        <v>5.5</v>
      </c>
      <c r="R276" s="119">
        <v>3.25</v>
      </c>
      <c r="S276" s="130">
        <v>0.11</v>
      </c>
      <c r="T276" s="118">
        <v>5.5</v>
      </c>
      <c r="U276" s="118">
        <v>3.25</v>
      </c>
      <c r="V276" s="118">
        <v>0.11</v>
      </c>
      <c r="W276" s="118">
        <v>0.0</v>
      </c>
      <c r="X276" s="118">
        <v>0.0</v>
      </c>
      <c r="Y276" s="118">
        <v>0.0</v>
      </c>
      <c r="Z276" s="118" t="s">
        <v>907</v>
      </c>
      <c r="AA276" s="118" t="s">
        <v>908</v>
      </c>
      <c r="AB276" s="118" t="s">
        <v>2014</v>
      </c>
      <c r="AC276" s="120" t="s">
        <v>2015</v>
      </c>
      <c r="AD276" s="72" t="s">
        <v>1892</v>
      </c>
      <c r="AE276" s="72" t="s">
        <v>1178</v>
      </c>
      <c r="AF276" s="72" t="s">
        <v>1262</v>
      </c>
      <c r="AG276" s="72">
        <v>25.0</v>
      </c>
      <c r="AH276" s="121" t="s">
        <v>2016</v>
      </c>
      <c r="AI276" s="120" t="s">
        <v>984</v>
      </c>
      <c r="AJ276" s="122" t="s">
        <v>980</v>
      </c>
      <c r="AK276" s="123">
        <f>COUNTIF(Ongoing!$A$2:$X$26,A276)</f>
        <v>0</v>
      </c>
    </row>
    <row r="277" ht="26.25" customHeight="1">
      <c r="A277" s="130" t="s">
        <v>319</v>
      </c>
      <c r="B277" s="130" t="s">
        <v>264</v>
      </c>
      <c r="C277" s="131" t="s">
        <v>974</v>
      </c>
      <c r="D277" s="112">
        <v>2.0</v>
      </c>
      <c r="E277" s="113">
        <v>1.54</v>
      </c>
      <c r="F277" s="114">
        <v>0.35</v>
      </c>
      <c r="G277" s="115" t="s">
        <v>955</v>
      </c>
      <c r="H277" s="116">
        <v>4.68</v>
      </c>
      <c r="I277" s="117">
        <v>45.0</v>
      </c>
      <c r="J277" s="117">
        <v>0.0</v>
      </c>
      <c r="K277" s="117">
        <v>0.0</v>
      </c>
      <c r="L277" s="124">
        <v>45478.0</v>
      </c>
      <c r="M277" s="125">
        <v>45417.0</v>
      </c>
      <c r="N277" s="118">
        <v>6.14</v>
      </c>
      <c r="O277" s="118">
        <v>4.89</v>
      </c>
      <c r="P277" s="118">
        <v>0.51</v>
      </c>
      <c r="Q277" s="119">
        <v>6.17</v>
      </c>
      <c r="R277" s="119">
        <v>4.81</v>
      </c>
      <c r="S277" s="130">
        <v>0.69</v>
      </c>
      <c r="T277" s="118">
        <v>6.0</v>
      </c>
      <c r="U277" s="118">
        <v>5.25</v>
      </c>
      <c r="V277" s="118">
        <v>0.11</v>
      </c>
      <c r="W277" s="118">
        <v>0.0</v>
      </c>
      <c r="X277" s="118">
        <v>0.0</v>
      </c>
      <c r="Y277" s="118">
        <v>0.0</v>
      </c>
      <c r="Z277" s="118" t="s">
        <v>907</v>
      </c>
      <c r="AA277" s="118" t="s">
        <v>908</v>
      </c>
      <c r="AB277" s="118" t="s">
        <v>2017</v>
      </c>
      <c r="AC277" s="120" t="s">
        <v>2018</v>
      </c>
      <c r="AD277" s="72" t="s">
        <v>2019</v>
      </c>
      <c r="AE277" s="72" t="s">
        <v>1025</v>
      </c>
      <c r="AF277" s="72" t="s">
        <v>927</v>
      </c>
      <c r="AG277" s="72">
        <v>27.0</v>
      </c>
      <c r="AH277" s="121" t="s">
        <v>2020</v>
      </c>
      <c r="AI277" s="120" t="s">
        <v>984</v>
      </c>
      <c r="AJ277" s="122" t="s">
        <v>980</v>
      </c>
      <c r="AK277" s="123">
        <f>COUNTIF(Ongoing!$A$2:$X$26,A277)</f>
        <v>0</v>
      </c>
    </row>
    <row r="278" ht="26.25" customHeight="1">
      <c r="A278" s="130" t="s">
        <v>478</v>
      </c>
      <c r="B278" s="130" t="s">
        <v>162</v>
      </c>
      <c r="C278" s="131" t="s">
        <v>63</v>
      </c>
      <c r="D278" s="112">
        <v>5.0</v>
      </c>
      <c r="E278" s="113">
        <v>8.785</v>
      </c>
      <c r="F278" s="114">
        <v>7.735</v>
      </c>
      <c r="G278" s="115" t="s">
        <v>1331</v>
      </c>
      <c r="H278" s="116">
        <v>6.45</v>
      </c>
      <c r="I278" s="117">
        <v>78.0</v>
      </c>
      <c r="J278" s="117">
        <v>0.0</v>
      </c>
      <c r="K278" s="117">
        <v>0.0</v>
      </c>
      <c r="L278" s="117" t="s">
        <v>1301</v>
      </c>
      <c r="M278" s="118" t="s">
        <v>1118</v>
      </c>
      <c r="N278" s="118">
        <v>6.02</v>
      </c>
      <c r="O278" s="118">
        <v>6.08</v>
      </c>
      <c r="P278" s="118">
        <v>0.82</v>
      </c>
      <c r="Q278" s="119">
        <v>6.02</v>
      </c>
      <c r="R278" s="119">
        <v>6.08</v>
      </c>
      <c r="S278" s="130">
        <v>0.82</v>
      </c>
      <c r="T278" s="118">
        <v>6.02</v>
      </c>
      <c r="U278" s="118">
        <v>6.08</v>
      </c>
      <c r="V278" s="118">
        <v>0.82</v>
      </c>
      <c r="W278" s="118">
        <v>0.0</v>
      </c>
      <c r="X278" s="118">
        <v>0.0</v>
      </c>
      <c r="Y278" s="118">
        <v>0.0</v>
      </c>
      <c r="Z278" s="118" t="s">
        <v>907</v>
      </c>
      <c r="AA278" s="118" t="s">
        <v>1001</v>
      </c>
      <c r="AB278" s="118" t="s">
        <v>909</v>
      </c>
      <c r="AC278" s="120" t="s">
        <v>2021</v>
      </c>
      <c r="AD278" s="72" t="s">
        <v>2022</v>
      </c>
      <c r="AE278" s="72" t="s">
        <v>1120</v>
      </c>
      <c r="AF278" s="72" t="s">
        <v>1120</v>
      </c>
      <c r="AG278" s="72">
        <v>23.0</v>
      </c>
      <c r="AH278" s="121" t="s">
        <v>2023</v>
      </c>
      <c r="AI278" s="120" t="s">
        <v>968</v>
      </c>
      <c r="AJ278" s="122" t="s">
        <v>1113</v>
      </c>
      <c r="AK278" s="123">
        <f>COUNTIF(Ongoing!$A$2:$X$26,A278)</f>
        <v>0</v>
      </c>
    </row>
    <row r="279" ht="26.25" customHeight="1">
      <c r="A279" s="130" t="s">
        <v>739</v>
      </c>
      <c r="B279" s="130" t="s">
        <v>162</v>
      </c>
      <c r="C279" s="131" t="s">
        <v>917</v>
      </c>
      <c r="D279" s="112">
        <v>8.0</v>
      </c>
      <c r="E279" s="113">
        <v>0.805</v>
      </c>
      <c r="F279" s="114">
        <v>0.35</v>
      </c>
      <c r="G279" s="115" t="s">
        <v>505</v>
      </c>
      <c r="H279" s="116">
        <v>6.28</v>
      </c>
      <c r="I279" s="117">
        <v>37.0</v>
      </c>
      <c r="J279" s="117">
        <v>0.0</v>
      </c>
      <c r="K279" s="117">
        <v>0.0</v>
      </c>
      <c r="L279" s="124">
        <v>45417.0</v>
      </c>
      <c r="M279" s="125">
        <v>45417.0</v>
      </c>
      <c r="N279" s="118">
        <v>5.9</v>
      </c>
      <c r="O279" s="118">
        <v>5.8</v>
      </c>
      <c r="P279" s="118">
        <v>0.13</v>
      </c>
      <c r="Q279" s="119">
        <v>5.9</v>
      </c>
      <c r="R279" s="119">
        <v>5.8</v>
      </c>
      <c r="S279" s="130">
        <v>0.13</v>
      </c>
      <c r="T279" s="118">
        <v>5.9</v>
      </c>
      <c r="U279" s="118">
        <v>5.8</v>
      </c>
      <c r="V279" s="118">
        <v>0.13</v>
      </c>
      <c r="W279" s="118">
        <v>0.0</v>
      </c>
      <c r="X279" s="118">
        <v>0.0</v>
      </c>
      <c r="Y279" s="118">
        <v>0.0</v>
      </c>
      <c r="Z279" s="118" t="s">
        <v>907</v>
      </c>
      <c r="AA279" s="118" t="s">
        <v>1413</v>
      </c>
      <c r="AB279" s="118" t="s">
        <v>162</v>
      </c>
      <c r="AC279" s="120" t="s">
        <v>2024</v>
      </c>
      <c r="AD279" s="72" t="s">
        <v>925</v>
      </c>
      <c r="AE279" s="72" t="s">
        <v>940</v>
      </c>
      <c r="AF279" s="72" t="s">
        <v>940</v>
      </c>
      <c r="AG279" s="72">
        <v>19.0</v>
      </c>
      <c r="AH279" s="121" t="s">
        <v>2025</v>
      </c>
      <c r="AI279" s="120" t="s">
        <v>1581</v>
      </c>
      <c r="AJ279" s="122" t="s">
        <v>973</v>
      </c>
      <c r="AK279" s="123">
        <f>COUNTIF(Ongoing!$A$2:$X$26,A279)</f>
        <v>0</v>
      </c>
    </row>
    <row r="280" ht="26.25" customHeight="1">
      <c r="A280" s="130" t="s">
        <v>823</v>
      </c>
      <c r="B280" s="130" t="s">
        <v>151</v>
      </c>
      <c r="C280" s="131" t="s">
        <v>63</v>
      </c>
      <c r="D280" s="112">
        <v>8.0</v>
      </c>
      <c r="E280" s="113">
        <v>0.63</v>
      </c>
      <c r="F280" s="114">
        <v>0.35</v>
      </c>
      <c r="G280" s="115" t="s">
        <v>505</v>
      </c>
      <c r="H280" s="116">
        <v>5.88</v>
      </c>
      <c r="I280" s="117">
        <v>50.0</v>
      </c>
      <c r="J280" s="117">
        <v>0.0</v>
      </c>
      <c r="K280" s="117">
        <v>0.0</v>
      </c>
      <c r="L280" s="124">
        <v>45417.0</v>
      </c>
      <c r="M280" s="125">
        <v>45417.0</v>
      </c>
      <c r="N280" s="118">
        <v>5.82</v>
      </c>
      <c r="O280" s="118">
        <v>5.73</v>
      </c>
      <c r="P280" s="118">
        <v>0.58</v>
      </c>
      <c r="Q280" s="119">
        <v>5.82</v>
      </c>
      <c r="R280" s="119">
        <v>5.73</v>
      </c>
      <c r="S280" s="130">
        <v>0.58</v>
      </c>
      <c r="T280" s="118">
        <v>5.82</v>
      </c>
      <c r="U280" s="118">
        <v>5.73</v>
      </c>
      <c r="V280" s="118">
        <v>0.58</v>
      </c>
      <c r="W280" s="118">
        <v>0.0</v>
      </c>
      <c r="X280" s="118">
        <v>0.0</v>
      </c>
      <c r="Y280" s="118">
        <v>0.0</v>
      </c>
      <c r="Z280" s="118" t="s">
        <v>907</v>
      </c>
      <c r="AA280" s="118" t="s">
        <v>1016</v>
      </c>
      <c r="AB280" s="118" t="s">
        <v>1710</v>
      </c>
      <c r="AC280" s="120" t="s">
        <v>2026</v>
      </c>
      <c r="AD280" s="72" t="s">
        <v>2027</v>
      </c>
      <c r="AE280" s="72" t="s">
        <v>926</v>
      </c>
      <c r="AF280" s="72" t="s">
        <v>926</v>
      </c>
      <c r="AG280" s="72">
        <v>22.0</v>
      </c>
      <c r="AH280" s="121" t="s">
        <v>2028</v>
      </c>
      <c r="AI280" s="120" t="s">
        <v>968</v>
      </c>
      <c r="AJ280" s="122" t="s">
        <v>942</v>
      </c>
      <c r="AK280" s="123">
        <f>COUNTIF(Ongoing!$A$2:$X$26,A280)</f>
        <v>0</v>
      </c>
    </row>
    <row r="281" ht="26.25" customHeight="1">
      <c r="A281" s="130" t="s">
        <v>484</v>
      </c>
      <c r="B281" s="130" t="s">
        <v>121</v>
      </c>
      <c r="C281" s="131" t="s">
        <v>78</v>
      </c>
      <c r="D281" s="112">
        <v>4.0</v>
      </c>
      <c r="E281" s="113">
        <v>4.515</v>
      </c>
      <c r="F281" s="114">
        <v>12.215</v>
      </c>
      <c r="G281" s="115" t="s">
        <v>1319</v>
      </c>
      <c r="H281" s="116">
        <v>6.72</v>
      </c>
      <c r="I281" s="117">
        <v>70.0</v>
      </c>
      <c r="J281" s="117">
        <v>10.0</v>
      </c>
      <c r="K281" s="117">
        <v>0.0</v>
      </c>
      <c r="L281" s="124">
        <v>45603.0</v>
      </c>
      <c r="M281" s="118" t="s">
        <v>1232</v>
      </c>
      <c r="N281" s="118">
        <v>6.12</v>
      </c>
      <c r="O281" s="118">
        <v>6.65</v>
      </c>
      <c r="P281" s="118">
        <v>0.79</v>
      </c>
      <c r="Q281" s="119">
        <v>6.12</v>
      </c>
      <c r="R281" s="119">
        <v>6.65</v>
      </c>
      <c r="S281" s="130">
        <v>0.79</v>
      </c>
      <c r="T281" s="118">
        <v>6.12</v>
      </c>
      <c r="U281" s="118">
        <v>6.65</v>
      </c>
      <c r="V281" s="118">
        <v>0.79</v>
      </c>
      <c r="W281" s="118">
        <v>0.0</v>
      </c>
      <c r="X281" s="118">
        <v>0.0</v>
      </c>
      <c r="Y281" s="118">
        <v>0.0</v>
      </c>
      <c r="Z281" s="118" t="s">
        <v>907</v>
      </c>
      <c r="AA281" s="118" t="s">
        <v>1048</v>
      </c>
      <c r="AB281" s="118" t="s">
        <v>2029</v>
      </c>
      <c r="AC281" s="120" t="s">
        <v>2030</v>
      </c>
      <c r="AD281" s="72" t="s">
        <v>1256</v>
      </c>
      <c r="AE281" s="72" t="s">
        <v>1126</v>
      </c>
      <c r="AF281" s="72" t="s">
        <v>1126</v>
      </c>
      <c r="AG281" s="72">
        <v>23.0</v>
      </c>
      <c r="AH281" s="121" t="s">
        <v>2031</v>
      </c>
      <c r="AI281" s="120" t="s">
        <v>984</v>
      </c>
      <c r="AJ281" s="122" t="s">
        <v>916</v>
      </c>
      <c r="AK281" s="123">
        <f>COUNTIF(Ongoing!$A$2:$X$26,A281)</f>
        <v>0</v>
      </c>
    </row>
    <row r="282" ht="26.25" customHeight="1">
      <c r="A282" s="130" t="s">
        <v>838</v>
      </c>
      <c r="B282" s="130" t="s">
        <v>98</v>
      </c>
      <c r="C282" s="131" t="s">
        <v>63</v>
      </c>
      <c r="D282" s="112">
        <v>8.0</v>
      </c>
      <c r="E282" s="113">
        <v>2.065</v>
      </c>
      <c r="F282" s="114">
        <v>0.35</v>
      </c>
      <c r="G282" s="115" t="s">
        <v>1188</v>
      </c>
      <c r="H282" s="116">
        <v>6.28</v>
      </c>
      <c r="I282" s="117">
        <v>74.0</v>
      </c>
      <c r="J282" s="117">
        <v>10.0</v>
      </c>
      <c r="K282" s="117">
        <v>0.0</v>
      </c>
      <c r="L282" s="124">
        <v>45510.0</v>
      </c>
      <c r="M282" s="125">
        <v>45417.0</v>
      </c>
      <c r="N282" s="118">
        <v>5.88</v>
      </c>
      <c r="O282" s="118">
        <v>5.96</v>
      </c>
      <c r="P282" s="118">
        <v>0.71</v>
      </c>
      <c r="Q282" s="119">
        <v>5.88</v>
      </c>
      <c r="R282" s="119">
        <v>5.96</v>
      </c>
      <c r="S282" s="130">
        <v>0.71</v>
      </c>
      <c r="T282" s="118">
        <v>5.99</v>
      </c>
      <c r="U282" s="118">
        <v>6.13</v>
      </c>
      <c r="V282" s="118">
        <v>0.89</v>
      </c>
      <c r="W282" s="118">
        <v>0.0</v>
      </c>
      <c r="X282" s="118">
        <v>0.0</v>
      </c>
      <c r="Y282" s="118">
        <v>0.0</v>
      </c>
      <c r="Z282" s="118" t="s">
        <v>907</v>
      </c>
      <c r="AA282" s="118" t="s">
        <v>950</v>
      </c>
      <c r="AB282" s="118" t="s">
        <v>2032</v>
      </c>
      <c r="AC282" s="120" t="s">
        <v>2033</v>
      </c>
      <c r="AD282" s="72" t="s">
        <v>1325</v>
      </c>
      <c r="AE282" s="72" t="s">
        <v>1004</v>
      </c>
      <c r="AF282" s="72" t="s">
        <v>1026</v>
      </c>
      <c r="AG282" s="72">
        <v>29.0</v>
      </c>
      <c r="AH282" s="121" t="s">
        <v>2034</v>
      </c>
      <c r="AI282" s="120" t="s">
        <v>915</v>
      </c>
      <c r="AJ282" s="122" t="s">
        <v>935</v>
      </c>
      <c r="AK282" s="123">
        <f>COUNTIF(Ongoing!$A$2:$X$26,A282)</f>
        <v>0</v>
      </c>
    </row>
    <row r="283" ht="26.25" customHeight="1">
      <c r="A283" s="130" t="s">
        <v>540</v>
      </c>
      <c r="B283" s="130" t="s">
        <v>151</v>
      </c>
      <c r="C283" s="131" t="s">
        <v>78</v>
      </c>
      <c r="D283" s="112">
        <v>6.0</v>
      </c>
      <c r="E283" s="113">
        <v>0.7</v>
      </c>
      <c r="F283" s="114">
        <v>0.35</v>
      </c>
      <c r="G283" s="115" t="s">
        <v>505</v>
      </c>
      <c r="H283" s="116">
        <v>5.99</v>
      </c>
      <c r="I283" s="117">
        <v>37.0</v>
      </c>
      <c r="J283" s="117">
        <v>0.0</v>
      </c>
      <c r="K283" s="117">
        <v>0.0</v>
      </c>
      <c r="L283" s="124">
        <v>45417.0</v>
      </c>
      <c r="M283" s="125">
        <v>45417.0</v>
      </c>
      <c r="N283" s="118">
        <v>6.0</v>
      </c>
      <c r="O283" s="118">
        <v>6.0</v>
      </c>
      <c r="P283" s="118">
        <v>0.03</v>
      </c>
      <c r="Q283" s="119">
        <v>6.0</v>
      </c>
      <c r="R283" s="119">
        <v>6.0</v>
      </c>
      <c r="S283" s="130">
        <v>0.03</v>
      </c>
      <c r="T283" s="118">
        <v>6.0</v>
      </c>
      <c r="U283" s="118">
        <v>6.0</v>
      </c>
      <c r="V283" s="118">
        <v>0.03</v>
      </c>
      <c r="W283" s="118">
        <v>0.0</v>
      </c>
      <c r="X283" s="118">
        <v>0.0</v>
      </c>
      <c r="Y283" s="118">
        <v>0.0</v>
      </c>
      <c r="Z283" s="118" t="s">
        <v>907</v>
      </c>
      <c r="AA283" s="118" t="s">
        <v>1016</v>
      </c>
      <c r="AB283" s="118" t="s">
        <v>2035</v>
      </c>
      <c r="AC283" s="120" t="s">
        <v>2036</v>
      </c>
      <c r="AD283" s="72" t="s">
        <v>1477</v>
      </c>
      <c r="AE283" s="72" t="s">
        <v>2037</v>
      </c>
      <c r="AF283" s="72" t="s">
        <v>2037</v>
      </c>
      <c r="AG283" s="72">
        <v>20.0</v>
      </c>
      <c r="AH283" s="121" t="s">
        <v>2038</v>
      </c>
      <c r="AI283" s="120" t="s">
        <v>1000</v>
      </c>
      <c r="AJ283" s="122" t="s">
        <v>916</v>
      </c>
      <c r="AK283" s="123">
        <f>COUNTIF(Ongoing!$A$2:$X$26,A283)</f>
        <v>0</v>
      </c>
    </row>
    <row r="284" ht="26.25" customHeight="1">
      <c r="A284" s="130" t="s">
        <v>198</v>
      </c>
      <c r="B284" s="130" t="s">
        <v>103</v>
      </c>
      <c r="C284" s="131" t="s">
        <v>78</v>
      </c>
      <c r="D284" s="112">
        <v>2.0</v>
      </c>
      <c r="E284" s="113">
        <v>45.99</v>
      </c>
      <c r="F284" s="114">
        <v>44.485</v>
      </c>
      <c r="G284" s="115" t="s">
        <v>2039</v>
      </c>
      <c r="H284" s="116">
        <v>7.0</v>
      </c>
      <c r="I284" s="117">
        <v>86.0</v>
      </c>
      <c r="J284" s="117">
        <v>0.0</v>
      </c>
      <c r="K284" s="117">
        <v>0.0</v>
      </c>
      <c r="L284" s="117" t="s">
        <v>2040</v>
      </c>
      <c r="M284" s="118" t="s">
        <v>2041</v>
      </c>
      <c r="N284" s="118">
        <v>6.05</v>
      </c>
      <c r="O284" s="118">
        <v>6.29</v>
      </c>
      <c r="P284" s="118">
        <v>0.55</v>
      </c>
      <c r="Q284" s="119">
        <v>6.05</v>
      </c>
      <c r="R284" s="119">
        <v>6.29</v>
      </c>
      <c r="S284" s="130">
        <v>0.55</v>
      </c>
      <c r="T284" s="118">
        <v>6.05</v>
      </c>
      <c r="U284" s="118">
        <v>6.29</v>
      </c>
      <c r="V284" s="118">
        <v>0.55</v>
      </c>
      <c r="W284" s="118">
        <v>0.0</v>
      </c>
      <c r="X284" s="118">
        <v>0.0</v>
      </c>
      <c r="Y284" s="118">
        <v>0.0</v>
      </c>
      <c r="Z284" s="118" t="s">
        <v>956</v>
      </c>
      <c r="AA284" s="118" t="s">
        <v>1016</v>
      </c>
      <c r="AB284" s="118" t="s">
        <v>909</v>
      </c>
      <c r="AC284" s="120" t="s">
        <v>2042</v>
      </c>
      <c r="AD284" s="72" t="s">
        <v>1097</v>
      </c>
      <c r="AE284" s="72" t="s">
        <v>912</v>
      </c>
      <c r="AF284" s="72" t="s">
        <v>912</v>
      </c>
      <c r="AG284" s="72">
        <v>19.0</v>
      </c>
      <c r="AH284" s="121" t="s">
        <v>2043</v>
      </c>
      <c r="AI284" s="120" t="s">
        <v>1000</v>
      </c>
      <c r="AJ284" s="122" t="s">
        <v>1104</v>
      </c>
      <c r="AK284" s="123">
        <f>COUNTIF(Ongoing!$A$2:$X$26,A284)</f>
        <v>0</v>
      </c>
    </row>
    <row r="285" ht="26.25" customHeight="1">
      <c r="A285" s="130" t="s">
        <v>842</v>
      </c>
      <c r="B285" s="130" t="s">
        <v>249</v>
      </c>
      <c r="C285" s="131" t="s">
        <v>63</v>
      </c>
      <c r="D285" s="112">
        <v>8.0</v>
      </c>
      <c r="E285" s="113">
        <v>1.085</v>
      </c>
      <c r="F285" s="114">
        <v>0.35</v>
      </c>
      <c r="G285" s="115" t="s">
        <v>529</v>
      </c>
      <c r="H285" s="116">
        <v>6.02</v>
      </c>
      <c r="I285" s="117">
        <v>77.0</v>
      </c>
      <c r="J285" s="117">
        <v>0.0</v>
      </c>
      <c r="K285" s="117">
        <v>20.0</v>
      </c>
      <c r="L285" s="124">
        <v>45448.0</v>
      </c>
      <c r="M285" s="125">
        <v>45417.0</v>
      </c>
      <c r="N285" s="118">
        <v>5.92</v>
      </c>
      <c r="O285" s="118">
        <v>6.0</v>
      </c>
      <c r="P285" s="118">
        <v>0.68</v>
      </c>
      <c r="Q285" s="119">
        <v>5.92</v>
      </c>
      <c r="R285" s="119">
        <v>6.0</v>
      </c>
      <c r="S285" s="130">
        <v>0.68</v>
      </c>
      <c r="T285" s="118">
        <v>5.92</v>
      </c>
      <c r="U285" s="118">
        <v>6.0</v>
      </c>
      <c r="V285" s="118">
        <v>0.68</v>
      </c>
      <c r="W285" s="118">
        <v>0.0</v>
      </c>
      <c r="X285" s="118">
        <v>0.0</v>
      </c>
      <c r="Y285" s="118">
        <v>0.0</v>
      </c>
      <c r="Z285" s="118" t="s">
        <v>907</v>
      </c>
      <c r="AA285" s="118" t="s">
        <v>1016</v>
      </c>
      <c r="AB285" s="118" t="s">
        <v>1950</v>
      </c>
      <c r="AC285" s="120" t="s">
        <v>1157</v>
      </c>
      <c r="AD285" s="72" t="s">
        <v>925</v>
      </c>
      <c r="AE285" s="72" t="s">
        <v>1115</v>
      </c>
      <c r="AF285" s="72" t="s">
        <v>1115</v>
      </c>
      <c r="AG285" s="72">
        <v>20.0</v>
      </c>
      <c r="AH285" s="121" t="s">
        <v>2044</v>
      </c>
      <c r="AI285" s="120" t="s">
        <v>984</v>
      </c>
      <c r="AJ285" s="122" t="s">
        <v>935</v>
      </c>
      <c r="AK285" s="123">
        <f>COUNTIF(Ongoing!$A$2:$X$26,A285)</f>
        <v>0</v>
      </c>
    </row>
    <row r="286" ht="26.25" customHeight="1">
      <c r="A286" s="130" t="s">
        <v>656</v>
      </c>
      <c r="B286" s="130" t="s">
        <v>238</v>
      </c>
      <c r="C286" s="131" t="s">
        <v>63</v>
      </c>
      <c r="D286" s="112">
        <v>3.0</v>
      </c>
      <c r="E286" s="113">
        <v>8.645</v>
      </c>
      <c r="F286" s="114">
        <v>11.62</v>
      </c>
      <c r="G286" s="115" t="s">
        <v>289</v>
      </c>
      <c r="H286" s="116">
        <v>6.57</v>
      </c>
      <c r="I286" s="117">
        <v>76.0</v>
      </c>
      <c r="J286" s="117">
        <v>20.0</v>
      </c>
      <c r="K286" s="117">
        <v>70.0</v>
      </c>
      <c r="L286" s="117" t="s">
        <v>1167</v>
      </c>
      <c r="M286" s="118" t="s">
        <v>1996</v>
      </c>
      <c r="N286" s="118">
        <v>6.16</v>
      </c>
      <c r="O286" s="118">
        <v>6.63</v>
      </c>
      <c r="P286" s="118">
        <v>0.56</v>
      </c>
      <c r="Q286" s="119">
        <v>6.23</v>
      </c>
      <c r="R286" s="119">
        <v>6.85</v>
      </c>
      <c r="S286" s="130">
        <v>0.67</v>
      </c>
      <c r="T286" s="118">
        <v>6.22</v>
      </c>
      <c r="U286" s="118">
        <v>6.63</v>
      </c>
      <c r="V286" s="118">
        <v>0.61</v>
      </c>
      <c r="W286" s="118">
        <v>0.0</v>
      </c>
      <c r="X286" s="118">
        <v>0.0</v>
      </c>
      <c r="Y286" s="118">
        <v>0.0</v>
      </c>
      <c r="Z286" s="118" t="s">
        <v>921</v>
      </c>
      <c r="AA286" s="118" t="s">
        <v>1106</v>
      </c>
      <c r="AB286" s="118" t="s">
        <v>2045</v>
      </c>
      <c r="AC286" s="120" t="s">
        <v>2046</v>
      </c>
      <c r="AD286" s="72" t="s">
        <v>2047</v>
      </c>
      <c r="AE286" s="72" t="s">
        <v>1004</v>
      </c>
      <c r="AF286" s="72" t="s">
        <v>912</v>
      </c>
      <c r="AG286" s="72">
        <v>31.0</v>
      </c>
      <c r="AH286" s="121" t="s">
        <v>2048</v>
      </c>
      <c r="AI286" s="120" t="s">
        <v>968</v>
      </c>
      <c r="AJ286" s="122" t="s">
        <v>985</v>
      </c>
      <c r="AK286" s="123">
        <f>COUNTIF(Ongoing!$A$2:$X$26,A286)</f>
        <v>0</v>
      </c>
    </row>
    <row r="287" ht="26.25" customHeight="1">
      <c r="A287" s="130" t="s">
        <v>310</v>
      </c>
      <c r="B287" s="130" t="s">
        <v>151</v>
      </c>
      <c r="C287" s="131" t="s">
        <v>78</v>
      </c>
      <c r="D287" s="112">
        <v>3.0</v>
      </c>
      <c r="E287" s="113">
        <v>27.02</v>
      </c>
      <c r="F287" s="114">
        <v>25.095</v>
      </c>
      <c r="G287" s="115" t="s">
        <v>2049</v>
      </c>
      <c r="H287" s="116">
        <v>6.7</v>
      </c>
      <c r="I287" s="117">
        <v>84.0</v>
      </c>
      <c r="J287" s="117">
        <v>70.0</v>
      </c>
      <c r="K287" s="117">
        <v>20.0</v>
      </c>
      <c r="L287" s="117" t="s">
        <v>995</v>
      </c>
      <c r="M287" s="118" t="s">
        <v>1210</v>
      </c>
      <c r="N287" s="118">
        <v>5.91</v>
      </c>
      <c r="O287" s="118">
        <v>6.3</v>
      </c>
      <c r="P287" s="118">
        <v>0.87</v>
      </c>
      <c r="Q287" s="119">
        <v>5.91</v>
      </c>
      <c r="R287" s="119">
        <v>6.3</v>
      </c>
      <c r="S287" s="130">
        <v>0.87</v>
      </c>
      <c r="T287" s="118">
        <v>5.91</v>
      </c>
      <c r="U287" s="118">
        <v>6.3</v>
      </c>
      <c r="V287" s="118">
        <v>0.87</v>
      </c>
      <c r="W287" s="118">
        <v>0.0</v>
      </c>
      <c r="X287" s="118">
        <v>0.0</v>
      </c>
      <c r="Y287" s="118">
        <v>0.0</v>
      </c>
      <c r="Z287" s="118" t="s">
        <v>907</v>
      </c>
      <c r="AA287" s="118" t="s">
        <v>1016</v>
      </c>
      <c r="AB287" s="118" t="s">
        <v>2050</v>
      </c>
      <c r="AC287" s="120" t="s">
        <v>1751</v>
      </c>
      <c r="AD287" s="72" t="s">
        <v>2051</v>
      </c>
      <c r="AE287" s="72" t="s">
        <v>990</v>
      </c>
      <c r="AF287" s="72" t="s">
        <v>990</v>
      </c>
      <c r="AG287" s="72">
        <v>24.0</v>
      </c>
      <c r="AH287" s="121" t="s">
        <v>2052</v>
      </c>
      <c r="AI287" s="120" t="s">
        <v>968</v>
      </c>
      <c r="AJ287" s="122" t="s">
        <v>916</v>
      </c>
      <c r="AK287" s="123">
        <f>COUNTIF(Ongoing!$A$2:$X$26,A287)</f>
        <v>0</v>
      </c>
    </row>
    <row r="288" ht="26.25" customHeight="1">
      <c r="A288" s="130" t="s">
        <v>861</v>
      </c>
      <c r="B288" s="130" t="s">
        <v>162</v>
      </c>
      <c r="C288" s="131" t="s">
        <v>63</v>
      </c>
      <c r="D288" s="112">
        <v>7.0</v>
      </c>
      <c r="E288" s="113">
        <v>1.715</v>
      </c>
      <c r="F288" s="114">
        <v>0.91</v>
      </c>
      <c r="G288" s="115" t="s">
        <v>1028</v>
      </c>
      <c r="H288" s="116">
        <v>6.55</v>
      </c>
      <c r="I288" s="117">
        <v>57.0</v>
      </c>
      <c r="J288" s="117">
        <v>0.0</v>
      </c>
      <c r="K288" s="117">
        <v>10.0</v>
      </c>
      <c r="L288" s="124">
        <v>45478.0</v>
      </c>
      <c r="M288" s="125">
        <v>45448.0</v>
      </c>
      <c r="N288" s="118">
        <v>5.92</v>
      </c>
      <c r="O288" s="118">
        <v>5.92</v>
      </c>
      <c r="P288" s="118">
        <v>0.16</v>
      </c>
      <c r="Q288" s="119">
        <v>5.92</v>
      </c>
      <c r="R288" s="119">
        <v>5.92</v>
      </c>
      <c r="S288" s="130">
        <v>0.16</v>
      </c>
      <c r="T288" s="118">
        <v>5.92</v>
      </c>
      <c r="U288" s="118">
        <v>5.92</v>
      </c>
      <c r="V288" s="118">
        <v>0.16</v>
      </c>
      <c r="W288" s="118">
        <v>0.0</v>
      </c>
      <c r="X288" s="118">
        <v>0.0</v>
      </c>
      <c r="Y288" s="118">
        <v>0.0</v>
      </c>
      <c r="Z288" s="118" t="s">
        <v>907</v>
      </c>
      <c r="AA288" s="118" t="s">
        <v>1132</v>
      </c>
      <c r="AB288" s="118" t="s">
        <v>2053</v>
      </c>
      <c r="AC288" s="120" t="s">
        <v>2054</v>
      </c>
      <c r="AD288" s="72" t="s">
        <v>2055</v>
      </c>
      <c r="AE288" s="72" t="s">
        <v>1004</v>
      </c>
      <c r="AF288" s="72" t="s">
        <v>966</v>
      </c>
      <c r="AG288" s="72">
        <v>25.0</v>
      </c>
      <c r="AH288" s="121" t="s">
        <v>2056</v>
      </c>
      <c r="AI288" s="120" t="s">
        <v>984</v>
      </c>
      <c r="AJ288" s="122" t="s">
        <v>992</v>
      </c>
      <c r="AK288" s="123">
        <f>COUNTIF(Ongoing!$A$2:$X$26,A288)</f>
        <v>0</v>
      </c>
    </row>
    <row r="289" ht="26.25" customHeight="1">
      <c r="A289" s="130" t="s">
        <v>846</v>
      </c>
      <c r="B289" s="130" t="s">
        <v>244</v>
      </c>
      <c r="C289" s="131" t="s">
        <v>63</v>
      </c>
      <c r="D289" s="112">
        <v>8.0</v>
      </c>
      <c r="E289" s="113">
        <v>0.735</v>
      </c>
      <c r="F289" s="114">
        <v>0.35</v>
      </c>
      <c r="G289" s="115" t="s">
        <v>613</v>
      </c>
      <c r="H289" s="116">
        <v>6.03</v>
      </c>
      <c r="I289" s="117">
        <v>75.0</v>
      </c>
      <c r="J289" s="117">
        <v>0.0</v>
      </c>
      <c r="K289" s="117">
        <v>0.0</v>
      </c>
      <c r="L289" s="124">
        <v>45417.0</v>
      </c>
      <c r="M289" s="125">
        <v>45417.0</v>
      </c>
      <c r="N289" s="118">
        <v>6.07</v>
      </c>
      <c r="O289" s="118">
        <v>5.96</v>
      </c>
      <c r="P289" s="118">
        <v>0.61</v>
      </c>
      <c r="Q289" s="119">
        <v>6.07</v>
      </c>
      <c r="R289" s="119">
        <v>5.96</v>
      </c>
      <c r="S289" s="130">
        <v>0.61</v>
      </c>
      <c r="T289" s="118">
        <v>6.07</v>
      </c>
      <c r="U289" s="118">
        <v>5.96</v>
      </c>
      <c r="V289" s="118">
        <v>0.61</v>
      </c>
      <c r="W289" s="118">
        <v>0.0</v>
      </c>
      <c r="X289" s="118">
        <v>0.0</v>
      </c>
      <c r="Y289" s="118">
        <v>0.0</v>
      </c>
      <c r="Z289" s="118" t="s">
        <v>907</v>
      </c>
      <c r="AA289" s="118" t="s">
        <v>1001</v>
      </c>
      <c r="AB289" s="118" t="s">
        <v>2057</v>
      </c>
      <c r="AC289" s="120" t="s">
        <v>2058</v>
      </c>
      <c r="AD289" s="72" t="s">
        <v>2059</v>
      </c>
      <c r="AE289" s="72" t="s">
        <v>1025</v>
      </c>
      <c r="AF289" s="72" t="s">
        <v>1085</v>
      </c>
      <c r="AG289" s="72">
        <v>27.0</v>
      </c>
      <c r="AH289" s="121" t="s">
        <v>2060</v>
      </c>
      <c r="AI289" s="120" t="s">
        <v>984</v>
      </c>
      <c r="AJ289" s="122" t="s">
        <v>942</v>
      </c>
      <c r="AK289" s="123">
        <f>COUNTIF(Ongoing!$A$2:$X$26,A289)</f>
        <v>0</v>
      </c>
    </row>
    <row r="290" ht="26.25" customHeight="1">
      <c r="A290" s="130" t="s">
        <v>290</v>
      </c>
      <c r="B290" s="130" t="s">
        <v>143</v>
      </c>
      <c r="C290" s="131" t="s">
        <v>917</v>
      </c>
      <c r="D290" s="112">
        <v>4.0</v>
      </c>
      <c r="E290" s="113">
        <v>5.285</v>
      </c>
      <c r="F290" s="114">
        <v>6.825</v>
      </c>
      <c r="G290" s="115" t="s">
        <v>969</v>
      </c>
      <c r="H290" s="116">
        <v>6.17</v>
      </c>
      <c r="I290" s="117">
        <v>83.0</v>
      </c>
      <c r="J290" s="117">
        <v>0.0</v>
      </c>
      <c r="K290" s="117">
        <v>0.0</v>
      </c>
      <c r="L290" s="124">
        <v>45604.0</v>
      </c>
      <c r="M290" s="118" t="s">
        <v>1037</v>
      </c>
      <c r="N290" s="118">
        <v>6.01</v>
      </c>
      <c r="O290" s="118">
        <v>6.06</v>
      </c>
      <c r="P290" s="118">
        <v>0.66</v>
      </c>
      <c r="Q290" s="119">
        <v>5.95</v>
      </c>
      <c r="R290" s="119">
        <v>5.98</v>
      </c>
      <c r="S290" s="130">
        <v>0.49</v>
      </c>
      <c r="T290" s="118">
        <v>6.02</v>
      </c>
      <c r="U290" s="118">
        <v>6.07</v>
      </c>
      <c r="V290" s="118">
        <v>0.79</v>
      </c>
      <c r="W290" s="118">
        <v>0.0</v>
      </c>
      <c r="X290" s="118">
        <v>0.0</v>
      </c>
      <c r="Y290" s="118">
        <v>0.0</v>
      </c>
      <c r="Z290" s="118" t="s">
        <v>907</v>
      </c>
      <c r="AA290" s="118" t="s">
        <v>950</v>
      </c>
      <c r="AB290" s="118" t="s">
        <v>2061</v>
      </c>
      <c r="AC290" s="120" t="s">
        <v>2062</v>
      </c>
      <c r="AD290" s="72" t="s">
        <v>1613</v>
      </c>
      <c r="AE290" s="72" t="s">
        <v>926</v>
      </c>
      <c r="AF290" s="72" t="s">
        <v>2063</v>
      </c>
      <c r="AG290" s="72">
        <v>28.0</v>
      </c>
      <c r="AH290" s="121" t="s">
        <v>2064</v>
      </c>
      <c r="AI290" s="120" t="s">
        <v>968</v>
      </c>
      <c r="AJ290" s="122" t="s">
        <v>1393</v>
      </c>
      <c r="AK290" s="123">
        <f>COUNTIF(Ongoing!$A$2:$X$26,A290)</f>
        <v>0</v>
      </c>
    </row>
    <row r="291" ht="26.25" customHeight="1">
      <c r="A291" s="130" t="s">
        <v>245</v>
      </c>
      <c r="B291" s="130" t="s">
        <v>197</v>
      </c>
      <c r="C291" s="131" t="s">
        <v>974</v>
      </c>
      <c r="D291" s="112">
        <v>2.0</v>
      </c>
      <c r="E291" s="113">
        <v>10.71</v>
      </c>
      <c r="F291" s="114">
        <v>11.06</v>
      </c>
      <c r="G291" s="115" t="s">
        <v>1782</v>
      </c>
      <c r="H291" s="116">
        <v>4.81</v>
      </c>
      <c r="I291" s="117">
        <v>87.0</v>
      </c>
      <c r="J291" s="117">
        <v>0.0</v>
      </c>
      <c r="K291" s="117">
        <v>0.0</v>
      </c>
      <c r="L291" s="117" t="s">
        <v>1293</v>
      </c>
      <c r="M291" s="118" t="s">
        <v>920</v>
      </c>
      <c r="N291" s="118">
        <v>6.17</v>
      </c>
      <c r="O291" s="118">
        <v>4.93</v>
      </c>
      <c r="P291" s="118">
        <v>0.55</v>
      </c>
      <c r="Q291" s="119">
        <v>6.17</v>
      </c>
      <c r="R291" s="119">
        <v>4.93</v>
      </c>
      <c r="S291" s="130">
        <v>0.55</v>
      </c>
      <c r="T291" s="118">
        <v>6.17</v>
      </c>
      <c r="U291" s="118">
        <v>4.93</v>
      </c>
      <c r="V291" s="118">
        <v>0.55</v>
      </c>
      <c r="W291" s="118">
        <v>0.0</v>
      </c>
      <c r="X291" s="118">
        <v>0.0</v>
      </c>
      <c r="Y291" s="118">
        <v>0.0</v>
      </c>
      <c r="Z291" s="118" t="s">
        <v>907</v>
      </c>
      <c r="AA291" s="118" t="s">
        <v>2065</v>
      </c>
      <c r="AB291" s="118" t="s">
        <v>909</v>
      </c>
      <c r="AC291" s="120" t="s">
        <v>2066</v>
      </c>
      <c r="AD291" s="72" t="s">
        <v>2067</v>
      </c>
      <c r="AE291" s="72" t="s">
        <v>959</v>
      </c>
      <c r="AF291" s="72" t="s">
        <v>959</v>
      </c>
      <c r="AG291" s="72">
        <v>24.0</v>
      </c>
      <c r="AH291" s="121" t="s">
        <v>2068</v>
      </c>
      <c r="AI291" s="120" t="s">
        <v>984</v>
      </c>
      <c r="AJ291" s="122" t="s">
        <v>980</v>
      </c>
      <c r="AK291" s="123">
        <f>COUNTIF(Ongoing!$A$2:$X$26,A291)</f>
        <v>0</v>
      </c>
    </row>
    <row r="292" ht="26.25" customHeight="1">
      <c r="A292" s="130" t="s">
        <v>578</v>
      </c>
      <c r="B292" s="130" t="s">
        <v>151</v>
      </c>
      <c r="C292" s="131" t="s">
        <v>63</v>
      </c>
      <c r="D292" s="112">
        <v>5.0</v>
      </c>
      <c r="E292" s="113">
        <v>1.785</v>
      </c>
      <c r="F292" s="114">
        <v>4.83</v>
      </c>
      <c r="G292" s="115" t="s">
        <v>1188</v>
      </c>
      <c r="H292" s="116">
        <v>6.45</v>
      </c>
      <c r="I292" s="117">
        <v>71.0</v>
      </c>
      <c r="J292" s="117">
        <v>0.0</v>
      </c>
      <c r="K292" s="117">
        <v>70.0</v>
      </c>
      <c r="L292" s="124">
        <v>45478.0</v>
      </c>
      <c r="M292" s="125">
        <v>45604.0</v>
      </c>
      <c r="N292" s="118">
        <v>6.08</v>
      </c>
      <c r="O292" s="118">
        <v>6.39</v>
      </c>
      <c r="P292" s="118">
        <v>0.74</v>
      </c>
      <c r="Q292" s="119">
        <v>6.08</v>
      </c>
      <c r="R292" s="119">
        <v>6.39</v>
      </c>
      <c r="S292" s="130">
        <v>0.74</v>
      </c>
      <c r="T292" s="118">
        <v>6.18</v>
      </c>
      <c r="U292" s="118">
        <v>6.48</v>
      </c>
      <c r="V292" s="118">
        <v>0.82</v>
      </c>
      <c r="W292" s="118">
        <v>0.0</v>
      </c>
      <c r="X292" s="118">
        <v>0.0</v>
      </c>
      <c r="Y292" s="118">
        <v>0.0</v>
      </c>
      <c r="Z292" s="118" t="s">
        <v>921</v>
      </c>
      <c r="AA292" s="118" t="s">
        <v>930</v>
      </c>
      <c r="AB292" s="118" t="s">
        <v>909</v>
      </c>
      <c r="AC292" s="120" t="s">
        <v>2069</v>
      </c>
      <c r="AD292" s="72" t="s">
        <v>1712</v>
      </c>
      <c r="AE292" s="72" t="s">
        <v>926</v>
      </c>
      <c r="AF292" s="72" t="s">
        <v>947</v>
      </c>
      <c r="AG292" s="72">
        <v>27.0</v>
      </c>
      <c r="AH292" s="121" t="s">
        <v>2070</v>
      </c>
      <c r="AI292" s="120" t="s">
        <v>949</v>
      </c>
      <c r="AJ292" s="122" t="s">
        <v>985</v>
      </c>
      <c r="AK292" s="123">
        <f>COUNTIF(Ongoing!$A$2:$X$26,A292)</f>
        <v>0</v>
      </c>
    </row>
    <row r="293" ht="26.25" customHeight="1">
      <c r="A293" s="130" t="s">
        <v>727</v>
      </c>
      <c r="B293" s="130" t="s">
        <v>249</v>
      </c>
      <c r="C293" s="131" t="s">
        <v>917</v>
      </c>
      <c r="D293" s="112">
        <v>8.0</v>
      </c>
      <c r="E293" s="113">
        <v>0.735</v>
      </c>
      <c r="F293" s="114">
        <v>0.35</v>
      </c>
      <c r="G293" s="115" t="s">
        <v>1327</v>
      </c>
      <c r="H293" s="116">
        <v>5.83</v>
      </c>
      <c r="I293" s="117">
        <v>43.0</v>
      </c>
      <c r="J293" s="117">
        <v>0.0</v>
      </c>
      <c r="K293" s="117">
        <v>0.0</v>
      </c>
      <c r="L293" s="124">
        <v>45417.0</v>
      </c>
      <c r="M293" s="125">
        <v>45417.0</v>
      </c>
      <c r="N293" s="118">
        <v>5.57</v>
      </c>
      <c r="O293" s="118">
        <v>5.5</v>
      </c>
      <c r="P293" s="118">
        <v>0.39</v>
      </c>
      <c r="Q293" s="119">
        <v>5.57</v>
      </c>
      <c r="R293" s="119">
        <v>5.5</v>
      </c>
      <c r="S293" s="130">
        <v>0.39</v>
      </c>
      <c r="T293" s="118">
        <v>5.57</v>
      </c>
      <c r="U293" s="118">
        <v>5.5</v>
      </c>
      <c r="V293" s="118">
        <v>0.39</v>
      </c>
      <c r="W293" s="118">
        <v>0.0</v>
      </c>
      <c r="X293" s="118">
        <v>0.0</v>
      </c>
      <c r="Y293" s="118">
        <v>0.0</v>
      </c>
      <c r="Z293" s="118" t="s">
        <v>907</v>
      </c>
      <c r="AA293" s="118" t="s">
        <v>936</v>
      </c>
      <c r="AB293" s="118" t="s">
        <v>2071</v>
      </c>
      <c r="AC293" s="120" t="s">
        <v>2072</v>
      </c>
      <c r="AD293" s="72" t="s">
        <v>1177</v>
      </c>
      <c r="AE293" s="72" t="s">
        <v>1178</v>
      </c>
      <c r="AF293" s="72" t="s">
        <v>959</v>
      </c>
      <c r="AG293" s="72">
        <v>27.0</v>
      </c>
      <c r="AH293" s="121" t="s">
        <v>2073</v>
      </c>
      <c r="AI293" s="120" t="s">
        <v>968</v>
      </c>
      <c r="AJ293" s="122" t="s">
        <v>929</v>
      </c>
      <c r="AK293" s="123">
        <f>COUNTIF(Ongoing!$A$2:$X$26,A293)</f>
        <v>0</v>
      </c>
    </row>
    <row r="294" ht="26.25" customHeight="1">
      <c r="A294" s="130" t="s">
        <v>220</v>
      </c>
      <c r="B294" s="130" t="s">
        <v>95</v>
      </c>
      <c r="C294" s="131" t="s">
        <v>917</v>
      </c>
      <c r="D294" s="112">
        <v>1.0</v>
      </c>
      <c r="E294" s="113">
        <v>16.905</v>
      </c>
      <c r="F294" s="114">
        <v>16.66</v>
      </c>
      <c r="G294" s="115" t="s">
        <v>904</v>
      </c>
      <c r="H294" s="116">
        <v>6.43</v>
      </c>
      <c r="I294" s="117">
        <v>79.0</v>
      </c>
      <c r="J294" s="117">
        <v>0.0</v>
      </c>
      <c r="K294" s="117">
        <v>0.0</v>
      </c>
      <c r="L294" s="117" t="s">
        <v>1297</v>
      </c>
      <c r="M294" s="118" t="s">
        <v>1283</v>
      </c>
      <c r="N294" s="118">
        <v>6.29</v>
      </c>
      <c r="O294" s="118">
        <v>6.24</v>
      </c>
      <c r="P294" s="118">
        <v>0.55</v>
      </c>
      <c r="Q294" s="119">
        <v>6.29</v>
      </c>
      <c r="R294" s="119">
        <v>6.24</v>
      </c>
      <c r="S294" s="130">
        <v>0.55</v>
      </c>
      <c r="T294" s="118">
        <v>6.29</v>
      </c>
      <c r="U294" s="118">
        <v>6.24</v>
      </c>
      <c r="V294" s="118">
        <v>0.55</v>
      </c>
      <c r="W294" s="118">
        <v>0.0</v>
      </c>
      <c r="X294" s="118">
        <v>0.0</v>
      </c>
      <c r="Y294" s="118">
        <v>0.0</v>
      </c>
      <c r="Z294" s="118" t="s">
        <v>907</v>
      </c>
      <c r="AA294" s="118" t="s">
        <v>930</v>
      </c>
      <c r="AB294" s="118" t="s">
        <v>909</v>
      </c>
      <c r="AC294" s="120" t="s">
        <v>2074</v>
      </c>
      <c r="AD294" s="72" t="s">
        <v>1712</v>
      </c>
      <c r="AE294" s="72" t="s">
        <v>913</v>
      </c>
      <c r="AF294" s="72" t="s">
        <v>913</v>
      </c>
      <c r="AG294" s="72">
        <v>28.0</v>
      </c>
      <c r="AH294" s="121" t="s">
        <v>2075</v>
      </c>
      <c r="AI294" s="120" t="s">
        <v>984</v>
      </c>
      <c r="AJ294" s="122" t="s">
        <v>929</v>
      </c>
      <c r="AK294" s="123">
        <f>COUNTIF(Ongoing!$A$2:$X$26,A294)</f>
        <v>0</v>
      </c>
    </row>
    <row r="295" ht="26.25" customHeight="1">
      <c r="A295" s="130" t="s">
        <v>450</v>
      </c>
      <c r="B295" s="130" t="s">
        <v>113</v>
      </c>
      <c r="C295" s="131" t="s">
        <v>63</v>
      </c>
      <c r="D295" s="112">
        <v>4.0</v>
      </c>
      <c r="E295" s="113">
        <v>6.72</v>
      </c>
      <c r="F295" s="114">
        <v>10.535</v>
      </c>
      <c r="G295" s="115" t="s">
        <v>955</v>
      </c>
      <c r="H295" s="116">
        <v>6.38</v>
      </c>
      <c r="I295" s="117">
        <v>90.0</v>
      </c>
      <c r="J295" s="117">
        <v>0.0</v>
      </c>
      <c r="K295" s="117">
        <v>0.0</v>
      </c>
      <c r="L295" s="117" t="s">
        <v>1117</v>
      </c>
      <c r="M295" s="118" t="s">
        <v>1293</v>
      </c>
      <c r="N295" s="118">
        <v>6.02</v>
      </c>
      <c r="O295" s="118">
        <v>6.21</v>
      </c>
      <c r="P295" s="118">
        <v>0.87</v>
      </c>
      <c r="Q295" s="119">
        <v>6.02</v>
      </c>
      <c r="R295" s="119">
        <v>6.21</v>
      </c>
      <c r="S295" s="130">
        <v>0.87</v>
      </c>
      <c r="T295" s="118">
        <v>6.02</v>
      </c>
      <c r="U295" s="118">
        <v>6.21</v>
      </c>
      <c r="V295" s="118">
        <v>0.87</v>
      </c>
      <c r="W295" s="118">
        <v>0.0</v>
      </c>
      <c r="X295" s="118">
        <v>0.0</v>
      </c>
      <c r="Y295" s="118">
        <v>0.0</v>
      </c>
      <c r="Z295" s="118" t="s">
        <v>921</v>
      </c>
      <c r="AA295" s="118" t="s">
        <v>1016</v>
      </c>
      <c r="AB295" s="118" t="s">
        <v>909</v>
      </c>
      <c r="AC295" s="120" t="s">
        <v>2076</v>
      </c>
      <c r="AD295" s="72" t="s">
        <v>2077</v>
      </c>
      <c r="AE295" s="72" t="s">
        <v>1085</v>
      </c>
      <c r="AF295" s="72" t="s">
        <v>913</v>
      </c>
      <c r="AG295" s="72">
        <v>25.0</v>
      </c>
      <c r="AH295" s="121" t="s">
        <v>2078</v>
      </c>
      <c r="AI295" s="120" t="s">
        <v>984</v>
      </c>
      <c r="AJ295" s="122" t="s">
        <v>942</v>
      </c>
      <c r="AK295" s="123">
        <f>COUNTIF(Ongoing!$A$2:$X$26,A295)</f>
        <v>0</v>
      </c>
    </row>
    <row r="296" ht="26.25" customHeight="1">
      <c r="A296" s="130" t="s">
        <v>859</v>
      </c>
      <c r="B296" s="130" t="s">
        <v>113</v>
      </c>
      <c r="C296" s="131" t="s">
        <v>63</v>
      </c>
      <c r="D296" s="112">
        <v>6.0</v>
      </c>
      <c r="E296" s="113">
        <v>5.005</v>
      </c>
      <c r="F296" s="114">
        <v>3.675</v>
      </c>
      <c r="G296" s="115" t="s">
        <v>400</v>
      </c>
      <c r="H296" s="116">
        <v>6.38</v>
      </c>
      <c r="I296" s="117">
        <v>74.0</v>
      </c>
      <c r="J296" s="117">
        <v>0.0</v>
      </c>
      <c r="K296" s="117">
        <v>0.0</v>
      </c>
      <c r="L296" s="124">
        <v>45604.0</v>
      </c>
      <c r="M296" s="125">
        <v>45542.0</v>
      </c>
      <c r="N296" s="118">
        <v>6.07</v>
      </c>
      <c r="O296" s="118">
        <v>6.52</v>
      </c>
      <c r="P296" s="118">
        <v>0.76</v>
      </c>
      <c r="Q296" s="119">
        <v>6.07</v>
      </c>
      <c r="R296" s="119">
        <v>6.52</v>
      </c>
      <c r="S296" s="130">
        <v>0.76</v>
      </c>
      <c r="T296" s="118">
        <v>6.07</v>
      </c>
      <c r="U296" s="118">
        <v>6.52</v>
      </c>
      <c r="V296" s="118">
        <v>0.76</v>
      </c>
      <c r="W296" s="118">
        <v>0.0</v>
      </c>
      <c r="X296" s="118">
        <v>0.0</v>
      </c>
      <c r="Y296" s="118">
        <v>0.0</v>
      </c>
      <c r="Z296" s="118" t="s">
        <v>921</v>
      </c>
      <c r="AA296" s="118" t="s">
        <v>950</v>
      </c>
      <c r="AB296" s="118" t="s">
        <v>909</v>
      </c>
      <c r="AC296" s="120" t="s">
        <v>2079</v>
      </c>
      <c r="AD296" s="72" t="s">
        <v>2080</v>
      </c>
      <c r="AE296" s="72" t="s">
        <v>1004</v>
      </c>
      <c r="AF296" s="72" t="s">
        <v>1004</v>
      </c>
      <c r="AG296" s="72">
        <v>20.0</v>
      </c>
      <c r="AH296" s="121" t="s">
        <v>2081</v>
      </c>
      <c r="AI296" s="120" t="s">
        <v>1000</v>
      </c>
      <c r="AJ296" s="122" t="s">
        <v>1113</v>
      </c>
      <c r="AK296" s="123">
        <f>COUNTIF(Ongoing!$A$2:$X$26,A296)</f>
        <v>0</v>
      </c>
    </row>
    <row r="297" ht="26.25" customHeight="1">
      <c r="A297" s="130" t="s">
        <v>695</v>
      </c>
      <c r="B297" s="130" t="s">
        <v>197</v>
      </c>
      <c r="C297" s="131" t="s">
        <v>917</v>
      </c>
      <c r="D297" s="112">
        <v>8.0</v>
      </c>
      <c r="E297" s="113">
        <v>0.84</v>
      </c>
      <c r="F297" s="114">
        <v>0.35</v>
      </c>
      <c r="G297" s="115" t="s">
        <v>969</v>
      </c>
      <c r="H297" s="116">
        <v>5.79</v>
      </c>
      <c r="I297" s="117">
        <v>57.0</v>
      </c>
      <c r="J297" s="117">
        <v>0.0</v>
      </c>
      <c r="K297" s="117">
        <v>0.0</v>
      </c>
      <c r="L297" s="124">
        <v>45448.0</v>
      </c>
      <c r="M297" s="125">
        <v>45417.0</v>
      </c>
      <c r="N297" s="118">
        <v>5.79</v>
      </c>
      <c r="O297" s="118">
        <v>5.75</v>
      </c>
      <c r="P297" s="118">
        <v>0.68</v>
      </c>
      <c r="Q297" s="119">
        <v>5.79</v>
      </c>
      <c r="R297" s="119">
        <v>5.75</v>
      </c>
      <c r="S297" s="130">
        <v>0.68</v>
      </c>
      <c r="T297" s="118">
        <v>5.79</v>
      </c>
      <c r="U297" s="118">
        <v>5.75</v>
      </c>
      <c r="V297" s="118">
        <v>0.68</v>
      </c>
      <c r="W297" s="118">
        <v>0.0</v>
      </c>
      <c r="X297" s="118">
        <v>0.0</v>
      </c>
      <c r="Y297" s="118">
        <v>0.0</v>
      </c>
      <c r="Z297" s="118" t="s">
        <v>907</v>
      </c>
      <c r="AA297" s="118" t="s">
        <v>2082</v>
      </c>
      <c r="AB297" s="118" t="s">
        <v>909</v>
      </c>
      <c r="AC297" s="120" t="s">
        <v>2083</v>
      </c>
      <c r="AD297" s="72" t="s">
        <v>1892</v>
      </c>
      <c r="AE297" s="72" t="s">
        <v>1262</v>
      </c>
      <c r="AF297" s="72" t="s">
        <v>1262</v>
      </c>
      <c r="AG297" s="72">
        <v>22.0</v>
      </c>
      <c r="AH297" s="121" t="s">
        <v>2084</v>
      </c>
      <c r="AI297" s="120" t="s">
        <v>984</v>
      </c>
      <c r="AJ297" s="122" t="s">
        <v>929</v>
      </c>
      <c r="AK297" s="123">
        <f>COUNTIF(Ongoing!$A$2:$X$26,A297)</f>
        <v>0</v>
      </c>
    </row>
    <row r="298" ht="26.25" customHeight="1">
      <c r="A298" s="130" t="s">
        <v>338</v>
      </c>
      <c r="B298" s="130" t="s">
        <v>113</v>
      </c>
      <c r="C298" s="131" t="s">
        <v>974</v>
      </c>
      <c r="D298" s="112">
        <v>3.0</v>
      </c>
      <c r="E298" s="113">
        <v>0.7</v>
      </c>
      <c r="F298" s="114">
        <v>0.35</v>
      </c>
      <c r="G298" s="115" t="s">
        <v>505</v>
      </c>
      <c r="H298" s="116">
        <v>5.18</v>
      </c>
      <c r="I298" s="117">
        <v>12.0</v>
      </c>
      <c r="J298" s="117">
        <v>0.0</v>
      </c>
      <c r="K298" s="117">
        <v>0.0</v>
      </c>
      <c r="L298" s="124">
        <v>45417.0</v>
      </c>
      <c r="M298" s="125">
        <v>45417.0</v>
      </c>
      <c r="N298" s="118">
        <v>6.25</v>
      </c>
      <c r="O298" s="118">
        <v>5.5</v>
      </c>
      <c r="P298" s="118">
        <v>0.21</v>
      </c>
      <c r="Q298" s="119">
        <v>6.25</v>
      </c>
      <c r="R298" s="119">
        <v>5.5</v>
      </c>
      <c r="S298" s="130">
        <v>0.21</v>
      </c>
      <c r="T298" s="118">
        <v>6.25</v>
      </c>
      <c r="U298" s="118">
        <v>5.5</v>
      </c>
      <c r="V298" s="118">
        <v>0.21</v>
      </c>
      <c r="W298" s="118">
        <v>0.0</v>
      </c>
      <c r="X298" s="118">
        <v>0.0</v>
      </c>
      <c r="Y298" s="118">
        <v>0.0</v>
      </c>
      <c r="Z298" s="118" t="s">
        <v>907</v>
      </c>
      <c r="AA298" s="118" t="s">
        <v>1052</v>
      </c>
      <c r="AB298" s="118" t="s">
        <v>1442</v>
      </c>
      <c r="AC298" s="120" t="s">
        <v>2085</v>
      </c>
      <c r="AD298" s="72" t="s">
        <v>1407</v>
      </c>
      <c r="AE298" s="72" t="s">
        <v>1178</v>
      </c>
      <c r="AF298" s="72" t="s">
        <v>1178</v>
      </c>
      <c r="AG298" s="72">
        <v>22.0</v>
      </c>
      <c r="AH298" s="121" t="s">
        <v>2086</v>
      </c>
      <c r="AI298" s="120" t="s">
        <v>984</v>
      </c>
      <c r="AJ298" s="122" t="s">
        <v>980</v>
      </c>
      <c r="AK298" s="123">
        <f>COUNTIF(Ongoing!$A$2:$X$26,A298)</f>
        <v>0</v>
      </c>
    </row>
    <row r="299" ht="26.25" customHeight="1">
      <c r="A299" s="130" t="s">
        <v>545</v>
      </c>
      <c r="B299" s="130" t="s">
        <v>197</v>
      </c>
      <c r="C299" s="131" t="s">
        <v>78</v>
      </c>
      <c r="D299" s="112">
        <v>6.0</v>
      </c>
      <c r="E299" s="113">
        <v>0.945</v>
      </c>
      <c r="F299" s="114">
        <v>0.35</v>
      </c>
      <c r="G299" s="115" t="s">
        <v>969</v>
      </c>
      <c r="H299" s="116">
        <v>6.61</v>
      </c>
      <c r="I299" s="117">
        <v>39.0</v>
      </c>
      <c r="J299" s="117">
        <v>0.0</v>
      </c>
      <c r="K299" s="117">
        <v>0.0</v>
      </c>
      <c r="L299" s="124">
        <v>45448.0</v>
      </c>
      <c r="M299" s="125">
        <v>45417.0</v>
      </c>
      <c r="N299" s="118">
        <v>6.2</v>
      </c>
      <c r="O299" s="118">
        <v>6.6</v>
      </c>
      <c r="P299" s="118">
        <v>0.13</v>
      </c>
      <c r="Q299" s="119">
        <v>6.2</v>
      </c>
      <c r="R299" s="119">
        <v>6.6</v>
      </c>
      <c r="S299" s="130">
        <v>0.13</v>
      </c>
      <c r="T299" s="118">
        <v>6.2</v>
      </c>
      <c r="U299" s="118">
        <v>6.6</v>
      </c>
      <c r="V299" s="118">
        <v>0.13</v>
      </c>
      <c r="W299" s="118">
        <v>0.0</v>
      </c>
      <c r="X299" s="118">
        <v>0.0</v>
      </c>
      <c r="Y299" s="118">
        <v>0.0</v>
      </c>
      <c r="Z299" s="118" t="s">
        <v>907</v>
      </c>
      <c r="AA299" s="118" t="s">
        <v>1052</v>
      </c>
      <c r="AB299" s="118" t="s">
        <v>909</v>
      </c>
      <c r="AC299" s="120" t="s">
        <v>2087</v>
      </c>
      <c r="AD299" s="72" t="s">
        <v>911</v>
      </c>
      <c r="AE299" s="72" t="s">
        <v>1178</v>
      </c>
      <c r="AF299" s="72" t="s">
        <v>1178</v>
      </c>
      <c r="AG299" s="72">
        <v>26.0</v>
      </c>
      <c r="AH299" s="121" t="s">
        <v>2088</v>
      </c>
      <c r="AI299" s="120" t="s">
        <v>968</v>
      </c>
      <c r="AJ299" s="122" t="s">
        <v>916</v>
      </c>
      <c r="AK299" s="123">
        <f>COUNTIF(Ongoing!$A$2:$X$26,A299)</f>
        <v>0</v>
      </c>
    </row>
    <row r="300" ht="26.25" customHeight="1">
      <c r="A300" s="130" t="s">
        <v>531</v>
      </c>
      <c r="B300" s="130" t="s">
        <v>162</v>
      </c>
      <c r="C300" s="131" t="s">
        <v>63</v>
      </c>
      <c r="D300" s="112">
        <v>6.0</v>
      </c>
      <c r="E300" s="113">
        <v>3.885</v>
      </c>
      <c r="F300" s="114">
        <v>3.115</v>
      </c>
      <c r="G300" s="115" t="s">
        <v>607</v>
      </c>
      <c r="H300" s="116">
        <v>6.22</v>
      </c>
      <c r="I300" s="117">
        <v>89.0</v>
      </c>
      <c r="J300" s="117">
        <v>0.0</v>
      </c>
      <c r="K300" s="117">
        <v>0.0</v>
      </c>
      <c r="L300" s="124">
        <v>45572.0</v>
      </c>
      <c r="M300" s="125">
        <v>45511.0</v>
      </c>
      <c r="N300" s="118">
        <v>6.02</v>
      </c>
      <c r="O300" s="118">
        <v>5.94</v>
      </c>
      <c r="P300" s="118">
        <v>0.8</v>
      </c>
      <c r="Q300" s="119">
        <v>6.1</v>
      </c>
      <c r="R300" s="119">
        <v>6.16</v>
      </c>
      <c r="S300" s="130">
        <v>0.82</v>
      </c>
      <c r="T300" s="118">
        <v>6.11</v>
      </c>
      <c r="U300" s="118">
        <v>6.06</v>
      </c>
      <c r="V300" s="118">
        <v>0.84</v>
      </c>
      <c r="W300" s="118">
        <v>0.0</v>
      </c>
      <c r="X300" s="118">
        <v>0.0</v>
      </c>
      <c r="Y300" s="118">
        <v>0.0</v>
      </c>
      <c r="Z300" s="118" t="s">
        <v>907</v>
      </c>
      <c r="AA300" s="118" t="s">
        <v>1106</v>
      </c>
      <c r="AB300" s="118" t="s">
        <v>2089</v>
      </c>
      <c r="AC300" s="120" t="s">
        <v>2090</v>
      </c>
      <c r="AD300" s="72" t="s">
        <v>946</v>
      </c>
      <c r="AE300" s="72" t="s">
        <v>1391</v>
      </c>
      <c r="AF300" s="72" t="s">
        <v>1085</v>
      </c>
      <c r="AG300" s="72">
        <v>32.0</v>
      </c>
      <c r="AH300" s="121" t="s">
        <v>2091</v>
      </c>
      <c r="AI300" s="120" t="s">
        <v>949</v>
      </c>
      <c r="AJ300" s="122" t="s">
        <v>942</v>
      </c>
      <c r="AK300" s="123">
        <f>COUNTIF(Ongoing!$A$2:$X$26,A300)</f>
        <v>0</v>
      </c>
    </row>
    <row r="301" ht="26.25" customHeight="1">
      <c r="A301" s="130" t="s">
        <v>638</v>
      </c>
      <c r="B301" s="130" t="s">
        <v>197</v>
      </c>
      <c r="C301" s="131" t="s">
        <v>63</v>
      </c>
      <c r="D301" s="112">
        <v>7.0</v>
      </c>
      <c r="E301" s="113">
        <v>1.47</v>
      </c>
      <c r="F301" s="114">
        <v>1.155</v>
      </c>
      <c r="G301" s="115" t="s">
        <v>519</v>
      </c>
      <c r="H301" s="116">
        <v>6.3</v>
      </c>
      <c r="I301" s="117">
        <v>75.0</v>
      </c>
      <c r="J301" s="117">
        <v>0.0</v>
      </c>
      <c r="K301" s="117">
        <v>0.0</v>
      </c>
      <c r="L301" s="124">
        <v>45478.0</v>
      </c>
      <c r="M301" s="125">
        <v>45448.0</v>
      </c>
      <c r="N301" s="118">
        <v>5.88</v>
      </c>
      <c r="O301" s="118">
        <v>6.02</v>
      </c>
      <c r="P301" s="118">
        <v>0.74</v>
      </c>
      <c r="Q301" s="119">
        <v>5.88</v>
      </c>
      <c r="R301" s="119">
        <v>6.02</v>
      </c>
      <c r="S301" s="130">
        <v>0.74</v>
      </c>
      <c r="T301" s="118">
        <v>5.88</v>
      </c>
      <c r="U301" s="118">
        <v>6.02</v>
      </c>
      <c r="V301" s="118">
        <v>0.74</v>
      </c>
      <c r="W301" s="118">
        <v>0.0</v>
      </c>
      <c r="X301" s="118">
        <v>0.0</v>
      </c>
      <c r="Y301" s="118">
        <v>0.0</v>
      </c>
      <c r="Z301" s="118" t="s">
        <v>907</v>
      </c>
      <c r="AA301" s="118" t="s">
        <v>1335</v>
      </c>
      <c r="AB301" s="118" t="s">
        <v>2092</v>
      </c>
      <c r="AC301" s="120" t="s">
        <v>2093</v>
      </c>
      <c r="AD301" s="72" t="s">
        <v>1256</v>
      </c>
      <c r="AE301" s="72" t="s">
        <v>1262</v>
      </c>
      <c r="AF301" s="72" t="s">
        <v>1025</v>
      </c>
      <c r="AG301" s="72">
        <v>25.0</v>
      </c>
      <c r="AH301" s="121" t="s">
        <v>2094</v>
      </c>
      <c r="AI301" s="120" t="s">
        <v>968</v>
      </c>
      <c r="AJ301" s="122" t="s">
        <v>942</v>
      </c>
      <c r="AK301" s="123">
        <f>COUNTIF(Ongoing!$A$2:$X$26,A301)</f>
        <v>0</v>
      </c>
    </row>
    <row r="302" ht="26.25" customHeight="1">
      <c r="A302" s="130" t="s">
        <v>267</v>
      </c>
      <c r="B302" s="130" t="s">
        <v>244</v>
      </c>
      <c r="C302" s="131" t="s">
        <v>63</v>
      </c>
      <c r="D302" s="112">
        <v>2.0</v>
      </c>
      <c r="E302" s="113">
        <v>12.39</v>
      </c>
      <c r="F302" s="114">
        <v>17.01</v>
      </c>
      <c r="G302" s="115" t="s">
        <v>227</v>
      </c>
      <c r="H302" s="116">
        <v>6.59</v>
      </c>
      <c r="I302" s="117">
        <v>85.0</v>
      </c>
      <c r="J302" s="117">
        <v>50.0</v>
      </c>
      <c r="K302" s="117">
        <v>70.0</v>
      </c>
      <c r="L302" s="117" t="s">
        <v>1171</v>
      </c>
      <c r="M302" s="118" t="s">
        <v>1298</v>
      </c>
      <c r="N302" s="118">
        <v>6.12</v>
      </c>
      <c r="O302" s="118">
        <v>6.47</v>
      </c>
      <c r="P302" s="118">
        <v>0.79</v>
      </c>
      <c r="Q302" s="119">
        <v>6.12</v>
      </c>
      <c r="R302" s="119">
        <v>6.47</v>
      </c>
      <c r="S302" s="130">
        <v>0.79</v>
      </c>
      <c r="T302" s="118">
        <v>6.12</v>
      </c>
      <c r="U302" s="118">
        <v>6.47</v>
      </c>
      <c r="V302" s="118">
        <v>0.79</v>
      </c>
      <c r="W302" s="118">
        <v>0.0</v>
      </c>
      <c r="X302" s="118">
        <v>0.0</v>
      </c>
      <c r="Y302" s="118">
        <v>0.0</v>
      </c>
      <c r="Z302" s="118" t="s">
        <v>921</v>
      </c>
      <c r="AA302" s="118" t="s">
        <v>1100</v>
      </c>
      <c r="AB302" s="118" t="s">
        <v>2095</v>
      </c>
      <c r="AC302" s="120" t="s">
        <v>2096</v>
      </c>
      <c r="AD302" s="72" t="s">
        <v>1239</v>
      </c>
      <c r="AE302" s="72" t="s">
        <v>1102</v>
      </c>
      <c r="AF302" s="72" t="s">
        <v>1102</v>
      </c>
      <c r="AG302" s="72">
        <v>21.0</v>
      </c>
      <c r="AH302" s="121" t="s">
        <v>2097</v>
      </c>
      <c r="AI302" s="120" t="s">
        <v>968</v>
      </c>
      <c r="AJ302" s="122" t="s">
        <v>985</v>
      </c>
      <c r="AK302" s="123">
        <f>COUNTIF(Ongoing!$A$2:$X$26,A302)</f>
        <v>0</v>
      </c>
    </row>
    <row r="303" ht="26.25" customHeight="1">
      <c r="A303" s="130" t="s">
        <v>522</v>
      </c>
      <c r="B303" s="130" t="s">
        <v>162</v>
      </c>
      <c r="C303" s="131" t="s">
        <v>917</v>
      </c>
      <c r="D303" s="112">
        <v>4.0</v>
      </c>
      <c r="E303" s="113">
        <v>2.24</v>
      </c>
      <c r="F303" s="114">
        <v>5.95</v>
      </c>
      <c r="G303" s="115" t="s">
        <v>582</v>
      </c>
      <c r="H303" s="116">
        <v>6.39</v>
      </c>
      <c r="I303" s="117">
        <v>60.0</v>
      </c>
      <c r="J303" s="117">
        <v>0.0</v>
      </c>
      <c r="K303" s="117">
        <v>0.0</v>
      </c>
      <c r="L303" s="124">
        <v>45510.0</v>
      </c>
      <c r="M303" s="125">
        <v>45635.0</v>
      </c>
      <c r="N303" s="118">
        <v>6.0</v>
      </c>
      <c r="O303" s="118">
        <v>6.12</v>
      </c>
      <c r="P303" s="118">
        <v>0.47</v>
      </c>
      <c r="Q303" s="119">
        <v>6.0</v>
      </c>
      <c r="R303" s="119">
        <v>6.12</v>
      </c>
      <c r="S303" s="130">
        <v>0.47</v>
      </c>
      <c r="T303" s="118">
        <v>5.94</v>
      </c>
      <c r="U303" s="118">
        <v>6.08</v>
      </c>
      <c r="V303" s="118">
        <v>0.47</v>
      </c>
      <c r="W303" s="118">
        <v>0.0</v>
      </c>
      <c r="X303" s="118">
        <v>0.0</v>
      </c>
      <c r="Y303" s="118">
        <v>0.0</v>
      </c>
      <c r="Z303" s="118" t="s">
        <v>907</v>
      </c>
      <c r="AA303" s="118" t="s">
        <v>1123</v>
      </c>
      <c r="AB303" s="118" t="s">
        <v>2098</v>
      </c>
      <c r="AC303" s="120" t="s">
        <v>2099</v>
      </c>
      <c r="AD303" s="72" t="s">
        <v>2055</v>
      </c>
      <c r="AE303" s="72" t="s">
        <v>1046</v>
      </c>
      <c r="AF303" s="72" t="s">
        <v>1046</v>
      </c>
      <c r="AG303" s="72">
        <v>24.0</v>
      </c>
      <c r="AH303" s="121" t="s">
        <v>2100</v>
      </c>
      <c r="AI303" s="120" t="s">
        <v>984</v>
      </c>
      <c r="AJ303" s="122" t="s">
        <v>1019</v>
      </c>
      <c r="AK303" s="123">
        <f>COUNTIF(Ongoing!$A$2:$X$26,A303)</f>
        <v>0</v>
      </c>
    </row>
    <row r="304" ht="26.25" customHeight="1">
      <c r="A304" s="130" t="s">
        <v>717</v>
      </c>
      <c r="B304" s="130" t="s">
        <v>259</v>
      </c>
      <c r="C304" s="131" t="s">
        <v>917</v>
      </c>
      <c r="D304" s="112">
        <v>8.0</v>
      </c>
      <c r="E304" s="113">
        <v>0.875</v>
      </c>
      <c r="F304" s="114">
        <v>0.35</v>
      </c>
      <c r="G304" s="115" t="s">
        <v>1264</v>
      </c>
      <c r="H304" s="116">
        <v>5.84</v>
      </c>
      <c r="I304" s="117">
        <v>62.0</v>
      </c>
      <c r="J304" s="117">
        <v>0.0</v>
      </c>
      <c r="K304" s="117">
        <v>0.0</v>
      </c>
      <c r="L304" s="124">
        <v>45448.0</v>
      </c>
      <c r="M304" s="125">
        <v>45417.0</v>
      </c>
      <c r="N304" s="118">
        <v>5.75</v>
      </c>
      <c r="O304" s="118">
        <v>5.69</v>
      </c>
      <c r="P304" s="118">
        <v>0.21</v>
      </c>
      <c r="Q304" s="119">
        <v>5.75</v>
      </c>
      <c r="R304" s="119">
        <v>5.69</v>
      </c>
      <c r="S304" s="130">
        <v>0.21</v>
      </c>
      <c r="T304" s="118">
        <v>5.75</v>
      </c>
      <c r="U304" s="118">
        <v>5.69</v>
      </c>
      <c r="V304" s="118">
        <v>0.21</v>
      </c>
      <c r="W304" s="118">
        <v>0.0</v>
      </c>
      <c r="X304" s="118">
        <v>0.0</v>
      </c>
      <c r="Y304" s="118">
        <v>0.0</v>
      </c>
      <c r="Z304" s="118" t="s">
        <v>907</v>
      </c>
      <c r="AA304" s="118" t="s">
        <v>1663</v>
      </c>
      <c r="AB304" s="118" t="s">
        <v>2101</v>
      </c>
      <c r="AC304" s="120" t="s">
        <v>2102</v>
      </c>
      <c r="AD304" s="72" t="s">
        <v>2103</v>
      </c>
      <c r="AE304" s="72" t="s">
        <v>2104</v>
      </c>
      <c r="AF304" s="72" t="s">
        <v>1178</v>
      </c>
      <c r="AG304" s="72">
        <v>22.0</v>
      </c>
      <c r="AH304" s="121" t="s">
        <v>2105</v>
      </c>
      <c r="AI304" s="120" t="s">
        <v>915</v>
      </c>
      <c r="AJ304" s="122" t="s">
        <v>929</v>
      </c>
      <c r="AK304" s="123">
        <f>COUNTIF(Ongoing!$A$2:$X$26,A304)</f>
        <v>0</v>
      </c>
    </row>
    <row r="305" ht="26.25" customHeight="1">
      <c r="A305" s="130" t="s">
        <v>463</v>
      </c>
      <c r="B305" s="130" t="s">
        <v>244</v>
      </c>
      <c r="C305" s="131" t="s">
        <v>917</v>
      </c>
      <c r="D305" s="112">
        <v>5.0</v>
      </c>
      <c r="E305" s="113">
        <v>5.775</v>
      </c>
      <c r="F305" s="114">
        <v>5.04</v>
      </c>
      <c r="G305" s="115" t="s">
        <v>1231</v>
      </c>
      <c r="H305" s="116">
        <v>6.1</v>
      </c>
      <c r="I305" s="117">
        <v>86.0</v>
      </c>
      <c r="J305" s="117">
        <v>0.0</v>
      </c>
      <c r="K305" s="117">
        <v>0.0</v>
      </c>
      <c r="L305" s="124">
        <v>45635.0</v>
      </c>
      <c r="M305" s="125">
        <v>45604.0</v>
      </c>
      <c r="N305" s="118">
        <v>5.76</v>
      </c>
      <c r="O305" s="118">
        <v>5.76</v>
      </c>
      <c r="P305" s="118">
        <v>0.66</v>
      </c>
      <c r="Q305" s="119">
        <v>5.76</v>
      </c>
      <c r="R305" s="119">
        <v>5.76</v>
      </c>
      <c r="S305" s="130">
        <v>0.66</v>
      </c>
      <c r="T305" s="118">
        <v>5.76</v>
      </c>
      <c r="U305" s="118">
        <v>5.76</v>
      </c>
      <c r="V305" s="118">
        <v>0.66</v>
      </c>
      <c r="W305" s="118">
        <v>0.0</v>
      </c>
      <c r="X305" s="118">
        <v>0.0</v>
      </c>
      <c r="Y305" s="118">
        <v>0.0</v>
      </c>
      <c r="Z305" s="118" t="s">
        <v>907</v>
      </c>
      <c r="AA305" s="118" t="s">
        <v>1094</v>
      </c>
      <c r="AB305" s="118" t="s">
        <v>909</v>
      </c>
      <c r="AC305" s="120" t="s">
        <v>2106</v>
      </c>
      <c r="AD305" s="72" t="s">
        <v>2107</v>
      </c>
      <c r="AE305" s="72" t="s">
        <v>1178</v>
      </c>
      <c r="AF305" s="72" t="s">
        <v>1178</v>
      </c>
      <c r="AG305" s="72">
        <v>22.0</v>
      </c>
      <c r="AH305" s="121" t="s">
        <v>2108</v>
      </c>
      <c r="AI305" s="120" t="s">
        <v>968</v>
      </c>
      <c r="AJ305" s="122" t="s">
        <v>1019</v>
      </c>
      <c r="AK305" s="123">
        <f>COUNTIF(Ongoing!$A$2:$X$26,A305)</f>
        <v>0</v>
      </c>
    </row>
    <row r="306" ht="26.25" customHeight="1">
      <c r="A306" s="130" t="s">
        <v>754</v>
      </c>
      <c r="B306" s="130" t="s">
        <v>256</v>
      </c>
      <c r="C306" s="131" t="s">
        <v>917</v>
      </c>
      <c r="D306" s="112">
        <v>8.0</v>
      </c>
      <c r="E306" s="113">
        <v>1.575</v>
      </c>
      <c r="F306" s="114">
        <v>0.35</v>
      </c>
      <c r="G306" s="115" t="s">
        <v>969</v>
      </c>
      <c r="H306" s="116">
        <v>6.01</v>
      </c>
      <c r="I306" s="117">
        <v>43.0</v>
      </c>
      <c r="J306" s="117">
        <v>0.0</v>
      </c>
      <c r="K306" s="117">
        <v>0.0</v>
      </c>
      <c r="L306" s="124">
        <v>45478.0</v>
      </c>
      <c r="M306" s="125">
        <v>45417.0</v>
      </c>
      <c r="N306" s="118">
        <v>5.76</v>
      </c>
      <c r="O306" s="118">
        <v>5.74</v>
      </c>
      <c r="P306" s="118">
        <v>0.5</v>
      </c>
      <c r="Q306" s="119">
        <v>5.74</v>
      </c>
      <c r="R306" s="119">
        <v>5.74</v>
      </c>
      <c r="S306" s="130">
        <v>0.7</v>
      </c>
      <c r="T306" s="118">
        <v>5.76</v>
      </c>
      <c r="U306" s="118">
        <v>5.74</v>
      </c>
      <c r="V306" s="118">
        <v>0.5</v>
      </c>
      <c r="W306" s="118">
        <v>0.0</v>
      </c>
      <c r="X306" s="118">
        <v>0.0</v>
      </c>
      <c r="Y306" s="118">
        <v>0.0</v>
      </c>
      <c r="Z306" s="118" t="s">
        <v>907</v>
      </c>
      <c r="AA306" s="118" t="s">
        <v>1016</v>
      </c>
      <c r="AB306" s="118" t="s">
        <v>2109</v>
      </c>
      <c r="AC306" s="120" t="s">
        <v>2110</v>
      </c>
      <c r="AD306" s="72" t="s">
        <v>1482</v>
      </c>
      <c r="AE306" s="72" t="s">
        <v>1161</v>
      </c>
      <c r="AF306" s="72" t="s">
        <v>2111</v>
      </c>
      <c r="AG306" s="72">
        <v>26.0</v>
      </c>
      <c r="AH306" s="121" t="s">
        <v>2112</v>
      </c>
      <c r="AI306" s="120" t="s">
        <v>915</v>
      </c>
      <c r="AJ306" s="122" t="s">
        <v>1019</v>
      </c>
      <c r="AK306" s="123">
        <f>COUNTIF(Ongoing!$A$2:$X$26,A306)</f>
        <v>0</v>
      </c>
    </row>
    <row r="307" ht="26.25" customHeight="1">
      <c r="A307" s="130" t="s">
        <v>664</v>
      </c>
      <c r="B307" s="130" t="s">
        <v>259</v>
      </c>
      <c r="C307" s="131" t="s">
        <v>63</v>
      </c>
      <c r="D307" s="112">
        <v>8.0</v>
      </c>
      <c r="E307" s="113">
        <v>1.855</v>
      </c>
      <c r="F307" s="114">
        <v>0.35</v>
      </c>
      <c r="G307" s="115" t="s">
        <v>1231</v>
      </c>
      <c r="H307" s="116">
        <v>6.31</v>
      </c>
      <c r="I307" s="117">
        <v>70.0</v>
      </c>
      <c r="J307" s="117">
        <v>0.0</v>
      </c>
      <c r="K307" s="117">
        <v>20.0</v>
      </c>
      <c r="L307" s="124">
        <v>45478.0</v>
      </c>
      <c r="M307" s="125">
        <v>45417.0</v>
      </c>
      <c r="N307" s="118">
        <v>5.97</v>
      </c>
      <c r="O307" s="118">
        <v>6.42</v>
      </c>
      <c r="P307" s="118">
        <v>0.49</v>
      </c>
      <c r="Q307" s="119">
        <v>5.97</v>
      </c>
      <c r="R307" s="119">
        <v>6.42</v>
      </c>
      <c r="S307" s="130">
        <v>0.49</v>
      </c>
      <c r="T307" s="118">
        <v>6.04</v>
      </c>
      <c r="U307" s="118">
        <v>6.81</v>
      </c>
      <c r="V307" s="118">
        <v>0.34</v>
      </c>
      <c r="W307" s="118">
        <v>0.0</v>
      </c>
      <c r="X307" s="118">
        <v>0.0</v>
      </c>
      <c r="Y307" s="118">
        <v>0.0</v>
      </c>
      <c r="Z307" s="118" t="s">
        <v>907</v>
      </c>
      <c r="AA307" s="118" t="s">
        <v>1016</v>
      </c>
      <c r="AB307" s="118" t="s">
        <v>1507</v>
      </c>
      <c r="AC307" s="120" t="s">
        <v>2113</v>
      </c>
      <c r="AD307" s="72" t="s">
        <v>1177</v>
      </c>
      <c r="AE307" s="72" t="s">
        <v>1079</v>
      </c>
      <c r="AF307" s="72" t="s">
        <v>1102</v>
      </c>
      <c r="AG307" s="72">
        <v>26.0</v>
      </c>
      <c r="AH307" s="121" t="s">
        <v>2114</v>
      </c>
      <c r="AI307" s="120" t="s">
        <v>915</v>
      </c>
      <c r="AJ307" s="122" t="s">
        <v>942</v>
      </c>
      <c r="AK307" s="123">
        <f>COUNTIF(Ongoing!$A$2:$X$26,A307)</f>
        <v>0</v>
      </c>
    </row>
    <row r="308" ht="26.25" customHeight="1">
      <c r="A308" s="126" t="s">
        <v>420</v>
      </c>
      <c r="B308" s="126" t="s">
        <v>238</v>
      </c>
      <c r="C308" s="127" t="s">
        <v>78</v>
      </c>
      <c r="D308" s="112">
        <v>3.0</v>
      </c>
      <c r="E308" s="113">
        <v>15.54</v>
      </c>
      <c r="F308" s="114">
        <v>24.955</v>
      </c>
      <c r="G308" s="115" t="s">
        <v>2115</v>
      </c>
      <c r="H308" s="116">
        <v>6.67</v>
      </c>
      <c r="I308" s="117">
        <v>87.0</v>
      </c>
      <c r="J308" s="117">
        <v>0.0</v>
      </c>
      <c r="K308" s="117">
        <v>0.0</v>
      </c>
      <c r="L308" s="117" t="s">
        <v>2116</v>
      </c>
      <c r="M308" s="118" t="s">
        <v>2117</v>
      </c>
      <c r="N308" s="118">
        <v>6.42</v>
      </c>
      <c r="O308" s="118">
        <v>7.33</v>
      </c>
      <c r="P308" s="118">
        <v>0.16</v>
      </c>
      <c r="Q308" s="119">
        <v>6.42</v>
      </c>
      <c r="R308" s="119">
        <v>7.33</v>
      </c>
      <c r="S308" s="126">
        <v>0.16</v>
      </c>
      <c r="T308" s="118">
        <v>6.42</v>
      </c>
      <c r="U308" s="118">
        <v>7.33</v>
      </c>
      <c r="V308" s="118">
        <v>0.16</v>
      </c>
      <c r="W308" s="118">
        <v>0.0</v>
      </c>
      <c r="X308" s="118">
        <v>0.0</v>
      </c>
      <c r="Y308" s="118">
        <v>0.0</v>
      </c>
      <c r="Z308" s="118" t="s">
        <v>907</v>
      </c>
      <c r="AA308" s="118" t="s">
        <v>943</v>
      </c>
      <c r="AB308" s="118" t="s">
        <v>2118</v>
      </c>
      <c r="AC308" s="120" t="s">
        <v>2119</v>
      </c>
      <c r="AD308" s="72" t="s">
        <v>1482</v>
      </c>
      <c r="AE308" s="72" t="s">
        <v>1130</v>
      </c>
      <c r="AF308" s="72" t="s">
        <v>1120</v>
      </c>
      <c r="AG308" s="72">
        <v>24.0</v>
      </c>
      <c r="AH308" s="121" t="s">
        <v>2120</v>
      </c>
      <c r="AI308" s="120" t="s">
        <v>984</v>
      </c>
      <c r="AJ308" s="122" t="s">
        <v>916</v>
      </c>
      <c r="AK308" s="123">
        <f>COUNTIF(Ongoing!$A$2:$X$26,A308)</f>
        <v>0</v>
      </c>
    </row>
    <row r="309" ht="26.25" customHeight="1">
      <c r="A309" s="126" t="s">
        <v>440</v>
      </c>
      <c r="B309" s="126" t="s">
        <v>113</v>
      </c>
      <c r="C309" s="127" t="s">
        <v>78</v>
      </c>
      <c r="D309" s="112">
        <v>4.0</v>
      </c>
      <c r="E309" s="113">
        <v>11.725</v>
      </c>
      <c r="F309" s="114">
        <v>13.545</v>
      </c>
      <c r="G309" s="115" t="s">
        <v>2121</v>
      </c>
      <c r="H309" s="116">
        <v>6.62</v>
      </c>
      <c r="I309" s="117">
        <v>78.0</v>
      </c>
      <c r="J309" s="117">
        <v>0.0</v>
      </c>
      <c r="K309" s="117">
        <v>0.0</v>
      </c>
      <c r="L309" s="117" t="s">
        <v>2122</v>
      </c>
      <c r="M309" s="118" t="s">
        <v>1242</v>
      </c>
      <c r="N309" s="118">
        <v>6.35</v>
      </c>
      <c r="O309" s="118">
        <v>7.41</v>
      </c>
      <c r="P309" s="118">
        <v>0.45</v>
      </c>
      <c r="Q309" s="119">
        <v>6.35</v>
      </c>
      <c r="R309" s="119">
        <v>7.41</v>
      </c>
      <c r="S309" s="126">
        <v>0.45</v>
      </c>
      <c r="T309" s="118">
        <v>6.35</v>
      </c>
      <c r="U309" s="118">
        <v>7.41</v>
      </c>
      <c r="V309" s="118">
        <v>0.45</v>
      </c>
      <c r="W309" s="118">
        <v>0.0</v>
      </c>
      <c r="X309" s="118">
        <v>0.0</v>
      </c>
      <c r="Y309" s="118">
        <v>0.0</v>
      </c>
      <c r="Z309" s="118" t="s">
        <v>907</v>
      </c>
      <c r="AA309" s="118" t="s">
        <v>1081</v>
      </c>
      <c r="AB309" s="118" t="s">
        <v>2123</v>
      </c>
      <c r="AC309" s="120" t="s">
        <v>1271</v>
      </c>
      <c r="AD309" s="72" t="s">
        <v>1190</v>
      </c>
      <c r="AE309" s="72" t="s">
        <v>1115</v>
      </c>
      <c r="AF309" s="72" t="s">
        <v>1115</v>
      </c>
      <c r="AG309" s="72">
        <v>24.0</v>
      </c>
      <c r="AH309" s="121" t="s">
        <v>2124</v>
      </c>
      <c r="AI309" s="120" t="s">
        <v>1000</v>
      </c>
      <c r="AJ309" s="122" t="s">
        <v>1113</v>
      </c>
      <c r="AK309" s="123">
        <f>COUNTIF(Ongoing!$A$2:$X$26,A309)</f>
        <v>0</v>
      </c>
    </row>
    <row r="310" ht="26.25" customHeight="1">
      <c r="A310" s="126" t="s">
        <v>442</v>
      </c>
      <c r="B310" s="126" t="s">
        <v>162</v>
      </c>
      <c r="C310" s="127" t="s">
        <v>78</v>
      </c>
      <c r="D310" s="112">
        <v>5.0</v>
      </c>
      <c r="E310" s="113">
        <v>0.98</v>
      </c>
      <c r="F310" s="114">
        <v>2.94</v>
      </c>
      <c r="G310" s="115" t="s">
        <v>519</v>
      </c>
      <c r="H310" s="116">
        <v>6.93</v>
      </c>
      <c r="I310" s="117">
        <v>47.0</v>
      </c>
      <c r="J310" s="117">
        <v>0.0</v>
      </c>
      <c r="K310" s="117">
        <v>0.0</v>
      </c>
      <c r="L310" s="124">
        <v>45448.0</v>
      </c>
      <c r="M310" s="125">
        <v>45511.0</v>
      </c>
      <c r="N310" s="118">
        <v>6.22</v>
      </c>
      <c r="O310" s="118">
        <v>7.0</v>
      </c>
      <c r="P310" s="118">
        <v>0.24</v>
      </c>
      <c r="Q310" s="119">
        <v>6.22</v>
      </c>
      <c r="R310" s="119">
        <v>7.0</v>
      </c>
      <c r="S310" s="126">
        <v>0.24</v>
      </c>
      <c r="T310" s="118">
        <v>6.22</v>
      </c>
      <c r="U310" s="118">
        <v>7.0</v>
      </c>
      <c r="V310" s="118">
        <v>0.24</v>
      </c>
      <c r="W310" s="118">
        <v>0.0</v>
      </c>
      <c r="X310" s="118">
        <v>0.0</v>
      </c>
      <c r="Y310" s="118">
        <v>0.0</v>
      </c>
      <c r="Z310" s="118" t="s">
        <v>921</v>
      </c>
      <c r="AA310" s="118" t="s">
        <v>1063</v>
      </c>
      <c r="AB310" s="118" t="s">
        <v>2125</v>
      </c>
      <c r="AC310" s="120" t="s">
        <v>2126</v>
      </c>
      <c r="AD310" s="72" t="s">
        <v>1892</v>
      </c>
      <c r="AE310" s="72" t="s">
        <v>1262</v>
      </c>
      <c r="AF310" s="72" t="s">
        <v>990</v>
      </c>
      <c r="AG310" s="72">
        <v>25.0</v>
      </c>
      <c r="AH310" s="121" t="s">
        <v>2127</v>
      </c>
      <c r="AI310" s="120" t="s">
        <v>968</v>
      </c>
      <c r="AJ310" s="122" t="s">
        <v>916</v>
      </c>
      <c r="AK310" s="123">
        <f>COUNTIF(Ongoing!$A$2:$X$26,A310)</f>
        <v>0</v>
      </c>
    </row>
    <row r="311" ht="26.25" customHeight="1">
      <c r="A311" s="126" t="s">
        <v>286</v>
      </c>
      <c r="B311" s="126" t="s">
        <v>98</v>
      </c>
      <c r="C311" s="127" t="s">
        <v>917</v>
      </c>
      <c r="D311" s="112">
        <v>2.0</v>
      </c>
      <c r="E311" s="113">
        <v>9.835</v>
      </c>
      <c r="F311" s="114">
        <v>10.43</v>
      </c>
      <c r="G311" s="115" t="s">
        <v>427</v>
      </c>
      <c r="H311" s="116">
        <v>6.24</v>
      </c>
      <c r="I311" s="117">
        <v>84.0</v>
      </c>
      <c r="J311" s="117">
        <v>0.0</v>
      </c>
      <c r="K311" s="117">
        <v>0.0</v>
      </c>
      <c r="L311" s="117" t="s">
        <v>906</v>
      </c>
      <c r="M311" s="118" t="s">
        <v>1293</v>
      </c>
      <c r="N311" s="118">
        <v>5.94</v>
      </c>
      <c r="O311" s="118">
        <v>5.88</v>
      </c>
      <c r="P311" s="118">
        <v>0.42</v>
      </c>
      <c r="Q311" s="119">
        <v>5.94</v>
      </c>
      <c r="R311" s="119">
        <v>5.88</v>
      </c>
      <c r="S311" s="126">
        <v>0.42</v>
      </c>
      <c r="T311" s="118">
        <v>5.94</v>
      </c>
      <c r="U311" s="118">
        <v>5.88</v>
      </c>
      <c r="V311" s="118">
        <v>0.42</v>
      </c>
      <c r="W311" s="118">
        <v>0.0</v>
      </c>
      <c r="X311" s="118">
        <v>0.0</v>
      </c>
      <c r="Y311" s="118">
        <v>0.0</v>
      </c>
      <c r="Z311" s="118" t="s">
        <v>921</v>
      </c>
      <c r="AA311" s="118" t="s">
        <v>981</v>
      </c>
      <c r="AB311" s="118" t="s">
        <v>2128</v>
      </c>
      <c r="AC311" s="120" t="s">
        <v>2129</v>
      </c>
      <c r="AD311" s="72" t="s">
        <v>1317</v>
      </c>
      <c r="AE311" s="72" t="s">
        <v>1004</v>
      </c>
      <c r="AF311" s="72" t="s">
        <v>960</v>
      </c>
      <c r="AG311" s="72">
        <v>27.0</v>
      </c>
      <c r="AH311" s="121" t="s">
        <v>2130</v>
      </c>
      <c r="AI311" s="120" t="s">
        <v>984</v>
      </c>
      <c r="AJ311" s="122" t="s">
        <v>973</v>
      </c>
      <c r="AK311" s="123">
        <f>COUNTIF(Ongoing!$A$2:$X$26,A311)</f>
        <v>0</v>
      </c>
    </row>
    <row r="312" ht="26.25" customHeight="1">
      <c r="A312" s="126" t="s">
        <v>576</v>
      </c>
      <c r="B312" s="126" t="s">
        <v>151</v>
      </c>
      <c r="C312" s="127" t="s">
        <v>78</v>
      </c>
      <c r="D312" s="112">
        <v>6.0</v>
      </c>
      <c r="E312" s="113">
        <v>0.735</v>
      </c>
      <c r="F312" s="114">
        <v>0.35</v>
      </c>
      <c r="G312" s="115" t="s">
        <v>1327</v>
      </c>
      <c r="H312" s="116">
        <v>6.11</v>
      </c>
      <c r="I312" s="117">
        <v>54.0</v>
      </c>
      <c r="J312" s="117">
        <v>0.0</v>
      </c>
      <c r="K312" s="117">
        <v>0.0</v>
      </c>
      <c r="L312" s="124">
        <v>45417.0</v>
      </c>
      <c r="M312" s="125">
        <v>45417.0</v>
      </c>
      <c r="N312" s="118">
        <v>6.07</v>
      </c>
      <c r="O312" s="118">
        <v>6.21</v>
      </c>
      <c r="P312" s="118">
        <v>0.18</v>
      </c>
      <c r="Q312" s="119">
        <v>6.07</v>
      </c>
      <c r="R312" s="119">
        <v>6.21</v>
      </c>
      <c r="S312" s="126">
        <v>0.18</v>
      </c>
      <c r="T312" s="118">
        <v>6.07</v>
      </c>
      <c r="U312" s="118">
        <v>6.21</v>
      </c>
      <c r="V312" s="118">
        <v>0.18</v>
      </c>
      <c r="W312" s="118">
        <v>0.0</v>
      </c>
      <c r="X312" s="118">
        <v>0.0</v>
      </c>
      <c r="Y312" s="118">
        <v>0.0</v>
      </c>
      <c r="Z312" s="118" t="s">
        <v>907</v>
      </c>
      <c r="AA312" s="118" t="s">
        <v>1052</v>
      </c>
      <c r="AB312" s="118" t="s">
        <v>2131</v>
      </c>
      <c r="AC312" s="120" t="s">
        <v>2132</v>
      </c>
      <c r="AD312" s="72" t="s">
        <v>1256</v>
      </c>
      <c r="AE312" s="72" t="s">
        <v>1079</v>
      </c>
      <c r="AF312" s="72" t="s">
        <v>1079</v>
      </c>
      <c r="AG312" s="72">
        <v>23.0</v>
      </c>
      <c r="AH312" s="121" t="s">
        <v>2133</v>
      </c>
      <c r="AI312" s="120" t="s">
        <v>968</v>
      </c>
      <c r="AJ312" s="122" t="s">
        <v>1113</v>
      </c>
      <c r="AK312" s="123">
        <f>COUNTIF(Ongoing!$A$2:$X$26,A312)</f>
        <v>0</v>
      </c>
    </row>
    <row r="313" ht="26.25" customHeight="1">
      <c r="A313" s="126" t="s">
        <v>528</v>
      </c>
      <c r="B313" s="126" t="s">
        <v>177</v>
      </c>
      <c r="C313" s="127" t="s">
        <v>917</v>
      </c>
      <c r="D313" s="112">
        <v>6.0</v>
      </c>
      <c r="E313" s="113">
        <v>3.745</v>
      </c>
      <c r="F313" s="114">
        <v>3.255</v>
      </c>
      <c r="G313" s="115" t="s">
        <v>1308</v>
      </c>
      <c r="H313" s="116">
        <v>6.13</v>
      </c>
      <c r="I313" s="117">
        <v>77.0</v>
      </c>
      <c r="J313" s="117">
        <v>0.0</v>
      </c>
      <c r="K313" s="117">
        <v>10.0</v>
      </c>
      <c r="L313" s="124">
        <v>45572.0</v>
      </c>
      <c r="M313" s="125">
        <v>45542.0</v>
      </c>
      <c r="N313" s="118">
        <v>5.84</v>
      </c>
      <c r="O313" s="118">
        <v>5.94</v>
      </c>
      <c r="P313" s="118">
        <v>0.68</v>
      </c>
      <c r="Q313" s="119">
        <v>5.84</v>
      </c>
      <c r="R313" s="119">
        <v>5.94</v>
      </c>
      <c r="S313" s="126">
        <v>0.68</v>
      </c>
      <c r="T313" s="118">
        <v>5.6</v>
      </c>
      <c r="U313" s="118">
        <v>5.57</v>
      </c>
      <c r="V313" s="118">
        <v>0.39</v>
      </c>
      <c r="W313" s="118">
        <v>0.0</v>
      </c>
      <c r="X313" s="118">
        <v>0.0</v>
      </c>
      <c r="Y313" s="118">
        <v>0.0</v>
      </c>
      <c r="Z313" s="118" t="s">
        <v>921</v>
      </c>
      <c r="AA313" s="118" t="s">
        <v>950</v>
      </c>
      <c r="AB313" s="118" t="s">
        <v>98</v>
      </c>
      <c r="AC313" s="120" t="s">
        <v>2134</v>
      </c>
      <c r="AD313" s="72" t="s">
        <v>925</v>
      </c>
      <c r="AE313" s="72" t="s">
        <v>2111</v>
      </c>
      <c r="AF313" s="72" t="s">
        <v>926</v>
      </c>
      <c r="AG313" s="72">
        <v>25.0</v>
      </c>
      <c r="AH313" s="121" t="s">
        <v>2135</v>
      </c>
      <c r="AI313" s="120" t="s">
        <v>968</v>
      </c>
      <c r="AJ313" s="122" t="s">
        <v>973</v>
      </c>
      <c r="AK313" s="123">
        <f>COUNTIF(Ongoing!$A$2:$X$26,A313)</f>
        <v>0</v>
      </c>
    </row>
    <row r="314" ht="26.25" customHeight="1">
      <c r="A314" s="126" t="s">
        <v>302</v>
      </c>
      <c r="B314" s="126" t="s">
        <v>162</v>
      </c>
      <c r="C314" s="127" t="s">
        <v>78</v>
      </c>
      <c r="D314" s="112">
        <v>4.0</v>
      </c>
      <c r="E314" s="113">
        <v>11.445</v>
      </c>
      <c r="F314" s="114">
        <v>14.945</v>
      </c>
      <c r="G314" s="115" t="s">
        <v>2136</v>
      </c>
      <c r="H314" s="116">
        <v>6.72</v>
      </c>
      <c r="I314" s="117">
        <v>74.0</v>
      </c>
      <c r="J314" s="117">
        <v>0.0</v>
      </c>
      <c r="K314" s="117">
        <v>0.0</v>
      </c>
      <c r="L314" s="117" t="s">
        <v>2137</v>
      </c>
      <c r="M314" s="118" t="s">
        <v>1878</v>
      </c>
      <c r="N314" s="118">
        <v>6.0</v>
      </c>
      <c r="O314" s="118">
        <v>6.5</v>
      </c>
      <c r="P314" s="118">
        <v>0.13</v>
      </c>
      <c r="Q314" s="119">
        <v>6.0</v>
      </c>
      <c r="R314" s="119">
        <v>6.5</v>
      </c>
      <c r="S314" s="126">
        <v>0.13</v>
      </c>
      <c r="T314" s="118">
        <v>6.0</v>
      </c>
      <c r="U314" s="118">
        <v>6.5</v>
      </c>
      <c r="V314" s="118">
        <v>0.13</v>
      </c>
      <c r="W314" s="118">
        <v>0.0</v>
      </c>
      <c r="X314" s="118">
        <v>0.0</v>
      </c>
      <c r="Y314" s="118">
        <v>0.0</v>
      </c>
      <c r="Z314" s="118" t="s">
        <v>907</v>
      </c>
      <c r="AA314" s="118" t="s">
        <v>1132</v>
      </c>
      <c r="AB314" s="118" t="s">
        <v>909</v>
      </c>
      <c r="AC314" s="120" t="s">
        <v>2138</v>
      </c>
      <c r="AD314" s="72" t="s">
        <v>1325</v>
      </c>
      <c r="AE314" s="72" t="s">
        <v>1046</v>
      </c>
      <c r="AF314" s="72" t="s">
        <v>1046</v>
      </c>
      <c r="AG314" s="72">
        <v>19.0</v>
      </c>
      <c r="AH314" s="121" t="s">
        <v>2139</v>
      </c>
      <c r="AI314" s="120" t="s">
        <v>984</v>
      </c>
      <c r="AJ314" s="122" t="s">
        <v>916</v>
      </c>
      <c r="AK314" s="123">
        <f>COUNTIF(Ongoing!$A$2:$X$26,A314)</f>
        <v>0</v>
      </c>
    </row>
    <row r="315" ht="26.25" customHeight="1">
      <c r="A315" s="126" t="s">
        <v>544</v>
      </c>
      <c r="B315" s="126" t="s">
        <v>244</v>
      </c>
      <c r="C315" s="127" t="s">
        <v>78</v>
      </c>
      <c r="D315" s="112">
        <v>6.0</v>
      </c>
      <c r="E315" s="113">
        <v>0.665</v>
      </c>
      <c r="F315" s="114">
        <v>0.35</v>
      </c>
      <c r="G315" s="115" t="s">
        <v>505</v>
      </c>
      <c r="H315" s="116">
        <v>6.24</v>
      </c>
      <c r="I315" s="117">
        <v>29.0</v>
      </c>
      <c r="J315" s="117">
        <v>0.0</v>
      </c>
      <c r="K315" s="117">
        <v>0.0</v>
      </c>
      <c r="L315" s="124">
        <v>45417.0</v>
      </c>
      <c r="M315" s="125">
        <v>45417.0</v>
      </c>
      <c r="N315" s="118">
        <v>5.67</v>
      </c>
      <c r="O315" s="118">
        <v>5.67</v>
      </c>
      <c r="P315" s="118">
        <v>0.08</v>
      </c>
      <c r="Q315" s="119">
        <v>5.67</v>
      </c>
      <c r="R315" s="119">
        <v>5.67</v>
      </c>
      <c r="S315" s="126">
        <v>0.08</v>
      </c>
      <c r="T315" s="118">
        <v>5.67</v>
      </c>
      <c r="U315" s="118">
        <v>5.67</v>
      </c>
      <c r="V315" s="118">
        <v>0.08</v>
      </c>
      <c r="W315" s="118">
        <v>0.0</v>
      </c>
      <c r="X315" s="118">
        <v>0.0</v>
      </c>
      <c r="Y315" s="118">
        <v>0.0</v>
      </c>
      <c r="Z315" s="118" t="s">
        <v>907</v>
      </c>
      <c r="AA315" s="118" t="s">
        <v>930</v>
      </c>
      <c r="AB315" s="118" t="s">
        <v>2140</v>
      </c>
      <c r="AC315" s="120" t="s">
        <v>1050</v>
      </c>
      <c r="AD315" s="72" t="s">
        <v>1256</v>
      </c>
      <c r="AE315" s="72" t="s">
        <v>2141</v>
      </c>
      <c r="AF315" s="72" t="s">
        <v>1089</v>
      </c>
      <c r="AG315" s="72">
        <v>24.0</v>
      </c>
      <c r="AH315" s="121" t="s">
        <v>2142</v>
      </c>
      <c r="AI315" s="120" t="s">
        <v>968</v>
      </c>
      <c r="AJ315" s="122" t="s">
        <v>916</v>
      </c>
      <c r="AK315" s="123">
        <f>COUNTIF(Ongoing!$A$2:$X$26,A315)</f>
        <v>0</v>
      </c>
    </row>
    <row r="316" ht="26.25" customHeight="1">
      <c r="A316" s="126" t="s">
        <v>813</v>
      </c>
      <c r="B316" s="126" t="s">
        <v>244</v>
      </c>
      <c r="C316" s="127" t="s">
        <v>63</v>
      </c>
      <c r="D316" s="112">
        <v>8.0</v>
      </c>
      <c r="E316" s="113">
        <v>0.525</v>
      </c>
      <c r="F316" s="114">
        <v>0.35</v>
      </c>
      <c r="G316" s="115" t="s">
        <v>1075</v>
      </c>
      <c r="H316" s="116">
        <v>6.0</v>
      </c>
      <c r="I316" s="117">
        <v>38.0</v>
      </c>
      <c r="J316" s="117">
        <v>0.0</v>
      </c>
      <c r="K316" s="117">
        <v>0.0</v>
      </c>
      <c r="L316" s="124">
        <v>45417.0</v>
      </c>
      <c r="M316" s="125">
        <v>45417.0</v>
      </c>
      <c r="N316" s="118">
        <v>5.83</v>
      </c>
      <c r="O316" s="118">
        <v>5.72</v>
      </c>
      <c r="P316" s="118">
        <v>0.24</v>
      </c>
      <c r="Q316" s="119">
        <v>5.83</v>
      </c>
      <c r="R316" s="119">
        <v>5.72</v>
      </c>
      <c r="S316" s="126">
        <v>0.24</v>
      </c>
      <c r="T316" s="118">
        <v>5.83</v>
      </c>
      <c r="U316" s="118">
        <v>5.72</v>
      </c>
      <c r="V316" s="118">
        <v>0.24</v>
      </c>
      <c r="W316" s="118">
        <v>0.0</v>
      </c>
      <c r="X316" s="118">
        <v>0.0</v>
      </c>
      <c r="Y316" s="118">
        <v>0.0</v>
      </c>
      <c r="Z316" s="118" t="s">
        <v>907</v>
      </c>
      <c r="AA316" s="118" t="s">
        <v>950</v>
      </c>
      <c r="AB316" s="118" t="s">
        <v>2143</v>
      </c>
      <c r="AC316" s="120" t="s">
        <v>2144</v>
      </c>
      <c r="AD316" s="72" t="s">
        <v>1482</v>
      </c>
      <c r="AE316" s="72" t="s">
        <v>2037</v>
      </c>
      <c r="AF316" s="72" t="s">
        <v>2037</v>
      </c>
      <c r="AG316" s="72">
        <v>24.0</v>
      </c>
      <c r="AH316" s="121" t="s">
        <v>2145</v>
      </c>
      <c r="AI316" s="120" t="s">
        <v>984</v>
      </c>
      <c r="AJ316" s="122" t="s">
        <v>942</v>
      </c>
      <c r="AK316" s="123">
        <f>COUNTIF(Ongoing!$A$2:$X$26,A316)</f>
        <v>0</v>
      </c>
    </row>
    <row r="317" ht="26.25" customHeight="1">
      <c r="A317" s="126" t="s">
        <v>807</v>
      </c>
      <c r="B317" s="126" t="s">
        <v>256</v>
      </c>
      <c r="C317" s="127" t="s">
        <v>63</v>
      </c>
      <c r="D317" s="112">
        <v>8.0</v>
      </c>
      <c r="E317" s="113">
        <v>1.015</v>
      </c>
      <c r="F317" s="114">
        <v>0.35</v>
      </c>
      <c r="G317" s="115" t="s">
        <v>1075</v>
      </c>
      <c r="H317" s="116">
        <v>6.01</v>
      </c>
      <c r="I317" s="117">
        <v>72.0</v>
      </c>
      <c r="J317" s="117">
        <v>0.0</v>
      </c>
      <c r="K317" s="117">
        <v>0.0</v>
      </c>
      <c r="L317" s="124">
        <v>45448.0</v>
      </c>
      <c r="M317" s="125">
        <v>45417.0</v>
      </c>
      <c r="N317" s="118">
        <v>5.8</v>
      </c>
      <c r="O317" s="118">
        <v>5.64</v>
      </c>
      <c r="P317" s="118">
        <v>0.36</v>
      </c>
      <c r="Q317" s="119">
        <v>5.8</v>
      </c>
      <c r="R317" s="119">
        <v>5.64</v>
      </c>
      <c r="S317" s="126">
        <v>0.36</v>
      </c>
      <c r="T317" s="118">
        <v>5.84</v>
      </c>
      <c r="U317" s="118">
        <v>5.78</v>
      </c>
      <c r="V317" s="118">
        <v>0.66</v>
      </c>
      <c r="W317" s="118">
        <v>0.0</v>
      </c>
      <c r="X317" s="118">
        <v>0.0</v>
      </c>
      <c r="Y317" s="118">
        <v>0.0</v>
      </c>
      <c r="Z317" s="118" t="s">
        <v>907</v>
      </c>
      <c r="AA317" s="118" t="s">
        <v>1081</v>
      </c>
      <c r="AB317" s="118" t="s">
        <v>2146</v>
      </c>
      <c r="AC317" s="120" t="s">
        <v>2147</v>
      </c>
      <c r="AD317" s="72" t="s">
        <v>1356</v>
      </c>
      <c r="AE317" s="72" t="s">
        <v>990</v>
      </c>
      <c r="AF317" s="72" t="s">
        <v>990</v>
      </c>
      <c r="AG317" s="72">
        <v>20.0</v>
      </c>
      <c r="AH317" s="121" t="s">
        <v>2148</v>
      </c>
      <c r="AI317" s="120" t="s">
        <v>968</v>
      </c>
      <c r="AJ317" s="122" t="s">
        <v>942</v>
      </c>
      <c r="AK317" s="123">
        <f>COUNTIF(Ongoing!$A$2:$X$26,A317)</f>
        <v>0</v>
      </c>
    </row>
    <row r="318" ht="26.25" customHeight="1">
      <c r="A318" s="126" t="s">
        <v>682</v>
      </c>
      <c r="B318" s="126" t="s">
        <v>110</v>
      </c>
      <c r="C318" s="127" t="s">
        <v>917</v>
      </c>
      <c r="D318" s="112">
        <v>8.0</v>
      </c>
      <c r="E318" s="113">
        <v>0.805</v>
      </c>
      <c r="F318" s="114">
        <v>0.35</v>
      </c>
      <c r="G318" s="115" t="s">
        <v>1304</v>
      </c>
      <c r="H318" s="116">
        <v>5.9</v>
      </c>
      <c r="I318" s="117">
        <v>38.0</v>
      </c>
      <c r="J318" s="117">
        <v>0.0</v>
      </c>
      <c r="K318" s="117">
        <v>0.0</v>
      </c>
      <c r="L318" s="124">
        <v>45417.0</v>
      </c>
      <c r="M318" s="125">
        <v>45417.0</v>
      </c>
      <c r="N318" s="118">
        <v>5.71</v>
      </c>
      <c r="O318" s="118">
        <v>5.67</v>
      </c>
      <c r="P318" s="118">
        <v>0.29</v>
      </c>
      <c r="Q318" s="119">
        <v>5.79</v>
      </c>
      <c r="R318" s="119">
        <v>5.72</v>
      </c>
      <c r="S318" s="126">
        <v>0.25</v>
      </c>
      <c r="T318" s="118">
        <v>6.06</v>
      </c>
      <c r="U318" s="118">
        <v>6.26</v>
      </c>
      <c r="V318" s="118">
        <v>0.45</v>
      </c>
      <c r="W318" s="118">
        <v>0.0</v>
      </c>
      <c r="X318" s="118">
        <v>0.0</v>
      </c>
      <c r="Y318" s="118">
        <v>0.0</v>
      </c>
      <c r="Z318" s="118" t="s">
        <v>907</v>
      </c>
      <c r="AA318" s="118" t="s">
        <v>1016</v>
      </c>
      <c r="AB318" s="118" t="s">
        <v>2149</v>
      </c>
      <c r="AC318" s="120" t="s">
        <v>2150</v>
      </c>
      <c r="AD318" s="72" t="s">
        <v>925</v>
      </c>
      <c r="AE318" s="72" t="s">
        <v>1004</v>
      </c>
      <c r="AF318" s="72" t="s">
        <v>1533</v>
      </c>
      <c r="AG318" s="72">
        <v>24.0</v>
      </c>
      <c r="AH318" s="121" t="s">
        <v>2151</v>
      </c>
      <c r="AI318" s="120" t="s">
        <v>949</v>
      </c>
      <c r="AJ318" s="122" t="s">
        <v>929</v>
      </c>
      <c r="AK318" s="123">
        <f>COUNTIF(Ongoing!$A$2:$X$26,A318)</f>
        <v>0</v>
      </c>
    </row>
    <row r="319" ht="26.25" customHeight="1">
      <c r="A319" s="126" t="s">
        <v>802</v>
      </c>
      <c r="B319" s="126" t="s">
        <v>244</v>
      </c>
      <c r="C319" s="127" t="s">
        <v>63</v>
      </c>
      <c r="D319" s="112">
        <v>8.0</v>
      </c>
      <c r="E319" s="113">
        <v>0.84</v>
      </c>
      <c r="F319" s="114">
        <v>0.35</v>
      </c>
      <c r="G319" s="115" t="s">
        <v>1327</v>
      </c>
      <c r="H319" s="116">
        <v>6.13</v>
      </c>
      <c r="I319" s="117">
        <v>72.0</v>
      </c>
      <c r="J319" s="117">
        <v>0.0</v>
      </c>
      <c r="K319" s="117">
        <v>0.0</v>
      </c>
      <c r="L319" s="124">
        <v>45448.0</v>
      </c>
      <c r="M319" s="125">
        <v>45417.0</v>
      </c>
      <c r="N319" s="118">
        <v>6.25</v>
      </c>
      <c r="O319" s="118">
        <v>6.25</v>
      </c>
      <c r="P319" s="118">
        <v>0.05</v>
      </c>
      <c r="Q319" s="119">
        <v>6.25</v>
      </c>
      <c r="R319" s="119">
        <v>6.25</v>
      </c>
      <c r="S319" s="126">
        <v>0.05</v>
      </c>
      <c r="T319" s="118">
        <v>6.25</v>
      </c>
      <c r="U319" s="118">
        <v>6.25</v>
      </c>
      <c r="V319" s="118">
        <v>0.05</v>
      </c>
      <c r="W319" s="118">
        <v>0.0</v>
      </c>
      <c r="X319" s="118">
        <v>0.0</v>
      </c>
      <c r="Y319" s="118">
        <v>0.0</v>
      </c>
      <c r="Z319" s="118" t="s">
        <v>907</v>
      </c>
      <c r="AA319" s="118" t="s">
        <v>986</v>
      </c>
      <c r="AB319" s="118" t="s">
        <v>2152</v>
      </c>
      <c r="AC319" s="120" t="s">
        <v>2153</v>
      </c>
      <c r="AD319" s="72" t="s">
        <v>2077</v>
      </c>
      <c r="AE319" s="72" t="s">
        <v>1478</v>
      </c>
      <c r="AF319" s="72" t="s">
        <v>1478</v>
      </c>
      <c r="AG319" s="72">
        <v>20.0</v>
      </c>
      <c r="AH319" s="121" t="s">
        <v>2154</v>
      </c>
      <c r="AI319" s="120" t="s">
        <v>984</v>
      </c>
      <c r="AJ319" s="122" t="s">
        <v>935</v>
      </c>
      <c r="AK319" s="123">
        <f>COUNTIF(Ongoing!$A$2:$X$26,A319)</f>
        <v>0</v>
      </c>
    </row>
    <row r="320" ht="26.25" customHeight="1">
      <c r="A320" s="128" t="s">
        <v>685</v>
      </c>
      <c r="B320" s="128" t="s">
        <v>197</v>
      </c>
      <c r="C320" s="129" t="s">
        <v>917</v>
      </c>
      <c r="D320" s="112">
        <v>8.0</v>
      </c>
      <c r="E320" s="113">
        <v>2.66</v>
      </c>
      <c r="F320" s="114">
        <v>0.35</v>
      </c>
      <c r="G320" s="115" t="s">
        <v>962</v>
      </c>
      <c r="H320" s="116">
        <v>5.98</v>
      </c>
      <c r="I320" s="117">
        <v>80.0</v>
      </c>
      <c r="J320" s="117">
        <v>0.0</v>
      </c>
      <c r="K320" s="117">
        <v>0.0</v>
      </c>
      <c r="L320" s="124">
        <v>45510.0</v>
      </c>
      <c r="M320" s="125">
        <v>45417.0</v>
      </c>
      <c r="N320" s="118">
        <v>5.79</v>
      </c>
      <c r="O320" s="118">
        <v>5.64</v>
      </c>
      <c r="P320" s="118">
        <v>0.18</v>
      </c>
      <c r="Q320" s="119">
        <v>5.79</v>
      </c>
      <c r="R320" s="119">
        <v>5.64</v>
      </c>
      <c r="S320" s="128">
        <v>0.18</v>
      </c>
      <c r="T320" s="118">
        <v>5.79</v>
      </c>
      <c r="U320" s="118">
        <v>5.64</v>
      </c>
      <c r="V320" s="118">
        <v>0.18</v>
      </c>
      <c r="W320" s="118">
        <v>0.0</v>
      </c>
      <c r="X320" s="118">
        <v>0.0</v>
      </c>
      <c r="Y320" s="118">
        <v>0.0</v>
      </c>
      <c r="Z320" s="118" t="s">
        <v>907</v>
      </c>
      <c r="AA320" s="118" t="s">
        <v>1001</v>
      </c>
      <c r="AB320" s="118" t="s">
        <v>909</v>
      </c>
      <c r="AC320" s="120" t="s">
        <v>2155</v>
      </c>
      <c r="AD320" s="72" t="s">
        <v>1256</v>
      </c>
      <c r="AE320" s="72" t="s">
        <v>1079</v>
      </c>
      <c r="AF320" s="72" t="s">
        <v>1025</v>
      </c>
      <c r="AG320" s="72">
        <v>30.0</v>
      </c>
      <c r="AH320" s="121" t="s">
        <v>2156</v>
      </c>
      <c r="AI320" s="120" t="s">
        <v>949</v>
      </c>
      <c r="AJ320" s="122" t="s">
        <v>929</v>
      </c>
      <c r="AK320" s="123">
        <f>COUNTIF(Ongoing!$A$2:$X$26,A320)</f>
        <v>0</v>
      </c>
    </row>
    <row r="321" ht="26.25" customHeight="1">
      <c r="A321" s="128" t="s">
        <v>2157</v>
      </c>
      <c r="B321" s="128" t="s">
        <v>162</v>
      </c>
      <c r="C321" s="129" t="s">
        <v>917</v>
      </c>
      <c r="D321" s="112">
        <v>8.0</v>
      </c>
      <c r="E321" s="113">
        <v>1.19</v>
      </c>
      <c r="F321" s="114">
        <v>0.35</v>
      </c>
      <c r="G321" s="115" t="s">
        <v>505</v>
      </c>
      <c r="H321" s="116">
        <v>6.08</v>
      </c>
      <c r="I321" s="117">
        <v>37.0</v>
      </c>
      <c r="J321" s="117">
        <v>0.0</v>
      </c>
      <c r="K321" s="117">
        <v>0.0</v>
      </c>
      <c r="L321" s="124">
        <v>45448.0</v>
      </c>
      <c r="M321" s="125">
        <v>45417.0</v>
      </c>
      <c r="N321" s="118">
        <v>0.0</v>
      </c>
      <c r="O321" s="118">
        <v>0.0</v>
      </c>
      <c r="P321" s="118">
        <v>0.0</v>
      </c>
      <c r="Q321" s="119">
        <v>0.0</v>
      </c>
      <c r="R321" s="119">
        <v>0.0</v>
      </c>
      <c r="S321" s="128">
        <v>0.0</v>
      </c>
      <c r="T321" s="118">
        <v>0.0</v>
      </c>
      <c r="U321" s="118">
        <v>0.0</v>
      </c>
      <c r="V321" s="118">
        <v>0.0</v>
      </c>
      <c r="W321" s="118">
        <v>0.0</v>
      </c>
      <c r="X321" s="118">
        <v>0.0</v>
      </c>
      <c r="Y321" s="118">
        <v>0.0</v>
      </c>
      <c r="Z321" s="118" t="s">
        <v>907</v>
      </c>
      <c r="AA321" s="118" t="s">
        <v>922</v>
      </c>
      <c r="AB321" s="118" t="s">
        <v>2158</v>
      </c>
      <c r="AC321" s="120" t="s">
        <v>2159</v>
      </c>
      <c r="AD321" s="72" t="s">
        <v>1364</v>
      </c>
      <c r="AE321" s="72" t="s">
        <v>959</v>
      </c>
      <c r="AF321" s="72" t="s">
        <v>959</v>
      </c>
      <c r="AG321" s="72">
        <v>21.0</v>
      </c>
      <c r="AH321" s="121" t="s">
        <v>2160</v>
      </c>
      <c r="AI321" s="120" t="s">
        <v>984</v>
      </c>
      <c r="AJ321" s="122" t="s">
        <v>929</v>
      </c>
      <c r="AK321" s="123">
        <f>COUNTIF(Ongoing!$A$2:$X$26,A321)</f>
        <v>0</v>
      </c>
    </row>
    <row r="322" ht="26.25" customHeight="1">
      <c r="A322" s="128" t="s">
        <v>732</v>
      </c>
      <c r="B322" s="128" t="s">
        <v>259</v>
      </c>
      <c r="C322" s="129" t="s">
        <v>917</v>
      </c>
      <c r="D322" s="112">
        <v>8.0</v>
      </c>
      <c r="E322" s="113">
        <v>0.735</v>
      </c>
      <c r="F322" s="114">
        <v>0.35</v>
      </c>
      <c r="G322" s="115" t="s">
        <v>505</v>
      </c>
      <c r="H322" s="116">
        <v>5.92</v>
      </c>
      <c r="I322" s="117">
        <v>45.0</v>
      </c>
      <c r="J322" s="117">
        <v>0.0</v>
      </c>
      <c r="K322" s="117">
        <v>0.0</v>
      </c>
      <c r="L322" s="124">
        <v>45417.0</v>
      </c>
      <c r="M322" s="125">
        <v>45417.0</v>
      </c>
      <c r="N322" s="118">
        <v>0.0</v>
      </c>
      <c r="O322" s="118">
        <v>0.0</v>
      </c>
      <c r="P322" s="118">
        <v>0.0</v>
      </c>
      <c r="Q322" s="119">
        <v>0.0</v>
      </c>
      <c r="R322" s="119">
        <v>0.0</v>
      </c>
      <c r="S322" s="128">
        <v>0.0</v>
      </c>
      <c r="T322" s="118">
        <v>0.0</v>
      </c>
      <c r="U322" s="118">
        <v>0.0</v>
      </c>
      <c r="V322" s="118">
        <v>0.0</v>
      </c>
      <c r="W322" s="118">
        <v>0.0</v>
      </c>
      <c r="X322" s="118">
        <v>0.0</v>
      </c>
      <c r="Y322" s="118">
        <v>0.0</v>
      </c>
      <c r="Z322" s="118" t="s">
        <v>907</v>
      </c>
      <c r="AA322" s="118" t="s">
        <v>1335</v>
      </c>
      <c r="AB322" s="118" t="s">
        <v>2161</v>
      </c>
      <c r="AC322" s="120" t="s">
        <v>2162</v>
      </c>
      <c r="AD322" s="72" t="s">
        <v>1402</v>
      </c>
      <c r="AE322" s="72" t="s">
        <v>1579</v>
      </c>
      <c r="AF322" s="72" t="s">
        <v>1579</v>
      </c>
      <c r="AG322" s="72">
        <v>19.0</v>
      </c>
      <c r="AH322" s="121" t="s">
        <v>2163</v>
      </c>
      <c r="AI322" s="120" t="s">
        <v>968</v>
      </c>
      <c r="AJ322" s="122" t="s">
        <v>929</v>
      </c>
      <c r="AK322" s="123">
        <f>COUNTIF(Ongoing!$A$2:$X$26,A322)</f>
        <v>0</v>
      </c>
    </row>
    <row r="323" ht="26.25" customHeight="1">
      <c r="A323" s="128" t="s">
        <v>537</v>
      </c>
      <c r="B323" s="128" t="s">
        <v>238</v>
      </c>
      <c r="C323" s="129" t="s">
        <v>78</v>
      </c>
      <c r="D323" s="112">
        <v>6.0</v>
      </c>
      <c r="E323" s="113">
        <v>0.7</v>
      </c>
      <c r="F323" s="114">
        <v>0.35</v>
      </c>
      <c r="G323" s="115" t="s">
        <v>505</v>
      </c>
      <c r="H323" s="116">
        <v>6.13</v>
      </c>
      <c r="I323" s="117">
        <v>39.0</v>
      </c>
      <c r="J323" s="117">
        <v>0.0</v>
      </c>
      <c r="K323" s="117">
        <v>0.0</v>
      </c>
      <c r="L323" s="124">
        <v>45417.0</v>
      </c>
      <c r="M323" s="125">
        <v>45417.0</v>
      </c>
      <c r="N323" s="118">
        <v>5.75</v>
      </c>
      <c r="O323" s="118">
        <v>5.75</v>
      </c>
      <c r="P323" s="118">
        <v>0.05</v>
      </c>
      <c r="Q323" s="119">
        <v>5.75</v>
      </c>
      <c r="R323" s="119">
        <v>5.75</v>
      </c>
      <c r="S323" s="128">
        <v>0.05</v>
      </c>
      <c r="T323" s="118">
        <v>5.75</v>
      </c>
      <c r="U323" s="118">
        <v>5.75</v>
      </c>
      <c r="V323" s="118">
        <v>0.05</v>
      </c>
      <c r="W323" s="118">
        <v>0.0</v>
      </c>
      <c r="X323" s="118">
        <v>0.0</v>
      </c>
      <c r="Y323" s="118">
        <v>0.0</v>
      </c>
      <c r="Z323" s="118" t="s">
        <v>907</v>
      </c>
      <c r="AA323" s="118" t="s">
        <v>1123</v>
      </c>
      <c r="AB323" s="118" t="s">
        <v>909</v>
      </c>
      <c r="AC323" s="120" t="s">
        <v>2164</v>
      </c>
      <c r="AD323" s="72" t="s">
        <v>1785</v>
      </c>
      <c r="AE323" s="72" t="s">
        <v>971</v>
      </c>
      <c r="AF323" s="72" t="s">
        <v>971</v>
      </c>
      <c r="AG323" s="72">
        <v>22.0</v>
      </c>
      <c r="AH323" s="121" t="s">
        <v>2165</v>
      </c>
      <c r="AI323" s="120" t="s">
        <v>984</v>
      </c>
      <c r="AJ323" s="122" t="s">
        <v>916</v>
      </c>
      <c r="AK323" s="123">
        <f>COUNTIF(Ongoing!$A$2:$X$26,A323)</f>
        <v>0</v>
      </c>
    </row>
    <row r="324" ht="26.25" customHeight="1">
      <c r="A324" s="128" t="s">
        <v>675</v>
      </c>
      <c r="B324" s="128" t="s">
        <v>121</v>
      </c>
      <c r="C324" s="129" t="s">
        <v>917</v>
      </c>
      <c r="D324" s="112">
        <v>8.0</v>
      </c>
      <c r="E324" s="113">
        <v>0.91</v>
      </c>
      <c r="F324" s="114">
        <v>0.35</v>
      </c>
      <c r="G324" s="115" t="s">
        <v>613</v>
      </c>
      <c r="H324" s="116">
        <v>6.0</v>
      </c>
      <c r="I324" s="117">
        <v>52.0</v>
      </c>
      <c r="J324" s="117">
        <v>0.0</v>
      </c>
      <c r="K324" s="117">
        <v>0.0</v>
      </c>
      <c r="L324" s="124">
        <v>45448.0</v>
      </c>
      <c r="M324" s="125">
        <v>45417.0</v>
      </c>
      <c r="N324" s="118">
        <v>6.0</v>
      </c>
      <c r="O324" s="118">
        <v>5.75</v>
      </c>
      <c r="P324" s="118">
        <v>0.05</v>
      </c>
      <c r="Q324" s="119">
        <v>6.0</v>
      </c>
      <c r="R324" s="119">
        <v>5.75</v>
      </c>
      <c r="S324" s="128">
        <v>0.05</v>
      </c>
      <c r="T324" s="118">
        <v>6.0</v>
      </c>
      <c r="U324" s="118">
        <v>5.75</v>
      </c>
      <c r="V324" s="118">
        <v>0.05</v>
      </c>
      <c r="W324" s="118">
        <v>0.0</v>
      </c>
      <c r="X324" s="118">
        <v>0.0</v>
      </c>
      <c r="Y324" s="118">
        <v>0.0</v>
      </c>
      <c r="Z324" s="118" t="s">
        <v>907</v>
      </c>
      <c r="AA324" s="118" t="s">
        <v>1016</v>
      </c>
      <c r="AB324" s="118" t="s">
        <v>2166</v>
      </c>
      <c r="AC324" s="120" t="s">
        <v>2167</v>
      </c>
      <c r="AD324" s="72" t="s">
        <v>925</v>
      </c>
      <c r="AE324" s="72" t="s">
        <v>2037</v>
      </c>
      <c r="AF324" s="72" t="s">
        <v>2037</v>
      </c>
      <c r="AG324" s="72">
        <v>19.0</v>
      </c>
      <c r="AH324" s="121" t="s">
        <v>2168</v>
      </c>
      <c r="AI324" s="120" t="s">
        <v>915</v>
      </c>
      <c r="AJ324" s="122" t="s">
        <v>929</v>
      </c>
      <c r="AK324" s="123">
        <f>COUNTIF(Ongoing!$A$2:$X$26,A324)</f>
        <v>0</v>
      </c>
    </row>
    <row r="325" ht="26.25" customHeight="1">
      <c r="A325" s="128" t="s">
        <v>355</v>
      </c>
      <c r="B325" s="128" t="s">
        <v>151</v>
      </c>
      <c r="C325" s="129" t="s">
        <v>974</v>
      </c>
      <c r="D325" s="112">
        <v>3.0</v>
      </c>
      <c r="E325" s="113">
        <v>0.7</v>
      </c>
      <c r="F325" s="114">
        <v>0.35</v>
      </c>
      <c r="G325" s="115" t="s">
        <v>505</v>
      </c>
      <c r="H325" s="116">
        <v>4.84</v>
      </c>
      <c r="I325" s="117">
        <v>9.0</v>
      </c>
      <c r="J325" s="117">
        <v>0.0</v>
      </c>
      <c r="K325" s="117">
        <v>0.0</v>
      </c>
      <c r="L325" s="124">
        <v>45417.0</v>
      </c>
      <c r="M325" s="125">
        <v>45417.0</v>
      </c>
      <c r="N325" s="118">
        <v>0.0</v>
      </c>
      <c r="O325" s="118">
        <v>0.0</v>
      </c>
      <c r="P325" s="118">
        <v>0.0</v>
      </c>
      <c r="Q325" s="119">
        <v>0.0</v>
      </c>
      <c r="R325" s="119">
        <v>0.0</v>
      </c>
      <c r="S325" s="128">
        <v>0.0</v>
      </c>
      <c r="T325" s="118">
        <v>0.0</v>
      </c>
      <c r="U325" s="118">
        <v>0.0</v>
      </c>
      <c r="V325" s="118">
        <v>0.0</v>
      </c>
      <c r="W325" s="118">
        <v>0.0</v>
      </c>
      <c r="X325" s="118">
        <v>0.0</v>
      </c>
      <c r="Y325" s="118">
        <v>0.0</v>
      </c>
      <c r="Z325" s="118" t="s">
        <v>907</v>
      </c>
      <c r="AA325" s="118" t="s">
        <v>1052</v>
      </c>
      <c r="AB325" s="118" t="s">
        <v>909</v>
      </c>
      <c r="AC325" s="120" t="s">
        <v>2169</v>
      </c>
      <c r="AD325" s="72" t="s">
        <v>2170</v>
      </c>
      <c r="AE325" s="72" t="s">
        <v>2171</v>
      </c>
      <c r="AF325" s="72" t="s">
        <v>2171</v>
      </c>
      <c r="AG325" s="72">
        <v>20.0</v>
      </c>
      <c r="AH325" s="121" t="s">
        <v>2172</v>
      </c>
      <c r="AI325" s="120" t="s">
        <v>949</v>
      </c>
      <c r="AJ325" s="122" t="s">
        <v>980</v>
      </c>
      <c r="AK325" s="123">
        <f>COUNTIF(Ongoing!$A$2:$X$26,A325)</f>
        <v>0</v>
      </c>
    </row>
    <row r="326" ht="26.25" customHeight="1">
      <c r="A326" s="128" t="s">
        <v>191</v>
      </c>
      <c r="B326" s="128" t="s">
        <v>110</v>
      </c>
      <c r="C326" s="129" t="s">
        <v>78</v>
      </c>
      <c r="D326" s="112">
        <v>1.0</v>
      </c>
      <c r="E326" s="113">
        <v>75.425</v>
      </c>
      <c r="F326" s="114">
        <v>86.205</v>
      </c>
      <c r="G326" s="115" t="s">
        <v>2173</v>
      </c>
      <c r="H326" s="116">
        <v>7.22</v>
      </c>
      <c r="I326" s="117">
        <v>90.0</v>
      </c>
      <c r="J326" s="117">
        <v>0.0</v>
      </c>
      <c r="K326" s="117">
        <v>0.0</v>
      </c>
      <c r="L326" s="117" t="s">
        <v>2174</v>
      </c>
      <c r="M326" s="118" t="s">
        <v>1254</v>
      </c>
      <c r="N326" s="118">
        <v>6.5</v>
      </c>
      <c r="O326" s="118">
        <v>7.72</v>
      </c>
      <c r="P326" s="118">
        <v>0.0</v>
      </c>
      <c r="Q326" s="119">
        <v>0.0</v>
      </c>
      <c r="R326" s="119">
        <v>0.0</v>
      </c>
      <c r="S326" s="128">
        <v>0.0</v>
      </c>
      <c r="T326" s="118">
        <v>0.0</v>
      </c>
      <c r="U326" s="118">
        <v>0.0</v>
      </c>
      <c r="V326" s="118">
        <v>0.0</v>
      </c>
      <c r="W326" s="118">
        <v>0.0</v>
      </c>
      <c r="X326" s="118">
        <v>0.0</v>
      </c>
      <c r="Y326" s="118">
        <v>0.0</v>
      </c>
      <c r="Z326" s="118" t="s">
        <v>907</v>
      </c>
      <c r="AA326" s="118" t="s">
        <v>1063</v>
      </c>
      <c r="AB326" s="118" t="s">
        <v>909</v>
      </c>
      <c r="AC326" s="120" t="s">
        <v>2175</v>
      </c>
      <c r="AD326" s="72" t="s">
        <v>2176</v>
      </c>
      <c r="AE326" s="72" t="s">
        <v>2177</v>
      </c>
      <c r="AF326" s="72" t="s">
        <v>2177</v>
      </c>
      <c r="AG326" s="72">
        <v>24.0</v>
      </c>
      <c r="AH326" s="121" t="s">
        <v>2178</v>
      </c>
      <c r="AI326" s="120" t="s">
        <v>984</v>
      </c>
      <c r="AJ326" s="122" t="s">
        <v>992</v>
      </c>
      <c r="AK326" s="123">
        <f>COUNTIF(Ongoing!$A$2:$X$26,A326)</f>
        <v>0</v>
      </c>
    </row>
    <row r="327" ht="26.25" customHeight="1">
      <c r="A327" s="128" t="s">
        <v>133</v>
      </c>
      <c r="B327" s="128" t="s">
        <v>110</v>
      </c>
      <c r="C327" s="129" t="s">
        <v>78</v>
      </c>
      <c r="D327" s="112">
        <v>1.0</v>
      </c>
      <c r="E327" s="113">
        <v>81.55</v>
      </c>
      <c r="F327" s="114">
        <v>87.64</v>
      </c>
      <c r="G327" s="115" t="s">
        <v>2179</v>
      </c>
      <c r="H327" s="116">
        <v>7.39</v>
      </c>
      <c r="I327" s="117">
        <v>83.0</v>
      </c>
      <c r="J327" s="117">
        <v>50.0</v>
      </c>
      <c r="K327" s="117">
        <v>0.0</v>
      </c>
      <c r="L327" s="117" t="s">
        <v>2180</v>
      </c>
      <c r="M327" s="118" t="s">
        <v>2181</v>
      </c>
      <c r="N327" s="118">
        <v>6.1</v>
      </c>
      <c r="O327" s="118">
        <v>6.91</v>
      </c>
      <c r="P327" s="118">
        <v>0.92</v>
      </c>
      <c r="Q327" s="119">
        <v>6.12</v>
      </c>
      <c r="R327" s="119">
        <v>7.16</v>
      </c>
      <c r="S327" s="128">
        <v>0.86</v>
      </c>
      <c r="T327" s="118">
        <v>0.0</v>
      </c>
      <c r="U327" s="118">
        <v>0.0</v>
      </c>
      <c r="V327" s="118">
        <v>0.0</v>
      </c>
      <c r="W327" s="118">
        <v>0.0</v>
      </c>
      <c r="X327" s="118">
        <v>0.0</v>
      </c>
      <c r="Y327" s="118">
        <v>0.0</v>
      </c>
      <c r="Z327" s="118" t="s">
        <v>907</v>
      </c>
      <c r="AA327" s="118" t="s">
        <v>936</v>
      </c>
      <c r="AB327" s="118" t="s">
        <v>2182</v>
      </c>
      <c r="AC327" s="120" t="s">
        <v>2183</v>
      </c>
      <c r="AD327" s="72" t="s">
        <v>1317</v>
      </c>
      <c r="AE327" s="72" t="s">
        <v>1126</v>
      </c>
      <c r="AF327" s="72" t="s">
        <v>1744</v>
      </c>
      <c r="AG327" s="72">
        <v>31.0</v>
      </c>
      <c r="AH327" s="121" t="s">
        <v>2184</v>
      </c>
      <c r="AI327" s="120" t="s">
        <v>984</v>
      </c>
      <c r="AJ327" s="122" t="s">
        <v>916</v>
      </c>
      <c r="AK327" s="123">
        <f>COUNTIF(Ongoing!$A$2:$X$26,A327)</f>
        <v>0</v>
      </c>
    </row>
    <row r="328" ht="26.25" customHeight="1">
      <c r="A328" s="128" t="s">
        <v>317</v>
      </c>
      <c r="B328" s="128" t="s">
        <v>241</v>
      </c>
      <c r="C328" s="129" t="s">
        <v>78</v>
      </c>
      <c r="D328" s="112">
        <v>2.0</v>
      </c>
      <c r="E328" s="113">
        <v>23.065</v>
      </c>
      <c r="F328" s="114">
        <v>32.13</v>
      </c>
      <c r="G328" s="115" t="s">
        <v>216</v>
      </c>
      <c r="H328" s="116">
        <v>6.7</v>
      </c>
      <c r="I328" s="117">
        <v>90.0</v>
      </c>
      <c r="J328" s="117">
        <v>70.0</v>
      </c>
      <c r="K328" s="117">
        <v>0.0</v>
      </c>
      <c r="L328" s="117" t="s">
        <v>2185</v>
      </c>
      <c r="M328" s="118" t="s">
        <v>2186</v>
      </c>
      <c r="N328" s="118">
        <v>0.0</v>
      </c>
      <c r="O328" s="118">
        <v>0.0</v>
      </c>
      <c r="P328" s="118">
        <v>0.0</v>
      </c>
      <c r="Q328" s="119">
        <v>0.0</v>
      </c>
      <c r="R328" s="119">
        <v>0.0</v>
      </c>
      <c r="S328" s="128">
        <v>0.0</v>
      </c>
      <c r="T328" s="118">
        <v>0.0</v>
      </c>
      <c r="U328" s="118">
        <v>0.0</v>
      </c>
      <c r="V328" s="118">
        <v>0.0</v>
      </c>
      <c r="W328" s="118">
        <v>0.0</v>
      </c>
      <c r="X328" s="118">
        <v>0.0</v>
      </c>
      <c r="Y328" s="118">
        <v>0.0</v>
      </c>
      <c r="Z328" s="118" t="s">
        <v>907</v>
      </c>
      <c r="AA328" s="118" t="s">
        <v>930</v>
      </c>
      <c r="AB328" s="118" t="s">
        <v>909</v>
      </c>
      <c r="AC328" s="120" t="s">
        <v>2187</v>
      </c>
      <c r="AD328" s="72" t="s">
        <v>2170</v>
      </c>
      <c r="AE328" s="72" t="s">
        <v>1136</v>
      </c>
      <c r="AF328" s="72" t="s">
        <v>1136</v>
      </c>
      <c r="AG328" s="72">
        <v>29.0</v>
      </c>
      <c r="AH328" s="121" t="s">
        <v>2188</v>
      </c>
      <c r="AI328" s="120" t="s">
        <v>968</v>
      </c>
      <c r="AJ328" s="122" t="s">
        <v>916</v>
      </c>
      <c r="AK328" s="123">
        <f>COUNTIF(Ongoing!$A$2:$X$26,A328)</f>
        <v>0</v>
      </c>
    </row>
    <row r="329" ht="26.25" customHeight="1">
      <c r="A329" s="128" t="s">
        <v>175</v>
      </c>
      <c r="B329" s="128" t="s">
        <v>177</v>
      </c>
      <c r="C329" s="129" t="s">
        <v>63</v>
      </c>
      <c r="D329" s="112">
        <v>1.0</v>
      </c>
      <c r="E329" s="113">
        <v>38.115</v>
      </c>
      <c r="F329" s="114">
        <v>33.775</v>
      </c>
      <c r="G329" s="115" t="s">
        <v>2189</v>
      </c>
      <c r="H329" s="116">
        <v>6.94</v>
      </c>
      <c r="I329" s="117">
        <v>88.0</v>
      </c>
      <c r="J329" s="117">
        <v>30.0</v>
      </c>
      <c r="K329" s="117">
        <v>20.0</v>
      </c>
      <c r="L329" s="117" t="s">
        <v>2190</v>
      </c>
      <c r="M329" s="118" t="s">
        <v>2191</v>
      </c>
      <c r="N329" s="118">
        <v>0.0</v>
      </c>
      <c r="O329" s="118">
        <v>0.0</v>
      </c>
      <c r="P329" s="118">
        <v>0.0</v>
      </c>
      <c r="Q329" s="119">
        <v>6.09</v>
      </c>
      <c r="R329" s="119">
        <v>6.68</v>
      </c>
      <c r="S329" s="128">
        <v>0.29</v>
      </c>
      <c r="T329" s="118">
        <v>0.0</v>
      </c>
      <c r="U329" s="118">
        <v>0.0</v>
      </c>
      <c r="V329" s="118">
        <v>0.0</v>
      </c>
      <c r="W329" s="118">
        <v>0.0</v>
      </c>
      <c r="X329" s="118">
        <v>0.0</v>
      </c>
      <c r="Y329" s="118">
        <v>0.0</v>
      </c>
      <c r="Z329" s="118" t="s">
        <v>921</v>
      </c>
      <c r="AA329" s="118" t="s">
        <v>943</v>
      </c>
      <c r="AB329" s="118" t="s">
        <v>98</v>
      </c>
      <c r="AC329" s="120" t="s">
        <v>2192</v>
      </c>
      <c r="AD329" s="72" t="s">
        <v>1477</v>
      </c>
      <c r="AE329" s="72" t="s">
        <v>2111</v>
      </c>
      <c r="AF329" s="72" t="s">
        <v>926</v>
      </c>
      <c r="AG329" s="72">
        <v>25.0</v>
      </c>
      <c r="AH329" s="121" t="s">
        <v>2193</v>
      </c>
      <c r="AI329" s="120" t="s">
        <v>968</v>
      </c>
      <c r="AJ329" s="122" t="s">
        <v>1113</v>
      </c>
      <c r="AK329" s="123">
        <f>COUNTIF(Ongoing!$A$2:$X$26,A329)</f>
        <v>0</v>
      </c>
    </row>
    <row r="330" ht="26.25" customHeight="1">
      <c r="A330" s="128" t="s">
        <v>416</v>
      </c>
      <c r="B330" s="128" t="s">
        <v>95</v>
      </c>
      <c r="C330" s="129" t="s">
        <v>78</v>
      </c>
      <c r="D330" s="112">
        <v>3.0</v>
      </c>
      <c r="E330" s="113">
        <v>25.13</v>
      </c>
      <c r="F330" s="114">
        <v>28.49</v>
      </c>
      <c r="G330" s="115" t="s">
        <v>212</v>
      </c>
      <c r="H330" s="116">
        <v>6.97</v>
      </c>
      <c r="I330" s="117">
        <v>69.0</v>
      </c>
      <c r="J330" s="117">
        <v>20.0</v>
      </c>
      <c r="K330" s="117">
        <v>0.0</v>
      </c>
      <c r="L330" s="117" t="s">
        <v>2194</v>
      </c>
      <c r="M330" s="118" t="s">
        <v>1153</v>
      </c>
      <c r="N330" s="118">
        <v>0.0</v>
      </c>
      <c r="O330" s="118">
        <v>0.0</v>
      </c>
      <c r="P330" s="118">
        <v>0.0</v>
      </c>
      <c r="Q330" s="119">
        <v>0.0</v>
      </c>
      <c r="R330" s="119">
        <v>0.0</v>
      </c>
      <c r="S330" s="128">
        <v>0.0</v>
      </c>
      <c r="T330" s="118">
        <v>0.0</v>
      </c>
      <c r="U330" s="118">
        <v>0.0</v>
      </c>
      <c r="V330" s="118">
        <v>0.0</v>
      </c>
      <c r="W330" s="118">
        <v>0.0</v>
      </c>
      <c r="X330" s="118">
        <v>0.0</v>
      </c>
      <c r="Y330" s="118">
        <v>0.0</v>
      </c>
      <c r="Z330" s="118" t="s">
        <v>907</v>
      </c>
      <c r="AA330" s="118" t="s">
        <v>936</v>
      </c>
      <c r="AB330" s="118" t="s">
        <v>2195</v>
      </c>
      <c r="AC330" s="120" t="s">
        <v>2196</v>
      </c>
      <c r="AD330" s="72" t="s">
        <v>2197</v>
      </c>
      <c r="AE330" s="72" t="s">
        <v>1115</v>
      </c>
      <c r="AF330" s="72" t="s">
        <v>1140</v>
      </c>
      <c r="AG330" s="72">
        <v>31.0</v>
      </c>
      <c r="AH330" s="121" t="s">
        <v>2198</v>
      </c>
      <c r="AI330" s="120" t="s">
        <v>968</v>
      </c>
      <c r="AJ330" s="122" t="s">
        <v>916</v>
      </c>
      <c r="AK330" s="123">
        <f>COUNTIF(Ongoing!$A$2:$X$26,A330)</f>
        <v>0</v>
      </c>
    </row>
    <row r="331" ht="26.25" customHeight="1">
      <c r="A331" s="128" t="s">
        <v>204</v>
      </c>
      <c r="B331" s="128" t="s">
        <v>103</v>
      </c>
      <c r="C331" s="129" t="s">
        <v>63</v>
      </c>
      <c r="D331" s="112">
        <v>1.0</v>
      </c>
      <c r="E331" s="113">
        <v>22.715</v>
      </c>
      <c r="F331" s="114">
        <v>22.925</v>
      </c>
      <c r="G331" s="115" t="s">
        <v>2199</v>
      </c>
      <c r="H331" s="116">
        <v>6.75</v>
      </c>
      <c r="I331" s="117">
        <v>84.0</v>
      </c>
      <c r="J331" s="117">
        <v>10.0</v>
      </c>
      <c r="K331" s="117">
        <v>10.0</v>
      </c>
      <c r="L331" s="117" t="s">
        <v>2200</v>
      </c>
      <c r="M331" s="118" t="s">
        <v>1606</v>
      </c>
      <c r="N331" s="118">
        <v>0.0</v>
      </c>
      <c r="O331" s="118">
        <v>0.0</v>
      </c>
      <c r="P331" s="118">
        <v>0.0</v>
      </c>
      <c r="Q331" s="119">
        <v>0.0</v>
      </c>
      <c r="R331" s="119">
        <v>0.0</v>
      </c>
      <c r="S331" s="128">
        <v>0.0</v>
      </c>
      <c r="T331" s="118">
        <v>0.0</v>
      </c>
      <c r="U331" s="118">
        <v>0.0</v>
      </c>
      <c r="V331" s="118">
        <v>0.0</v>
      </c>
      <c r="W331" s="118">
        <v>0.0</v>
      </c>
      <c r="X331" s="118">
        <v>0.0</v>
      </c>
      <c r="Y331" s="118">
        <v>0.0</v>
      </c>
      <c r="Z331" s="118" t="s">
        <v>907</v>
      </c>
      <c r="AA331" s="118" t="s">
        <v>1094</v>
      </c>
      <c r="AB331" s="118" t="s">
        <v>2201</v>
      </c>
      <c r="AC331" s="120" t="s">
        <v>2202</v>
      </c>
      <c r="AD331" s="72" t="s">
        <v>1065</v>
      </c>
      <c r="AE331" s="72" t="s">
        <v>1011</v>
      </c>
      <c r="AF331" s="72" t="s">
        <v>1011</v>
      </c>
      <c r="AG331" s="72">
        <v>26.0</v>
      </c>
      <c r="AH331" s="121" t="s">
        <v>2203</v>
      </c>
      <c r="AI331" s="120" t="s">
        <v>1000</v>
      </c>
      <c r="AJ331" s="122" t="s">
        <v>942</v>
      </c>
      <c r="AK331" s="123">
        <f>COUNTIF(Ongoing!$A$2:$X$26,A331)</f>
        <v>0</v>
      </c>
    </row>
    <row r="332" ht="26.25" customHeight="1">
      <c r="A332" s="126" t="s">
        <v>306</v>
      </c>
      <c r="B332" s="126" t="s">
        <v>162</v>
      </c>
      <c r="C332" s="127" t="s">
        <v>78</v>
      </c>
      <c r="D332" s="112">
        <v>3.0</v>
      </c>
      <c r="E332" s="113">
        <v>18.69</v>
      </c>
      <c r="F332" s="114">
        <v>28.28</v>
      </c>
      <c r="G332" s="115" t="s">
        <v>2204</v>
      </c>
      <c r="H332" s="116">
        <v>6.87</v>
      </c>
      <c r="I332" s="117">
        <v>74.0</v>
      </c>
      <c r="J332" s="117">
        <v>20.0</v>
      </c>
      <c r="K332" s="117">
        <v>0.0</v>
      </c>
      <c r="L332" s="117" t="s">
        <v>2205</v>
      </c>
      <c r="M332" s="118" t="s">
        <v>1450</v>
      </c>
      <c r="N332" s="118">
        <v>0.0</v>
      </c>
      <c r="O332" s="118">
        <v>0.0</v>
      </c>
      <c r="P332" s="118">
        <v>0.0</v>
      </c>
      <c r="Q332" s="119">
        <v>0.0</v>
      </c>
      <c r="R332" s="119">
        <v>0.0</v>
      </c>
      <c r="S332" s="126">
        <v>0.0</v>
      </c>
      <c r="T332" s="118">
        <v>0.0</v>
      </c>
      <c r="U332" s="118">
        <v>0.0</v>
      </c>
      <c r="V332" s="118">
        <v>0.0</v>
      </c>
      <c r="W332" s="118">
        <v>0.0</v>
      </c>
      <c r="X332" s="118">
        <v>0.0</v>
      </c>
      <c r="Y332" s="118">
        <v>0.0</v>
      </c>
      <c r="Z332" s="118" t="s">
        <v>907</v>
      </c>
      <c r="AA332" s="118" t="s">
        <v>908</v>
      </c>
      <c r="AB332" s="118" t="s">
        <v>2206</v>
      </c>
      <c r="AC332" s="120" t="s">
        <v>2207</v>
      </c>
      <c r="AD332" s="72" t="s">
        <v>1190</v>
      </c>
      <c r="AE332" s="72" t="s">
        <v>966</v>
      </c>
      <c r="AF332" s="72" t="s">
        <v>966</v>
      </c>
      <c r="AG332" s="72">
        <v>23.0</v>
      </c>
      <c r="AH332" s="121" t="s">
        <v>2208</v>
      </c>
      <c r="AI332" s="120" t="s">
        <v>984</v>
      </c>
      <c r="AJ332" s="122" t="s">
        <v>916</v>
      </c>
      <c r="AK332" s="123">
        <f>COUNTIF(Ongoing!$A$2:$X$26,A332)</f>
        <v>0</v>
      </c>
    </row>
    <row r="333" ht="26.25" customHeight="1">
      <c r="A333" s="126" t="s">
        <v>368</v>
      </c>
      <c r="B333" s="126" t="s">
        <v>116</v>
      </c>
      <c r="C333" s="127" t="s">
        <v>63</v>
      </c>
      <c r="D333" s="112">
        <v>3.0</v>
      </c>
      <c r="E333" s="113">
        <v>9.485</v>
      </c>
      <c r="F333" s="114">
        <v>14.7</v>
      </c>
      <c r="G333" s="115" t="s">
        <v>1466</v>
      </c>
      <c r="H333" s="116">
        <v>6.85</v>
      </c>
      <c r="I333" s="117">
        <v>65.0</v>
      </c>
      <c r="J333" s="117">
        <v>0.0</v>
      </c>
      <c r="K333" s="117">
        <v>0.0</v>
      </c>
      <c r="L333" s="117" t="s">
        <v>2209</v>
      </c>
      <c r="M333" s="118" t="s">
        <v>1878</v>
      </c>
      <c r="N333" s="118">
        <v>5.9</v>
      </c>
      <c r="O333" s="118">
        <v>5.95</v>
      </c>
      <c r="P333" s="118">
        <v>0.53</v>
      </c>
      <c r="Q333" s="119">
        <v>5.99</v>
      </c>
      <c r="R333" s="119">
        <v>6.23</v>
      </c>
      <c r="S333" s="126">
        <v>0.57</v>
      </c>
      <c r="T333" s="118">
        <v>0.0</v>
      </c>
      <c r="U333" s="118">
        <v>0.0</v>
      </c>
      <c r="V333" s="118">
        <v>0.0</v>
      </c>
      <c r="W333" s="118">
        <v>0.0</v>
      </c>
      <c r="X333" s="118">
        <v>0.0</v>
      </c>
      <c r="Y333" s="118">
        <v>0.0</v>
      </c>
      <c r="Z333" s="118" t="s">
        <v>921</v>
      </c>
      <c r="AA333" s="118" t="s">
        <v>1052</v>
      </c>
      <c r="AB333" s="118" t="s">
        <v>909</v>
      </c>
      <c r="AC333" s="120" t="s">
        <v>2210</v>
      </c>
      <c r="AD333" s="72" t="s">
        <v>925</v>
      </c>
      <c r="AE333" s="72" t="s">
        <v>1140</v>
      </c>
      <c r="AF333" s="72" t="s">
        <v>2211</v>
      </c>
      <c r="AG333" s="72">
        <v>24.0</v>
      </c>
      <c r="AH333" s="121" t="s">
        <v>2212</v>
      </c>
      <c r="AI333" s="120" t="s">
        <v>915</v>
      </c>
      <c r="AJ333" s="122" t="s">
        <v>985</v>
      </c>
      <c r="AK333" s="123">
        <f>COUNTIF(Ongoing!$A$2:$X$26,A333)</f>
        <v>0</v>
      </c>
    </row>
    <row r="334" ht="26.25" customHeight="1">
      <c r="A334" s="126" t="s">
        <v>262</v>
      </c>
      <c r="B334" s="126" t="s">
        <v>264</v>
      </c>
      <c r="C334" s="127" t="s">
        <v>63</v>
      </c>
      <c r="D334" s="112">
        <v>2.0</v>
      </c>
      <c r="E334" s="113">
        <v>12.32</v>
      </c>
      <c r="F334" s="114">
        <v>16.065</v>
      </c>
      <c r="G334" s="115" t="s">
        <v>1490</v>
      </c>
      <c r="H334" s="116">
        <v>6.51</v>
      </c>
      <c r="I334" s="117">
        <v>90.0</v>
      </c>
      <c r="J334" s="117">
        <v>20.0</v>
      </c>
      <c r="K334" s="117">
        <v>70.0</v>
      </c>
      <c r="L334" s="117" t="s">
        <v>1171</v>
      </c>
      <c r="M334" s="118" t="s">
        <v>1590</v>
      </c>
      <c r="N334" s="118">
        <v>6.06</v>
      </c>
      <c r="O334" s="118">
        <v>6.42</v>
      </c>
      <c r="P334" s="118">
        <v>0.7</v>
      </c>
      <c r="Q334" s="119">
        <v>6.01</v>
      </c>
      <c r="R334" s="119">
        <v>6.25</v>
      </c>
      <c r="S334" s="126">
        <v>0.75</v>
      </c>
      <c r="T334" s="118">
        <v>5.82</v>
      </c>
      <c r="U334" s="118">
        <v>5.87</v>
      </c>
      <c r="V334" s="118">
        <v>0.5</v>
      </c>
      <c r="W334" s="118">
        <v>0.0</v>
      </c>
      <c r="X334" s="118">
        <v>0.0</v>
      </c>
      <c r="Y334" s="118">
        <v>0.0</v>
      </c>
      <c r="Z334" s="118" t="s">
        <v>907</v>
      </c>
      <c r="AA334" s="118" t="s">
        <v>1480</v>
      </c>
      <c r="AB334" s="118" t="s">
        <v>2213</v>
      </c>
      <c r="AC334" s="120" t="s">
        <v>2214</v>
      </c>
      <c r="AD334" s="72" t="s">
        <v>1368</v>
      </c>
      <c r="AE334" s="72" t="s">
        <v>990</v>
      </c>
      <c r="AF334" s="72" t="s">
        <v>1115</v>
      </c>
      <c r="AG334" s="72">
        <v>27.0</v>
      </c>
      <c r="AH334" s="121" t="s">
        <v>2215</v>
      </c>
      <c r="AI334" s="120" t="s">
        <v>968</v>
      </c>
      <c r="AJ334" s="122" t="s">
        <v>1113</v>
      </c>
      <c r="AK334" s="123">
        <f>COUNTIF(Ongoing!$A$2:$X$26,A334)</f>
        <v>0</v>
      </c>
    </row>
    <row r="335" ht="26.25" customHeight="1">
      <c r="A335" s="126" t="s">
        <v>270</v>
      </c>
      <c r="B335" s="126" t="s">
        <v>143</v>
      </c>
      <c r="C335" s="127" t="s">
        <v>78</v>
      </c>
      <c r="D335" s="112">
        <v>2.0</v>
      </c>
      <c r="E335" s="113">
        <v>27.825</v>
      </c>
      <c r="F335" s="114">
        <v>29.47</v>
      </c>
      <c r="G335" s="115" t="s">
        <v>2216</v>
      </c>
      <c r="H335" s="116">
        <v>6.78</v>
      </c>
      <c r="I335" s="117">
        <v>81.0</v>
      </c>
      <c r="J335" s="117">
        <v>0.0</v>
      </c>
      <c r="K335" s="117">
        <v>0.0</v>
      </c>
      <c r="L335" s="117" t="s">
        <v>1450</v>
      </c>
      <c r="M335" s="118" t="s">
        <v>1147</v>
      </c>
      <c r="N335" s="118">
        <v>0.0</v>
      </c>
      <c r="O335" s="118">
        <v>0.0</v>
      </c>
      <c r="P335" s="118">
        <v>0.0</v>
      </c>
      <c r="Q335" s="119">
        <v>0.0</v>
      </c>
      <c r="R335" s="119">
        <v>0.0</v>
      </c>
      <c r="S335" s="126">
        <v>0.0</v>
      </c>
      <c r="T335" s="118">
        <v>0.0</v>
      </c>
      <c r="U335" s="118">
        <v>0.0</v>
      </c>
      <c r="V335" s="118">
        <v>0.0</v>
      </c>
      <c r="W335" s="118">
        <v>0.0</v>
      </c>
      <c r="X335" s="118">
        <v>0.0</v>
      </c>
      <c r="Y335" s="118">
        <v>0.0</v>
      </c>
      <c r="Z335" s="118" t="s">
        <v>907</v>
      </c>
      <c r="AA335" s="118" t="s">
        <v>1132</v>
      </c>
      <c r="AB335" s="118" t="s">
        <v>909</v>
      </c>
      <c r="AC335" s="120" t="s">
        <v>2217</v>
      </c>
      <c r="AD335" s="72" t="s">
        <v>2218</v>
      </c>
      <c r="AE335" s="72" t="s">
        <v>927</v>
      </c>
      <c r="AF335" s="72" t="s">
        <v>1120</v>
      </c>
      <c r="AG335" s="72">
        <v>27.0</v>
      </c>
      <c r="AH335" s="121" t="s">
        <v>2219</v>
      </c>
      <c r="AI335" s="120" t="s">
        <v>968</v>
      </c>
      <c r="AJ335" s="122" t="s">
        <v>916</v>
      </c>
      <c r="AK335" s="123">
        <f>COUNTIF(Ongoing!$A$2:$X$26,A335)</f>
        <v>0</v>
      </c>
    </row>
    <row r="336" ht="26.25" customHeight="1">
      <c r="A336" s="126" t="s">
        <v>410</v>
      </c>
      <c r="B336" s="126" t="s">
        <v>264</v>
      </c>
      <c r="C336" s="127" t="s">
        <v>78</v>
      </c>
      <c r="D336" s="112">
        <v>3.0</v>
      </c>
      <c r="E336" s="113">
        <v>10.57</v>
      </c>
      <c r="F336" s="114">
        <v>15.295</v>
      </c>
      <c r="G336" s="115" t="s">
        <v>289</v>
      </c>
      <c r="H336" s="116">
        <v>6.56</v>
      </c>
      <c r="I336" s="117">
        <v>86.0</v>
      </c>
      <c r="J336" s="117">
        <v>30.0</v>
      </c>
      <c r="K336" s="117">
        <v>0.0</v>
      </c>
      <c r="L336" s="117" t="s">
        <v>2220</v>
      </c>
      <c r="M336" s="118" t="s">
        <v>1243</v>
      </c>
      <c r="N336" s="118">
        <v>5.88</v>
      </c>
      <c r="O336" s="118">
        <v>6.23</v>
      </c>
      <c r="P336" s="118">
        <v>0.63</v>
      </c>
      <c r="Q336" s="119">
        <v>5.84</v>
      </c>
      <c r="R336" s="119">
        <v>6.19</v>
      </c>
      <c r="S336" s="126">
        <v>0.43</v>
      </c>
      <c r="T336" s="118">
        <v>0.0</v>
      </c>
      <c r="U336" s="118">
        <v>0.0</v>
      </c>
      <c r="V336" s="118">
        <v>0.0</v>
      </c>
      <c r="W336" s="118">
        <v>0.0</v>
      </c>
      <c r="X336" s="118">
        <v>0.0</v>
      </c>
      <c r="Y336" s="118">
        <v>0.0</v>
      </c>
      <c r="Z336" s="118" t="s">
        <v>907</v>
      </c>
      <c r="AA336" s="118" t="s">
        <v>943</v>
      </c>
      <c r="AB336" s="118" t="s">
        <v>909</v>
      </c>
      <c r="AC336" s="120" t="s">
        <v>2221</v>
      </c>
      <c r="AD336" s="72" t="s">
        <v>925</v>
      </c>
      <c r="AE336" s="72" t="s">
        <v>1025</v>
      </c>
      <c r="AF336" s="72" t="s">
        <v>912</v>
      </c>
      <c r="AG336" s="72">
        <v>26.0</v>
      </c>
      <c r="AH336" s="121" t="s">
        <v>2222</v>
      </c>
      <c r="AI336" s="120" t="s">
        <v>984</v>
      </c>
      <c r="AJ336" s="122" t="s">
        <v>916</v>
      </c>
      <c r="AK336" s="123">
        <f>COUNTIF(Ongoing!$A$2:$X$26,A336)</f>
        <v>0</v>
      </c>
    </row>
    <row r="337" ht="26.25" customHeight="1">
      <c r="A337" s="126" t="s">
        <v>208</v>
      </c>
      <c r="B337" s="126" t="s">
        <v>177</v>
      </c>
      <c r="C337" s="127" t="s">
        <v>63</v>
      </c>
      <c r="D337" s="112">
        <v>2.0</v>
      </c>
      <c r="E337" s="113">
        <v>16.24</v>
      </c>
      <c r="F337" s="114">
        <v>15.75</v>
      </c>
      <c r="G337" s="115" t="s">
        <v>2223</v>
      </c>
      <c r="H337" s="116">
        <v>6.51</v>
      </c>
      <c r="I337" s="117">
        <v>89.0</v>
      </c>
      <c r="J337" s="117">
        <v>0.0</v>
      </c>
      <c r="K337" s="117">
        <v>70.0</v>
      </c>
      <c r="L337" s="117" t="s">
        <v>2224</v>
      </c>
      <c r="M337" s="118" t="s">
        <v>1457</v>
      </c>
      <c r="N337" s="118">
        <v>0.0</v>
      </c>
      <c r="O337" s="118">
        <v>0.0</v>
      </c>
      <c r="P337" s="118">
        <v>0.0</v>
      </c>
      <c r="Q337" s="119">
        <v>0.0</v>
      </c>
      <c r="R337" s="119">
        <v>0.0</v>
      </c>
      <c r="S337" s="126">
        <v>0.0</v>
      </c>
      <c r="T337" s="118">
        <v>0.0</v>
      </c>
      <c r="U337" s="118">
        <v>0.0</v>
      </c>
      <c r="V337" s="118">
        <v>0.0</v>
      </c>
      <c r="W337" s="118">
        <v>0.0</v>
      </c>
      <c r="X337" s="118">
        <v>0.0</v>
      </c>
      <c r="Y337" s="118">
        <v>0.0</v>
      </c>
      <c r="Z337" s="118" t="s">
        <v>921</v>
      </c>
      <c r="AA337" s="118" t="s">
        <v>981</v>
      </c>
      <c r="AB337" s="118" t="s">
        <v>1315</v>
      </c>
      <c r="AC337" s="120" t="s">
        <v>2225</v>
      </c>
      <c r="AD337" s="72" t="s">
        <v>1317</v>
      </c>
      <c r="AE337" s="72" t="s">
        <v>1046</v>
      </c>
      <c r="AF337" s="72" t="s">
        <v>1046</v>
      </c>
      <c r="AG337" s="72">
        <v>23.0</v>
      </c>
      <c r="AH337" s="121" t="s">
        <v>2226</v>
      </c>
      <c r="AI337" s="120" t="s">
        <v>968</v>
      </c>
      <c r="AJ337" s="122" t="s">
        <v>942</v>
      </c>
      <c r="AK337" s="123">
        <f>COUNTIF(Ongoing!$A$2:$X$26,A337)</f>
        <v>0</v>
      </c>
    </row>
    <row r="338" ht="26.25" customHeight="1">
      <c r="A338" s="126" t="s">
        <v>250</v>
      </c>
      <c r="B338" s="126" t="s">
        <v>177</v>
      </c>
      <c r="C338" s="127" t="s">
        <v>974</v>
      </c>
      <c r="D338" s="112">
        <v>2.0</v>
      </c>
      <c r="E338" s="113">
        <v>7.945</v>
      </c>
      <c r="F338" s="114">
        <v>8.33</v>
      </c>
      <c r="G338" s="115" t="s">
        <v>1166</v>
      </c>
      <c r="H338" s="116">
        <v>4.8</v>
      </c>
      <c r="I338" s="117">
        <v>86.0</v>
      </c>
      <c r="J338" s="117">
        <v>0.0</v>
      </c>
      <c r="K338" s="117">
        <v>0.0</v>
      </c>
      <c r="L338" s="117" t="s">
        <v>1776</v>
      </c>
      <c r="M338" s="118" t="s">
        <v>1167</v>
      </c>
      <c r="N338" s="118">
        <v>0.0</v>
      </c>
      <c r="O338" s="118">
        <v>0.0</v>
      </c>
      <c r="P338" s="118">
        <v>0.0</v>
      </c>
      <c r="Q338" s="119">
        <v>0.0</v>
      </c>
      <c r="R338" s="119">
        <v>0.0</v>
      </c>
      <c r="S338" s="126">
        <v>0.0</v>
      </c>
      <c r="T338" s="118">
        <v>0.0</v>
      </c>
      <c r="U338" s="118">
        <v>0.0</v>
      </c>
      <c r="V338" s="118">
        <v>0.0</v>
      </c>
      <c r="W338" s="118">
        <v>0.0</v>
      </c>
      <c r="X338" s="118">
        <v>0.0</v>
      </c>
      <c r="Y338" s="118">
        <v>0.0</v>
      </c>
      <c r="Z338" s="118" t="s">
        <v>907</v>
      </c>
      <c r="AA338" s="118" t="s">
        <v>908</v>
      </c>
      <c r="AB338" s="118" t="s">
        <v>2227</v>
      </c>
      <c r="AC338" s="120" t="s">
        <v>2228</v>
      </c>
      <c r="AD338" s="72" t="s">
        <v>2229</v>
      </c>
      <c r="AE338" s="72" t="s">
        <v>1079</v>
      </c>
      <c r="AF338" s="72" t="s">
        <v>1079</v>
      </c>
      <c r="AG338" s="72">
        <v>21.0</v>
      </c>
      <c r="AH338" s="121" t="s">
        <v>2230</v>
      </c>
      <c r="AI338" s="120" t="s">
        <v>1000</v>
      </c>
      <c r="AJ338" s="122" t="s">
        <v>980</v>
      </c>
      <c r="AK338" s="123">
        <f>COUNTIF(Ongoing!$A$2:$X$26,A338)</f>
        <v>0</v>
      </c>
    </row>
    <row r="339" ht="26.25" customHeight="1">
      <c r="A339" s="126" t="s">
        <v>486</v>
      </c>
      <c r="B339" s="126" t="s">
        <v>177</v>
      </c>
      <c r="C339" s="127" t="s">
        <v>78</v>
      </c>
      <c r="D339" s="112">
        <v>5.0</v>
      </c>
      <c r="E339" s="113">
        <v>1.96</v>
      </c>
      <c r="F339" s="114">
        <v>2.625</v>
      </c>
      <c r="G339" s="115" t="s">
        <v>582</v>
      </c>
      <c r="H339" s="116">
        <v>6.58</v>
      </c>
      <c r="I339" s="117">
        <v>62.0</v>
      </c>
      <c r="J339" s="117">
        <v>30.0</v>
      </c>
      <c r="K339" s="117">
        <v>0.0</v>
      </c>
      <c r="L339" s="124">
        <v>45478.0</v>
      </c>
      <c r="M339" s="125">
        <v>45510.0</v>
      </c>
      <c r="N339" s="118">
        <v>0.0</v>
      </c>
      <c r="O339" s="118">
        <v>0.0</v>
      </c>
      <c r="P339" s="118">
        <v>0.0</v>
      </c>
      <c r="Q339" s="119">
        <v>0.0</v>
      </c>
      <c r="R339" s="119">
        <v>0.0</v>
      </c>
      <c r="S339" s="126">
        <v>0.0</v>
      </c>
      <c r="T339" s="118">
        <v>0.0</v>
      </c>
      <c r="U339" s="118">
        <v>0.0</v>
      </c>
      <c r="V339" s="118">
        <v>0.0</v>
      </c>
      <c r="W339" s="118">
        <v>0.0</v>
      </c>
      <c r="X339" s="118">
        <v>0.0</v>
      </c>
      <c r="Y339" s="118">
        <v>0.0</v>
      </c>
      <c r="Z339" s="118" t="s">
        <v>956</v>
      </c>
      <c r="AA339" s="118" t="s">
        <v>1123</v>
      </c>
      <c r="AB339" s="118" t="s">
        <v>909</v>
      </c>
      <c r="AC339" s="120" t="s">
        <v>2231</v>
      </c>
      <c r="AD339" s="72" t="s">
        <v>1177</v>
      </c>
      <c r="AE339" s="72" t="s">
        <v>990</v>
      </c>
      <c r="AF339" s="72" t="s">
        <v>990</v>
      </c>
      <c r="AG339" s="72">
        <v>23.0</v>
      </c>
      <c r="AH339" s="121" t="s">
        <v>2232</v>
      </c>
      <c r="AI339" s="120" t="s">
        <v>984</v>
      </c>
      <c r="AJ339" s="122" t="s">
        <v>992</v>
      </c>
      <c r="AK339" s="123">
        <f>COUNTIF(Ongoing!$A$2:$X$26,A339)</f>
        <v>0</v>
      </c>
    </row>
    <row r="340" ht="26.25" customHeight="1">
      <c r="A340" s="126" t="s">
        <v>414</v>
      </c>
      <c r="B340" s="126" t="s">
        <v>244</v>
      </c>
      <c r="C340" s="127" t="s">
        <v>78</v>
      </c>
      <c r="D340" s="112">
        <v>4.0</v>
      </c>
      <c r="E340" s="113">
        <v>7.28</v>
      </c>
      <c r="F340" s="114">
        <v>10.185</v>
      </c>
      <c r="G340" s="115" t="s">
        <v>289</v>
      </c>
      <c r="H340" s="116">
        <v>6.61</v>
      </c>
      <c r="I340" s="117">
        <v>73.0</v>
      </c>
      <c r="J340" s="117">
        <v>10.0</v>
      </c>
      <c r="K340" s="117">
        <v>0.0</v>
      </c>
      <c r="L340" s="117" t="s">
        <v>2233</v>
      </c>
      <c r="M340" s="118" t="s">
        <v>1409</v>
      </c>
      <c r="N340" s="118">
        <v>0.0</v>
      </c>
      <c r="O340" s="118">
        <v>0.0</v>
      </c>
      <c r="P340" s="118">
        <v>0.0</v>
      </c>
      <c r="Q340" s="119">
        <v>0.0</v>
      </c>
      <c r="R340" s="119">
        <v>0.0</v>
      </c>
      <c r="S340" s="126">
        <v>0.0</v>
      </c>
      <c r="T340" s="118">
        <v>0.0</v>
      </c>
      <c r="U340" s="118">
        <v>0.0</v>
      </c>
      <c r="V340" s="118">
        <v>0.0</v>
      </c>
      <c r="W340" s="118">
        <v>0.0</v>
      </c>
      <c r="X340" s="118">
        <v>0.0</v>
      </c>
      <c r="Y340" s="118">
        <v>0.0</v>
      </c>
      <c r="Z340" s="118" t="s">
        <v>907</v>
      </c>
      <c r="AA340" s="118" t="s">
        <v>950</v>
      </c>
      <c r="AB340" s="118" t="s">
        <v>2143</v>
      </c>
      <c r="AC340" s="120" t="s">
        <v>2234</v>
      </c>
      <c r="AD340" s="72" t="s">
        <v>1073</v>
      </c>
      <c r="AE340" s="72" t="s">
        <v>2037</v>
      </c>
      <c r="AF340" s="72" t="s">
        <v>2037</v>
      </c>
      <c r="AG340" s="72">
        <v>24.0</v>
      </c>
      <c r="AH340" s="121" t="s">
        <v>2235</v>
      </c>
      <c r="AI340" s="120" t="s">
        <v>984</v>
      </c>
      <c r="AJ340" s="122" t="s">
        <v>916</v>
      </c>
      <c r="AK340" s="123">
        <f>COUNTIF(Ongoing!$A$2:$X$26,A340)</f>
        <v>0</v>
      </c>
    </row>
    <row r="341" ht="26.25" customHeight="1">
      <c r="A341" s="126" t="s">
        <v>482</v>
      </c>
      <c r="B341" s="126" t="s">
        <v>264</v>
      </c>
      <c r="C341" s="127" t="s">
        <v>63</v>
      </c>
      <c r="D341" s="112">
        <v>3.0</v>
      </c>
      <c r="E341" s="113">
        <v>7.105</v>
      </c>
      <c r="F341" s="114">
        <v>11.97</v>
      </c>
      <c r="G341" s="115" t="s">
        <v>1490</v>
      </c>
      <c r="H341" s="116">
        <v>6.53</v>
      </c>
      <c r="I341" s="117">
        <v>80.0</v>
      </c>
      <c r="J341" s="117">
        <v>0.0</v>
      </c>
      <c r="K341" s="117">
        <v>20.0</v>
      </c>
      <c r="L341" s="117" t="s">
        <v>1118</v>
      </c>
      <c r="M341" s="118" t="s">
        <v>1996</v>
      </c>
      <c r="N341" s="118">
        <v>0.0</v>
      </c>
      <c r="O341" s="118">
        <v>0.0</v>
      </c>
      <c r="P341" s="118">
        <v>0.0</v>
      </c>
      <c r="Q341" s="119">
        <v>0.0</v>
      </c>
      <c r="R341" s="119">
        <v>0.0</v>
      </c>
      <c r="S341" s="126">
        <v>0.0</v>
      </c>
      <c r="T341" s="118">
        <v>0.0</v>
      </c>
      <c r="U341" s="118">
        <v>0.0</v>
      </c>
      <c r="V341" s="118">
        <v>0.0</v>
      </c>
      <c r="W341" s="118">
        <v>0.0</v>
      </c>
      <c r="X341" s="118">
        <v>0.0</v>
      </c>
      <c r="Y341" s="118">
        <v>0.0</v>
      </c>
      <c r="Z341" s="118" t="s">
        <v>921</v>
      </c>
      <c r="AA341" s="118" t="s">
        <v>1048</v>
      </c>
      <c r="AB341" s="118" t="s">
        <v>909</v>
      </c>
      <c r="AC341" s="120" t="s">
        <v>2236</v>
      </c>
      <c r="AD341" s="72" t="s">
        <v>2237</v>
      </c>
      <c r="AE341" s="72" t="s">
        <v>1391</v>
      </c>
      <c r="AF341" s="72" t="s">
        <v>1391</v>
      </c>
      <c r="AG341" s="72">
        <v>22.0</v>
      </c>
      <c r="AH341" s="121" t="s">
        <v>2238</v>
      </c>
      <c r="AI341" s="120" t="s">
        <v>949</v>
      </c>
      <c r="AJ341" s="122" t="s">
        <v>992</v>
      </c>
      <c r="AK341" s="123">
        <f>COUNTIF(Ongoing!$A$2:$X$26,A341)</f>
        <v>0</v>
      </c>
    </row>
    <row r="342" ht="26.25" customHeight="1">
      <c r="A342" s="126" t="s">
        <v>257</v>
      </c>
      <c r="B342" s="126" t="s">
        <v>259</v>
      </c>
      <c r="C342" s="127" t="s">
        <v>974</v>
      </c>
      <c r="D342" s="112">
        <v>2.0</v>
      </c>
      <c r="E342" s="113">
        <v>3.185</v>
      </c>
      <c r="F342" s="114">
        <v>6.405</v>
      </c>
      <c r="G342" s="115" t="s">
        <v>962</v>
      </c>
      <c r="H342" s="116">
        <v>4.77</v>
      </c>
      <c r="I342" s="117">
        <v>83.0</v>
      </c>
      <c r="J342" s="117">
        <v>0.0</v>
      </c>
      <c r="K342" s="117">
        <v>0.0</v>
      </c>
      <c r="L342" s="124">
        <v>45541.0</v>
      </c>
      <c r="M342" s="118" t="s">
        <v>1117</v>
      </c>
      <c r="N342" s="118">
        <v>0.0</v>
      </c>
      <c r="O342" s="118">
        <v>0.0</v>
      </c>
      <c r="P342" s="118">
        <v>0.0</v>
      </c>
      <c r="Q342" s="119">
        <v>0.0</v>
      </c>
      <c r="R342" s="119">
        <v>0.0</v>
      </c>
      <c r="S342" s="126">
        <v>0.0</v>
      </c>
      <c r="T342" s="118">
        <v>0.0</v>
      </c>
      <c r="U342" s="118">
        <v>0.0</v>
      </c>
      <c r="V342" s="118">
        <v>0.0</v>
      </c>
      <c r="W342" s="118">
        <v>0.0</v>
      </c>
      <c r="X342" s="118">
        <v>0.0</v>
      </c>
      <c r="Y342" s="118">
        <v>0.0</v>
      </c>
      <c r="Z342" s="118" t="s">
        <v>907</v>
      </c>
      <c r="AA342" s="118" t="s">
        <v>975</v>
      </c>
      <c r="AB342" s="118" t="s">
        <v>909</v>
      </c>
      <c r="AC342" s="120" t="s">
        <v>2239</v>
      </c>
      <c r="AD342" s="72" t="s">
        <v>1073</v>
      </c>
      <c r="AE342" s="72" t="s">
        <v>1579</v>
      </c>
      <c r="AF342" s="72" t="s">
        <v>1197</v>
      </c>
      <c r="AG342" s="72">
        <v>26.0</v>
      </c>
      <c r="AH342" s="121" t="s">
        <v>2240</v>
      </c>
      <c r="AI342" s="120" t="s">
        <v>915</v>
      </c>
      <c r="AJ342" s="122" t="s">
        <v>980</v>
      </c>
      <c r="AK342" s="123">
        <f>COUNTIF(Ongoing!$A$2:$X$26,A342)</f>
        <v>0</v>
      </c>
    </row>
    <row r="343" ht="26.25" customHeight="1">
      <c r="A343" s="126" t="s">
        <v>230</v>
      </c>
      <c r="B343" s="126" t="s">
        <v>177</v>
      </c>
      <c r="C343" s="127" t="s">
        <v>78</v>
      </c>
      <c r="D343" s="112">
        <v>3.0</v>
      </c>
      <c r="E343" s="113">
        <v>25.97</v>
      </c>
      <c r="F343" s="114">
        <v>29.33</v>
      </c>
      <c r="G343" s="115" t="s">
        <v>1825</v>
      </c>
      <c r="H343" s="116">
        <v>6.7</v>
      </c>
      <c r="I343" s="117">
        <v>86.0</v>
      </c>
      <c r="J343" s="117">
        <v>40.0</v>
      </c>
      <c r="K343" s="117">
        <v>0.0</v>
      </c>
      <c r="L343" s="117" t="s">
        <v>1616</v>
      </c>
      <c r="M343" s="118" t="s">
        <v>1147</v>
      </c>
      <c r="N343" s="118">
        <v>0.0</v>
      </c>
      <c r="O343" s="118">
        <v>0.0</v>
      </c>
      <c r="P343" s="118">
        <v>0.0</v>
      </c>
      <c r="Q343" s="119">
        <v>0.0</v>
      </c>
      <c r="R343" s="119">
        <v>0.0</v>
      </c>
      <c r="S343" s="126">
        <v>0.0</v>
      </c>
      <c r="T343" s="118">
        <v>0.0</v>
      </c>
      <c r="U343" s="118">
        <v>0.0</v>
      </c>
      <c r="V343" s="118">
        <v>0.0</v>
      </c>
      <c r="W343" s="118">
        <v>0.0</v>
      </c>
      <c r="X343" s="118">
        <v>0.0</v>
      </c>
      <c r="Y343" s="118">
        <v>0.0</v>
      </c>
      <c r="Z343" s="118" t="s">
        <v>907</v>
      </c>
      <c r="AA343" s="118" t="s">
        <v>1052</v>
      </c>
      <c r="AB343" s="118" t="s">
        <v>909</v>
      </c>
      <c r="AC343" s="120" t="s">
        <v>2241</v>
      </c>
      <c r="AD343" s="72" t="s">
        <v>939</v>
      </c>
      <c r="AE343" s="72" t="s">
        <v>1004</v>
      </c>
      <c r="AF343" s="72" t="s">
        <v>1004</v>
      </c>
      <c r="AG343" s="72">
        <v>20.0</v>
      </c>
      <c r="AH343" s="121" t="s">
        <v>2242</v>
      </c>
      <c r="AI343" s="120" t="s">
        <v>968</v>
      </c>
      <c r="AJ343" s="122" t="s">
        <v>916</v>
      </c>
      <c r="AK343" s="123">
        <f>COUNTIF(Ongoing!$A$2:$X$26,A343)</f>
        <v>0</v>
      </c>
    </row>
    <row r="344" ht="26.25" customHeight="1">
      <c r="A344" s="126" t="s">
        <v>448</v>
      </c>
      <c r="B344" s="126" t="s">
        <v>241</v>
      </c>
      <c r="C344" s="127" t="s">
        <v>63</v>
      </c>
      <c r="D344" s="112">
        <v>5.0</v>
      </c>
      <c r="E344" s="113">
        <v>1.82</v>
      </c>
      <c r="F344" s="114">
        <v>5.425</v>
      </c>
      <c r="G344" s="115" t="s">
        <v>1028</v>
      </c>
      <c r="H344" s="116">
        <v>6.37</v>
      </c>
      <c r="I344" s="117">
        <v>79.0</v>
      </c>
      <c r="J344" s="117">
        <v>0.0</v>
      </c>
      <c r="K344" s="117">
        <v>20.0</v>
      </c>
      <c r="L344" s="124">
        <v>45478.0</v>
      </c>
      <c r="M344" s="125">
        <v>45605.0</v>
      </c>
      <c r="N344" s="118">
        <v>5.88</v>
      </c>
      <c r="O344" s="118">
        <v>5.88</v>
      </c>
      <c r="P344" s="118">
        <v>0.74</v>
      </c>
      <c r="Q344" s="119">
        <v>5.88</v>
      </c>
      <c r="R344" s="119">
        <v>5.88</v>
      </c>
      <c r="S344" s="126">
        <v>0.74</v>
      </c>
      <c r="T344" s="118">
        <v>0.0</v>
      </c>
      <c r="U344" s="118">
        <v>0.0</v>
      </c>
      <c r="V344" s="118">
        <v>0.0</v>
      </c>
      <c r="W344" s="118">
        <v>0.0</v>
      </c>
      <c r="X344" s="118">
        <v>0.0</v>
      </c>
      <c r="Y344" s="118">
        <v>0.0</v>
      </c>
      <c r="Z344" s="118" t="s">
        <v>907</v>
      </c>
      <c r="AA344" s="118" t="s">
        <v>981</v>
      </c>
      <c r="AB344" s="118" t="s">
        <v>909</v>
      </c>
      <c r="AC344" s="120" t="s">
        <v>2243</v>
      </c>
      <c r="AD344" s="72" t="s">
        <v>2244</v>
      </c>
      <c r="AE344" s="72" t="s">
        <v>1391</v>
      </c>
      <c r="AF344" s="72" t="s">
        <v>1115</v>
      </c>
      <c r="AG344" s="72">
        <v>22.0</v>
      </c>
      <c r="AH344" s="121" t="s">
        <v>2245</v>
      </c>
      <c r="AI344" s="120" t="s">
        <v>949</v>
      </c>
      <c r="AJ344" s="122" t="s">
        <v>942</v>
      </c>
      <c r="AK344" s="123">
        <f>COUNTIF(Ongoing!$A$2:$X$26,A344)</f>
        <v>0</v>
      </c>
    </row>
    <row r="345" ht="26.25" customHeight="1">
      <c r="A345" s="126" t="s">
        <v>239</v>
      </c>
      <c r="B345" s="126" t="s">
        <v>241</v>
      </c>
      <c r="C345" s="127" t="s">
        <v>974</v>
      </c>
      <c r="D345" s="112">
        <v>2.0</v>
      </c>
      <c r="E345" s="113">
        <v>2.45</v>
      </c>
      <c r="F345" s="114">
        <v>7.875</v>
      </c>
      <c r="G345" s="115" t="s">
        <v>400</v>
      </c>
      <c r="H345" s="116">
        <v>4.74</v>
      </c>
      <c r="I345" s="117">
        <v>90.0</v>
      </c>
      <c r="J345" s="117">
        <v>0.0</v>
      </c>
      <c r="K345" s="117">
        <v>0.0</v>
      </c>
      <c r="L345" s="124">
        <v>45510.0</v>
      </c>
      <c r="M345" s="118" t="s">
        <v>1118</v>
      </c>
      <c r="N345" s="118">
        <v>0.0</v>
      </c>
      <c r="O345" s="118">
        <v>0.0</v>
      </c>
      <c r="P345" s="118">
        <v>0.0</v>
      </c>
      <c r="Q345" s="119">
        <v>6.29</v>
      </c>
      <c r="R345" s="119">
        <v>4.34</v>
      </c>
      <c r="S345" s="126">
        <v>0.76</v>
      </c>
      <c r="T345" s="118">
        <v>0.0</v>
      </c>
      <c r="U345" s="118">
        <v>0.0</v>
      </c>
      <c r="V345" s="118">
        <v>0.0</v>
      </c>
      <c r="W345" s="118">
        <v>0.0</v>
      </c>
      <c r="X345" s="118">
        <v>0.0</v>
      </c>
      <c r="Y345" s="118">
        <v>0.0</v>
      </c>
      <c r="Z345" s="118" t="s">
        <v>907</v>
      </c>
      <c r="AA345" s="118" t="s">
        <v>2065</v>
      </c>
      <c r="AB345" s="118" t="s">
        <v>909</v>
      </c>
      <c r="AC345" s="120" t="s">
        <v>2246</v>
      </c>
      <c r="AD345" s="72" t="s">
        <v>2170</v>
      </c>
      <c r="AE345" s="72" t="s">
        <v>940</v>
      </c>
      <c r="AF345" s="72" t="s">
        <v>1025</v>
      </c>
      <c r="AG345" s="72">
        <v>31.0</v>
      </c>
      <c r="AH345" s="121" t="s">
        <v>2247</v>
      </c>
      <c r="AI345" s="120" t="s">
        <v>915</v>
      </c>
      <c r="AJ345" s="122" t="s">
        <v>980</v>
      </c>
      <c r="AK345" s="123">
        <f>COUNTIF(Ongoing!$A$2:$X$26,A345)</f>
        <v>0</v>
      </c>
    </row>
    <row r="346" ht="26.25" customHeight="1">
      <c r="A346" s="126" t="s">
        <v>405</v>
      </c>
      <c r="B346" s="126" t="s">
        <v>103</v>
      </c>
      <c r="C346" s="127" t="s">
        <v>63</v>
      </c>
      <c r="D346" s="112">
        <v>3.0</v>
      </c>
      <c r="E346" s="113">
        <v>11.97</v>
      </c>
      <c r="F346" s="114">
        <v>10.85</v>
      </c>
      <c r="G346" s="115" t="s">
        <v>289</v>
      </c>
      <c r="H346" s="116">
        <v>6.46</v>
      </c>
      <c r="I346" s="117">
        <v>83.0</v>
      </c>
      <c r="J346" s="117">
        <v>0.0</v>
      </c>
      <c r="K346" s="117">
        <v>0.0</v>
      </c>
      <c r="L346" s="117" t="s">
        <v>1171</v>
      </c>
      <c r="M346" s="118" t="s">
        <v>920</v>
      </c>
      <c r="N346" s="118">
        <v>0.0</v>
      </c>
      <c r="O346" s="118">
        <v>0.0</v>
      </c>
      <c r="P346" s="118">
        <v>0.0</v>
      </c>
      <c r="Q346" s="119">
        <v>0.0</v>
      </c>
      <c r="R346" s="119">
        <v>0.0</v>
      </c>
      <c r="S346" s="126">
        <v>0.0</v>
      </c>
      <c r="T346" s="118">
        <v>0.0</v>
      </c>
      <c r="U346" s="118">
        <v>0.0</v>
      </c>
      <c r="V346" s="118">
        <v>0.0</v>
      </c>
      <c r="W346" s="118">
        <v>0.0</v>
      </c>
      <c r="X346" s="118">
        <v>0.0</v>
      </c>
      <c r="Y346" s="118">
        <v>0.0</v>
      </c>
      <c r="Z346" s="118" t="s">
        <v>907</v>
      </c>
      <c r="AA346" s="118" t="s">
        <v>1123</v>
      </c>
      <c r="AB346" s="118" t="s">
        <v>2248</v>
      </c>
      <c r="AC346" s="120" t="s">
        <v>2249</v>
      </c>
      <c r="AD346" s="72" t="s">
        <v>2250</v>
      </c>
      <c r="AE346" s="72" t="s">
        <v>960</v>
      </c>
      <c r="AF346" s="72" t="s">
        <v>1026</v>
      </c>
      <c r="AG346" s="72">
        <v>23.0</v>
      </c>
      <c r="AH346" s="121" t="s">
        <v>2251</v>
      </c>
      <c r="AI346" s="120" t="s">
        <v>1000</v>
      </c>
      <c r="AJ346" s="122" t="s">
        <v>942</v>
      </c>
      <c r="AK346" s="123">
        <f>COUNTIF(Ongoing!$A$2:$X$26,A346)</f>
        <v>0</v>
      </c>
    </row>
    <row r="347" ht="26.25" customHeight="1">
      <c r="A347" s="126" t="s">
        <v>434</v>
      </c>
      <c r="B347" s="126" t="s">
        <v>259</v>
      </c>
      <c r="C347" s="127" t="s">
        <v>78</v>
      </c>
      <c r="D347" s="112">
        <v>5.0</v>
      </c>
      <c r="E347" s="113">
        <v>4.2</v>
      </c>
      <c r="F347" s="114">
        <v>9.485</v>
      </c>
      <c r="G347" s="115" t="s">
        <v>1028</v>
      </c>
      <c r="H347" s="116">
        <v>6.5</v>
      </c>
      <c r="I347" s="117">
        <v>80.0</v>
      </c>
      <c r="J347" s="117">
        <v>20.0</v>
      </c>
      <c r="K347" s="117">
        <v>0.0</v>
      </c>
      <c r="L347" s="124">
        <v>45603.0</v>
      </c>
      <c r="M347" s="118" t="s">
        <v>906</v>
      </c>
      <c r="N347" s="118">
        <v>0.0</v>
      </c>
      <c r="O347" s="118">
        <v>0.0</v>
      </c>
      <c r="P347" s="118">
        <v>0.0</v>
      </c>
      <c r="Q347" s="119">
        <v>0.0</v>
      </c>
      <c r="R347" s="119">
        <v>0.0</v>
      </c>
      <c r="S347" s="126">
        <v>0.0</v>
      </c>
      <c r="T347" s="118">
        <v>0.0</v>
      </c>
      <c r="U347" s="118">
        <v>0.0</v>
      </c>
      <c r="V347" s="118">
        <v>0.0</v>
      </c>
      <c r="W347" s="118">
        <v>0.0</v>
      </c>
      <c r="X347" s="118">
        <v>0.0</v>
      </c>
      <c r="Y347" s="118">
        <v>0.0</v>
      </c>
      <c r="Z347" s="118" t="s">
        <v>907</v>
      </c>
      <c r="AA347" s="118" t="s">
        <v>930</v>
      </c>
      <c r="AB347" s="118" t="s">
        <v>909</v>
      </c>
      <c r="AC347" s="120" t="s">
        <v>2252</v>
      </c>
      <c r="AD347" s="72" t="s">
        <v>925</v>
      </c>
      <c r="AE347" s="72" t="s">
        <v>1025</v>
      </c>
      <c r="AF347" s="72" t="s">
        <v>1115</v>
      </c>
      <c r="AG347" s="72">
        <v>21.0</v>
      </c>
      <c r="AH347" s="121" t="s">
        <v>2253</v>
      </c>
      <c r="AI347" s="120" t="s">
        <v>915</v>
      </c>
      <c r="AJ347" s="122" t="s">
        <v>916</v>
      </c>
      <c r="AK347" s="123">
        <f>COUNTIF(Ongoing!$A$2:$X$26,A347)</f>
        <v>0</v>
      </c>
    </row>
    <row r="348" ht="26.25" customHeight="1">
      <c r="A348" s="126" t="s">
        <v>548</v>
      </c>
      <c r="B348" s="126" t="s">
        <v>241</v>
      </c>
      <c r="C348" s="127" t="s">
        <v>78</v>
      </c>
      <c r="D348" s="112">
        <v>6.0</v>
      </c>
      <c r="E348" s="113">
        <v>1.085</v>
      </c>
      <c r="F348" s="114">
        <v>0.35</v>
      </c>
      <c r="G348" s="115" t="s">
        <v>613</v>
      </c>
      <c r="H348" s="116">
        <v>6.26</v>
      </c>
      <c r="I348" s="117">
        <v>59.0</v>
      </c>
      <c r="J348" s="117">
        <v>20.0</v>
      </c>
      <c r="K348" s="117">
        <v>0.0</v>
      </c>
      <c r="L348" s="124">
        <v>45448.0</v>
      </c>
      <c r="M348" s="125">
        <v>45417.0</v>
      </c>
      <c r="N348" s="118">
        <v>5.73</v>
      </c>
      <c r="O348" s="118">
        <v>5.73</v>
      </c>
      <c r="P348" s="118">
        <v>0.39</v>
      </c>
      <c r="Q348" s="119">
        <v>5.73</v>
      </c>
      <c r="R348" s="119">
        <v>5.73</v>
      </c>
      <c r="S348" s="126">
        <v>0.39</v>
      </c>
      <c r="T348" s="118">
        <v>0.0</v>
      </c>
      <c r="U348" s="118">
        <v>0.0</v>
      </c>
      <c r="V348" s="118">
        <v>0.0</v>
      </c>
      <c r="W348" s="118">
        <v>0.0</v>
      </c>
      <c r="X348" s="118">
        <v>0.0</v>
      </c>
      <c r="Y348" s="118">
        <v>0.0</v>
      </c>
      <c r="Z348" s="118" t="s">
        <v>907</v>
      </c>
      <c r="AA348" s="118" t="s">
        <v>1016</v>
      </c>
      <c r="AB348" s="118" t="s">
        <v>2254</v>
      </c>
      <c r="AC348" s="120" t="s">
        <v>2255</v>
      </c>
      <c r="AD348" s="72" t="s">
        <v>1892</v>
      </c>
      <c r="AE348" s="72" t="s">
        <v>2037</v>
      </c>
      <c r="AF348" s="72" t="s">
        <v>1178</v>
      </c>
      <c r="AG348" s="72">
        <v>34.0</v>
      </c>
      <c r="AH348" s="121" t="s">
        <v>2256</v>
      </c>
      <c r="AI348" s="120" t="s">
        <v>915</v>
      </c>
      <c r="AJ348" s="122" t="s">
        <v>916</v>
      </c>
      <c r="AK348" s="123">
        <f>COUNTIF(Ongoing!$A$2:$X$26,A348)</f>
        <v>0</v>
      </c>
    </row>
    <row r="349" ht="26.25" customHeight="1">
      <c r="A349" s="126" t="s">
        <v>547</v>
      </c>
      <c r="B349" s="126" t="s">
        <v>264</v>
      </c>
      <c r="C349" s="127" t="s">
        <v>78</v>
      </c>
      <c r="D349" s="112">
        <v>6.0</v>
      </c>
      <c r="E349" s="113">
        <v>0.7</v>
      </c>
      <c r="F349" s="114">
        <v>0.35</v>
      </c>
      <c r="G349" s="115" t="s">
        <v>577</v>
      </c>
      <c r="H349" s="116">
        <v>6.39</v>
      </c>
      <c r="I349" s="117">
        <v>47.0</v>
      </c>
      <c r="J349" s="117">
        <v>0.0</v>
      </c>
      <c r="K349" s="117">
        <v>0.0</v>
      </c>
      <c r="L349" s="124">
        <v>45417.0</v>
      </c>
      <c r="M349" s="125">
        <v>45417.0</v>
      </c>
      <c r="N349" s="118">
        <v>0.0</v>
      </c>
      <c r="O349" s="118">
        <v>0.0</v>
      </c>
      <c r="P349" s="118">
        <v>0.0</v>
      </c>
      <c r="Q349" s="119">
        <v>0.0</v>
      </c>
      <c r="R349" s="119">
        <v>0.0</v>
      </c>
      <c r="S349" s="126">
        <v>0.0</v>
      </c>
      <c r="T349" s="118">
        <v>0.0</v>
      </c>
      <c r="U349" s="118">
        <v>0.0</v>
      </c>
      <c r="V349" s="118">
        <v>0.0</v>
      </c>
      <c r="W349" s="118">
        <v>0.0</v>
      </c>
      <c r="X349" s="118">
        <v>0.0</v>
      </c>
      <c r="Y349" s="118">
        <v>0.0</v>
      </c>
      <c r="Z349" s="118" t="s">
        <v>907</v>
      </c>
      <c r="AA349" s="118" t="s">
        <v>1094</v>
      </c>
      <c r="AB349" s="118" t="s">
        <v>2257</v>
      </c>
      <c r="AC349" s="120" t="s">
        <v>2258</v>
      </c>
      <c r="AD349" s="72" t="s">
        <v>925</v>
      </c>
      <c r="AE349" s="72" t="s">
        <v>940</v>
      </c>
      <c r="AF349" s="72" t="s">
        <v>940</v>
      </c>
      <c r="AG349" s="72">
        <v>29.0</v>
      </c>
      <c r="AH349" s="121" t="s">
        <v>2259</v>
      </c>
      <c r="AI349" s="120" t="s">
        <v>968</v>
      </c>
      <c r="AJ349" s="122" t="s">
        <v>916</v>
      </c>
      <c r="AK349" s="123">
        <f>COUNTIF(Ongoing!$A$2:$X$26,A349)</f>
        <v>0</v>
      </c>
    </row>
    <row r="350" ht="26.25" customHeight="1">
      <c r="A350" s="126" t="s">
        <v>480</v>
      </c>
      <c r="B350" s="126" t="s">
        <v>177</v>
      </c>
      <c r="C350" s="127" t="s">
        <v>78</v>
      </c>
      <c r="D350" s="112">
        <v>4.0</v>
      </c>
      <c r="E350" s="113">
        <v>6.93</v>
      </c>
      <c r="F350" s="114">
        <v>11.48</v>
      </c>
      <c r="G350" s="115" t="s">
        <v>582</v>
      </c>
      <c r="H350" s="116">
        <v>6.57</v>
      </c>
      <c r="I350" s="117">
        <v>78.0</v>
      </c>
      <c r="J350" s="117">
        <v>0.0</v>
      </c>
      <c r="K350" s="117">
        <v>0.0</v>
      </c>
      <c r="L350" s="117" t="s">
        <v>1526</v>
      </c>
      <c r="M350" s="118" t="s">
        <v>1996</v>
      </c>
      <c r="N350" s="118">
        <v>5.5</v>
      </c>
      <c r="O350" s="118">
        <v>5.5</v>
      </c>
      <c r="P350" s="118">
        <v>0.05</v>
      </c>
      <c r="Q350" s="119">
        <v>5.82</v>
      </c>
      <c r="R350" s="119">
        <v>6.14</v>
      </c>
      <c r="S350" s="126">
        <v>0.21</v>
      </c>
      <c r="T350" s="118">
        <v>0.0</v>
      </c>
      <c r="U350" s="118">
        <v>0.0</v>
      </c>
      <c r="V350" s="118">
        <v>0.0</v>
      </c>
      <c r="W350" s="118">
        <v>0.0</v>
      </c>
      <c r="X350" s="118">
        <v>0.0</v>
      </c>
      <c r="Y350" s="118">
        <v>0.0</v>
      </c>
      <c r="Z350" s="118" t="s">
        <v>907</v>
      </c>
      <c r="AA350" s="118" t="s">
        <v>950</v>
      </c>
      <c r="AB350" s="118" t="s">
        <v>909</v>
      </c>
      <c r="AC350" s="120" t="s">
        <v>2260</v>
      </c>
      <c r="AD350" s="72" t="s">
        <v>1477</v>
      </c>
      <c r="AE350" s="72" t="s">
        <v>2104</v>
      </c>
      <c r="AF350" s="72" t="s">
        <v>1470</v>
      </c>
      <c r="AG350" s="72">
        <v>24.0</v>
      </c>
      <c r="AH350" s="121" t="s">
        <v>2261</v>
      </c>
      <c r="AI350" s="120" t="s">
        <v>968</v>
      </c>
      <c r="AJ350" s="122" t="s">
        <v>992</v>
      </c>
      <c r="AK350" s="123">
        <f>COUNTIF(Ongoing!$A$2:$X$26,A350)</f>
        <v>0</v>
      </c>
    </row>
    <row r="351" ht="26.25" customHeight="1">
      <c r="A351" s="126" t="s">
        <v>616</v>
      </c>
      <c r="B351" s="126" t="s">
        <v>151</v>
      </c>
      <c r="C351" s="127" t="s">
        <v>63</v>
      </c>
      <c r="D351" s="112">
        <v>5.0</v>
      </c>
      <c r="E351" s="113">
        <v>2.345</v>
      </c>
      <c r="F351" s="114">
        <v>6.125</v>
      </c>
      <c r="G351" s="115" t="s">
        <v>955</v>
      </c>
      <c r="H351" s="116">
        <v>6.38</v>
      </c>
      <c r="I351" s="117">
        <v>80.0</v>
      </c>
      <c r="J351" s="117">
        <v>20.0</v>
      </c>
      <c r="K351" s="117">
        <v>0.0</v>
      </c>
      <c r="L351" s="124">
        <v>45510.0</v>
      </c>
      <c r="M351" s="125">
        <v>45635.0</v>
      </c>
      <c r="N351" s="118">
        <v>0.0</v>
      </c>
      <c r="O351" s="118">
        <v>0.0</v>
      </c>
      <c r="P351" s="118">
        <v>0.0</v>
      </c>
      <c r="Q351" s="119">
        <v>0.0</v>
      </c>
      <c r="R351" s="119">
        <v>0.0</v>
      </c>
      <c r="S351" s="126">
        <v>0.0</v>
      </c>
      <c r="T351" s="118">
        <v>0.0</v>
      </c>
      <c r="U351" s="118">
        <v>0.0</v>
      </c>
      <c r="V351" s="118">
        <v>0.0</v>
      </c>
      <c r="W351" s="118">
        <v>0.0</v>
      </c>
      <c r="X351" s="118">
        <v>0.0</v>
      </c>
      <c r="Y351" s="118">
        <v>0.0</v>
      </c>
      <c r="Z351" s="118" t="s">
        <v>907</v>
      </c>
      <c r="AA351" s="118" t="s">
        <v>1001</v>
      </c>
      <c r="AB351" s="118" t="s">
        <v>909</v>
      </c>
      <c r="AC351" s="120" t="s">
        <v>2262</v>
      </c>
      <c r="AD351" s="72" t="s">
        <v>1317</v>
      </c>
      <c r="AE351" s="72" t="s">
        <v>1079</v>
      </c>
      <c r="AF351" s="72" t="s">
        <v>1178</v>
      </c>
      <c r="AG351" s="72">
        <v>27.0</v>
      </c>
      <c r="AH351" s="121" t="s">
        <v>2263</v>
      </c>
      <c r="AI351" s="120" t="s">
        <v>968</v>
      </c>
      <c r="AJ351" s="122" t="s">
        <v>992</v>
      </c>
      <c r="AK351" s="123">
        <f>COUNTIF(Ongoing!$A$2:$X$26,A351)</f>
        <v>0</v>
      </c>
    </row>
    <row r="352" ht="26.25" customHeight="1">
      <c r="A352" s="126" t="s">
        <v>864</v>
      </c>
      <c r="B352" s="126" t="s">
        <v>256</v>
      </c>
      <c r="C352" s="127" t="s">
        <v>63</v>
      </c>
      <c r="D352" s="112">
        <v>8.0</v>
      </c>
      <c r="E352" s="113">
        <v>0.805</v>
      </c>
      <c r="F352" s="114">
        <v>0.35</v>
      </c>
      <c r="G352" s="115" t="s">
        <v>519</v>
      </c>
      <c r="H352" s="116">
        <v>6.45</v>
      </c>
      <c r="I352" s="117">
        <v>37.0</v>
      </c>
      <c r="J352" s="117">
        <v>0.0</v>
      </c>
      <c r="K352" s="117">
        <v>0.0</v>
      </c>
      <c r="L352" s="124">
        <v>45417.0</v>
      </c>
      <c r="M352" s="125">
        <v>45417.0</v>
      </c>
      <c r="N352" s="118">
        <v>0.0</v>
      </c>
      <c r="O352" s="118">
        <v>0.0</v>
      </c>
      <c r="P352" s="118">
        <v>0.0</v>
      </c>
      <c r="Q352" s="119">
        <v>0.0</v>
      </c>
      <c r="R352" s="119">
        <v>0.0</v>
      </c>
      <c r="S352" s="126">
        <v>0.0</v>
      </c>
      <c r="T352" s="118">
        <v>0.0</v>
      </c>
      <c r="U352" s="118">
        <v>0.0</v>
      </c>
      <c r="V352" s="118">
        <v>0.0</v>
      </c>
      <c r="W352" s="118">
        <v>0.0</v>
      </c>
      <c r="X352" s="118">
        <v>0.0</v>
      </c>
      <c r="Y352" s="118">
        <v>0.0</v>
      </c>
      <c r="Z352" s="118" t="s">
        <v>921</v>
      </c>
      <c r="AA352" s="118" t="s">
        <v>1132</v>
      </c>
      <c r="AB352" s="118" t="s">
        <v>909</v>
      </c>
      <c r="AC352" s="120" t="s">
        <v>2264</v>
      </c>
      <c r="AD352" s="72" t="s">
        <v>1986</v>
      </c>
      <c r="AE352" s="72" t="s">
        <v>971</v>
      </c>
      <c r="AF352" s="72" t="s">
        <v>971</v>
      </c>
      <c r="AG352" s="72">
        <v>19.0</v>
      </c>
      <c r="AH352" s="121" t="s">
        <v>2265</v>
      </c>
      <c r="AI352" s="120" t="s">
        <v>984</v>
      </c>
      <c r="AJ352" s="122" t="s">
        <v>1113</v>
      </c>
      <c r="AK352" s="123">
        <f>COUNTIF(Ongoing!$A$2:$X$26,A352)</f>
        <v>0</v>
      </c>
    </row>
    <row r="353" ht="26.25" customHeight="1">
      <c r="A353" s="126" t="s">
        <v>454</v>
      </c>
      <c r="B353" s="126" t="s">
        <v>98</v>
      </c>
      <c r="C353" s="127" t="s">
        <v>63</v>
      </c>
      <c r="D353" s="112">
        <v>4.0</v>
      </c>
      <c r="E353" s="113">
        <v>2.765</v>
      </c>
      <c r="F353" s="114">
        <v>7.84</v>
      </c>
      <c r="G353" s="115" t="s">
        <v>400</v>
      </c>
      <c r="H353" s="116">
        <v>6.52</v>
      </c>
      <c r="I353" s="117">
        <v>72.0</v>
      </c>
      <c r="J353" s="117">
        <v>0.0</v>
      </c>
      <c r="K353" s="117">
        <v>0.0</v>
      </c>
      <c r="L353" s="124">
        <v>45510.0</v>
      </c>
      <c r="M353" s="118" t="s">
        <v>1118</v>
      </c>
      <c r="N353" s="118">
        <v>0.0</v>
      </c>
      <c r="O353" s="118">
        <v>0.0</v>
      </c>
      <c r="P353" s="118">
        <v>0.0</v>
      </c>
      <c r="Q353" s="119">
        <v>0.0</v>
      </c>
      <c r="R353" s="119">
        <v>0.0</v>
      </c>
      <c r="S353" s="126">
        <v>0.0</v>
      </c>
      <c r="T353" s="118">
        <v>0.0</v>
      </c>
      <c r="U353" s="118">
        <v>0.0</v>
      </c>
      <c r="V353" s="118">
        <v>0.0</v>
      </c>
      <c r="W353" s="118">
        <v>0.0</v>
      </c>
      <c r="X353" s="118">
        <v>0.0</v>
      </c>
      <c r="Y353" s="118">
        <v>0.0</v>
      </c>
      <c r="Z353" s="118" t="s">
        <v>907</v>
      </c>
      <c r="AA353" s="118" t="s">
        <v>981</v>
      </c>
      <c r="AB353" s="118" t="s">
        <v>2266</v>
      </c>
      <c r="AC353" s="120" t="s">
        <v>2267</v>
      </c>
      <c r="AD353" s="72" t="s">
        <v>1712</v>
      </c>
      <c r="AE353" s="72" t="s">
        <v>966</v>
      </c>
      <c r="AF353" s="72" t="s">
        <v>1140</v>
      </c>
      <c r="AG353" s="72">
        <v>24.0</v>
      </c>
      <c r="AH353" s="121" t="s">
        <v>2268</v>
      </c>
      <c r="AI353" s="120" t="s">
        <v>1000</v>
      </c>
      <c r="AJ353" s="122" t="s">
        <v>942</v>
      </c>
      <c r="AK353" s="123">
        <f>COUNTIF(Ongoing!$A$2:$X$26,A353)</f>
        <v>0</v>
      </c>
    </row>
    <row r="354" ht="26.25" customHeight="1">
      <c r="A354" s="126" t="s">
        <v>636</v>
      </c>
      <c r="B354" s="126" t="s">
        <v>177</v>
      </c>
      <c r="C354" s="127" t="s">
        <v>63</v>
      </c>
      <c r="D354" s="112">
        <v>8.0</v>
      </c>
      <c r="E354" s="113">
        <v>0.945</v>
      </c>
      <c r="F354" s="114">
        <v>0.35</v>
      </c>
      <c r="G354" s="115" t="s">
        <v>1308</v>
      </c>
      <c r="H354" s="116">
        <v>5.99</v>
      </c>
      <c r="I354" s="117">
        <v>59.0</v>
      </c>
      <c r="J354" s="117">
        <v>0.0</v>
      </c>
      <c r="K354" s="117">
        <v>0.0</v>
      </c>
      <c r="L354" s="124">
        <v>45448.0</v>
      </c>
      <c r="M354" s="125">
        <v>45417.0</v>
      </c>
      <c r="N354" s="118">
        <v>5.64</v>
      </c>
      <c r="O354" s="118">
        <v>5.64</v>
      </c>
      <c r="P354" s="118">
        <v>0.37</v>
      </c>
      <c r="Q354" s="119">
        <v>5.84</v>
      </c>
      <c r="R354" s="119">
        <v>6.02</v>
      </c>
      <c r="S354" s="126">
        <v>0.68</v>
      </c>
      <c r="T354" s="118">
        <v>0.0</v>
      </c>
      <c r="U354" s="118">
        <v>0.0</v>
      </c>
      <c r="V354" s="118">
        <v>0.0</v>
      </c>
      <c r="W354" s="118">
        <v>0.0</v>
      </c>
      <c r="X354" s="118">
        <v>0.0</v>
      </c>
      <c r="Y354" s="118">
        <v>0.0</v>
      </c>
      <c r="Z354" s="118" t="s">
        <v>956</v>
      </c>
      <c r="AA354" s="118" t="s">
        <v>1063</v>
      </c>
      <c r="AB354" s="118" t="s">
        <v>2269</v>
      </c>
      <c r="AC354" s="120" t="s">
        <v>2270</v>
      </c>
      <c r="AD354" s="72" t="s">
        <v>1065</v>
      </c>
      <c r="AE354" s="72" t="s">
        <v>971</v>
      </c>
      <c r="AF354" s="72" t="s">
        <v>1391</v>
      </c>
      <c r="AG354" s="72">
        <v>30.0</v>
      </c>
      <c r="AH354" s="121" t="s">
        <v>2271</v>
      </c>
      <c r="AI354" s="120" t="s">
        <v>949</v>
      </c>
      <c r="AJ354" s="122" t="s">
        <v>942</v>
      </c>
      <c r="AK354" s="123">
        <f>COUNTIF(Ongoing!$A$2:$X$26,A354)</f>
        <v>0</v>
      </c>
    </row>
    <row r="355" ht="26.25" customHeight="1">
      <c r="A355" s="126" t="s">
        <v>111</v>
      </c>
      <c r="B355" s="126" t="s">
        <v>113</v>
      </c>
      <c r="C355" s="127" t="s">
        <v>917</v>
      </c>
      <c r="D355" s="112">
        <v>2.0</v>
      </c>
      <c r="E355" s="113">
        <v>11.27</v>
      </c>
      <c r="F355" s="114">
        <v>11.27</v>
      </c>
      <c r="G355" s="115" t="s">
        <v>1456</v>
      </c>
      <c r="H355" s="116">
        <v>6.33</v>
      </c>
      <c r="I355" s="117">
        <v>77.0</v>
      </c>
      <c r="J355" s="117">
        <v>0.0</v>
      </c>
      <c r="K355" s="117">
        <v>0.0</v>
      </c>
      <c r="L355" s="117" t="s">
        <v>1996</v>
      </c>
      <c r="M355" s="118" t="s">
        <v>1996</v>
      </c>
      <c r="N355" s="118">
        <v>0.0</v>
      </c>
      <c r="O355" s="118">
        <v>0.0</v>
      </c>
      <c r="P355" s="118">
        <v>0.0</v>
      </c>
      <c r="Q355" s="119">
        <v>0.0</v>
      </c>
      <c r="R355" s="119">
        <v>0.0</v>
      </c>
      <c r="S355" s="126">
        <v>0.0</v>
      </c>
      <c r="T355" s="118">
        <v>0.0</v>
      </c>
      <c r="U355" s="118">
        <v>0.0</v>
      </c>
      <c r="V355" s="118">
        <v>0.0</v>
      </c>
      <c r="W355" s="118">
        <v>0.0</v>
      </c>
      <c r="X355" s="118">
        <v>0.0</v>
      </c>
      <c r="Y355" s="118">
        <v>0.0</v>
      </c>
      <c r="Z355" s="118" t="s">
        <v>921</v>
      </c>
      <c r="AA355" s="118" t="s">
        <v>1001</v>
      </c>
      <c r="AB355" s="118" t="s">
        <v>2272</v>
      </c>
      <c r="AC355" s="120" t="s">
        <v>2273</v>
      </c>
      <c r="AD355" s="72" t="s">
        <v>2274</v>
      </c>
      <c r="AE355" s="72" t="s">
        <v>927</v>
      </c>
      <c r="AF355" s="72" t="s">
        <v>966</v>
      </c>
      <c r="AG355" s="72">
        <v>24.0</v>
      </c>
      <c r="AH355" s="121" t="s">
        <v>2275</v>
      </c>
      <c r="AI355" s="120" t="s">
        <v>915</v>
      </c>
      <c r="AJ355" s="122" t="s">
        <v>973</v>
      </c>
      <c r="AK355" s="123">
        <f>COUNTIF(Ongoing!$A$2:$X$26,A355)</f>
        <v>0</v>
      </c>
    </row>
    <row r="356" ht="26.25" customHeight="1">
      <c r="A356" s="126" t="s">
        <v>867</v>
      </c>
      <c r="B356" s="126" t="s">
        <v>264</v>
      </c>
      <c r="C356" s="127" t="s">
        <v>63</v>
      </c>
      <c r="D356" s="112">
        <v>8.0</v>
      </c>
      <c r="E356" s="113">
        <v>1.05</v>
      </c>
      <c r="F356" s="114">
        <v>0.35</v>
      </c>
      <c r="G356" s="115" t="s">
        <v>955</v>
      </c>
      <c r="H356" s="116">
        <v>6.37</v>
      </c>
      <c r="I356" s="117">
        <v>56.0</v>
      </c>
      <c r="J356" s="117">
        <v>0.0</v>
      </c>
      <c r="K356" s="117">
        <v>0.0</v>
      </c>
      <c r="L356" s="124">
        <v>45448.0</v>
      </c>
      <c r="M356" s="125">
        <v>45417.0</v>
      </c>
      <c r="N356" s="118">
        <v>6.16</v>
      </c>
      <c r="O356" s="118">
        <v>6.96</v>
      </c>
      <c r="P356" s="118">
        <v>0.51</v>
      </c>
      <c r="Q356" s="119">
        <v>5.99</v>
      </c>
      <c r="R356" s="119">
        <v>6.5</v>
      </c>
      <c r="S356" s="126">
        <v>0.68</v>
      </c>
      <c r="T356" s="118">
        <v>0.0</v>
      </c>
      <c r="U356" s="118">
        <v>0.0</v>
      </c>
      <c r="V356" s="118">
        <v>0.0</v>
      </c>
      <c r="W356" s="118">
        <v>0.0</v>
      </c>
      <c r="X356" s="118">
        <v>0.0</v>
      </c>
      <c r="Y356" s="118">
        <v>0.0</v>
      </c>
      <c r="Z356" s="118" t="s">
        <v>956</v>
      </c>
      <c r="AA356" s="118" t="s">
        <v>1871</v>
      </c>
      <c r="AB356" s="118" t="s">
        <v>2276</v>
      </c>
      <c r="AC356" s="120" t="s">
        <v>2277</v>
      </c>
      <c r="AD356" s="72" t="s">
        <v>925</v>
      </c>
      <c r="AE356" s="72" t="s">
        <v>1079</v>
      </c>
      <c r="AF356" s="72" t="s">
        <v>1085</v>
      </c>
      <c r="AG356" s="72">
        <v>31.0</v>
      </c>
      <c r="AH356" s="121" t="s">
        <v>2278</v>
      </c>
      <c r="AI356" s="120" t="s">
        <v>915</v>
      </c>
      <c r="AJ356" s="122" t="s">
        <v>985</v>
      </c>
      <c r="AK356" s="123">
        <f>COUNTIF(Ongoing!$A$2:$X$26,A356)</f>
        <v>0</v>
      </c>
    </row>
    <row r="357" ht="26.25" customHeight="1">
      <c r="A357" s="126" t="s">
        <v>654</v>
      </c>
      <c r="B357" s="126" t="s">
        <v>259</v>
      </c>
      <c r="C357" s="127" t="s">
        <v>63</v>
      </c>
      <c r="D357" s="112">
        <v>8.0</v>
      </c>
      <c r="E357" s="113">
        <v>0.84</v>
      </c>
      <c r="F357" s="114">
        <v>0.35</v>
      </c>
      <c r="G357" s="115" t="s">
        <v>969</v>
      </c>
      <c r="H357" s="116">
        <v>6.04</v>
      </c>
      <c r="I357" s="117">
        <v>73.0</v>
      </c>
      <c r="J357" s="117">
        <v>0.0</v>
      </c>
      <c r="K357" s="117">
        <v>0.0</v>
      </c>
      <c r="L357" s="124">
        <v>45448.0</v>
      </c>
      <c r="M357" s="125">
        <v>45417.0</v>
      </c>
      <c r="N357" s="118">
        <v>5.92</v>
      </c>
      <c r="O357" s="118">
        <v>5.94</v>
      </c>
      <c r="P357" s="118">
        <v>0.75</v>
      </c>
      <c r="Q357" s="119">
        <v>5.94</v>
      </c>
      <c r="R357" s="119">
        <v>5.9</v>
      </c>
      <c r="S357" s="126">
        <v>0.53</v>
      </c>
      <c r="T357" s="118">
        <v>0.0</v>
      </c>
      <c r="U357" s="118">
        <v>0.0</v>
      </c>
      <c r="V357" s="118">
        <v>0.0</v>
      </c>
      <c r="W357" s="118">
        <v>0.0</v>
      </c>
      <c r="X357" s="118">
        <v>0.0</v>
      </c>
      <c r="Y357" s="118">
        <v>0.0</v>
      </c>
      <c r="Z357" s="118" t="s">
        <v>907</v>
      </c>
      <c r="AA357" s="118" t="s">
        <v>943</v>
      </c>
      <c r="AB357" s="118" t="s">
        <v>2279</v>
      </c>
      <c r="AC357" s="120" t="s">
        <v>2280</v>
      </c>
      <c r="AD357" s="72" t="s">
        <v>1295</v>
      </c>
      <c r="AE357" s="72" t="s">
        <v>2281</v>
      </c>
      <c r="AF357" s="72" t="s">
        <v>1178</v>
      </c>
      <c r="AG357" s="72">
        <v>28.0</v>
      </c>
      <c r="AH357" s="121" t="s">
        <v>2282</v>
      </c>
      <c r="AI357" s="120" t="s">
        <v>915</v>
      </c>
      <c r="AJ357" s="122" t="s">
        <v>942</v>
      </c>
      <c r="AK357" s="123">
        <f>COUNTIF(Ongoing!$A$2:$X$26,A357)</f>
        <v>0</v>
      </c>
    </row>
    <row r="358" ht="26.25" customHeight="1">
      <c r="A358" s="126" t="s">
        <v>473</v>
      </c>
      <c r="B358" s="126" t="s">
        <v>244</v>
      </c>
      <c r="C358" s="127" t="s">
        <v>78</v>
      </c>
      <c r="D358" s="112">
        <v>4.0</v>
      </c>
      <c r="E358" s="113">
        <v>3.29</v>
      </c>
      <c r="F358" s="114">
        <v>11.76</v>
      </c>
      <c r="G358" s="115" t="s">
        <v>1188</v>
      </c>
      <c r="H358" s="116">
        <v>6.65</v>
      </c>
      <c r="I358" s="117">
        <v>74.0</v>
      </c>
      <c r="J358" s="117">
        <v>0.0</v>
      </c>
      <c r="K358" s="117">
        <v>0.0</v>
      </c>
      <c r="L358" s="124">
        <v>45541.0</v>
      </c>
      <c r="M358" s="118" t="s">
        <v>1996</v>
      </c>
      <c r="N358" s="118">
        <v>0.0</v>
      </c>
      <c r="O358" s="118">
        <v>0.0</v>
      </c>
      <c r="P358" s="118">
        <v>0.0</v>
      </c>
      <c r="Q358" s="119">
        <v>0.0</v>
      </c>
      <c r="R358" s="119">
        <v>0.0</v>
      </c>
      <c r="S358" s="126">
        <v>0.0</v>
      </c>
      <c r="T358" s="118">
        <v>0.0</v>
      </c>
      <c r="U358" s="118">
        <v>0.0</v>
      </c>
      <c r="V358" s="118">
        <v>0.0</v>
      </c>
      <c r="W358" s="118">
        <v>0.0</v>
      </c>
      <c r="X358" s="118">
        <v>0.0</v>
      </c>
      <c r="Y358" s="118">
        <v>0.0</v>
      </c>
      <c r="Z358" s="118" t="s">
        <v>907</v>
      </c>
      <c r="AA358" s="118" t="s">
        <v>1016</v>
      </c>
      <c r="AB358" s="118" t="s">
        <v>1244</v>
      </c>
      <c r="AC358" s="120" t="s">
        <v>2283</v>
      </c>
      <c r="AD358" s="72" t="s">
        <v>2284</v>
      </c>
      <c r="AE358" s="72" t="s">
        <v>1478</v>
      </c>
      <c r="AF358" s="72" t="s">
        <v>1478</v>
      </c>
      <c r="AG358" s="72">
        <v>23.0</v>
      </c>
      <c r="AH358" s="121" t="s">
        <v>2285</v>
      </c>
      <c r="AI358" s="120" t="s">
        <v>984</v>
      </c>
      <c r="AJ358" s="122" t="s">
        <v>916</v>
      </c>
      <c r="AK358" s="123">
        <f>COUNTIF(Ongoing!$A$2:$X$26,A358)</f>
        <v>0</v>
      </c>
    </row>
    <row r="359" ht="26.25" customHeight="1">
      <c r="A359" s="126" t="s">
        <v>621</v>
      </c>
      <c r="B359" s="126" t="s">
        <v>116</v>
      </c>
      <c r="C359" s="127" t="s">
        <v>917</v>
      </c>
      <c r="D359" s="112">
        <v>8.0</v>
      </c>
      <c r="E359" s="113">
        <v>0.98</v>
      </c>
      <c r="F359" s="114">
        <v>0.35</v>
      </c>
      <c r="G359" s="115" t="s">
        <v>529</v>
      </c>
      <c r="H359" s="116">
        <v>6.01</v>
      </c>
      <c r="I359" s="117">
        <v>39.0</v>
      </c>
      <c r="J359" s="117">
        <v>0.0</v>
      </c>
      <c r="K359" s="117">
        <v>0.0</v>
      </c>
      <c r="L359" s="124">
        <v>45448.0</v>
      </c>
      <c r="M359" s="125">
        <v>45417.0</v>
      </c>
      <c r="N359" s="118">
        <v>0.0</v>
      </c>
      <c r="O359" s="118">
        <v>0.0</v>
      </c>
      <c r="P359" s="118">
        <v>0.0</v>
      </c>
      <c r="Q359" s="119">
        <v>0.0</v>
      </c>
      <c r="R359" s="119">
        <v>0.0</v>
      </c>
      <c r="S359" s="126">
        <v>0.0</v>
      </c>
      <c r="T359" s="118">
        <v>0.0</v>
      </c>
      <c r="U359" s="118">
        <v>0.0</v>
      </c>
      <c r="V359" s="118">
        <v>0.0</v>
      </c>
      <c r="W359" s="118">
        <v>0.0</v>
      </c>
      <c r="X359" s="118">
        <v>0.0</v>
      </c>
      <c r="Y359" s="118">
        <v>0.0</v>
      </c>
      <c r="Z359" s="118" t="s">
        <v>907</v>
      </c>
      <c r="AA359" s="118" t="s">
        <v>930</v>
      </c>
      <c r="AB359" s="118" t="s">
        <v>2286</v>
      </c>
      <c r="AC359" s="120" t="s">
        <v>2287</v>
      </c>
      <c r="AD359" s="72" t="s">
        <v>911</v>
      </c>
      <c r="AE359" s="72" t="s">
        <v>1115</v>
      </c>
      <c r="AF359" s="72" t="s">
        <v>1085</v>
      </c>
      <c r="AG359" s="72">
        <v>26.0</v>
      </c>
      <c r="AH359" s="121" t="s">
        <v>2288</v>
      </c>
      <c r="AI359" s="120" t="s">
        <v>1000</v>
      </c>
      <c r="AJ359" s="122" t="s">
        <v>929</v>
      </c>
      <c r="AK359" s="123">
        <f>COUNTIF(Ongoing!$A$2:$X$26,A359)</f>
        <v>0</v>
      </c>
    </row>
    <row r="360" ht="26.25" customHeight="1">
      <c r="A360" s="126" t="s">
        <v>775</v>
      </c>
      <c r="B360" s="126" t="s">
        <v>264</v>
      </c>
      <c r="C360" s="127" t="s">
        <v>917</v>
      </c>
      <c r="D360" s="112">
        <v>6.0</v>
      </c>
      <c r="E360" s="113">
        <v>1.68</v>
      </c>
      <c r="F360" s="114">
        <v>4.165</v>
      </c>
      <c r="G360" s="115" t="s">
        <v>584</v>
      </c>
      <c r="H360" s="116">
        <v>6.11</v>
      </c>
      <c r="I360" s="117">
        <v>82.0</v>
      </c>
      <c r="J360" s="117">
        <v>0.0</v>
      </c>
      <c r="K360" s="117">
        <v>0.0</v>
      </c>
      <c r="L360" s="124">
        <v>45478.0</v>
      </c>
      <c r="M360" s="125">
        <v>45573.0</v>
      </c>
      <c r="N360" s="118">
        <v>0.0</v>
      </c>
      <c r="O360" s="118">
        <v>0.0</v>
      </c>
      <c r="P360" s="118">
        <v>0.0</v>
      </c>
      <c r="Q360" s="119">
        <v>0.0</v>
      </c>
      <c r="R360" s="119">
        <v>0.0</v>
      </c>
      <c r="S360" s="126">
        <v>0.0</v>
      </c>
      <c r="T360" s="118">
        <v>0.0</v>
      </c>
      <c r="U360" s="118">
        <v>0.0</v>
      </c>
      <c r="V360" s="118">
        <v>0.0</v>
      </c>
      <c r="W360" s="118">
        <v>0.0</v>
      </c>
      <c r="X360" s="118">
        <v>0.0</v>
      </c>
      <c r="Y360" s="118">
        <v>0.0</v>
      </c>
      <c r="Z360" s="118" t="s">
        <v>921</v>
      </c>
      <c r="AA360" s="118" t="s">
        <v>1871</v>
      </c>
      <c r="AB360" s="118" t="s">
        <v>2289</v>
      </c>
      <c r="AC360" s="120" t="s">
        <v>2290</v>
      </c>
      <c r="AD360" s="72" t="s">
        <v>1317</v>
      </c>
      <c r="AE360" s="72" t="s">
        <v>1056</v>
      </c>
      <c r="AF360" s="72" t="s">
        <v>927</v>
      </c>
      <c r="AG360" s="72">
        <v>31.0</v>
      </c>
      <c r="AH360" s="121" t="s">
        <v>2291</v>
      </c>
      <c r="AI360" s="120" t="s">
        <v>915</v>
      </c>
      <c r="AJ360" s="122" t="s">
        <v>973</v>
      </c>
      <c r="AK360" s="123">
        <f>COUNTIF(Ongoing!$A$2:$X$26,A360)</f>
        <v>0</v>
      </c>
    </row>
    <row r="361" ht="26.25" customHeight="1">
      <c r="A361" s="126" t="s">
        <v>641</v>
      </c>
      <c r="B361" s="126" t="s">
        <v>177</v>
      </c>
      <c r="C361" s="127" t="s">
        <v>63</v>
      </c>
      <c r="D361" s="112">
        <v>7.0</v>
      </c>
      <c r="E361" s="113">
        <v>3.535</v>
      </c>
      <c r="F361" s="114">
        <v>1.05</v>
      </c>
      <c r="G361" s="115" t="s">
        <v>519</v>
      </c>
      <c r="H361" s="116">
        <v>6.21</v>
      </c>
      <c r="I361" s="117">
        <v>84.0</v>
      </c>
      <c r="J361" s="117">
        <v>0.0</v>
      </c>
      <c r="K361" s="117">
        <v>0.0</v>
      </c>
      <c r="L361" s="124">
        <v>45542.0</v>
      </c>
      <c r="M361" s="125">
        <v>45448.0</v>
      </c>
      <c r="N361" s="118">
        <v>0.0</v>
      </c>
      <c r="O361" s="118">
        <v>0.0</v>
      </c>
      <c r="P361" s="118">
        <v>0.0</v>
      </c>
      <c r="Q361" s="119">
        <v>5.65</v>
      </c>
      <c r="R361" s="119">
        <v>5.79</v>
      </c>
      <c r="S361" s="126">
        <v>0.45</v>
      </c>
      <c r="T361" s="118">
        <v>0.0</v>
      </c>
      <c r="U361" s="118">
        <v>0.0</v>
      </c>
      <c r="V361" s="118">
        <v>0.0</v>
      </c>
      <c r="W361" s="118">
        <v>0.0</v>
      </c>
      <c r="X361" s="118">
        <v>0.0</v>
      </c>
      <c r="Y361" s="118">
        <v>0.0</v>
      </c>
      <c r="Z361" s="118" t="s">
        <v>907</v>
      </c>
      <c r="AA361" s="118" t="s">
        <v>1063</v>
      </c>
      <c r="AB361" s="118" t="s">
        <v>909</v>
      </c>
      <c r="AC361" s="120" t="s">
        <v>2292</v>
      </c>
      <c r="AD361" s="72" t="s">
        <v>1830</v>
      </c>
      <c r="AE361" s="72" t="s">
        <v>1338</v>
      </c>
      <c r="AF361" s="72" t="s">
        <v>1025</v>
      </c>
      <c r="AG361" s="72">
        <v>23.0</v>
      </c>
      <c r="AH361" s="121" t="s">
        <v>2293</v>
      </c>
      <c r="AI361" s="120" t="s">
        <v>968</v>
      </c>
      <c r="AJ361" s="122" t="s">
        <v>942</v>
      </c>
      <c r="AK361" s="123">
        <f>COUNTIF(Ongoing!$A$2:$X$26,A361)</f>
        <v>0</v>
      </c>
    </row>
    <row r="362" ht="26.25" customHeight="1">
      <c r="A362" s="126" t="s">
        <v>451</v>
      </c>
      <c r="B362" s="126" t="s">
        <v>113</v>
      </c>
      <c r="C362" s="127" t="s">
        <v>63</v>
      </c>
      <c r="D362" s="112">
        <v>4.0</v>
      </c>
      <c r="E362" s="113">
        <v>5.285</v>
      </c>
      <c r="F362" s="114">
        <v>8.96</v>
      </c>
      <c r="G362" s="115" t="s">
        <v>400</v>
      </c>
      <c r="H362" s="116">
        <v>6.46</v>
      </c>
      <c r="I362" s="117">
        <v>80.0</v>
      </c>
      <c r="J362" s="117">
        <v>0.0</v>
      </c>
      <c r="K362" s="117">
        <v>0.0</v>
      </c>
      <c r="L362" s="124">
        <v>45634.0</v>
      </c>
      <c r="M362" s="118" t="s">
        <v>1301</v>
      </c>
      <c r="N362" s="118">
        <v>0.0</v>
      </c>
      <c r="O362" s="118">
        <v>0.0</v>
      </c>
      <c r="P362" s="118">
        <v>0.0</v>
      </c>
      <c r="Q362" s="119">
        <v>0.0</v>
      </c>
      <c r="R362" s="119">
        <v>0.0</v>
      </c>
      <c r="S362" s="126">
        <v>0.0</v>
      </c>
      <c r="T362" s="118">
        <v>0.0</v>
      </c>
      <c r="U362" s="118">
        <v>0.0</v>
      </c>
      <c r="V362" s="118">
        <v>0.0</v>
      </c>
      <c r="W362" s="118">
        <v>0.0</v>
      </c>
      <c r="X362" s="118">
        <v>0.0</v>
      </c>
      <c r="Y362" s="118">
        <v>0.0</v>
      </c>
      <c r="Z362" s="118" t="s">
        <v>907</v>
      </c>
      <c r="AA362" s="118" t="s">
        <v>930</v>
      </c>
      <c r="AB362" s="118" t="s">
        <v>909</v>
      </c>
      <c r="AC362" s="120" t="s">
        <v>2294</v>
      </c>
      <c r="AD362" s="72" t="s">
        <v>2295</v>
      </c>
      <c r="AE362" s="72" t="s">
        <v>971</v>
      </c>
      <c r="AF362" s="72" t="s">
        <v>971</v>
      </c>
      <c r="AG362" s="72">
        <v>23.0</v>
      </c>
      <c r="AH362" s="121" t="s">
        <v>2296</v>
      </c>
      <c r="AI362" s="120" t="s">
        <v>915</v>
      </c>
      <c r="AJ362" s="122" t="s">
        <v>985</v>
      </c>
      <c r="AK362" s="123">
        <f>COUNTIF(Ongoing!$A$2:$X$26,A362)</f>
        <v>0</v>
      </c>
    </row>
    <row r="363" ht="26.25" customHeight="1">
      <c r="A363" s="126" t="s">
        <v>520</v>
      </c>
      <c r="B363" s="126" t="s">
        <v>241</v>
      </c>
      <c r="C363" s="127" t="s">
        <v>917</v>
      </c>
      <c r="D363" s="112">
        <v>6.0</v>
      </c>
      <c r="E363" s="113">
        <v>1.47</v>
      </c>
      <c r="F363" s="114">
        <v>4.235</v>
      </c>
      <c r="G363" s="115" t="s">
        <v>969</v>
      </c>
      <c r="H363" s="116">
        <v>6.11</v>
      </c>
      <c r="I363" s="117">
        <v>83.0</v>
      </c>
      <c r="J363" s="117">
        <v>0.0</v>
      </c>
      <c r="K363" s="117">
        <v>0.0</v>
      </c>
      <c r="L363" s="124">
        <v>45478.0</v>
      </c>
      <c r="M363" s="125">
        <v>45573.0</v>
      </c>
      <c r="N363" s="118">
        <v>0.0</v>
      </c>
      <c r="O363" s="118">
        <v>0.0</v>
      </c>
      <c r="P363" s="118">
        <v>0.0</v>
      </c>
      <c r="Q363" s="119">
        <v>0.0</v>
      </c>
      <c r="R363" s="119">
        <v>0.0</v>
      </c>
      <c r="S363" s="126">
        <v>0.0</v>
      </c>
      <c r="T363" s="118">
        <v>0.0</v>
      </c>
      <c r="U363" s="118">
        <v>0.0</v>
      </c>
      <c r="V363" s="118">
        <v>0.0</v>
      </c>
      <c r="W363" s="118">
        <v>0.0</v>
      </c>
      <c r="X363" s="118">
        <v>0.0</v>
      </c>
      <c r="Y363" s="118">
        <v>0.0</v>
      </c>
      <c r="Z363" s="118" t="s">
        <v>907</v>
      </c>
      <c r="AA363" s="118" t="s">
        <v>1016</v>
      </c>
      <c r="AB363" s="118" t="s">
        <v>1620</v>
      </c>
      <c r="AC363" s="120" t="s">
        <v>2297</v>
      </c>
      <c r="AD363" s="72" t="s">
        <v>925</v>
      </c>
      <c r="AE363" s="72" t="s">
        <v>2111</v>
      </c>
      <c r="AF363" s="72" t="s">
        <v>2111</v>
      </c>
      <c r="AG363" s="72">
        <v>24.0</v>
      </c>
      <c r="AH363" s="121" t="s">
        <v>2298</v>
      </c>
      <c r="AI363" s="120" t="s">
        <v>968</v>
      </c>
      <c r="AJ363" s="122" t="s">
        <v>1019</v>
      </c>
      <c r="AK363" s="123">
        <f>COUNTIF(Ongoing!$A$2:$X$26,A363)</f>
        <v>0</v>
      </c>
    </row>
    <row r="364" ht="26.25" customHeight="1">
      <c r="A364" s="126" t="s">
        <v>219</v>
      </c>
      <c r="B364" s="126" t="s">
        <v>110</v>
      </c>
      <c r="C364" s="127" t="s">
        <v>917</v>
      </c>
      <c r="D364" s="112">
        <v>2.0</v>
      </c>
      <c r="E364" s="113">
        <v>15.925</v>
      </c>
      <c r="F364" s="114">
        <v>10.85</v>
      </c>
      <c r="G364" s="115" t="s">
        <v>1319</v>
      </c>
      <c r="H364" s="116">
        <v>6.25</v>
      </c>
      <c r="I364" s="117">
        <v>84.0</v>
      </c>
      <c r="J364" s="117">
        <v>0.0</v>
      </c>
      <c r="K364" s="117">
        <v>0.0</v>
      </c>
      <c r="L364" s="117" t="s">
        <v>2224</v>
      </c>
      <c r="M364" s="118" t="s">
        <v>920</v>
      </c>
      <c r="N364" s="118">
        <v>0.0</v>
      </c>
      <c r="O364" s="118">
        <v>0.0</v>
      </c>
      <c r="P364" s="118">
        <v>0.0</v>
      </c>
      <c r="Q364" s="119">
        <v>0.0</v>
      </c>
      <c r="R364" s="119">
        <v>0.0</v>
      </c>
      <c r="S364" s="126">
        <v>0.0</v>
      </c>
      <c r="T364" s="118">
        <v>0.0</v>
      </c>
      <c r="U364" s="118">
        <v>0.0</v>
      </c>
      <c r="V364" s="118">
        <v>0.0</v>
      </c>
      <c r="W364" s="118">
        <v>0.0</v>
      </c>
      <c r="X364" s="118">
        <v>0.0</v>
      </c>
      <c r="Y364" s="118">
        <v>0.0</v>
      </c>
      <c r="Z364" s="118" t="s">
        <v>921</v>
      </c>
      <c r="AA364" s="118" t="s">
        <v>1663</v>
      </c>
      <c r="AB364" s="118" t="s">
        <v>2299</v>
      </c>
      <c r="AC364" s="120" t="s">
        <v>2300</v>
      </c>
      <c r="AD364" s="72" t="s">
        <v>1364</v>
      </c>
      <c r="AE364" s="72" t="s">
        <v>1085</v>
      </c>
      <c r="AF364" s="72" t="s">
        <v>1085</v>
      </c>
      <c r="AG364" s="72">
        <v>22.0</v>
      </c>
      <c r="AH364" s="121" t="s">
        <v>2301</v>
      </c>
      <c r="AI364" s="120" t="s">
        <v>984</v>
      </c>
      <c r="AJ364" s="122" t="s">
        <v>929</v>
      </c>
      <c r="AK364" s="123">
        <f>COUNTIF(Ongoing!$A$2:$X$26,A364)</f>
        <v>0</v>
      </c>
    </row>
    <row r="365" ht="26.25" customHeight="1">
      <c r="A365" s="126" t="s">
        <v>599</v>
      </c>
      <c r="B365" s="126" t="s">
        <v>162</v>
      </c>
      <c r="C365" s="127" t="s">
        <v>917</v>
      </c>
      <c r="D365" s="112">
        <v>4.0</v>
      </c>
      <c r="E365" s="113">
        <v>5.075</v>
      </c>
      <c r="F365" s="114">
        <v>6.195</v>
      </c>
      <c r="G365" s="115" t="s">
        <v>1231</v>
      </c>
      <c r="H365" s="116">
        <v>6.23</v>
      </c>
      <c r="I365" s="117">
        <v>74.0</v>
      </c>
      <c r="J365" s="117">
        <v>0.0</v>
      </c>
      <c r="K365" s="117">
        <v>0.0</v>
      </c>
      <c r="L365" s="124">
        <v>45604.0</v>
      </c>
      <c r="M365" s="125">
        <v>45635.0</v>
      </c>
      <c r="N365" s="118">
        <v>0.0</v>
      </c>
      <c r="O365" s="118">
        <v>0.0</v>
      </c>
      <c r="P365" s="118">
        <v>0.0</v>
      </c>
      <c r="Q365" s="119">
        <v>0.0</v>
      </c>
      <c r="R365" s="119">
        <v>0.0</v>
      </c>
      <c r="S365" s="126">
        <v>0.0</v>
      </c>
      <c r="T365" s="118">
        <v>0.0</v>
      </c>
      <c r="U365" s="118">
        <v>0.0</v>
      </c>
      <c r="V365" s="118">
        <v>0.0</v>
      </c>
      <c r="W365" s="118">
        <v>0.0</v>
      </c>
      <c r="X365" s="118">
        <v>0.0</v>
      </c>
      <c r="Y365" s="118">
        <v>0.0</v>
      </c>
      <c r="Z365" s="118" t="s">
        <v>921</v>
      </c>
      <c r="AA365" s="118" t="s">
        <v>1016</v>
      </c>
      <c r="AB365" s="118" t="s">
        <v>2302</v>
      </c>
      <c r="AC365" s="120" t="s">
        <v>2303</v>
      </c>
      <c r="AD365" s="72" t="s">
        <v>1317</v>
      </c>
      <c r="AE365" s="72" t="s">
        <v>1533</v>
      </c>
      <c r="AF365" s="72" t="s">
        <v>1533</v>
      </c>
      <c r="AG365" s="72">
        <v>24.0</v>
      </c>
      <c r="AH365" s="121" t="s">
        <v>2304</v>
      </c>
      <c r="AI365" s="120" t="s">
        <v>968</v>
      </c>
      <c r="AJ365" s="122" t="s">
        <v>973</v>
      </c>
      <c r="AK365" s="123">
        <f>COUNTIF(Ongoing!$A$2:$X$26,A365)</f>
        <v>0</v>
      </c>
    </row>
    <row r="366" ht="26.25" customHeight="1">
      <c r="A366" s="126" t="s">
        <v>596</v>
      </c>
      <c r="B366" s="126" t="s">
        <v>244</v>
      </c>
      <c r="C366" s="127" t="s">
        <v>917</v>
      </c>
      <c r="D366" s="112">
        <v>6.0</v>
      </c>
      <c r="E366" s="113">
        <v>1.295</v>
      </c>
      <c r="F366" s="114">
        <v>2.975</v>
      </c>
      <c r="G366" s="115" t="s">
        <v>1308</v>
      </c>
      <c r="H366" s="116">
        <v>6.09</v>
      </c>
      <c r="I366" s="117">
        <v>82.0</v>
      </c>
      <c r="J366" s="117">
        <v>0.0</v>
      </c>
      <c r="K366" s="117">
        <v>0.0</v>
      </c>
      <c r="L366" s="124">
        <v>45448.0</v>
      </c>
      <c r="M366" s="125">
        <v>45511.0</v>
      </c>
      <c r="N366" s="118">
        <v>0.0</v>
      </c>
      <c r="O366" s="118">
        <v>0.0</v>
      </c>
      <c r="P366" s="118">
        <v>0.0</v>
      </c>
      <c r="Q366" s="119">
        <v>0.0</v>
      </c>
      <c r="R366" s="119">
        <v>0.0</v>
      </c>
      <c r="S366" s="126">
        <v>0.0</v>
      </c>
      <c r="T366" s="118">
        <v>0.0</v>
      </c>
      <c r="U366" s="118">
        <v>0.0</v>
      </c>
      <c r="V366" s="118">
        <v>0.0</v>
      </c>
      <c r="W366" s="118">
        <v>0.0</v>
      </c>
      <c r="X366" s="118">
        <v>0.0</v>
      </c>
      <c r="Y366" s="118">
        <v>0.0</v>
      </c>
      <c r="Z366" s="118" t="s">
        <v>921</v>
      </c>
      <c r="AA366" s="118" t="s">
        <v>1132</v>
      </c>
      <c r="AB366" s="118" t="s">
        <v>2305</v>
      </c>
      <c r="AC366" s="120" t="s">
        <v>2306</v>
      </c>
      <c r="AD366" s="72" t="s">
        <v>1892</v>
      </c>
      <c r="AE366" s="72" t="s">
        <v>971</v>
      </c>
      <c r="AF366" s="72" t="s">
        <v>971</v>
      </c>
      <c r="AG366" s="72">
        <v>26.0</v>
      </c>
      <c r="AH366" s="121" t="s">
        <v>2307</v>
      </c>
      <c r="AI366" s="120" t="s">
        <v>968</v>
      </c>
      <c r="AJ366" s="122" t="s">
        <v>973</v>
      </c>
      <c r="AK366" s="123">
        <f>COUNTIF(Ongoing!$A$2:$X$26,A366)</f>
        <v>0</v>
      </c>
    </row>
    <row r="367" ht="26.25" customHeight="1">
      <c r="A367" s="126" t="s">
        <v>2308</v>
      </c>
      <c r="B367" s="126" t="s">
        <v>264</v>
      </c>
      <c r="C367" s="127" t="s">
        <v>917</v>
      </c>
      <c r="D367" s="112">
        <v>8.0</v>
      </c>
      <c r="E367" s="113">
        <v>1.54</v>
      </c>
      <c r="F367" s="114">
        <v>0.35</v>
      </c>
      <c r="G367" s="115" t="s">
        <v>1028</v>
      </c>
      <c r="H367" s="116">
        <v>5.95</v>
      </c>
      <c r="I367" s="117">
        <v>0.0</v>
      </c>
      <c r="J367" s="117">
        <v>0.0</v>
      </c>
      <c r="K367" s="117">
        <v>0.0</v>
      </c>
      <c r="L367" s="124">
        <v>45478.0</v>
      </c>
      <c r="M367" s="125">
        <v>45417.0</v>
      </c>
      <c r="N367" s="118">
        <v>0.0</v>
      </c>
      <c r="O367" s="118">
        <v>0.0</v>
      </c>
      <c r="P367" s="118">
        <v>0.0</v>
      </c>
      <c r="Q367" s="119">
        <v>0.0</v>
      </c>
      <c r="R367" s="119">
        <v>0.0</v>
      </c>
      <c r="S367" s="126">
        <v>0.0</v>
      </c>
      <c r="T367" s="118">
        <v>0.0</v>
      </c>
      <c r="U367" s="118">
        <v>0.0</v>
      </c>
      <c r="V367" s="118">
        <v>0.0</v>
      </c>
      <c r="W367" s="118">
        <v>0.0</v>
      </c>
      <c r="X367" s="118">
        <v>0.0</v>
      </c>
      <c r="Y367" s="118">
        <v>0.0</v>
      </c>
      <c r="Z367" s="118" t="s">
        <v>907</v>
      </c>
      <c r="AA367" s="118" t="s">
        <v>1123</v>
      </c>
      <c r="AB367" s="118" t="s">
        <v>909</v>
      </c>
      <c r="AC367" s="120" t="s">
        <v>2309</v>
      </c>
      <c r="AD367" s="72" t="s">
        <v>2310</v>
      </c>
      <c r="AE367" s="72" t="s">
        <v>1140</v>
      </c>
      <c r="AF367" s="72" t="s">
        <v>998</v>
      </c>
      <c r="AG367" s="72">
        <v>31.0</v>
      </c>
      <c r="AH367" s="121" t="s">
        <v>2311</v>
      </c>
      <c r="AI367" s="120" t="s">
        <v>949</v>
      </c>
      <c r="AJ367" s="122" t="s">
        <v>929</v>
      </c>
      <c r="AK367" s="123">
        <f>COUNTIF(Ongoing!$A$2:$X$26,A367)</f>
        <v>0</v>
      </c>
    </row>
    <row r="368" ht="26.25" customHeight="1">
      <c r="A368" s="126" t="s">
        <v>840</v>
      </c>
      <c r="B368" s="126" t="s">
        <v>151</v>
      </c>
      <c r="C368" s="127" t="s">
        <v>63</v>
      </c>
      <c r="D368" s="112">
        <v>7.0</v>
      </c>
      <c r="E368" s="113">
        <v>0.735</v>
      </c>
      <c r="F368" s="114">
        <v>0.77</v>
      </c>
      <c r="G368" s="115" t="s">
        <v>969</v>
      </c>
      <c r="H368" s="116">
        <v>6.24</v>
      </c>
      <c r="I368" s="117">
        <v>81.0</v>
      </c>
      <c r="J368" s="117">
        <v>0.0</v>
      </c>
      <c r="K368" s="117">
        <v>0.0</v>
      </c>
      <c r="L368" s="124">
        <v>45417.0</v>
      </c>
      <c r="M368" s="125">
        <v>45417.0</v>
      </c>
      <c r="N368" s="118">
        <v>0.0</v>
      </c>
      <c r="O368" s="118">
        <v>0.0</v>
      </c>
      <c r="P368" s="118">
        <v>0.0</v>
      </c>
      <c r="Q368" s="119">
        <v>0.0</v>
      </c>
      <c r="R368" s="119">
        <v>0.0</v>
      </c>
      <c r="S368" s="126">
        <v>0.0</v>
      </c>
      <c r="T368" s="118">
        <v>0.0</v>
      </c>
      <c r="U368" s="118">
        <v>0.0</v>
      </c>
      <c r="V368" s="118">
        <v>0.0</v>
      </c>
      <c r="W368" s="118">
        <v>0.0</v>
      </c>
      <c r="X368" s="118">
        <v>0.0</v>
      </c>
      <c r="Y368" s="118">
        <v>0.0</v>
      </c>
      <c r="Z368" s="118" t="s">
        <v>921</v>
      </c>
      <c r="AA368" s="118" t="s">
        <v>930</v>
      </c>
      <c r="AB368" s="118" t="s">
        <v>2312</v>
      </c>
      <c r="AC368" s="120" t="s">
        <v>2313</v>
      </c>
      <c r="AD368" s="72" t="s">
        <v>1712</v>
      </c>
      <c r="AE368" s="72" t="s">
        <v>940</v>
      </c>
      <c r="AF368" s="72" t="s">
        <v>940</v>
      </c>
      <c r="AG368" s="72">
        <v>24.0</v>
      </c>
      <c r="AH368" s="121" t="s">
        <v>2314</v>
      </c>
      <c r="AI368" s="120" t="s">
        <v>968</v>
      </c>
      <c r="AJ368" s="122" t="s">
        <v>935</v>
      </c>
      <c r="AK368" s="123">
        <f>COUNTIF(Ongoing!$A$2:$X$26,A368)</f>
        <v>0</v>
      </c>
    </row>
    <row r="369" ht="26.25" customHeight="1">
      <c r="A369" s="126" t="s">
        <v>593</v>
      </c>
      <c r="B369" s="126" t="s">
        <v>241</v>
      </c>
      <c r="C369" s="127" t="s">
        <v>917</v>
      </c>
      <c r="D369" s="112">
        <v>6.0</v>
      </c>
      <c r="E369" s="113">
        <v>1.68</v>
      </c>
      <c r="F369" s="114">
        <v>3.325</v>
      </c>
      <c r="G369" s="115" t="s">
        <v>969</v>
      </c>
      <c r="H369" s="116">
        <v>6.04</v>
      </c>
      <c r="I369" s="117">
        <v>90.0</v>
      </c>
      <c r="J369" s="117">
        <v>0.0</v>
      </c>
      <c r="K369" s="117">
        <v>0.0</v>
      </c>
      <c r="L369" s="124">
        <v>45478.0</v>
      </c>
      <c r="M369" s="125">
        <v>45542.0</v>
      </c>
      <c r="N369" s="118">
        <v>0.0</v>
      </c>
      <c r="O369" s="118">
        <v>0.0</v>
      </c>
      <c r="P369" s="118">
        <v>0.0</v>
      </c>
      <c r="Q369" s="119">
        <v>0.0</v>
      </c>
      <c r="R369" s="119">
        <v>0.0</v>
      </c>
      <c r="S369" s="126">
        <v>0.0</v>
      </c>
      <c r="T369" s="118">
        <v>0.0</v>
      </c>
      <c r="U369" s="118">
        <v>0.0</v>
      </c>
      <c r="V369" s="118">
        <v>0.0</v>
      </c>
      <c r="W369" s="118">
        <v>0.0</v>
      </c>
      <c r="X369" s="118">
        <v>0.0</v>
      </c>
      <c r="Y369" s="118">
        <v>0.0</v>
      </c>
      <c r="Z369" s="118" t="s">
        <v>907</v>
      </c>
      <c r="AA369" s="118" t="s">
        <v>1081</v>
      </c>
      <c r="AB369" s="118" t="s">
        <v>909</v>
      </c>
      <c r="AC369" s="120" t="s">
        <v>2315</v>
      </c>
      <c r="AD369" s="72" t="s">
        <v>925</v>
      </c>
      <c r="AE369" s="72" t="s">
        <v>2316</v>
      </c>
      <c r="AF369" s="72" t="s">
        <v>1079</v>
      </c>
      <c r="AG369" s="72">
        <v>30.0</v>
      </c>
      <c r="AH369" s="121" t="s">
        <v>2317</v>
      </c>
      <c r="AI369" s="120" t="s">
        <v>915</v>
      </c>
      <c r="AJ369" s="122" t="s">
        <v>973</v>
      </c>
      <c r="AK369" s="123">
        <f>COUNTIF(Ongoing!$A$2:$X$26,A369)</f>
        <v>0</v>
      </c>
    </row>
    <row r="370" ht="26.25" customHeight="1">
      <c r="A370" s="126" t="s">
        <v>809</v>
      </c>
      <c r="B370" s="126" t="s">
        <v>264</v>
      </c>
      <c r="C370" s="127" t="s">
        <v>63</v>
      </c>
      <c r="D370" s="112">
        <v>8.0</v>
      </c>
      <c r="E370" s="113">
        <v>0.84</v>
      </c>
      <c r="F370" s="114">
        <v>0.35</v>
      </c>
      <c r="G370" s="115" t="s">
        <v>969</v>
      </c>
      <c r="H370" s="116">
        <v>5.93</v>
      </c>
      <c r="I370" s="117">
        <v>57.0</v>
      </c>
      <c r="J370" s="117">
        <v>0.0</v>
      </c>
      <c r="K370" s="117">
        <v>0.0</v>
      </c>
      <c r="L370" s="124">
        <v>45448.0</v>
      </c>
      <c r="M370" s="125">
        <v>45417.0</v>
      </c>
      <c r="N370" s="118">
        <v>0.0</v>
      </c>
      <c r="O370" s="118">
        <v>0.0</v>
      </c>
      <c r="P370" s="118">
        <v>0.0</v>
      </c>
      <c r="Q370" s="119">
        <v>0.0</v>
      </c>
      <c r="R370" s="119">
        <v>0.0</v>
      </c>
      <c r="S370" s="126">
        <v>0.0</v>
      </c>
      <c r="T370" s="118">
        <v>0.0</v>
      </c>
      <c r="U370" s="118">
        <v>0.0</v>
      </c>
      <c r="V370" s="118">
        <v>0.0</v>
      </c>
      <c r="W370" s="118">
        <v>0.0</v>
      </c>
      <c r="X370" s="118">
        <v>0.0</v>
      </c>
      <c r="Y370" s="118">
        <v>0.0</v>
      </c>
      <c r="Z370" s="118" t="s">
        <v>907</v>
      </c>
      <c r="AA370" s="118" t="s">
        <v>1413</v>
      </c>
      <c r="AB370" s="118" t="s">
        <v>2318</v>
      </c>
      <c r="AC370" s="120" t="s">
        <v>2319</v>
      </c>
      <c r="AD370" s="72" t="s">
        <v>1613</v>
      </c>
      <c r="AE370" s="72" t="s">
        <v>971</v>
      </c>
      <c r="AF370" s="72" t="s">
        <v>926</v>
      </c>
      <c r="AG370" s="72">
        <v>22.0</v>
      </c>
      <c r="AH370" s="121" t="s">
        <v>2320</v>
      </c>
      <c r="AI370" s="120" t="s">
        <v>968</v>
      </c>
      <c r="AJ370" s="122" t="s">
        <v>942</v>
      </c>
      <c r="AK370" s="123">
        <f>COUNTIF(Ongoing!$A$2:$X$26,A370)</f>
        <v>0</v>
      </c>
    </row>
    <row r="371" ht="26.25" customHeight="1">
      <c r="A371" s="126" t="s">
        <v>213</v>
      </c>
      <c r="B371" s="126" t="s">
        <v>143</v>
      </c>
      <c r="C371" s="127" t="s">
        <v>917</v>
      </c>
      <c r="D371" s="112">
        <v>3.0</v>
      </c>
      <c r="E371" s="113">
        <v>10.57</v>
      </c>
      <c r="F371" s="114">
        <v>8.715</v>
      </c>
      <c r="G371" s="115" t="s">
        <v>289</v>
      </c>
      <c r="H371" s="116">
        <v>6.17</v>
      </c>
      <c r="I371" s="117">
        <v>88.0</v>
      </c>
      <c r="J371" s="117">
        <v>0.0</v>
      </c>
      <c r="K371" s="117">
        <v>10.0</v>
      </c>
      <c r="L371" s="117" t="s">
        <v>919</v>
      </c>
      <c r="M371" s="118" t="s">
        <v>1167</v>
      </c>
      <c r="N371" s="118">
        <v>0.0</v>
      </c>
      <c r="O371" s="118">
        <v>0.0</v>
      </c>
      <c r="P371" s="118">
        <v>0.0</v>
      </c>
      <c r="Q371" s="119">
        <v>0.0</v>
      </c>
      <c r="R371" s="119">
        <v>0.0</v>
      </c>
      <c r="S371" s="126">
        <v>0.0</v>
      </c>
      <c r="T371" s="118">
        <v>0.0</v>
      </c>
      <c r="U371" s="118">
        <v>0.0</v>
      </c>
      <c r="V371" s="118">
        <v>0.0</v>
      </c>
      <c r="W371" s="118">
        <v>0.0</v>
      </c>
      <c r="X371" s="118">
        <v>0.0</v>
      </c>
      <c r="Y371" s="118">
        <v>0.0</v>
      </c>
      <c r="Z371" s="118" t="s">
        <v>907</v>
      </c>
      <c r="AA371" s="118" t="s">
        <v>936</v>
      </c>
      <c r="AB371" s="118" t="s">
        <v>2321</v>
      </c>
      <c r="AC371" s="120" t="s">
        <v>2322</v>
      </c>
      <c r="AD371" s="72" t="s">
        <v>2323</v>
      </c>
      <c r="AE371" s="72" t="s">
        <v>1004</v>
      </c>
      <c r="AF371" s="72" t="s">
        <v>1004</v>
      </c>
      <c r="AG371" s="72">
        <v>25.0</v>
      </c>
      <c r="AH371" s="121" t="s">
        <v>2324</v>
      </c>
      <c r="AI371" s="120" t="s">
        <v>984</v>
      </c>
      <c r="AJ371" s="122" t="s">
        <v>929</v>
      </c>
      <c r="AK371" s="123">
        <f>COUNTIF(Ongoing!$A$2:$X$26,A371)</f>
        <v>0</v>
      </c>
    </row>
    <row r="372" ht="26.25" customHeight="1">
      <c r="A372" s="126" t="s">
        <v>475</v>
      </c>
      <c r="B372" s="126" t="s">
        <v>151</v>
      </c>
      <c r="C372" s="127" t="s">
        <v>63</v>
      </c>
      <c r="D372" s="112">
        <v>4.0</v>
      </c>
      <c r="E372" s="113">
        <v>3.29</v>
      </c>
      <c r="F372" s="114">
        <v>7.91</v>
      </c>
      <c r="G372" s="115" t="s">
        <v>962</v>
      </c>
      <c r="H372" s="116">
        <v>6.6</v>
      </c>
      <c r="I372" s="117">
        <v>67.0</v>
      </c>
      <c r="J372" s="117">
        <v>10.0</v>
      </c>
      <c r="K372" s="117">
        <v>10.0</v>
      </c>
      <c r="L372" s="124">
        <v>45541.0</v>
      </c>
      <c r="M372" s="118" t="s">
        <v>1118</v>
      </c>
      <c r="N372" s="118">
        <v>0.0</v>
      </c>
      <c r="O372" s="118">
        <v>0.0</v>
      </c>
      <c r="P372" s="118">
        <v>0.0</v>
      </c>
      <c r="Q372" s="119">
        <v>0.0</v>
      </c>
      <c r="R372" s="119">
        <v>0.0</v>
      </c>
      <c r="S372" s="126">
        <v>0.0</v>
      </c>
      <c r="T372" s="118">
        <v>0.0</v>
      </c>
      <c r="U372" s="118">
        <v>0.0</v>
      </c>
      <c r="V372" s="118">
        <v>0.0</v>
      </c>
      <c r="W372" s="118">
        <v>0.0</v>
      </c>
      <c r="X372" s="118">
        <v>0.0</v>
      </c>
      <c r="Y372" s="118">
        <v>0.0</v>
      </c>
      <c r="Z372" s="118" t="s">
        <v>956</v>
      </c>
      <c r="AA372" s="118" t="s">
        <v>936</v>
      </c>
      <c r="AB372" s="118" t="s">
        <v>2325</v>
      </c>
      <c r="AC372" s="120" t="s">
        <v>2326</v>
      </c>
      <c r="AD372" s="72" t="s">
        <v>1177</v>
      </c>
      <c r="AE372" s="72" t="s">
        <v>990</v>
      </c>
      <c r="AF372" s="72" t="s">
        <v>990</v>
      </c>
      <c r="AG372" s="72">
        <v>22.0</v>
      </c>
      <c r="AH372" s="121" t="s">
        <v>2327</v>
      </c>
      <c r="AI372" s="120" t="s">
        <v>984</v>
      </c>
      <c r="AJ372" s="122" t="s">
        <v>985</v>
      </c>
      <c r="AK372" s="123">
        <f>COUNTIF(Ongoing!$A$2:$X$26,A372)</f>
        <v>0</v>
      </c>
    </row>
    <row r="373" ht="26.25" customHeight="1">
      <c r="A373" s="126" t="s">
        <v>583</v>
      </c>
      <c r="B373" s="126" t="s">
        <v>177</v>
      </c>
      <c r="C373" s="127" t="s">
        <v>917</v>
      </c>
      <c r="D373" s="112">
        <v>7.0</v>
      </c>
      <c r="E373" s="113">
        <v>1.82</v>
      </c>
      <c r="F373" s="114">
        <v>0.84</v>
      </c>
      <c r="G373" s="115" t="s">
        <v>962</v>
      </c>
      <c r="H373" s="116">
        <v>6.06</v>
      </c>
      <c r="I373" s="117">
        <v>79.0</v>
      </c>
      <c r="J373" s="117">
        <v>0.0</v>
      </c>
      <c r="K373" s="117">
        <v>0.0</v>
      </c>
      <c r="L373" s="124">
        <v>45479.0</v>
      </c>
      <c r="M373" s="125">
        <v>45448.0</v>
      </c>
      <c r="N373" s="118">
        <v>0.0</v>
      </c>
      <c r="O373" s="118">
        <v>0.0</v>
      </c>
      <c r="P373" s="118">
        <v>0.0</v>
      </c>
      <c r="Q373" s="119">
        <v>0.0</v>
      </c>
      <c r="R373" s="119">
        <v>0.0</v>
      </c>
      <c r="S373" s="126">
        <v>0.0</v>
      </c>
      <c r="T373" s="118">
        <v>0.0</v>
      </c>
      <c r="U373" s="118">
        <v>0.0</v>
      </c>
      <c r="V373" s="118">
        <v>0.0</v>
      </c>
      <c r="W373" s="118">
        <v>0.0</v>
      </c>
      <c r="X373" s="118">
        <v>0.0</v>
      </c>
      <c r="Y373" s="118">
        <v>0.0</v>
      </c>
      <c r="Z373" s="118" t="s">
        <v>907</v>
      </c>
      <c r="AA373" s="118" t="s">
        <v>943</v>
      </c>
      <c r="AB373" s="118" t="s">
        <v>1305</v>
      </c>
      <c r="AC373" s="120" t="s">
        <v>2328</v>
      </c>
      <c r="AD373" s="72" t="s">
        <v>925</v>
      </c>
      <c r="AE373" s="72" t="s">
        <v>1262</v>
      </c>
      <c r="AF373" s="72" t="s">
        <v>1262</v>
      </c>
      <c r="AG373" s="72">
        <v>24.0</v>
      </c>
      <c r="AH373" s="121" t="s">
        <v>2329</v>
      </c>
      <c r="AI373" s="120" t="s">
        <v>968</v>
      </c>
      <c r="AJ373" s="122" t="s">
        <v>1019</v>
      </c>
      <c r="AK373" s="123">
        <f>COUNTIF(Ongoing!$A$2:$X$26,A373)</f>
        <v>0</v>
      </c>
    </row>
    <row r="374" ht="26.25" customHeight="1">
      <c r="A374" s="126" t="s">
        <v>689</v>
      </c>
      <c r="B374" s="126" t="s">
        <v>241</v>
      </c>
      <c r="C374" s="127" t="s">
        <v>917</v>
      </c>
      <c r="D374" s="112">
        <v>8.0</v>
      </c>
      <c r="E374" s="113">
        <v>1.295</v>
      </c>
      <c r="F374" s="114">
        <v>0.35</v>
      </c>
      <c r="G374" s="115" t="s">
        <v>1304</v>
      </c>
      <c r="H374" s="116">
        <v>5.99</v>
      </c>
      <c r="I374" s="117">
        <v>84.0</v>
      </c>
      <c r="J374" s="117">
        <v>0.0</v>
      </c>
      <c r="K374" s="117">
        <v>0.0</v>
      </c>
      <c r="L374" s="124">
        <v>45448.0</v>
      </c>
      <c r="M374" s="125">
        <v>45417.0</v>
      </c>
      <c r="N374" s="118">
        <v>0.0</v>
      </c>
      <c r="O374" s="118">
        <v>0.0</v>
      </c>
      <c r="P374" s="118">
        <v>0.0</v>
      </c>
      <c r="Q374" s="119">
        <v>0.0</v>
      </c>
      <c r="R374" s="119">
        <v>0.0</v>
      </c>
      <c r="S374" s="126">
        <v>0.0</v>
      </c>
      <c r="T374" s="118">
        <v>0.0</v>
      </c>
      <c r="U374" s="118">
        <v>0.0</v>
      </c>
      <c r="V374" s="118">
        <v>0.0</v>
      </c>
      <c r="W374" s="118">
        <v>0.0</v>
      </c>
      <c r="X374" s="118">
        <v>0.0</v>
      </c>
      <c r="Y374" s="118">
        <v>0.0</v>
      </c>
      <c r="Z374" s="118" t="s">
        <v>907</v>
      </c>
      <c r="AA374" s="118" t="s">
        <v>908</v>
      </c>
      <c r="AB374" s="118" t="s">
        <v>909</v>
      </c>
      <c r="AC374" s="120" t="s">
        <v>2330</v>
      </c>
      <c r="AD374" s="72" t="s">
        <v>2331</v>
      </c>
      <c r="AE374" s="72" t="s">
        <v>1079</v>
      </c>
      <c r="AF374" s="72" t="s">
        <v>1079</v>
      </c>
      <c r="AG374" s="72">
        <v>24.0</v>
      </c>
      <c r="AH374" s="121" t="s">
        <v>2332</v>
      </c>
      <c r="AI374" s="120" t="s">
        <v>968</v>
      </c>
      <c r="AJ374" s="122" t="s">
        <v>929</v>
      </c>
      <c r="AK374" s="123">
        <f>COUNTIF(Ongoing!$A$2:$X$26,A374)</f>
        <v>0</v>
      </c>
    </row>
    <row r="375" ht="26.25" customHeight="1">
      <c r="A375" s="126" t="s">
        <v>683</v>
      </c>
      <c r="B375" s="126" t="s">
        <v>151</v>
      </c>
      <c r="C375" s="127" t="s">
        <v>917</v>
      </c>
      <c r="D375" s="112">
        <v>8.0</v>
      </c>
      <c r="E375" s="113">
        <v>2.52</v>
      </c>
      <c r="F375" s="114">
        <v>0.35</v>
      </c>
      <c r="G375" s="115" t="s">
        <v>529</v>
      </c>
      <c r="H375" s="116">
        <v>6.01</v>
      </c>
      <c r="I375" s="117">
        <v>80.0</v>
      </c>
      <c r="J375" s="117">
        <v>0.0</v>
      </c>
      <c r="K375" s="117">
        <v>0.0</v>
      </c>
      <c r="L375" s="124">
        <v>45510.0</v>
      </c>
      <c r="M375" s="125">
        <v>45417.0</v>
      </c>
      <c r="N375" s="118">
        <v>0.0</v>
      </c>
      <c r="O375" s="118">
        <v>0.0</v>
      </c>
      <c r="P375" s="118">
        <v>0.0</v>
      </c>
      <c r="Q375" s="119">
        <v>0.0</v>
      </c>
      <c r="R375" s="119">
        <v>0.0</v>
      </c>
      <c r="S375" s="126">
        <v>0.0</v>
      </c>
      <c r="T375" s="118">
        <v>0.0</v>
      </c>
      <c r="U375" s="118">
        <v>0.0</v>
      </c>
      <c r="V375" s="118">
        <v>0.0</v>
      </c>
      <c r="W375" s="118">
        <v>0.0</v>
      </c>
      <c r="X375" s="118">
        <v>0.0</v>
      </c>
      <c r="Y375" s="118">
        <v>0.0</v>
      </c>
      <c r="Z375" s="118" t="s">
        <v>907</v>
      </c>
      <c r="AA375" s="118" t="s">
        <v>975</v>
      </c>
      <c r="AB375" s="118" t="s">
        <v>2333</v>
      </c>
      <c r="AC375" s="120" t="s">
        <v>2334</v>
      </c>
      <c r="AD375" s="72" t="s">
        <v>1872</v>
      </c>
      <c r="AE375" s="72" t="s">
        <v>1161</v>
      </c>
      <c r="AF375" s="72" t="s">
        <v>1161</v>
      </c>
      <c r="AG375" s="72">
        <v>26.0</v>
      </c>
      <c r="AH375" s="121" t="s">
        <v>2335</v>
      </c>
      <c r="AI375" s="120" t="s">
        <v>968</v>
      </c>
      <c r="AJ375" s="122" t="s">
        <v>929</v>
      </c>
      <c r="AK375" s="123">
        <f>COUNTIF(Ongoing!$A$2:$X$26,A375)</f>
        <v>0</v>
      </c>
    </row>
    <row r="376" ht="26.25" customHeight="1">
      <c r="A376" s="126" t="s">
        <v>752</v>
      </c>
      <c r="B376" s="126" t="s">
        <v>264</v>
      </c>
      <c r="C376" s="127" t="s">
        <v>917</v>
      </c>
      <c r="D376" s="112">
        <v>8.0</v>
      </c>
      <c r="E376" s="113">
        <v>0.875</v>
      </c>
      <c r="F376" s="114">
        <v>0.35</v>
      </c>
      <c r="G376" s="115" t="s">
        <v>613</v>
      </c>
      <c r="H376" s="116">
        <v>6.09</v>
      </c>
      <c r="I376" s="117">
        <v>73.0</v>
      </c>
      <c r="J376" s="117">
        <v>0.0</v>
      </c>
      <c r="K376" s="117">
        <v>0.0</v>
      </c>
      <c r="L376" s="124">
        <v>45448.0</v>
      </c>
      <c r="M376" s="125">
        <v>45417.0</v>
      </c>
      <c r="N376" s="118">
        <v>0.0</v>
      </c>
      <c r="O376" s="118">
        <v>0.0</v>
      </c>
      <c r="P376" s="118">
        <v>0.0</v>
      </c>
      <c r="Q376" s="119">
        <v>0.0</v>
      </c>
      <c r="R376" s="119">
        <v>0.0</v>
      </c>
      <c r="S376" s="126">
        <v>0.0</v>
      </c>
      <c r="T376" s="118">
        <v>0.0</v>
      </c>
      <c r="U376" s="118">
        <v>0.0</v>
      </c>
      <c r="V376" s="118">
        <v>0.0</v>
      </c>
      <c r="W376" s="118">
        <v>0.0</v>
      </c>
      <c r="X376" s="118">
        <v>0.0</v>
      </c>
      <c r="Y376" s="118">
        <v>0.0</v>
      </c>
      <c r="Z376" s="118" t="s">
        <v>907</v>
      </c>
      <c r="AA376" s="118" t="s">
        <v>1413</v>
      </c>
      <c r="AB376" s="118" t="s">
        <v>264</v>
      </c>
      <c r="AC376" s="120" t="s">
        <v>1088</v>
      </c>
      <c r="AD376" s="72" t="s">
        <v>925</v>
      </c>
      <c r="AE376" s="72" t="s">
        <v>2336</v>
      </c>
      <c r="AF376" s="72" t="s">
        <v>2337</v>
      </c>
      <c r="AG376" s="72">
        <v>33.0</v>
      </c>
      <c r="AH376" s="121" t="s">
        <v>2338</v>
      </c>
      <c r="AI376" s="120" t="s">
        <v>1581</v>
      </c>
      <c r="AJ376" s="122" t="s">
        <v>1145</v>
      </c>
      <c r="AK376" s="123">
        <f>COUNTIF(Ongoing!$A$2:$X$26,A376)</f>
        <v>0</v>
      </c>
    </row>
    <row r="377" ht="26.25" customHeight="1">
      <c r="A377" s="126" t="s">
        <v>603</v>
      </c>
      <c r="B377" s="126" t="s">
        <v>241</v>
      </c>
      <c r="C377" s="127" t="s">
        <v>63</v>
      </c>
      <c r="D377" s="112">
        <v>7.0</v>
      </c>
      <c r="E377" s="113">
        <v>0.875</v>
      </c>
      <c r="F377" s="114">
        <v>1.925</v>
      </c>
      <c r="G377" s="115" t="s">
        <v>519</v>
      </c>
      <c r="H377" s="116">
        <v>6.43</v>
      </c>
      <c r="I377" s="117">
        <v>67.0</v>
      </c>
      <c r="J377" s="117">
        <v>0.0</v>
      </c>
      <c r="K377" s="117">
        <v>0.0</v>
      </c>
      <c r="L377" s="124">
        <v>45448.0</v>
      </c>
      <c r="M377" s="125">
        <v>45479.0</v>
      </c>
      <c r="N377" s="118">
        <v>0.0</v>
      </c>
      <c r="O377" s="118">
        <v>0.0</v>
      </c>
      <c r="P377" s="118">
        <v>0.0</v>
      </c>
      <c r="Q377" s="119">
        <v>0.0</v>
      </c>
      <c r="R377" s="119">
        <v>0.0</v>
      </c>
      <c r="S377" s="126">
        <v>0.0</v>
      </c>
      <c r="T377" s="118">
        <v>0.0</v>
      </c>
      <c r="U377" s="118">
        <v>0.0</v>
      </c>
      <c r="V377" s="118">
        <v>0.0</v>
      </c>
      <c r="W377" s="118">
        <v>0.0</v>
      </c>
      <c r="X377" s="118">
        <v>0.0</v>
      </c>
      <c r="Y377" s="118">
        <v>0.0</v>
      </c>
      <c r="Z377" s="118" t="s">
        <v>907</v>
      </c>
      <c r="AA377" s="118" t="s">
        <v>981</v>
      </c>
      <c r="AB377" s="118" t="s">
        <v>909</v>
      </c>
      <c r="AC377" s="120" t="s">
        <v>2339</v>
      </c>
      <c r="AD377" s="72" t="s">
        <v>1892</v>
      </c>
      <c r="AE377" s="72" t="s">
        <v>1897</v>
      </c>
      <c r="AF377" s="72" t="s">
        <v>926</v>
      </c>
      <c r="AG377" s="72">
        <v>25.0</v>
      </c>
      <c r="AH377" s="121" t="s">
        <v>2340</v>
      </c>
      <c r="AI377" s="120" t="s">
        <v>915</v>
      </c>
      <c r="AJ377" s="122" t="s">
        <v>942</v>
      </c>
      <c r="AK377" s="123">
        <f>COUNTIF(Ongoing!$A$2:$X$26,A377)</f>
        <v>0</v>
      </c>
    </row>
    <row r="378" ht="26.25" customHeight="1">
      <c r="A378" s="126" t="s">
        <v>543</v>
      </c>
      <c r="B378" s="126" t="s">
        <v>177</v>
      </c>
      <c r="C378" s="127" t="s">
        <v>78</v>
      </c>
      <c r="D378" s="112">
        <v>6.0</v>
      </c>
      <c r="E378" s="113">
        <v>0.63</v>
      </c>
      <c r="F378" s="114">
        <v>0.35</v>
      </c>
      <c r="G378" s="115" t="s">
        <v>505</v>
      </c>
      <c r="H378" s="116">
        <v>6.45</v>
      </c>
      <c r="I378" s="117">
        <v>40.0</v>
      </c>
      <c r="J378" s="117">
        <v>0.0</v>
      </c>
      <c r="K378" s="117">
        <v>0.0</v>
      </c>
      <c r="L378" s="124">
        <v>45417.0</v>
      </c>
      <c r="M378" s="125">
        <v>45417.0</v>
      </c>
      <c r="N378" s="118">
        <v>0.0</v>
      </c>
      <c r="O378" s="118">
        <v>0.0</v>
      </c>
      <c r="P378" s="118">
        <v>0.0</v>
      </c>
      <c r="Q378" s="119">
        <v>0.0</v>
      </c>
      <c r="R378" s="119">
        <v>0.0</v>
      </c>
      <c r="S378" s="126">
        <v>0.0</v>
      </c>
      <c r="T378" s="118">
        <v>0.0</v>
      </c>
      <c r="U378" s="118">
        <v>0.0</v>
      </c>
      <c r="V378" s="118">
        <v>0.0</v>
      </c>
      <c r="W378" s="118">
        <v>0.0</v>
      </c>
      <c r="X378" s="118">
        <v>0.0</v>
      </c>
      <c r="Y378" s="118">
        <v>0.0</v>
      </c>
      <c r="Z378" s="118" t="s">
        <v>907</v>
      </c>
      <c r="AA378" s="118" t="s">
        <v>1063</v>
      </c>
      <c r="AB378" s="118" t="s">
        <v>2341</v>
      </c>
      <c r="AC378" s="120" t="s">
        <v>2342</v>
      </c>
      <c r="AD378" s="72" t="s">
        <v>1712</v>
      </c>
      <c r="AE378" s="72" t="s">
        <v>1869</v>
      </c>
      <c r="AF378" s="72" t="s">
        <v>926</v>
      </c>
      <c r="AG378" s="72">
        <v>25.0</v>
      </c>
      <c r="AH378" s="121" t="s">
        <v>2343</v>
      </c>
      <c r="AI378" s="120" t="s">
        <v>949</v>
      </c>
      <c r="AJ378" s="122" t="s">
        <v>916</v>
      </c>
      <c r="AK378" s="123">
        <f>COUNTIF(Ongoing!$A$2:$X$26,A378)</f>
        <v>0</v>
      </c>
    </row>
    <row r="379" ht="26.25" customHeight="1">
      <c r="A379" s="126" t="s">
        <v>812</v>
      </c>
      <c r="B379" s="126" t="s">
        <v>177</v>
      </c>
      <c r="C379" s="127" t="s">
        <v>63</v>
      </c>
      <c r="D379" s="112">
        <v>8.0</v>
      </c>
      <c r="E379" s="113">
        <v>0.735</v>
      </c>
      <c r="F379" s="114">
        <v>0.35</v>
      </c>
      <c r="G379" s="115" t="s">
        <v>577</v>
      </c>
      <c r="H379" s="116">
        <v>5.97</v>
      </c>
      <c r="I379" s="117">
        <v>50.0</v>
      </c>
      <c r="J379" s="117">
        <v>0.0</v>
      </c>
      <c r="K379" s="117">
        <v>0.0</v>
      </c>
      <c r="L379" s="124">
        <v>45417.0</v>
      </c>
      <c r="M379" s="125">
        <v>45417.0</v>
      </c>
      <c r="N379" s="118">
        <v>0.0</v>
      </c>
      <c r="O379" s="118">
        <v>0.0</v>
      </c>
      <c r="P379" s="118">
        <v>0.0</v>
      </c>
      <c r="Q379" s="119">
        <v>5.7</v>
      </c>
      <c r="R379" s="119">
        <v>5.6</v>
      </c>
      <c r="S379" s="126">
        <v>0.26</v>
      </c>
      <c r="T379" s="118">
        <v>0.0</v>
      </c>
      <c r="U379" s="118">
        <v>0.0</v>
      </c>
      <c r="V379" s="118">
        <v>0.0</v>
      </c>
      <c r="W379" s="118">
        <v>0.0</v>
      </c>
      <c r="X379" s="118">
        <v>0.0</v>
      </c>
      <c r="Y379" s="118">
        <v>0.0</v>
      </c>
      <c r="Z379" s="118" t="s">
        <v>907</v>
      </c>
      <c r="AA379" s="118" t="s">
        <v>950</v>
      </c>
      <c r="AB379" s="118" t="s">
        <v>2344</v>
      </c>
      <c r="AC379" s="120" t="s">
        <v>2345</v>
      </c>
      <c r="AD379" s="72" t="s">
        <v>2250</v>
      </c>
      <c r="AE379" s="72" t="s">
        <v>1161</v>
      </c>
      <c r="AF379" s="72" t="s">
        <v>966</v>
      </c>
      <c r="AG379" s="72">
        <v>29.0</v>
      </c>
      <c r="AH379" s="121" t="s">
        <v>2346</v>
      </c>
      <c r="AI379" s="120" t="s">
        <v>915</v>
      </c>
      <c r="AJ379" s="122" t="s">
        <v>942</v>
      </c>
      <c r="AK379" s="123">
        <f>COUNTIF(Ongoing!$A$2:$X$26,A379)</f>
        <v>0</v>
      </c>
    </row>
    <row r="380" ht="26.25" customHeight="1">
      <c r="A380" s="126" t="s">
        <v>674</v>
      </c>
      <c r="B380" s="126" t="s">
        <v>177</v>
      </c>
      <c r="C380" s="127" t="s">
        <v>917</v>
      </c>
      <c r="D380" s="112">
        <v>7.0</v>
      </c>
      <c r="E380" s="113">
        <v>1.96</v>
      </c>
      <c r="F380" s="114">
        <v>0.7</v>
      </c>
      <c r="G380" s="115" t="s">
        <v>969</v>
      </c>
      <c r="H380" s="116">
        <v>6.07</v>
      </c>
      <c r="I380" s="117">
        <v>77.0</v>
      </c>
      <c r="J380" s="117">
        <v>0.0</v>
      </c>
      <c r="K380" s="117">
        <v>0.0</v>
      </c>
      <c r="L380" s="124">
        <v>45479.0</v>
      </c>
      <c r="M380" s="125">
        <v>45417.0</v>
      </c>
      <c r="N380" s="118">
        <v>0.0</v>
      </c>
      <c r="O380" s="118">
        <v>0.0</v>
      </c>
      <c r="P380" s="118">
        <v>0.0</v>
      </c>
      <c r="Q380" s="119">
        <v>0.0</v>
      </c>
      <c r="R380" s="119">
        <v>0.0</v>
      </c>
      <c r="S380" s="126">
        <v>0.0</v>
      </c>
      <c r="T380" s="118">
        <v>0.0</v>
      </c>
      <c r="U380" s="118">
        <v>0.0</v>
      </c>
      <c r="V380" s="118">
        <v>0.0</v>
      </c>
      <c r="W380" s="118">
        <v>0.0</v>
      </c>
      <c r="X380" s="118">
        <v>0.0</v>
      </c>
      <c r="Y380" s="118">
        <v>0.0</v>
      </c>
      <c r="Z380" s="118" t="s">
        <v>907</v>
      </c>
      <c r="AA380" s="118" t="s">
        <v>908</v>
      </c>
      <c r="AB380" s="118" t="s">
        <v>909</v>
      </c>
      <c r="AC380" s="120" t="s">
        <v>2347</v>
      </c>
      <c r="AD380" s="72" t="s">
        <v>2348</v>
      </c>
      <c r="AE380" s="72" t="s">
        <v>1470</v>
      </c>
      <c r="AF380" s="72" t="s">
        <v>1470</v>
      </c>
      <c r="AG380" s="72">
        <v>20.0</v>
      </c>
      <c r="AH380" s="121" t="s">
        <v>2349</v>
      </c>
      <c r="AI380" s="120" t="s">
        <v>968</v>
      </c>
      <c r="AJ380" s="122" t="s">
        <v>929</v>
      </c>
      <c r="AK380" s="123">
        <f>COUNTIF(Ongoing!$A$2:$X$26,A380)</f>
        <v>0</v>
      </c>
    </row>
    <row r="381" ht="26.25" customHeight="1">
      <c r="A381" s="126" t="s">
        <v>819</v>
      </c>
      <c r="B381" s="126" t="s">
        <v>177</v>
      </c>
      <c r="C381" s="127" t="s">
        <v>63</v>
      </c>
      <c r="D381" s="112">
        <v>8.0</v>
      </c>
      <c r="E381" s="113">
        <v>0.805</v>
      </c>
      <c r="F381" s="114">
        <v>0.35</v>
      </c>
      <c r="G381" s="115" t="s">
        <v>613</v>
      </c>
      <c r="H381" s="116">
        <v>5.95</v>
      </c>
      <c r="I381" s="117">
        <v>57.0</v>
      </c>
      <c r="J381" s="117">
        <v>0.0</v>
      </c>
      <c r="K381" s="117">
        <v>0.0</v>
      </c>
      <c r="L381" s="124">
        <v>45448.0</v>
      </c>
      <c r="M381" s="125">
        <v>45417.0</v>
      </c>
      <c r="N381" s="118">
        <v>0.0</v>
      </c>
      <c r="O381" s="118">
        <v>0.0</v>
      </c>
      <c r="P381" s="118">
        <v>0.0</v>
      </c>
      <c r="Q381" s="119">
        <v>5.87</v>
      </c>
      <c r="R381" s="119">
        <v>5.85</v>
      </c>
      <c r="S381" s="126">
        <v>0.71</v>
      </c>
      <c r="T381" s="118">
        <v>0.0</v>
      </c>
      <c r="U381" s="118">
        <v>0.0</v>
      </c>
      <c r="V381" s="118">
        <v>0.0</v>
      </c>
      <c r="W381" s="118">
        <v>0.0</v>
      </c>
      <c r="X381" s="118">
        <v>0.0</v>
      </c>
      <c r="Y381" s="118">
        <v>0.0</v>
      </c>
      <c r="Z381" s="118" t="s">
        <v>907</v>
      </c>
      <c r="AA381" s="118" t="s">
        <v>1106</v>
      </c>
      <c r="AB381" s="118" t="s">
        <v>2140</v>
      </c>
      <c r="AC381" s="120" t="s">
        <v>2350</v>
      </c>
      <c r="AD381" s="72" t="s">
        <v>1325</v>
      </c>
      <c r="AE381" s="72" t="s">
        <v>926</v>
      </c>
      <c r="AF381" s="72" t="s">
        <v>926</v>
      </c>
      <c r="AG381" s="72">
        <v>28.0</v>
      </c>
      <c r="AH381" s="121" t="s">
        <v>2351</v>
      </c>
      <c r="AI381" s="120" t="s">
        <v>949</v>
      </c>
      <c r="AJ381" s="122" t="s">
        <v>935</v>
      </c>
      <c r="AK381" s="123">
        <f>COUNTIF(Ongoing!$A$2:$X$26,A381)</f>
        <v>0</v>
      </c>
    </row>
    <row r="382" ht="26.25" customHeight="1">
      <c r="A382" s="126" t="s">
        <v>354</v>
      </c>
      <c r="B382" s="126" t="s">
        <v>98</v>
      </c>
      <c r="C382" s="127" t="s">
        <v>974</v>
      </c>
      <c r="D382" s="112">
        <v>3.0</v>
      </c>
      <c r="E382" s="113">
        <v>0.7</v>
      </c>
      <c r="F382" s="114">
        <v>0.35</v>
      </c>
      <c r="G382" s="115" t="s">
        <v>505</v>
      </c>
      <c r="H382" s="116">
        <v>4.9</v>
      </c>
      <c r="I382" s="117">
        <v>15.0</v>
      </c>
      <c r="J382" s="117">
        <v>0.0</v>
      </c>
      <c r="K382" s="117">
        <v>0.0</v>
      </c>
      <c r="L382" s="124">
        <v>45417.0</v>
      </c>
      <c r="M382" s="125">
        <v>45417.0</v>
      </c>
      <c r="N382" s="118">
        <v>0.0</v>
      </c>
      <c r="O382" s="118">
        <v>0.0</v>
      </c>
      <c r="P382" s="118">
        <v>0.0</v>
      </c>
      <c r="Q382" s="119">
        <v>0.0</v>
      </c>
      <c r="R382" s="119">
        <v>0.0</v>
      </c>
      <c r="S382" s="126">
        <v>0.0</v>
      </c>
      <c r="T382" s="118">
        <v>0.0</v>
      </c>
      <c r="U382" s="118">
        <v>0.0</v>
      </c>
      <c r="V382" s="118">
        <v>0.0</v>
      </c>
      <c r="W382" s="118">
        <v>0.0</v>
      </c>
      <c r="X382" s="118">
        <v>0.0</v>
      </c>
      <c r="Y382" s="118">
        <v>0.0</v>
      </c>
      <c r="Z382" s="118" t="s">
        <v>907</v>
      </c>
      <c r="AA382" s="118" t="s">
        <v>1001</v>
      </c>
      <c r="AB382" s="118" t="s">
        <v>2352</v>
      </c>
      <c r="AC382" s="120" t="s">
        <v>2353</v>
      </c>
      <c r="AD382" s="72" t="s">
        <v>2354</v>
      </c>
      <c r="AE382" s="72" t="s">
        <v>926</v>
      </c>
      <c r="AF382" s="72" t="s">
        <v>1115</v>
      </c>
      <c r="AG382" s="72">
        <v>32.0</v>
      </c>
      <c r="AH382" s="121" t="s">
        <v>2355</v>
      </c>
      <c r="AI382" s="120" t="s">
        <v>915</v>
      </c>
      <c r="AJ382" s="122" t="s">
        <v>980</v>
      </c>
      <c r="AK382" s="123">
        <f>COUNTIF(Ongoing!$A$2:$X$26,A382)</f>
        <v>0</v>
      </c>
    </row>
    <row r="383" ht="26.25" customHeight="1">
      <c r="A383" s="126" t="s">
        <v>661</v>
      </c>
      <c r="B383" s="126" t="s">
        <v>256</v>
      </c>
      <c r="C383" s="127" t="s">
        <v>63</v>
      </c>
      <c r="D383" s="112">
        <v>8.0</v>
      </c>
      <c r="E383" s="113">
        <v>0.7</v>
      </c>
      <c r="F383" s="114">
        <v>0.35</v>
      </c>
      <c r="G383" s="115" t="s">
        <v>519</v>
      </c>
      <c r="H383" s="116">
        <v>6.3</v>
      </c>
      <c r="I383" s="117">
        <v>42.0</v>
      </c>
      <c r="J383" s="117">
        <v>0.0</v>
      </c>
      <c r="K383" s="117">
        <v>0.0</v>
      </c>
      <c r="L383" s="124">
        <v>45417.0</v>
      </c>
      <c r="M383" s="125">
        <v>45417.0</v>
      </c>
      <c r="N383" s="118">
        <v>5.71</v>
      </c>
      <c r="O383" s="118">
        <v>5.71</v>
      </c>
      <c r="P383" s="118">
        <v>0.18</v>
      </c>
      <c r="Q383" s="119">
        <v>5.82</v>
      </c>
      <c r="R383" s="119">
        <v>5.96</v>
      </c>
      <c r="S383" s="126">
        <v>0.42</v>
      </c>
      <c r="T383" s="118">
        <v>0.0</v>
      </c>
      <c r="U383" s="118">
        <v>0.0</v>
      </c>
      <c r="V383" s="118">
        <v>0.0</v>
      </c>
      <c r="W383" s="118">
        <v>0.0</v>
      </c>
      <c r="X383" s="118">
        <v>0.0</v>
      </c>
      <c r="Y383" s="118">
        <v>0.0</v>
      </c>
      <c r="Z383" s="118" t="s">
        <v>907</v>
      </c>
      <c r="AA383" s="118" t="s">
        <v>1106</v>
      </c>
      <c r="AB383" s="118" t="s">
        <v>2356</v>
      </c>
      <c r="AC383" s="120" t="s">
        <v>2357</v>
      </c>
      <c r="AD383" s="72" t="s">
        <v>925</v>
      </c>
      <c r="AE383" s="72" t="s">
        <v>1161</v>
      </c>
      <c r="AF383" s="72" t="s">
        <v>1079</v>
      </c>
      <c r="AG383" s="72">
        <v>30.0</v>
      </c>
      <c r="AH383" s="121" t="s">
        <v>2358</v>
      </c>
      <c r="AI383" s="120" t="s">
        <v>915</v>
      </c>
      <c r="AJ383" s="122" t="s">
        <v>942</v>
      </c>
      <c r="AK383" s="123">
        <f>COUNTIF(Ongoing!$A$2:$X$26,A383)</f>
        <v>0</v>
      </c>
    </row>
    <row r="384" ht="26.25" customHeight="1">
      <c r="A384" s="126" t="s">
        <v>720</v>
      </c>
      <c r="B384" s="126" t="s">
        <v>241</v>
      </c>
      <c r="C384" s="127" t="s">
        <v>917</v>
      </c>
      <c r="D384" s="112">
        <v>8.0</v>
      </c>
      <c r="E384" s="113">
        <v>0.98</v>
      </c>
      <c r="F384" s="114">
        <v>0.35</v>
      </c>
      <c r="G384" s="115" t="s">
        <v>969</v>
      </c>
      <c r="H384" s="116">
        <v>5.92</v>
      </c>
      <c r="I384" s="117">
        <v>77.0</v>
      </c>
      <c r="J384" s="117">
        <v>0.0</v>
      </c>
      <c r="K384" s="117">
        <v>0.0</v>
      </c>
      <c r="L384" s="124">
        <v>45448.0</v>
      </c>
      <c r="M384" s="125">
        <v>45417.0</v>
      </c>
      <c r="N384" s="118">
        <v>5.53</v>
      </c>
      <c r="O384" s="118">
        <v>5.42</v>
      </c>
      <c r="P384" s="118">
        <v>0.47</v>
      </c>
      <c r="Q384" s="119">
        <v>5.53</v>
      </c>
      <c r="R384" s="119">
        <v>5.42</v>
      </c>
      <c r="S384" s="126">
        <v>0.47</v>
      </c>
      <c r="T384" s="118">
        <v>0.0</v>
      </c>
      <c r="U384" s="118">
        <v>0.0</v>
      </c>
      <c r="V384" s="118">
        <v>0.0</v>
      </c>
      <c r="W384" s="118">
        <v>0.0</v>
      </c>
      <c r="X384" s="118">
        <v>0.0</v>
      </c>
      <c r="Y384" s="118">
        <v>0.0</v>
      </c>
      <c r="Z384" s="118" t="s">
        <v>907</v>
      </c>
      <c r="AA384" s="118" t="s">
        <v>1284</v>
      </c>
      <c r="AB384" s="118" t="s">
        <v>2359</v>
      </c>
      <c r="AC384" s="120" t="s">
        <v>2360</v>
      </c>
      <c r="AD384" s="72" t="s">
        <v>1613</v>
      </c>
      <c r="AE384" s="72" t="s">
        <v>1161</v>
      </c>
      <c r="AF384" s="72" t="s">
        <v>1161</v>
      </c>
      <c r="AG384" s="72">
        <v>25.0</v>
      </c>
      <c r="AH384" s="121" t="s">
        <v>2361</v>
      </c>
      <c r="AI384" s="120" t="s">
        <v>949</v>
      </c>
      <c r="AJ384" s="122" t="s">
        <v>929</v>
      </c>
      <c r="AK384" s="123">
        <f>COUNTIF(Ongoing!$A$2:$X$26,A384)</f>
        <v>0</v>
      </c>
    </row>
    <row r="385" ht="26.25" customHeight="1">
      <c r="A385" s="126" t="s">
        <v>629</v>
      </c>
      <c r="B385" s="126" t="s">
        <v>241</v>
      </c>
      <c r="C385" s="127" t="s">
        <v>917</v>
      </c>
      <c r="D385" s="112">
        <v>8.0</v>
      </c>
      <c r="E385" s="113">
        <v>0.84</v>
      </c>
      <c r="F385" s="114">
        <v>0.35</v>
      </c>
      <c r="G385" s="115" t="s">
        <v>1304</v>
      </c>
      <c r="H385" s="116">
        <v>5.74</v>
      </c>
      <c r="I385" s="117">
        <v>66.0</v>
      </c>
      <c r="J385" s="117">
        <v>0.0</v>
      </c>
      <c r="K385" s="117">
        <v>0.0</v>
      </c>
      <c r="L385" s="124">
        <v>45448.0</v>
      </c>
      <c r="M385" s="125">
        <v>45417.0</v>
      </c>
      <c r="N385" s="118">
        <v>0.0</v>
      </c>
      <c r="O385" s="118">
        <v>0.0</v>
      </c>
      <c r="P385" s="118">
        <v>0.0</v>
      </c>
      <c r="Q385" s="119">
        <v>0.0</v>
      </c>
      <c r="R385" s="119">
        <v>0.0</v>
      </c>
      <c r="S385" s="126">
        <v>0.0</v>
      </c>
      <c r="T385" s="118">
        <v>0.0</v>
      </c>
      <c r="U385" s="118">
        <v>0.0</v>
      </c>
      <c r="V385" s="118">
        <v>0.0</v>
      </c>
      <c r="W385" s="118">
        <v>0.0</v>
      </c>
      <c r="X385" s="118">
        <v>0.0</v>
      </c>
      <c r="Y385" s="118">
        <v>0.0</v>
      </c>
      <c r="Z385" s="118" t="s">
        <v>921</v>
      </c>
      <c r="AA385" s="118" t="s">
        <v>936</v>
      </c>
      <c r="AB385" s="118" t="s">
        <v>2362</v>
      </c>
      <c r="AC385" s="120" t="s">
        <v>2363</v>
      </c>
      <c r="AD385" s="72" t="s">
        <v>1610</v>
      </c>
      <c r="AE385" s="72" t="s">
        <v>1897</v>
      </c>
      <c r="AF385" s="72" t="s">
        <v>1897</v>
      </c>
      <c r="AG385" s="72">
        <v>26.0</v>
      </c>
      <c r="AH385" s="121" t="s">
        <v>2364</v>
      </c>
      <c r="AI385" s="120" t="s">
        <v>949</v>
      </c>
      <c r="AJ385" s="122" t="s">
        <v>929</v>
      </c>
      <c r="AK385" s="123">
        <f>COUNTIF(Ongoing!$A$2:$X$26,A385)</f>
        <v>0</v>
      </c>
    </row>
    <row r="386" ht="26.25" customHeight="1">
      <c r="A386" s="126" t="s">
        <v>665</v>
      </c>
      <c r="B386" s="126" t="s">
        <v>241</v>
      </c>
      <c r="C386" s="127" t="s">
        <v>63</v>
      </c>
      <c r="D386" s="112">
        <v>8.0</v>
      </c>
      <c r="E386" s="113">
        <v>0.7</v>
      </c>
      <c r="F386" s="114">
        <v>0.35</v>
      </c>
      <c r="G386" s="115" t="s">
        <v>1264</v>
      </c>
      <c r="H386" s="116">
        <v>5.99</v>
      </c>
      <c r="I386" s="117">
        <v>37.0</v>
      </c>
      <c r="J386" s="117">
        <v>0.0</v>
      </c>
      <c r="K386" s="117">
        <v>0.0</v>
      </c>
      <c r="L386" s="124">
        <v>45417.0</v>
      </c>
      <c r="M386" s="125">
        <v>45417.0</v>
      </c>
      <c r="N386" s="118">
        <v>0.0</v>
      </c>
      <c r="O386" s="118">
        <v>0.0</v>
      </c>
      <c r="P386" s="118">
        <v>0.0</v>
      </c>
      <c r="Q386" s="119">
        <v>0.0</v>
      </c>
      <c r="R386" s="119">
        <v>0.0</v>
      </c>
      <c r="S386" s="126">
        <v>0.0</v>
      </c>
      <c r="T386" s="118">
        <v>0.0</v>
      </c>
      <c r="U386" s="118">
        <v>0.0</v>
      </c>
      <c r="V386" s="118">
        <v>0.0</v>
      </c>
      <c r="W386" s="118">
        <v>0.0</v>
      </c>
      <c r="X386" s="118">
        <v>0.0</v>
      </c>
      <c r="Y386" s="118">
        <v>0.0</v>
      </c>
      <c r="Z386" s="118" t="s">
        <v>907</v>
      </c>
      <c r="AA386" s="118" t="s">
        <v>950</v>
      </c>
      <c r="AB386" s="118" t="s">
        <v>1810</v>
      </c>
      <c r="AC386" s="120" t="s">
        <v>2365</v>
      </c>
      <c r="AD386" s="72" t="s">
        <v>1812</v>
      </c>
      <c r="AE386" s="72" t="s">
        <v>1474</v>
      </c>
      <c r="AF386" s="72" t="s">
        <v>1474</v>
      </c>
      <c r="AG386" s="72">
        <v>24.0</v>
      </c>
      <c r="AH386" s="121" t="s">
        <v>2366</v>
      </c>
      <c r="AI386" s="120" t="s">
        <v>968</v>
      </c>
      <c r="AJ386" s="122" t="s">
        <v>992</v>
      </c>
      <c r="AK386" s="123">
        <f>COUNTIF(Ongoing!$A$2:$X$26,A386)</f>
        <v>0</v>
      </c>
    </row>
    <row r="387" ht="26.25" customHeight="1">
      <c r="A387" s="126" t="s">
        <v>710</v>
      </c>
      <c r="B387" s="126" t="s">
        <v>177</v>
      </c>
      <c r="C387" s="127" t="s">
        <v>917</v>
      </c>
      <c r="D387" s="112">
        <v>8.0</v>
      </c>
      <c r="E387" s="113">
        <v>0.84</v>
      </c>
      <c r="F387" s="114">
        <v>0.35</v>
      </c>
      <c r="G387" s="115" t="s">
        <v>1264</v>
      </c>
      <c r="H387" s="116">
        <v>5.75</v>
      </c>
      <c r="I387" s="117">
        <v>66.0</v>
      </c>
      <c r="J387" s="117">
        <v>0.0</v>
      </c>
      <c r="K387" s="117">
        <v>0.0</v>
      </c>
      <c r="L387" s="124">
        <v>45448.0</v>
      </c>
      <c r="M387" s="125">
        <v>45417.0</v>
      </c>
      <c r="N387" s="118">
        <v>0.0</v>
      </c>
      <c r="O387" s="118">
        <v>0.0</v>
      </c>
      <c r="P387" s="118">
        <v>0.0</v>
      </c>
      <c r="Q387" s="119">
        <v>5.61</v>
      </c>
      <c r="R387" s="119">
        <v>5.57</v>
      </c>
      <c r="S387" s="126">
        <v>0.58</v>
      </c>
      <c r="T387" s="118">
        <v>0.0</v>
      </c>
      <c r="U387" s="118">
        <v>0.0</v>
      </c>
      <c r="V387" s="118">
        <v>0.0</v>
      </c>
      <c r="W387" s="118">
        <v>0.0</v>
      </c>
      <c r="X387" s="118">
        <v>0.0</v>
      </c>
      <c r="Y387" s="118">
        <v>0.0</v>
      </c>
      <c r="Z387" s="118" t="s">
        <v>907</v>
      </c>
      <c r="AA387" s="118" t="s">
        <v>930</v>
      </c>
      <c r="AB387" s="118" t="s">
        <v>2367</v>
      </c>
      <c r="AC387" s="120" t="s">
        <v>2368</v>
      </c>
      <c r="AD387" s="72" t="s">
        <v>2369</v>
      </c>
      <c r="AE387" s="72" t="s">
        <v>1275</v>
      </c>
      <c r="AF387" s="72" t="s">
        <v>959</v>
      </c>
      <c r="AG387" s="72">
        <v>30.0</v>
      </c>
      <c r="AH387" s="121" t="s">
        <v>2370</v>
      </c>
      <c r="AI387" s="120" t="s">
        <v>915</v>
      </c>
      <c r="AJ387" s="122" t="s">
        <v>929</v>
      </c>
      <c r="AK387" s="123">
        <f>COUNTIF(Ongoing!$A$2:$X$26,A387)</f>
        <v>0</v>
      </c>
    </row>
    <row r="388" ht="26.25" customHeight="1">
      <c r="A388" s="126" t="s">
        <v>647</v>
      </c>
      <c r="B388" s="126" t="s">
        <v>177</v>
      </c>
      <c r="C388" s="127" t="s">
        <v>63</v>
      </c>
      <c r="D388" s="112">
        <v>8.0</v>
      </c>
      <c r="E388" s="113">
        <v>0.7</v>
      </c>
      <c r="F388" s="114">
        <v>0.35</v>
      </c>
      <c r="G388" s="115" t="s">
        <v>505</v>
      </c>
      <c r="H388" s="116">
        <v>6.34</v>
      </c>
      <c r="I388" s="117">
        <v>39.0</v>
      </c>
      <c r="J388" s="117">
        <v>0.0</v>
      </c>
      <c r="K388" s="117">
        <v>0.0</v>
      </c>
      <c r="L388" s="124">
        <v>45417.0</v>
      </c>
      <c r="M388" s="125">
        <v>45417.0</v>
      </c>
      <c r="N388" s="118">
        <v>0.0</v>
      </c>
      <c r="O388" s="118">
        <v>0.0</v>
      </c>
      <c r="P388" s="118">
        <v>0.0</v>
      </c>
      <c r="Q388" s="119">
        <v>0.0</v>
      </c>
      <c r="R388" s="119">
        <v>0.0</v>
      </c>
      <c r="S388" s="126">
        <v>0.0</v>
      </c>
      <c r="T388" s="118">
        <v>0.0</v>
      </c>
      <c r="U388" s="118">
        <v>0.0</v>
      </c>
      <c r="V388" s="118">
        <v>0.0</v>
      </c>
      <c r="W388" s="118">
        <v>0.0</v>
      </c>
      <c r="X388" s="118">
        <v>0.0</v>
      </c>
      <c r="Y388" s="118">
        <v>0.0</v>
      </c>
      <c r="Z388" s="118" t="s">
        <v>907</v>
      </c>
      <c r="AA388" s="118" t="s">
        <v>1132</v>
      </c>
      <c r="AB388" s="118" t="s">
        <v>2371</v>
      </c>
      <c r="AC388" s="120" t="s">
        <v>2372</v>
      </c>
      <c r="AD388" s="72" t="s">
        <v>2373</v>
      </c>
      <c r="AE388" s="72" t="s">
        <v>1897</v>
      </c>
      <c r="AF388" s="72" t="s">
        <v>1897</v>
      </c>
      <c r="AG388" s="72">
        <v>22.0</v>
      </c>
      <c r="AH388" s="121" t="s">
        <v>2374</v>
      </c>
      <c r="AI388" s="120" t="s">
        <v>915</v>
      </c>
      <c r="AJ388" s="122" t="s">
        <v>942</v>
      </c>
      <c r="AK388" s="123">
        <f>COUNTIF(Ongoing!$A$2:$X$26,A388)</f>
        <v>0</v>
      </c>
    </row>
    <row r="389" ht="26.25" customHeight="1">
      <c r="A389" s="126" t="s">
        <v>557</v>
      </c>
      <c r="B389" s="126" t="s">
        <v>197</v>
      </c>
      <c r="C389" s="127" t="s">
        <v>78</v>
      </c>
      <c r="D389" s="112">
        <v>6.0</v>
      </c>
      <c r="E389" s="113">
        <v>0.77</v>
      </c>
      <c r="F389" s="114">
        <v>0.35</v>
      </c>
      <c r="G389" s="115" t="s">
        <v>586</v>
      </c>
      <c r="H389" s="116">
        <v>6.26</v>
      </c>
      <c r="I389" s="117">
        <v>37.0</v>
      </c>
      <c r="J389" s="117">
        <v>0.0</v>
      </c>
      <c r="K389" s="117">
        <v>0.0</v>
      </c>
      <c r="L389" s="124">
        <v>45417.0</v>
      </c>
      <c r="M389" s="125">
        <v>45417.0</v>
      </c>
      <c r="N389" s="118">
        <v>0.0</v>
      </c>
      <c r="O389" s="118">
        <v>0.0</v>
      </c>
      <c r="P389" s="118">
        <v>0.0</v>
      </c>
      <c r="Q389" s="119">
        <v>0.0</v>
      </c>
      <c r="R389" s="119">
        <v>0.0</v>
      </c>
      <c r="S389" s="126">
        <v>0.0</v>
      </c>
      <c r="T389" s="118">
        <v>0.0</v>
      </c>
      <c r="U389" s="118">
        <v>0.0</v>
      </c>
      <c r="V389" s="118">
        <v>0.0</v>
      </c>
      <c r="W389" s="118">
        <v>0.0</v>
      </c>
      <c r="X389" s="118">
        <v>0.0</v>
      </c>
      <c r="Y389" s="118">
        <v>0.0</v>
      </c>
      <c r="Z389" s="118" t="s">
        <v>907</v>
      </c>
      <c r="AA389" s="118" t="s">
        <v>936</v>
      </c>
      <c r="AB389" s="118" t="s">
        <v>2375</v>
      </c>
      <c r="AC389" s="120" t="s">
        <v>2376</v>
      </c>
      <c r="AD389" s="72" t="s">
        <v>2377</v>
      </c>
      <c r="AE389" s="72" t="s">
        <v>1391</v>
      </c>
      <c r="AF389" s="72" t="s">
        <v>1391</v>
      </c>
      <c r="AG389" s="72">
        <v>19.0</v>
      </c>
      <c r="AH389" s="121" t="s">
        <v>2378</v>
      </c>
      <c r="AI389" s="120" t="s">
        <v>1000</v>
      </c>
      <c r="AJ389" s="122" t="s">
        <v>916</v>
      </c>
      <c r="AK389" s="123">
        <f>COUNTIF(Ongoing!$A$2:$X$26,A389)</f>
        <v>0</v>
      </c>
    </row>
    <row r="390" ht="26.25" customHeight="1">
      <c r="A390" s="126" t="s">
        <v>805</v>
      </c>
      <c r="B390" s="126" t="s">
        <v>256</v>
      </c>
      <c r="C390" s="127" t="s">
        <v>63</v>
      </c>
      <c r="D390" s="112">
        <v>8.0</v>
      </c>
      <c r="E390" s="113">
        <v>0.91</v>
      </c>
      <c r="F390" s="114">
        <v>0.35</v>
      </c>
      <c r="G390" s="115" t="s">
        <v>577</v>
      </c>
      <c r="H390" s="116">
        <v>5.79</v>
      </c>
      <c r="I390" s="117">
        <v>39.0</v>
      </c>
      <c r="J390" s="117">
        <v>0.0</v>
      </c>
      <c r="K390" s="117">
        <v>0.0</v>
      </c>
      <c r="L390" s="124">
        <v>45448.0</v>
      </c>
      <c r="M390" s="125">
        <v>45417.0</v>
      </c>
      <c r="N390" s="118">
        <v>6.17</v>
      </c>
      <c r="O390" s="118">
        <v>6.0</v>
      </c>
      <c r="P390" s="118">
        <v>0.08</v>
      </c>
      <c r="Q390" s="119">
        <v>6.17</v>
      </c>
      <c r="R390" s="119">
        <v>6.0</v>
      </c>
      <c r="S390" s="126">
        <v>0.08</v>
      </c>
      <c r="T390" s="118">
        <v>0.0</v>
      </c>
      <c r="U390" s="118">
        <v>0.0</v>
      </c>
      <c r="V390" s="118">
        <v>0.0</v>
      </c>
      <c r="W390" s="118">
        <v>0.0</v>
      </c>
      <c r="X390" s="118">
        <v>0.0</v>
      </c>
      <c r="Y390" s="118">
        <v>0.0</v>
      </c>
      <c r="Z390" s="118" t="s">
        <v>907</v>
      </c>
      <c r="AA390" s="118" t="s">
        <v>943</v>
      </c>
      <c r="AB390" s="118" t="s">
        <v>143</v>
      </c>
      <c r="AC390" s="120" t="s">
        <v>2379</v>
      </c>
      <c r="AD390" s="72" t="s">
        <v>925</v>
      </c>
      <c r="AE390" s="72" t="s">
        <v>1079</v>
      </c>
      <c r="AF390" s="72" t="s">
        <v>1079</v>
      </c>
      <c r="AG390" s="72">
        <v>21.0</v>
      </c>
      <c r="AH390" s="121" t="s">
        <v>2380</v>
      </c>
      <c r="AI390" s="120" t="s">
        <v>915</v>
      </c>
      <c r="AJ390" s="122" t="s">
        <v>942</v>
      </c>
      <c r="AK390" s="123">
        <f>COUNTIF(Ongoing!$A$2:$X$26,A390)</f>
        <v>0</v>
      </c>
    </row>
    <row r="391" ht="26.25" customHeight="1">
      <c r="A391" s="126" t="s">
        <v>632</v>
      </c>
      <c r="B391" s="126" t="s">
        <v>241</v>
      </c>
      <c r="C391" s="127" t="s">
        <v>63</v>
      </c>
      <c r="D391" s="112">
        <v>8.0</v>
      </c>
      <c r="E391" s="113">
        <v>0.805</v>
      </c>
      <c r="F391" s="114">
        <v>0.35</v>
      </c>
      <c r="G391" s="115" t="s">
        <v>505</v>
      </c>
      <c r="H391" s="116">
        <v>5.84</v>
      </c>
      <c r="I391" s="117">
        <v>39.0</v>
      </c>
      <c r="J391" s="117">
        <v>0.0</v>
      </c>
      <c r="K391" s="117">
        <v>0.0</v>
      </c>
      <c r="L391" s="124">
        <v>45448.0</v>
      </c>
      <c r="M391" s="125">
        <v>45417.0</v>
      </c>
      <c r="N391" s="118">
        <v>5.9</v>
      </c>
      <c r="O391" s="118">
        <v>5.99</v>
      </c>
      <c r="P391" s="118">
        <v>0.5</v>
      </c>
      <c r="Q391" s="119">
        <v>5.9</v>
      </c>
      <c r="R391" s="119">
        <v>5.99</v>
      </c>
      <c r="S391" s="126">
        <v>0.5</v>
      </c>
      <c r="T391" s="118">
        <v>0.0</v>
      </c>
      <c r="U391" s="118">
        <v>0.0</v>
      </c>
      <c r="V391" s="118">
        <v>0.0</v>
      </c>
      <c r="W391" s="118">
        <v>0.0</v>
      </c>
      <c r="X391" s="118">
        <v>0.0</v>
      </c>
      <c r="Y391" s="118">
        <v>0.0</v>
      </c>
      <c r="Z391" s="118" t="s">
        <v>907</v>
      </c>
      <c r="AA391" s="118" t="s">
        <v>1063</v>
      </c>
      <c r="AB391" s="118" t="s">
        <v>909</v>
      </c>
      <c r="AC391" s="120" t="s">
        <v>2381</v>
      </c>
      <c r="AD391" s="72" t="s">
        <v>1040</v>
      </c>
      <c r="AE391" s="72" t="s">
        <v>2316</v>
      </c>
      <c r="AF391" s="72" t="s">
        <v>971</v>
      </c>
      <c r="AG391" s="72">
        <v>28.0</v>
      </c>
      <c r="AH391" s="121" t="s">
        <v>2382</v>
      </c>
      <c r="AI391" s="120" t="s">
        <v>949</v>
      </c>
      <c r="AJ391" s="122" t="s">
        <v>942</v>
      </c>
      <c r="AK391" s="123">
        <f>COUNTIF(Ongoing!$A$2:$X$26,A391)</f>
        <v>0</v>
      </c>
    </row>
    <row r="392" ht="26.25" customHeight="1">
      <c r="A392" s="126" t="s">
        <v>666</v>
      </c>
      <c r="B392" s="126" t="s">
        <v>241</v>
      </c>
      <c r="C392" s="127" t="s">
        <v>63</v>
      </c>
      <c r="D392" s="112">
        <v>8.0</v>
      </c>
      <c r="E392" s="113">
        <v>1.4</v>
      </c>
      <c r="F392" s="114">
        <v>0.35</v>
      </c>
      <c r="G392" s="115" t="s">
        <v>1308</v>
      </c>
      <c r="H392" s="116">
        <v>6.09</v>
      </c>
      <c r="I392" s="117">
        <v>71.0</v>
      </c>
      <c r="J392" s="117">
        <v>0.0</v>
      </c>
      <c r="K392" s="117">
        <v>0.0</v>
      </c>
      <c r="L392" s="124">
        <v>45478.0</v>
      </c>
      <c r="M392" s="125">
        <v>45417.0</v>
      </c>
      <c r="N392" s="118">
        <v>5.8</v>
      </c>
      <c r="O392" s="118">
        <v>5.7</v>
      </c>
      <c r="P392" s="118">
        <v>0.13</v>
      </c>
      <c r="Q392" s="119">
        <v>5.8</v>
      </c>
      <c r="R392" s="119">
        <v>5.7</v>
      </c>
      <c r="S392" s="126">
        <v>0.13</v>
      </c>
      <c r="T392" s="118">
        <v>0.0</v>
      </c>
      <c r="U392" s="118">
        <v>0.0</v>
      </c>
      <c r="V392" s="118">
        <v>0.0</v>
      </c>
      <c r="W392" s="118">
        <v>0.0</v>
      </c>
      <c r="X392" s="118">
        <v>0.0</v>
      </c>
      <c r="Y392" s="118">
        <v>0.0</v>
      </c>
      <c r="Z392" s="118" t="s">
        <v>921</v>
      </c>
      <c r="AA392" s="118" t="s">
        <v>1335</v>
      </c>
      <c r="AB392" s="118" t="s">
        <v>1810</v>
      </c>
      <c r="AC392" s="120" t="s">
        <v>2383</v>
      </c>
      <c r="AD392" s="72" t="s">
        <v>1812</v>
      </c>
      <c r="AE392" s="72" t="s">
        <v>971</v>
      </c>
      <c r="AF392" s="72" t="s">
        <v>971</v>
      </c>
      <c r="AG392" s="72">
        <v>22.0</v>
      </c>
      <c r="AH392" s="121" t="s">
        <v>2384</v>
      </c>
      <c r="AI392" s="120" t="s">
        <v>968</v>
      </c>
      <c r="AJ392" s="122" t="s">
        <v>942</v>
      </c>
      <c r="AK392" s="123">
        <f>COUNTIF(Ongoing!$A$2:$X$26,A392)</f>
        <v>0</v>
      </c>
    </row>
    <row r="393" ht="26.25" customHeight="1">
      <c r="A393" s="126" t="s">
        <v>790</v>
      </c>
      <c r="B393" s="126" t="s">
        <v>95</v>
      </c>
      <c r="C393" s="127" t="s">
        <v>63</v>
      </c>
      <c r="D393" s="112">
        <v>8.0</v>
      </c>
      <c r="E393" s="113">
        <v>0.735</v>
      </c>
      <c r="F393" s="114">
        <v>0.35</v>
      </c>
      <c r="G393" s="115" t="s">
        <v>505</v>
      </c>
      <c r="H393" s="116">
        <v>6.37</v>
      </c>
      <c r="I393" s="117">
        <v>36.0</v>
      </c>
      <c r="J393" s="117">
        <v>0.0</v>
      </c>
      <c r="K393" s="117">
        <v>0.0</v>
      </c>
      <c r="L393" s="124">
        <v>45448.0</v>
      </c>
      <c r="M393" s="125">
        <v>45417.0</v>
      </c>
      <c r="N393" s="118">
        <v>6.07</v>
      </c>
      <c r="O393" s="118">
        <v>6.5</v>
      </c>
      <c r="P393" s="118">
        <v>0.18</v>
      </c>
      <c r="Q393" s="119">
        <v>6.07</v>
      </c>
      <c r="R393" s="119">
        <v>6.5</v>
      </c>
      <c r="S393" s="126">
        <v>0.18</v>
      </c>
      <c r="T393" s="118">
        <v>6.07</v>
      </c>
      <c r="U393" s="118">
        <v>6.5</v>
      </c>
      <c r="V393" s="118">
        <v>0.18</v>
      </c>
      <c r="W393" s="118">
        <v>0.0</v>
      </c>
      <c r="X393" s="118">
        <v>0.0</v>
      </c>
      <c r="Y393" s="118">
        <v>0.0</v>
      </c>
      <c r="Z393" s="118" t="s">
        <v>907</v>
      </c>
      <c r="AA393" s="118" t="s">
        <v>943</v>
      </c>
      <c r="AB393" s="118" t="s">
        <v>909</v>
      </c>
      <c r="AC393" s="120" t="s">
        <v>2385</v>
      </c>
      <c r="AD393" s="72" t="s">
        <v>2386</v>
      </c>
      <c r="AE393" s="72" t="s">
        <v>1004</v>
      </c>
      <c r="AF393" s="72" t="s">
        <v>1046</v>
      </c>
      <c r="AG393" s="72">
        <v>25.0</v>
      </c>
      <c r="AH393" s="121" t="s">
        <v>2387</v>
      </c>
      <c r="AI393" s="120" t="s">
        <v>984</v>
      </c>
      <c r="AJ393" s="122" t="s">
        <v>1145</v>
      </c>
      <c r="AK393" s="123">
        <f>COUNTIF(Ongoing!$A$2:$X$26,A393)</f>
        <v>0</v>
      </c>
    </row>
    <row r="394" ht="26.25" customHeight="1">
      <c r="A394" s="126" t="s">
        <v>792</v>
      </c>
      <c r="B394" s="126" t="s">
        <v>249</v>
      </c>
      <c r="C394" s="127" t="s">
        <v>63</v>
      </c>
      <c r="D394" s="112">
        <v>8.0</v>
      </c>
      <c r="E394" s="113">
        <v>0.945</v>
      </c>
      <c r="F394" s="114">
        <v>0.35</v>
      </c>
      <c r="G394" s="115" t="s">
        <v>529</v>
      </c>
      <c r="H394" s="116">
        <v>6.18</v>
      </c>
      <c r="I394" s="117">
        <v>56.0</v>
      </c>
      <c r="J394" s="117">
        <v>0.0</v>
      </c>
      <c r="K394" s="117">
        <v>0.0</v>
      </c>
      <c r="L394" s="124">
        <v>45448.0</v>
      </c>
      <c r="M394" s="125">
        <v>45417.0</v>
      </c>
      <c r="N394" s="118">
        <v>0.0</v>
      </c>
      <c r="O394" s="118">
        <v>0.0</v>
      </c>
      <c r="P394" s="118">
        <v>0.0</v>
      </c>
      <c r="Q394" s="119">
        <v>0.0</v>
      </c>
      <c r="R394" s="119">
        <v>0.0</v>
      </c>
      <c r="S394" s="126">
        <v>0.0</v>
      </c>
      <c r="T394" s="118">
        <v>0.0</v>
      </c>
      <c r="U394" s="118">
        <v>0.0</v>
      </c>
      <c r="V394" s="118">
        <v>0.0</v>
      </c>
      <c r="W394" s="118">
        <v>0.0</v>
      </c>
      <c r="X394" s="118">
        <v>0.0</v>
      </c>
      <c r="Y394" s="118">
        <v>0.0</v>
      </c>
      <c r="Z394" s="118" t="s">
        <v>907</v>
      </c>
      <c r="AA394" s="118" t="s">
        <v>1335</v>
      </c>
      <c r="AB394" s="118" t="s">
        <v>98</v>
      </c>
      <c r="AC394" s="120" t="s">
        <v>2388</v>
      </c>
      <c r="AD394" s="72" t="s">
        <v>925</v>
      </c>
      <c r="AE394" s="72" t="s">
        <v>1478</v>
      </c>
      <c r="AF394" s="72" t="s">
        <v>1478</v>
      </c>
      <c r="AG394" s="72">
        <v>23.0</v>
      </c>
      <c r="AH394" s="121" t="s">
        <v>2389</v>
      </c>
      <c r="AI394" s="120" t="s">
        <v>968</v>
      </c>
      <c r="AJ394" s="122" t="s">
        <v>992</v>
      </c>
      <c r="AK394" s="123">
        <f>COUNTIF(Ongoing!$A$2:$X$26,A394)</f>
        <v>0</v>
      </c>
    </row>
    <row r="395" ht="26.25" customHeight="1">
      <c r="A395" s="126" t="s">
        <v>574</v>
      </c>
      <c r="B395" s="126" t="s">
        <v>264</v>
      </c>
      <c r="C395" s="127" t="s">
        <v>78</v>
      </c>
      <c r="D395" s="112">
        <v>6.0</v>
      </c>
      <c r="E395" s="113">
        <v>0.63</v>
      </c>
      <c r="F395" s="114">
        <v>0.35</v>
      </c>
      <c r="G395" s="115" t="s">
        <v>505</v>
      </c>
      <c r="H395" s="116">
        <v>5.9</v>
      </c>
      <c r="I395" s="117">
        <v>37.0</v>
      </c>
      <c r="J395" s="117">
        <v>0.0</v>
      </c>
      <c r="K395" s="117">
        <v>0.0</v>
      </c>
      <c r="L395" s="124">
        <v>45417.0</v>
      </c>
      <c r="M395" s="125">
        <v>45417.0</v>
      </c>
      <c r="N395" s="118">
        <v>0.0</v>
      </c>
      <c r="O395" s="118">
        <v>0.0</v>
      </c>
      <c r="P395" s="118">
        <v>0.0</v>
      </c>
      <c r="Q395" s="119">
        <v>0.0</v>
      </c>
      <c r="R395" s="119">
        <v>0.0</v>
      </c>
      <c r="S395" s="126">
        <v>0.0</v>
      </c>
      <c r="T395" s="118">
        <v>0.0</v>
      </c>
      <c r="U395" s="118">
        <v>0.0</v>
      </c>
      <c r="V395" s="118">
        <v>0.0</v>
      </c>
      <c r="W395" s="118">
        <v>0.0</v>
      </c>
      <c r="X395" s="118">
        <v>0.0</v>
      </c>
      <c r="Y395" s="118">
        <v>0.0</v>
      </c>
      <c r="Z395" s="118" t="s">
        <v>907</v>
      </c>
      <c r="AA395" s="118" t="s">
        <v>1094</v>
      </c>
      <c r="AB395" s="118" t="s">
        <v>2390</v>
      </c>
      <c r="AC395" s="120" t="s">
        <v>2391</v>
      </c>
      <c r="AD395" s="72" t="s">
        <v>2392</v>
      </c>
      <c r="AE395" s="72" t="s">
        <v>2141</v>
      </c>
      <c r="AF395" s="72" t="s">
        <v>2141</v>
      </c>
      <c r="AG395" s="72">
        <v>20.0</v>
      </c>
      <c r="AH395" s="121" t="s">
        <v>2393</v>
      </c>
      <c r="AI395" s="120" t="s">
        <v>968</v>
      </c>
      <c r="AJ395" s="122" t="s">
        <v>992</v>
      </c>
      <c r="AK395" s="123">
        <f>COUNTIF(Ongoing!$A$2:$X$26,A395)</f>
        <v>0</v>
      </c>
    </row>
    <row r="396" ht="26.25" customHeight="1">
      <c r="A396" s="126" t="s">
        <v>703</v>
      </c>
      <c r="B396" s="126" t="s">
        <v>90</v>
      </c>
      <c r="C396" s="127" t="s">
        <v>917</v>
      </c>
      <c r="D396" s="112">
        <v>8.0</v>
      </c>
      <c r="E396" s="113">
        <v>1.12</v>
      </c>
      <c r="F396" s="114">
        <v>0.35</v>
      </c>
      <c r="G396" s="115" t="s">
        <v>529</v>
      </c>
      <c r="H396" s="116">
        <v>5.94</v>
      </c>
      <c r="I396" s="117">
        <v>45.0</v>
      </c>
      <c r="J396" s="117">
        <v>0.0</v>
      </c>
      <c r="K396" s="117">
        <v>0.0</v>
      </c>
      <c r="L396" s="124">
        <v>45448.0</v>
      </c>
      <c r="M396" s="125">
        <v>45417.0</v>
      </c>
      <c r="N396" s="118">
        <v>0.0</v>
      </c>
      <c r="O396" s="118">
        <v>0.0</v>
      </c>
      <c r="P396" s="118">
        <v>0.0</v>
      </c>
      <c r="Q396" s="119">
        <v>0.0</v>
      </c>
      <c r="R396" s="119">
        <v>0.0</v>
      </c>
      <c r="S396" s="126">
        <v>0.0</v>
      </c>
      <c r="T396" s="118">
        <v>0.0</v>
      </c>
      <c r="U396" s="118">
        <v>0.0</v>
      </c>
      <c r="V396" s="118">
        <v>0.0</v>
      </c>
      <c r="W396" s="118">
        <v>0.0</v>
      </c>
      <c r="X396" s="118">
        <v>0.0</v>
      </c>
      <c r="Y396" s="118">
        <v>0.0</v>
      </c>
      <c r="Z396" s="118" t="s">
        <v>907</v>
      </c>
      <c r="AA396" s="118" t="s">
        <v>1123</v>
      </c>
      <c r="AB396" s="118" t="s">
        <v>909</v>
      </c>
      <c r="AC396" s="120" t="s">
        <v>2394</v>
      </c>
      <c r="AD396" s="72" t="s">
        <v>1317</v>
      </c>
      <c r="AE396" s="72" t="s">
        <v>1478</v>
      </c>
      <c r="AF396" s="72" t="s">
        <v>1478</v>
      </c>
      <c r="AG396" s="72">
        <v>17.0</v>
      </c>
      <c r="AH396" s="121" t="s">
        <v>2395</v>
      </c>
      <c r="AI396" s="120" t="s">
        <v>1000</v>
      </c>
      <c r="AJ396" s="122" t="s">
        <v>929</v>
      </c>
      <c r="AK396" s="123">
        <f>COUNTIF(Ongoing!$A$2:$X$26,A396)</f>
        <v>0</v>
      </c>
    </row>
    <row r="397" ht="26.25" customHeight="1">
      <c r="A397" s="126" t="s">
        <v>780</v>
      </c>
      <c r="B397" s="126" t="s">
        <v>264</v>
      </c>
      <c r="C397" s="127" t="s">
        <v>917</v>
      </c>
      <c r="D397" s="112">
        <v>8.0</v>
      </c>
      <c r="E397" s="113">
        <v>0.7</v>
      </c>
      <c r="F397" s="114">
        <v>0.35</v>
      </c>
      <c r="G397" s="115" t="s">
        <v>1264</v>
      </c>
      <c r="H397" s="116">
        <v>5.85</v>
      </c>
      <c r="I397" s="117">
        <v>44.0</v>
      </c>
      <c r="J397" s="117">
        <v>0.0</v>
      </c>
      <c r="K397" s="117">
        <v>0.0</v>
      </c>
      <c r="L397" s="124">
        <v>45417.0</v>
      </c>
      <c r="M397" s="125">
        <v>45417.0</v>
      </c>
      <c r="N397" s="118">
        <v>0.0</v>
      </c>
      <c r="O397" s="118">
        <v>0.0</v>
      </c>
      <c r="P397" s="118">
        <v>0.0</v>
      </c>
      <c r="Q397" s="119">
        <v>0.0</v>
      </c>
      <c r="R397" s="119">
        <v>0.0</v>
      </c>
      <c r="S397" s="126">
        <v>0.0</v>
      </c>
      <c r="T397" s="118">
        <v>0.0</v>
      </c>
      <c r="U397" s="118">
        <v>0.0</v>
      </c>
      <c r="V397" s="118">
        <v>0.0</v>
      </c>
      <c r="W397" s="118">
        <v>0.0</v>
      </c>
      <c r="X397" s="118">
        <v>0.0</v>
      </c>
      <c r="Y397" s="118">
        <v>0.0</v>
      </c>
      <c r="Z397" s="118" t="s">
        <v>921</v>
      </c>
      <c r="AA397" s="118" t="s">
        <v>1081</v>
      </c>
      <c r="AB397" s="118" t="s">
        <v>2396</v>
      </c>
      <c r="AC397" s="120" t="s">
        <v>2397</v>
      </c>
      <c r="AD397" s="72" t="s">
        <v>925</v>
      </c>
      <c r="AE397" s="72" t="s">
        <v>2398</v>
      </c>
      <c r="AF397" s="72" t="s">
        <v>1178</v>
      </c>
      <c r="AG397" s="72">
        <v>24.0</v>
      </c>
      <c r="AH397" s="121" t="s">
        <v>2399</v>
      </c>
      <c r="AI397" s="120" t="s">
        <v>949</v>
      </c>
      <c r="AJ397" s="122" t="s">
        <v>973</v>
      </c>
      <c r="AK397" s="123">
        <f>COUNTIF(Ongoing!$A$2:$X$26,A397)</f>
        <v>0</v>
      </c>
    </row>
    <row r="398" ht="26.25" customHeight="1">
      <c r="A398" s="126" t="s">
        <v>669</v>
      </c>
      <c r="B398" s="126" t="s">
        <v>241</v>
      </c>
      <c r="C398" s="127" t="s">
        <v>917</v>
      </c>
      <c r="D398" s="112">
        <v>8.0</v>
      </c>
      <c r="E398" s="113">
        <v>1.015</v>
      </c>
      <c r="F398" s="114">
        <v>0.35</v>
      </c>
      <c r="G398" s="115" t="s">
        <v>969</v>
      </c>
      <c r="H398" s="116">
        <v>6.03</v>
      </c>
      <c r="I398" s="117">
        <v>74.0</v>
      </c>
      <c r="J398" s="117">
        <v>0.0</v>
      </c>
      <c r="K398" s="117">
        <v>0.0</v>
      </c>
      <c r="L398" s="124">
        <v>45448.0</v>
      </c>
      <c r="M398" s="125">
        <v>45417.0</v>
      </c>
      <c r="N398" s="118">
        <v>5.97</v>
      </c>
      <c r="O398" s="118">
        <v>6.0</v>
      </c>
      <c r="P398" s="118">
        <v>0.5</v>
      </c>
      <c r="Q398" s="119">
        <v>5.97</v>
      </c>
      <c r="R398" s="119">
        <v>6.0</v>
      </c>
      <c r="S398" s="126">
        <v>0.5</v>
      </c>
      <c r="T398" s="118">
        <v>0.0</v>
      </c>
      <c r="U398" s="118">
        <v>0.0</v>
      </c>
      <c r="V398" s="118">
        <v>0.0</v>
      </c>
      <c r="W398" s="118">
        <v>0.0</v>
      </c>
      <c r="X398" s="118">
        <v>0.0</v>
      </c>
      <c r="Y398" s="118">
        <v>0.0</v>
      </c>
      <c r="Z398" s="118" t="s">
        <v>907</v>
      </c>
      <c r="AA398" s="118" t="s">
        <v>908</v>
      </c>
      <c r="AB398" s="118" t="s">
        <v>1305</v>
      </c>
      <c r="AC398" s="120" t="s">
        <v>2400</v>
      </c>
      <c r="AD398" s="72" t="s">
        <v>925</v>
      </c>
      <c r="AE398" s="72" t="s">
        <v>971</v>
      </c>
      <c r="AF398" s="72" t="s">
        <v>971</v>
      </c>
      <c r="AG398" s="72">
        <v>25.0</v>
      </c>
      <c r="AH398" s="121" t="s">
        <v>2401</v>
      </c>
      <c r="AI398" s="120" t="s">
        <v>1581</v>
      </c>
      <c r="AJ398" s="122" t="s">
        <v>929</v>
      </c>
      <c r="AK398" s="123">
        <f>COUNTIF(Ongoing!$A$2:$X$26,A398)</f>
        <v>0</v>
      </c>
    </row>
    <row r="399" ht="26.25" customHeight="1">
      <c r="A399" s="126" t="s">
        <v>357</v>
      </c>
      <c r="B399" s="126" t="s">
        <v>249</v>
      </c>
      <c r="C399" s="127" t="s">
        <v>974</v>
      </c>
      <c r="D399" s="112">
        <v>3.0</v>
      </c>
      <c r="E399" s="113">
        <v>0.63</v>
      </c>
      <c r="F399" s="114">
        <v>0.35</v>
      </c>
      <c r="G399" s="115" t="s">
        <v>505</v>
      </c>
      <c r="H399" s="116">
        <v>4.84</v>
      </c>
      <c r="I399" s="117">
        <v>9.0</v>
      </c>
      <c r="J399" s="117">
        <v>0.0</v>
      </c>
      <c r="K399" s="117">
        <v>0.0</v>
      </c>
      <c r="L399" s="124">
        <v>45417.0</v>
      </c>
      <c r="M399" s="125">
        <v>45417.0</v>
      </c>
      <c r="N399" s="118">
        <v>0.0</v>
      </c>
      <c r="O399" s="118">
        <v>0.0</v>
      </c>
      <c r="P399" s="118">
        <v>0.0</v>
      </c>
      <c r="Q399" s="119">
        <v>0.0</v>
      </c>
      <c r="R399" s="119">
        <v>0.0</v>
      </c>
      <c r="S399" s="126">
        <v>0.0</v>
      </c>
      <c r="T399" s="118">
        <v>0.0</v>
      </c>
      <c r="U399" s="118">
        <v>0.0</v>
      </c>
      <c r="V399" s="118">
        <v>0.0</v>
      </c>
      <c r="W399" s="118">
        <v>0.0</v>
      </c>
      <c r="X399" s="118">
        <v>0.0</v>
      </c>
      <c r="Y399" s="118">
        <v>0.0</v>
      </c>
      <c r="Z399" s="118" t="s">
        <v>907</v>
      </c>
      <c r="AA399" s="118" t="s">
        <v>2065</v>
      </c>
      <c r="AB399" s="118" t="s">
        <v>1351</v>
      </c>
      <c r="AC399" s="120" t="s">
        <v>2402</v>
      </c>
      <c r="AD399" s="72" t="s">
        <v>965</v>
      </c>
      <c r="AE399" s="72" t="s">
        <v>2337</v>
      </c>
      <c r="AF399" s="72" t="s">
        <v>2337</v>
      </c>
      <c r="AG399" s="72">
        <v>26.0</v>
      </c>
      <c r="AH399" s="121" t="s">
        <v>2403</v>
      </c>
      <c r="AI399" s="120" t="s">
        <v>968</v>
      </c>
      <c r="AJ399" s="122" t="s">
        <v>980</v>
      </c>
      <c r="AK399" s="123">
        <f>COUNTIF(Ongoing!$A$2:$X$26,A399)</f>
        <v>0</v>
      </c>
    </row>
    <row r="400" ht="26.25" customHeight="1">
      <c r="A400" s="126" t="s">
        <v>822</v>
      </c>
      <c r="B400" s="126" t="s">
        <v>259</v>
      </c>
      <c r="C400" s="127" t="s">
        <v>63</v>
      </c>
      <c r="D400" s="112">
        <v>8.0</v>
      </c>
      <c r="E400" s="113">
        <v>0.7</v>
      </c>
      <c r="F400" s="114">
        <v>0.35</v>
      </c>
      <c r="G400" s="115" t="s">
        <v>644</v>
      </c>
      <c r="H400" s="116">
        <v>5.8</v>
      </c>
      <c r="I400" s="117">
        <v>44.0</v>
      </c>
      <c r="J400" s="117">
        <v>0.0</v>
      </c>
      <c r="K400" s="117">
        <v>0.0</v>
      </c>
      <c r="L400" s="124">
        <v>45417.0</v>
      </c>
      <c r="M400" s="125">
        <v>45417.0</v>
      </c>
      <c r="N400" s="118">
        <v>5.75</v>
      </c>
      <c r="O400" s="118">
        <v>5.62</v>
      </c>
      <c r="P400" s="118">
        <v>0.36</v>
      </c>
      <c r="Q400" s="119">
        <v>5.75</v>
      </c>
      <c r="R400" s="119">
        <v>5.62</v>
      </c>
      <c r="S400" s="126">
        <v>0.36</v>
      </c>
      <c r="T400" s="118">
        <v>5.5</v>
      </c>
      <c r="U400" s="118">
        <v>5.0</v>
      </c>
      <c r="V400" s="118">
        <v>0.03</v>
      </c>
      <c r="W400" s="118">
        <v>0.0</v>
      </c>
      <c r="X400" s="118">
        <v>0.0</v>
      </c>
      <c r="Y400" s="118">
        <v>0.0</v>
      </c>
      <c r="Z400" s="118" t="s">
        <v>907</v>
      </c>
      <c r="AA400" s="118" t="s">
        <v>1094</v>
      </c>
      <c r="AB400" s="118" t="s">
        <v>2404</v>
      </c>
      <c r="AC400" s="120" t="s">
        <v>1826</v>
      </c>
      <c r="AD400" s="72" t="s">
        <v>946</v>
      </c>
      <c r="AE400" s="72" t="s">
        <v>2037</v>
      </c>
      <c r="AF400" s="72" t="s">
        <v>926</v>
      </c>
      <c r="AG400" s="72">
        <v>28.0</v>
      </c>
      <c r="AH400" s="121" t="s">
        <v>2405</v>
      </c>
      <c r="AI400" s="120" t="s">
        <v>915</v>
      </c>
      <c r="AJ400" s="122" t="s">
        <v>942</v>
      </c>
      <c r="AK400" s="123">
        <f>COUNTIF(Ongoing!$A$2:$X$26,A400)</f>
        <v>0</v>
      </c>
    </row>
    <row r="401" ht="26.25" customHeight="1">
      <c r="A401" s="126" t="s">
        <v>488</v>
      </c>
      <c r="B401" s="126" t="s">
        <v>197</v>
      </c>
      <c r="C401" s="127" t="s">
        <v>78</v>
      </c>
      <c r="D401" s="112">
        <v>6.0</v>
      </c>
      <c r="E401" s="113">
        <v>1.12</v>
      </c>
      <c r="F401" s="114">
        <v>0.35</v>
      </c>
      <c r="G401" s="115" t="s">
        <v>969</v>
      </c>
      <c r="H401" s="116">
        <v>6.01</v>
      </c>
      <c r="I401" s="117">
        <v>54.0</v>
      </c>
      <c r="J401" s="117">
        <v>0.0</v>
      </c>
      <c r="K401" s="117">
        <v>0.0</v>
      </c>
      <c r="L401" s="124">
        <v>45448.0</v>
      </c>
      <c r="M401" s="125">
        <v>45417.0</v>
      </c>
      <c r="N401" s="118">
        <v>0.0</v>
      </c>
      <c r="O401" s="118">
        <v>0.0</v>
      </c>
      <c r="P401" s="118">
        <v>0.0</v>
      </c>
      <c r="Q401" s="119">
        <v>0.0</v>
      </c>
      <c r="R401" s="119">
        <v>0.0</v>
      </c>
      <c r="S401" s="126">
        <v>0.0</v>
      </c>
      <c r="T401" s="118">
        <v>0.0</v>
      </c>
      <c r="U401" s="118">
        <v>0.0</v>
      </c>
      <c r="V401" s="118">
        <v>0.0</v>
      </c>
      <c r="W401" s="118">
        <v>0.0</v>
      </c>
      <c r="X401" s="118">
        <v>0.0</v>
      </c>
      <c r="Y401" s="118">
        <v>0.0</v>
      </c>
      <c r="Z401" s="118" t="s">
        <v>907</v>
      </c>
      <c r="AA401" s="118" t="s">
        <v>1335</v>
      </c>
      <c r="AB401" s="118" t="s">
        <v>909</v>
      </c>
      <c r="AC401" s="120" t="s">
        <v>2406</v>
      </c>
      <c r="AD401" s="72" t="s">
        <v>1317</v>
      </c>
      <c r="AE401" s="72" t="s">
        <v>1478</v>
      </c>
      <c r="AF401" s="72" t="s">
        <v>940</v>
      </c>
      <c r="AG401" s="72">
        <v>18.0</v>
      </c>
      <c r="AH401" s="121" t="s">
        <v>2407</v>
      </c>
      <c r="AI401" s="120" t="s">
        <v>984</v>
      </c>
      <c r="AJ401" s="122" t="s">
        <v>916</v>
      </c>
      <c r="AK401" s="123">
        <f>COUNTIF(Ongoing!$A$2:$X$26,A401)</f>
        <v>0</v>
      </c>
    </row>
    <row r="402" ht="26.25" customHeight="1">
      <c r="A402" s="126" t="s">
        <v>826</v>
      </c>
      <c r="B402" s="126" t="s">
        <v>264</v>
      </c>
      <c r="C402" s="127" t="s">
        <v>63</v>
      </c>
      <c r="D402" s="112">
        <v>8.0</v>
      </c>
      <c r="E402" s="113">
        <v>1.54</v>
      </c>
      <c r="F402" s="114">
        <v>0.35</v>
      </c>
      <c r="G402" s="115" t="s">
        <v>505</v>
      </c>
      <c r="H402" s="116">
        <v>5.82</v>
      </c>
      <c r="I402" s="117">
        <v>37.0</v>
      </c>
      <c r="J402" s="117">
        <v>0.0</v>
      </c>
      <c r="K402" s="117">
        <v>0.0</v>
      </c>
      <c r="L402" s="124">
        <v>45449.0</v>
      </c>
      <c r="M402" s="125">
        <v>45417.0</v>
      </c>
      <c r="N402" s="118">
        <v>5.0</v>
      </c>
      <c r="O402" s="118">
        <v>5.0</v>
      </c>
      <c r="P402" s="118">
        <v>0.03</v>
      </c>
      <c r="Q402" s="119">
        <v>5.0</v>
      </c>
      <c r="R402" s="119">
        <v>5.0</v>
      </c>
      <c r="S402" s="126">
        <v>0.03</v>
      </c>
      <c r="T402" s="118">
        <v>0.0</v>
      </c>
      <c r="U402" s="118">
        <v>0.0</v>
      </c>
      <c r="V402" s="118">
        <v>0.0</v>
      </c>
      <c r="W402" s="118">
        <v>0.0</v>
      </c>
      <c r="X402" s="118">
        <v>0.0</v>
      </c>
      <c r="Y402" s="118">
        <v>0.0</v>
      </c>
      <c r="Z402" s="118" t="s">
        <v>921</v>
      </c>
      <c r="AA402" s="118" t="s">
        <v>996</v>
      </c>
      <c r="AB402" s="118" t="s">
        <v>2408</v>
      </c>
      <c r="AC402" s="120" t="s">
        <v>2409</v>
      </c>
      <c r="AD402" s="72" t="s">
        <v>1395</v>
      </c>
      <c r="AE402" s="72" t="s">
        <v>1474</v>
      </c>
      <c r="AF402" s="72" t="s">
        <v>2316</v>
      </c>
      <c r="AG402" s="72">
        <v>24.0</v>
      </c>
      <c r="AH402" s="121" t="s">
        <v>2410</v>
      </c>
      <c r="AI402" s="120" t="s">
        <v>968</v>
      </c>
      <c r="AJ402" s="122" t="s">
        <v>942</v>
      </c>
      <c r="AK402" s="123">
        <f>COUNTIF(Ongoing!$A$2:$X$26,A402)</f>
        <v>0</v>
      </c>
    </row>
    <row r="403" ht="26.25" customHeight="1">
      <c r="A403" s="126" t="s">
        <v>801</v>
      </c>
      <c r="B403" s="126" t="s">
        <v>264</v>
      </c>
      <c r="C403" s="127" t="s">
        <v>63</v>
      </c>
      <c r="D403" s="112">
        <v>8.0</v>
      </c>
      <c r="E403" s="113">
        <v>0.77</v>
      </c>
      <c r="F403" s="114">
        <v>0.35</v>
      </c>
      <c r="G403" s="115" t="s">
        <v>586</v>
      </c>
      <c r="H403" s="116">
        <v>5.9</v>
      </c>
      <c r="I403" s="117">
        <v>49.0</v>
      </c>
      <c r="J403" s="117">
        <v>0.0</v>
      </c>
      <c r="K403" s="117">
        <v>0.0</v>
      </c>
      <c r="L403" s="124">
        <v>45417.0</v>
      </c>
      <c r="M403" s="125">
        <v>45417.0</v>
      </c>
      <c r="N403" s="118">
        <v>5.88</v>
      </c>
      <c r="O403" s="118">
        <v>5.92</v>
      </c>
      <c r="P403" s="118">
        <v>0.32</v>
      </c>
      <c r="Q403" s="119">
        <v>5.94</v>
      </c>
      <c r="R403" s="119">
        <v>5.93</v>
      </c>
      <c r="S403" s="126">
        <v>0.33</v>
      </c>
      <c r="T403" s="118">
        <v>0.0</v>
      </c>
      <c r="U403" s="118">
        <v>0.0</v>
      </c>
      <c r="V403" s="118">
        <v>0.0</v>
      </c>
      <c r="W403" s="118">
        <v>0.0</v>
      </c>
      <c r="X403" s="118">
        <v>0.0</v>
      </c>
      <c r="Y403" s="118">
        <v>0.0</v>
      </c>
      <c r="Z403" s="118" t="s">
        <v>907</v>
      </c>
      <c r="AA403" s="118" t="s">
        <v>1335</v>
      </c>
      <c r="AB403" s="118" t="s">
        <v>909</v>
      </c>
      <c r="AC403" s="120" t="s">
        <v>2411</v>
      </c>
      <c r="AD403" s="72" t="s">
        <v>925</v>
      </c>
      <c r="AE403" s="72" t="s">
        <v>1197</v>
      </c>
      <c r="AF403" s="72" t="s">
        <v>1115</v>
      </c>
      <c r="AG403" s="72">
        <v>32.0</v>
      </c>
      <c r="AH403" s="121" t="s">
        <v>2412</v>
      </c>
      <c r="AI403" s="120" t="s">
        <v>915</v>
      </c>
      <c r="AJ403" s="122" t="s">
        <v>942</v>
      </c>
      <c r="AK403" s="123">
        <f>COUNTIF(Ongoing!$A$2:$X$26,A403)</f>
        <v>0</v>
      </c>
    </row>
    <row r="404" ht="26.25" customHeight="1">
      <c r="A404" s="126" t="s">
        <v>553</v>
      </c>
      <c r="B404" s="126" t="s">
        <v>249</v>
      </c>
      <c r="C404" s="127" t="s">
        <v>78</v>
      </c>
      <c r="D404" s="112">
        <v>6.0</v>
      </c>
      <c r="E404" s="113">
        <v>0.735</v>
      </c>
      <c r="F404" s="114">
        <v>0.35</v>
      </c>
      <c r="G404" s="115" t="s">
        <v>577</v>
      </c>
      <c r="H404" s="116">
        <v>5.95</v>
      </c>
      <c r="I404" s="117">
        <v>37.0</v>
      </c>
      <c r="J404" s="117">
        <v>0.0</v>
      </c>
      <c r="K404" s="117">
        <v>0.0</v>
      </c>
      <c r="L404" s="124">
        <v>45417.0</v>
      </c>
      <c r="M404" s="125">
        <v>45417.0</v>
      </c>
      <c r="N404" s="118">
        <v>0.0</v>
      </c>
      <c r="O404" s="118">
        <v>0.0</v>
      </c>
      <c r="P404" s="118">
        <v>0.0</v>
      </c>
      <c r="Q404" s="119">
        <v>0.0</v>
      </c>
      <c r="R404" s="119">
        <v>0.0</v>
      </c>
      <c r="S404" s="126">
        <v>0.0</v>
      </c>
      <c r="T404" s="118">
        <v>0.0</v>
      </c>
      <c r="U404" s="118">
        <v>0.0</v>
      </c>
      <c r="V404" s="118">
        <v>0.0</v>
      </c>
      <c r="W404" s="118">
        <v>0.0</v>
      </c>
      <c r="X404" s="118">
        <v>0.0</v>
      </c>
      <c r="Y404" s="118">
        <v>0.0</v>
      </c>
      <c r="Z404" s="118" t="s">
        <v>907</v>
      </c>
      <c r="AA404" s="118" t="s">
        <v>950</v>
      </c>
      <c r="AB404" s="118" t="s">
        <v>2413</v>
      </c>
      <c r="AC404" s="120" t="s">
        <v>2414</v>
      </c>
      <c r="AD404" s="72" t="s">
        <v>989</v>
      </c>
      <c r="AE404" s="72" t="s">
        <v>940</v>
      </c>
      <c r="AF404" s="72" t="s">
        <v>940</v>
      </c>
      <c r="AG404" s="72">
        <v>21.0</v>
      </c>
      <c r="AH404" s="121" t="s">
        <v>2415</v>
      </c>
      <c r="AI404" s="120" t="s">
        <v>968</v>
      </c>
      <c r="AJ404" s="122" t="s">
        <v>916</v>
      </c>
      <c r="AK404" s="123">
        <f>COUNTIF(Ongoing!$A$2:$X$26,A404)</f>
        <v>0</v>
      </c>
    </row>
    <row r="405" ht="26.25" customHeight="1">
      <c r="A405" s="126" t="s">
        <v>334</v>
      </c>
      <c r="B405" s="126" t="s">
        <v>151</v>
      </c>
      <c r="C405" s="127" t="s">
        <v>974</v>
      </c>
      <c r="D405" s="112">
        <v>3.0</v>
      </c>
      <c r="E405" s="113">
        <v>0.63</v>
      </c>
      <c r="F405" s="114">
        <v>0.35</v>
      </c>
      <c r="G405" s="115" t="s">
        <v>505</v>
      </c>
      <c r="H405" s="116">
        <v>4.55</v>
      </c>
      <c r="I405" s="117">
        <v>15.0</v>
      </c>
      <c r="J405" s="117">
        <v>0.0</v>
      </c>
      <c r="K405" s="117">
        <v>0.0</v>
      </c>
      <c r="L405" s="124">
        <v>45417.0</v>
      </c>
      <c r="M405" s="125">
        <v>45417.0</v>
      </c>
      <c r="N405" s="118">
        <v>0.0</v>
      </c>
      <c r="O405" s="118">
        <v>0.0</v>
      </c>
      <c r="P405" s="118">
        <v>0.0</v>
      </c>
      <c r="Q405" s="119">
        <v>0.0</v>
      </c>
      <c r="R405" s="119">
        <v>0.0</v>
      </c>
      <c r="S405" s="126">
        <v>0.0</v>
      </c>
      <c r="T405" s="118">
        <v>0.0</v>
      </c>
      <c r="U405" s="118">
        <v>0.0</v>
      </c>
      <c r="V405" s="118">
        <v>0.0</v>
      </c>
      <c r="W405" s="118">
        <v>0.0</v>
      </c>
      <c r="X405" s="118">
        <v>0.0</v>
      </c>
      <c r="Y405" s="118">
        <v>0.0</v>
      </c>
      <c r="Z405" s="118" t="s">
        <v>921</v>
      </c>
      <c r="AA405" s="118" t="s">
        <v>975</v>
      </c>
      <c r="AB405" s="118" t="s">
        <v>2416</v>
      </c>
      <c r="AC405" s="120" t="s">
        <v>1743</v>
      </c>
      <c r="AD405" s="72" t="s">
        <v>2417</v>
      </c>
      <c r="AE405" s="72" t="s">
        <v>1161</v>
      </c>
      <c r="AF405" s="72" t="s">
        <v>1161</v>
      </c>
      <c r="AG405" s="72">
        <v>24.0</v>
      </c>
      <c r="AH405" s="121" t="s">
        <v>2418</v>
      </c>
      <c r="AI405" s="120" t="s">
        <v>968</v>
      </c>
      <c r="AJ405" s="122" t="s">
        <v>980</v>
      </c>
      <c r="AK405" s="123">
        <f>COUNTIF(Ongoing!$A$2:$X$26,A405)</f>
        <v>0</v>
      </c>
    </row>
    <row r="406" ht="26.25" customHeight="1">
      <c r="A406" s="126" t="s">
        <v>740</v>
      </c>
      <c r="B406" s="126" t="s">
        <v>177</v>
      </c>
      <c r="C406" s="127" t="s">
        <v>917</v>
      </c>
      <c r="D406" s="112">
        <v>5.0</v>
      </c>
      <c r="E406" s="113">
        <v>3.815</v>
      </c>
      <c r="F406" s="114">
        <v>4.41</v>
      </c>
      <c r="G406" s="115" t="s">
        <v>1188</v>
      </c>
      <c r="H406" s="116">
        <v>6.1</v>
      </c>
      <c r="I406" s="117">
        <v>85.0</v>
      </c>
      <c r="J406" s="117">
        <v>0.0</v>
      </c>
      <c r="K406" s="117">
        <v>0.0</v>
      </c>
      <c r="L406" s="124">
        <v>45572.0</v>
      </c>
      <c r="M406" s="125">
        <v>45573.0</v>
      </c>
      <c r="N406" s="118">
        <v>0.0</v>
      </c>
      <c r="O406" s="118">
        <v>0.0</v>
      </c>
      <c r="P406" s="118">
        <v>0.0</v>
      </c>
      <c r="Q406" s="119">
        <v>0.0</v>
      </c>
      <c r="R406" s="119">
        <v>0.0</v>
      </c>
      <c r="S406" s="126">
        <v>0.0</v>
      </c>
      <c r="T406" s="118">
        <v>0.0</v>
      </c>
      <c r="U406" s="118">
        <v>0.0</v>
      </c>
      <c r="V406" s="118">
        <v>0.0</v>
      </c>
      <c r="W406" s="118">
        <v>0.0</v>
      </c>
      <c r="X406" s="118">
        <v>0.0</v>
      </c>
      <c r="Y406" s="118">
        <v>0.0</v>
      </c>
      <c r="Z406" s="118" t="s">
        <v>956</v>
      </c>
      <c r="AA406" s="118" t="s">
        <v>1063</v>
      </c>
      <c r="AB406" s="118" t="s">
        <v>909</v>
      </c>
      <c r="AC406" s="120" t="s">
        <v>2419</v>
      </c>
      <c r="AD406" s="72" t="s">
        <v>2420</v>
      </c>
      <c r="AE406" s="72" t="s">
        <v>971</v>
      </c>
      <c r="AF406" s="72" t="s">
        <v>971</v>
      </c>
      <c r="AG406" s="72">
        <v>25.0</v>
      </c>
      <c r="AH406" s="121" t="s">
        <v>2421</v>
      </c>
      <c r="AI406" s="120" t="s">
        <v>915</v>
      </c>
      <c r="AJ406" s="122" t="s">
        <v>1019</v>
      </c>
      <c r="AK406" s="123">
        <f>COUNTIF(Ongoing!$A$2:$X$26,A406)</f>
        <v>0</v>
      </c>
    </row>
    <row r="407" ht="26.25" customHeight="1">
      <c r="A407" s="126" t="s">
        <v>351</v>
      </c>
      <c r="B407" s="126" t="s">
        <v>264</v>
      </c>
      <c r="C407" s="127" t="s">
        <v>974</v>
      </c>
      <c r="D407" s="112">
        <v>2.0</v>
      </c>
      <c r="E407" s="113">
        <v>1.82</v>
      </c>
      <c r="F407" s="114">
        <v>0.35</v>
      </c>
      <c r="G407" s="115" t="s">
        <v>529</v>
      </c>
      <c r="H407" s="116">
        <v>4.7</v>
      </c>
      <c r="I407" s="117">
        <v>62.0</v>
      </c>
      <c r="J407" s="117">
        <v>0.0</v>
      </c>
      <c r="K407" s="117">
        <v>0.0</v>
      </c>
      <c r="L407" s="124">
        <v>45478.0</v>
      </c>
      <c r="M407" s="125">
        <v>45417.0</v>
      </c>
      <c r="N407" s="118">
        <v>5.97</v>
      </c>
      <c r="O407" s="118">
        <v>4.0</v>
      </c>
      <c r="P407" s="118">
        <v>0.39</v>
      </c>
      <c r="Q407" s="119">
        <v>6.2</v>
      </c>
      <c r="R407" s="119">
        <v>5.73</v>
      </c>
      <c r="S407" s="126">
        <v>0.39</v>
      </c>
      <c r="T407" s="118">
        <v>0.0</v>
      </c>
      <c r="U407" s="118">
        <v>0.0</v>
      </c>
      <c r="V407" s="118">
        <v>0.0</v>
      </c>
      <c r="W407" s="118">
        <v>0.0</v>
      </c>
      <c r="X407" s="118">
        <v>0.0</v>
      </c>
      <c r="Y407" s="118">
        <v>0.0</v>
      </c>
      <c r="Z407" s="118" t="s">
        <v>907</v>
      </c>
      <c r="AA407" s="118" t="s">
        <v>1063</v>
      </c>
      <c r="AB407" s="118" t="s">
        <v>909</v>
      </c>
      <c r="AC407" s="120" t="s">
        <v>2422</v>
      </c>
      <c r="AD407" s="72" t="s">
        <v>1317</v>
      </c>
      <c r="AE407" s="72" t="s">
        <v>1587</v>
      </c>
      <c r="AF407" s="72" t="s">
        <v>1120</v>
      </c>
      <c r="AG407" s="72">
        <v>41.0</v>
      </c>
      <c r="AH407" s="121" t="s">
        <v>2423</v>
      </c>
      <c r="AI407" s="120" t="s">
        <v>915</v>
      </c>
      <c r="AJ407" s="122" t="s">
        <v>980</v>
      </c>
      <c r="AK407" s="123">
        <f>COUNTIF(Ongoing!$A$2:$X$26,A407)</f>
        <v>0</v>
      </c>
    </row>
    <row r="408" ht="26.25" customHeight="1">
      <c r="A408" s="126" t="s">
        <v>771</v>
      </c>
      <c r="B408" s="126" t="s">
        <v>98</v>
      </c>
      <c r="C408" s="127" t="s">
        <v>917</v>
      </c>
      <c r="D408" s="112">
        <v>8.0</v>
      </c>
      <c r="E408" s="113">
        <v>0.805</v>
      </c>
      <c r="F408" s="114">
        <v>0.35</v>
      </c>
      <c r="G408" s="115" t="s">
        <v>969</v>
      </c>
      <c r="H408" s="116">
        <v>5.92</v>
      </c>
      <c r="I408" s="117">
        <v>40.0</v>
      </c>
      <c r="J408" s="117">
        <v>0.0</v>
      </c>
      <c r="K408" s="117">
        <v>0.0</v>
      </c>
      <c r="L408" s="124">
        <v>45448.0</v>
      </c>
      <c r="M408" s="125">
        <v>45417.0</v>
      </c>
      <c r="N408" s="118">
        <v>0.0</v>
      </c>
      <c r="O408" s="118">
        <v>0.0</v>
      </c>
      <c r="P408" s="118">
        <v>0.0</v>
      </c>
      <c r="Q408" s="119">
        <v>0.0</v>
      </c>
      <c r="R408" s="119">
        <v>0.0</v>
      </c>
      <c r="S408" s="126">
        <v>0.0</v>
      </c>
      <c r="T408" s="118">
        <v>0.0</v>
      </c>
      <c r="U408" s="118">
        <v>0.0</v>
      </c>
      <c r="V408" s="118">
        <v>0.0</v>
      </c>
      <c r="W408" s="118">
        <v>0.0</v>
      </c>
      <c r="X408" s="118">
        <v>0.0</v>
      </c>
      <c r="Y408" s="118">
        <v>0.0</v>
      </c>
      <c r="Z408" s="118" t="s">
        <v>921</v>
      </c>
      <c r="AA408" s="118" t="s">
        <v>1413</v>
      </c>
      <c r="AB408" s="118" t="s">
        <v>2424</v>
      </c>
      <c r="AC408" s="120" t="s">
        <v>2425</v>
      </c>
      <c r="AD408" s="72" t="s">
        <v>2055</v>
      </c>
      <c r="AE408" s="72" t="s">
        <v>1178</v>
      </c>
      <c r="AF408" s="72" t="s">
        <v>1178</v>
      </c>
      <c r="AG408" s="72">
        <v>21.0</v>
      </c>
      <c r="AH408" s="121" t="s">
        <v>2426</v>
      </c>
      <c r="AI408" s="120" t="s">
        <v>1000</v>
      </c>
      <c r="AJ408" s="122" t="s">
        <v>973</v>
      </c>
      <c r="AK408" s="123">
        <f>COUNTIF(Ongoing!$A$2:$X$26,A408)</f>
        <v>0</v>
      </c>
    </row>
    <row r="409" ht="26.25" customHeight="1">
      <c r="A409" s="126" t="s">
        <v>344</v>
      </c>
      <c r="B409" s="126" t="s">
        <v>143</v>
      </c>
      <c r="C409" s="127" t="s">
        <v>974</v>
      </c>
      <c r="D409" s="112">
        <v>3.0</v>
      </c>
      <c r="E409" s="113">
        <v>0.665</v>
      </c>
      <c r="F409" s="114">
        <v>0.35</v>
      </c>
      <c r="G409" s="115" t="s">
        <v>505</v>
      </c>
      <c r="H409" s="116">
        <v>4.84</v>
      </c>
      <c r="I409" s="117">
        <v>9.0</v>
      </c>
      <c r="J409" s="117">
        <v>0.0</v>
      </c>
      <c r="K409" s="117">
        <v>0.0</v>
      </c>
      <c r="L409" s="124">
        <v>45417.0</v>
      </c>
      <c r="M409" s="125">
        <v>45417.0</v>
      </c>
      <c r="N409" s="118">
        <v>0.0</v>
      </c>
      <c r="O409" s="118">
        <v>0.0</v>
      </c>
      <c r="P409" s="118">
        <v>0.0</v>
      </c>
      <c r="Q409" s="119">
        <v>6.17</v>
      </c>
      <c r="R409" s="119">
        <v>5.17</v>
      </c>
      <c r="S409" s="126">
        <v>0.08</v>
      </c>
      <c r="T409" s="118">
        <v>0.0</v>
      </c>
      <c r="U409" s="118">
        <v>0.0</v>
      </c>
      <c r="V409" s="118">
        <v>0.0</v>
      </c>
      <c r="W409" s="118">
        <v>0.0</v>
      </c>
      <c r="X409" s="118">
        <v>0.0</v>
      </c>
      <c r="Y409" s="118">
        <v>0.0</v>
      </c>
      <c r="Z409" s="118" t="s">
        <v>907</v>
      </c>
      <c r="AA409" s="118" t="s">
        <v>975</v>
      </c>
      <c r="AB409" s="118" t="s">
        <v>909</v>
      </c>
      <c r="AC409" s="120" t="s">
        <v>2427</v>
      </c>
      <c r="AD409" s="72" t="s">
        <v>925</v>
      </c>
      <c r="AE409" s="72" t="s">
        <v>1478</v>
      </c>
      <c r="AF409" s="72" t="s">
        <v>2398</v>
      </c>
      <c r="AG409" s="72">
        <v>31.0</v>
      </c>
      <c r="AH409" s="121" t="s">
        <v>2428</v>
      </c>
      <c r="AI409" s="120" t="s">
        <v>949</v>
      </c>
      <c r="AJ409" s="122" t="s">
        <v>980</v>
      </c>
      <c r="AK409" s="123">
        <f>COUNTIF(Ongoing!$A$2:$X$26,A409)</f>
        <v>0</v>
      </c>
    </row>
    <row r="410" ht="26.25" customHeight="1">
      <c r="A410" s="126" t="s">
        <v>326</v>
      </c>
      <c r="B410" s="126" t="s">
        <v>177</v>
      </c>
      <c r="C410" s="127" t="s">
        <v>974</v>
      </c>
      <c r="D410" s="112">
        <v>3.0</v>
      </c>
      <c r="E410" s="113">
        <v>0.7</v>
      </c>
      <c r="F410" s="114">
        <v>0.35</v>
      </c>
      <c r="G410" s="115" t="s">
        <v>505</v>
      </c>
      <c r="H410" s="116">
        <v>4.47</v>
      </c>
      <c r="I410" s="117">
        <v>16.0</v>
      </c>
      <c r="J410" s="117">
        <v>0.0</v>
      </c>
      <c r="K410" s="117">
        <v>0.0</v>
      </c>
      <c r="L410" s="124">
        <v>45417.0</v>
      </c>
      <c r="M410" s="125">
        <v>45417.0</v>
      </c>
      <c r="N410" s="118">
        <v>0.0</v>
      </c>
      <c r="O410" s="118">
        <v>0.0</v>
      </c>
      <c r="P410" s="118">
        <v>0.0</v>
      </c>
      <c r="Q410" s="119">
        <v>0.0</v>
      </c>
      <c r="R410" s="119">
        <v>0.0</v>
      </c>
      <c r="S410" s="126">
        <v>0.0</v>
      </c>
      <c r="T410" s="118">
        <v>0.0</v>
      </c>
      <c r="U410" s="118">
        <v>0.0</v>
      </c>
      <c r="V410" s="118">
        <v>0.0</v>
      </c>
      <c r="W410" s="118">
        <v>0.0</v>
      </c>
      <c r="X410" s="118">
        <v>0.0</v>
      </c>
      <c r="Y410" s="118">
        <v>0.0</v>
      </c>
      <c r="Z410" s="118" t="s">
        <v>907</v>
      </c>
      <c r="AA410" s="118" t="s">
        <v>1016</v>
      </c>
      <c r="AB410" s="118" t="s">
        <v>909</v>
      </c>
      <c r="AC410" s="120" t="s">
        <v>2429</v>
      </c>
      <c r="AD410" s="72" t="s">
        <v>1256</v>
      </c>
      <c r="AE410" s="72" t="s">
        <v>1197</v>
      </c>
      <c r="AF410" s="72" t="s">
        <v>1161</v>
      </c>
      <c r="AG410" s="72">
        <v>34.0</v>
      </c>
      <c r="AH410" s="121" t="s">
        <v>2430</v>
      </c>
      <c r="AI410" s="120" t="s">
        <v>915</v>
      </c>
      <c r="AJ410" s="122" t="s">
        <v>980</v>
      </c>
      <c r="AK410" s="123">
        <f>COUNTIF(Ongoing!$A$2:$X$26,A410)</f>
        <v>0</v>
      </c>
    </row>
    <row r="411" ht="26.25" customHeight="1">
      <c r="A411" s="126" t="s">
        <v>772</v>
      </c>
      <c r="B411" s="126" t="s">
        <v>177</v>
      </c>
      <c r="C411" s="127" t="s">
        <v>917</v>
      </c>
      <c r="D411" s="112">
        <v>8.0</v>
      </c>
      <c r="E411" s="113">
        <v>1.365</v>
      </c>
      <c r="F411" s="114">
        <v>0.35</v>
      </c>
      <c r="G411" s="115" t="s">
        <v>505</v>
      </c>
      <c r="H411" s="116">
        <v>5.81</v>
      </c>
      <c r="I411" s="117">
        <v>37.0</v>
      </c>
      <c r="J411" s="117">
        <v>0.0</v>
      </c>
      <c r="K411" s="117">
        <v>0.0</v>
      </c>
      <c r="L411" s="124">
        <v>45449.0</v>
      </c>
      <c r="M411" s="125">
        <v>45417.0</v>
      </c>
      <c r="N411" s="118">
        <v>0.0</v>
      </c>
      <c r="O411" s="118">
        <v>0.0</v>
      </c>
      <c r="P411" s="118">
        <v>0.0</v>
      </c>
      <c r="Q411" s="119">
        <v>0.0</v>
      </c>
      <c r="R411" s="119">
        <v>0.0</v>
      </c>
      <c r="S411" s="126">
        <v>0.0</v>
      </c>
      <c r="T411" s="118">
        <v>0.0</v>
      </c>
      <c r="U411" s="118">
        <v>0.0</v>
      </c>
      <c r="V411" s="118">
        <v>0.0</v>
      </c>
      <c r="W411" s="118">
        <v>0.0</v>
      </c>
      <c r="X411" s="118">
        <v>0.0</v>
      </c>
      <c r="Y411" s="118">
        <v>0.0</v>
      </c>
      <c r="Z411" s="118" t="s">
        <v>921</v>
      </c>
      <c r="AA411" s="118" t="s">
        <v>1016</v>
      </c>
      <c r="AB411" s="118" t="s">
        <v>1309</v>
      </c>
      <c r="AC411" s="120" t="s">
        <v>2431</v>
      </c>
      <c r="AD411" s="72" t="s">
        <v>925</v>
      </c>
      <c r="AE411" s="72" t="s">
        <v>2037</v>
      </c>
      <c r="AF411" s="72" t="s">
        <v>971</v>
      </c>
      <c r="AG411" s="72">
        <v>30.0</v>
      </c>
      <c r="AH411" s="121" t="s">
        <v>2432</v>
      </c>
      <c r="AI411" s="120" t="s">
        <v>915</v>
      </c>
      <c r="AJ411" s="122" t="s">
        <v>973</v>
      </c>
      <c r="AK411" s="123">
        <f>COUNTIF(Ongoing!$A$2:$X$26,A411)</f>
        <v>0</v>
      </c>
    </row>
    <row r="412" ht="26.25" customHeight="1">
      <c r="A412" s="126" t="s">
        <v>323</v>
      </c>
      <c r="B412" s="126" t="s">
        <v>241</v>
      </c>
      <c r="C412" s="127" t="s">
        <v>974</v>
      </c>
      <c r="D412" s="112">
        <v>3.0</v>
      </c>
      <c r="E412" s="113">
        <v>0.665</v>
      </c>
      <c r="F412" s="114">
        <v>0.35</v>
      </c>
      <c r="G412" s="115" t="s">
        <v>505</v>
      </c>
      <c r="H412" s="116">
        <v>4.48</v>
      </c>
      <c r="I412" s="117">
        <v>10.0</v>
      </c>
      <c r="J412" s="117">
        <v>0.0</v>
      </c>
      <c r="K412" s="117">
        <v>0.0</v>
      </c>
      <c r="L412" s="124">
        <v>45417.0</v>
      </c>
      <c r="M412" s="125">
        <v>45417.0</v>
      </c>
      <c r="N412" s="118">
        <v>0.0</v>
      </c>
      <c r="O412" s="118">
        <v>0.0</v>
      </c>
      <c r="P412" s="118">
        <v>0.0</v>
      </c>
      <c r="Q412" s="119">
        <v>0.0</v>
      </c>
      <c r="R412" s="119">
        <v>0.0</v>
      </c>
      <c r="S412" s="126">
        <v>0.0</v>
      </c>
      <c r="T412" s="118">
        <v>0.0</v>
      </c>
      <c r="U412" s="118">
        <v>0.0</v>
      </c>
      <c r="V412" s="118">
        <v>0.0</v>
      </c>
      <c r="W412" s="118">
        <v>0.0</v>
      </c>
      <c r="X412" s="118">
        <v>0.0</v>
      </c>
      <c r="Y412" s="118">
        <v>0.0</v>
      </c>
      <c r="Z412" s="118" t="s">
        <v>921</v>
      </c>
      <c r="AA412" s="118" t="s">
        <v>1663</v>
      </c>
      <c r="AB412" s="118" t="s">
        <v>2433</v>
      </c>
      <c r="AC412" s="120" t="s">
        <v>2434</v>
      </c>
      <c r="AD412" s="72" t="s">
        <v>1368</v>
      </c>
      <c r="AE412" s="72" t="s">
        <v>1579</v>
      </c>
      <c r="AF412" s="72" t="s">
        <v>1579</v>
      </c>
      <c r="AG412" s="72">
        <v>26.0</v>
      </c>
      <c r="AH412" s="121" t="s">
        <v>2435</v>
      </c>
      <c r="AI412" s="120" t="s">
        <v>915</v>
      </c>
      <c r="AJ412" s="122" t="s">
        <v>980</v>
      </c>
      <c r="AK412" s="123">
        <f>COUNTIF(Ongoing!$A$2:$X$26,A412)</f>
        <v>0</v>
      </c>
    </row>
    <row r="413" ht="26.25" customHeight="1">
      <c r="A413" s="126" t="s">
        <v>663</v>
      </c>
      <c r="B413" s="126" t="s">
        <v>110</v>
      </c>
      <c r="C413" s="127" t="s">
        <v>63</v>
      </c>
      <c r="D413" s="112">
        <v>8.0</v>
      </c>
      <c r="E413" s="113">
        <v>1.155</v>
      </c>
      <c r="F413" s="114">
        <v>0.35</v>
      </c>
      <c r="G413" s="115" t="s">
        <v>505</v>
      </c>
      <c r="H413" s="116">
        <v>5.98</v>
      </c>
      <c r="I413" s="117">
        <v>37.0</v>
      </c>
      <c r="J413" s="117">
        <v>0.0</v>
      </c>
      <c r="K413" s="117">
        <v>0.0</v>
      </c>
      <c r="L413" s="124">
        <v>45448.0</v>
      </c>
      <c r="M413" s="125">
        <v>45417.0</v>
      </c>
      <c r="N413" s="118">
        <v>0.0</v>
      </c>
      <c r="O413" s="118">
        <v>0.0</v>
      </c>
      <c r="P413" s="118">
        <v>0.0</v>
      </c>
      <c r="Q413" s="119">
        <v>0.0</v>
      </c>
      <c r="R413" s="119">
        <v>0.0</v>
      </c>
      <c r="S413" s="126">
        <v>0.0</v>
      </c>
      <c r="T413" s="118">
        <v>0.0</v>
      </c>
      <c r="U413" s="118">
        <v>0.0</v>
      </c>
      <c r="V413" s="118">
        <v>0.0</v>
      </c>
      <c r="W413" s="118">
        <v>0.0</v>
      </c>
      <c r="X413" s="118">
        <v>0.0</v>
      </c>
      <c r="Y413" s="118">
        <v>0.0</v>
      </c>
      <c r="Z413" s="118" t="s">
        <v>907</v>
      </c>
      <c r="AA413" s="118" t="s">
        <v>936</v>
      </c>
      <c r="AB413" s="118" t="s">
        <v>2149</v>
      </c>
      <c r="AC413" s="120" t="s">
        <v>2436</v>
      </c>
      <c r="AD413" s="72" t="s">
        <v>1848</v>
      </c>
      <c r="AE413" s="72" t="s">
        <v>971</v>
      </c>
      <c r="AF413" s="72" t="s">
        <v>971</v>
      </c>
      <c r="AG413" s="72">
        <v>19.0</v>
      </c>
      <c r="AH413" s="121" t="s">
        <v>2437</v>
      </c>
      <c r="AI413" s="120" t="s">
        <v>984</v>
      </c>
      <c r="AJ413" s="122" t="s">
        <v>942</v>
      </c>
      <c r="AK413" s="123">
        <f>COUNTIF(Ongoing!$A$2:$X$26,A413)</f>
        <v>0</v>
      </c>
    </row>
    <row r="414" ht="26.25" customHeight="1">
      <c r="A414" s="126" t="s">
        <v>700</v>
      </c>
      <c r="B414" s="126" t="s">
        <v>238</v>
      </c>
      <c r="C414" s="127" t="s">
        <v>917</v>
      </c>
      <c r="D414" s="112">
        <v>8.0</v>
      </c>
      <c r="E414" s="113">
        <v>0.77</v>
      </c>
      <c r="F414" s="114">
        <v>0.35</v>
      </c>
      <c r="G414" s="115" t="s">
        <v>505</v>
      </c>
      <c r="H414" s="116">
        <v>5.85</v>
      </c>
      <c r="I414" s="117">
        <v>40.0</v>
      </c>
      <c r="J414" s="117">
        <v>0.0</v>
      </c>
      <c r="K414" s="117">
        <v>0.0</v>
      </c>
      <c r="L414" s="124">
        <v>45417.0</v>
      </c>
      <c r="M414" s="125">
        <v>45417.0</v>
      </c>
      <c r="N414" s="118">
        <v>0.0</v>
      </c>
      <c r="O414" s="118">
        <v>0.0</v>
      </c>
      <c r="P414" s="118">
        <v>0.0</v>
      </c>
      <c r="Q414" s="119">
        <v>0.0</v>
      </c>
      <c r="R414" s="119">
        <v>0.0</v>
      </c>
      <c r="S414" s="126">
        <v>0.0</v>
      </c>
      <c r="T414" s="118">
        <v>0.0</v>
      </c>
      <c r="U414" s="118">
        <v>0.0</v>
      </c>
      <c r="V414" s="118">
        <v>0.0</v>
      </c>
      <c r="W414" s="118">
        <v>0.0</v>
      </c>
      <c r="X414" s="118">
        <v>0.0</v>
      </c>
      <c r="Y414" s="118">
        <v>0.0</v>
      </c>
      <c r="Z414" s="118" t="s">
        <v>907</v>
      </c>
      <c r="AA414" s="118" t="s">
        <v>908</v>
      </c>
      <c r="AB414" s="118" t="s">
        <v>1305</v>
      </c>
      <c r="AC414" s="120" t="s">
        <v>2438</v>
      </c>
      <c r="AD414" s="72" t="s">
        <v>1848</v>
      </c>
      <c r="AE414" s="72" t="s">
        <v>971</v>
      </c>
      <c r="AF414" s="72" t="s">
        <v>971</v>
      </c>
      <c r="AG414" s="72">
        <v>21.0</v>
      </c>
      <c r="AH414" s="121" t="s">
        <v>2439</v>
      </c>
      <c r="AI414" s="120" t="s">
        <v>949</v>
      </c>
      <c r="AJ414" s="122" t="s">
        <v>929</v>
      </c>
      <c r="AK414" s="123">
        <f>COUNTIF(Ongoing!$A$2:$X$26,A414)</f>
        <v>0</v>
      </c>
    </row>
    <row r="415" ht="26.25" customHeight="1">
      <c r="A415" s="126" t="s">
        <v>688</v>
      </c>
      <c r="B415" s="126" t="s">
        <v>264</v>
      </c>
      <c r="C415" s="127" t="s">
        <v>917</v>
      </c>
      <c r="D415" s="112">
        <v>8.0</v>
      </c>
      <c r="E415" s="113">
        <v>0.805</v>
      </c>
      <c r="F415" s="114">
        <v>0.35</v>
      </c>
      <c r="G415" s="115" t="s">
        <v>1327</v>
      </c>
      <c r="H415" s="116">
        <v>5.73</v>
      </c>
      <c r="I415" s="117">
        <v>52.0</v>
      </c>
      <c r="J415" s="117">
        <v>0.0</v>
      </c>
      <c r="K415" s="117">
        <v>0.0</v>
      </c>
      <c r="L415" s="124">
        <v>45448.0</v>
      </c>
      <c r="M415" s="125">
        <v>45417.0</v>
      </c>
      <c r="N415" s="118">
        <v>5.64</v>
      </c>
      <c r="O415" s="118">
        <v>5.52</v>
      </c>
      <c r="P415" s="118">
        <v>0.32</v>
      </c>
      <c r="Q415" s="119">
        <v>5.68</v>
      </c>
      <c r="R415" s="119">
        <v>5.61</v>
      </c>
      <c r="S415" s="126">
        <v>0.39</v>
      </c>
      <c r="T415" s="118">
        <v>5.65</v>
      </c>
      <c r="U415" s="118">
        <v>5.54</v>
      </c>
      <c r="V415" s="118">
        <v>0.34</v>
      </c>
      <c r="W415" s="118">
        <v>0.0</v>
      </c>
      <c r="X415" s="118">
        <v>0.0</v>
      </c>
      <c r="Y415" s="118">
        <v>0.0</v>
      </c>
      <c r="Z415" s="118" t="s">
        <v>956</v>
      </c>
      <c r="AA415" s="118" t="s">
        <v>975</v>
      </c>
      <c r="AB415" s="118" t="s">
        <v>1193</v>
      </c>
      <c r="AC415" s="120" t="s">
        <v>2440</v>
      </c>
      <c r="AD415" s="72" t="s">
        <v>925</v>
      </c>
      <c r="AE415" s="72" t="s">
        <v>1897</v>
      </c>
      <c r="AF415" s="72" t="s">
        <v>1178</v>
      </c>
      <c r="AG415" s="72">
        <v>30.0</v>
      </c>
      <c r="AH415" s="121" t="s">
        <v>2441</v>
      </c>
      <c r="AI415" s="120" t="s">
        <v>949</v>
      </c>
      <c r="AJ415" s="122" t="s">
        <v>929</v>
      </c>
      <c r="AK415" s="123">
        <f>COUNTIF(Ongoing!$A$2:$X$26,A415)</f>
        <v>0</v>
      </c>
    </row>
    <row r="416" ht="26.25" customHeight="1">
      <c r="A416" s="126" t="s">
        <v>760</v>
      </c>
      <c r="B416" s="126" t="s">
        <v>264</v>
      </c>
      <c r="C416" s="127" t="s">
        <v>917</v>
      </c>
      <c r="D416" s="112">
        <v>8.0</v>
      </c>
      <c r="E416" s="113">
        <v>0.665</v>
      </c>
      <c r="F416" s="114">
        <v>0.35</v>
      </c>
      <c r="G416" s="115" t="s">
        <v>586</v>
      </c>
      <c r="H416" s="116">
        <v>5.76</v>
      </c>
      <c r="I416" s="117">
        <v>50.0</v>
      </c>
      <c r="J416" s="117">
        <v>0.0</v>
      </c>
      <c r="K416" s="117">
        <v>0.0</v>
      </c>
      <c r="L416" s="124">
        <v>45417.0</v>
      </c>
      <c r="M416" s="125">
        <v>45417.0</v>
      </c>
      <c r="N416" s="118">
        <v>0.0</v>
      </c>
      <c r="O416" s="118">
        <v>0.0</v>
      </c>
      <c r="P416" s="118">
        <v>0.0</v>
      </c>
      <c r="Q416" s="119">
        <v>5.7</v>
      </c>
      <c r="R416" s="119">
        <v>5.58</v>
      </c>
      <c r="S416" s="126">
        <v>0.84</v>
      </c>
      <c r="T416" s="118">
        <v>0.0</v>
      </c>
      <c r="U416" s="118">
        <v>0.0</v>
      </c>
      <c r="V416" s="118">
        <v>0.0</v>
      </c>
      <c r="W416" s="118">
        <v>0.0</v>
      </c>
      <c r="X416" s="118">
        <v>0.0</v>
      </c>
      <c r="Y416" s="118">
        <v>0.0</v>
      </c>
      <c r="Z416" s="118" t="s">
        <v>921</v>
      </c>
      <c r="AA416" s="118" t="s">
        <v>1016</v>
      </c>
      <c r="AB416" s="118" t="s">
        <v>909</v>
      </c>
      <c r="AC416" s="120" t="s">
        <v>2442</v>
      </c>
      <c r="AD416" s="72" t="s">
        <v>925</v>
      </c>
      <c r="AE416" s="72" t="s">
        <v>1897</v>
      </c>
      <c r="AF416" s="72" t="s">
        <v>971</v>
      </c>
      <c r="AG416" s="72">
        <v>30.0</v>
      </c>
      <c r="AH416" s="121" t="s">
        <v>2443</v>
      </c>
      <c r="AI416" s="120" t="s">
        <v>949</v>
      </c>
      <c r="AJ416" s="122" t="s">
        <v>929</v>
      </c>
      <c r="AK416" s="123">
        <f>COUNTIF(Ongoing!$A$2:$X$26,A416)</f>
        <v>0</v>
      </c>
    </row>
    <row r="417" ht="26.25" customHeight="1">
      <c r="A417" s="126" t="s">
        <v>684</v>
      </c>
      <c r="B417" s="126" t="s">
        <v>244</v>
      </c>
      <c r="C417" s="127" t="s">
        <v>917</v>
      </c>
      <c r="D417" s="112">
        <v>8.0</v>
      </c>
      <c r="E417" s="113">
        <v>0.7</v>
      </c>
      <c r="F417" s="114">
        <v>0.35</v>
      </c>
      <c r="G417" s="115" t="s">
        <v>505</v>
      </c>
      <c r="H417" s="116">
        <v>5.77</v>
      </c>
      <c r="I417" s="117">
        <v>40.0</v>
      </c>
      <c r="J417" s="117">
        <v>0.0</v>
      </c>
      <c r="K417" s="117">
        <v>0.0</v>
      </c>
      <c r="L417" s="124">
        <v>45417.0</v>
      </c>
      <c r="M417" s="125">
        <v>45417.0</v>
      </c>
      <c r="N417" s="118">
        <v>0.0</v>
      </c>
      <c r="O417" s="118">
        <v>0.0</v>
      </c>
      <c r="P417" s="118">
        <v>0.0</v>
      </c>
      <c r="Q417" s="119">
        <v>0.0</v>
      </c>
      <c r="R417" s="119">
        <v>0.0</v>
      </c>
      <c r="S417" s="126">
        <v>0.0</v>
      </c>
      <c r="T417" s="118">
        <v>0.0</v>
      </c>
      <c r="U417" s="118">
        <v>0.0</v>
      </c>
      <c r="V417" s="118">
        <v>0.0</v>
      </c>
      <c r="W417" s="118">
        <v>0.0</v>
      </c>
      <c r="X417" s="118">
        <v>0.0</v>
      </c>
      <c r="Y417" s="118">
        <v>0.0</v>
      </c>
      <c r="Z417" s="118" t="s">
        <v>907</v>
      </c>
      <c r="AA417" s="118" t="s">
        <v>1052</v>
      </c>
      <c r="AB417" s="118" t="s">
        <v>2444</v>
      </c>
      <c r="AC417" s="120" t="s">
        <v>2445</v>
      </c>
      <c r="AD417" s="72" t="s">
        <v>925</v>
      </c>
      <c r="AE417" s="72" t="s">
        <v>1869</v>
      </c>
      <c r="AF417" s="72" t="s">
        <v>1869</v>
      </c>
      <c r="AG417" s="72">
        <v>21.0</v>
      </c>
      <c r="AH417" s="121" t="s">
        <v>2446</v>
      </c>
      <c r="AI417" s="120" t="s">
        <v>1581</v>
      </c>
      <c r="AJ417" s="122" t="s">
        <v>929</v>
      </c>
      <c r="AK417" s="123">
        <f>COUNTIF(Ongoing!$A$2:$X$26,A417)</f>
        <v>0</v>
      </c>
    </row>
    <row r="418" ht="26.25" customHeight="1">
      <c r="A418" s="126" t="s">
        <v>335</v>
      </c>
      <c r="B418" s="126" t="s">
        <v>113</v>
      </c>
      <c r="C418" s="127" t="s">
        <v>974</v>
      </c>
      <c r="D418" s="112">
        <v>3.0</v>
      </c>
      <c r="E418" s="113">
        <v>0.665</v>
      </c>
      <c r="F418" s="114">
        <v>0.35</v>
      </c>
      <c r="G418" s="115" t="s">
        <v>505</v>
      </c>
      <c r="H418" s="116">
        <v>4.84</v>
      </c>
      <c r="I418" s="117">
        <v>9.0</v>
      </c>
      <c r="J418" s="117">
        <v>0.0</v>
      </c>
      <c r="K418" s="117">
        <v>0.0</v>
      </c>
      <c r="L418" s="124">
        <v>45417.0</v>
      </c>
      <c r="M418" s="125">
        <v>45417.0</v>
      </c>
      <c r="N418" s="118">
        <v>0.0</v>
      </c>
      <c r="O418" s="118">
        <v>0.0</v>
      </c>
      <c r="P418" s="118">
        <v>0.0</v>
      </c>
      <c r="Q418" s="119">
        <v>0.0</v>
      </c>
      <c r="R418" s="119">
        <v>0.0</v>
      </c>
      <c r="S418" s="126">
        <v>0.0</v>
      </c>
      <c r="T418" s="118">
        <v>0.0</v>
      </c>
      <c r="U418" s="118">
        <v>0.0</v>
      </c>
      <c r="V418" s="118">
        <v>0.0</v>
      </c>
      <c r="W418" s="118">
        <v>0.0</v>
      </c>
      <c r="X418" s="118">
        <v>0.0</v>
      </c>
      <c r="Y418" s="118">
        <v>0.0</v>
      </c>
      <c r="Z418" s="118" t="s">
        <v>907</v>
      </c>
      <c r="AA418" s="118" t="s">
        <v>1123</v>
      </c>
      <c r="AB418" s="118" t="s">
        <v>2447</v>
      </c>
      <c r="AC418" s="120" t="s">
        <v>2448</v>
      </c>
      <c r="AD418" s="72" t="s">
        <v>925</v>
      </c>
      <c r="AE418" s="72" t="s">
        <v>1034</v>
      </c>
      <c r="AF418" s="72" t="s">
        <v>2171</v>
      </c>
      <c r="AG418" s="72">
        <v>22.0</v>
      </c>
      <c r="AH418" s="121" t="s">
        <v>2449</v>
      </c>
      <c r="AI418" s="120" t="s">
        <v>984</v>
      </c>
      <c r="AJ418" s="122" t="s">
        <v>980</v>
      </c>
      <c r="AK418" s="123">
        <f>COUNTIF(Ongoing!$A$2:$X$26,A418)</f>
        <v>0</v>
      </c>
    </row>
    <row r="419" ht="26.25" customHeight="1">
      <c r="A419" s="126" t="s">
        <v>336</v>
      </c>
      <c r="B419" s="126" t="s">
        <v>241</v>
      </c>
      <c r="C419" s="127" t="s">
        <v>974</v>
      </c>
      <c r="D419" s="112">
        <v>3.0</v>
      </c>
      <c r="E419" s="113">
        <v>0.63</v>
      </c>
      <c r="F419" s="114">
        <v>0.35</v>
      </c>
      <c r="G419" s="115" t="s">
        <v>505</v>
      </c>
      <c r="H419" s="116">
        <v>4.84</v>
      </c>
      <c r="I419" s="117">
        <v>9.0</v>
      </c>
      <c r="J419" s="117">
        <v>0.0</v>
      </c>
      <c r="K419" s="117">
        <v>0.0</v>
      </c>
      <c r="L419" s="124">
        <v>45417.0</v>
      </c>
      <c r="M419" s="125">
        <v>45417.0</v>
      </c>
      <c r="N419" s="118">
        <v>0.0</v>
      </c>
      <c r="O419" s="118">
        <v>0.0</v>
      </c>
      <c r="P419" s="118">
        <v>0.0</v>
      </c>
      <c r="Q419" s="119">
        <v>0.0</v>
      </c>
      <c r="R419" s="119">
        <v>0.0</v>
      </c>
      <c r="S419" s="126">
        <v>0.0</v>
      </c>
      <c r="T419" s="118">
        <v>0.0</v>
      </c>
      <c r="U419" s="118">
        <v>0.0</v>
      </c>
      <c r="V419" s="118">
        <v>0.0</v>
      </c>
      <c r="W419" s="118">
        <v>0.0</v>
      </c>
      <c r="X419" s="118">
        <v>0.0</v>
      </c>
      <c r="Y419" s="118">
        <v>0.0</v>
      </c>
      <c r="Z419" s="118" t="s">
        <v>907</v>
      </c>
      <c r="AA419" s="118" t="s">
        <v>908</v>
      </c>
      <c r="AB419" s="118" t="s">
        <v>2450</v>
      </c>
      <c r="AC419" s="120" t="s">
        <v>2451</v>
      </c>
      <c r="AD419" s="72" t="s">
        <v>925</v>
      </c>
      <c r="AE419" s="72" t="s">
        <v>1555</v>
      </c>
      <c r="AF419" s="72" t="s">
        <v>1197</v>
      </c>
      <c r="AG419" s="72">
        <v>31.0</v>
      </c>
      <c r="AH419" s="121" t="s">
        <v>2452</v>
      </c>
      <c r="AI419" s="120" t="s">
        <v>915</v>
      </c>
      <c r="AJ419" s="122" t="s">
        <v>980</v>
      </c>
      <c r="AK419" s="123">
        <f>COUNTIF(Ongoing!$A$2:$X$26,A419)</f>
        <v>0</v>
      </c>
    </row>
    <row r="420" ht="26.25" customHeight="1">
      <c r="A420" s="126" t="s">
        <v>724</v>
      </c>
      <c r="B420" s="126" t="s">
        <v>177</v>
      </c>
      <c r="C420" s="127" t="s">
        <v>917</v>
      </c>
      <c r="D420" s="112">
        <v>8.0</v>
      </c>
      <c r="E420" s="113">
        <v>0.77</v>
      </c>
      <c r="F420" s="114">
        <v>0.35</v>
      </c>
      <c r="G420" s="115" t="s">
        <v>1075</v>
      </c>
      <c r="H420" s="116">
        <v>5.81</v>
      </c>
      <c r="I420" s="117">
        <v>37.0</v>
      </c>
      <c r="J420" s="117">
        <v>0.0</v>
      </c>
      <c r="K420" s="117">
        <v>0.0</v>
      </c>
      <c r="L420" s="124">
        <v>45417.0</v>
      </c>
      <c r="M420" s="125">
        <v>45417.0</v>
      </c>
      <c r="N420" s="118">
        <v>0.0</v>
      </c>
      <c r="O420" s="118">
        <v>0.0</v>
      </c>
      <c r="P420" s="118">
        <v>0.0</v>
      </c>
      <c r="Q420" s="119">
        <v>5.44</v>
      </c>
      <c r="R420" s="119">
        <v>5.44</v>
      </c>
      <c r="S420" s="126">
        <v>0.24</v>
      </c>
      <c r="T420" s="118">
        <v>0.0</v>
      </c>
      <c r="U420" s="118">
        <v>0.0</v>
      </c>
      <c r="V420" s="118">
        <v>0.0</v>
      </c>
      <c r="W420" s="118">
        <v>0.0</v>
      </c>
      <c r="X420" s="118">
        <v>0.0</v>
      </c>
      <c r="Y420" s="118">
        <v>0.0</v>
      </c>
      <c r="Z420" s="118" t="s">
        <v>921</v>
      </c>
      <c r="AA420" s="118" t="s">
        <v>1063</v>
      </c>
      <c r="AB420" s="118" t="s">
        <v>2453</v>
      </c>
      <c r="AC420" s="120" t="s">
        <v>2454</v>
      </c>
      <c r="AD420" s="72" t="s">
        <v>1325</v>
      </c>
      <c r="AE420" s="72" t="s">
        <v>1056</v>
      </c>
      <c r="AF420" s="72" t="s">
        <v>1025</v>
      </c>
      <c r="AG420" s="72">
        <v>25.0</v>
      </c>
      <c r="AH420" s="121" t="s">
        <v>2455</v>
      </c>
      <c r="AI420" s="120" t="s">
        <v>968</v>
      </c>
      <c r="AJ420" s="122" t="s">
        <v>929</v>
      </c>
      <c r="AK420" s="123">
        <f>COUNTIF(Ongoing!$A$2:$X$26,A420)</f>
        <v>0</v>
      </c>
    </row>
    <row r="421" ht="26.25" customHeight="1">
      <c r="A421" s="126" t="s">
        <v>709</v>
      </c>
      <c r="B421" s="126" t="s">
        <v>244</v>
      </c>
      <c r="C421" s="127" t="s">
        <v>917</v>
      </c>
      <c r="D421" s="112">
        <v>8.0</v>
      </c>
      <c r="E421" s="113">
        <v>0.805</v>
      </c>
      <c r="F421" s="114">
        <v>0.35</v>
      </c>
      <c r="G421" s="115" t="s">
        <v>644</v>
      </c>
      <c r="H421" s="116">
        <v>5.76</v>
      </c>
      <c r="I421" s="117">
        <v>37.0</v>
      </c>
      <c r="J421" s="117">
        <v>0.0</v>
      </c>
      <c r="K421" s="117">
        <v>0.0</v>
      </c>
      <c r="L421" s="124">
        <v>45417.0</v>
      </c>
      <c r="M421" s="125">
        <v>45417.0</v>
      </c>
      <c r="N421" s="118">
        <v>0.0</v>
      </c>
      <c r="O421" s="118">
        <v>0.0</v>
      </c>
      <c r="P421" s="118">
        <v>0.0</v>
      </c>
      <c r="Q421" s="119">
        <v>0.0</v>
      </c>
      <c r="R421" s="119">
        <v>0.0</v>
      </c>
      <c r="S421" s="126">
        <v>0.0</v>
      </c>
      <c r="T421" s="118">
        <v>0.0</v>
      </c>
      <c r="U421" s="118">
        <v>0.0</v>
      </c>
      <c r="V421" s="118">
        <v>0.0</v>
      </c>
      <c r="W421" s="118">
        <v>0.0</v>
      </c>
      <c r="X421" s="118">
        <v>0.0</v>
      </c>
      <c r="Y421" s="118">
        <v>0.0</v>
      </c>
      <c r="Z421" s="118" t="s">
        <v>921</v>
      </c>
      <c r="AA421" s="118" t="s">
        <v>1052</v>
      </c>
      <c r="AB421" s="118" t="s">
        <v>2456</v>
      </c>
      <c r="AC421" s="120" t="s">
        <v>2457</v>
      </c>
      <c r="AD421" s="72" t="s">
        <v>939</v>
      </c>
      <c r="AE421" s="72" t="s">
        <v>2316</v>
      </c>
      <c r="AF421" s="72" t="s">
        <v>2316</v>
      </c>
      <c r="AG421" s="72">
        <v>21.0</v>
      </c>
      <c r="AH421" s="121" t="s">
        <v>2458</v>
      </c>
      <c r="AI421" s="120" t="s">
        <v>915</v>
      </c>
      <c r="AJ421" s="122" t="s">
        <v>929</v>
      </c>
      <c r="AK421" s="123">
        <f>COUNTIF(Ongoing!$A$2:$X$26,A421)</f>
        <v>0</v>
      </c>
    </row>
    <row r="422" ht="26.25" customHeight="1">
      <c r="A422" s="126" t="s">
        <v>670</v>
      </c>
      <c r="B422" s="126" t="s">
        <v>177</v>
      </c>
      <c r="C422" s="127" t="s">
        <v>917</v>
      </c>
      <c r="D422" s="112">
        <v>8.0</v>
      </c>
      <c r="E422" s="113">
        <v>1.295</v>
      </c>
      <c r="F422" s="114">
        <v>0.35</v>
      </c>
      <c r="G422" s="115" t="s">
        <v>1327</v>
      </c>
      <c r="H422" s="116">
        <v>5.87</v>
      </c>
      <c r="I422" s="117">
        <v>67.0</v>
      </c>
      <c r="J422" s="117">
        <v>0.0</v>
      </c>
      <c r="K422" s="117">
        <v>0.0</v>
      </c>
      <c r="L422" s="124">
        <v>45448.0</v>
      </c>
      <c r="M422" s="125">
        <v>45417.0</v>
      </c>
      <c r="N422" s="118">
        <v>0.0</v>
      </c>
      <c r="O422" s="118">
        <v>0.0</v>
      </c>
      <c r="P422" s="118">
        <v>0.0</v>
      </c>
      <c r="Q422" s="119">
        <v>5.83</v>
      </c>
      <c r="R422" s="119">
        <v>5.67</v>
      </c>
      <c r="S422" s="126">
        <v>0.08</v>
      </c>
      <c r="T422" s="118">
        <v>0.0</v>
      </c>
      <c r="U422" s="118">
        <v>0.0</v>
      </c>
      <c r="V422" s="118">
        <v>0.0</v>
      </c>
      <c r="W422" s="118">
        <v>0.0</v>
      </c>
      <c r="X422" s="118">
        <v>0.0</v>
      </c>
      <c r="Y422" s="118">
        <v>0.0</v>
      </c>
      <c r="Z422" s="118" t="s">
        <v>907</v>
      </c>
      <c r="AA422" s="118" t="s">
        <v>1052</v>
      </c>
      <c r="AB422" s="118" t="s">
        <v>2459</v>
      </c>
      <c r="AC422" s="120" t="s">
        <v>2460</v>
      </c>
      <c r="AD422" s="72" t="s">
        <v>2461</v>
      </c>
      <c r="AE422" s="72" t="s">
        <v>1056</v>
      </c>
      <c r="AF422" s="72" t="s">
        <v>1056</v>
      </c>
      <c r="AG422" s="72">
        <v>21.0</v>
      </c>
      <c r="AH422" s="121" t="s">
        <v>2462</v>
      </c>
      <c r="AI422" s="120" t="s">
        <v>968</v>
      </c>
      <c r="AJ422" s="122" t="s">
        <v>929</v>
      </c>
      <c r="AK422" s="123">
        <f>COUNTIF(Ongoing!$A$2:$X$26,A422)</f>
        <v>0</v>
      </c>
    </row>
    <row r="423" ht="26.25" customHeight="1">
      <c r="A423" s="126" t="s">
        <v>342</v>
      </c>
      <c r="B423" s="126" t="s">
        <v>110</v>
      </c>
      <c r="C423" s="127" t="s">
        <v>974</v>
      </c>
      <c r="D423" s="112">
        <v>3.0</v>
      </c>
      <c r="E423" s="113">
        <v>0.7</v>
      </c>
      <c r="F423" s="114">
        <v>0.35</v>
      </c>
      <c r="G423" s="115" t="s">
        <v>505</v>
      </c>
      <c r="H423" s="116">
        <v>4.53</v>
      </c>
      <c r="I423" s="117">
        <v>9.0</v>
      </c>
      <c r="J423" s="117">
        <v>0.0</v>
      </c>
      <c r="K423" s="117">
        <v>0.0</v>
      </c>
      <c r="L423" s="124">
        <v>45417.0</v>
      </c>
      <c r="M423" s="125">
        <v>45417.0</v>
      </c>
      <c r="N423" s="118">
        <v>5.5</v>
      </c>
      <c r="O423" s="118">
        <v>4.5</v>
      </c>
      <c r="P423" s="118">
        <v>0.03</v>
      </c>
      <c r="Q423" s="119">
        <v>5.5</v>
      </c>
      <c r="R423" s="119">
        <v>4.5</v>
      </c>
      <c r="S423" s="126">
        <v>0.03</v>
      </c>
      <c r="T423" s="118">
        <v>5.5</v>
      </c>
      <c r="U423" s="118">
        <v>4.5</v>
      </c>
      <c r="V423" s="118">
        <v>0.03</v>
      </c>
      <c r="W423" s="118">
        <v>0.0</v>
      </c>
      <c r="X423" s="118">
        <v>0.0</v>
      </c>
      <c r="Y423" s="118">
        <v>0.0</v>
      </c>
      <c r="Z423" s="118" t="s">
        <v>907</v>
      </c>
      <c r="AA423" s="118" t="s">
        <v>1052</v>
      </c>
      <c r="AB423" s="118" t="s">
        <v>909</v>
      </c>
      <c r="AC423" s="120" t="s">
        <v>2463</v>
      </c>
      <c r="AD423" s="72" t="s">
        <v>925</v>
      </c>
      <c r="AE423" s="72" t="s">
        <v>1555</v>
      </c>
      <c r="AF423" s="72" t="s">
        <v>1555</v>
      </c>
      <c r="AG423" s="72">
        <v>20.0</v>
      </c>
      <c r="AH423" s="121" t="s">
        <v>2464</v>
      </c>
      <c r="AI423" s="120" t="s">
        <v>968</v>
      </c>
      <c r="AJ423" s="122" t="s">
        <v>980</v>
      </c>
      <c r="AK423" s="123">
        <f>COUNTIF(Ongoing!$A$2:$X$26,A423)</f>
        <v>0</v>
      </c>
    </row>
    <row r="424" ht="26.25" customHeight="1">
      <c r="A424" s="126" t="s">
        <v>362</v>
      </c>
      <c r="B424" s="126" t="s">
        <v>264</v>
      </c>
      <c r="C424" s="127" t="s">
        <v>974</v>
      </c>
      <c r="D424" s="112">
        <v>3.0</v>
      </c>
      <c r="E424" s="113">
        <v>0.665</v>
      </c>
      <c r="F424" s="114">
        <v>0.35</v>
      </c>
      <c r="G424" s="115" t="s">
        <v>505</v>
      </c>
      <c r="H424" s="116">
        <v>4.32</v>
      </c>
      <c r="I424" s="117">
        <v>9.0</v>
      </c>
      <c r="J424" s="117">
        <v>0.0</v>
      </c>
      <c r="K424" s="117">
        <v>0.0</v>
      </c>
      <c r="L424" s="124">
        <v>45417.0</v>
      </c>
      <c r="M424" s="125">
        <v>45417.0</v>
      </c>
      <c r="N424" s="118">
        <v>0.0</v>
      </c>
      <c r="O424" s="118">
        <v>0.0</v>
      </c>
      <c r="P424" s="118">
        <v>0.0</v>
      </c>
      <c r="Q424" s="119">
        <v>5.9</v>
      </c>
      <c r="R424" s="119">
        <v>4.0</v>
      </c>
      <c r="S424" s="126">
        <v>0.13</v>
      </c>
      <c r="T424" s="118">
        <v>0.0</v>
      </c>
      <c r="U424" s="118">
        <v>0.0</v>
      </c>
      <c r="V424" s="118">
        <v>0.0</v>
      </c>
      <c r="W424" s="118">
        <v>0.0</v>
      </c>
      <c r="X424" s="118">
        <v>0.0</v>
      </c>
      <c r="Y424" s="118">
        <v>0.0</v>
      </c>
      <c r="Z424" s="118" t="s">
        <v>907</v>
      </c>
      <c r="AA424" s="118" t="s">
        <v>936</v>
      </c>
      <c r="AB424" s="118" t="s">
        <v>2465</v>
      </c>
      <c r="AC424" s="120" t="s">
        <v>1228</v>
      </c>
      <c r="AD424" s="72" t="s">
        <v>925</v>
      </c>
      <c r="AE424" s="72" t="s">
        <v>1555</v>
      </c>
      <c r="AF424" s="72" t="s">
        <v>1474</v>
      </c>
      <c r="AG424" s="72">
        <v>34.0</v>
      </c>
      <c r="AH424" s="121" t="s">
        <v>2466</v>
      </c>
      <c r="AI424" s="120" t="s">
        <v>1581</v>
      </c>
      <c r="AJ424" s="122" t="s">
        <v>980</v>
      </c>
      <c r="AK424" s="123">
        <f>COUNTIF(Ongoing!$A$2:$X$26,A424)</f>
        <v>0</v>
      </c>
    </row>
    <row r="425" ht="26.25" customHeight="1">
      <c r="A425" s="126" t="s">
        <v>330</v>
      </c>
      <c r="B425" s="126" t="s">
        <v>177</v>
      </c>
      <c r="C425" s="127" t="s">
        <v>974</v>
      </c>
      <c r="D425" s="112">
        <v>3.0</v>
      </c>
      <c r="E425" s="113">
        <v>0.735</v>
      </c>
      <c r="F425" s="114">
        <v>0.35</v>
      </c>
      <c r="G425" s="115" t="s">
        <v>505</v>
      </c>
      <c r="H425" s="116">
        <v>4.02</v>
      </c>
      <c r="I425" s="117">
        <v>9.0</v>
      </c>
      <c r="J425" s="117">
        <v>0.0</v>
      </c>
      <c r="K425" s="117">
        <v>0.0</v>
      </c>
      <c r="L425" s="124">
        <v>45417.0</v>
      </c>
      <c r="M425" s="125">
        <v>45417.0</v>
      </c>
      <c r="N425" s="118">
        <v>0.0</v>
      </c>
      <c r="O425" s="118">
        <v>0.0</v>
      </c>
      <c r="P425" s="118">
        <v>0.0</v>
      </c>
      <c r="Q425" s="119">
        <v>0.0</v>
      </c>
      <c r="R425" s="119">
        <v>0.0</v>
      </c>
      <c r="S425" s="126">
        <v>0.0</v>
      </c>
      <c r="T425" s="118">
        <v>0.0</v>
      </c>
      <c r="U425" s="118">
        <v>0.0</v>
      </c>
      <c r="V425" s="118">
        <v>0.0</v>
      </c>
      <c r="W425" s="118">
        <v>0.0</v>
      </c>
      <c r="X425" s="118">
        <v>0.0</v>
      </c>
      <c r="Y425" s="118">
        <v>0.0</v>
      </c>
      <c r="Z425" s="118" t="s">
        <v>907</v>
      </c>
      <c r="AA425" s="118" t="s">
        <v>936</v>
      </c>
      <c r="AB425" s="118" t="s">
        <v>177</v>
      </c>
      <c r="AC425" s="120" t="s">
        <v>2467</v>
      </c>
      <c r="AD425" s="72" t="s">
        <v>925</v>
      </c>
      <c r="AE425" s="72" t="s">
        <v>2337</v>
      </c>
      <c r="AF425" s="72" t="s">
        <v>2337</v>
      </c>
      <c r="AG425" s="72">
        <v>23.0</v>
      </c>
      <c r="AH425" s="121" t="s">
        <v>2468</v>
      </c>
      <c r="AI425" s="120" t="s">
        <v>915</v>
      </c>
      <c r="AJ425" s="122" t="s">
        <v>980</v>
      </c>
      <c r="AK425" s="123">
        <f>COUNTIF(Ongoing!$A$2:$X$26,A425)</f>
        <v>0</v>
      </c>
    </row>
    <row r="426" ht="26.25" customHeight="1">
      <c r="A426" s="126" t="s">
        <v>127</v>
      </c>
      <c r="B426" s="126" t="s">
        <v>98</v>
      </c>
      <c r="C426" s="127" t="s">
        <v>78</v>
      </c>
      <c r="D426" s="112">
        <v>1.0</v>
      </c>
      <c r="E426" s="113">
        <v>89.915</v>
      </c>
      <c r="F426" s="114">
        <v>95.725</v>
      </c>
      <c r="G426" s="115" t="s">
        <v>2469</v>
      </c>
      <c r="H426" s="116">
        <v>7.38</v>
      </c>
      <c r="I426" s="117">
        <v>89.0</v>
      </c>
      <c r="J426" s="117">
        <v>15.0</v>
      </c>
      <c r="K426" s="117">
        <v>0.0</v>
      </c>
      <c r="L426" s="117" t="s">
        <v>2470</v>
      </c>
      <c r="M426" s="118" t="s">
        <v>2471</v>
      </c>
      <c r="N426" s="118">
        <v>0.0</v>
      </c>
      <c r="O426" s="118">
        <v>0.0</v>
      </c>
      <c r="P426" s="118">
        <v>0.0</v>
      </c>
      <c r="Q426" s="119">
        <v>0.0</v>
      </c>
      <c r="R426" s="119">
        <v>0.0</v>
      </c>
      <c r="S426" s="126">
        <v>0.0</v>
      </c>
      <c r="T426" s="118">
        <v>0.0</v>
      </c>
      <c r="U426" s="118">
        <v>0.0</v>
      </c>
      <c r="V426" s="118">
        <v>0.0</v>
      </c>
      <c r="W426" s="118">
        <v>0.0</v>
      </c>
      <c r="X426" s="118">
        <v>0.0</v>
      </c>
      <c r="Y426" s="118">
        <v>0.0</v>
      </c>
      <c r="Z426" s="118" t="s">
        <v>921</v>
      </c>
      <c r="AA426" s="118" t="s">
        <v>1052</v>
      </c>
      <c r="AB426" s="118" t="s">
        <v>909</v>
      </c>
      <c r="AC426" s="120" t="s">
        <v>2472</v>
      </c>
      <c r="AD426" s="72" t="s">
        <v>2047</v>
      </c>
      <c r="AE426" s="72" t="s">
        <v>960</v>
      </c>
      <c r="AF426" s="72" t="s">
        <v>960</v>
      </c>
      <c r="AG426" s="72">
        <v>26.0</v>
      </c>
      <c r="AH426" s="121" t="s">
        <v>2473</v>
      </c>
      <c r="AI426" s="120" t="s">
        <v>1000</v>
      </c>
      <c r="AJ426" s="122" t="s">
        <v>916</v>
      </c>
      <c r="AK426" s="123">
        <f>COUNTIF(Ongoing!$A$2:$X$26,A426)</f>
        <v>0</v>
      </c>
    </row>
    <row r="427" ht="26.25" customHeight="1">
      <c r="A427" s="126" t="s">
        <v>793</v>
      </c>
      <c r="B427" s="126" t="s">
        <v>90</v>
      </c>
      <c r="C427" s="127" t="s">
        <v>63</v>
      </c>
      <c r="D427" s="112">
        <v>8.0</v>
      </c>
      <c r="E427" s="113">
        <v>1.575</v>
      </c>
      <c r="F427" s="114">
        <v>0.35</v>
      </c>
      <c r="G427" s="115" t="s">
        <v>1327</v>
      </c>
      <c r="H427" s="116">
        <v>6.28</v>
      </c>
      <c r="I427" s="117">
        <v>44.0</v>
      </c>
      <c r="J427" s="117">
        <v>0.0</v>
      </c>
      <c r="K427" s="117">
        <v>0.0</v>
      </c>
      <c r="L427" s="124">
        <v>45449.0</v>
      </c>
      <c r="M427" s="125">
        <v>45417.0</v>
      </c>
      <c r="N427" s="118">
        <v>5.76</v>
      </c>
      <c r="O427" s="118">
        <v>5.7</v>
      </c>
      <c r="P427" s="118">
        <v>0.26</v>
      </c>
      <c r="Q427" s="119">
        <v>5.76</v>
      </c>
      <c r="R427" s="119">
        <v>5.7</v>
      </c>
      <c r="S427" s="126">
        <v>0.26</v>
      </c>
      <c r="T427" s="118">
        <v>5.78</v>
      </c>
      <c r="U427" s="118">
        <v>5.78</v>
      </c>
      <c r="V427" s="118">
        <v>0.42</v>
      </c>
      <c r="W427" s="118">
        <v>0.0</v>
      </c>
      <c r="X427" s="118">
        <v>0.0</v>
      </c>
      <c r="Y427" s="118">
        <v>0.0</v>
      </c>
      <c r="Z427" s="118" t="s">
        <v>907</v>
      </c>
      <c r="AA427" s="118" t="s">
        <v>1335</v>
      </c>
      <c r="AB427" s="118" t="s">
        <v>1527</v>
      </c>
      <c r="AC427" s="120" t="s">
        <v>2474</v>
      </c>
      <c r="AD427" s="72" t="s">
        <v>925</v>
      </c>
      <c r="AE427" s="72" t="s">
        <v>959</v>
      </c>
      <c r="AF427" s="72" t="s">
        <v>959</v>
      </c>
      <c r="AG427" s="72">
        <v>25.0</v>
      </c>
      <c r="AH427" s="121" t="s">
        <v>2475</v>
      </c>
      <c r="AI427" s="120" t="s">
        <v>984</v>
      </c>
      <c r="AJ427" s="122" t="s">
        <v>992</v>
      </c>
      <c r="AK427" s="123">
        <f>COUNTIF(Ongoing!$A$2:$X$26,A427)</f>
        <v>0</v>
      </c>
    </row>
    <row r="428" ht="26.25" customHeight="1">
      <c r="A428" s="126" t="s">
        <v>824</v>
      </c>
      <c r="B428" s="126" t="s">
        <v>197</v>
      </c>
      <c r="C428" s="127" t="s">
        <v>63</v>
      </c>
      <c r="D428" s="112">
        <v>8.0</v>
      </c>
      <c r="E428" s="113">
        <v>1.015</v>
      </c>
      <c r="F428" s="114">
        <v>0.35</v>
      </c>
      <c r="G428" s="115" t="s">
        <v>969</v>
      </c>
      <c r="H428" s="116">
        <v>6.15</v>
      </c>
      <c r="I428" s="117">
        <v>78.0</v>
      </c>
      <c r="J428" s="117">
        <v>0.0</v>
      </c>
      <c r="K428" s="117">
        <v>0.0</v>
      </c>
      <c r="L428" s="124">
        <v>45448.0</v>
      </c>
      <c r="M428" s="125">
        <v>45417.0</v>
      </c>
      <c r="N428" s="118">
        <v>0.0</v>
      </c>
      <c r="O428" s="118">
        <v>0.0</v>
      </c>
      <c r="P428" s="118">
        <v>0.0</v>
      </c>
      <c r="Q428" s="119">
        <v>0.0</v>
      </c>
      <c r="R428" s="119">
        <v>0.0</v>
      </c>
      <c r="S428" s="126">
        <v>0.0</v>
      </c>
      <c r="T428" s="118">
        <v>0.0</v>
      </c>
      <c r="U428" s="118">
        <v>0.0</v>
      </c>
      <c r="V428" s="118">
        <v>0.0</v>
      </c>
      <c r="W428" s="118">
        <v>0.0</v>
      </c>
      <c r="X428" s="118">
        <v>0.0</v>
      </c>
      <c r="Y428" s="118">
        <v>0.0</v>
      </c>
      <c r="Z428" s="118" t="s">
        <v>907</v>
      </c>
      <c r="AA428" s="118" t="s">
        <v>1016</v>
      </c>
      <c r="AB428" s="118" t="s">
        <v>2476</v>
      </c>
      <c r="AC428" s="120" t="s">
        <v>2477</v>
      </c>
      <c r="AD428" s="72" t="s">
        <v>2055</v>
      </c>
      <c r="AE428" s="72" t="s">
        <v>1056</v>
      </c>
      <c r="AF428" s="72" t="s">
        <v>1178</v>
      </c>
      <c r="AG428" s="72">
        <v>28.0</v>
      </c>
      <c r="AH428" s="121" t="s">
        <v>2478</v>
      </c>
      <c r="AI428" s="120" t="s">
        <v>949</v>
      </c>
      <c r="AJ428" s="122" t="s">
        <v>935</v>
      </c>
      <c r="AK428" s="123">
        <f>COUNTIF(Ongoing!$A$2:$X$26,A428)</f>
        <v>0</v>
      </c>
    </row>
    <row r="429" ht="26.25" customHeight="1">
      <c r="A429" s="126" t="s">
        <v>755</v>
      </c>
      <c r="B429" s="126" t="s">
        <v>241</v>
      </c>
      <c r="C429" s="127" t="s">
        <v>917</v>
      </c>
      <c r="D429" s="112">
        <v>8.0</v>
      </c>
      <c r="E429" s="113">
        <v>0.7</v>
      </c>
      <c r="F429" s="114">
        <v>0.35</v>
      </c>
      <c r="G429" s="115" t="s">
        <v>1075</v>
      </c>
      <c r="H429" s="116">
        <v>6.01</v>
      </c>
      <c r="I429" s="117">
        <v>53.0</v>
      </c>
      <c r="J429" s="117">
        <v>0.0</v>
      </c>
      <c r="K429" s="117">
        <v>0.0</v>
      </c>
      <c r="L429" s="124">
        <v>45417.0</v>
      </c>
      <c r="M429" s="125">
        <v>45417.0</v>
      </c>
      <c r="N429" s="118">
        <v>0.0</v>
      </c>
      <c r="O429" s="118">
        <v>0.0</v>
      </c>
      <c r="P429" s="118">
        <v>0.0</v>
      </c>
      <c r="Q429" s="119">
        <v>0.0</v>
      </c>
      <c r="R429" s="119">
        <v>0.0</v>
      </c>
      <c r="S429" s="126">
        <v>0.0</v>
      </c>
      <c r="T429" s="118">
        <v>0.0</v>
      </c>
      <c r="U429" s="118">
        <v>0.0</v>
      </c>
      <c r="V429" s="118">
        <v>0.0</v>
      </c>
      <c r="W429" s="118">
        <v>0.0</v>
      </c>
      <c r="X429" s="118">
        <v>0.0</v>
      </c>
      <c r="Y429" s="118">
        <v>0.0</v>
      </c>
      <c r="Z429" s="118" t="s">
        <v>907</v>
      </c>
      <c r="AA429" s="118" t="s">
        <v>1335</v>
      </c>
      <c r="AB429" s="118" t="s">
        <v>909</v>
      </c>
      <c r="AC429" s="120" t="s">
        <v>2479</v>
      </c>
      <c r="AD429" s="72" t="s">
        <v>1185</v>
      </c>
      <c r="AE429" s="72" t="s">
        <v>971</v>
      </c>
      <c r="AF429" s="72" t="s">
        <v>971</v>
      </c>
      <c r="AG429" s="72">
        <v>20.0</v>
      </c>
      <c r="AH429" s="121" t="s">
        <v>2480</v>
      </c>
      <c r="AI429" s="120" t="s">
        <v>984</v>
      </c>
      <c r="AJ429" s="122" t="s">
        <v>1019</v>
      </c>
      <c r="AK429" s="123">
        <f>COUNTIF(Ongoing!$A$2:$X$26,A429)</f>
        <v>0</v>
      </c>
    </row>
    <row r="430" ht="26.25" customHeight="1">
      <c r="A430" s="126" t="s">
        <v>851</v>
      </c>
      <c r="B430" s="126" t="s">
        <v>103</v>
      </c>
      <c r="C430" s="127" t="s">
        <v>63</v>
      </c>
      <c r="D430" s="112">
        <v>8.0</v>
      </c>
      <c r="E430" s="113">
        <v>1.015</v>
      </c>
      <c r="F430" s="114">
        <v>0.35</v>
      </c>
      <c r="G430" s="115" t="s">
        <v>505</v>
      </c>
      <c r="H430" s="116">
        <v>6.15</v>
      </c>
      <c r="I430" s="117">
        <v>39.0</v>
      </c>
      <c r="J430" s="117">
        <v>0.0</v>
      </c>
      <c r="K430" s="117">
        <v>0.0</v>
      </c>
      <c r="L430" s="124">
        <v>45448.0</v>
      </c>
      <c r="M430" s="125">
        <v>45417.0</v>
      </c>
      <c r="N430" s="118">
        <v>0.0</v>
      </c>
      <c r="O430" s="118">
        <v>0.0</v>
      </c>
      <c r="P430" s="118">
        <v>0.0</v>
      </c>
      <c r="Q430" s="119">
        <v>0.0</v>
      </c>
      <c r="R430" s="119">
        <v>0.0</v>
      </c>
      <c r="S430" s="126">
        <v>0.0</v>
      </c>
      <c r="T430" s="118">
        <v>0.0</v>
      </c>
      <c r="U430" s="118">
        <v>0.0</v>
      </c>
      <c r="V430" s="118">
        <v>0.0</v>
      </c>
      <c r="W430" s="118">
        <v>0.0</v>
      </c>
      <c r="X430" s="118">
        <v>0.0</v>
      </c>
      <c r="Y430" s="118">
        <v>0.0</v>
      </c>
      <c r="Z430" s="118" t="s">
        <v>907</v>
      </c>
      <c r="AA430" s="118" t="s">
        <v>1016</v>
      </c>
      <c r="AB430" s="118" t="s">
        <v>909</v>
      </c>
      <c r="AC430" s="120" t="s">
        <v>2481</v>
      </c>
      <c r="AD430" s="72" t="s">
        <v>2482</v>
      </c>
      <c r="AE430" s="72" t="s">
        <v>1587</v>
      </c>
      <c r="AF430" s="72" t="s">
        <v>1587</v>
      </c>
      <c r="AG430" s="72">
        <v>18.0</v>
      </c>
      <c r="AH430" s="121" t="s">
        <v>2483</v>
      </c>
      <c r="AI430" s="120" t="s">
        <v>968</v>
      </c>
      <c r="AJ430" s="122" t="s">
        <v>985</v>
      </c>
      <c r="AK430" s="123">
        <f>COUNTIF(Ongoing!$A$2:$X$26,A430)</f>
        <v>0</v>
      </c>
    </row>
    <row r="431" ht="26.25" customHeight="1">
      <c r="A431" s="126" t="s">
        <v>681</v>
      </c>
      <c r="B431" s="126" t="s">
        <v>162</v>
      </c>
      <c r="C431" s="127" t="s">
        <v>917</v>
      </c>
      <c r="D431" s="112">
        <v>7.0</v>
      </c>
      <c r="E431" s="113">
        <v>1.26</v>
      </c>
      <c r="F431" s="114">
        <v>0.91</v>
      </c>
      <c r="G431" s="115" t="s">
        <v>584</v>
      </c>
      <c r="H431" s="116">
        <v>6.1</v>
      </c>
      <c r="I431" s="117">
        <v>74.0</v>
      </c>
      <c r="J431" s="117">
        <v>0.0</v>
      </c>
      <c r="K431" s="117">
        <v>0.0</v>
      </c>
      <c r="L431" s="124">
        <v>45448.0</v>
      </c>
      <c r="M431" s="125">
        <v>45448.0</v>
      </c>
      <c r="N431" s="118">
        <v>5.81</v>
      </c>
      <c r="O431" s="118">
        <v>5.81</v>
      </c>
      <c r="P431" s="118">
        <v>0.78</v>
      </c>
      <c r="Q431" s="119">
        <v>5.81</v>
      </c>
      <c r="R431" s="119">
        <v>5.9</v>
      </c>
      <c r="S431" s="126">
        <v>0.73</v>
      </c>
      <c r="T431" s="118">
        <v>5.77</v>
      </c>
      <c r="U431" s="118">
        <v>5.78</v>
      </c>
      <c r="V431" s="118">
        <v>0.84</v>
      </c>
      <c r="W431" s="118">
        <v>0.0</v>
      </c>
      <c r="X431" s="118">
        <v>0.0</v>
      </c>
      <c r="Y431" s="118">
        <v>0.0</v>
      </c>
      <c r="Z431" s="118" t="s">
        <v>907</v>
      </c>
      <c r="AA431" s="118" t="s">
        <v>975</v>
      </c>
      <c r="AB431" s="118" t="s">
        <v>2484</v>
      </c>
      <c r="AC431" s="120" t="s">
        <v>2485</v>
      </c>
      <c r="AD431" s="72" t="s">
        <v>1532</v>
      </c>
      <c r="AE431" s="72" t="s">
        <v>1178</v>
      </c>
      <c r="AF431" s="72" t="s">
        <v>1136</v>
      </c>
      <c r="AG431" s="72">
        <v>26.0</v>
      </c>
      <c r="AH431" s="121" t="s">
        <v>2486</v>
      </c>
      <c r="AI431" s="120" t="s">
        <v>1000</v>
      </c>
      <c r="AJ431" s="122" t="s">
        <v>929</v>
      </c>
      <c r="AK431" s="123">
        <f>COUNTIF(Ongoing!$A$2:$X$26,A431)</f>
        <v>0</v>
      </c>
    </row>
    <row r="432" ht="26.25" customHeight="1">
      <c r="A432" s="126" t="s">
        <v>818</v>
      </c>
      <c r="B432" s="126" t="s">
        <v>264</v>
      </c>
      <c r="C432" s="127" t="s">
        <v>63</v>
      </c>
      <c r="D432" s="112">
        <v>8.0</v>
      </c>
      <c r="E432" s="113">
        <v>0.735</v>
      </c>
      <c r="F432" s="114">
        <v>0.35</v>
      </c>
      <c r="G432" s="115" t="s">
        <v>969</v>
      </c>
      <c r="H432" s="116">
        <v>5.84</v>
      </c>
      <c r="I432" s="117">
        <v>60.0</v>
      </c>
      <c r="J432" s="117">
        <v>0.0</v>
      </c>
      <c r="K432" s="117">
        <v>0.0</v>
      </c>
      <c r="L432" s="124">
        <v>45448.0</v>
      </c>
      <c r="M432" s="125">
        <v>45417.0</v>
      </c>
      <c r="N432" s="118">
        <v>0.0</v>
      </c>
      <c r="O432" s="118">
        <v>0.0</v>
      </c>
      <c r="P432" s="118">
        <v>0.0</v>
      </c>
      <c r="Q432" s="119">
        <v>0.0</v>
      </c>
      <c r="R432" s="119">
        <v>0.0</v>
      </c>
      <c r="S432" s="126">
        <v>0.0</v>
      </c>
      <c r="T432" s="118">
        <v>0.0</v>
      </c>
      <c r="U432" s="118">
        <v>0.0</v>
      </c>
      <c r="V432" s="118">
        <v>0.0</v>
      </c>
      <c r="W432" s="118">
        <v>0.0</v>
      </c>
      <c r="X432" s="118">
        <v>0.0</v>
      </c>
      <c r="Y432" s="118">
        <v>0.0</v>
      </c>
      <c r="Z432" s="118" t="s">
        <v>907</v>
      </c>
      <c r="AA432" s="118" t="s">
        <v>1001</v>
      </c>
      <c r="AB432" s="118" t="s">
        <v>2487</v>
      </c>
      <c r="AC432" s="120" t="s">
        <v>2488</v>
      </c>
      <c r="AD432" s="72" t="s">
        <v>2417</v>
      </c>
      <c r="AE432" s="72" t="s">
        <v>959</v>
      </c>
      <c r="AF432" s="72" t="s">
        <v>959</v>
      </c>
      <c r="AG432" s="72">
        <v>23.0</v>
      </c>
      <c r="AH432" s="121" t="s">
        <v>2489</v>
      </c>
      <c r="AI432" s="120" t="s">
        <v>968</v>
      </c>
      <c r="AJ432" s="122" t="s">
        <v>935</v>
      </c>
      <c r="AK432" s="123">
        <f>COUNTIF(Ongoing!$A$2:$X$26,A432)</f>
        <v>0</v>
      </c>
    </row>
    <row r="433" ht="26.25" customHeight="1">
      <c r="A433" s="126" t="s">
        <v>640</v>
      </c>
      <c r="B433" s="126" t="s">
        <v>98</v>
      </c>
      <c r="C433" s="127" t="s">
        <v>63</v>
      </c>
      <c r="D433" s="112">
        <v>8.0</v>
      </c>
      <c r="E433" s="113">
        <v>0.84</v>
      </c>
      <c r="F433" s="114">
        <v>0.35</v>
      </c>
      <c r="G433" s="115" t="s">
        <v>505</v>
      </c>
      <c r="H433" s="116">
        <v>6.03</v>
      </c>
      <c r="I433" s="117">
        <v>39.0</v>
      </c>
      <c r="J433" s="117">
        <v>0.0</v>
      </c>
      <c r="K433" s="117">
        <v>0.0</v>
      </c>
      <c r="L433" s="124">
        <v>45448.0</v>
      </c>
      <c r="M433" s="125">
        <v>45417.0</v>
      </c>
      <c r="N433" s="118">
        <v>0.0</v>
      </c>
      <c r="O433" s="118">
        <v>0.0</v>
      </c>
      <c r="P433" s="118">
        <v>0.0</v>
      </c>
      <c r="Q433" s="119">
        <v>0.0</v>
      </c>
      <c r="R433" s="119">
        <v>0.0</v>
      </c>
      <c r="S433" s="126">
        <v>0.0</v>
      </c>
      <c r="T433" s="118">
        <v>0.0</v>
      </c>
      <c r="U433" s="118">
        <v>0.0</v>
      </c>
      <c r="V433" s="118">
        <v>0.0</v>
      </c>
      <c r="W433" s="118">
        <v>0.0</v>
      </c>
      <c r="X433" s="118">
        <v>0.0</v>
      </c>
      <c r="Y433" s="118">
        <v>0.0</v>
      </c>
      <c r="Z433" s="118" t="s">
        <v>907</v>
      </c>
      <c r="AA433" s="118" t="s">
        <v>950</v>
      </c>
      <c r="AB433" s="118" t="s">
        <v>98</v>
      </c>
      <c r="AC433" s="120" t="s">
        <v>2490</v>
      </c>
      <c r="AD433" s="72" t="s">
        <v>925</v>
      </c>
      <c r="AE433" s="72" t="s">
        <v>926</v>
      </c>
      <c r="AF433" s="72" t="s">
        <v>926</v>
      </c>
      <c r="AG433" s="72">
        <v>19.0</v>
      </c>
      <c r="AH433" s="121" t="s">
        <v>2491</v>
      </c>
      <c r="AI433" s="120" t="s">
        <v>949</v>
      </c>
      <c r="AJ433" s="122" t="s">
        <v>942</v>
      </c>
      <c r="AK433" s="123">
        <f>COUNTIF(Ongoing!$A$2:$X$26,A433)</f>
        <v>0</v>
      </c>
    </row>
    <row r="434" ht="26.25" customHeight="1">
      <c r="A434" s="126" t="s">
        <v>649</v>
      </c>
      <c r="B434" s="126" t="s">
        <v>197</v>
      </c>
      <c r="C434" s="127" t="s">
        <v>63</v>
      </c>
      <c r="D434" s="112">
        <v>8.0</v>
      </c>
      <c r="E434" s="113">
        <v>1.33</v>
      </c>
      <c r="F434" s="114">
        <v>0.35</v>
      </c>
      <c r="G434" s="115" t="s">
        <v>529</v>
      </c>
      <c r="H434" s="116">
        <v>6.39</v>
      </c>
      <c r="I434" s="117">
        <v>65.0</v>
      </c>
      <c r="J434" s="117">
        <v>0.0</v>
      </c>
      <c r="K434" s="117">
        <v>0.0</v>
      </c>
      <c r="L434" s="124">
        <v>45448.0</v>
      </c>
      <c r="M434" s="125">
        <v>45417.0</v>
      </c>
      <c r="N434" s="118">
        <v>0.0</v>
      </c>
      <c r="O434" s="118">
        <v>0.0</v>
      </c>
      <c r="P434" s="118">
        <v>0.0</v>
      </c>
      <c r="Q434" s="119">
        <v>0.0</v>
      </c>
      <c r="R434" s="119">
        <v>0.0</v>
      </c>
      <c r="S434" s="126">
        <v>0.0</v>
      </c>
      <c r="T434" s="118">
        <v>0.0</v>
      </c>
      <c r="U434" s="118">
        <v>0.0</v>
      </c>
      <c r="V434" s="118">
        <v>0.0</v>
      </c>
      <c r="W434" s="118">
        <v>0.0</v>
      </c>
      <c r="X434" s="118">
        <v>0.0</v>
      </c>
      <c r="Y434" s="118">
        <v>0.0</v>
      </c>
      <c r="Z434" s="118" t="s">
        <v>907</v>
      </c>
      <c r="AA434" s="118" t="s">
        <v>1063</v>
      </c>
      <c r="AB434" s="118" t="s">
        <v>2492</v>
      </c>
      <c r="AC434" s="120" t="s">
        <v>1751</v>
      </c>
      <c r="AD434" s="72" t="s">
        <v>1190</v>
      </c>
      <c r="AE434" s="72" t="s">
        <v>1262</v>
      </c>
      <c r="AF434" s="72" t="s">
        <v>990</v>
      </c>
      <c r="AG434" s="72">
        <v>24.0</v>
      </c>
      <c r="AH434" s="121" t="s">
        <v>2493</v>
      </c>
      <c r="AI434" s="120" t="s">
        <v>1000</v>
      </c>
      <c r="AJ434" s="122" t="s">
        <v>985</v>
      </c>
      <c r="AK434" s="123">
        <f>COUNTIF(Ongoing!$A$2:$X$26,A434)</f>
        <v>0</v>
      </c>
    </row>
    <row r="435" ht="26.25" customHeight="1">
      <c r="A435" s="126" t="s">
        <v>816</v>
      </c>
      <c r="B435" s="126" t="s">
        <v>241</v>
      </c>
      <c r="C435" s="127" t="s">
        <v>63</v>
      </c>
      <c r="D435" s="112">
        <v>8.0</v>
      </c>
      <c r="E435" s="113">
        <v>0.7</v>
      </c>
      <c r="F435" s="114">
        <v>0.35</v>
      </c>
      <c r="G435" s="115" t="s">
        <v>577</v>
      </c>
      <c r="H435" s="116">
        <v>6.15</v>
      </c>
      <c r="I435" s="117">
        <v>39.0</v>
      </c>
      <c r="J435" s="117">
        <v>0.0</v>
      </c>
      <c r="K435" s="117">
        <v>0.0</v>
      </c>
      <c r="L435" s="124">
        <v>45417.0</v>
      </c>
      <c r="M435" s="125">
        <v>45417.0</v>
      </c>
      <c r="N435" s="118">
        <v>0.0</v>
      </c>
      <c r="O435" s="118">
        <v>0.0</v>
      </c>
      <c r="P435" s="118">
        <v>0.0</v>
      </c>
      <c r="Q435" s="119">
        <v>0.0</v>
      </c>
      <c r="R435" s="119">
        <v>0.0</v>
      </c>
      <c r="S435" s="126">
        <v>0.0</v>
      </c>
      <c r="T435" s="118">
        <v>0.0</v>
      </c>
      <c r="U435" s="118">
        <v>0.0</v>
      </c>
      <c r="V435" s="118">
        <v>0.0</v>
      </c>
      <c r="W435" s="118">
        <v>0.0</v>
      </c>
      <c r="X435" s="118">
        <v>0.0</v>
      </c>
      <c r="Y435" s="118">
        <v>0.0</v>
      </c>
      <c r="Z435" s="118" t="s">
        <v>907</v>
      </c>
      <c r="AA435" s="118" t="s">
        <v>936</v>
      </c>
      <c r="AB435" s="118" t="s">
        <v>909</v>
      </c>
      <c r="AC435" s="120" t="s">
        <v>2494</v>
      </c>
      <c r="AD435" s="72" t="s">
        <v>1382</v>
      </c>
      <c r="AE435" s="72" t="s">
        <v>1478</v>
      </c>
      <c r="AF435" s="72" t="s">
        <v>1478</v>
      </c>
      <c r="AG435" s="72">
        <v>20.0</v>
      </c>
      <c r="AH435" s="121" t="s">
        <v>2495</v>
      </c>
      <c r="AI435" s="120" t="s">
        <v>1000</v>
      </c>
      <c r="AJ435" s="122" t="s">
        <v>942</v>
      </c>
      <c r="AK435" s="123">
        <f>COUNTIF(Ongoing!$A$2:$X$26,A435)</f>
        <v>0</v>
      </c>
    </row>
    <row r="436" ht="26.25" customHeight="1">
      <c r="A436" s="126" t="s">
        <v>349</v>
      </c>
      <c r="B436" s="126" t="s">
        <v>256</v>
      </c>
      <c r="C436" s="127" t="s">
        <v>974</v>
      </c>
      <c r="D436" s="112">
        <v>3.0</v>
      </c>
      <c r="E436" s="113">
        <v>0.805</v>
      </c>
      <c r="F436" s="114">
        <v>0.35</v>
      </c>
      <c r="G436" s="115" t="s">
        <v>1075</v>
      </c>
      <c r="H436" s="116">
        <v>4.7</v>
      </c>
      <c r="I436" s="117">
        <v>28.0</v>
      </c>
      <c r="J436" s="117">
        <v>0.0</v>
      </c>
      <c r="K436" s="117">
        <v>0.0</v>
      </c>
      <c r="L436" s="124">
        <v>45448.0</v>
      </c>
      <c r="M436" s="125">
        <v>45417.0</v>
      </c>
      <c r="N436" s="118">
        <v>0.0</v>
      </c>
      <c r="O436" s="118">
        <v>0.0</v>
      </c>
      <c r="P436" s="118">
        <v>0.0</v>
      </c>
      <c r="Q436" s="119">
        <v>0.0</v>
      </c>
      <c r="R436" s="119">
        <v>0.0</v>
      </c>
      <c r="S436" s="126">
        <v>0.0</v>
      </c>
      <c r="T436" s="118">
        <v>0.0</v>
      </c>
      <c r="U436" s="118">
        <v>0.0</v>
      </c>
      <c r="V436" s="118">
        <v>0.0</v>
      </c>
      <c r="W436" s="118">
        <v>0.0</v>
      </c>
      <c r="X436" s="118">
        <v>0.0</v>
      </c>
      <c r="Y436" s="118">
        <v>0.0</v>
      </c>
      <c r="Z436" s="118" t="s">
        <v>907</v>
      </c>
      <c r="AA436" s="118" t="s">
        <v>1063</v>
      </c>
      <c r="AB436" s="118" t="s">
        <v>2496</v>
      </c>
      <c r="AC436" s="120" t="s">
        <v>2497</v>
      </c>
      <c r="AD436" s="72" t="s">
        <v>925</v>
      </c>
      <c r="AE436" s="72" t="s">
        <v>1197</v>
      </c>
      <c r="AF436" s="72" t="s">
        <v>1197</v>
      </c>
      <c r="AG436" s="72">
        <v>22.0</v>
      </c>
      <c r="AH436" s="121" t="s">
        <v>2498</v>
      </c>
      <c r="AI436" s="120" t="s">
        <v>915</v>
      </c>
      <c r="AJ436" s="122" t="s">
        <v>980</v>
      </c>
      <c r="AK436" s="123">
        <f>COUNTIF(Ongoing!$A$2:$X$26,A436)</f>
        <v>0</v>
      </c>
    </row>
    <row r="437" ht="26.25" customHeight="1">
      <c r="A437" s="126" t="s">
        <v>145</v>
      </c>
      <c r="B437" s="126" t="s">
        <v>121</v>
      </c>
      <c r="C437" s="127" t="s">
        <v>974</v>
      </c>
      <c r="D437" s="112">
        <v>1.0</v>
      </c>
      <c r="E437" s="113">
        <v>15.925</v>
      </c>
      <c r="F437" s="114">
        <v>17.36</v>
      </c>
      <c r="G437" s="115" t="s">
        <v>1456</v>
      </c>
      <c r="H437" s="116">
        <v>5.09</v>
      </c>
      <c r="I437" s="117">
        <v>76.0</v>
      </c>
      <c r="J437" s="117">
        <v>0.0</v>
      </c>
      <c r="K437" s="117">
        <v>0.0</v>
      </c>
      <c r="L437" s="117" t="s">
        <v>2116</v>
      </c>
      <c r="M437" s="118" t="s">
        <v>2499</v>
      </c>
      <c r="N437" s="118">
        <v>0.0</v>
      </c>
      <c r="O437" s="118">
        <v>0.0</v>
      </c>
      <c r="P437" s="118">
        <v>0.0</v>
      </c>
      <c r="Q437" s="119">
        <v>0.0</v>
      </c>
      <c r="R437" s="119">
        <v>0.0</v>
      </c>
      <c r="S437" s="126">
        <v>0.0</v>
      </c>
      <c r="T437" s="118">
        <v>0.0</v>
      </c>
      <c r="U437" s="118">
        <v>0.0</v>
      </c>
      <c r="V437" s="118">
        <v>0.0</v>
      </c>
      <c r="W437" s="118">
        <v>0.0</v>
      </c>
      <c r="X437" s="118">
        <v>0.0</v>
      </c>
      <c r="Y437" s="118">
        <v>0.0</v>
      </c>
      <c r="Z437" s="118" t="s">
        <v>907</v>
      </c>
      <c r="AA437" s="118" t="s">
        <v>1052</v>
      </c>
      <c r="AB437" s="118" t="s">
        <v>2182</v>
      </c>
      <c r="AC437" s="120" t="s">
        <v>2500</v>
      </c>
      <c r="AD437" s="72" t="s">
        <v>1317</v>
      </c>
      <c r="AE437" s="72" t="s">
        <v>1025</v>
      </c>
      <c r="AF437" s="72" t="s">
        <v>1011</v>
      </c>
      <c r="AG437" s="72">
        <v>33.0</v>
      </c>
      <c r="AH437" s="121" t="s">
        <v>2501</v>
      </c>
      <c r="AI437" s="120" t="s">
        <v>915</v>
      </c>
      <c r="AJ437" s="122" t="s">
        <v>980</v>
      </c>
      <c r="AK437" s="123">
        <f>COUNTIF(Ongoing!$A$2:$X$26,A437)</f>
        <v>0</v>
      </c>
    </row>
    <row r="438" ht="26.25" customHeight="1">
      <c r="A438" s="126" t="s">
        <v>418</v>
      </c>
      <c r="B438" s="126" t="s">
        <v>244</v>
      </c>
      <c r="C438" s="127" t="s">
        <v>78</v>
      </c>
      <c r="D438" s="112">
        <v>3.0</v>
      </c>
      <c r="E438" s="113">
        <v>8.05</v>
      </c>
      <c r="F438" s="114">
        <v>15.015</v>
      </c>
      <c r="G438" s="115" t="s">
        <v>237</v>
      </c>
      <c r="H438" s="116">
        <v>6.75</v>
      </c>
      <c r="I438" s="117">
        <v>72.0</v>
      </c>
      <c r="J438" s="117">
        <v>30.0</v>
      </c>
      <c r="K438" s="117">
        <v>0.0</v>
      </c>
      <c r="L438" s="117" t="s">
        <v>2502</v>
      </c>
      <c r="M438" s="118" t="s">
        <v>1878</v>
      </c>
      <c r="N438" s="118">
        <v>0.0</v>
      </c>
      <c r="O438" s="118">
        <v>0.0</v>
      </c>
      <c r="P438" s="118">
        <v>0.0</v>
      </c>
      <c r="Q438" s="119">
        <v>0.0</v>
      </c>
      <c r="R438" s="119">
        <v>0.0</v>
      </c>
      <c r="S438" s="126">
        <v>0.0</v>
      </c>
      <c r="T438" s="118">
        <v>0.0</v>
      </c>
      <c r="U438" s="118">
        <v>0.0</v>
      </c>
      <c r="V438" s="118">
        <v>0.0</v>
      </c>
      <c r="W438" s="118">
        <v>0.0</v>
      </c>
      <c r="X438" s="118">
        <v>0.0</v>
      </c>
      <c r="Y438" s="118">
        <v>0.0</v>
      </c>
      <c r="Z438" s="118" t="s">
        <v>907</v>
      </c>
      <c r="AA438" s="118" t="s">
        <v>1001</v>
      </c>
      <c r="AB438" s="118" t="s">
        <v>909</v>
      </c>
      <c r="AC438" s="120" t="s">
        <v>2503</v>
      </c>
      <c r="AD438" s="72" t="s">
        <v>1892</v>
      </c>
      <c r="AE438" s="72" t="s">
        <v>1025</v>
      </c>
      <c r="AF438" s="72" t="s">
        <v>1102</v>
      </c>
      <c r="AG438" s="72">
        <v>24.0</v>
      </c>
      <c r="AH438" s="121" t="s">
        <v>2504</v>
      </c>
      <c r="AI438" s="120" t="s">
        <v>915</v>
      </c>
      <c r="AJ438" s="122" t="s">
        <v>916</v>
      </c>
      <c r="AK438" s="123">
        <f>COUNTIF(Ongoing!$A$2:$X$26,A438)</f>
        <v>0</v>
      </c>
    </row>
    <row r="439" ht="26.25" customHeight="1">
      <c r="A439" s="126" t="s">
        <v>660</v>
      </c>
      <c r="B439" s="126" t="s">
        <v>256</v>
      </c>
      <c r="C439" s="127" t="s">
        <v>63</v>
      </c>
      <c r="D439" s="112">
        <v>8.0</v>
      </c>
      <c r="E439" s="113">
        <v>0.77</v>
      </c>
      <c r="F439" s="114">
        <v>0.35</v>
      </c>
      <c r="G439" s="115" t="s">
        <v>1188</v>
      </c>
      <c r="H439" s="116">
        <v>6.37</v>
      </c>
      <c r="I439" s="117">
        <v>46.0</v>
      </c>
      <c r="J439" s="117">
        <v>0.0</v>
      </c>
      <c r="K439" s="117">
        <v>0.0</v>
      </c>
      <c r="L439" s="124">
        <v>45417.0</v>
      </c>
      <c r="M439" s="125">
        <v>45417.0</v>
      </c>
      <c r="N439" s="118">
        <v>6.15</v>
      </c>
      <c r="O439" s="118">
        <v>6.29</v>
      </c>
      <c r="P439" s="118">
        <v>0.37</v>
      </c>
      <c r="Q439" s="119">
        <v>6.15</v>
      </c>
      <c r="R439" s="119">
        <v>6.36</v>
      </c>
      <c r="S439" s="126">
        <v>0.37</v>
      </c>
      <c r="T439" s="118">
        <v>6.5</v>
      </c>
      <c r="U439" s="118">
        <v>6.5</v>
      </c>
      <c r="V439" s="118">
        <v>0.03</v>
      </c>
      <c r="W439" s="118">
        <v>0.0</v>
      </c>
      <c r="X439" s="118">
        <v>0.0</v>
      </c>
      <c r="Y439" s="118">
        <v>0.0</v>
      </c>
      <c r="Z439" s="118" t="s">
        <v>907</v>
      </c>
      <c r="AA439" s="118" t="s">
        <v>1480</v>
      </c>
      <c r="AB439" s="118" t="s">
        <v>2505</v>
      </c>
      <c r="AC439" s="120" t="s">
        <v>2506</v>
      </c>
      <c r="AD439" s="72" t="s">
        <v>925</v>
      </c>
      <c r="AE439" s="72" t="s">
        <v>1178</v>
      </c>
      <c r="AF439" s="72" t="s">
        <v>912</v>
      </c>
      <c r="AG439" s="72">
        <v>28.0</v>
      </c>
      <c r="AH439" s="121" t="s">
        <v>2507</v>
      </c>
      <c r="AI439" s="120" t="s">
        <v>915</v>
      </c>
      <c r="AJ439" s="122" t="s">
        <v>942</v>
      </c>
      <c r="AK439" s="123">
        <f>COUNTIF(Ongoing!$A$2:$X$26,A439)</f>
        <v>0</v>
      </c>
    </row>
    <row r="440" ht="26.25" customHeight="1">
      <c r="A440" s="126" t="s">
        <v>558</v>
      </c>
      <c r="B440" s="126" t="s">
        <v>241</v>
      </c>
      <c r="C440" s="127" t="s">
        <v>78</v>
      </c>
      <c r="D440" s="112">
        <v>6.0</v>
      </c>
      <c r="E440" s="113">
        <v>0.7</v>
      </c>
      <c r="F440" s="114">
        <v>0.35</v>
      </c>
      <c r="G440" s="115" t="s">
        <v>577</v>
      </c>
      <c r="H440" s="116">
        <v>6.09</v>
      </c>
      <c r="I440" s="117">
        <v>43.0</v>
      </c>
      <c r="J440" s="117">
        <v>0.0</v>
      </c>
      <c r="K440" s="117">
        <v>0.0</v>
      </c>
      <c r="L440" s="124">
        <v>45417.0</v>
      </c>
      <c r="M440" s="125">
        <v>45417.0</v>
      </c>
      <c r="N440" s="118">
        <v>0.0</v>
      </c>
      <c r="O440" s="118">
        <v>0.0</v>
      </c>
      <c r="P440" s="118">
        <v>0.0</v>
      </c>
      <c r="Q440" s="119">
        <v>0.0</v>
      </c>
      <c r="R440" s="119">
        <v>0.0</v>
      </c>
      <c r="S440" s="126">
        <v>0.0</v>
      </c>
      <c r="T440" s="118">
        <v>0.0</v>
      </c>
      <c r="U440" s="118">
        <v>0.0</v>
      </c>
      <c r="V440" s="118">
        <v>0.0</v>
      </c>
      <c r="W440" s="118">
        <v>0.0</v>
      </c>
      <c r="X440" s="118">
        <v>0.0</v>
      </c>
      <c r="Y440" s="118">
        <v>0.0</v>
      </c>
      <c r="Z440" s="118" t="s">
        <v>921</v>
      </c>
      <c r="AA440" s="118" t="s">
        <v>1016</v>
      </c>
      <c r="AB440" s="118" t="s">
        <v>1950</v>
      </c>
      <c r="AC440" s="120" t="s">
        <v>2508</v>
      </c>
      <c r="AD440" s="72" t="s">
        <v>925</v>
      </c>
      <c r="AE440" s="72" t="s">
        <v>1262</v>
      </c>
      <c r="AF440" s="72" t="s">
        <v>1262</v>
      </c>
      <c r="AG440" s="72">
        <v>20.0</v>
      </c>
      <c r="AH440" s="121" t="s">
        <v>2509</v>
      </c>
      <c r="AI440" s="120" t="s">
        <v>915</v>
      </c>
      <c r="AJ440" s="122" t="s">
        <v>916</v>
      </c>
      <c r="AK440" s="123">
        <f>COUNTIF(Ongoing!$A$2:$X$26,A440)</f>
        <v>0</v>
      </c>
    </row>
    <row r="441" ht="26.25" customHeight="1">
      <c r="A441" s="126" t="s">
        <v>779</v>
      </c>
      <c r="B441" s="126" t="s">
        <v>103</v>
      </c>
      <c r="C441" s="127" t="s">
        <v>917</v>
      </c>
      <c r="D441" s="112">
        <v>8.0</v>
      </c>
      <c r="E441" s="113">
        <v>0.945</v>
      </c>
      <c r="F441" s="114">
        <v>0.35</v>
      </c>
      <c r="G441" s="115" t="s">
        <v>505</v>
      </c>
      <c r="H441" s="116">
        <v>5.92</v>
      </c>
      <c r="I441" s="117">
        <v>37.0</v>
      </c>
      <c r="J441" s="117">
        <v>0.0</v>
      </c>
      <c r="K441" s="117">
        <v>0.0</v>
      </c>
      <c r="L441" s="124">
        <v>45448.0</v>
      </c>
      <c r="M441" s="125">
        <v>45417.0</v>
      </c>
      <c r="N441" s="118">
        <v>0.0</v>
      </c>
      <c r="O441" s="118">
        <v>0.0</v>
      </c>
      <c r="P441" s="118">
        <v>0.0</v>
      </c>
      <c r="Q441" s="119">
        <v>0.0</v>
      </c>
      <c r="R441" s="119">
        <v>0.0</v>
      </c>
      <c r="S441" s="126">
        <v>0.0</v>
      </c>
      <c r="T441" s="118">
        <v>0.0</v>
      </c>
      <c r="U441" s="118">
        <v>0.0</v>
      </c>
      <c r="V441" s="118">
        <v>0.0</v>
      </c>
      <c r="W441" s="118">
        <v>0.0</v>
      </c>
      <c r="X441" s="118">
        <v>0.0</v>
      </c>
      <c r="Y441" s="118">
        <v>0.0</v>
      </c>
      <c r="Z441" s="118" t="s">
        <v>921</v>
      </c>
      <c r="AA441" s="118" t="s">
        <v>943</v>
      </c>
      <c r="AB441" s="118" t="s">
        <v>909</v>
      </c>
      <c r="AC441" s="120" t="s">
        <v>2510</v>
      </c>
      <c r="AD441" s="72" t="s">
        <v>2511</v>
      </c>
      <c r="AE441" s="72" t="s">
        <v>1197</v>
      </c>
      <c r="AF441" s="72" t="s">
        <v>1197</v>
      </c>
      <c r="AG441" s="72">
        <v>20.0</v>
      </c>
      <c r="AH441" s="121" t="s">
        <v>2512</v>
      </c>
      <c r="AI441" s="120" t="s">
        <v>984</v>
      </c>
      <c r="AJ441" s="122" t="s">
        <v>973</v>
      </c>
      <c r="AK441" s="123">
        <f>COUNTIF(Ongoing!$A$2:$X$26,A441)</f>
        <v>0</v>
      </c>
    </row>
    <row r="442" ht="26.25" customHeight="1">
      <c r="A442" s="126" t="s">
        <v>625</v>
      </c>
      <c r="B442" s="126" t="s">
        <v>103</v>
      </c>
      <c r="C442" s="127" t="s">
        <v>917</v>
      </c>
      <c r="D442" s="112">
        <v>8.0</v>
      </c>
      <c r="E442" s="113">
        <v>2.45</v>
      </c>
      <c r="F442" s="114">
        <v>0.35</v>
      </c>
      <c r="G442" s="115" t="s">
        <v>962</v>
      </c>
      <c r="H442" s="116">
        <v>5.92</v>
      </c>
      <c r="I442" s="117">
        <v>59.0</v>
      </c>
      <c r="J442" s="117">
        <v>0.0</v>
      </c>
      <c r="K442" s="117">
        <v>0.0</v>
      </c>
      <c r="L442" s="124">
        <v>45510.0</v>
      </c>
      <c r="M442" s="125">
        <v>45417.0</v>
      </c>
      <c r="N442" s="118">
        <v>0.0</v>
      </c>
      <c r="O442" s="118">
        <v>0.0</v>
      </c>
      <c r="P442" s="118">
        <v>0.0</v>
      </c>
      <c r="Q442" s="119">
        <v>0.0</v>
      </c>
      <c r="R442" s="119">
        <v>0.0</v>
      </c>
      <c r="S442" s="126">
        <v>0.0</v>
      </c>
      <c r="T442" s="118">
        <v>0.0</v>
      </c>
      <c r="U442" s="118">
        <v>0.0</v>
      </c>
      <c r="V442" s="118">
        <v>0.0</v>
      </c>
      <c r="W442" s="118">
        <v>0.0</v>
      </c>
      <c r="X442" s="118">
        <v>0.0</v>
      </c>
      <c r="Y442" s="118">
        <v>0.0</v>
      </c>
      <c r="Z442" s="118" t="s">
        <v>907</v>
      </c>
      <c r="AA442" s="118" t="s">
        <v>922</v>
      </c>
      <c r="AB442" s="118" t="s">
        <v>2513</v>
      </c>
      <c r="AC442" s="120" t="s">
        <v>2514</v>
      </c>
      <c r="AD442" s="72" t="s">
        <v>925</v>
      </c>
      <c r="AE442" s="72" t="s">
        <v>978</v>
      </c>
      <c r="AF442" s="72" t="s">
        <v>2336</v>
      </c>
      <c r="AG442" s="72">
        <v>21.0</v>
      </c>
      <c r="AH442" s="121" t="s">
        <v>2515</v>
      </c>
      <c r="AI442" s="120" t="s">
        <v>1000</v>
      </c>
      <c r="AJ442" s="122" t="s">
        <v>1019</v>
      </c>
      <c r="AK442" s="123">
        <f>COUNTIF(Ongoing!$A$2:$X$26,A442)</f>
        <v>0</v>
      </c>
    </row>
    <row r="443" ht="26.25" customHeight="1">
      <c r="A443" s="128" t="s">
        <v>324</v>
      </c>
      <c r="B443" s="128" t="s">
        <v>259</v>
      </c>
      <c r="C443" s="129" t="s">
        <v>974</v>
      </c>
      <c r="D443" s="112">
        <v>3.0</v>
      </c>
      <c r="E443" s="113">
        <v>0.665</v>
      </c>
      <c r="F443" s="114">
        <v>0.35</v>
      </c>
      <c r="G443" s="115" t="s">
        <v>505</v>
      </c>
      <c r="H443" s="116">
        <v>4.84</v>
      </c>
      <c r="I443" s="117">
        <v>9.0</v>
      </c>
      <c r="J443" s="117">
        <v>0.0</v>
      </c>
      <c r="K443" s="117">
        <v>0.0</v>
      </c>
      <c r="L443" s="124">
        <v>45417.0</v>
      </c>
      <c r="M443" s="125">
        <v>45417.0</v>
      </c>
      <c r="N443" s="118">
        <v>0.0</v>
      </c>
      <c r="O443" s="118">
        <v>0.0</v>
      </c>
      <c r="P443" s="118">
        <v>0.0</v>
      </c>
      <c r="Q443" s="119">
        <v>0.0</v>
      </c>
      <c r="R443" s="119">
        <v>0.0</v>
      </c>
      <c r="S443" s="128">
        <v>0.0</v>
      </c>
      <c r="T443" s="118">
        <v>0.0</v>
      </c>
      <c r="U443" s="118">
        <v>0.0</v>
      </c>
      <c r="V443" s="118">
        <v>0.0</v>
      </c>
      <c r="W443" s="118">
        <v>0.0</v>
      </c>
      <c r="X443" s="118">
        <v>0.0</v>
      </c>
      <c r="Y443" s="118">
        <v>0.0</v>
      </c>
      <c r="Z443" s="118" t="s">
        <v>907</v>
      </c>
      <c r="AA443" s="118" t="s">
        <v>936</v>
      </c>
      <c r="AB443" s="118" t="s">
        <v>2516</v>
      </c>
      <c r="AC443" s="120" t="s">
        <v>2517</v>
      </c>
      <c r="AD443" s="72" t="s">
        <v>925</v>
      </c>
      <c r="AE443" s="72" t="s">
        <v>978</v>
      </c>
      <c r="AF443" s="72" t="s">
        <v>1478</v>
      </c>
      <c r="AG443" s="72">
        <v>22.0</v>
      </c>
      <c r="AH443" s="121" t="s">
        <v>2518</v>
      </c>
      <c r="AI443" s="120" t="s">
        <v>968</v>
      </c>
      <c r="AJ443" s="122" t="s">
        <v>980</v>
      </c>
      <c r="AK443" s="123">
        <f>COUNTIF(Ongoing!$A$2:$X$26,A443)</f>
        <v>0</v>
      </c>
    </row>
    <row r="444" ht="26.25" customHeight="1">
      <c r="A444" s="128" t="s">
        <v>444</v>
      </c>
      <c r="B444" s="128" t="s">
        <v>197</v>
      </c>
      <c r="C444" s="129" t="s">
        <v>78</v>
      </c>
      <c r="D444" s="112">
        <v>5.0</v>
      </c>
      <c r="E444" s="113">
        <v>4.445</v>
      </c>
      <c r="F444" s="114">
        <v>6.755</v>
      </c>
      <c r="G444" s="115" t="s">
        <v>2519</v>
      </c>
      <c r="H444" s="116">
        <v>6.73</v>
      </c>
      <c r="I444" s="117">
        <v>61.0</v>
      </c>
      <c r="J444" s="117">
        <v>10.0</v>
      </c>
      <c r="K444" s="117">
        <v>0.0</v>
      </c>
      <c r="L444" s="124">
        <v>45603.0</v>
      </c>
      <c r="M444" s="118" t="s">
        <v>1037</v>
      </c>
      <c r="N444" s="118">
        <v>6.16</v>
      </c>
      <c r="O444" s="118">
        <v>6.84</v>
      </c>
      <c r="P444" s="118">
        <v>0.54</v>
      </c>
      <c r="Q444" s="119">
        <v>6.28</v>
      </c>
      <c r="R444" s="119">
        <v>7.13</v>
      </c>
      <c r="S444" s="128">
        <v>0.55</v>
      </c>
      <c r="T444" s="118">
        <v>6.18</v>
      </c>
      <c r="U444" s="118">
        <v>6.76</v>
      </c>
      <c r="V444" s="118">
        <v>0.5</v>
      </c>
      <c r="W444" s="118">
        <v>0.0</v>
      </c>
      <c r="X444" s="118">
        <v>0.0</v>
      </c>
      <c r="Y444" s="118">
        <v>0.0</v>
      </c>
      <c r="Z444" s="118" t="s">
        <v>907</v>
      </c>
      <c r="AA444" s="118" t="s">
        <v>1480</v>
      </c>
      <c r="AB444" s="118" t="s">
        <v>2520</v>
      </c>
      <c r="AC444" s="120" t="s">
        <v>2521</v>
      </c>
      <c r="AD444" s="72" t="s">
        <v>2377</v>
      </c>
      <c r="AE444" s="72" t="s">
        <v>1079</v>
      </c>
      <c r="AF444" s="72" t="s">
        <v>1011</v>
      </c>
      <c r="AG444" s="72">
        <v>35.0</v>
      </c>
      <c r="AH444" s="121" t="s">
        <v>2522</v>
      </c>
      <c r="AI444" s="120" t="s">
        <v>949</v>
      </c>
      <c r="AJ444" s="122" t="s">
        <v>916</v>
      </c>
      <c r="AK444" s="123">
        <f>COUNTIF(Ongoing!$A$2:$X$26,A444)</f>
        <v>0</v>
      </c>
    </row>
    <row r="445" ht="26.25" customHeight="1">
      <c r="A445" s="128" t="s">
        <v>737</v>
      </c>
      <c r="B445" s="128" t="s">
        <v>151</v>
      </c>
      <c r="C445" s="129" t="s">
        <v>917</v>
      </c>
      <c r="D445" s="112">
        <v>8.0</v>
      </c>
      <c r="E445" s="113">
        <v>0.945</v>
      </c>
      <c r="F445" s="114">
        <v>0.35</v>
      </c>
      <c r="G445" s="115" t="s">
        <v>586</v>
      </c>
      <c r="H445" s="116">
        <v>5.78</v>
      </c>
      <c r="I445" s="117">
        <v>46.0</v>
      </c>
      <c r="J445" s="117">
        <v>0.0</v>
      </c>
      <c r="K445" s="117">
        <v>0.0</v>
      </c>
      <c r="L445" s="124">
        <v>45448.0</v>
      </c>
      <c r="M445" s="125">
        <v>45417.0</v>
      </c>
      <c r="N445" s="118">
        <v>0.0</v>
      </c>
      <c r="O445" s="118">
        <v>0.0</v>
      </c>
      <c r="P445" s="118">
        <v>0.0</v>
      </c>
      <c r="Q445" s="119">
        <v>0.0</v>
      </c>
      <c r="R445" s="119">
        <v>0.0</v>
      </c>
      <c r="S445" s="128">
        <v>0.0</v>
      </c>
      <c r="T445" s="118">
        <v>0.0</v>
      </c>
      <c r="U445" s="118">
        <v>0.0</v>
      </c>
      <c r="V445" s="118">
        <v>0.0</v>
      </c>
      <c r="W445" s="118">
        <v>0.0</v>
      </c>
      <c r="X445" s="118">
        <v>0.0</v>
      </c>
      <c r="Y445" s="118">
        <v>0.0</v>
      </c>
      <c r="Z445" s="118" t="s">
        <v>907</v>
      </c>
      <c r="AA445" s="118" t="s">
        <v>950</v>
      </c>
      <c r="AB445" s="118" t="s">
        <v>2523</v>
      </c>
      <c r="AC445" s="120" t="s">
        <v>2524</v>
      </c>
      <c r="AD445" s="72" t="s">
        <v>2250</v>
      </c>
      <c r="AE445" s="72" t="s">
        <v>926</v>
      </c>
      <c r="AF445" s="72" t="s">
        <v>1025</v>
      </c>
      <c r="AG445" s="72">
        <v>24.0</v>
      </c>
      <c r="AH445" s="121" t="s">
        <v>2525</v>
      </c>
      <c r="AI445" s="120" t="s">
        <v>915</v>
      </c>
      <c r="AJ445" s="122" t="s">
        <v>929</v>
      </c>
      <c r="AK445" s="123">
        <f>COUNTIF(Ongoing!$A$2:$X$26,A445)</f>
        <v>0</v>
      </c>
    </row>
    <row r="446" ht="26.25" customHeight="1">
      <c r="A446" s="128" t="s">
        <v>702</v>
      </c>
      <c r="B446" s="128" t="s">
        <v>259</v>
      </c>
      <c r="C446" s="129" t="s">
        <v>917</v>
      </c>
      <c r="D446" s="112">
        <v>8.0</v>
      </c>
      <c r="E446" s="113">
        <v>1.54</v>
      </c>
      <c r="F446" s="114">
        <v>0.35</v>
      </c>
      <c r="G446" s="115" t="s">
        <v>505</v>
      </c>
      <c r="H446" s="116">
        <v>5.69</v>
      </c>
      <c r="I446" s="117">
        <v>37.0</v>
      </c>
      <c r="J446" s="117">
        <v>0.0</v>
      </c>
      <c r="K446" s="117">
        <v>0.0</v>
      </c>
      <c r="L446" s="124">
        <v>45449.0</v>
      </c>
      <c r="M446" s="125">
        <v>45417.0</v>
      </c>
      <c r="N446" s="118">
        <v>0.0</v>
      </c>
      <c r="O446" s="118">
        <v>0.0</v>
      </c>
      <c r="P446" s="118">
        <v>0.0</v>
      </c>
      <c r="Q446" s="119">
        <v>0.0</v>
      </c>
      <c r="R446" s="119">
        <v>0.0</v>
      </c>
      <c r="S446" s="128">
        <v>0.0</v>
      </c>
      <c r="T446" s="118">
        <v>0.0</v>
      </c>
      <c r="U446" s="118">
        <v>0.0</v>
      </c>
      <c r="V446" s="118">
        <v>0.0</v>
      </c>
      <c r="W446" s="118">
        <v>0.0</v>
      </c>
      <c r="X446" s="118">
        <v>0.0</v>
      </c>
      <c r="Y446" s="118">
        <v>0.0</v>
      </c>
      <c r="Z446" s="118" t="s">
        <v>907</v>
      </c>
      <c r="AA446" s="118" t="s">
        <v>1663</v>
      </c>
      <c r="AB446" s="118" t="s">
        <v>2526</v>
      </c>
      <c r="AC446" s="120" t="s">
        <v>2527</v>
      </c>
      <c r="AD446" s="72" t="s">
        <v>925</v>
      </c>
      <c r="AE446" s="72" t="s">
        <v>1639</v>
      </c>
      <c r="AF446" s="72" t="s">
        <v>1639</v>
      </c>
      <c r="AG446" s="72">
        <v>19.0</v>
      </c>
      <c r="AH446" s="121" t="s">
        <v>2528</v>
      </c>
      <c r="AI446" s="120" t="s">
        <v>1581</v>
      </c>
      <c r="AJ446" s="122" t="s">
        <v>929</v>
      </c>
      <c r="AK446" s="123">
        <f>COUNTIF(Ongoing!$A$2:$X$26,A446)</f>
        <v>0</v>
      </c>
    </row>
    <row r="447" ht="26.25" customHeight="1">
      <c r="A447" s="128" t="s">
        <v>620</v>
      </c>
      <c r="B447" s="128" t="s">
        <v>110</v>
      </c>
      <c r="C447" s="129" t="s">
        <v>917</v>
      </c>
      <c r="D447" s="112">
        <v>4.0</v>
      </c>
      <c r="E447" s="113">
        <v>5.355</v>
      </c>
      <c r="F447" s="114">
        <v>5.95</v>
      </c>
      <c r="G447" s="115" t="s">
        <v>227</v>
      </c>
      <c r="H447" s="116">
        <v>6.22</v>
      </c>
      <c r="I447" s="117">
        <v>74.0</v>
      </c>
      <c r="J447" s="117">
        <v>0.0</v>
      </c>
      <c r="K447" s="117">
        <v>0.0</v>
      </c>
      <c r="L447" s="124">
        <v>45604.0</v>
      </c>
      <c r="M447" s="125">
        <v>45635.0</v>
      </c>
      <c r="N447" s="118">
        <v>0.0</v>
      </c>
      <c r="O447" s="118">
        <v>0.0</v>
      </c>
      <c r="P447" s="72">
        <v>0.0</v>
      </c>
      <c r="Q447" s="119">
        <v>0.0</v>
      </c>
      <c r="R447" s="119">
        <v>0.0</v>
      </c>
      <c r="S447" s="128">
        <v>0.0</v>
      </c>
      <c r="T447" s="118">
        <v>0.0</v>
      </c>
      <c r="U447" s="118">
        <v>0.0</v>
      </c>
      <c r="V447" s="118">
        <v>0.0</v>
      </c>
      <c r="W447" s="118">
        <v>0.0</v>
      </c>
      <c r="X447" s="118">
        <v>0.0</v>
      </c>
      <c r="Y447" s="118">
        <v>0.0</v>
      </c>
      <c r="Z447" s="118" t="s">
        <v>907</v>
      </c>
      <c r="AA447" s="118" t="s">
        <v>943</v>
      </c>
      <c r="AB447" s="118" t="s">
        <v>909</v>
      </c>
      <c r="AC447" s="120" t="s">
        <v>2454</v>
      </c>
      <c r="AD447" s="72" t="s">
        <v>1065</v>
      </c>
      <c r="AE447" s="72" t="s">
        <v>966</v>
      </c>
      <c r="AF447" s="72" t="s">
        <v>912</v>
      </c>
      <c r="AG447" s="72">
        <v>25.0</v>
      </c>
      <c r="AH447" s="121" t="s">
        <v>2529</v>
      </c>
      <c r="AI447" s="120" t="s">
        <v>984</v>
      </c>
      <c r="AJ447" s="122" t="s">
        <v>1019</v>
      </c>
      <c r="AK447" s="123">
        <f>COUNTIF(Ongoing!$A$2:$X$26,A447)</f>
        <v>0</v>
      </c>
    </row>
    <row r="448" ht="26.25" customHeight="1">
      <c r="A448" s="128" t="s">
        <v>843</v>
      </c>
      <c r="B448" s="128" t="s">
        <v>121</v>
      </c>
      <c r="C448" s="129" t="s">
        <v>63</v>
      </c>
      <c r="D448" s="112">
        <v>7.0</v>
      </c>
      <c r="E448" s="113">
        <v>2.135</v>
      </c>
      <c r="F448" s="114">
        <v>1.925</v>
      </c>
      <c r="G448" s="115" t="s">
        <v>1188</v>
      </c>
      <c r="H448" s="116">
        <v>6.34</v>
      </c>
      <c r="I448" s="117">
        <v>73.0</v>
      </c>
      <c r="J448" s="117">
        <v>0.0</v>
      </c>
      <c r="K448" s="117">
        <v>0.0</v>
      </c>
      <c r="L448" s="124">
        <v>45510.0</v>
      </c>
      <c r="M448" s="125">
        <v>45479.0</v>
      </c>
      <c r="N448" s="118">
        <v>0.0</v>
      </c>
      <c r="O448" s="118">
        <v>0.0</v>
      </c>
      <c r="P448" s="118">
        <v>0.0</v>
      </c>
      <c r="Q448" s="119">
        <v>0.0</v>
      </c>
      <c r="R448" s="119">
        <v>0.0</v>
      </c>
      <c r="S448" s="128">
        <v>0.0</v>
      </c>
      <c r="T448" s="118">
        <v>0.0</v>
      </c>
      <c r="U448" s="118">
        <v>0.0</v>
      </c>
      <c r="V448" s="118">
        <v>0.0</v>
      </c>
      <c r="W448" s="118">
        <v>0.0</v>
      </c>
      <c r="X448" s="118">
        <v>0.0</v>
      </c>
      <c r="Y448" s="118">
        <v>0.0</v>
      </c>
      <c r="Z448" s="118" t="s">
        <v>921</v>
      </c>
      <c r="AA448" s="118" t="s">
        <v>2065</v>
      </c>
      <c r="AB448" s="118" t="s">
        <v>2523</v>
      </c>
      <c r="AC448" s="120" t="s">
        <v>1969</v>
      </c>
      <c r="AD448" s="72" t="s">
        <v>2530</v>
      </c>
      <c r="AE448" s="72" t="s">
        <v>990</v>
      </c>
      <c r="AF448" s="72" t="s">
        <v>990</v>
      </c>
      <c r="AG448" s="72">
        <v>22.0</v>
      </c>
      <c r="AH448" s="121" t="s">
        <v>2531</v>
      </c>
      <c r="AI448" s="120" t="s">
        <v>1000</v>
      </c>
      <c r="AJ448" s="122" t="s">
        <v>942</v>
      </c>
      <c r="AK448" s="123">
        <f>COUNTIF(Ongoing!$A$2:$X$26,A448)</f>
        <v>0</v>
      </c>
    </row>
    <row r="449" ht="26.25" customHeight="1">
      <c r="A449" s="128" t="s">
        <v>569</v>
      </c>
      <c r="B449" s="128" t="s">
        <v>177</v>
      </c>
      <c r="C449" s="129" t="s">
        <v>78</v>
      </c>
      <c r="D449" s="112">
        <v>6.0</v>
      </c>
      <c r="E449" s="113">
        <v>2.415</v>
      </c>
      <c r="F449" s="114">
        <v>0.35</v>
      </c>
      <c r="G449" s="115" t="s">
        <v>955</v>
      </c>
      <c r="H449" s="116">
        <v>6.26</v>
      </c>
      <c r="I449" s="117">
        <v>72.0</v>
      </c>
      <c r="J449" s="117">
        <v>0.0</v>
      </c>
      <c r="K449" s="117">
        <v>0.0</v>
      </c>
      <c r="L449" s="124">
        <v>45510.0</v>
      </c>
      <c r="M449" s="125">
        <v>45417.0</v>
      </c>
      <c r="N449" s="118">
        <v>5.98</v>
      </c>
      <c r="O449" s="118">
        <v>6.13</v>
      </c>
      <c r="P449" s="118">
        <v>0.0</v>
      </c>
      <c r="Q449" s="119">
        <v>0.0</v>
      </c>
      <c r="R449" s="119">
        <v>0.0</v>
      </c>
      <c r="S449" s="128">
        <v>0.0</v>
      </c>
      <c r="T449" s="118">
        <v>0.0</v>
      </c>
      <c r="U449" s="118">
        <v>0.0</v>
      </c>
      <c r="V449" s="118">
        <v>0.0</v>
      </c>
      <c r="W449" s="118">
        <v>0.0</v>
      </c>
      <c r="X449" s="118">
        <v>0.0</v>
      </c>
      <c r="Y449" s="118">
        <v>0.0</v>
      </c>
      <c r="Z449" s="118" t="s">
        <v>921</v>
      </c>
      <c r="AA449" s="118" t="s">
        <v>943</v>
      </c>
      <c r="AB449" s="118" t="s">
        <v>2532</v>
      </c>
      <c r="AC449" s="120" t="s">
        <v>2533</v>
      </c>
      <c r="AD449" s="72" t="s">
        <v>2055</v>
      </c>
      <c r="AE449" s="72" t="s">
        <v>1178</v>
      </c>
      <c r="AF449" s="72" t="s">
        <v>1178</v>
      </c>
      <c r="AG449" s="72">
        <v>24.0</v>
      </c>
      <c r="AH449" s="121" t="s">
        <v>2534</v>
      </c>
      <c r="AI449" s="120" t="s">
        <v>968</v>
      </c>
      <c r="AJ449" s="122" t="s">
        <v>1113</v>
      </c>
      <c r="AK449" s="123">
        <f>COUNTIF(Ongoing!$A$2:$X$26,A449)</f>
        <v>0</v>
      </c>
    </row>
    <row r="450" ht="26.25" customHeight="1">
      <c r="A450" s="128" t="s">
        <v>811</v>
      </c>
      <c r="B450" s="128" t="s">
        <v>151</v>
      </c>
      <c r="C450" s="129" t="s">
        <v>63</v>
      </c>
      <c r="D450" s="112">
        <v>8.0</v>
      </c>
      <c r="E450" s="113">
        <v>0.7</v>
      </c>
      <c r="F450" s="114">
        <v>0.35</v>
      </c>
      <c r="G450" s="115" t="s">
        <v>1304</v>
      </c>
      <c r="H450" s="116">
        <v>5.82</v>
      </c>
      <c r="I450" s="117">
        <v>64.0</v>
      </c>
      <c r="J450" s="117">
        <v>0.0</v>
      </c>
      <c r="K450" s="117">
        <v>0.0</v>
      </c>
      <c r="L450" s="124">
        <v>45417.0</v>
      </c>
      <c r="M450" s="125">
        <v>45417.0</v>
      </c>
      <c r="N450" s="118">
        <v>5.86</v>
      </c>
      <c r="O450" s="118">
        <v>5.87</v>
      </c>
      <c r="P450" s="118">
        <v>0.0</v>
      </c>
      <c r="Q450" s="119">
        <v>0.0</v>
      </c>
      <c r="R450" s="119">
        <v>0.0</v>
      </c>
      <c r="S450" s="128">
        <v>0.0</v>
      </c>
      <c r="T450" s="118">
        <v>0.0</v>
      </c>
      <c r="U450" s="118">
        <v>0.0</v>
      </c>
      <c r="V450" s="118">
        <v>0.0</v>
      </c>
      <c r="W450" s="118">
        <v>0.0</v>
      </c>
      <c r="X450" s="118">
        <v>0.0</v>
      </c>
      <c r="Y450" s="118">
        <v>0.0</v>
      </c>
      <c r="Z450" s="118" t="s">
        <v>907</v>
      </c>
      <c r="AA450" s="118" t="s">
        <v>943</v>
      </c>
      <c r="AB450" s="118" t="s">
        <v>2535</v>
      </c>
      <c r="AC450" s="120" t="s">
        <v>2536</v>
      </c>
      <c r="AD450" s="72" t="s">
        <v>2537</v>
      </c>
      <c r="AE450" s="72" t="s">
        <v>926</v>
      </c>
      <c r="AF450" s="72" t="s">
        <v>1025</v>
      </c>
      <c r="AG450" s="72">
        <v>28.0</v>
      </c>
      <c r="AH450" s="121" t="s">
        <v>2538</v>
      </c>
      <c r="AI450" s="120" t="s">
        <v>968</v>
      </c>
      <c r="AJ450" s="122" t="s">
        <v>942</v>
      </c>
      <c r="AK450" s="123">
        <f>COUNTIF(Ongoing!$A$2:$X$26,A450)</f>
        <v>0</v>
      </c>
    </row>
    <row r="451" ht="26.25" customHeight="1">
      <c r="A451" s="128" t="s">
        <v>361</v>
      </c>
      <c r="B451" s="128" t="s">
        <v>110</v>
      </c>
      <c r="C451" s="129" t="s">
        <v>974</v>
      </c>
      <c r="D451" s="112">
        <v>3.0</v>
      </c>
      <c r="E451" s="113">
        <v>0.665</v>
      </c>
      <c r="F451" s="114">
        <v>0.35</v>
      </c>
      <c r="G451" s="115" t="s">
        <v>505</v>
      </c>
      <c r="H451" s="116">
        <v>4.84</v>
      </c>
      <c r="I451" s="117">
        <v>9.0</v>
      </c>
      <c r="J451" s="117">
        <v>0.0</v>
      </c>
      <c r="K451" s="117">
        <v>0.0</v>
      </c>
      <c r="L451" s="124">
        <v>45417.0</v>
      </c>
      <c r="M451" s="125">
        <v>45417.0</v>
      </c>
      <c r="N451" s="118">
        <v>0.0</v>
      </c>
      <c r="O451" s="118">
        <v>0.0</v>
      </c>
      <c r="P451" s="118">
        <v>0.0</v>
      </c>
      <c r="Q451" s="119">
        <v>0.0</v>
      </c>
      <c r="R451" s="119">
        <v>0.0</v>
      </c>
      <c r="S451" s="128">
        <v>0.0</v>
      </c>
      <c r="T451" s="118">
        <v>0.0</v>
      </c>
      <c r="U451" s="118">
        <v>0.0</v>
      </c>
      <c r="V451" s="118">
        <v>0.0</v>
      </c>
      <c r="W451" s="118">
        <v>0.0</v>
      </c>
      <c r="X451" s="118">
        <v>0.0</v>
      </c>
      <c r="Y451" s="118">
        <v>0.0</v>
      </c>
      <c r="Z451" s="118" t="s">
        <v>907</v>
      </c>
      <c r="AA451" s="118" t="s">
        <v>2065</v>
      </c>
      <c r="AB451" s="118" t="s">
        <v>909</v>
      </c>
      <c r="AC451" s="120" t="s">
        <v>2539</v>
      </c>
      <c r="AD451" s="72" t="s">
        <v>925</v>
      </c>
      <c r="AE451" s="72" t="s">
        <v>2540</v>
      </c>
      <c r="AF451" s="72" t="s">
        <v>2540</v>
      </c>
      <c r="AG451" s="72">
        <v>19.0</v>
      </c>
      <c r="AH451" s="121" t="s">
        <v>2541</v>
      </c>
      <c r="AI451" s="120" t="s">
        <v>968</v>
      </c>
      <c r="AJ451" s="122" t="s">
        <v>980</v>
      </c>
      <c r="AK451" s="123">
        <f>COUNTIF(Ongoing!$A$2:$X$26,A451)</f>
        <v>0</v>
      </c>
    </row>
    <row r="452" ht="26.25" customHeight="1">
      <c r="A452" s="128" t="s">
        <v>712</v>
      </c>
      <c r="B452" s="128" t="s">
        <v>249</v>
      </c>
      <c r="C452" s="129" t="s">
        <v>917</v>
      </c>
      <c r="D452" s="112">
        <v>8.0</v>
      </c>
      <c r="E452" s="113">
        <v>0.91</v>
      </c>
      <c r="F452" s="114">
        <v>0.35</v>
      </c>
      <c r="G452" s="115" t="s">
        <v>969</v>
      </c>
      <c r="H452" s="116">
        <v>5.75</v>
      </c>
      <c r="I452" s="117">
        <v>64.0</v>
      </c>
      <c r="J452" s="117">
        <v>0.0</v>
      </c>
      <c r="K452" s="117">
        <v>0.0</v>
      </c>
      <c r="L452" s="124">
        <v>45448.0</v>
      </c>
      <c r="M452" s="125">
        <v>45417.0</v>
      </c>
      <c r="N452" s="118">
        <v>5.98</v>
      </c>
      <c r="O452" s="118">
        <v>5.92</v>
      </c>
      <c r="P452" s="118">
        <v>0.62</v>
      </c>
      <c r="Q452" s="119">
        <v>5.98</v>
      </c>
      <c r="R452" s="119">
        <v>5.98</v>
      </c>
      <c r="S452" s="128">
        <v>0.71</v>
      </c>
      <c r="T452" s="118">
        <v>0.0</v>
      </c>
      <c r="U452" s="118">
        <v>0.0</v>
      </c>
      <c r="V452" s="118">
        <v>0.0</v>
      </c>
      <c r="W452" s="118">
        <v>0.0</v>
      </c>
      <c r="X452" s="118">
        <v>0.0</v>
      </c>
      <c r="Y452" s="118">
        <v>0.0</v>
      </c>
      <c r="Z452" s="118" t="s">
        <v>921</v>
      </c>
      <c r="AA452" s="118" t="s">
        <v>936</v>
      </c>
      <c r="AB452" s="118" t="s">
        <v>2542</v>
      </c>
      <c r="AC452" s="120" t="s">
        <v>2543</v>
      </c>
      <c r="AD452" s="72" t="s">
        <v>1325</v>
      </c>
      <c r="AE452" s="72" t="s">
        <v>2037</v>
      </c>
      <c r="AF452" s="72" t="s">
        <v>1115</v>
      </c>
      <c r="AG452" s="72">
        <v>34.0</v>
      </c>
      <c r="AH452" s="121" t="s">
        <v>2544</v>
      </c>
      <c r="AI452" s="120" t="s">
        <v>915</v>
      </c>
      <c r="AJ452" s="122" t="s">
        <v>929</v>
      </c>
      <c r="AK452" s="123">
        <f>COUNTIF(Ongoing!$A$2:$X$26,A452)</f>
        <v>0</v>
      </c>
    </row>
    <row r="453" ht="26.25" customHeight="1">
      <c r="A453" s="128" t="s">
        <v>316</v>
      </c>
      <c r="B453" s="128" t="s">
        <v>238</v>
      </c>
      <c r="C453" s="129" t="s">
        <v>78</v>
      </c>
      <c r="D453" s="112">
        <v>2.0</v>
      </c>
      <c r="E453" s="113">
        <v>38.36</v>
      </c>
      <c r="F453" s="114">
        <v>40.04</v>
      </c>
      <c r="G453" s="115" t="s">
        <v>2189</v>
      </c>
      <c r="H453" s="116">
        <v>6.92</v>
      </c>
      <c r="I453" s="117">
        <v>85.0</v>
      </c>
      <c r="J453" s="117">
        <v>60.0</v>
      </c>
      <c r="K453" s="117">
        <v>0.0</v>
      </c>
      <c r="L453" s="117" t="s">
        <v>2545</v>
      </c>
      <c r="M453" s="118" t="s">
        <v>2546</v>
      </c>
      <c r="N453" s="118">
        <v>5.91</v>
      </c>
      <c r="O453" s="118">
        <v>6.66</v>
      </c>
      <c r="P453" s="118">
        <v>0.92</v>
      </c>
      <c r="Q453" s="119">
        <v>5.94</v>
      </c>
      <c r="R453" s="119">
        <v>6.62</v>
      </c>
      <c r="S453" s="128">
        <v>0.73</v>
      </c>
      <c r="T453" s="118">
        <v>5.92</v>
      </c>
      <c r="U453" s="118">
        <v>6.7</v>
      </c>
      <c r="V453" s="118">
        <v>0.97</v>
      </c>
      <c r="W453" s="118">
        <v>0.0</v>
      </c>
      <c r="X453" s="118">
        <v>0.0</v>
      </c>
      <c r="Y453" s="118">
        <v>0.0</v>
      </c>
      <c r="Z453" s="118" t="s">
        <v>907</v>
      </c>
      <c r="AA453" s="118" t="s">
        <v>1016</v>
      </c>
      <c r="AB453" s="118" t="s">
        <v>2547</v>
      </c>
      <c r="AC453" s="120" t="s">
        <v>2548</v>
      </c>
      <c r="AD453" s="72" t="s">
        <v>925</v>
      </c>
      <c r="AE453" s="72" t="s">
        <v>927</v>
      </c>
      <c r="AF453" s="72" t="s">
        <v>1140</v>
      </c>
      <c r="AG453" s="72">
        <v>25.0</v>
      </c>
      <c r="AH453" s="121" t="s">
        <v>2549</v>
      </c>
      <c r="AI453" s="120" t="s">
        <v>915</v>
      </c>
      <c r="AJ453" s="122" t="s">
        <v>916</v>
      </c>
      <c r="AK453" s="123">
        <f>COUNTIF(Ongoing!$A$2:$X$26,A453)</f>
        <v>0</v>
      </c>
    </row>
    <row r="454" ht="26.25" customHeight="1">
      <c r="A454" s="128" t="s">
        <v>403</v>
      </c>
      <c r="B454" s="128" t="s">
        <v>116</v>
      </c>
      <c r="C454" s="129" t="s">
        <v>63</v>
      </c>
      <c r="D454" s="112">
        <v>4.0</v>
      </c>
      <c r="E454" s="113">
        <v>15.19</v>
      </c>
      <c r="F454" s="114">
        <v>8.75</v>
      </c>
      <c r="G454" s="115" t="s">
        <v>1241</v>
      </c>
      <c r="H454" s="116">
        <v>6.48</v>
      </c>
      <c r="I454" s="117">
        <v>77.0</v>
      </c>
      <c r="J454" s="117">
        <v>0.0</v>
      </c>
      <c r="K454" s="117">
        <v>0.0</v>
      </c>
      <c r="L454" s="117" t="s">
        <v>1648</v>
      </c>
      <c r="M454" s="118" t="s">
        <v>1167</v>
      </c>
      <c r="N454" s="118">
        <v>6.09</v>
      </c>
      <c r="O454" s="118">
        <v>6.44</v>
      </c>
      <c r="P454" s="118">
        <v>0.0</v>
      </c>
      <c r="Q454" s="119">
        <v>0.0</v>
      </c>
      <c r="R454" s="119">
        <v>0.0</v>
      </c>
      <c r="S454" s="128">
        <v>0.0</v>
      </c>
      <c r="T454" s="118">
        <v>0.0</v>
      </c>
      <c r="U454" s="118">
        <v>0.0</v>
      </c>
      <c r="V454" s="118">
        <v>0.0</v>
      </c>
      <c r="W454" s="118">
        <v>0.0</v>
      </c>
      <c r="X454" s="118">
        <v>0.0</v>
      </c>
      <c r="Y454" s="118">
        <v>0.0</v>
      </c>
      <c r="Z454" s="118" t="s">
        <v>921</v>
      </c>
      <c r="AA454" s="118" t="s">
        <v>1063</v>
      </c>
      <c r="AB454" s="118" t="s">
        <v>1023</v>
      </c>
      <c r="AC454" s="120" t="s">
        <v>2550</v>
      </c>
      <c r="AD454" s="72" t="s">
        <v>925</v>
      </c>
      <c r="AE454" s="72" t="s">
        <v>926</v>
      </c>
      <c r="AF454" s="72" t="s">
        <v>926</v>
      </c>
      <c r="AG454" s="72">
        <v>24.0</v>
      </c>
      <c r="AH454" s="121" t="s">
        <v>2551</v>
      </c>
      <c r="AI454" s="120" t="s">
        <v>915</v>
      </c>
      <c r="AJ454" s="122" t="s">
        <v>942</v>
      </c>
      <c r="AK454" s="123">
        <f>COUNTIF(Ongoing!$A$2:$X$26,A454)</f>
        <v>0</v>
      </c>
    </row>
    <row r="455" ht="26.25" customHeight="1">
      <c r="A455" s="128" t="s">
        <v>508</v>
      </c>
      <c r="B455" s="128" t="s">
        <v>259</v>
      </c>
      <c r="C455" s="129" t="s">
        <v>78</v>
      </c>
      <c r="D455" s="112">
        <v>6.0</v>
      </c>
      <c r="E455" s="113">
        <v>2.03</v>
      </c>
      <c r="F455" s="114">
        <v>0.35</v>
      </c>
      <c r="G455" s="115" t="s">
        <v>1028</v>
      </c>
      <c r="H455" s="116">
        <v>6.15</v>
      </c>
      <c r="I455" s="117">
        <v>67.0</v>
      </c>
      <c r="J455" s="117">
        <v>0.0</v>
      </c>
      <c r="K455" s="117">
        <v>0.0</v>
      </c>
      <c r="L455" s="124">
        <v>45510.0</v>
      </c>
      <c r="M455" s="125">
        <v>45417.0</v>
      </c>
      <c r="N455" s="118">
        <v>5.72</v>
      </c>
      <c r="O455" s="118">
        <v>5.94</v>
      </c>
      <c r="P455" s="118">
        <v>0.0</v>
      </c>
      <c r="Q455" s="119">
        <v>0.0</v>
      </c>
      <c r="R455" s="119">
        <v>0.0</v>
      </c>
      <c r="S455" s="128">
        <v>0.0</v>
      </c>
      <c r="T455" s="118">
        <v>0.0</v>
      </c>
      <c r="U455" s="118">
        <v>0.0</v>
      </c>
      <c r="V455" s="118">
        <v>0.0</v>
      </c>
      <c r="W455" s="118">
        <v>0.0</v>
      </c>
      <c r="X455" s="118">
        <v>0.0</v>
      </c>
      <c r="Y455" s="118">
        <v>0.0</v>
      </c>
      <c r="Z455" s="118" t="s">
        <v>921</v>
      </c>
      <c r="AA455" s="118" t="s">
        <v>930</v>
      </c>
      <c r="AB455" s="118" t="s">
        <v>909</v>
      </c>
      <c r="AC455" s="120" t="s">
        <v>2552</v>
      </c>
      <c r="AD455" s="72" t="s">
        <v>1055</v>
      </c>
      <c r="AE455" s="72" t="s">
        <v>1079</v>
      </c>
      <c r="AF455" s="72" t="s">
        <v>926</v>
      </c>
      <c r="AG455" s="72">
        <v>25.0</v>
      </c>
      <c r="AH455" s="121" t="s">
        <v>2553</v>
      </c>
      <c r="AI455" s="120" t="s">
        <v>915</v>
      </c>
      <c r="AJ455" s="122" t="s">
        <v>1113</v>
      </c>
      <c r="AK455" s="123">
        <f>COUNTIF(Ongoing!$A$2:$X$26,A455)</f>
        <v>0</v>
      </c>
    </row>
    <row r="456" ht="26.25" customHeight="1">
      <c r="A456" s="128" t="s">
        <v>572</v>
      </c>
      <c r="B456" s="128" t="s">
        <v>264</v>
      </c>
      <c r="C456" s="129" t="s">
        <v>63</v>
      </c>
      <c r="D456" s="112">
        <v>8.0</v>
      </c>
      <c r="E456" s="113">
        <v>0.7</v>
      </c>
      <c r="F456" s="114">
        <v>0.35</v>
      </c>
      <c r="G456" s="115" t="s">
        <v>519</v>
      </c>
      <c r="H456" s="116">
        <v>6.27</v>
      </c>
      <c r="I456" s="117">
        <v>41.0</v>
      </c>
      <c r="J456" s="117">
        <v>0.0</v>
      </c>
      <c r="K456" s="117">
        <v>0.0</v>
      </c>
      <c r="L456" s="124">
        <v>45417.0</v>
      </c>
      <c r="M456" s="125">
        <v>45417.0</v>
      </c>
      <c r="N456" s="118">
        <v>0.0</v>
      </c>
      <c r="O456" s="118">
        <v>0.0</v>
      </c>
      <c r="P456" s="118">
        <v>0.0</v>
      </c>
      <c r="Q456" s="119">
        <v>0.0</v>
      </c>
      <c r="R456" s="119">
        <v>0.0</v>
      </c>
      <c r="S456" s="128">
        <v>0.0</v>
      </c>
      <c r="T456" s="118">
        <v>0.0</v>
      </c>
      <c r="U456" s="118">
        <v>0.0</v>
      </c>
      <c r="V456" s="118">
        <v>0.0</v>
      </c>
      <c r="W456" s="118">
        <v>0.0</v>
      </c>
      <c r="X456" s="118">
        <v>0.0</v>
      </c>
      <c r="Y456" s="118">
        <v>0.0</v>
      </c>
      <c r="Z456" s="118" t="s">
        <v>907</v>
      </c>
      <c r="AA456" s="118" t="s">
        <v>1335</v>
      </c>
      <c r="AB456" s="118" t="s">
        <v>2554</v>
      </c>
      <c r="AC456" s="120" t="s">
        <v>2555</v>
      </c>
      <c r="AD456" s="72" t="s">
        <v>2556</v>
      </c>
      <c r="AE456" s="72" t="s">
        <v>1079</v>
      </c>
      <c r="AF456" s="72" t="s">
        <v>1178</v>
      </c>
      <c r="AG456" s="72">
        <v>22.0</v>
      </c>
      <c r="AH456" s="121" t="s">
        <v>2557</v>
      </c>
      <c r="AI456" s="120" t="s">
        <v>984</v>
      </c>
      <c r="AJ456" s="122" t="s">
        <v>992</v>
      </c>
      <c r="AK456" s="123">
        <f>COUNTIF(Ongoing!$A$2:$X$26,A456)</f>
        <v>0</v>
      </c>
    </row>
    <row r="457" ht="26.25" customHeight="1">
      <c r="A457" s="128" t="s">
        <v>753</v>
      </c>
      <c r="B457" s="128" t="s">
        <v>238</v>
      </c>
      <c r="C457" s="129" t="s">
        <v>917</v>
      </c>
      <c r="D457" s="112">
        <v>8.0</v>
      </c>
      <c r="E457" s="113">
        <v>0.77</v>
      </c>
      <c r="F457" s="114">
        <v>0.35</v>
      </c>
      <c r="G457" s="115" t="s">
        <v>1075</v>
      </c>
      <c r="H457" s="116">
        <v>5.9</v>
      </c>
      <c r="I457" s="117">
        <v>45.0</v>
      </c>
      <c r="J457" s="117">
        <v>0.0</v>
      </c>
      <c r="K457" s="117">
        <v>0.0</v>
      </c>
      <c r="L457" s="124">
        <v>45417.0</v>
      </c>
      <c r="M457" s="125">
        <v>45417.0</v>
      </c>
      <c r="N457" s="118">
        <v>0.0</v>
      </c>
      <c r="O457" s="118">
        <v>0.0</v>
      </c>
      <c r="P457" s="118">
        <v>0.0</v>
      </c>
      <c r="Q457" s="119">
        <v>0.0</v>
      </c>
      <c r="R457" s="119">
        <v>0.0</v>
      </c>
      <c r="S457" s="128">
        <v>0.0</v>
      </c>
      <c r="T457" s="118">
        <v>0.0</v>
      </c>
      <c r="U457" s="118">
        <v>0.0</v>
      </c>
      <c r="V457" s="118">
        <v>0.0</v>
      </c>
      <c r="W457" s="118">
        <v>0.0</v>
      </c>
      <c r="X457" s="118">
        <v>0.0</v>
      </c>
      <c r="Y457" s="118">
        <v>0.0</v>
      </c>
      <c r="Z457" s="118" t="s">
        <v>907</v>
      </c>
      <c r="AA457" s="118" t="s">
        <v>1106</v>
      </c>
      <c r="AB457" s="118" t="s">
        <v>1431</v>
      </c>
      <c r="AC457" s="120" t="s">
        <v>2558</v>
      </c>
      <c r="AD457" s="72" t="s">
        <v>2559</v>
      </c>
      <c r="AE457" s="72" t="s">
        <v>1262</v>
      </c>
      <c r="AF457" s="72" t="s">
        <v>1262</v>
      </c>
      <c r="AG457" s="72">
        <v>20.0</v>
      </c>
      <c r="AH457" s="121" t="s">
        <v>2560</v>
      </c>
      <c r="AI457" s="120" t="s">
        <v>1000</v>
      </c>
      <c r="AJ457" s="122" t="s">
        <v>1019</v>
      </c>
      <c r="AK457" s="123">
        <f>COUNTIF(Ongoing!$A$2:$X$26,A457)</f>
        <v>0</v>
      </c>
    </row>
    <row r="458" ht="26.25" customHeight="1">
      <c r="A458" s="128" t="s">
        <v>333</v>
      </c>
      <c r="B458" s="128" t="s">
        <v>143</v>
      </c>
      <c r="C458" s="129" t="s">
        <v>974</v>
      </c>
      <c r="D458" s="112">
        <v>3.0</v>
      </c>
      <c r="E458" s="113">
        <v>0.665</v>
      </c>
      <c r="F458" s="114">
        <v>0.35</v>
      </c>
      <c r="G458" s="115" t="s">
        <v>505</v>
      </c>
      <c r="H458" s="116">
        <v>4.84</v>
      </c>
      <c r="I458" s="117">
        <v>9.0</v>
      </c>
      <c r="J458" s="117">
        <v>0.0</v>
      </c>
      <c r="K458" s="117">
        <v>0.0</v>
      </c>
      <c r="L458" s="124">
        <v>45417.0</v>
      </c>
      <c r="M458" s="125">
        <v>45417.0</v>
      </c>
      <c r="N458" s="118">
        <v>0.0</v>
      </c>
      <c r="O458" s="118">
        <v>0.0</v>
      </c>
      <c r="P458" s="118">
        <v>0.0</v>
      </c>
      <c r="Q458" s="119">
        <v>0.0</v>
      </c>
      <c r="R458" s="119">
        <v>0.0</v>
      </c>
      <c r="S458" s="128">
        <v>0.0</v>
      </c>
      <c r="T458" s="118">
        <v>0.0</v>
      </c>
      <c r="U458" s="118">
        <v>0.0</v>
      </c>
      <c r="V458" s="118">
        <v>0.0</v>
      </c>
      <c r="W458" s="118">
        <v>0.0</v>
      </c>
      <c r="X458" s="118">
        <v>0.0</v>
      </c>
      <c r="Y458" s="118">
        <v>0.0</v>
      </c>
      <c r="Z458" s="118" t="s">
        <v>907</v>
      </c>
      <c r="AA458" s="118" t="s">
        <v>922</v>
      </c>
      <c r="AB458" s="118" t="s">
        <v>2561</v>
      </c>
      <c r="AC458" s="120" t="s">
        <v>2562</v>
      </c>
      <c r="AD458" s="72" t="s">
        <v>925</v>
      </c>
      <c r="AE458" s="72" t="s">
        <v>2563</v>
      </c>
      <c r="AF458" s="72" t="s">
        <v>1474</v>
      </c>
      <c r="AG458" s="72">
        <v>33.0</v>
      </c>
      <c r="AH458" s="121" t="s">
        <v>2564</v>
      </c>
      <c r="AI458" s="120" t="s">
        <v>949</v>
      </c>
      <c r="AJ458" s="122" t="s">
        <v>980</v>
      </c>
      <c r="AK458" s="123">
        <f>COUNTIF(Ongoing!$A$2:$X$26,A458)</f>
        <v>0</v>
      </c>
    </row>
    <row r="459" ht="26.25" customHeight="1">
      <c r="A459" s="128" t="s">
        <v>308</v>
      </c>
      <c r="B459" s="128" t="s">
        <v>113</v>
      </c>
      <c r="C459" s="129" t="s">
        <v>78</v>
      </c>
      <c r="D459" s="112">
        <v>3.0</v>
      </c>
      <c r="E459" s="113">
        <v>26.95</v>
      </c>
      <c r="F459" s="114">
        <v>18.48</v>
      </c>
      <c r="G459" s="115" t="s">
        <v>2565</v>
      </c>
      <c r="H459" s="116">
        <v>6.87</v>
      </c>
      <c r="I459" s="117">
        <v>71.0</v>
      </c>
      <c r="J459" s="117">
        <v>20.0</v>
      </c>
      <c r="K459" s="117">
        <v>0.0</v>
      </c>
      <c r="L459" s="117" t="s">
        <v>2566</v>
      </c>
      <c r="M459" s="118" t="s">
        <v>1520</v>
      </c>
      <c r="N459" s="118">
        <v>6.06</v>
      </c>
      <c r="O459" s="118">
        <v>7.18</v>
      </c>
      <c r="P459" s="118">
        <v>0.0</v>
      </c>
      <c r="Q459" s="119">
        <v>0.0</v>
      </c>
      <c r="R459" s="119">
        <v>0.0</v>
      </c>
      <c r="S459" s="128">
        <v>0.0</v>
      </c>
      <c r="T459" s="118">
        <v>0.0</v>
      </c>
      <c r="U459" s="118">
        <v>0.0</v>
      </c>
      <c r="V459" s="118">
        <v>0.0</v>
      </c>
      <c r="W459" s="118">
        <v>0.0</v>
      </c>
      <c r="X459" s="118">
        <v>0.0</v>
      </c>
      <c r="Y459" s="118">
        <v>0.0</v>
      </c>
      <c r="Z459" s="118" t="s">
        <v>907</v>
      </c>
      <c r="AA459" s="118" t="s">
        <v>950</v>
      </c>
      <c r="AB459" s="118" t="s">
        <v>909</v>
      </c>
      <c r="AC459" s="120" t="s">
        <v>2567</v>
      </c>
      <c r="AD459" s="72" t="s">
        <v>2568</v>
      </c>
      <c r="AE459" s="72" t="s">
        <v>1115</v>
      </c>
      <c r="AF459" s="72" t="s">
        <v>1085</v>
      </c>
      <c r="AG459" s="72">
        <v>27.0</v>
      </c>
      <c r="AH459" s="121" t="s">
        <v>2569</v>
      </c>
      <c r="AI459" s="120" t="s">
        <v>949</v>
      </c>
      <c r="AJ459" s="122" t="s">
        <v>916</v>
      </c>
      <c r="AK459" s="123">
        <f>COUNTIF(Ongoing!$A$2:$X$26,A459)</f>
        <v>0</v>
      </c>
    </row>
    <row r="460" ht="26.25" customHeight="1">
      <c r="A460" s="128" t="s">
        <v>469</v>
      </c>
      <c r="B460" s="128" t="s">
        <v>110</v>
      </c>
      <c r="C460" s="129" t="s">
        <v>63</v>
      </c>
      <c r="D460" s="112">
        <v>5.0</v>
      </c>
      <c r="E460" s="113">
        <v>5.11</v>
      </c>
      <c r="F460" s="114">
        <v>7.63</v>
      </c>
      <c r="G460" s="115" t="s">
        <v>607</v>
      </c>
      <c r="H460" s="116">
        <v>6.39</v>
      </c>
      <c r="I460" s="117">
        <v>82.0</v>
      </c>
      <c r="J460" s="117">
        <v>0.0</v>
      </c>
      <c r="K460" s="117">
        <v>0.0</v>
      </c>
      <c r="L460" s="124">
        <v>45604.0</v>
      </c>
      <c r="M460" s="118" t="s">
        <v>1118</v>
      </c>
      <c r="N460" s="118">
        <v>0.0</v>
      </c>
      <c r="O460" s="118">
        <v>0.0</v>
      </c>
      <c r="P460" s="118">
        <v>0.0</v>
      </c>
      <c r="Q460" s="119">
        <v>0.0</v>
      </c>
      <c r="R460" s="119">
        <v>0.0</v>
      </c>
      <c r="S460" s="128">
        <v>0.0</v>
      </c>
      <c r="T460" s="118">
        <v>0.0</v>
      </c>
      <c r="U460" s="118">
        <v>0.0</v>
      </c>
      <c r="V460" s="118">
        <v>0.0</v>
      </c>
      <c r="W460" s="118">
        <v>0.0</v>
      </c>
      <c r="X460" s="118">
        <v>0.0</v>
      </c>
      <c r="Y460" s="118">
        <v>0.0</v>
      </c>
      <c r="Z460" s="118" t="s">
        <v>907</v>
      </c>
      <c r="AA460" s="118" t="s">
        <v>1048</v>
      </c>
      <c r="AB460" s="118" t="s">
        <v>1854</v>
      </c>
      <c r="AC460" s="120" t="s">
        <v>2570</v>
      </c>
      <c r="AD460" s="72" t="s">
        <v>2420</v>
      </c>
      <c r="AE460" s="72" t="s">
        <v>912</v>
      </c>
      <c r="AF460" s="72" t="s">
        <v>912</v>
      </c>
      <c r="AG460" s="72">
        <v>25.0</v>
      </c>
      <c r="AH460" s="121" t="s">
        <v>2571</v>
      </c>
      <c r="AI460" s="120" t="s">
        <v>984</v>
      </c>
      <c r="AJ460" s="122" t="s">
        <v>935</v>
      </c>
      <c r="AK460" s="123">
        <f>COUNTIF(Ongoing!$A$2:$X$26,A460)</f>
        <v>0</v>
      </c>
    </row>
    <row r="461" ht="26.25" customHeight="1">
      <c r="A461" s="128" t="s">
        <v>467</v>
      </c>
      <c r="B461" s="128" t="s">
        <v>143</v>
      </c>
      <c r="C461" s="129" t="s">
        <v>917</v>
      </c>
      <c r="D461" s="112">
        <v>3.0</v>
      </c>
      <c r="E461" s="113">
        <v>4.795</v>
      </c>
      <c r="F461" s="114">
        <v>7.035</v>
      </c>
      <c r="G461" s="115" t="s">
        <v>584</v>
      </c>
      <c r="H461" s="116">
        <v>6.25</v>
      </c>
      <c r="I461" s="117">
        <v>74.0</v>
      </c>
      <c r="J461" s="117">
        <v>0.0</v>
      </c>
      <c r="K461" s="117">
        <v>0.0</v>
      </c>
      <c r="L461" s="124">
        <v>45604.0</v>
      </c>
      <c r="M461" s="118" t="s">
        <v>1037</v>
      </c>
      <c r="N461" s="118">
        <v>0.0</v>
      </c>
      <c r="O461" s="118">
        <v>0.0</v>
      </c>
      <c r="P461" s="118">
        <v>0.0</v>
      </c>
      <c r="Q461" s="119">
        <v>0.0</v>
      </c>
      <c r="R461" s="119">
        <v>0.0</v>
      </c>
      <c r="S461" s="128">
        <v>0.0</v>
      </c>
      <c r="T461" s="118">
        <v>0.0</v>
      </c>
      <c r="U461" s="118">
        <v>0.0</v>
      </c>
      <c r="V461" s="118">
        <v>0.0</v>
      </c>
      <c r="W461" s="118">
        <v>0.0</v>
      </c>
      <c r="X461" s="118">
        <v>0.0</v>
      </c>
      <c r="Y461" s="118">
        <v>0.0</v>
      </c>
      <c r="Z461" s="118" t="s">
        <v>921</v>
      </c>
      <c r="AA461" s="118" t="s">
        <v>936</v>
      </c>
      <c r="AB461" s="118" t="s">
        <v>1888</v>
      </c>
      <c r="AC461" s="120" t="s">
        <v>2572</v>
      </c>
      <c r="AD461" s="72" t="s">
        <v>2573</v>
      </c>
      <c r="AE461" s="72" t="s">
        <v>1396</v>
      </c>
      <c r="AF461" s="72" t="s">
        <v>1416</v>
      </c>
      <c r="AG461" s="72">
        <v>26.0</v>
      </c>
      <c r="AH461" s="121" t="s">
        <v>2574</v>
      </c>
      <c r="AI461" s="120" t="s">
        <v>915</v>
      </c>
      <c r="AJ461" s="122" t="s">
        <v>973</v>
      </c>
      <c r="AK461" s="123">
        <f>COUNTIF(Ongoing!$A$2:$X$26,A461)</f>
        <v>0</v>
      </c>
    </row>
    <row r="462" ht="26.25" customHeight="1">
      <c r="A462" s="128" t="s">
        <v>501</v>
      </c>
      <c r="B462" s="128" t="s">
        <v>103</v>
      </c>
      <c r="C462" s="129" t="s">
        <v>78</v>
      </c>
      <c r="D462" s="112">
        <v>5.0</v>
      </c>
      <c r="E462" s="113">
        <v>5.95</v>
      </c>
      <c r="F462" s="114">
        <v>1.295</v>
      </c>
      <c r="G462" s="115" t="s">
        <v>584</v>
      </c>
      <c r="H462" s="116">
        <v>6.58</v>
      </c>
      <c r="I462" s="117">
        <v>59.0</v>
      </c>
      <c r="J462" s="117">
        <v>0.0</v>
      </c>
      <c r="K462" s="117">
        <v>0.0</v>
      </c>
      <c r="L462" s="117" t="s">
        <v>1703</v>
      </c>
      <c r="M462" s="125">
        <v>45448.0</v>
      </c>
      <c r="N462" s="118">
        <v>0.0</v>
      </c>
      <c r="O462" s="118">
        <v>0.0</v>
      </c>
      <c r="P462" s="118">
        <v>0.0</v>
      </c>
      <c r="Q462" s="119">
        <v>0.0</v>
      </c>
      <c r="R462" s="119">
        <v>0.0</v>
      </c>
      <c r="S462" s="128">
        <v>0.0</v>
      </c>
      <c r="T462" s="118">
        <v>0.0</v>
      </c>
      <c r="U462" s="118">
        <v>0.0</v>
      </c>
      <c r="V462" s="118">
        <v>0.0</v>
      </c>
      <c r="W462" s="118">
        <v>0.0</v>
      </c>
      <c r="X462" s="118">
        <v>0.0</v>
      </c>
      <c r="Y462" s="118">
        <v>0.0</v>
      </c>
      <c r="Z462" s="118" t="s">
        <v>907</v>
      </c>
      <c r="AA462" s="118" t="s">
        <v>1871</v>
      </c>
      <c r="AB462" s="118" t="s">
        <v>909</v>
      </c>
      <c r="AC462" s="120" t="s">
        <v>2575</v>
      </c>
      <c r="AD462" s="72" t="s">
        <v>1540</v>
      </c>
      <c r="AE462" s="72" t="s">
        <v>2336</v>
      </c>
      <c r="AF462" s="72" t="s">
        <v>2336</v>
      </c>
      <c r="AG462" s="72">
        <v>20.0</v>
      </c>
      <c r="AH462" s="121" t="s">
        <v>2576</v>
      </c>
      <c r="AI462" s="120" t="s">
        <v>949</v>
      </c>
      <c r="AJ462" s="122" t="s">
        <v>992</v>
      </c>
      <c r="AK462" s="123">
        <f>COUNTIF(Ongoing!$A$2:$X$26,A462)</f>
        <v>0</v>
      </c>
    </row>
    <row r="463" ht="26.25" customHeight="1">
      <c r="A463" s="128" t="s">
        <v>546</v>
      </c>
      <c r="B463" s="128" t="s">
        <v>238</v>
      </c>
      <c r="C463" s="129" t="s">
        <v>78</v>
      </c>
      <c r="D463" s="112">
        <v>6.0</v>
      </c>
      <c r="E463" s="113">
        <v>0.63</v>
      </c>
      <c r="F463" s="114">
        <v>0.35</v>
      </c>
      <c r="G463" s="115" t="s">
        <v>505</v>
      </c>
      <c r="H463" s="116">
        <v>5.87</v>
      </c>
      <c r="I463" s="117">
        <v>38.0</v>
      </c>
      <c r="J463" s="117">
        <v>0.0</v>
      </c>
      <c r="K463" s="117">
        <v>0.0</v>
      </c>
      <c r="L463" s="124">
        <v>45417.0</v>
      </c>
      <c r="M463" s="125">
        <v>45417.0</v>
      </c>
      <c r="N463" s="118">
        <v>0.0</v>
      </c>
      <c r="O463" s="118">
        <v>0.0</v>
      </c>
      <c r="P463" s="118">
        <v>0.0</v>
      </c>
      <c r="Q463" s="119">
        <v>0.0</v>
      </c>
      <c r="R463" s="119">
        <v>0.0</v>
      </c>
      <c r="S463" s="128">
        <v>0.0</v>
      </c>
      <c r="T463" s="118">
        <v>0.0</v>
      </c>
      <c r="U463" s="118">
        <v>0.0</v>
      </c>
      <c r="V463" s="118">
        <v>0.0</v>
      </c>
      <c r="W463" s="118">
        <v>0.0</v>
      </c>
      <c r="X463" s="118">
        <v>0.0</v>
      </c>
      <c r="Y463" s="118">
        <v>0.0</v>
      </c>
      <c r="Z463" s="118" t="s">
        <v>956</v>
      </c>
      <c r="AA463" s="118" t="s">
        <v>963</v>
      </c>
      <c r="AB463" s="118" t="s">
        <v>1107</v>
      </c>
      <c r="AC463" s="120" t="s">
        <v>2577</v>
      </c>
      <c r="AD463" s="72" t="s">
        <v>1848</v>
      </c>
      <c r="AE463" s="72" t="s">
        <v>1474</v>
      </c>
      <c r="AF463" s="72" t="s">
        <v>1474</v>
      </c>
      <c r="AG463" s="72">
        <v>17.0</v>
      </c>
      <c r="AH463" s="121" t="s">
        <v>2578</v>
      </c>
      <c r="AI463" s="120" t="s">
        <v>1581</v>
      </c>
      <c r="AJ463" s="122" t="s">
        <v>916</v>
      </c>
      <c r="AK463" s="123">
        <f>COUNTIF(Ongoing!$A$2:$X$26,A463)</f>
        <v>0</v>
      </c>
    </row>
    <row r="464" ht="26.25" customHeight="1">
      <c r="A464" s="128" t="s">
        <v>339</v>
      </c>
      <c r="B464" s="128" t="s">
        <v>98</v>
      </c>
      <c r="C464" s="129" t="s">
        <v>974</v>
      </c>
      <c r="D464" s="112">
        <v>3.0</v>
      </c>
      <c r="E464" s="113">
        <v>0.7</v>
      </c>
      <c r="F464" s="114">
        <v>0.35</v>
      </c>
      <c r="G464" s="115" t="s">
        <v>505</v>
      </c>
      <c r="H464" s="116">
        <v>4.84</v>
      </c>
      <c r="I464" s="117">
        <v>10.0</v>
      </c>
      <c r="J464" s="117">
        <v>0.0</v>
      </c>
      <c r="K464" s="117">
        <v>0.0</v>
      </c>
      <c r="L464" s="124">
        <v>45417.0</v>
      </c>
      <c r="M464" s="125">
        <v>45417.0</v>
      </c>
      <c r="N464" s="118">
        <v>0.0</v>
      </c>
      <c r="O464" s="118">
        <v>0.0</v>
      </c>
      <c r="P464" s="118">
        <v>0.0</v>
      </c>
      <c r="Q464" s="119">
        <v>0.0</v>
      </c>
      <c r="R464" s="119">
        <v>0.0</v>
      </c>
      <c r="S464" s="128">
        <v>0.0</v>
      </c>
      <c r="T464" s="118">
        <v>0.0</v>
      </c>
      <c r="U464" s="118">
        <v>0.0</v>
      </c>
      <c r="V464" s="118">
        <v>0.0</v>
      </c>
      <c r="W464" s="118">
        <v>0.0</v>
      </c>
      <c r="X464" s="118">
        <v>0.0</v>
      </c>
      <c r="Y464" s="118">
        <v>0.0</v>
      </c>
      <c r="Z464" s="118" t="s">
        <v>921</v>
      </c>
      <c r="AA464" s="118" t="s">
        <v>975</v>
      </c>
      <c r="AB464" s="118" t="s">
        <v>2213</v>
      </c>
      <c r="AC464" s="120" t="s">
        <v>2579</v>
      </c>
      <c r="AD464" s="72" t="s">
        <v>1737</v>
      </c>
      <c r="AE464" s="72" t="s">
        <v>1478</v>
      </c>
      <c r="AF464" s="72" t="s">
        <v>1478</v>
      </c>
      <c r="AG464" s="72">
        <v>17.0</v>
      </c>
      <c r="AH464" s="121" t="s">
        <v>2580</v>
      </c>
      <c r="AI464" s="120" t="s">
        <v>915</v>
      </c>
      <c r="AJ464" s="122" t="s">
        <v>980</v>
      </c>
      <c r="AK464" s="123">
        <f>COUNTIF(Ongoing!$A$2:$X$26,A464)</f>
        <v>0</v>
      </c>
    </row>
    <row r="465" ht="26.25" customHeight="1">
      <c r="A465" s="128" t="s">
        <v>178</v>
      </c>
      <c r="B465" s="128" t="s">
        <v>90</v>
      </c>
      <c r="C465" s="129" t="s">
        <v>63</v>
      </c>
      <c r="D465" s="112">
        <v>1.0</v>
      </c>
      <c r="E465" s="113">
        <v>33.53</v>
      </c>
      <c r="F465" s="114">
        <v>26.88</v>
      </c>
      <c r="G465" s="115" t="s">
        <v>2581</v>
      </c>
      <c r="H465" s="116">
        <v>6.96</v>
      </c>
      <c r="I465" s="117">
        <v>77.0</v>
      </c>
      <c r="J465" s="117">
        <v>0.0</v>
      </c>
      <c r="K465" s="117">
        <v>0.0</v>
      </c>
      <c r="L465" s="117" t="s">
        <v>2191</v>
      </c>
      <c r="M465" s="118" t="s">
        <v>995</v>
      </c>
      <c r="N465" s="118">
        <v>0.0</v>
      </c>
      <c r="O465" s="118">
        <v>0.0</v>
      </c>
      <c r="P465" s="118">
        <v>0.0</v>
      </c>
      <c r="Q465" s="119">
        <v>0.0</v>
      </c>
      <c r="R465" s="119">
        <v>0.0</v>
      </c>
      <c r="S465" s="128">
        <v>0.0</v>
      </c>
      <c r="T465" s="118">
        <v>0.0</v>
      </c>
      <c r="U465" s="118">
        <v>0.0</v>
      </c>
      <c r="V465" s="118">
        <v>0.0</v>
      </c>
      <c r="W465" s="118">
        <v>0.0</v>
      </c>
      <c r="X465" s="118">
        <v>0.0</v>
      </c>
      <c r="Y465" s="118">
        <v>0.0</v>
      </c>
      <c r="Z465" s="118" t="s">
        <v>921</v>
      </c>
      <c r="AA465" s="118" t="s">
        <v>1048</v>
      </c>
      <c r="AB465" s="118" t="s">
        <v>909</v>
      </c>
      <c r="AC465" s="120" t="s">
        <v>2582</v>
      </c>
      <c r="AD465" s="72" t="s">
        <v>1065</v>
      </c>
      <c r="AE465" s="72" t="s">
        <v>1085</v>
      </c>
      <c r="AF465" s="72" t="s">
        <v>1098</v>
      </c>
      <c r="AG465" s="72">
        <v>27.0</v>
      </c>
      <c r="AH465" s="121" t="s">
        <v>2583</v>
      </c>
      <c r="AI465" s="120" t="s">
        <v>984</v>
      </c>
      <c r="AJ465" s="122" t="s">
        <v>1113</v>
      </c>
      <c r="AK465" s="123">
        <f>COUNTIF(Ongoing!$A$2:$X$26,A465)</f>
        <v>0</v>
      </c>
    </row>
    <row r="466" ht="26.25" customHeight="1">
      <c r="A466" s="128" t="s">
        <v>254</v>
      </c>
      <c r="B466" s="128" t="s">
        <v>256</v>
      </c>
      <c r="C466" s="129" t="s">
        <v>974</v>
      </c>
      <c r="D466" s="112">
        <v>2.0</v>
      </c>
      <c r="E466" s="113">
        <v>5.18</v>
      </c>
      <c r="F466" s="114">
        <v>7.77</v>
      </c>
      <c r="G466" s="115" t="s">
        <v>1231</v>
      </c>
      <c r="H466" s="116">
        <v>4.82</v>
      </c>
      <c r="I466" s="117">
        <v>83.0</v>
      </c>
      <c r="J466" s="117">
        <v>0.0</v>
      </c>
      <c r="K466" s="117">
        <v>0.0</v>
      </c>
      <c r="L466" s="124">
        <v>45634.0</v>
      </c>
      <c r="M466" s="118" t="s">
        <v>1118</v>
      </c>
      <c r="N466" s="118">
        <v>6.19</v>
      </c>
      <c r="O466" s="118">
        <v>4.42</v>
      </c>
      <c r="P466" s="118">
        <v>0.82</v>
      </c>
      <c r="Q466" s="119">
        <v>6.22</v>
      </c>
      <c r="R466" s="119">
        <v>4.34</v>
      </c>
      <c r="S466" s="128">
        <v>0.43</v>
      </c>
      <c r="T466" s="118">
        <v>6.19</v>
      </c>
      <c r="U466" s="118">
        <v>4.42</v>
      </c>
      <c r="V466" s="118">
        <v>0.82</v>
      </c>
      <c r="W466" s="118">
        <v>0.0</v>
      </c>
      <c r="X466" s="118">
        <v>0.0</v>
      </c>
      <c r="Y466" s="118">
        <v>0.0</v>
      </c>
      <c r="Z466" s="118" t="s">
        <v>907</v>
      </c>
      <c r="AA466" s="118" t="s">
        <v>1063</v>
      </c>
      <c r="AB466" s="118" t="s">
        <v>1193</v>
      </c>
      <c r="AC466" s="120" t="s">
        <v>2584</v>
      </c>
      <c r="AD466" s="72" t="s">
        <v>925</v>
      </c>
      <c r="AE466" s="72" t="s">
        <v>1102</v>
      </c>
      <c r="AF466" s="72" t="s">
        <v>1102</v>
      </c>
      <c r="AG466" s="72">
        <v>22.0</v>
      </c>
      <c r="AH466" s="121" t="s">
        <v>2585</v>
      </c>
      <c r="AI466" s="120" t="s">
        <v>915</v>
      </c>
      <c r="AJ466" s="122" t="s">
        <v>980</v>
      </c>
      <c r="AK466" s="123">
        <f>COUNTIF(Ongoing!$A$2:$X$26,A466)</f>
        <v>0</v>
      </c>
    </row>
    <row r="467" ht="26.25" customHeight="1">
      <c r="A467" s="128" t="s">
        <v>787</v>
      </c>
      <c r="B467" s="128" t="s">
        <v>143</v>
      </c>
      <c r="C467" s="129" t="s">
        <v>917</v>
      </c>
      <c r="D467" s="112">
        <v>8.0</v>
      </c>
      <c r="E467" s="113">
        <v>1.05</v>
      </c>
      <c r="F467" s="114">
        <v>0.35</v>
      </c>
      <c r="G467" s="115" t="s">
        <v>529</v>
      </c>
      <c r="H467" s="116">
        <v>5.91</v>
      </c>
      <c r="I467" s="117">
        <v>63.0</v>
      </c>
      <c r="J467" s="117">
        <v>0.0</v>
      </c>
      <c r="K467" s="117">
        <v>0.0</v>
      </c>
      <c r="L467" s="124">
        <v>45448.0</v>
      </c>
      <c r="M467" s="125">
        <v>45417.0</v>
      </c>
      <c r="N467" s="118">
        <v>5.72</v>
      </c>
      <c r="O467" s="118">
        <v>5.72</v>
      </c>
      <c r="P467" s="118">
        <v>0.0</v>
      </c>
      <c r="Q467" s="119">
        <v>0.0</v>
      </c>
      <c r="R467" s="119">
        <v>0.0</v>
      </c>
      <c r="S467" s="128">
        <v>0.0</v>
      </c>
      <c r="T467" s="118">
        <v>0.0</v>
      </c>
      <c r="U467" s="118">
        <v>0.0</v>
      </c>
      <c r="V467" s="118">
        <v>0.0</v>
      </c>
      <c r="W467" s="118">
        <v>0.0</v>
      </c>
      <c r="X467" s="118">
        <v>0.0</v>
      </c>
      <c r="Y467" s="118">
        <v>0.0</v>
      </c>
      <c r="Z467" s="118" t="s">
        <v>907</v>
      </c>
      <c r="AA467" s="118" t="s">
        <v>1001</v>
      </c>
      <c r="AB467" s="118" t="s">
        <v>909</v>
      </c>
      <c r="AC467" s="120" t="s">
        <v>2586</v>
      </c>
      <c r="AD467" s="72" t="s">
        <v>1055</v>
      </c>
      <c r="AE467" s="72" t="s">
        <v>1136</v>
      </c>
      <c r="AF467" s="72" t="s">
        <v>1102</v>
      </c>
      <c r="AG467" s="72">
        <v>23.0</v>
      </c>
      <c r="AH467" s="121" t="s">
        <v>2587</v>
      </c>
      <c r="AI467" s="120" t="s">
        <v>915</v>
      </c>
      <c r="AJ467" s="122" t="s">
        <v>1019</v>
      </c>
      <c r="AK467" s="123">
        <f>COUNTIF(Ongoing!$A$2:$X$26,A467)</f>
        <v>0</v>
      </c>
    </row>
    <row r="468" ht="26.25" customHeight="1">
      <c r="A468" s="128" t="s">
        <v>646</v>
      </c>
      <c r="B468" s="128" t="s">
        <v>162</v>
      </c>
      <c r="C468" s="129" t="s">
        <v>63</v>
      </c>
      <c r="D468" s="112">
        <v>8.0</v>
      </c>
      <c r="E468" s="113">
        <v>3.99</v>
      </c>
      <c r="F468" s="114">
        <v>0.35</v>
      </c>
      <c r="G468" s="115" t="s">
        <v>505</v>
      </c>
      <c r="H468" s="116">
        <v>6.15</v>
      </c>
      <c r="I468" s="117">
        <v>38.0</v>
      </c>
      <c r="J468" s="117">
        <v>0.0</v>
      </c>
      <c r="K468" s="117">
        <v>0.0</v>
      </c>
      <c r="L468" s="124">
        <v>45543.0</v>
      </c>
      <c r="M468" s="125">
        <v>45417.0</v>
      </c>
      <c r="N468" s="118">
        <v>0.0</v>
      </c>
      <c r="O468" s="118">
        <v>0.0</v>
      </c>
      <c r="P468" s="118">
        <v>0.0</v>
      </c>
      <c r="Q468" s="119">
        <v>0.0</v>
      </c>
      <c r="R468" s="119">
        <v>0.0</v>
      </c>
      <c r="S468" s="128">
        <v>0.0</v>
      </c>
      <c r="T468" s="118">
        <v>0.0</v>
      </c>
      <c r="U468" s="118">
        <v>0.0</v>
      </c>
      <c r="V468" s="118">
        <v>0.0</v>
      </c>
      <c r="W468" s="118">
        <v>0.0</v>
      </c>
      <c r="X468" s="118">
        <v>0.0</v>
      </c>
      <c r="Y468" s="118">
        <v>0.0</v>
      </c>
      <c r="Z468" s="118" t="s">
        <v>907</v>
      </c>
      <c r="AA468" s="118" t="s">
        <v>1335</v>
      </c>
      <c r="AB468" s="118" t="s">
        <v>909</v>
      </c>
      <c r="AC468" s="120" t="s">
        <v>2588</v>
      </c>
      <c r="AD468" s="72" t="s">
        <v>2530</v>
      </c>
      <c r="AE468" s="72" t="s">
        <v>2336</v>
      </c>
      <c r="AF468" s="72" t="s">
        <v>2336</v>
      </c>
      <c r="AG468" s="72">
        <v>19.0</v>
      </c>
      <c r="AH468" s="121" t="s">
        <v>2589</v>
      </c>
      <c r="AI468" s="120" t="s">
        <v>984</v>
      </c>
      <c r="AJ468" s="122" t="s">
        <v>942</v>
      </c>
      <c r="AK468" s="123">
        <f>COUNTIF(Ongoing!$A$2:$X$26,A468)</f>
        <v>0</v>
      </c>
    </row>
    <row r="469" ht="26.25" customHeight="1">
      <c r="A469" s="128" t="s">
        <v>356</v>
      </c>
      <c r="B469" s="128" t="s">
        <v>197</v>
      </c>
      <c r="C469" s="129" t="s">
        <v>974</v>
      </c>
      <c r="D469" s="112">
        <v>3.0</v>
      </c>
      <c r="E469" s="113">
        <v>0.735</v>
      </c>
      <c r="F469" s="114">
        <v>0.35</v>
      </c>
      <c r="G469" s="115" t="s">
        <v>505</v>
      </c>
      <c r="H469" s="116">
        <v>4.84</v>
      </c>
      <c r="I469" s="117">
        <v>9.0</v>
      </c>
      <c r="J469" s="117">
        <v>0.0</v>
      </c>
      <c r="K469" s="117">
        <v>0.0</v>
      </c>
      <c r="L469" s="124">
        <v>45417.0</v>
      </c>
      <c r="M469" s="125">
        <v>45417.0</v>
      </c>
      <c r="N469" s="118">
        <v>0.0</v>
      </c>
      <c r="O469" s="118">
        <v>0.0</v>
      </c>
      <c r="P469" s="118">
        <v>0.0</v>
      </c>
      <c r="Q469" s="119">
        <v>0.0</v>
      </c>
      <c r="R469" s="119">
        <v>0.0</v>
      </c>
      <c r="S469" s="128">
        <v>0.0</v>
      </c>
      <c r="T469" s="118">
        <v>0.0</v>
      </c>
      <c r="U469" s="118">
        <v>0.0</v>
      </c>
      <c r="V469" s="118">
        <v>0.0</v>
      </c>
      <c r="W469" s="118">
        <v>0.0</v>
      </c>
      <c r="X469" s="118">
        <v>0.0</v>
      </c>
      <c r="Y469" s="118">
        <v>0.0</v>
      </c>
      <c r="Z469" s="118" t="s">
        <v>907</v>
      </c>
      <c r="AA469" s="118" t="s">
        <v>2065</v>
      </c>
      <c r="AB469" s="118" t="s">
        <v>2590</v>
      </c>
      <c r="AC469" s="120" t="s">
        <v>2591</v>
      </c>
      <c r="AD469" s="72" t="s">
        <v>1477</v>
      </c>
      <c r="AE469" s="72" t="s">
        <v>971</v>
      </c>
      <c r="AF469" s="72" t="s">
        <v>971</v>
      </c>
      <c r="AG469" s="72">
        <v>21.0</v>
      </c>
      <c r="AH469" s="121" t="s">
        <v>2592</v>
      </c>
      <c r="AI469" s="120" t="s">
        <v>1000</v>
      </c>
      <c r="AJ469" s="122" t="s">
        <v>980</v>
      </c>
      <c r="AK469" s="123">
        <f>COUNTIF(Ongoing!$A$2:$X$26,A469)</f>
        <v>0</v>
      </c>
    </row>
    <row r="470" ht="26.25" customHeight="1">
      <c r="A470" s="128" t="s">
        <v>562</v>
      </c>
      <c r="B470" s="128" t="s">
        <v>98</v>
      </c>
      <c r="C470" s="129" t="s">
        <v>78</v>
      </c>
      <c r="D470" s="112">
        <v>6.0</v>
      </c>
      <c r="E470" s="113">
        <v>1.645</v>
      </c>
      <c r="F470" s="114">
        <v>0.35</v>
      </c>
      <c r="G470" s="115" t="s">
        <v>582</v>
      </c>
      <c r="H470" s="116">
        <v>6.63</v>
      </c>
      <c r="I470" s="117">
        <v>42.0</v>
      </c>
      <c r="J470" s="117">
        <v>0.0</v>
      </c>
      <c r="K470" s="117">
        <v>0.0</v>
      </c>
      <c r="L470" s="124">
        <v>45478.0</v>
      </c>
      <c r="M470" s="125">
        <v>45417.0</v>
      </c>
      <c r="N470" s="118">
        <v>5.9</v>
      </c>
      <c r="O470" s="118">
        <v>6.37</v>
      </c>
      <c r="P470" s="118">
        <v>0.0</v>
      </c>
      <c r="Q470" s="119">
        <v>0.0</v>
      </c>
      <c r="R470" s="119">
        <v>0.0</v>
      </c>
      <c r="S470" s="128">
        <v>0.0</v>
      </c>
      <c r="T470" s="118">
        <v>0.0</v>
      </c>
      <c r="U470" s="118">
        <v>0.0</v>
      </c>
      <c r="V470" s="118">
        <v>0.0</v>
      </c>
      <c r="W470" s="118">
        <v>0.0</v>
      </c>
      <c r="X470" s="118">
        <v>0.0</v>
      </c>
      <c r="Y470" s="118">
        <v>0.0</v>
      </c>
      <c r="Z470" s="118" t="s">
        <v>907</v>
      </c>
      <c r="AA470" s="118" t="s">
        <v>908</v>
      </c>
      <c r="AB470" s="118" t="s">
        <v>2593</v>
      </c>
      <c r="AC470" s="120" t="s">
        <v>2594</v>
      </c>
      <c r="AD470" s="72" t="s">
        <v>2595</v>
      </c>
      <c r="AE470" s="72" t="s">
        <v>1025</v>
      </c>
      <c r="AF470" s="72" t="s">
        <v>1130</v>
      </c>
      <c r="AG470" s="72">
        <v>28.0</v>
      </c>
      <c r="AH470" s="121" t="s">
        <v>2596</v>
      </c>
      <c r="AI470" s="120" t="s">
        <v>949</v>
      </c>
      <c r="AJ470" s="122" t="s">
        <v>916</v>
      </c>
      <c r="AK470" s="123">
        <f>COUNTIF(Ongoing!$A$2:$X$26,A470)</f>
        <v>0</v>
      </c>
    </row>
    <row r="471" ht="26.25" customHeight="1">
      <c r="A471" s="128" t="s">
        <v>296</v>
      </c>
      <c r="B471" s="128" t="s">
        <v>264</v>
      </c>
      <c r="C471" s="129" t="s">
        <v>917</v>
      </c>
      <c r="D471" s="112">
        <v>5.0</v>
      </c>
      <c r="E471" s="113">
        <v>4.935</v>
      </c>
      <c r="F471" s="114">
        <v>5.46</v>
      </c>
      <c r="G471" s="115" t="s">
        <v>955</v>
      </c>
      <c r="H471" s="116">
        <v>6.18</v>
      </c>
      <c r="I471" s="117">
        <v>77.0</v>
      </c>
      <c r="J471" s="117">
        <v>0.0</v>
      </c>
      <c r="K471" s="117">
        <v>10.0</v>
      </c>
      <c r="L471" s="124">
        <v>45604.0</v>
      </c>
      <c r="M471" s="125">
        <v>45605.0</v>
      </c>
      <c r="N471" s="118">
        <v>0.0</v>
      </c>
      <c r="O471" s="118">
        <v>0.0</v>
      </c>
      <c r="P471" s="118">
        <v>0.0</v>
      </c>
      <c r="Q471" s="119">
        <v>0.0</v>
      </c>
      <c r="R471" s="119">
        <v>0.0</v>
      </c>
      <c r="S471" s="128">
        <v>0.0</v>
      </c>
      <c r="T471" s="118">
        <v>0.0</v>
      </c>
      <c r="U471" s="118">
        <v>0.0</v>
      </c>
      <c r="V471" s="118">
        <v>0.0</v>
      </c>
      <c r="W471" s="118">
        <v>0.0</v>
      </c>
      <c r="X471" s="118">
        <v>0.0</v>
      </c>
      <c r="Y471" s="118">
        <v>0.0</v>
      </c>
      <c r="Z471" s="118" t="s">
        <v>907</v>
      </c>
      <c r="AA471" s="118" t="s">
        <v>1094</v>
      </c>
      <c r="AB471" s="118" t="s">
        <v>909</v>
      </c>
      <c r="AC471" s="120" t="s">
        <v>2597</v>
      </c>
      <c r="AD471" s="72" t="s">
        <v>1317</v>
      </c>
      <c r="AE471" s="72" t="s">
        <v>1079</v>
      </c>
      <c r="AF471" s="72" t="s">
        <v>1066</v>
      </c>
      <c r="AG471" s="72">
        <v>32.0</v>
      </c>
      <c r="AH471" s="121" t="s">
        <v>2598</v>
      </c>
      <c r="AI471" s="120" t="s">
        <v>949</v>
      </c>
      <c r="AJ471" s="122" t="s">
        <v>942</v>
      </c>
      <c r="AK471" s="123">
        <f>COUNTIF(Ongoing!$A$2:$X$26,A471)</f>
        <v>0</v>
      </c>
    </row>
    <row r="472" ht="26.25" customHeight="1">
      <c r="A472" s="128" t="s">
        <v>565</v>
      </c>
      <c r="B472" s="128" t="s">
        <v>264</v>
      </c>
      <c r="C472" s="129" t="s">
        <v>63</v>
      </c>
      <c r="D472" s="112">
        <v>7.0</v>
      </c>
      <c r="E472" s="113">
        <v>6.755</v>
      </c>
      <c r="F472" s="114">
        <v>0.35</v>
      </c>
      <c r="G472" s="115" t="s">
        <v>1166</v>
      </c>
      <c r="H472" s="116">
        <v>6.24</v>
      </c>
      <c r="I472" s="117">
        <v>79.0</v>
      </c>
      <c r="J472" s="117">
        <v>0.0</v>
      </c>
      <c r="K472" s="117">
        <v>0.0</v>
      </c>
      <c r="L472" s="117" t="s">
        <v>1117</v>
      </c>
      <c r="M472" s="125">
        <v>45417.0</v>
      </c>
      <c r="N472" s="118">
        <v>0.0</v>
      </c>
      <c r="O472" s="118">
        <v>0.0</v>
      </c>
      <c r="P472" s="118">
        <v>0.0</v>
      </c>
      <c r="Q472" s="119">
        <v>0.0</v>
      </c>
      <c r="R472" s="119">
        <v>0.0</v>
      </c>
      <c r="S472" s="128">
        <v>0.0</v>
      </c>
      <c r="T472" s="118">
        <v>0.0</v>
      </c>
      <c r="U472" s="118">
        <v>0.0</v>
      </c>
      <c r="V472" s="118">
        <v>0.0</v>
      </c>
      <c r="W472" s="118">
        <v>0.0</v>
      </c>
      <c r="X472" s="118">
        <v>0.0</v>
      </c>
      <c r="Y472" s="118">
        <v>0.0</v>
      </c>
      <c r="Z472" s="118" t="s">
        <v>921</v>
      </c>
      <c r="AA472" s="118" t="s">
        <v>930</v>
      </c>
      <c r="AB472" s="118" t="s">
        <v>1566</v>
      </c>
      <c r="AC472" s="120" t="s">
        <v>2599</v>
      </c>
      <c r="AD472" s="72" t="s">
        <v>1671</v>
      </c>
      <c r="AE472" s="72" t="s">
        <v>1115</v>
      </c>
      <c r="AF472" s="72" t="s">
        <v>1115</v>
      </c>
      <c r="AG472" s="72">
        <v>19.0</v>
      </c>
      <c r="AH472" s="121" t="s">
        <v>2600</v>
      </c>
      <c r="AI472" s="120" t="s">
        <v>984</v>
      </c>
      <c r="AJ472" s="122" t="s">
        <v>985</v>
      </c>
      <c r="AK472" s="123">
        <f>COUNTIF(Ongoing!$A$2:$X$26,A472)</f>
        <v>0</v>
      </c>
    </row>
    <row r="473" ht="26.25" customHeight="1">
      <c r="A473" s="128" t="s">
        <v>855</v>
      </c>
      <c r="B473" s="128" t="s">
        <v>244</v>
      </c>
      <c r="C473" s="129" t="s">
        <v>63</v>
      </c>
      <c r="D473" s="112">
        <v>8.0</v>
      </c>
      <c r="E473" s="113">
        <v>0.63</v>
      </c>
      <c r="F473" s="114">
        <v>0.35</v>
      </c>
      <c r="G473" s="115" t="s">
        <v>1264</v>
      </c>
      <c r="H473" s="116">
        <v>6.18</v>
      </c>
      <c r="I473" s="117">
        <v>44.0</v>
      </c>
      <c r="J473" s="117">
        <v>0.0</v>
      </c>
      <c r="K473" s="117">
        <v>0.0</v>
      </c>
      <c r="L473" s="124">
        <v>45417.0</v>
      </c>
      <c r="M473" s="125">
        <v>45417.0</v>
      </c>
      <c r="N473" s="118">
        <v>0.0</v>
      </c>
      <c r="O473" s="118">
        <v>0.0</v>
      </c>
      <c r="P473" s="118">
        <v>0.0</v>
      </c>
      <c r="Q473" s="119">
        <v>0.0</v>
      </c>
      <c r="R473" s="119">
        <v>0.0</v>
      </c>
      <c r="S473" s="128">
        <v>0.0</v>
      </c>
      <c r="T473" s="118">
        <v>0.0</v>
      </c>
      <c r="U473" s="118">
        <v>0.0</v>
      </c>
      <c r="V473" s="118">
        <v>0.0</v>
      </c>
      <c r="W473" s="118">
        <v>0.0</v>
      </c>
      <c r="X473" s="118">
        <v>0.0</v>
      </c>
      <c r="Y473" s="118">
        <v>0.0</v>
      </c>
      <c r="Z473" s="118" t="s">
        <v>907</v>
      </c>
      <c r="AA473" s="118" t="s">
        <v>930</v>
      </c>
      <c r="AB473" s="118" t="s">
        <v>2601</v>
      </c>
      <c r="AC473" s="120" t="s">
        <v>2602</v>
      </c>
      <c r="AD473" s="72" t="s">
        <v>2603</v>
      </c>
      <c r="AE473" s="72" t="s">
        <v>1079</v>
      </c>
      <c r="AF473" s="72" t="s">
        <v>1079</v>
      </c>
      <c r="AG473" s="72">
        <v>22.0</v>
      </c>
      <c r="AH473" s="121" t="s">
        <v>2604</v>
      </c>
      <c r="AI473" s="120" t="s">
        <v>915</v>
      </c>
      <c r="AJ473" s="122" t="s">
        <v>992</v>
      </c>
      <c r="AK473" s="123">
        <f>COUNTIF(Ongoing!$A$2:$X$26,A473)</f>
        <v>0</v>
      </c>
    </row>
    <row r="474" ht="26.25" customHeight="1">
      <c r="A474" s="128" t="s">
        <v>839</v>
      </c>
      <c r="B474" s="128" t="s">
        <v>264</v>
      </c>
      <c r="C474" s="129" t="s">
        <v>63</v>
      </c>
      <c r="D474" s="112">
        <v>8.0</v>
      </c>
      <c r="E474" s="113">
        <v>0.875</v>
      </c>
      <c r="F474" s="114">
        <v>0.35</v>
      </c>
      <c r="G474" s="115" t="s">
        <v>586</v>
      </c>
      <c r="H474" s="116">
        <v>5.79</v>
      </c>
      <c r="I474" s="117">
        <v>67.0</v>
      </c>
      <c r="J474" s="117">
        <v>0.0</v>
      </c>
      <c r="K474" s="117">
        <v>0.0</v>
      </c>
      <c r="L474" s="124">
        <v>45448.0</v>
      </c>
      <c r="M474" s="125">
        <v>45417.0</v>
      </c>
      <c r="N474" s="118">
        <v>0.0</v>
      </c>
      <c r="O474" s="118">
        <v>0.0</v>
      </c>
      <c r="P474" s="118">
        <v>0.0</v>
      </c>
      <c r="Q474" s="119">
        <v>0.0</v>
      </c>
      <c r="R474" s="119">
        <v>0.0</v>
      </c>
      <c r="S474" s="128">
        <v>0.0</v>
      </c>
      <c r="T474" s="118">
        <v>0.0</v>
      </c>
      <c r="U474" s="118">
        <v>0.0</v>
      </c>
      <c r="V474" s="118">
        <v>0.0</v>
      </c>
      <c r="W474" s="118">
        <v>0.0</v>
      </c>
      <c r="X474" s="118">
        <v>0.0</v>
      </c>
      <c r="Y474" s="118">
        <v>0.0</v>
      </c>
      <c r="Z474" s="118" t="s">
        <v>921</v>
      </c>
      <c r="AA474" s="118" t="s">
        <v>1094</v>
      </c>
      <c r="AB474" s="118" t="s">
        <v>2140</v>
      </c>
      <c r="AC474" s="120" t="s">
        <v>2605</v>
      </c>
      <c r="AD474" s="72" t="s">
        <v>1325</v>
      </c>
      <c r="AE474" s="72" t="s">
        <v>1533</v>
      </c>
      <c r="AF474" s="72" t="s">
        <v>1115</v>
      </c>
      <c r="AG474" s="72">
        <v>21.0</v>
      </c>
      <c r="AH474" s="121" t="s">
        <v>2606</v>
      </c>
      <c r="AI474" s="120" t="s">
        <v>915</v>
      </c>
      <c r="AJ474" s="122" t="s">
        <v>935</v>
      </c>
      <c r="AK474" s="123">
        <f>COUNTIF(Ongoing!$A$2:$X$26,A474)</f>
        <v>0</v>
      </c>
    </row>
    <row r="475" ht="26.25" customHeight="1">
      <c r="A475" s="128" t="s">
        <v>265</v>
      </c>
      <c r="B475" s="128" t="s">
        <v>103</v>
      </c>
      <c r="C475" s="129" t="s">
        <v>63</v>
      </c>
      <c r="D475" s="112">
        <v>3.0</v>
      </c>
      <c r="E475" s="113">
        <v>13.825</v>
      </c>
      <c r="F475" s="114">
        <v>13.335</v>
      </c>
      <c r="G475" s="115" t="s">
        <v>1331</v>
      </c>
      <c r="H475" s="116">
        <v>6.82</v>
      </c>
      <c r="I475" s="117">
        <v>65.0</v>
      </c>
      <c r="J475" s="117">
        <v>0.0</v>
      </c>
      <c r="K475" s="117">
        <v>0.0</v>
      </c>
      <c r="L475" s="117" t="s">
        <v>1242</v>
      </c>
      <c r="M475" s="118" t="s">
        <v>1242</v>
      </c>
      <c r="N475" s="118">
        <v>0.0</v>
      </c>
      <c r="O475" s="118">
        <v>0.0</v>
      </c>
      <c r="P475" s="118">
        <v>0.0</v>
      </c>
      <c r="Q475" s="119">
        <v>0.0</v>
      </c>
      <c r="R475" s="119">
        <v>0.0</v>
      </c>
      <c r="S475" s="128">
        <v>0.0</v>
      </c>
      <c r="T475" s="118">
        <v>0.0</v>
      </c>
      <c r="U475" s="118">
        <v>0.0</v>
      </c>
      <c r="V475" s="118">
        <v>0.0</v>
      </c>
      <c r="W475" s="118">
        <v>0.0</v>
      </c>
      <c r="X475" s="118">
        <v>0.0</v>
      </c>
      <c r="Y475" s="118">
        <v>0.0</v>
      </c>
      <c r="Z475" s="118" t="s">
        <v>921</v>
      </c>
      <c r="AA475" s="118" t="s">
        <v>981</v>
      </c>
      <c r="AB475" s="118" t="s">
        <v>909</v>
      </c>
      <c r="AC475" s="120" t="s">
        <v>2607</v>
      </c>
      <c r="AD475" s="72" t="s">
        <v>1482</v>
      </c>
      <c r="AE475" s="72" t="s">
        <v>1120</v>
      </c>
      <c r="AF475" s="72" t="s">
        <v>1120</v>
      </c>
      <c r="AG475" s="72">
        <v>21.0</v>
      </c>
      <c r="AH475" s="121" t="s">
        <v>2608</v>
      </c>
      <c r="AI475" s="120" t="s">
        <v>915</v>
      </c>
      <c r="AJ475" s="122" t="s">
        <v>1113</v>
      </c>
      <c r="AK475" s="123">
        <f>COUNTIF(Ongoing!$A$2:$X$26,A475)</f>
        <v>0</v>
      </c>
    </row>
    <row r="476" ht="26.25" customHeight="1">
      <c r="A476" s="128" t="s">
        <v>506</v>
      </c>
      <c r="B476" s="128" t="s">
        <v>151</v>
      </c>
      <c r="C476" s="129" t="s">
        <v>78</v>
      </c>
      <c r="D476" s="112">
        <v>5.0</v>
      </c>
      <c r="E476" s="113">
        <v>3.955</v>
      </c>
      <c r="F476" s="114">
        <v>0.35</v>
      </c>
      <c r="G476" s="115" t="s">
        <v>586</v>
      </c>
      <c r="H476" s="116">
        <v>6.48</v>
      </c>
      <c r="I476" s="117">
        <v>62.0</v>
      </c>
      <c r="J476" s="117">
        <v>0.0</v>
      </c>
      <c r="K476" s="117">
        <v>0.0</v>
      </c>
      <c r="L476" s="124">
        <v>45571.0</v>
      </c>
      <c r="M476" s="125">
        <v>45417.0</v>
      </c>
      <c r="N476" s="118">
        <v>5.96</v>
      </c>
      <c r="O476" s="118">
        <v>6.39</v>
      </c>
      <c r="P476" s="118">
        <v>0.53</v>
      </c>
      <c r="Q476" s="119">
        <v>6.1</v>
      </c>
      <c r="R476" s="119">
        <v>7.0</v>
      </c>
      <c r="S476" s="128">
        <v>0.59</v>
      </c>
      <c r="T476" s="118">
        <v>0.0</v>
      </c>
      <c r="U476" s="118">
        <v>0.0</v>
      </c>
      <c r="V476" s="118">
        <v>0.0</v>
      </c>
      <c r="W476" s="118">
        <v>0.0</v>
      </c>
      <c r="X476" s="118">
        <v>0.0</v>
      </c>
      <c r="Y476" s="118">
        <v>0.0</v>
      </c>
      <c r="Z476" s="118" t="s">
        <v>907</v>
      </c>
      <c r="AA476" s="118" t="s">
        <v>1016</v>
      </c>
      <c r="AB476" s="118" t="s">
        <v>909</v>
      </c>
      <c r="AC476" s="120" t="s">
        <v>2609</v>
      </c>
      <c r="AD476" s="72" t="s">
        <v>1532</v>
      </c>
      <c r="AE476" s="72" t="s">
        <v>1275</v>
      </c>
      <c r="AF476" s="72" t="s">
        <v>1026</v>
      </c>
      <c r="AG476" s="72">
        <v>30.0</v>
      </c>
      <c r="AH476" s="121" t="s">
        <v>2610</v>
      </c>
      <c r="AI476" s="120" t="s">
        <v>915</v>
      </c>
      <c r="AJ476" s="122" t="s">
        <v>992</v>
      </c>
      <c r="AK476" s="123">
        <f>COUNTIF(Ongoing!$A$2:$X$26,A476)</f>
        <v>0</v>
      </c>
    </row>
    <row r="477" ht="26.25" customHeight="1">
      <c r="A477" s="128" t="s">
        <v>782</v>
      </c>
      <c r="B477" s="128" t="s">
        <v>116</v>
      </c>
      <c r="C477" s="129" t="s">
        <v>917</v>
      </c>
      <c r="D477" s="112">
        <v>8.0</v>
      </c>
      <c r="E477" s="113">
        <v>1.26</v>
      </c>
      <c r="F477" s="114">
        <v>0.35</v>
      </c>
      <c r="G477" s="115" t="s">
        <v>1304</v>
      </c>
      <c r="H477" s="116">
        <v>6.26</v>
      </c>
      <c r="I477" s="117">
        <v>48.0</v>
      </c>
      <c r="J477" s="117">
        <v>0.0</v>
      </c>
      <c r="K477" s="117">
        <v>0.0</v>
      </c>
      <c r="L477" s="124">
        <v>45448.0</v>
      </c>
      <c r="M477" s="125">
        <v>45417.0</v>
      </c>
      <c r="N477" s="118">
        <v>6.07</v>
      </c>
      <c r="O477" s="118">
        <v>6.25</v>
      </c>
      <c r="P477" s="118">
        <v>0.63</v>
      </c>
      <c r="Q477" s="119">
        <v>6.11</v>
      </c>
      <c r="R477" s="119">
        <v>6.31</v>
      </c>
      <c r="S477" s="128">
        <v>0.71</v>
      </c>
      <c r="T477" s="118">
        <v>6.05</v>
      </c>
      <c r="U477" s="118">
        <v>6.2</v>
      </c>
      <c r="V477" s="118">
        <v>0.26</v>
      </c>
      <c r="W477" s="118">
        <v>0.0</v>
      </c>
      <c r="X477" s="118">
        <v>0.0</v>
      </c>
      <c r="Y477" s="118">
        <v>0.0</v>
      </c>
      <c r="Z477" s="118" t="s">
        <v>907</v>
      </c>
      <c r="AA477" s="118" t="s">
        <v>1048</v>
      </c>
      <c r="AB477" s="118" t="s">
        <v>2611</v>
      </c>
      <c r="AC477" s="120" t="s">
        <v>2612</v>
      </c>
      <c r="AD477" s="72" t="s">
        <v>1073</v>
      </c>
      <c r="AE477" s="72" t="s">
        <v>940</v>
      </c>
      <c r="AF477" s="72" t="s">
        <v>1856</v>
      </c>
      <c r="AG477" s="72">
        <v>36.0</v>
      </c>
      <c r="AH477" s="121" t="s">
        <v>2613</v>
      </c>
      <c r="AI477" s="120" t="s">
        <v>915</v>
      </c>
      <c r="AJ477" s="122" t="s">
        <v>1145</v>
      </c>
      <c r="AK477" s="123">
        <f>COUNTIF(Ongoing!$A$2:$X$26,A477)</f>
        <v>0</v>
      </c>
    </row>
    <row r="478" ht="26.25" customHeight="1">
      <c r="A478" s="128" t="s">
        <v>692</v>
      </c>
      <c r="B478" s="128" t="s">
        <v>151</v>
      </c>
      <c r="C478" s="129" t="s">
        <v>917</v>
      </c>
      <c r="D478" s="112">
        <v>8.0</v>
      </c>
      <c r="E478" s="113">
        <v>0.7</v>
      </c>
      <c r="F478" s="114">
        <v>0.35</v>
      </c>
      <c r="G478" s="115" t="s">
        <v>644</v>
      </c>
      <c r="H478" s="116">
        <v>5.71</v>
      </c>
      <c r="I478" s="117">
        <v>51.0</v>
      </c>
      <c r="J478" s="117">
        <v>0.0</v>
      </c>
      <c r="K478" s="117">
        <v>0.0</v>
      </c>
      <c r="L478" s="124">
        <v>45417.0</v>
      </c>
      <c r="M478" s="125">
        <v>45417.0</v>
      </c>
      <c r="N478" s="118">
        <v>0.0</v>
      </c>
      <c r="O478" s="118">
        <v>0.0</v>
      </c>
      <c r="P478" s="118">
        <v>0.0</v>
      </c>
      <c r="Q478" s="119">
        <v>0.0</v>
      </c>
      <c r="R478" s="119">
        <v>0.0</v>
      </c>
      <c r="S478" s="128">
        <v>0.0</v>
      </c>
      <c r="T478" s="118">
        <v>0.0</v>
      </c>
      <c r="U478" s="118">
        <v>0.0</v>
      </c>
      <c r="V478" s="118">
        <v>0.0</v>
      </c>
      <c r="W478" s="118">
        <v>0.0</v>
      </c>
      <c r="X478" s="118">
        <v>0.0</v>
      </c>
      <c r="Y478" s="118">
        <v>0.0</v>
      </c>
      <c r="Z478" s="118" t="s">
        <v>921</v>
      </c>
      <c r="AA478" s="118" t="s">
        <v>1123</v>
      </c>
      <c r="AB478" s="118" t="s">
        <v>2614</v>
      </c>
      <c r="AC478" s="120" t="s">
        <v>2615</v>
      </c>
      <c r="AD478" s="72" t="s">
        <v>1712</v>
      </c>
      <c r="AE478" s="72" t="s">
        <v>2316</v>
      </c>
      <c r="AF478" s="72" t="s">
        <v>2316</v>
      </c>
      <c r="AG478" s="72">
        <v>24.0</v>
      </c>
      <c r="AH478" s="121" t="s">
        <v>2616</v>
      </c>
      <c r="AI478" s="120" t="s">
        <v>968</v>
      </c>
      <c r="AJ478" s="122" t="s">
        <v>929</v>
      </c>
      <c r="AK478" s="123">
        <f>COUNTIF(Ongoing!$A$2:$X$26,A478)</f>
        <v>0</v>
      </c>
    </row>
    <row r="479" ht="26.25" customHeight="1">
      <c r="A479" s="128" t="s">
        <v>129</v>
      </c>
      <c r="B479" s="128" t="s">
        <v>90</v>
      </c>
      <c r="C479" s="129" t="s">
        <v>78</v>
      </c>
      <c r="D479" s="112">
        <v>1.0</v>
      </c>
      <c r="E479" s="113">
        <v>130.13</v>
      </c>
      <c r="F479" s="114">
        <v>108.92</v>
      </c>
      <c r="G479" s="115" t="s">
        <v>2617</v>
      </c>
      <c r="H479" s="116">
        <v>7.54</v>
      </c>
      <c r="I479" s="117">
        <v>87.0</v>
      </c>
      <c r="J479" s="117">
        <v>70.0</v>
      </c>
      <c r="K479" s="117">
        <v>0.0</v>
      </c>
      <c r="L479" s="117" t="s">
        <v>2618</v>
      </c>
      <c r="M479" s="118" t="s">
        <v>2619</v>
      </c>
      <c r="N479" s="118">
        <v>6.16</v>
      </c>
      <c r="O479" s="118">
        <v>7.43</v>
      </c>
      <c r="P479" s="118">
        <v>0.75</v>
      </c>
      <c r="Q479" s="119">
        <v>6.34</v>
      </c>
      <c r="R479" s="119">
        <v>8.02</v>
      </c>
      <c r="S479" s="128">
        <v>0.84</v>
      </c>
      <c r="T479" s="118">
        <v>6.09</v>
      </c>
      <c r="U479" s="118">
        <v>7.2</v>
      </c>
      <c r="V479" s="118">
        <v>0.84</v>
      </c>
      <c r="W479" s="118">
        <v>0.0</v>
      </c>
      <c r="X479" s="118">
        <v>0.0</v>
      </c>
      <c r="Y479" s="118">
        <v>0.0</v>
      </c>
      <c r="Z479" s="118" t="s">
        <v>921</v>
      </c>
      <c r="AA479" s="118" t="s">
        <v>908</v>
      </c>
      <c r="AB479" s="118" t="s">
        <v>909</v>
      </c>
      <c r="AC479" s="120" t="s">
        <v>2620</v>
      </c>
      <c r="AD479" s="72" t="s">
        <v>1540</v>
      </c>
      <c r="AE479" s="72" t="s">
        <v>912</v>
      </c>
      <c r="AF479" s="72" t="s">
        <v>2621</v>
      </c>
      <c r="AG479" s="72">
        <v>31.0</v>
      </c>
      <c r="AH479" s="121" t="s">
        <v>2622</v>
      </c>
      <c r="AI479" s="120" t="s">
        <v>968</v>
      </c>
      <c r="AJ479" s="122" t="s">
        <v>916</v>
      </c>
      <c r="AK479" s="123">
        <f>COUNTIF(Ongoing!$A$2:$X$26,A479)</f>
        <v>0</v>
      </c>
    </row>
    <row r="480" ht="26.25" customHeight="1">
      <c r="A480" s="128" t="s">
        <v>493</v>
      </c>
      <c r="B480" s="128" t="s">
        <v>162</v>
      </c>
      <c r="C480" s="129" t="s">
        <v>78</v>
      </c>
      <c r="D480" s="112">
        <v>6.0</v>
      </c>
      <c r="E480" s="113">
        <v>0.735</v>
      </c>
      <c r="F480" s="114">
        <v>0.35</v>
      </c>
      <c r="G480" s="115" t="s">
        <v>1308</v>
      </c>
      <c r="H480" s="116">
        <v>6.58</v>
      </c>
      <c r="I480" s="117">
        <v>47.0</v>
      </c>
      <c r="J480" s="117">
        <v>0.0</v>
      </c>
      <c r="K480" s="117">
        <v>0.0</v>
      </c>
      <c r="L480" s="124">
        <v>45417.0</v>
      </c>
      <c r="M480" s="125">
        <v>45417.0</v>
      </c>
      <c r="N480" s="118">
        <v>0.0</v>
      </c>
      <c r="O480" s="118">
        <v>0.0</v>
      </c>
      <c r="P480" s="118">
        <v>0.0</v>
      </c>
      <c r="Q480" s="119">
        <v>0.0</v>
      </c>
      <c r="R480" s="119">
        <v>0.0</v>
      </c>
      <c r="S480" s="128">
        <v>0.0</v>
      </c>
      <c r="T480" s="118">
        <v>0.0</v>
      </c>
      <c r="U480" s="118">
        <v>0.0</v>
      </c>
      <c r="V480" s="118">
        <v>0.0</v>
      </c>
      <c r="W480" s="118">
        <v>0.0</v>
      </c>
      <c r="X480" s="118">
        <v>0.0</v>
      </c>
      <c r="Y480" s="118">
        <v>0.0</v>
      </c>
      <c r="Z480" s="118" t="s">
        <v>907</v>
      </c>
      <c r="AA480" s="118" t="s">
        <v>996</v>
      </c>
      <c r="AB480" s="118" t="s">
        <v>909</v>
      </c>
      <c r="AC480" s="120" t="s">
        <v>2623</v>
      </c>
      <c r="AD480" s="72" t="s">
        <v>1325</v>
      </c>
      <c r="AE480" s="72" t="s">
        <v>1136</v>
      </c>
      <c r="AF480" s="72" t="s">
        <v>990</v>
      </c>
      <c r="AG480" s="72">
        <v>20.0</v>
      </c>
      <c r="AH480" s="121" t="s">
        <v>2624</v>
      </c>
      <c r="AI480" s="120" t="s">
        <v>1000</v>
      </c>
      <c r="AJ480" s="122" t="s">
        <v>992</v>
      </c>
      <c r="AK480" s="123">
        <f>COUNTIF(Ongoing!$A$2:$X$26,A480)</f>
        <v>0</v>
      </c>
    </row>
    <row r="481" ht="26.25" customHeight="1">
      <c r="A481" s="128" t="s">
        <v>461</v>
      </c>
      <c r="B481" s="128" t="s">
        <v>116</v>
      </c>
      <c r="C481" s="129" t="s">
        <v>917</v>
      </c>
      <c r="D481" s="112">
        <v>4.0</v>
      </c>
      <c r="E481" s="113">
        <v>5.04</v>
      </c>
      <c r="F481" s="114">
        <v>6.79</v>
      </c>
      <c r="G481" s="115" t="s">
        <v>1632</v>
      </c>
      <c r="H481" s="116">
        <v>6.22</v>
      </c>
      <c r="I481" s="117">
        <v>77.0</v>
      </c>
      <c r="J481" s="117">
        <v>0.0</v>
      </c>
      <c r="K481" s="117">
        <v>0.0</v>
      </c>
      <c r="L481" s="124">
        <v>45604.0</v>
      </c>
      <c r="M481" s="118" t="s">
        <v>1037</v>
      </c>
      <c r="N481" s="118">
        <v>0.0</v>
      </c>
      <c r="O481" s="118">
        <v>0.0</v>
      </c>
      <c r="P481" s="118">
        <v>0.0</v>
      </c>
      <c r="Q481" s="119">
        <v>0.0</v>
      </c>
      <c r="R481" s="119">
        <v>0.0</v>
      </c>
      <c r="S481" s="128">
        <v>0.0</v>
      </c>
      <c r="T481" s="118">
        <v>0.0</v>
      </c>
      <c r="U481" s="118">
        <v>0.0</v>
      </c>
      <c r="V481" s="118">
        <v>0.0</v>
      </c>
      <c r="W481" s="118">
        <v>0.0</v>
      </c>
      <c r="X481" s="118">
        <v>0.0</v>
      </c>
      <c r="Y481" s="118">
        <v>0.0</v>
      </c>
      <c r="Z481" s="118" t="s">
        <v>907</v>
      </c>
      <c r="AA481" s="118" t="s">
        <v>1123</v>
      </c>
      <c r="AB481" s="118" t="s">
        <v>2408</v>
      </c>
      <c r="AC481" s="120" t="s">
        <v>2625</v>
      </c>
      <c r="AD481" s="72" t="s">
        <v>1395</v>
      </c>
      <c r="AE481" s="72" t="s">
        <v>960</v>
      </c>
      <c r="AF481" s="72" t="s">
        <v>960</v>
      </c>
      <c r="AG481" s="72">
        <v>23.0</v>
      </c>
      <c r="AH481" s="121" t="s">
        <v>2626</v>
      </c>
      <c r="AI481" s="120" t="s">
        <v>915</v>
      </c>
      <c r="AJ481" s="122" t="s">
        <v>929</v>
      </c>
      <c r="AK481" s="123">
        <f>COUNTIF(Ongoing!$A$2:$X$26,A481)</f>
        <v>0</v>
      </c>
    </row>
    <row r="482" ht="26.25" customHeight="1">
      <c r="A482" s="128" t="s">
        <v>862</v>
      </c>
      <c r="B482" s="128" t="s">
        <v>259</v>
      </c>
      <c r="C482" s="129" t="s">
        <v>63</v>
      </c>
      <c r="D482" s="112">
        <v>8.0</v>
      </c>
      <c r="E482" s="113">
        <v>0.665</v>
      </c>
      <c r="F482" s="114">
        <v>0.35</v>
      </c>
      <c r="G482" s="115" t="s">
        <v>1327</v>
      </c>
      <c r="H482" s="116">
        <v>6.17</v>
      </c>
      <c r="I482" s="117">
        <v>39.0</v>
      </c>
      <c r="J482" s="117">
        <v>0.0</v>
      </c>
      <c r="K482" s="117">
        <v>0.0</v>
      </c>
      <c r="L482" s="124">
        <v>45417.0</v>
      </c>
      <c r="M482" s="125">
        <v>45417.0</v>
      </c>
      <c r="N482" s="118">
        <v>0.0</v>
      </c>
      <c r="O482" s="118">
        <v>0.0</v>
      </c>
      <c r="P482" s="118">
        <v>0.0</v>
      </c>
      <c r="Q482" s="119">
        <v>0.0</v>
      </c>
      <c r="R482" s="119">
        <v>0.0</v>
      </c>
      <c r="S482" s="128">
        <v>0.0</v>
      </c>
      <c r="T482" s="118">
        <v>0.0</v>
      </c>
      <c r="U482" s="118">
        <v>0.0</v>
      </c>
      <c r="V482" s="118">
        <v>0.0</v>
      </c>
      <c r="W482" s="118">
        <v>0.0</v>
      </c>
      <c r="X482" s="118">
        <v>0.0</v>
      </c>
      <c r="Y482" s="118">
        <v>0.0</v>
      </c>
      <c r="Z482" s="118" t="s">
        <v>907</v>
      </c>
      <c r="AA482" s="118" t="s">
        <v>930</v>
      </c>
      <c r="AB482" s="118" t="s">
        <v>2627</v>
      </c>
      <c r="AC482" s="120" t="s">
        <v>2628</v>
      </c>
      <c r="AD482" s="72" t="s">
        <v>1433</v>
      </c>
      <c r="AE482" s="72" t="s">
        <v>2037</v>
      </c>
      <c r="AF482" s="72" t="s">
        <v>1178</v>
      </c>
      <c r="AG482" s="72">
        <v>22.0</v>
      </c>
      <c r="AH482" s="121" t="s">
        <v>2629</v>
      </c>
      <c r="AI482" s="120" t="s">
        <v>2630</v>
      </c>
      <c r="AJ482" s="122" t="s">
        <v>985</v>
      </c>
      <c r="AK482" s="123">
        <f>COUNTIF(Ongoing!$A$2:$X$26,A482)</f>
        <v>0</v>
      </c>
    </row>
    <row r="483" ht="26.25" customHeight="1">
      <c r="A483" s="128" t="s">
        <v>746</v>
      </c>
      <c r="B483" s="128" t="s">
        <v>98</v>
      </c>
      <c r="C483" s="129" t="s">
        <v>917</v>
      </c>
      <c r="D483" s="112">
        <v>8.0</v>
      </c>
      <c r="E483" s="113">
        <v>1.645</v>
      </c>
      <c r="F483" s="114">
        <v>0.35</v>
      </c>
      <c r="G483" s="115" t="s">
        <v>529</v>
      </c>
      <c r="H483" s="116">
        <v>6.05</v>
      </c>
      <c r="I483" s="117">
        <v>55.0</v>
      </c>
      <c r="J483" s="117">
        <v>0.0</v>
      </c>
      <c r="K483" s="117">
        <v>0.0</v>
      </c>
      <c r="L483" s="124">
        <v>45478.0</v>
      </c>
      <c r="M483" s="125">
        <v>45417.0</v>
      </c>
      <c r="N483" s="118">
        <v>0.0</v>
      </c>
      <c r="O483" s="118">
        <v>0.0</v>
      </c>
      <c r="P483" s="118">
        <v>0.0</v>
      </c>
      <c r="Q483" s="119">
        <v>0.0</v>
      </c>
      <c r="R483" s="119">
        <v>0.0</v>
      </c>
      <c r="S483" s="128">
        <v>0.0</v>
      </c>
      <c r="T483" s="118">
        <v>0.0</v>
      </c>
      <c r="U483" s="118">
        <v>0.0</v>
      </c>
      <c r="V483" s="118">
        <v>0.0</v>
      </c>
      <c r="W483" s="118">
        <v>0.0</v>
      </c>
      <c r="X483" s="118">
        <v>0.0</v>
      </c>
      <c r="Y483" s="118">
        <v>0.0</v>
      </c>
      <c r="Z483" s="118" t="s">
        <v>907</v>
      </c>
      <c r="AA483" s="118" t="s">
        <v>963</v>
      </c>
      <c r="AB483" s="118" t="s">
        <v>2631</v>
      </c>
      <c r="AC483" s="120" t="s">
        <v>2632</v>
      </c>
      <c r="AD483" s="72" t="s">
        <v>2633</v>
      </c>
      <c r="AE483" s="72" t="s">
        <v>959</v>
      </c>
      <c r="AF483" s="72" t="s">
        <v>959</v>
      </c>
      <c r="AG483" s="72">
        <v>24.0</v>
      </c>
      <c r="AH483" s="121" t="s">
        <v>2634</v>
      </c>
      <c r="AI483" s="120" t="s">
        <v>1581</v>
      </c>
      <c r="AJ483" s="122" t="s">
        <v>1019</v>
      </c>
      <c r="AK483" s="123">
        <f>COUNTIF(Ongoing!$A$2:$X$26,A483)</f>
        <v>0</v>
      </c>
    </row>
    <row r="484" ht="26.25" customHeight="1">
      <c r="A484" s="128" t="s">
        <v>857</v>
      </c>
      <c r="B484" s="128" t="s">
        <v>162</v>
      </c>
      <c r="C484" s="129" t="s">
        <v>63</v>
      </c>
      <c r="D484" s="112">
        <v>8.0</v>
      </c>
      <c r="E484" s="113">
        <v>1.4</v>
      </c>
      <c r="F484" s="114">
        <v>0.35</v>
      </c>
      <c r="G484" s="115" t="s">
        <v>529</v>
      </c>
      <c r="H484" s="116">
        <v>6.13</v>
      </c>
      <c r="I484" s="117">
        <v>63.0</v>
      </c>
      <c r="J484" s="117">
        <v>0.0</v>
      </c>
      <c r="K484" s="117">
        <v>0.0</v>
      </c>
      <c r="L484" s="124">
        <v>45478.0</v>
      </c>
      <c r="M484" s="125">
        <v>45417.0</v>
      </c>
      <c r="N484" s="118">
        <v>6.09</v>
      </c>
      <c r="O484" s="118">
        <v>6.41</v>
      </c>
      <c r="P484" s="118">
        <v>0.0</v>
      </c>
      <c r="Q484" s="119">
        <v>0.0</v>
      </c>
      <c r="R484" s="119">
        <v>0.0</v>
      </c>
      <c r="S484" s="128">
        <v>0.0</v>
      </c>
      <c r="T484" s="118">
        <v>0.0</v>
      </c>
      <c r="U484" s="118">
        <v>0.0</v>
      </c>
      <c r="V484" s="118">
        <v>0.0</v>
      </c>
      <c r="W484" s="118">
        <v>0.0</v>
      </c>
      <c r="X484" s="118">
        <v>0.0</v>
      </c>
      <c r="Y484" s="118">
        <v>0.0</v>
      </c>
      <c r="Z484" s="118" t="s">
        <v>921</v>
      </c>
      <c r="AA484" s="118" t="s">
        <v>1335</v>
      </c>
      <c r="AB484" s="118" t="s">
        <v>1431</v>
      </c>
      <c r="AC484" s="120" t="s">
        <v>2635</v>
      </c>
      <c r="AD484" s="72" t="s">
        <v>911</v>
      </c>
      <c r="AE484" s="72" t="s">
        <v>1084</v>
      </c>
      <c r="AF484" s="72" t="s">
        <v>1084</v>
      </c>
      <c r="AG484" s="72">
        <v>20.0</v>
      </c>
      <c r="AH484" s="121" t="s">
        <v>2636</v>
      </c>
      <c r="AI484" s="120" t="s">
        <v>915</v>
      </c>
      <c r="AJ484" s="122" t="s">
        <v>992</v>
      </c>
      <c r="AK484" s="123">
        <f>COUNTIF(Ongoing!$A$2:$X$26,A484)</f>
        <v>0</v>
      </c>
    </row>
    <row r="485" ht="26.25" customHeight="1">
      <c r="A485" s="128" t="s">
        <v>507</v>
      </c>
      <c r="B485" s="128" t="s">
        <v>244</v>
      </c>
      <c r="C485" s="129" t="s">
        <v>78</v>
      </c>
      <c r="D485" s="112">
        <v>6.0</v>
      </c>
      <c r="E485" s="113">
        <v>0.805</v>
      </c>
      <c r="F485" s="114">
        <v>0.35</v>
      </c>
      <c r="G485" s="115" t="s">
        <v>586</v>
      </c>
      <c r="H485" s="116">
        <v>6.34</v>
      </c>
      <c r="I485" s="117">
        <v>42.0</v>
      </c>
      <c r="J485" s="117">
        <v>0.0</v>
      </c>
      <c r="K485" s="117">
        <v>0.0</v>
      </c>
      <c r="L485" s="124">
        <v>45417.0</v>
      </c>
      <c r="M485" s="125">
        <v>45417.0</v>
      </c>
      <c r="N485" s="118">
        <v>0.0</v>
      </c>
      <c r="O485" s="118">
        <v>0.0</v>
      </c>
      <c r="P485" s="118">
        <v>0.0</v>
      </c>
      <c r="Q485" s="119">
        <v>0.0</v>
      </c>
      <c r="R485" s="119">
        <v>0.0</v>
      </c>
      <c r="S485" s="128">
        <v>0.0</v>
      </c>
      <c r="T485" s="118">
        <v>0.0</v>
      </c>
      <c r="U485" s="118">
        <v>0.0</v>
      </c>
      <c r="V485" s="118">
        <v>0.0</v>
      </c>
      <c r="W485" s="118">
        <v>0.0</v>
      </c>
      <c r="X485" s="118">
        <v>0.0</v>
      </c>
      <c r="Y485" s="118">
        <v>0.0</v>
      </c>
      <c r="Z485" s="118" t="s">
        <v>907</v>
      </c>
      <c r="AA485" s="118" t="s">
        <v>1063</v>
      </c>
      <c r="AB485" s="118" t="s">
        <v>2637</v>
      </c>
      <c r="AC485" s="120" t="s">
        <v>2638</v>
      </c>
      <c r="AD485" s="72" t="s">
        <v>2639</v>
      </c>
      <c r="AE485" s="72" t="s">
        <v>959</v>
      </c>
      <c r="AF485" s="72" t="s">
        <v>1533</v>
      </c>
      <c r="AG485" s="72">
        <v>23.0</v>
      </c>
      <c r="AH485" s="121" t="s">
        <v>2640</v>
      </c>
      <c r="AI485" s="120" t="s">
        <v>915</v>
      </c>
      <c r="AJ485" s="122" t="s">
        <v>916</v>
      </c>
      <c r="AK485" s="123">
        <f>COUNTIF(Ongoing!$A$2:$X$26,A485)</f>
        <v>0</v>
      </c>
    </row>
    <row r="486" ht="26.25" customHeight="1">
      <c r="A486" s="128" t="s">
        <v>623</v>
      </c>
      <c r="B486" s="128" t="s">
        <v>151</v>
      </c>
      <c r="C486" s="129" t="s">
        <v>917</v>
      </c>
      <c r="D486" s="112">
        <v>7.0</v>
      </c>
      <c r="E486" s="113">
        <v>1.54</v>
      </c>
      <c r="F486" s="114">
        <v>1.295</v>
      </c>
      <c r="G486" s="115" t="s">
        <v>969</v>
      </c>
      <c r="H486" s="116">
        <v>6.02</v>
      </c>
      <c r="I486" s="117">
        <v>87.0</v>
      </c>
      <c r="J486" s="117">
        <v>0.0</v>
      </c>
      <c r="K486" s="117">
        <v>0.0</v>
      </c>
      <c r="L486" s="124">
        <v>45478.0</v>
      </c>
      <c r="M486" s="125">
        <v>45448.0</v>
      </c>
      <c r="N486" s="118">
        <v>0.0</v>
      </c>
      <c r="O486" s="118">
        <v>0.0</v>
      </c>
      <c r="P486" s="118">
        <v>0.0</v>
      </c>
      <c r="Q486" s="119">
        <v>0.0</v>
      </c>
      <c r="R486" s="119">
        <v>0.0</v>
      </c>
      <c r="S486" s="128">
        <v>0.0</v>
      </c>
      <c r="T486" s="118">
        <v>0.0</v>
      </c>
      <c r="U486" s="118">
        <v>0.0</v>
      </c>
      <c r="V486" s="118">
        <v>0.0</v>
      </c>
      <c r="W486" s="118">
        <v>0.0</v>
      </c>
      <c r="X486" s="118">
        <v>0.0</v>
      </c>
      <c r="Y486" s="118">
        <v>0.0</v>
      </c>
      <c r="Z486" s="118" t="s">
        <v>907</v>
      </c>
      <c r="AA486" s="118" t="s">
        <v>1094</v>
      </c>
      <c r="AB486" s="118" t="s">
        <v>2641</v>
      </c>
      <c r="AC486" s="120" t="s">
        <v>2642</v>
      </c>
      <c r="AD486" s="72" t="s">
        <v>1712</v>
      </c>
      <c r="AE486" s="72" t="s">
        <v>959</v>
      </c>
      <c r="AF486" s="72" t="s">
        <v>1533</v>
      </c>
      <c r="AG486" s="72">
        <v>29.0</v>
      </c>
      <c r="AH486" s="121" t="s">
        <v>2643</v>
      </c>
      <c r="AI486" s="120" t="s">
        <v>949</v>
      </c>
      <c r="AJ486" s="122" t="s">
        <v>1019</v>
      </c>
      <c r="AK486" s="123">
        <f>COUNTIF(Ongoing!$A$2:$X$26,A486)</f>
        <v>0</v>
      </c>
    </row>
    <row r="487" ht="26.25" customHeight="1">
      <c r="A487" s="128" t="s">
        <v>353</v>
      </c>
      <c r="B487" s="128" t="s">
        <v>116</v>
      </c>
      <c r="C487" s="129" t="s">
        <v>974</v>
      </c>
      <c r="D487" s="112">
        <v>3.0</v>
      </c>
      <c r="E487" s="113">
        <v>0.84</v>
      </c>
      <c r="F487" s="114">
        <v>0.35</v>
      </c>
      <c r="G487" s="115" t="s">
        <v>505</v>
      </c>
      <c r="H487" s="116">
        <v>4.95</v>
      </c>
      <c r="I487" s="117">
        <v>25.0</v>
      </c>
      <c r="J487" s="117">
        <v>0.0</v>
      </c>
      <c r="K487" s="117">
        <v>0.0</v>
      </c>
      <c r="L487" s="124">
        <v>45448.0</v>
      </c>
      <c r="M487" s="125">
        <v>45417.0</v>
      </c>
      <c r="N487" s="118">
        <v>6.05</v>
      </c>
      <c r="O487" s="118">
        <v>4.98</v>
      </c>
      <c r="P487" s="118">
        <v>0.0</v>
      </c>
      <c r="Q487" s="119">
        <v>0.0</v>
      </c>
      <c r="R487" s="119">
        <v>0.0</v>
      </c>
      <c r="S487" s="128">
        <v>0.0</v>
      </c>
      <c r="T487" s="118">
        <v>0.0</v>
      </c>
      <c r="U487" s="118">
        <v>0.0</v>
      </c>
      <c r="V487" s="118">
        <v>0.0</v>
      </c>
      <c r="W487" s="118">
        <v>0.0</v>
      </c>
      <c r="X487" s="118">
        <v>0.0</v>
      </c>
      <c r="Y487" s="118">
        <v>0.0</v>
      </c>
      <c r="Z487" s="118" t="s">
        <v>921</v>
      </c>
      <c r="AA487" s="118" t="s">
        <v>908</v>
      </c>
      <c r="AB487" s="118" t="s">
        <v>2644</v>
      </c>
      <c r="AC487" s="120" t="s">
        <v>2645</v>
      </c>
      <c r="AD487" s="72" t="s">
        <v>1482</v>
      </c>
      <c r="AE487" s="72" t="s">
        <v>940</v>
      </c>
      <c r="AF487" s="72" t="s">
        <v>1140</v>
      </c>
      <c r="AG487" s="72">
        <v>36.0</v>
      </c>
      <c r="AH487" s="121" t="s">
        <v>2646</v>
      </c>
      <c r="AI487" s="120" t="s">
        <v>915</v>
      </c>
      <c r="AJ487" s="122" t="s">
        <v>980</v>
      </c>
      <c r="AK487" s="123">
        <f>COUNTIF(Ongoing!$A$2:$X$26,A487)</f>
        <v>0</v>
      </c>
    </row>
    <row r="488" ht="26.25" customHeight="1">
      <c r="A488" s="128" t="s">
        <v>694</v>
      </c>
      <c r="B488" s="128" t="s">
        <v>264</v>
      </c>
      <c r="C488" s="129" t="s">
        <v>917</v>
      </c>
      <c r="D488" s="112">
        <v>7.0</v>
      </c>
      <c r="E488" s="113">
        <v>1.015</v>
      </c>
      <c r="F488" s="114">
        <v>0.805</v>
      </c>
      <c r="G488" s="115" t="s">
        <v>969</v>
      </c>
      <c r="H488" s="116">
        <v>6.07</v>
      </c>
      <c r="I488" s="117">
        <v>78.0</v>
      </c>
      <c r="J488" s="117">
        <v>0.0</v>
      </c>
      <c r="K488" s="117">
        <v>0.0</v>
      </c>
      <c r="L488" s="124">
        <v>45448.0</v>
      </c>
      <c r="M488" s="125">
        <v>45448.0</v>
      </c>
      <c r="N488" s="118">
        <v>0.0</v>
      </c>
      <c r="O488" s="118">
        <v>0.0</v>
      </c>
      <c r="P488" s="118">
        <v>0.0</v>
      </c>
      <c r="Q488" s="119">
        <v>0.0</v>
      </c>
      <c r="R488" s="119">
        <v>0.0</v>
      </c>
      <c r="S488" s="128">
        <v>0.0</v>
      </c>
      <c r="T488" s="118">
        <v>0.0</v>
      </c>
      <c r="U488" s="118">
        <v>0.0</v>
      </c>
      <c r="V488" s="118">
        <v>0.0</v>
      </c>
      <c r="W488" s="118">
        <v>0.0</v>
      </c>
      <c r="X488" s="118">
        <v>0.0</v>
      </c>
      <c r="Y488" s="118">
        <v>0.0</v>
      </c>
      <c r="Z488" s="118" t="s">
        <v>921</v>
      </c>
      <c r="AA488" s="118" t="s">
        <v>930</v>
      </c>
      <c r="AB488" s="118" t="s">
        <v>2647</v>
      </c>
      <c r="AC488" s="120" t="s">
        <v>2345</v>
      </c>
      <c r="AD488" s="72" t="s">
        <v>2417</v>
      </c>
      <c r="AE488" s="72" t="s">
        <v>1161</v>
      </c>
      <c r="AF488" s="72" t="s">
        <v>1004</v>
      </c>
      <c r="AG488" s="72">
        <v>29.0</v>
      </c>
      <c r="AH488" s="121" t="s">
        <v>2648</v>
      </c>
      <c r="AI488" s="120" t="s">
        <v>968</v>
      </c>
      <c r="AJ488" s="122" t="s">
        <v>929</v>
      </c>
      <c r="AK488" s="123">
        <f>COUNTIF(Ongoing!$A$2:$X$26,A488)</f>
        <v>0</v>
      </c>
    </row>
    <row r="489" ht="26.25" customHeight="1">
      <c r="A489" s="128" t="s">
        <v>735</v>
      </c>
      <c r="B489" s="128" t="s">
        <v>241</v>
      </c>
      <c r="C489" s="129" t="s">
        <v>917</v>
      </c>
      <c r="D489" s="112">
        <v>8.0</v>
      </c>
      <c r="E489" s="113">
        <v>0.7</v>
      </c>
      <c r="F489" s="114">
        <v>0.35</v>
      </c>
      <c r="G489" s="115" t="s">
        <v>1264</v>
      </c>
      <c r="H489" s="116">
        <v>5.8</v>
      </c>
      <c r="I489" s="117">
        <v>58.0</v>
      </c>
      <c r="J489" s="117">
        <v>0.0</v>
      </c>
      <c r="K489" s="117">
        <v>0.0</v>
      </c>
      <c r="L489" s="124">
        <v>45448.0</v>
      </c>
      <c r="M489" s="125">
        <v>45417.0</v>
      </c>
      <c r="N489" s="118">
        <v>0.0</v>
      </c>
      <c r="O489" s="118">
        <v>0.0</v>
      </c>
      <c r="P489" s="118">
        <v>0.0</v>
      </c>
      <c r="Q489" s="119">
        <v>0.0</v>
      </c>
      <c r="R489" s="119">
        <v>0.0</v>
      </c>
      <c r="S489" s="128">
        <v>0.0</v>
      </c>
      <c r="T489" s="118">
        <v>0.0</v>
      </c>
      <c r="U489" s="118">
        <v>0.0</v>
      </c>
      <c r="V489" s="118">
        <v>0.0</v>
      </c>
      <c r="W489" s="118">
        <v>0.0</v>
      </c>
      <c r="X489" s="118">
        <v>0.0</v>
      </c>
      <c r="Y489" s="118">
        <v>0.0</v>
      </c>
      <c r="Z489" s="118" t="s">
        <v>907</v>
      </c>
      <c r="AA489" s="118" t="s">
        <v>1063</v>
      </c>
      <c r="AB489" s="118" t="s">
        <v>909</v>
      </c>
      <c r="AC489" s="120" t="s">
        <v>2649</v>
      </c>
      <c r="AD489" s="72" t="s">
        <v>1540</v>
      </c>
      <c r="AE489" s="72" t="s">
        <v>971</v>
      </c>
      <c r="AF489" s="72" t="s">
        <v>971</v>
      </c>
      <c r="AG489" s="72">
        <v>21.0</v>
      </c>
      <c r="AH489" s="121" t="s">
        <v>2650</v>
      </c>
      <c r="AI489" s="120" t="s">
        <v>1000</v>
      </c>
      <c r="AJ489" s="122" t="s">
        <v>929</v>
      </c>
      <c r="AK489" s="123">
        <f>COUNTIF(Ongoing!$A$2:$X$26,A489)</f>
        <v>0</v>
      </c>
    </row>
    <row r="490" ht="26.25" customHeight="1">
      <c r="A490" s="128" t="s">
        <v>696</v>
      </c>
      <c r="B490" s="128" t="s">
        <v>177</v>
      </c>
      <c r="C490" s="129" t="s">
        <v>917</v>
      </c>
      <c r="D490" s="112">
        <v>8.0</v>
      </c>
      <c r="E490" s="113">
        <v>1.085</v>
      </c>
      <c r="F490" s="114">
        <v>0.35</v>
      </c>
      <c r="G490" s="115" t="s">
        <v>644</v>
      </c>
      <c r="H490" s="116">
        <v>5.82</v>
      </c>
      <c r="I490" s="117">
        <v>39.0</v>
      </c>
      <c r="J490" s="117">
        <v>0.0</v>
      </c>
      <c r="K490" s="117">
        <v>0.0</v>
      </c>
      <c r="L490" s="124">
        <v>45448.0</v>
      </c>
      <c r="M490" s="125">
        <v>45417.0</v>
      </c>
      <c r="N490" s="118">
        <v>0.0</v>
      </c>
      <c r="O490" s="118">
        <v>0.0</v>
      </c>
      <c r="P490" s="118">
        <v>0.0</v>
      </c>
      <c r="Q490" s="119">
        <v>0.0</v>
      </c>
      <c r="R490" s="119">
        <v>0.0</v>
      </c>
      <c r="S490" s="128">
        <v>0.0</v>
      </c>
      <c r="T490" s="118">
        <v>0.0</v>
      </c>
      <c r="U490" s="118">
        <v>0.0</v>
      </c>
      <c r="V490" s="118">
        <v>0.0</v>
      </c>
      <c r="W490" s="118">
        <v>0.0</v>
      </c>
      <c r="X490" s="118">
        <v>0.0</v>
      </c>
      <c r="Y490" s="118">
        <v>0.0</v>
      </c>
      <c r="Z490" s="118" t="s">
        <v>907</v>
      </c>
      <c r="AA490" s="118" t="s">
        <v>975</v>
      </c>
      <c r="AB490" s="118" t="s">
        <v>909</v>
      </c>
      <c r="AC490" s="120" t="s">
        <v>2651</v>
      </c>
      <c r="AD490" s="72" t="s">
        <v>925</v>
      </c>
      <c r="AE490" s="72" t="s">
        <v>1262</v>
      </c>
      <c r="AF490" s="72" t="s">
        <v>1262</v>
      </c>
      <c r="AG490" s="72">
        <v>17.0</v>
      </c>
      <c r="AH490" s="121" t="s">
        <v>2652</v>
      </c>
      <c r="AI490" s="120" t="s">
        <v>968</v>
      </c>
      <c r="AJ490" s="122" t="s">
        <v>929</v>
      </c>
      <c r="AK490" s="123">
        <f>COUNTIF(Ongoing!$A$2:$X$26,A490)</f>
        <v>0</v>
      </c>
    </row>
    <row r="491" ht="26.25" customHeight="1">
      <c r="A491" s="128" t="s">
        <v>601</v>
      </c>
      <c r="B491" s="128" t="s">
        <v>197</v>
      </c>
      <c r="C491" s="129" t="s">
        <v>63</v>
      </c>
      <c r="D491" s="112">
        <v>5.0</v>
      </c>
      <c r="E491" s="113">
        <v>0.805</v>
      </c>
      <c r="F491" s="114">
        <v>5.775</v>
      </c>
      <c r="G491" s="115" t="s">
        <v>586</v>
      </c>
      <c r="H491" s="116">
        <v>6.41</v>
      </c>
      <c r="I491" s="117">
        <v>76.0</v>
      </c>
      <c r="J491" s="117">
        <v>0.0</v>
      </c>
      <c r="K491" s="117">
        <v>0.0</v>
      </c>
      <c r="L491" s="124">
        <v>45448.0</v>
      </c>
      <c r="M491" s="125">
        <v>45635.0</v>
      </c>
      <c r="N491" s="118">
        <v>0.0</v>
      </c>
      <c r="O491" s="118">
        <v>0.0</v>
      </c>
      <c r="P491" s="118">
        <v>0.0</v>
      </c>
      <c r="Q491" s="119">
        <v>0.0</v>
      </c>
      <c r="R491" s="119">
        <v>0.0</v>
      </c>
      <c r="S491" s="128">
        <v>0.0</v>
      </c>
      <c r="T491" s="118">
        <v>0.0</v>
      </c>
      <c r="U491" s="118">
        <v>0.0</v>
      </c>
      <c r="V491" s="118">
        <v>0.0</v>
      </c>
      <c r="W491" s="118">
        <v>0.0</v>
      </c>
      <c r="X491" s="118">
        <v>0.0</v>
      </c>
      <c r="Y491" s="118">
        <v>0.0</v>
      </c>
      <c r="Z491" s="118" t="s">
        <v>907</v>
      </c>
      <c r="AA491" s="118" t="s">
        <v>1106</v>
      </c>
      <c r="AB491" s="118" t="s">
        <v>2109</v>
      </c>
      <c r="AC491" s="120" t="s">
        <v>2653</v>
      </c>
      <c r="AD491" s="72" t="s">
        <v>2654</v>
      </c>
      <c r="AE491" s="72" t="s">
        <v>971</v>
      </c>
      <c r="AF491" s="72" t="s">
        <v>971</v>
      </c>
      <c r="AG491" s="72">
        <v>24.0</v>
      </c>
      <c r="AH491" s="121" t="s">
        <v>2655</v>
      </c>
      <c r="AI491" s="120" t="s">
        <v>1000</v>
      </c>
      <c r="AJ491" s="122" t="s">
        <v>1145</v>
      </c>
      <c r="AK491" s="123">
        <f>COUNTIF(Ongoing!$A$2:$X$26,A491)</f>
        <v>0</v>
      </c>
    </row>
    <row r="492" ht="26.25" customHeight="1">
      <c r="A492" s="128" t="s">
        <v>704</v>
      </c>
      <c r="B492" s="128" t="s">
        <v>143</v>
      </c>
      <c r="C492" s="129" t="s">
        <v>917</v>
      </c>
      <c r="D492" s="112">
        <v>8.0</v>
      </c>
      <c r="E492" s="113">
        <v>1.295</v>
      </c>
      <c r="F492" s="114">
        <v>0.35</v>
      </c>
      <c r="G492" s="115" t="s">
        <v>1028</v>
      </c>
      <c r="H492" s="116">
        <v>5.88</v>
      </c>
      <c r="I492" s="117">
        <v>66.0</v>
      </c>
      <c r="J492" s="117">
        <v>0.0</v>
      </c>
      <c r="K492" s="117">
        <v>0.0</v>
      </c>
      <c r="L492" s="124">
        <v>45448.0</v>
      </c>
      <c r="M492" s="125">
        <v>45417.0</v>
      </c>
      <c r="N492" s="118">
        <v>0.0</v>
      </c>
      <c r="O492" s="118">
        <v>0.0</v>
      </c>
      <c r="P492" s="118">
        <v>0.0</v>
      </c>
      <c r="Q492" s="119">
        <v>0.0</v>
      </c>
      <c r="R492" s="119">
        <v>0.0</v>
      </c>
      <c r="S492" s="128">
        <v>0.0</v>
      </c>
      <c r="T492" s="118">
        <v>0.0</v>
      </c>
      <c r="U492" s="118">
        <v>0.0</v>
      </c>
      <c r="V492" s="118">
        <v>0.0</v>
      </c>
      <c r="W492" s="118">
        <v>0.0</v>
      </c>
      <c r="X492" s="118">
        <v>0.0</v>
      </c>
      <c r="Y492" s="118">
        <v>0.0</v>
      </c>
      <c r="Z492" s="118" t="s">
        <v>907</v>
      </c>
      <c r="AA492" s="118" t="s">
        <v>975</v>
      </c>
      <c r="AB492" s="118" t="s">
        <v>909</v>
      </c>
      <c r="AC492" s="120" t="s">
        <v>2656</v>
      </c>
      <c r="AD492" s="72" t="s">
        <v>2377</v>
      </c>
      <c r="AE492" s="72" t="s">
        <v>1115</v>
      </c>
      <c r="AF492" s="72" t="s">
        <v>927</v>
      </c>
      <c r="AG492" s="72">
        <v>30.0</v>
      </c>
      <c r="AH492" s="121" t="s">
        <v>2657</v>
      </c>
      <c r="AI492" s="120" t="s">
        <v>949</v>
      </c>
      <c r="AJ492" s="122" t="s">
        <v>929</v>
      </c>
      <c r="AK492" s="123">
        <f>COUNTIF(Ongoing!$A$2:$X$26,A492)</f>
        <v>0</v>
      </c>
    </row>
    <row r="493" ht="26.25" customHeight="1">
      <c r="A493" s="128" t="s">
        <v>707</v>
      </c>
      <c r="B493" s="128" t="s">
        <v>121</v>
      </c>
      <c r="C493" s="129" t="s">
        <v>917</v>
      </c>
      <c r="D493" s="112">
        <v>8.0</v>
      </c>
      <c r="E493" s="113">
        <v>0.84</v>
      </c>
      <c r="F493" s="114">
        <v>0.35</v>
      </c>
      <c r="G493" s="115" t="s">
        <v>969</v>
      </c>
      <c r="H493" s="116">
        <v>5.93</v>
      </c>
      <c r="I493" s="117">
        <v>47.0</v>
      </c>
      <c r="J493" s="117">
        <v>0.0</v>
      </c>
      <c r="K493" s="117">
        <v>0.0</v>
      </c>
      <c r="L493" s="124">
        <v>45448.0</v>
      </c>
      <c r="M493" s="125">
        <v>45417.0</v>
      </c>
      <c r="N493" s="118">
        <v>0.0</v>
      </c>
      <c r="O493" s="118">
        <v>0.0</v>
      </c>
      <c r="P493" s="118">
        <v>0.0</v>
      </c>
      <c r="Q493" s="119">
        <v>0.0</v>
      </c>
      <c r="R493" s="119">
        <v>0.0</v>
      </c>
      <c r="S493" s="128">
        <v>0.0</v>
      </c>
      <c r="T493" s="118">
        <v>0.0</v>
      </c>
      <c r="U493" s="118">
        <v>0.0</v>
      </c>
      <c r="V493" s="118">
        <v>0.0</v>
      </c>
      <c r="W493" s="118">
        <v>0.0</v>
      </c>
      <c r="X493" s="118">
        <v>0.0</v>
      </c>
      <c r="Y493" s="118">
        <v>0.0</v>
      </c>
      <c r="Z493" s="118" t="s">
        <v>907</v>
      </c>
      <c r="AA493" s="118" t="s">
        <v>975</v>
      </c>
      <c r="AB493" s="118" t="s">
        <v>2658</v>
      </c>
      <c r="AC493" s="120" t="s">
        <v>2659</v>
      </c>
      <c r="AD493" s="72" t="s">
        <v>1325</v>
      </c>
      <c r="AE493" s="72" t="s">
        <v>971</v>
      </c>
      <c r="AF493" s="72" t="s">
        <v>971</v>
      </c>
      <c r="AG493" s="72">
        <v>20.0</v>
      </c>
      <c r="AH493" s="121" t="s">
        <v>2660</v>
      </c>
      <c r="AI493" s="120" t="s">
        <v>1000</v>
      </c>
      <c r="AJ493" s="122" t="s">
        <v>929</v>
      </c>
      <c r="AK493" s="123">
        <f>COUNTIF(Ongoing!$A$2:$X$26,A493)</f>
        <v>0</v>
      </c>
    </row>
    <row r="494" ht="26.25" customHeight="1">
      <c r="A494" s="128" t="s">
        <v>711</v>
      </c>
      <c r="B494" s="128" t="s">
        <v>95</v>
      </c>
      <c r="C494" s="129" t="s">
        <v>917</v>
      </c>
      <c r="D494" s="112">
        <v>8.0</v>
      </c>
      <c r="E494" s="113">
        <v>0.945</v>
      </c>
      <c r="F494" s="114">
        <v>0.35</v>
      </c>
      <c r="G494" s="115" t="s">
        <v>1264</v>
      </c>
      <c r="H494" s="116">
        <v>5.98</v>
      </c>
      <c r="I494" s="117">
        <v>39.0</v>
      </c>
      <c r="J494" s="117">
        <v>0.0</v>
      </c>
      <c r="K494" s="117">
        <v>0.0</v>
      </c>
      <c r="L494" s="124">
        <v>45448.0</v>
      </c>
      <c r="M494" s="125">
        <v>45417.0</v>
      </c>
      <c r="N494" s="118">
        <v>0.0</v>
      </c>
      <c r="O494" s="118">
        <v>0.0</v>
      </c>
      <c r="P494" s="118">
        <v>0.0</v>
      </c>
      <c r="Q494" s="119">
        <v>0.0</v>
      </c>
      <c r="R494" s="119">
        <v>0.0</v>
      </c>
      <c r="S494" s="128">
        <v>0.0</v>
      </c>
      <c r="T494" s="118">
        <v>0.0</v>
      </c>
      <c r="U494" s="118">
        <v>0.0</v>
      </c>
      <c r="V494" s="118">
        <v>0.0</v>
      </c>
      <c r="W494" s="118">
        <v>0.0</v>
      </c>
      <c r="X494" s="118">
        <v>0.0</v>
      </c>
      <c r="Y494" s="118">
        <v>0.0</v>
      </c>
      <c r="Z494" s="118" t="s">
        <v>921</v>
      </c>
      <c r="AA494" s="118" t="s">
        <v>1626</v>
      </c>
      <c r="AB494" s="118" t="s">
        <v>2661</v>
      </c>
      <c r="AC494" s="120" t="s">
        <v>2662</v>
      </c>
      <c r="AD494" s="72" t="s">
        <v>1325</v>
      </c>
      <c r="AE494" s="72" t="s">
        <v>1478</v>
      </c>
      <c r="AF494" s="72" t="s">
        <v>1478</v>
      </c>
      <c r="AG494" s="72">
        <v>21.0</v>
      </c>
      <c r="AH494" s="121" t="s">
        <v>2663</v>
      </c>
      <c r="AI494" s="120" t="s">
        <v>1000</v>
      </c>
      <c r="AJ494" s="122" t="s">
        <v>929</v>
      </c>
      <c r="AK494" s="123">
        <f>COUNTIF(Ongoing!$A$2:$X$26,A494)</f>
        <v>0</v>
      </c>
    </row>
    <row r="495" ht="26.25" customHeight="1">
      <c r="A495" s="128" t="s">
        <v>770</v>
      </c>
      <c r="B495" s="128" t="s">
        <v>241</v>
      </c>
      <c r="C495" s="129" t="s">
        <v>917</v>
      </c>
      <c r="D495" s="112">
        <v>8.0</v>
      </c>
      <c r="E495" s="113">
        <v>0.7</v>
      </c>
      <c r="F495" s="114">
        <v>0.35</v>
      </c>
      <c r="G495" s="115" t="s">
        <v>1327</v>
      </c>
      <c r="H495" s="116">
        <v>5.89</v>
      </c>
      <c r="I495" s="117">
        <v>39.0</v>
      </c>
      <c r="J495" s="117">
        <v>0.0</v>
      </c>
      <c r="K495" s="117">
        <v>0.0</v>
      </c>
      <c r="L495" s="124">
        <v>45417.0</v>
      </c>
      <c r="M495" s="125">
        <v>45417.0</v>
      </c>
      <c r="N495" s="118">
        <v>6.25</v>
      </c>
      <c r="O495" s="118">
        <v>6.25</v>
      </c>
      <c r="P495" s="118">
        <v>0.0</v>
      </c>
      <c r="Q495" s="119">
        <v>0.0</v>
      </c>
      <c r="R495" s="119">
        <v>0.0</v>
      </c>
      <c r="S495" s="128">
        <v>0.0</v>
      </c>
      <c r="T495" s="118">
        <v>0.0</v>
      </c>
      <c r="U495" s="118">
        <v>0.0</v>
      </c>
      <c r="V495" s="118">
        <v>0.0</v>
      </c>
      <c r="W495" s="118">
        <v>0.0</v>
      </c>
      <c r="X495" s="118">
        <v>0.0</v>
      </c>
      <c r="Y495" s="118">
        <v>0.0</v>
      </c>
      <c r="Z495" s="118" t="s">
        <v>921</v>
      </c>
      <c r="AA495" s="118" t="s">
        <v>943</v>
      </c>
      <c r="AB495" s="118" t="s">
        <v>2140</v>
      </c>
      <c r="AC495" s="120" t="s">
        <v>2664</v>
      </c>
      <c r="AD495" s="72" t="s">
        <v>1256</v>
      </c>
      <c r="AE495" s="72" t="s">
        <v>2316</v>
      </c>
      <c r="AF495" s="72" t="s">
        <v>940</v>
      </c>
      <c r="AG495" s="72">
        <v>21.0</v>
      </c>
      <c r="AH495" s="121" t="s">
        <v>2665</v>
      </c>
      <c r="AI495" s="120" t="s">
        <v>915</v>
      </c>
      <c r="AJ495" s="122" t="s">
        <v>973</v>
      </c>
      <c r="AK495" s="123">
        <f>COUNTIF(Ongoing!$A$2:$X$26,A495)</f>
        <v>0</v>
      </c>
    </row>
    <row r="496" ht="26.25" customHeight="1">
      <c r="A496" s="128" t="s">
        <v>228</v>
      </c>
      <c r="B496" s="128" t="s">
        <v>90</v>
      </c>
      <c r="C496" s="129" t="s">
        <v>63</v>
      </c>
      <c r="D496" s="112">
        <v>2.0</v>
      </c>
      <c r="E496" s="113">
        <v>19.81</v>
      </c>
      <c r="F496" s="114">
        <v>16.1</v>
      </c>
      <c r="G496" s="115" t="s">
        <v>146</v>
      </c>
      <c r="H496" s="116">
        <v>6.55</v>
      </c>
      <c r="I496" s="117">
        <v>86.0</v>
      </c>
      <c r="J496" s="117">
        <v>0.0</v>
      </c>
      <c r="K496" s="117">
        <v>0.0</v>
      </c>
      <c r="L496" s="117" t="s">
        <v>1561</v>
      </c>
      <c r="M496" s="118" t="s">
        <v>1590</v>
      </c>
      <c r="N496" s="118">
        <v>0.0</v>
      </c>
      <c r="O496" s="118">
        <v>0.0</v>
      </c>
      <c r="P496" s="118">
        <v>0.0</v>
      </c>
      <c r="Q496" s="119">
        <v>0.0</v>
      </c>
      <c r="R496" s="119">
        <v>0.0</v>
      </c>
      <c r="S496" s="128">
        <v>0.0</v>
      </c>
      <c r="T496" s="118">
        <v>0.0</v>
      </c>
      <c r="U496" s="118">
        <v>0.0</v>
      </c>
      <c r="V496" s="118">
        <v>0.0</v>
      </c>
      <c r="W496" s="118">
        <v>0.0</v>
      </c>
      <c r="X496" s="118">
        <v>0.0</v>
      </c>
      <c r="Y496" s="118">
        <v>0.0</v>
      </c>
      <c r="Z496" s="118" t="s">
        <v>907</v>
      </c>
      <c r="AA496" s="118" t="s">
        <v>908</v>
      </c>
      <c r="AB496" s="118" t="s">
        <v>909</v>
      </c>
      <c r="AC496" s="120" t="s">
        <v>2666</v>
      </c>
      <c r="AD496" s="72" t="s">
        <v>2218</v>
      </c>
      <c r="AE496" s="72" t="s">
        <v>1856</v>
      </c>
      <c r="AF496" s="72" t="s">
        <v>960</v>
      </c>
      <c r="AG496" s="72">
        <v>27.0</v>
      </c>
      <c r="AH496" s="121" t="s">
        <v>2667</v>
      </c>
      <c r="AI496" s="120" t="s">
        <v>984</v>
      </c>
      <c r="AJ496" s="122" t="s">
        <v>942</v>
      </c>
      <c r="AK496" s="123">
        <f>COUNTIF(Ongoing!$A$2:$X$26,A496)</f>
        <v>0</v>
      </c>
    </row>
    <row r="497" ht="26.25" customHeight="1">
      <c r="A497" s="128" t="s">
        <v>119</v>
      </c>
      <c r="B497" s="128" t="s">
        <v>121</v>
      </c>
      <c r="C497" s="129" t="s">
        <v>917</v>
      </c>
      <c r="D497" s="112">
        <v>1.0</v>
      </c>
      <c r="E497" s="113">
        <v>16.87</v>
      </c>
      <c r="F497" s="114">
        <v>16.905</v>
      </c>
      <c r="G497" s="115" t="s">
        <v>1269</v>
      </c>
      <c r="H497" s="116">
        <v>6.41</v>
      </c>
      <c r="I497" s="117">
        <v>82.0</v>
      </c>
      <c r="J497" s="117">
        <v>0.0</v>
      </c>
      <c r="K497" s="117">
        <v>0.0</v>
      </c>
      <c r="L497" s="117" t="s">
        <v>1298</v>
      </c>
      <c r="M497" s="118" t="s">
        <v>1021</v>
      </c>
      <c r="N497" s="118">
        <v>6.05</v>
      </c>
      <c r="O497" s="118">
        <v>6.33</v>
      </c>
      <c r="P497" s="118">
        <v>0.47</v>
      </c>
      <c r="Q497" s="119">
        <v>6.19</v>
      </c>
      <c r="R497" s="119">
        <v>6.83</v>
      </c>
      <c r="S497" s="128">
        <v>0.66</v>
      </c>
      <c r="T497" s="118">
        <v>0.0</v>
      </c>
      <c r="U497" s="118">
        <v>0.0</v>
      </c>
      <c r="V497" s="118">
        <v>0.0</v>
      </c>
      <c r="W497" s="118">
        <v>0.0</v>
      </c>
      <c r="X497" s="118">
        <v>0.0</v>
      </c>
      <c r="Y497" s="118">
        <v>0.0</v>
      </c>
      <c r="Z497" s="118" t="s">
        <v>921</v>
      </c>
      <c r="AA497" s="118" t="s">
        <v>1001</v>
      </c>
      <c r="AB497" s="118" t="s">
        <v>2668</v>
      </c>
      <c r="AC497" s="120" t="s">
        <v>2669</v>
      </c>
      <c r="AD497" s="72" t="s">
        <v>2670</v>
      </c>
      <c r="AE497" s="72" t="s">
        <v>1046</v>
      </c>
      <c r="AF497" s="72" t="s">
        <v>960</v>
      </c>
      <c r="AG497" s="72">
        <v>29.0</v>
      </c>
      <c r="AH497" s="121" t="s">
        <v>2671</v>
      </c>
      <c r="AI497" s="120" t="s">
        <v>915</v>
      </c>
      <c r="AJ497" s="122" t="s">
        <v>1393</v>
      </c>
      <c r="AK497" s="123">
        <f>COUNTIF(Ongoing!$A$2:$X$26,A497)</f>
        <v>0</v>
      </c>
    </row>
    <row r="498" ht="26.25" customHeight="1">
      <c r="A498" s="128" t="s">
        <v>533</v>
      </c>
      <c r="B498" s="128" t="s">
        <v>90</v>
      </c>
      <c r="C498" s="129" t="s">
        <v>63</v>
      </c>
      <c r="D498" s="112">
        <v>5.0</v>
      </c>
      <c r="E498" s="113">
        <v>1.715</v>
      </c>
      <c r="F498" s="114">
        <v>5.215</v>
      </c>
      <c r="G498" s="115" t="s">
        <v>1308</v>
      </c>
      <c r="H498" s="116">
        <v>6.36</v>
      </c>
      <c r="I498" s="117">
        <v>79.0</v>
      </c>
      <c r="J498" s="117">
        <v>0.0</v>
      </c>
      <c r="K498" s="117">
        <v>0.0</v>
      </c>
      <c r="L498" s="124">
        <v>45478.0</v>
      </c>
      <c r="M498" s="125">
        <v>45604.0</v>
      </c>
      <c r="N498" s="118">
        <v>0.0</v>
      </c>
      <c r="O498" s="118">
        <v>0.0</v>
      </c>
      <c r="P498" s="118">
        <v>0.0</v>
      </c>
      <c r="Q498" s="119">
        <v>0.0</v>
      </c>
      <c r="R498" s="119">
        <v>0.0</v>
      </c>
      <c r="S498" s="128">
        <v>0.0</v>
      </c>
      <c r="T498" s="118">
        <v>0.0</v>
      </c>
      <c r="U498" s="118">
        <v>0.0</v>
      </c>
      <c r="V498" s="118">
        <v>0.0</v>
      </c>
      <c r="W498" s="118">
        <v>0.0</v>
      </c>
      <c r="X498" s="118">
        <v>0.0</v>
      </c>
      <c r="Y498" s="118">
        <v>0.0</v>
      </c>
      <c r="Z498" s="118" t="s">
        <v>907</v>
      </c>
      <c r="AA498" s="118" t="s">
        <v>981</v>
      </c>
      <c r="AB498" s="118" t="s">
        <v>2672</v>
      </c>
      <c r="AC498" s="120" t="s">
        <v>2673</v>
      </c>
      <c r="AD498" s="72" t="s">
        <v>1295</v>
      </c>
      <c r="AE498" s="72" t="s">
        <v>966</v>
      </c>
      <c r="AF498" s="72" t="s">
        <v>966</v>
      </c>
      <c r="AG498" s="72">
        <v>22.0</v>
      </c>
      <c r="AH498" s="121" t="s">
        <v>2674</v>
      </c>
      <c r="AI498" s="120" t="s">
        <v>1000</v>
      </c>
      <c r="AJ498" s="122" t="s">
        <v>935</v>
      </c>
      <c r="AK498" s="123">
        <f>COUNTIF(Ongoing!$A$2:$X$26,A498)</f>
        <v>0</v>
      </c>
    </row>
    <row r="499" ht="26.25" customHeight="1">
      <c r="A499" s="128" t="s">
        <v>653</v>
      </c>
      <c r="B499" s="128" t="s">
        <v>151</v>
      </c>
      <c r="C499" s="129" t="s">
        <v>63</v>
      </c>
      <c r="D499" s="112">
        <v>8.0</v>
      </c>
      <c r="E499" s="113">
        <v>0.91</v>
      </c>
      <c r="F499" s="114">
        <v>0.35</v>
      </c>
      <c r="G499" s="115" t="s">
        <v>505</v>
      </c>
      <c r="H499" s="116">
        <v>6.15</v>
      </c>
      <c r="I499" s="117">
        <v>58.0</v>
      </c>
      <c r="J499" s="117">
        <v>0.0</v>
      </c>
      <c r="K499" s="117">
        <v>0.0</v>
      </c>
      <c r="L499" s="124">
        <v>45448.0</v>
      </c>
      <c r="M499" s="125">
        <v>45417.0</v>
      </c>
      <c r="N499" s="118">
        <v>0.0</v>
      </c>
      <c r="O499" s="118">
        <v>0.0</v>
      </c>
      <c r="P499" s="118">
        <v>0.0</v>
      </c>
      <c r="Q499" s="119">
        <v>0.0</v>
      </c>
      <c r="R499" s="119">
        <v>0.0</v>
      </c>
      <c r="S499" s="128">
        <v>0.0</v>
      </c>
      <c r="T499" s="118">
        <v>0.0</v>
      </c>
      <c r="U499" s="118">
        <v>0.0</v>
      </c>
      <c r="V499" s="118">
        <v>0.0</v>
      </c>
      <c r="W499" s="118">
        <v>0.0</v>
      </c>
      <c r="X499" s="118">
        <v>0.0</v>
      </c>
      <c r="Y499" s="118">
        <v>0.0</v>
      </c>
      <c r="Z499" s="118" t="s">
        <v>907</v>
      </c>
      <c r="AA499" s="118" t="s">
        <v>996</v>
      </c>
      <c r="AB499" s="118" t="s">
        <v>2675</v>
      </c>
      <c r="AC499" s="120" t="s">
        <v>2676</v>
      </c>
      <c r="AD499" s="72" t="s">
        <v>2677</v>
      </c>
      <c r="AE499" s="72" t="s">
        <v>940</v>
      </c>
      <c r="AF499" s="72" t="s">
        <v>940</v>
      </c>
      <c r="AG499" s="72">
        <v>20.0</v>
      </c>
      <c r="AH499" s="121" t="s">
        <v>2678</v>
      </c>
      <c r="AI499" s="120" t="s">
        <v>1581</v>
      </c>
      <c r="AJ499" s="122" t="s">
        <v>942</v>
      </c>
      <c r="AK499" s="123">
        <f>COUNTIF(Ongoing!$A$2:$X$26,A499)</f>
        <v>0</v>
      </c>
    </row>
    <row r="500" ht="26.25" customHeight="1">
      <c r="A500" s="128" t="s">
        <v>825</v>
      </c>
      <c r="B500" s="128" t="s">
        <v>177</v>
      </c>
      <c r="C500" s="129" t="s">
        <v>63</v>
      </c>
      <c r="D500" s="112">
        <v>8.0</v>
      </c>
      <c r="E500" s="113">
        <v>1.05</v>
      </c>
      <c r="F500" s="114">
        <v>0.35</v>
      </c>
      <c r="G500" s="115" t="s">
        <v>529</v>
      </c>
      <c r="H500" s="116">
        <v>6.1</v>
      </c>
      <c r="I500" s="117">
        <v>76.0</v>
      </c>
      <c r="J500" s="117">
        <v>0.0</v>
      </c>
      <c r="K500" s="117">
        <v>0.0</v>
      </c>
      <c r="L500" s="124">
        <v>45448.0</v>
      </c>
      <c r="M500" s="125">
        <v>45417.0</v>
      </c>
      <c r="N500" s="118">
        <v>0.0</v>
      </c>
      <c r="O500" s="118">
        <v>0.0</v>
      </c>
      <c r="P500" s="118">
        <v>0.0</v>
      </c>
      <c r="Q500" s="119">
        <v>0.0</v>
      </c>
      <c r="R500" s="119">
        <v>0.0</v>
      </c>
      <c r="S500" s="128">
        <v>0.0</v>
      </c>
      <c r="T500" s="118">
        <v>0.0</v>
      </c>
      <c r="U500" s="118">
        <v>0.0</v>
      </c>
      <c r="V500" s="118">
        <v>0.0</v>
      </c>
      <c r="W500" s="118">
        <v>0.0</v>
      </c>
      <c r="X500" s="118">
        <v>0.0</v>
      </c>
      <c r="Y500" s="118">
        <v>0.0</v>
      </c>
      <c r="Z500" s="118" t="s">
        <v>907</v>
      </c>
      <c r="AA500" s="118" t="s">
        <v>950</v>
      </c>
      <c r="AB500" s="118" t="s">
        <v>2679</v>
      </c>
      <c r="AC500" s="120" t="s">
        <v>2680</v>
      </c>
      <c r="AD500" s="72" t="s">
        <v>2681</v>
      </c>
      <c r="AE500" s="72" t="s">
        <v>1084</v>
      </c>
      <c r="AF500" s="72" t="s">
        <v>1084</v>
      </c>
      <c r="AG500" s="72">
        <v>22.0</v>
      </c>
      <c r="AH500" s="121" t="s">
        <v>2682</v>
      </c>
      <c r="AI500" s="120" t="s">
        <v>1000</v>
      </c>
      <c r="AJ500" s="122" t="s">
        <v>935</v>
      </c>
      <c r="AK500" s="123">
        <f>COUNTIF(Ongoing!$A$2:$X$26,A500)</f>
        <v>0</v>
      </c>
    </row>
    <row r="501" ht="26.25" customHeight="1">
      <c r="A501" s="128" t="s">
        <v>687</v>
      </c>
      <c r="B501" s="128" t="s">
        <v>113</v>
      </c>
      <c r="C501" s="129" t="s">
        <v>917</v>
      </c>
      <c r="D501" s="112">
        <v>8.0</v>
      </c>
      <c r="E501" s="113">
        <v>1.225</v>
      </c>
      <c r="F501" s="114">
        <v>0.35</v>
      </c>
      <c r="G501" s="115" t="s">
        <v>607</v>
      </c>
      <c r="H501" s="116">
        <v>5.99</v>
      </c>
      <c r="I501" s="117">
        <v>66.0</v>
      </c>
      <c r="J501" s="117">
        <v>0.0</v>
      </c>
      <c r="K501" s="117">
        <v>0.0</v>
      </c>
      <c r="L501" s="124">
        <v>45448.0</v>
      </c>
      <c r="M501" s="125">
        <v>45417.0</v>
      </c>
      <c r="N501" s="118">
        <v>0.0</v>
      </c>
      <c r="O501" s="118">
        <v>0.0</v>
      </c>
      <c r="P501" s="118">
        <v>0.0</v>
      </c>
      <c r="Q501" s="119">
        <v>0.0</v>
      </c>
      <c r="R501" s="119">
        <v>0.0</v>
      </c>
      <c r="S501" s="128">
        <v>0.0</v>
      </c>
      <c r="T501" s="118">
        <v>0.0</v>
      </c>
      <c r="U501" s="118">
        <v>0.0</v>
      </c>
      <c r="V501" s="118">
        <v>0.0</v>
      </c>
      <c r="W501" s="118">
        <v>0.0</v>
      </c>
      <c r="X501" s="118">
        <v>0.0</v>
      </c>
      <c r="Y501" s="118">
        <v>0.0</v>
      </c>
      <c r="Z501" s="118" t="s">
        <v>907</v>
      </c>
      <c r="AA501" s="118" t="s">
        <v>936</v>
      </c>
      <c r="AB501" s="118" t="s">
        <v>909</v>
      </c>
      <c r="AC501" s="120" t="s">
        <v>2683</v>
      </c>
      <c r="AD501" s="72" t="s">
        <v>1712</v>
      </c>
      <c r="AE501" s="72" t="s">
        <v>1533</v>
      </c>
      <c r="AF501" s="72" t="s">
        <v>947</v>
      </c>
      <c r="AG501" s="72">
        <v>30.0</v>
      </c>
      <c r="AH501" s="121" t="s">
        <v>2684</v>
      </c>
      <c r="AI501" s="120" t="s">
        <v>915</v>
      </c>
      <c r="AJ501" s="122" t="s">
        <v>929</v>
      </c>
      <c r="AK501" s="123">
        <f>COUNTIF(Ongoing!$A$2:$X$26,A501)</f>
        <v>0</v>
      </c>
    </row>
    <row r="502" ht="26.25" customHeight="1">
      <c r="A502" s="128" t="s">
        <v>723</v>
      </c>
      <c r="B502" s="128" t="s">
        <v>197</v>
      </c>
      <c r="C502" s="129" t="s">
        <v>917</v>
      </c>
      <c r="D502" s="112">
        <v>8.0</v>
      </c>
      <c r="E502" s="113">
        <v>0.77</v>
      </c>
      <c r="F502" s="114">
        <v>0.35</v>
      </c>
      <c r="G502" s="115" t="s">
        <v>1075</v>
      </c>
      <c r="H502" s="116">
        <v>6.02</v>
      </c>
      <c r="I502" s="117">
        <v>68.0</v>
      </c>
      <c r="J502" s="117">
        <v>0.0</v>
      </c>
      <c r="K502" s="117">
        <v>0.0</v>
      </c>
      <c r="L502" s="124">
        <v>45448.0</v>
      </c>
      <c r="M502" s="125">
        <v>45417.0</v>
      </c>
      <c r="N502" s="118">
        <v>0.0</v>
      </c>
      <c r="O502" s="118">
        <v>0.0</v>
      </c>
      <c r="P502" s="118">
        <v>0.0</v>
      </c>
      <c r="Q502" s="119">
        <v>0.0</v>
      </c>
      <c r="R502" s="119">
        <v>0.0</v>
      </c>
      <c r="S502" s="128">
        <v>0.0</v>
      </c>
      <c r="T502" s="118">
        <v>0.0</v>
      </c>
      <c r="U502" s="118">
        <v>0.0</v>
      </c>
      <c r="V502" s="118">
        <v>0.0</v>
      </c>
      <c r="W502" s="118">
        <v>0.0</v>
      </c>
      <c r="X502" s="118">
        <v>0.0</v>
      </c>
      <c r="Y502" s="118">
        <v>0.0</v>
      </c>
      <c r="Z502" s="118" t="s">
        <v>921</v>
      </c>
      <c r="AA502" s="118" t="s">
        <v>2685</v>
      </c>
      <c r="AB502" s="118" t="s">
        <v>2686</v>
      </c>
      <c r="AC502" s="120" t="s">
        <v>2687</v>
      </c>
      <c r="AD502" s="72" t="s">
        <v>939</v>
      </c>
      <c r="AE502" s="72" t="s">
        <v>1102</v>
      </c>
      <c r="AF502" s="72" t="s">
        <v>1004</v>
      </c>
      <c r="AG502" s="72">
        <v>21.0</v>
      </c>
      <c r="AH502" s="121" t="s">
        <v>2688</v>
      </c>
      <c r="AI502" s="120" t="s">
        <v>915</v>
      </c>
      <c r="AJ502" s="122" t="s">
        <v>929</v>
      </c>
      <c r="AK502" s="123">
        <f>COUNTIF(Ongoing!$A$2:$X$26,A502)</f>
        <v>0</v>
      </c>
    </row>
    <row r="503" ht="26.25" customHeight="1">
      <c r="A503" s="128" t="s">
        <v>799</v>
      </c>
      <c r="B503" s="128" t="s">
        <v>197</v>
      </c>
      <c r="C503" s="129" t="s">
        <v>63</v>
      </c>
      <c r="D503" s="112">
        <v>8.0</v>
      </c>
      <c r="E503" s="113">
        <v>0.7</v>
      </c>
      <c r="F503" s="114">
        <v>0.35</v>
      </c>
      <c r="G503" s="115" t="s">
        <v>505</v>
      </c>
      <c r="H503" s="116">
        <v>5.96</v>
      </c>
      <c r="I503" s="117">
        <v>54.0</v>
      </c>
      <c r="J503" s="117">
        <v>0.0</v>
      </c>
      <c r="K503" s="117">
        <v>0.0</v>
      </c>
      <c r="L503" s="124">
        <v>45417.0</v>
      </c>
      <c r="M503" s="125">
        <v>45417.0</v>
      </c>
      <c r="N503" s="118">
        <v>0.0</v>
      </c>
      <c r="O503" s="118">
        <v>0.0</v>
      </c>
      <c r="P503" s="118">
        <v>0.0</v>
      </c>
      <c r="Q503" s="119">
        <v>0.0</v>
      </c>
      <c r="R503" s="119">
        <v>0.0</v>
      </c>
      <c r="S503" s="128">
        <v>0.0</v>
      </c>
      <c r="T503" s="118">
        <v>0.0</v>
      </c>
      <c r="U503" s="118">
        <v>0.0</v>
      </c>
      <c r="V503" s="118">
        <v>0.0</v>
      </c>
      <c r="W503" s="118">
        <v>0.0</v>
      </c>
      <c r="X503" s="118">
        <v>0.0</v>
      </c>
      <c r="Y503" s="118">
        <v>0.0</v>
      </c>
      <c r="Z503" s="118" t="s">
        <v>907</v>
      </c>
      <c r="AA503" s="118" t="s">
        <v>1052</v>
      </c>
      <c r="AB503" s="118" t="s">
        <v>2689</v>
      </c>
      <c r="AC503" s="120" t="s">
        <v>1879</v>
      </c>
      <c r="AD503" s="72" t="s">
        <v>2690</v>
      </c>
      <c r="AE503" s="72" t="s">
        <v>940</v>
      </c>
      <c r="AF503" s="72" t="s">
        <v>940</v>
      </c>
      <c r="AG503" s="72">
        <v>21.0</v>
      </c>
      <c r="AH503" s="121" t="s">
        <v>2691</v>
      </c>
      <c r="AI503" s="120" t="s">
        <v>915</v>
      </c>
      <c r="AJ503" s="122" t="s">
        <v>935</v>
      </c>
      <c r="AK503" s="123">
        <f>COUNTIF(Ongoing!$A$2:$X$26,A503)</f>
        <v>0</v>
      </c>
    </row>
    <row r="504" ht="26.25" customHeight="1">
      <c r="A504" s="128" t="s">
        <v>756</v>
      </c>
      <c r="B504" s="128" t="s">
        <v>259</v>
      </c>
      <c r="C504" s="129" t="s">
        <v>917</v>
      </c>
      <c r="D504" s="112">
        <v>8.0</v>
      </c>
      <c r="E504" s="113">
        <v>0.7</v>
      </c>
      <c r="F504" s="114">
        <v>0.35</v>
      </c>
      <c r="G504" s="115" t="s">
        <v>644</v>
      </c>
      <c r="H504" s="116">
        <v>5.85</v>
      </c>
      <c r="I504" s="117">
        <v>40.0</v>
      </c>
      <c r="J504" s="117">
        <v>0.0</v>
      </c>
      <c r="K504" s="117">
        <v>0.0</v>
      </c>
      <c r="L504" s="124">
        <v>45448.0</v>
      </c>
      <c r="M504" s="125">
        <v>45417.0</v>
      </c>
      <c r="N504" s="118">
        <v>5.9</v>
      </c>
      <c r="O504" s="118">
        <v>6.0</v>
      </c>
      <c r="P504" s="118">
        <v>0.0</v>
      </c>
      <c r="Q504" s="119">
        <v>0.0</v>
      </c>
      <c r="R504" s="119">
        <v>0.0</v>
      </c>
      <c r="S504" s="128">
        <v>0.0</v>
      </c>
      <c r="T504" s="118">
        <v>0.0</v>
      </c>
      <c r="U504" s="118">
        <v>0.0</v>
      </c>
      <c r="V504" s="118">
        <v>0.0</v>
      </c>
      <c r="W504" s="118">
        <v>0.0</v>
      </c>
      <c r="X504" s="118">
        <v>0.0</v>
      </c>
      <c r="Y504" s="118">
        <v>0.0</v>
      </c>
      <c r="Z504" s="118" t="s">
        <v>907</v>
      </c>
      <c r="AA504" s="118" t="s">
        <v>1016</v>
      </c>
      <c r="AB504" s="118" t="s">
        <v>1370</v>
      </c>
      <c r="AC504" s="120" t="s">
        <v>2692</v>
      </c>
      <c r="AD504" s="72" t="s">
        <v>2693</v>
      </c>
      <c r="AE504" s="72" t="s">
        <v>971</v>
      </c>
      <c r="AF504" s="72" t="s">
        <v>1391</v>
      </c>
      <c r="AG504" s="72">
        <v>27.0</v>
      </c>
      <c r="AH504" s="121" t="s">
        <v>2694</v>
      </c>
      <c r="AI504" s="120" t="s">
        <v>915</v>
      </c>
      <c r="AJ504" s="122" t="s">
        <v>1019</v>
      </c>
      <c r="AK504" s="123">
        <f>COUNTIF(Ongoing!$A$2:$X$26,A504)</f>
        <v>0</v>
      </c>
    </row>
    <row r="505" ht="26.25" customHeight="1">
      <c r="A505" s="128" t="s">
        <v>759</v>
      </c>
      <c r="B505" s="128" t="s">
        <v>264</v>
      </c>
      <c r="C505" s="129" t="s">
        <v>917</v>
      </c>
      <c r="D505" s="112">
        <v>8.0</v>
      </c>
      <c r="E505" s="113">
        <v>1.085</v>
      </c>
      <c r="F505" s="114">
        <v>0.35</v>
      </c>
      <c r="G505" s="115" t="s">
        <v>969</v>
      </c>
      <c r="H505" s="116">
        <v>5.85</v>
      </c>
      <c r="I505" s="117">
        <v>59.0</v>
      </c>
      <c r="J505" s="117">
        <v>0.0</v>
      </c>
      <c r="K505" s="117">
        <v>0.0</v>
      </c>
      <c r="L505" s="124">
        <v>45448.0</v>
      </c>
      <c r="M505" s="125">
        <v>45417.0</v>
      </c>
      <c r="N505" s="118">
        <v>0.0</v>
      </c>
      <c r="O505" s="118">
        <v>0.0</v>
      </c>
      <c r="P505" s="118">
        <v>0.0</v>
      </c>
      <c r="Q505" s="119">
        <v>0.0</v>
      </c>
      <c r="R505" s="119">
        <v>0.0</v>
      </c>
      <c r="S505" s="128">
        <v>0.0</v>
      </c>
      <c r="T505" s="118">
        <v>0.0</v>
      </c>
      <c r="U505" s="118">
        <v>0.0</v>
      </c>
      <c r="V505" s="118">
        <v>0.0</v>
      </c>
      <c r="W505" s="118">
        <v>0.0</v>
      </c>
      <c r="X505" s="118">
        <v>0.0</v>
      </c>
      <c r="Y505" s="118">
        <v>0.0</v>
      </c>
      <c r="Z505" s="118" t="s">
        <v>907</v>
      </c>
      <c r="AA505" s="118" t="s">
        <v>936</v>
      </c>
      <c r="AB505" s="118" t="s">
        <v>1695</v>
      </c>
      <c r="AC505" s="120" t="s">
        <v>2695</v>
      </c>
      <c r="AD505" s="72" t="s">
        <v>1185</v>
      </c>
      <c r="AE505" s="72" t="s">
        <v>1178</v>
      </c>
      <c r="AF505" s="72" t="s">
        <v>926</v>
      </c>
      <c r="AG505" s="72">
        <v>22.0</v>
      </c>
      <c r="AH505" s="121" t="s">
        <v>2696</v>
      </c>
      <c r="AI505" s="120" t="s">
        <v>915</v>
      </c>
      <c r="AJ505" s="122" t="s">
        <v>1019</v>
      </c>
      <c r="AK505" s="123">
        <f>COUNTIF(Ongoing!$A$2:$X$26,A505)</f>
        <v>0</v>
      </c>
    </row>
    <row r="506" ht="26.25" customHeight="1">
      <c r="A506" s="128" t="s">
        <v>768</v>
      </c>
      <c r="B506" s="128" t="s">
        <v>244</v>
      </c>
      <c r="C506" s="129" t="s">
        <v>917</v>
      </c>
      <c r="D506" s="112">
        <v>8.0</v>
      </c>
      <c r="E506" s="113">
        <v>0.84</v>
      </c>
      <c r="F506" s="114">
        <v>0.35</v>
      </c>
      <c r="G506" s="115" t="s">
        <v>969</v>
      </c>
      <c r="H506" s="116">
        <v>5.81</v>
      </c>
      <c r="I506" s="117">
        <v>62.0</v>
      </c>
      <c r="J506" s="117">
        <v>0.0</v>
      </c>
      <c r="K506" s="117">
        <v>0.0</v>
      </c>
      <c r="L506" s="124">
        <v>45448.0</v>
      </c>
      <c r="M506" s="125">
        <v>45417.0</v>
      </c>
      <c r="N506" s="118">
        <v>5.74</v>
      </c>
      <c r="O506" s="118">
        <v>5.76</v>
      </c>
      <c r="P506" s="118">
        <v>0.0</v>
      </c>
      <c r="Q506" s="119">
        <v>0.0</v>
      </c>
      <c r="R506" s="119">
        <v>0.0</v>
      </c>
      <c r="S506" s="128">
        <v>0.0</v>
      </c>
      <c r="T506" s="118">
        <v>0.0</v>
      </c>
      <c r="U506" s="118">
        <v>0.0</v>
      </c>
      <c r="V506" s="118">
        <v>0.0</v>
      </c>
      <c r="W506" s="118">
        <v>0.0</v>
      </c>
      <c r="X506" s="118">
        <v>0.0</v>
      </c>
      <c r="Y506" s="118">
        <v>0.0</v>
      </c>
      <c r="Z506" s="118" t="s">
        <v>921</v>
      </c>
      <c r="AA506" s="118" t="s">
        <v>1094</v>
      </c>
      <c r="AB506" s="118" t="s">
        <v>909</v>
      </c>
      <c r="AC506" s="120" t="s">
        <v>2697</v>
      </c>
      <c r="AD506" s="72" t="s">
        <v>1532</v>
      </c>
      <c r="AE506" s="72" t="s">
        <v>1025</v>
      </c>
      <c r="AF506" s="72" t="s">
        <v>1102</v>
      </c>
      <c r="AG506" s="72">
        <v>24.0</v>
      </c>
      <c r="AH506" s="121" t="s">
        <v>2698</v>
      </c>
      <c r="AI506" s="120" t="s">
        <v>915</v>
      </c>
      <c r="AJ506" s="122" t="s">
        <v>973</v>
      </c>
      <c r="AK506" s="123">
        <f>COUNTIF(Ongoing!$A$2:$X$26,A506)</f>
        <v>0</v>
      </c>
    </row>
    <row r="507" ht="26.25" customHeight="1">
      <c r="A507" s="128" t="s">
        <v>729</v>
      </c>
      <c r="B507" s="128" t="s">
        <v>244</v>
      </c>
      <c r="C507" s="129" t="s">
        <v>917</v>
      </c>
      <c r="D507" s="112">
        <v>8.0</v>
      </c>
      <c r="E507" s="113">
        <v>0.665</v>
      </c>
      <c r="F507" s="114">
        <v>0.35</v>
      </c>
      <c r="G507" s="115" t="s">
        <v>969</v>
      </c>
      <c r="H507" s="116">
        <v>5.75</v>
      </c>
      <c r="I507" s="117">
        <v>62.0</v>
      </c>
      <c r="J507" s="117">
        <v>0.0</v>
      </c>
      <c r="K507" s="117">
        <v>0.0</v>
      </c>
      <c r="L507" s="124">
        <v>45417.0</v>
      </c>
      <c r="M507" s="125">
        <v>45417.0</v>
      </c>
      <c r="N507" s="118">
        <v>5.57</v>
      </c>
      <c r="O507" s="118">
        <v>5.43</v>
      </c>
      <c r="P507" s="118">
        <v>0.0</v>
      </c>
      <c r="Q507" s="119">
        <v>0.0</v>
      </c>
      <c r="R507" s="119">
        <v>0.0</v>
      </c>
      <c r="S507" s="128">
        <v>0.0</v>
      </c>
      <c r="T507" s="118">
        <v>0.0</v>
      </c>
      <c r="U507" s="118">
        <v>0.0</v>
      </c>
      <c r="V507" s="118">
        <v>0.0</v>
      </c>
      <c r="W507" s="118">
        <v>0.0</v>
      </c>
      <c r="X507" s="118">
        <v>0.0</v>
      </c>
      <c r="Y507" s="118">
        <v>0.0</v>
      </c>
      <c r="Z507" s="118" t="s">
        <v>907</v>
      </c>
      <c r="AA507" s="118" t="s">
        <v>1063</v>
      </c>
      <c r="AB507" s="118" t="s">
        <v>2359</v>
      </c>
      <c r="AC507" s="120" t="s">
        <v>2699</v>
      </c>
      <c r="AD507" s="72" t="s">
        <v>1613</v>
      </c>
      <c r="AE507" s="72" t="s">
        <v>990</v>
      </c>
      <c r="AF507" s="72" t="s">
        <v>1004</v>
      </c>
      <c r="AG507" s="72">
        <v>23.0</v>
      </c>
      <c r="AH507" s="121" t="s">
        <v>2700</v>
      </c>
      <c r="AI507" s="120" t="s">
        <v>915</v>
      </c>
      <c r="AJ507" s="122" t="s">
        <v>929</v>
      </c>
      <c r="AK507" s="123">
        <f>COUNTIF(Ongoing!$A$2:$X$26,A507)</f>
        <v>0</v>
      </c>
    </row>
    <row r="508" ht="26.25" customHeight="1">
      <c r="A508" s="128" t="s">
        <v>868</v>
      </c>
      <c r="B508" s="128" t="s">
        <v>241</v>
      </c>
      <c r="C508" s="129" t="s">
        <v>63</v>
      </c>
      <c r="D508" s="112">
        <v>8.0</v>
      </c>
      <c r="E508" s="113">
        <v>0.735</v>
      </c>
      <c r="F508" s="114">
        <v>0.35</v>
      </c>
      <c r="G508" s="115" t="s">
        <v>969</v>
      </c>
      <c r="H508" s="116">
        <v>5.69</v>
      </c>
      <c r="I508" s="117">
        <v>51.0</v>
      </c>
      <c r="J508" s="117">
        <v>0.0</v>
      </c>
      <c r="K508" s="117">
        <v>0.0</v>
      </c>
      <c r="L508" s="124">
        <v>45417.0</v>
      </c>
      <c r="M508" s="125">
        <v>45417.0</v>
      </c>
      <c r="N508" s="118">
        <v>0.0</v>
      </c>
      <c r="O508" s="118">
        <v>0.0</v>
      </c>
      <c r="P508" s="118">
        <v>0.0</v>
      </c>
      <c r="Q508" s="119">
        <v>0.0</v>
      </c>
      <c r="R508" s="119">
        <v>0.0</v>
      </c>
      <c r="S508" s="128">
        <v>0.0</v>
      </c>
      <c r="T508" s="118">
        <v>0.0</v>
      </c>
      <c r="U508" s="118">
        <v>0.0</v>
      </c>
      <c r="V508" s="118">
        <v>0.0</v>
      </c>
      <c r="W508" s="118">
        <v>0.0</v>
      </c>
      <c r="X508" s="118">
        <v>0.0</v>
      </c>
      <c r="Y508" s="118">
        <v>0.0</v>
      </c>
      <c r="Z508" s="118" t="s">
        <v>921</v>
      </c>
      <c r="AA508" s="118" t="s">
        <v>981</v>
      </c>
      <c r="AB508" s="118" t="s">
        <v>2601</v>
      </c>
      <c r="AC508" s="120" t="s">
        <v>2701</v>
      </c>
      <c r="AD508" s="72" t="s">
        <v>2702</v>
      </c>
      <c r="AE508" s="72" t="s">
        <v>1079</v>
      </c>
      <c r="AF508" s="72" t="s">
        <v>1079</v>
      </c>
      <c r="AG508" s="72">
        <v>24.0</v>
      </c>
      <c r="AH508" s="121" t="s">
        <v>2703</v>
      </c>
      <c r="AI508" s="120" t="s">
        <v>984</v>
      </c>
      <c r="AJ508" s="122" t="s">
        <v>985</v>
      </c>
      <c r="AK508" s="123">
        <f>COUNTIF(Ongoing!$A$2:$X$26,A508)</f>
        <v>0</v>
      </c>
    </row>
    <row r="509" ht="26.25" customHeight="1">
      <c r="A509" s="128" t="s">
        <v>459</v>
      </c>
      <c r="B509" s="128" t="s">
        <v>98</v>
      </c>
      <c r="C509" s="129" t="s">
        <v>917</v>
      </c>
      <c r="D509" s="112">
        <v>3.0</v>
      </c>
      <c r="E509" s="113">
        <v>6.125</v>
      </c>
      <c r="F509" s="114">
        <v>7.175</v>
      </c>
      <c r="G509" s="115" t="s">
        <v>1331</v>
      </c>
      <c r="H509" s="116">
        <v>6.16</v>
      </c>
      <c r="I509" s="117">
        <v>85.0</v>
      </c>
      <c r="J509" s="117">
        <v>0.0</v>
      </c>
      <c r="K509" s="117">
        <v>0.0</v>
      </c>
      <c r="L509" s="124">
        <v>45635.0</v>
      </c>
      <c r="M509" s="118" t="s">
        <v>1037</v>
      </c>
      <c r="N509" s="118">
        <v>0.0</v>
      </c>
      <c r="O509" s="118">
        <v>0.0</v>
      </c>
      <c r="P509" s="118">
        <v>0.0</v>
      </c>
      <c r="Q509" s="119">
        <v>0.0</v>
      </c>
      <c r="R509" s="119">
        <v>0.0</v>
      </c>
      <c r="S509" s="128">
        <v>0.0</v>
      </c>
      <c r="T509" s="118">
        <v>0.0</v>
      </c>
      <c r="U509" s="118">
        <v>0.0</v>
      </c>
      <c r="V509" s="118">
        <v>0.0</v>
      </c>
      <c r="W509" s="118">
        <v>0.0</v>
      </c>
      <c r="X509" s="118">
        <v>0.0</v>
      </c>
      <c r="Y509" s="118">
        <v>0.0</v>
      </c>
      <c r="Z509" s="118" t="s">
        <v>921</v>
      </c>
      <c r="AA509" s="118" t="s">
        <v>1001</v>
      </c>
      <c r="AB509" s="118" t="s">
        <v>2182</v>
      </c>
      <c r="AC509" s="120" t="s">
        <v>2704</v>
      </c>
      <c r="AD509" s="72" t="s">
        <v>1317</v>
      </c>
      <c r="AE509" s="72" t="s">
        <v>1085</v>
      </c>
      <c r="AF509" s="72" t="s">
        <v>960</v>
      </c>
      <c r="AG509" s="72">
        <v>28.0</v>
      </c>
      <c r="AH509" s="121" t="s">
        <v>2705</v>
      </c>
      <c r="AI509" s="120" t="s">
        <v>968</v>
      </c>
      <c r="AJ509" s="122" t="s">
        <v>929</v>
      </c>
      <c r="AK509" s="123">
        <f>COUNTIF(Ongoing!$A$2:$X$26,A509)</f>
        <v>0</v>
      </c>
    </row>
    <row r="510" ht="26.25" customHeight="1">
      <c r="A510" s="128" t="s">
        <v>282</v>
      </c>
      <c r="B510" s="128" t="s">
        <v>98</v>
      </c>
      <c r="C510" s="129" t="s">
        <v>917</v>
      </c>
      <c r="D510" s="112">
        <v>3.0</v>
      </c>
      <c r="E510" s="113">
        <v>6.44</v>
      </c>
      <c r="F510" s="114">
        <v>8.365</v>
      </c>
      <c r="G510" s="115" t="s">
        <v>607</v>
      </c>
      <c r="H510" s="116">
        <v>6.21</v>
      </c>
      <c r="I510" s="117">
        <v>82.0</v>
      </c>
      <c r="J510" s="117">
        <v>0.0</v>
      </c>
      <c r="K510" s="117">
        <v>0.0</v>
      </c>
      <c r="L510" s="117" t="s">
        <v>1117</v>
      </c>
      <c r="M510" s="118" t="s">
        <v>1167</v>
      </c>
      <c r="N510" s="118">
        <v>0.0</v>
      </c>
      <c r="O510" s="118">
        <v>0.0</v>
      </c>
      <c r="P510" s="118">
        <v>0.0</v>
      </c>
      <c r="Q510" s="119">
        <v>0.0</v>
      </c>
      <c r="R510" s="119">
        <v>0.0</v>
      </c>
      <c r="S510" s="128">
        <v>0.0</v>
      </c>
      <c r="T510" s="118">
        <v>0.0</v>
      </c>
      <c r="U510" s="118">
        <v>0.0</v>
      </c>
      <c r="V510" s="118">
        <v>0.0</v>
      </c>
      <c r="W510" s="118">
        <v>0.0</v>
      </c>
      <c r="X510" s="118">
        <v>0.0</v>
      </c>
      <c r="Y510" s="118">
        <v>0.0</v>
      </c>
      <c r="Z510" s="118" t="s">
        <v>907</v>
      </c>
      <c r="AA510" s="118" t="s">
        <v>1123</v>
      </c>
      <c r="AB510" s="118" t="s">
        <v>909</v>
      </c>
      <c r="AC510" s="120" t="s">
        <v>2706</v>
      </c>
      <c r="AD510" s="72" t="s">
        <v>2417</v>
      </c>
      <c r="AE510" s="72" t="s">
        <v>1025</v>
      </c>
      <c r="AF510" s="72" t="s">
        <v>1066</v>
      </c>
      <c r="AG510" s="72">
        <v>35.0</v>
      </c>
      <c r="AH510" s="121" t="s">
        <v>2707</v>
      </c>
      <c r="AI510" s="120" t="s">
        <v>915</v>
      </c>
      <c r="AJ510" s="122" t="s">
        <v>929</v>
      </c>
      <c r="AK510" s="123">
        <f>COUNTIF(Ongoing!$A$2:$X$26,A510)</f>
        <v>0</v>
      </c>
    </row>
    <row r="511" ht="26.25" customHeight="1">
      <c r="A511" s="128" t="s">
        <v>541</v>
      </c>
      <c r="B511" s="128" t="s">
        <v>110</v>
      </c>
      <c r="C511" s="129" t="s">
        <v>78</v>
      </c>
      <c r="D511" s="112">
        <v>6.0</v>
      </c>
      <c r="E511" s="113">
        <v>0.875</v>
      </c>
      <c r="F511" s="114">
        <v>0.35</v>
      </c>
      <c r="G511" s="115" t="s">
        <v>505</v>
      </c>
      <c r="H511" s="116">
        <v>6.02</v>
      </c>
      <c r="I511" s="117">
        <v>37.0</v>
      </c>
      <c r="J511" s="133">
        <v>0.0</v>
      </c>
      <c r="K511" s="133">
        <v>0.0</v>
      </c>
      <c r="L511" s="124">
        <v>45448.0</v>
      </c>
      <c r="M511" s="125">
        <v>45417.0</v>
      </c>
      <c r="N511" s="118">
        <v>0.0</v>
      </c>
      <c r="O511" s="118">
        <v>0.0</v>
      </c>
      <c r="P511" s="134">
        <v>0.0</v>
      </c>
      <c r="Q511" s="135">
        <v>0.0</v>
      </c>
      <c r="R511" s="135">
        <v>0.0</v>
      </c>
      <c r="S511" s="136">
        <v>0.0</v>
      </c>
      <c r="T511" s="134">
        <v>0.0</v>
      </c>
      <c r="U511" s="134">
        <v>0.0</v>
      </c>
      <c r="V511" s="134">
        <v>0.0</v>
      </c>
      <c r="W511" s="134">
        <v>0.0</v>
      </c>
      <c r="X511" s="134">
        <v>0.0</v>
      </c>
      <c r="Y511" s="134">
        <v>0.0</v>
      </c>
      <c r="Z511" s="118" t="s">
        <v>921</v>
      </c>
      <c r="AA511" s="118" t="s">
        <v>1001</v>
      </c>
      <c r="AB511" s="118" t="s">
        <v>909</v>
      </c>
      <c r="AC511" s="120" t="s">
        <v>2708</v>
      </c>
      <c r="AD511" s="72" t="s">
        <v>925</v>
      </c>
      <c r="AE511" s="72" t="s">
        <v>1115</v>
      </c>
      <c r="AF511" s="72" t="s">
        <v>1115</v>
      </c>
      <c r="AG511" s="72">
        <v>16.0</v>
      </c>
      <c r="AH511" s="121" t="s">
        <v>2709</v>
      </c>
      <c r="AI511" s="120" t="s">
        <v>1581</v>
      </c>
      <c r="AJ511" s="122" t="s">
        <v>1581</v>
      </c>
      <c r="AK511" s="123">
        <f>COUNTIF(Ongoing!$A$2:$X$26,A511)</f>
        <v>0</v>
      </c>
    </row>
    <row r="512" ht="26.25" customHeight="1">
      <c r="A512" s="128" t="s">
        <v>757</v>
      </c>
      <c r="B512" s="128" t="s">
        <v>98</v>
      </c>
      <c r="C512" s="129" t="s">
        <v>917</v>
      </c>
      <c r="D512" s="112">
        <v>8.0</v>
      </c>
      <c r="E512" s="113">
        <v>1.82</v>
      </c>
      <c r="F512" s="114">
        <v>0.35</v>
      </c>
      <c r="G512" s="115" t="s">
        <v>505</v>
      </c>
      <c r="H512" s="116">
        <v>5.91</v>
      </c>
      <c r="I512" s="117">
        <v>37.0</v>
      </c>
      <c r="J512" s="133">
        <v>0.0</v>
      </c>
      <c r="K512" s="133">
        <v>0.0</v>
      </c>
      <c r="L512" s="124">
        <v>45479.0</v>
      </c>
      <c r="M512" s="125">
        <v>45417.0</v>
      </c>
      <c r="N512" s="118">
        <v>0.0</v>
      </c>
      <c r="O512" s="118">
        <v>0.0</v>
      </c>
      <c r="P512" s="134">
        <v>0.0</v>
      </c>
      <c r="Q512" s="135">
        <v>0.0</v>
      </c>
      <c r="R512" s="135">
        <v>0.0</v>
      </c>
      <c r="S512" s="136">
        <v>0.0</v>
      </c>
      <c r="T512" s="134">
        <v>0.0</v>
      </c>
      <c r="U512" s="134">
        <v>0.0</v>
      </c>
      <c r="V512" s="134">
        <v>0.0</v>
      </c>
      <c r="W512" s="134">
        <v>0.0</v>
      </c>
      <c r="X512" s="134">
        <v>0.0</v>
      </c>
      <c r="Y512" s="134">
        <v>0.0</v>
      </c>
      <c r="Z512" s="118" t="s">
        <v>907</v>
      </c>
      <c r="AA512" s="118" t="s">
        <v>943</v>
      </c>
      <c r="AB512" s="118" t="s">
        <v>909</v>
      </c>
      <c r="AC512" s="120" t="s">
        <v>2710</v>
      </c>
      <c r="AD512" s="72" t="s">
        <v>2711</v>
      </c>
      <c r="AE512" s="72" t="s">
        <v>940</v>
      </c>
      <c r="AF512" s="72" t="s">
        <v>940</v>
      </c>
      <c r="AG512" s="72">
        <v>16.0</v>
      </c>
      <c r="AH512" s="121" t="s">
        <v>2712</v>
      </c>
      <c r="AI512" s="120" t="s">
        <v>1581</v>
      </c>
      <c r="AJ512" s="122" t="s">
        <v>1581</v>
      </c>
      <c r="AK512" s="123">
        <f>COUNTIF(Ongoing!$A$2:$X$26,A512)</f>
        <v>0</v>
      </c>
    </row>
    <row r="513" ht="26.25" customHeight="1">
      <c r="A513" s="128" t="s">
        <v>866</v>
      </c>
      <c r="B513" s="128" t="s">
        <v>110</v>
      </c>
      <c r="C513" s="129" t="s">
        <v>63</v>
      </c>
      <c r="D513" s="112">
        <v>8.0</v>
      </c>
      <c r="E513" s="113">
        <v>0.805</v>
      </c>
      <c r="F513" s="114">
        <v>0.35</v>
      </c>
      <c r="G513" s="115" t="s">
        <v>505</v>
      </c>
      <c r="H513" s="116">
        <v>6.15</v>
      </c>
      <c r="I513" s="117">
        <v>37.0</v>
      </c>
      <c r="J513" s="133">
        <v>0.0</v>
      </c>
      <c r="K513" s="133">
        <v>0.0</v>
      </c>
      <c r="L513" s="124">
        <v>45417.0</v>
      </c>
      <c r="M513" s="125">
        <v>45417.0</v>
      </c>
      <c r="N513" s="118">
        <v>0.0</v>
      </c>
      <c r="O513" s="118">
        <v>0.0</v>
      </c>
      <c r="P513" s="134">
        <v>0.0</v>
      </c>
      <c r="Q513" s="135">
        <v>0.0</v>
      </c>
      <c r="R513" s="135">
        <v>0.0</v>
      </c>
      <c r="S513" s="136">
        <v>0.0</v>
      </c>
      <c r="T513" s="134">
        <v>0.0</v>
      </c>
      <c r="U513" s="134">
        <v>0.0</v>
      </c>
      <c r="V513" s="134">
        <v>0.0</v>
      </c>
      <c r="W513" s="134">
        <v>0.0</v>
      </c>
      <c r="X513" s="134">
        <v>0.0</v>
      </c>
      <c r="Y513" s="134">
        <v>0.0</v>
      </c>
      <c r="Z513" s="118" t="s">
        <v>921</v>
      </c>
      <c r="AA513" s="118" t="s">
        <v>986</v>
      </c>
      <c r="AB513" s="118" t="s">
        <v>909</v>
      </c>
      <c r="AC513" s="120" t="s">
        <v>2713</v>
      </c>
      <c r="AD513" s="72" t="s">
        <v>925</v>
      </c>
      <c r="AE513" s="72" t="s">
        <v>81</v>
      </c>
      <c r="AF513" s="72" t="s">
        <v>81</v>
      </c>
      <c r="AG513" s="72">
        <v>0.0</v>
      </c>
      <c r="AH513" s="121" t="s">
        <v>2714</v>
      </c>
      <c r="AI513" s="120" t="s">
        <v>1581</v>
      </c>
      <c r="AJ513" s="122" t="s">
        <v>1581</v>
      </c>
      <c r="AK513" s="123">
        <f>COUNTIF(Ongoing!$A$2:$X$26,A513)</f>
        <v>0</v>
      </c>
    </row>
    <row r="514" ht="26.25" customHeight="1">
      <c r="A514" s="128" t="s">
        <v>360</v>
      </c>
      <c r="B514" s="128" t="s">
        <v>241</v>
      </c>
      <c r="C514" s="129" t="s">
        <v>974</v>
      </c>
      <c r="D514" s="112">
        <v>3.0</v>
      </c>
      <c r="E514" s="113">
        <v>0.665</v>
      </c>
      <c r="F514" s="114">
        <v>0.35</v>
      </c>
      <c r="G514" s="115" t="s">
        <v>505</v>
      </c>
      <c r="H514" s="116">
        <v>4.72</v>
      </c>
      <c r="I514" s="117">
        <v>17.0</v>
      </c>
      <c r="J514" s="133">
        <v>0.0</v>
      </c>
      <c r="K514" s="133">
        <v>0.0</v>
      </c>
      <c r="L514" s="124">
        <v>45417.0</v>
      </c>
      <c r="M514" s="125">
        <v>45417.0</v>
      </c>
      <c r="N514" s="118">
        <v>0.0</v>
      </c>
      <c r="O514" s="118">
        <v>0.0</v>
      </c>
      <c r="P514" s="134">
        <v>0.0</v>
      </c>
      <c r="Q514" s="135">
        <v>0.0</v>
      </c>
      <c r="R514" s="135">
        <v>0.0</v>
      </c>
      <c r="S514" s="136">
        <v>0.0</v>
      </c>
      <c r="T514" s="134">
        <v>0.0</v>
      </c>
      <c r="U514" s="134">
        <v>0.0</v>
      </c>
      <c r="V514" s="134">
        <v>0.0</v>
      </c>
      <c r="W514" s="134">
        <v>0.0</v>
      </c>
      <c r="X514" s="134">
        <v>0.0</v>
      </c>
      <c r="Y514" s="134">
        <v>0.0</v>
      </c>
      <c r="Z514" s="118" t="s">
        <v>907</v>
      </c>
      <c r="AA514" s="118" t="s">
        <v>1048</v>
      </c>
      <c r="AB514" s="118" t="s">
        <v>98</v>
      </c>
      <c r="AC514" s="120" t="s">
        <v>2438</v>
      </c>
      <c r="AD514" s="72" t="s">
        <v>1364</v>
      </c>
      <c r="AE514" s="72" t="s">
        <v>1178</v>
      </c>
      <c r="AF514" s="72" t="s">
        <v>1178</v>
      </c>
      <c r="AG514" s="72">
        <v>22.0</v>
      </c>
      <c r="AH514" s="121" t="s">
        <v>2715</v>
      </c>
      <c r="AI514" s="120" t="s">
        <v>1581</v>
      </c>
      <c r="AJ514" s="122" t="s">
        <v>1581</v>
      </c>
      <c r="AK514" s="123">
        <f>COUNTIF(Stat!$P$20:$AP$45,U514)</f>
        <v>25</v>
      </c>
    </row>
    <row r="515" ht="26.25" customHeight="1">
      <c r="A515" s="128" t="s">
        <v>328</v>
      </c>
      <c r="B515" s="128" t="s">
        <v>249</v>
      </c>
      <c r="C515" s="129" t="s">
        <v>974</v>
      </c>
      <c r="D515" s="112">
        <v>3.0</v>
      </c>
      <c r="E515" s="113">
        <v>0.665</v>
      </c>
      <c r="F515" s="114">
        <v>0.35</v>
      </c>
      <c r="G515" s="115" t="s">
        <v>505</v>
      </c>
      <c r="H515" s="116">
        <v>4.84</v>
      </c>
      <c r="I515" s="117">
        <v>9.0</v>
      </c>
      <c r="J515" s="133">
        <v>0.0</v>
      </c>
      <c r="K515" s="133">
        <v>0.0</v>
      </c>
      <c r="L515" s="124">
        <v>45417.0</v>
      </c>
      <c r="M515" s="125">
        <v>45417.0</v>
      </c>
      <c r="N515" s="118">
        <v>0.0</v>
      </c>
      <c r="O515" s="118">
        <v>0.0</v>
      </c>
      <c r="P515" s="134">
        <v>0.0</v>
      </c>
      <c r="Q515" s="135">
        <v>0.0</v>
      </c>
      <c r="R515" s="135">
        <v>0.0</v>
      </c>
      <c r="S515" s="136">
        <v>0.0</v>
      </c>
      <c r="T515" s="134">
        <v>0.0</v>
      </c>
      <c r="U515" s="134">
        <v>0.0</v>
      </c>
      <c r="V515" s="134">
        <v>0.0</v>
      </c>
      <c r="W515" s="134">
        <v>0.0</v>
      </c>
      <c r="X515" s="134">
        <v>0.0</v>
      </c>
      <c r="Y515" s="134">
        <v>0.0</v>
      </c>
      <c r="Z515" s="118" t="s">
        <v>907</v>
      </c>
      <c r="AA515" s="118" t="s">
        <v>908</v>
      </c>
      <c r="AB515" s="118" t="s">
        <v>249</v>
      </c>
      <c r="AC515" s="120" t="s">
        <v>1969</v>
      </c>
      <c r="AD515" s="72" t="s">
        <v>925</v>
      </c>
      <c r="AE515" s="72" t="s">
        <v>1638</v>
      </c>
      <c r="AF515" s="72" t="s">
        <v>1579</v>
      </c>
      <c r="AG515" s="72">
        <v>22.0</v>
      </c>
      <c r="AH515" s="121" t="s">
        <v>2716</v>
      </c>
      <c r="AI515" s="120" t="s">
        <v>1581</v>
      </c>
      <c r="AJ515" s="122" t="s">
        <v>1581</v>
      </c>
      <c r="AK515" s="123">
        <f>COUNTIF(Stat!$P$20:$AP$45,U515)</f>
        <v>25</v>
      </c>
    </row>
    <row r="516" ht="26.25" customHeight="1">
      <c r="A516" s="128" t="s">
        <v>542</v>
      </c>
      <c r="B516" s="128" t="s">
        <v>264</v>
      </c>
      <c r="C516" s="129" t="s">
        <v>78</v>
      </c>
      <c r="D516" s="112">
        <v>6.0</v>
      </c>
      <c r="E516" s="113">
        <v>0.875</v>
      </c>
      <c r="F516" s="114">
        <v>0.35</v>
      </c>
      <c r="G516" s="115" t="s">
        <v>505</v>
      </c>
      <c r="H516" s="116">
        <v>6.64</v>
      </c>
      <c r="I516" s="117">
        <v>46.0</v>
      </c>
      <c r="J516" s="133">
        <v>0.0</v>
      </c>
      <c r="K516" s="133">
        <v>0.0</v>
      </c>
      <c r="L516" s="124">
        <v>45448.0</v>
      </c>
      <c r="M516" s="125">
        <v>45417.0</v>
      </c>
      <c r="N516" s="118">
        <v>5.86</v>
      </c>
      <c r="O516" s="118">
        <v>6.05</v>
      </c>
      <c r="P516" s="137">
        <v>2.013888888888889</v>
      </c>
      <c r="Q516" s="138">
        <v>5.833333333333333</v>
      </c>
      <c r="R516" s="135">
        <v>0.875</v>
      </c>
      <c r="S516" s="139">
        <v>2.2222222222222223</v>
      </c>
      <c r="T516" s="137">
        <v>6.180555555555555</v>
      </c>
      <c r="U516" s="134">
        <v>0.5972222222222222</v>
      </c>
      <c r="V516" s="137">
        <v>2.013888888888889</v>
      </c>
      <c r="W516" s="134">
        <v>0.0</v>
      </c>
      <c r="X516" s="134">
        <v>0.0</v>
      </c>
      <c r="Y516" s="134">
        <v>0.0</v>
      </c>
      <c r="Z516" s="118" t="s">
        <v>907</v>
      </c>
      <c r="AA516" s="118" t="s">
        <v>1663</v>
      </c>
      <c r="AB516" s="118" t="s">
        <v>177</v>
      </c>
      <c r="AC516" s="120" t="s">
        <v>2717</v>
      </c>
      <c r="AD516" s="72" t="s">
        <v>925</v>
      </c>
      <c r="AE516" s="72" t="s">
        <v>1957</v>
      </c>
      <c r="AF516" s="72" t="s">
        <v>1396</v>
      </c>
      <c r="AG516" s="72">
        <v>28.0</v>
      </c>
      <c r="AH516" s="121" t="s">
        <v>2718</v>
      </c>
      <c r="AI516" s="120" t="s">
        <v>1581</v>
      </c>
      <c r="AJ516" s="122" t="s">
        <v>1581</v>
      </c>
      <c r="AK516" s="123">
        <f>COUNTIF(Stat!$P$20:$AP$45,U516)</f>
        <v>0</v>
      </c>
    </row>
    <row r="517" ht="26.25" customHeight="1">
      <c r="A517" s="128" t="s">
        <v>492</v>
      </c>
      <c r="B517" s="128" t="s">
        <v>95</v>
      </c>
      <c r="C517" s="129" t="s">
        <v>78</v>
      </c>
      <c r="D517" s="112">
        <v>6.0</v>
      </c>
      <c r="E517" s="113">
        <v>0.7</v>
      </c>
      <c r="F517" s="114">
        <v>0.35</v>
      </c>
      <c r="G517" s="115" t="s">
        <v>586</v>
      </c>
      <c r="H517" s="116">
        <v>6.55</v>
      </c>
      <c r="I517" s="117">
        <v>37.0</v>
      </c>
      <c r="J517" s="133">
        <v>0.0</v>
      </c>
      <c r="K517" s="133">
        <v>0.0</v>
      </c>
      <c r="L517" s="124">
        <v>45417.0</v>
      </c>
      <c r="M517" s="125">
        <v>45417.0</v>
      </c>
      <c r="N517" s="118">
        <v>5.99</v>
      </c>
      <c r="O517" s="118">
        <v>6.55</v>
      </c>
      <c r="P517" s="137">
        <v>4.444444444444445</v>
      </c>
      <c r="Q517" s="135">
        <v>0.6666666666666666</v>
      </c>
      <c r="R517" s="138">
        <v>5.666666666666667</v>
      </c>
      <c r="S517" s="139">
        <v>4.861111111111111</v>
      </c>
      <c r="T517" s="134">
        <v>0.0</v>
      </c>
      <c r="U517" s="134">
        <v>0.0</v>
      </c>
      <c r="V517" s="134">
        <v>0.0</v>
      </c>
      <c r="W517" s="134">
        <v>0.0</v>
      </c>
      <c r="X517" s="134">
        <v>0.0</v>
      </c>
      <c r="Y517" s="134">
        <v>0.0</v>
      </c>
      <c r="Z517" s="118" t="s">
        <v>907</v>
      </c>
      <c r="AA517" s="118" t="s">
        <v>1063</v>
      </c>
      <c r="AB517" s="118" t="s">
        <v>2719</v>
      </c>
      <c r="AC517" s="120" t="s">
        <v>2720</v>
      </c>
      <c r="AD517" s="72" t="s">
        <v>1256</v>
      </c>
      <c r="AE517" s="72" t="s">
        <v>990</v>
      </c>
      <c r="AF517" s="72" t="s">
        <v>1454</v>
      </c>
      <c r="AG517" s="72">
        <v>29.0</v>
      </c>
      <c r="AH517" s="121" t="s">
        <v>2721</v>
      </c>
      <c r="AI517" s="120" t="s">
        <v>1581</v>
      </c>
      <c r="AJ517" s="122" t="s">
        <v>1581</v>
      </c>
      <c r="AK517" s="123">
        <f>COUNTIF(Stat!$P$20:$AP$45,U517)</f>
        <v>25</v>
      </c>
    </row>
    <row r="518" ht="26.25" customHeight="1">
      <c r="A518" s="128" t="s">
        <v>773</v>
      </c>
      <c r="B518" s="128" t="s">
        <v>241</v>
      </c>
      <c r="C518" s="129" t="s">
        <v>917</v>
      </c>
      <c r="D518" s="112">
        <v>8.0</v>
      </c>
      <c r="E518" s="113">
        <v>0.735</v>
      </c>
      <c r="F518" s="114">
        <v>0.35</v>
      </c>
      <c r="G518" s="115" t="s">
        <v>505</v>
      </c>
      <c r="H518" s="116">
        <v>5.82</v>
      </c>
      <c r="I518" s="117">
        <v>41.0</v>
      </c>
      <c r="J518" s="133">
        <v>0.0</v>
      </c>
      <c r="K518" s="133">
        <v>0.0</v>
      </c>
      <c r="L518" s="124">
        <v>45417.0</v>
      </c>
      <c r="M518" s="125">
        <v>45417.0</v>
      </c>
      <c r="N518" s="118">
        <v>5.88</v>
      </c>
      <c r="O518" s="118">
        <v>5.94</v>
      </c>
      <c r="P518" s="134">
        <v>0.0</v>
      </c>
      <c r="Q518" s="135">
        <v>0.0</v>
      </c>
      <c r="R518" s="135">
        <v>0.0</v>
      </c>
      <c r="S518" s="136">
        <v>0.0</v>
      </c>
      <c r="T518" s="134">
        <v>0.0</v>
      </c>
      <c r="U518" s="134">
        <v>0.0</v>
      </c>
      <c r="V518" s="134">
        <v>0.0</v>
      </c>
      <c r="W518" s="134">
        <v>0.0</v>
      </c>
      <c r="X518" s="134">
        <v>0.0</v>
      </c>
      <c r="Y518" s="134">
        <v>0.0</v>
      </c>
      <c r="Z518" s="118" t="s">
        <v>921</v>
      </c>
      <c r="AA518" s="118" t="s">
        <v>963</v>
      </c>
      <c r="AB518" s="118" t="s">
        <v>2722</v>
      </c>
      <c r="AC518" s="120" t="s">
        <v>2723</v>
      </c>
      <c r="AD518" s="72" t="s">
        <v>2724</v>
      </c>
      <c r="AE518" s="72" t="s">
        <v>2316</v>
      </c>
      <c r="AF518" s="72" t="s">
        <v>990</v>
      </c>
      <c r="AG518" s="72">
        <v>30.0</v>
      </c>
      <c r="AH518" s="121" t="s">
        <v>2725</v>
      </c>
      <c r="AI518" s="120" t="s">
        <v>1581</v>
      </c>
      <c r="AJ518" s="122" t="s">
        <v>1581</v>
      </c>
      <c r="AK518" s="123">
        <f>COUNTIF(Stat!$P$20:$AP$45,U518)</f>
        <v>25</v>
      </c>
    </row>
    <row r="519" ht="26.25" customHeight="1">
      <c r="A519" s="128" t="s">
        <v>498</v>
      </c>
      <c r="B519" s="128" t="s">
        <v>143</v>
      </c>
      <c r="C519" s="129" t="s">
        <v>78</v>
      </c>
      <c r="D519" s="112">
        <v>6.0</v>
      </c>
      <c r="E519" s="113">
        <v>0.735</v>
      </c>
      <c r="F519" s="114">
        <v>0.35</v>
      </c>
      <c r="G519" s="115" t="s">
        <v>505</v>
      </c>
      <c r="H519" s="116">
        <v>6.47</v>
      </c>
      <c r="I519" s="117">
        <v>56.0</v>
      </c>
      <c r="J519" s="133">
        <v>0.0</v>
      </c>
      <c r="K519" s="133">
        <v>0.0</v>
      </c>
      <c r="L519" s="124">
        <v>45417.0</v>
      </c>
      <c r="M519" s="125">
        <v>45417.0</v>
      </c>
      <c r="N519" s="118">
        <v>6.1</v>
      </c>
      <c r="O519" s="118">
        <v>6.46</v>
      </c>
      <c r="P519" s="137">
        <v>1.8055555555555556</v>
      </c>
      <c r="Q519" s="138">
        <v>6.527777777777778</v>
      </c>
      <c r="R519" s="138">
        <v>2.0555555555555554</v>
      </c>
      <c r="S519" s="139">
        <v>2.361111111111111</v>
      </c>
      <c r="T519" s="134">
        <v>0.9444444444444444</v>
      </c>
      <c r="U519" s="134">
        <v>0.9444444444444444</v>
      </c>
      <c r="V519" s="134">
        <v>0.9027777777777778</v>
      </c>
      <c r="W519" s="134">
        <v>0.0</v>
      </c>
      <c r="X519" s="134">
        <v>0.0</v>
      </c>
      <c r="Y519" s="134">
        <v>0.0</v>
      </c>
      <c r="Z519" s="118" t="s">
        <v>907</v>
      </c>
      <c r="AA519" s="118" t="s">
        <v>1016</v>
      </c>
      <c r="AB519" s="118" t="s">
        <v>2408</v>
      </c>
      <c r="AC519" s="120" t="s">
        <v>2726</v>
      </c>
      <c r="AD519" s="72" t="s">
        <v>939</v>
      </c>
      <c r="AE519" s="72" t="s">
        <v>1079</v>
      </c>
      <c r="AF519" s="72" t="s">
        <v>1115</v>
      </c>
      <c r="AG519" s="72">
        <v>25.0</v>
      </c>
      <c r="AH519" s="121" t="s">
        <v>2727</v>
      </c>
      <c r="AI519" s="120" t="s">
        <v>1581</v>
      </c>
      <c r="AJ519" s="122" t="s">
        <v>1581</v>
      </c>
      <c r="AK519" s="123">
        <f>COUNTIF(Stat!$P$20:$AP$45,U519)</f>
        <v>0</v>
      </c>
    </row>
    <row r="520" ht="26.25" customHeight="1">
      <c r="A520" s="128" t="s">
        <v>783</v>
      </c>
      <c r="B520" s="128" t="s">
        <v>143</v>
      </c>
      <c r="C520" s="129" t="s">
        <v>917</v>
      </c>
      <c r="D520" s="112">
        <v>8.0</v>
      </c>
      <c r="E520" s="113">
        <v>0.77</v>
      </c>
      <c r="F520" s="114">
        <v>0.35</v>
      </c>
      <c r="G520" s="115" t="s">
        <v>644</v>
      </c>
      <c r="H520" s="116">
        <v>6.07</v>
      </c>
      <c r="I520" s="117">
        <v>43.0</v>
      </c>
      <c r="J520" s="133">
        <v>0.0</v>
      </c>
      <c r="K520" s="133">
        <v>0.0</v>
      </c>
      <c r="L520" s="124">
        <v>45417.0</v>
      </c>
      <c r="M520" s="125">
        <v>45417.0</v>
      </c>
      <c r="N520" s="118">
        <v>0.0</v>
      </c>
      <c r="O520" s="118">
        <v>0.0</v>
      </c>
      <c r="P520" s="134">
        <v>0.0</v>
      </c>
      <c r="Q520" s="135">
        <v>0.0</v>
      </c>
      <c r="R520" s="135">
        <v>0.0</v>
      </c>
      <c r="S520" s="136">
        <v>0.0</v>
      </c>
      <c r="T520" s="134">
        <v>0.0</v>
      </c>
      <c r="U520" s="134">
        <v>0.0</v>
      </c>
      <c r="V520" s="134">
        <v>0.0</v>
      </c>
      <c r="W520" s="134">
        <v>0.0</v>
      </c>
      <c r="X520" s="134">
        <v>0.0</v>
      </c>
      <c r="Y520" s="134">
        <v>0.0</v>
      </c>
      <c r="Z520" s="118" t="s">
        <v>907</v>
      </c>
      <c r="AA520" s="118" t="s">
        <v>1001</v>
      </c>
      <c r="AB520" s="118" t="s">
        <v>909</v>
      </c>
      <c r="AC520" s="120" t="s">
        <v>2728</v>
      </c>
      <c r="AD520" s="72" t="s">
        <v>2420</v>
      </c>
      <c r="AE520" s="72" t="s">
        <v>1579</v>
      </c>
      <c r="AF520" s="72" t="s">
        <v>1579</v>
      </c>
      <c r="AG520" s="72">
        <v>20.0</v>
      </c>
      <c r="AH520" s="121" t="s">
        <v>2729</v>
      </c>
      <c r="AI520" s="120" t="s">
        <v>1581</v>
      </c>
      <c r="AJ520" s="122" t="s">
        <v>1581</v>
      </c>
      <c r="AK520" s="123">
        <f>COUNTIF(Stat!$P$20:$AP$45,U520)</f>
        <v>25</v>
      </c>
    </row>
    <row r="521" ht="26.25" customHeight="1">
      <c r="A521" s="128" t="s">
        <v>849</v>
      </c>
      <c r="B521" s="128" t="s">
        <v>110</v>
      </c>
      <c r="C521" s="129" t="s">
        <v>63</v>
      </c>
      <c r="D521" s="112">
        <v>8.0</v>
      </c>
      <c r="E521" s="113">
        <v>0.805</v>
      </c>
      <c r="F521" s="114">
        <v>0.35</v>
      </c>
      <c r="G521" s="115" t="s">
        <v>505</v>
      </c>
      <c r="H521" s="116">
        <v>6.01</v>
      </c>
      <c r="I521" s="117">
        <v>44.0</v>
      </c>
      <c r="J521" s="133">
        <v>0.0</v>
      </c>
      <c r="K521" s="133">
        <v>0.0</v>
      </c>
      <c r="L521" s="124">
        <v>45417.0</v>
      </c>
      <c r="M521" s="125">
        <v>45417.0</v>
      </c>
      <c r="N521" s="118">
        <v>0.0</v>
      </c>
      <c r="O521" s="118">
        <v>0.0</v>
      </c>
      <c r="P521" s="134">
        <v>0.0</v>
      </c>
      <c r="Q521" s="135">
        <v>0.0</v>
      </c>
      <c r="R521" s="135">
        <v>0.0</v>
      </c>
      <c r="S521" s="136">
        <v>0.0</v>
      </c>
      <c r="T521" s="134">
        <v>0.0</v>
      </c>
      <c r="U521" s="134">
        <v>0.0</v>
      </c>
      <c r="V521" s="134">
        <v>0.0</v>
      </c>
      <c r="W521" s="134">
        <v>0.0</v>
      </c>
      <c r="X521" s="134">
        <v>0.0</v>
      </c>
      <c r="Y521" s="134">
        <v>0.0</v>
      </c>
      <c r="Z521" s="118" t="s">
        <v>907</v>
      </c>
      <c r="AA521" s="118" t="s">
        <v>1052</v>
      </c>
      <c r="AB521" s="118" t="s">
        <v>909</v>
      </c>
      <c r="AC521" s="120" t="s">
        <v>2730</v>
      </c>
      <c r="AD521" s="72" t="s">
        <v>2731</v>
      </c>
      <c r="AE521" s="72" t="s">
        <v>1079</v>
      </c>
      <c r="AF521" s="72" t="s">
        <v>1178</v>
      </c>
      <c r="AG521" s="72">
        <v>19.0</v>
      </c>
      <c r="AH521" s="121" t="s">
        <v>2732</v>
      </c>
      <c r="AI521" s="120" t="s">
        <v>1581</v>
      </c>
      <c r="AJ521" s="122" t="s">
        <v>1581</v>
      </c>
      <c r="AK521" s="123">
        <f>COUNTIF(Stat!$P$20:$AP$45,U521)</f>
        <v>25</v>
      </c>
    </row>
    <row r="522" ht="26.25" customHeight="1">
      <c r="A522" s="128" t="s">
        <v>673</v>
      </c>
      <c r="B522" s="128" t="s">
        <v>151</v>
      </c>
      <c r="C522" s="129" t="s">
        <v>917</v>
      </c>
      <c r="D522" s="112">
        <v>8.0</v>
      </c>
      <c r="E522" s="113">
        <v>0.77</v>
      </c>
      <c r="F522" s="114">
        <v>0.35</v>
      </c>
      <c r="G522" s="115" t="s">
        <v>1327</v>
      </c>
      <c r="H522" s="116">
        <v>5.75</v>
      </c>
      <c r="I522" s="117">
        <v>62.0</v>
      </c>
      <c r="J522" s="133">
        <v>0.0</v>
      </c>
      <c r="K522" s="133">
        <v>0.0</v>
      </c>
      <c r="L522" s="124">
        <v>45448.0</v>
      </c>
      <c r="M522" s="125">
        <v>45417.0</v>
      </c>
      <c r="N522" s="118">
        <v>5.71</v>
      </c>
      <c r="O522" s="118">
        <v>5.6</v>
      </c>
      <c r="P522" s="137">
        <v>2.2222222222222223</v>
      </c>
      <c r="Q522" s="138">
        <v>5.138888888888889</v>
      </c>
      <c r="R522" s="138">
        <v>5.0</v>
      </c>
      <c r="S522" s="139">
        <v>2.986111111111111</v>
      </c>
      <c r="T522" s="137">
        <v>5.416666666666667</v>
      </c>
      <c r="U522" s="137">
        <v>5.416666666666667</v>
      </c>
      <c r="V522" s="137">
        <v>1.1111111111111112</v>
      </c>
      <c r="W522" s="134">
        <v>0.0</v>
      </c>
      <c r="X522" s="134">
        <v>0.0</v>
      </c>
      <c r="Y522" s="134">
        <v>0.0</v>
      </c>
      <c r="Z522" s="118" t="s">
        <v>907</v>
      </c>
      <c r="AA522" s="118" t="s">
        <v>936</v>
      </c>
      <c r="AB522" s="118" t="s">
        <v>2733</v>
      </c>
      <c r="AC522" s="120" t="s">
        <v>2734</v>
      </c>
      <c r="AD522" s="72" t="s">
        <v>925</v>
      </c>
      <c r="AE522" s="72" t="s">
        <v>1056</v>
      </c>
      <c r="AF522" s="72" t="s">
        <v>1102</v>
      </c>
      <c r="AG522" s="72">
        <v>28.0</v>
      </c>
      <c r="AH522" s="121" t="s">
        <v>2735</v>
      </c>
      <c r="AI522" s="120" t="s">
        <v>1581</v>
      </c>
      <c r="AJ522" s="122" t="s">
        <v>1581</v>
      </c>
      <c r="AK522" s="123">
        <f>COUNTIF(Stat!$P$20:$AP$45,U522)</f>
        <v>0</v>
      </c>
    </row>
    <row r="523" ht="26.25" customHeight="1">
      <c r="A523" s="128" t="s">
        <v>535</v>
      </c>
      <c r="B523" s="128" t="s">
        <v>98</v>
      </c>
      <c r="C523" s="129" t="s">
        <v>63</v>
      </c>
      <c r="D523" s="112">
        <v>5.0</v>
      </c>
      <c r="E523" s="113">
        <v>4.83</v>
      </c>
      <c r="F523" s="114">
        <v>5.39</v>
      </c>
      <c r="G523" s="115" t="s">
        <v>584</v>
      </c>
      <c r="H523" s="116">
        <v>6.31</v>
      </c>
      <c r="I523" s="117">
        <v>85.0</v>
      </c>
      <c r="J523" s="133">
        <v>0.0</v>
      </c>
      <c r="K523" s="133">
        <v>0.0</v>
      </c>
      <c r="L523" s="124">
        <v>45603.0</v>
      </c>
      <c r="M523" s="125">
        <v>45605.0</v>
      </c>
      <c r="N523" s="118">
        <v>0.0</v>
      </c>
      <c r="O523" s="118">
        <v>0.0</v>
      </c>
      <c r="P523" s="134">
        <v>0.0</v>
      </c>
      <c r="Q523" s="135">
        <v>0.0</v>
      </c>
      <c r="R523" s="135">
        <v>0.0</v>
      </c>
      <c r="S523" s="136">
        <v>0.0</v>
      </c>
      <c r="T523" s="134">
        <v>0.0</v>
      </c>
      <c r="U523" s="134">
        <v>0.0</v>
      </c>
      <c r="V523" s="134">
        <v>0.0</v>
      </c>
      <c r="W523" s="134">
        <v>0.0</v>
      </c>
      <c r="X523" s="134">
        <v>0.0</v>
      </c>
      <c r="Y523" s="134">
        <v>0.0</v>
      </c>
      <c r="Z523" s="118" t="s">
        <v>907</v>
      </c>
      <c r="AA523" s="118" t="s">
        <v>1016</v>
      </c>
      <c r="AB523" s="118" t="s">
        <v>2736</v>
      </c>
      <c r="AC523" s="120" t="s">
        <v>2737</v>
      </c>
      <c r="AD523" s="72" t="s">
        <v>2738</v>
      </c>
      <c r="AE523" s="72" t="s">
        <v>1140</v>
      </c>
      <c r="AF523" s="72" t="s">
        <v>1026</v>
      </c>
      <c r="AG523" s="72">
        <v>23.0</v>
      </c>
      <c r="AH523" s="121" t="s">
        <v>2739</v>
      </c>
      <c r="AI523" s="120" t="s">
        <v>1581</v>
      </c>
      <c r="AJ523" s="122" t="s">
        <v>1581</v>
      </c>
      <c r="AK523" s="123">
        <f>COUNTIF(Stat!$P$20:$AP$45,U523)</f>
        <v>25</v>
      </c>
    </row>
    <row r="524" ht="26.25" customHeight="1">
      <c r="A524" s="128" t="s">
        <v>495</v>
      </c>
      <c r="B524" s="128" t="s">
        <v>259</v>
      </c>
      <c r="C524" s="129" t="s">
        <v>78</v>
      </c>
      <c r="D524" s="112">
        <v>6.0</v>
      </c>
      <c r="E524" s="113">
        <v>0.525</v>
      </c>
      <c r="F524" s="114">
        <v>0.35</v>
      </c>
      <c r="G524" s="115" t="s">
        <v>505</v>
      </c>
      <c r="H524" s="116">
        <v>6.03</v>
      </c>
      <c r="I524" s="117">
        <v>40.0</v>
      </c>
      <c r="J524" s="133">
        <v>0.0</v>
      </c>
      <c r="K524" s="133">
        <v>0.0</v>
      </c>
      <c r="L524" s="124">
        <v>45417.0</v>
      </c>
      <c r="M524" s="125">
        <v>45417.0</v>
      </c>
      <c r="N524" s="118">
        <v>0.0</v>
      </c>
      <c r="O524" s="118">
        <v>0.0</v>
      </c>
      <c r="P524" s="134">
        <v>0.0</v>
      </c>
      <c r="Q524" s="135">
        <v>0.0</v>
      </c>
      <c r="R524" s="135">
        <v>0.0</v>
      </c>
      <c r="S524" s="136">
        <v>0.0</v>
      </c>
      <c r="T524" s="134">
        <v>0.0</v>
      </c>
      <c r="U524" s="134">
        <v>0.0</v>
      </c>
      <c r="V524" s="134">
        <v>0.0</v>
      </c>
      <c r="W524" s="134">
        <v>0.0</v>
      </c>
      <c r="X524" s="134">
        <v>0.0</v>
      </c>
      <c r="Y524" s="134">
        <v>0.0</v>
      </c>
      <c r="Z524" s="118" t="s">
        <v>907</v>
      </c>
      <c r="AA524" s="118" t="s">
        <v>1048</v>
      </c>
      <c r="AB524" s="118" t="s">
        <v>2248</v>
      </c>
      <c r="AC524" s="120" t="s">
        <v>2740</v>
      </c>
      <c r="AD524" s="72" t="s">
        <v>2741</v>
      </c>
      <c r="AE524" s="72" t="s">
        <v>1478</v>
      </c>
      <c r="AF524" s="72" t="s">
        <v>1478</v>
      </c>
      <c r="AG524" s="72">
        <v>21.0</v>
      </c>
      <c r="AH524" s="121"/>
      <c r="AI524" s="120" t="s">
        <v>1581</v>
      </c>
      <c r="AJ524" s="122" t="s">
        <v>1581</v>
      </c>
      <c r="AK524" s="123">
        <f>COUNTIF(Stat!$P$20:$AP$45,U524)</f>
        <v>25</v>
      </c>
    </row>
    <row r="525" ht="26.25" customHeight="1">
      <c r="A525" s="128" t="s">
        <v>728</v>
      </c>
      <c r="B525" s="128" t="s">
        <v>197</v>
      </c>
      <c r="C525" s="129" t="s">
        <v>917</v>
      </c>
      <c r="D525" s="112">
        <v>8.0</v>
      </c>
      <c r="E525" s="113">
        <v>1.26</v>
      </c>
      <c r="F525" s="114">
        <v>0.35</v>
      </c>
      <c r="G525" s="115" t="s">
        <v>505</v>
      </c>
      <c r="H525" s="116">
        <v>5.68</v>
      </c>
      <c r="I525" s="117">
        <v>40.0</v>
      </c>
      <c r="J525" s="133">
        <v>0.0</v>
      </c>
      <c r="K525" s="133">
        <v>0.0</v>
      </c>
      <c r="L525" s="124">
        <v>45448.0</v>
      </c>
      <c r="M525" s="125">
        <v>45417.0</v>
      </c>
      <c r="N525" s="118">
        <v>6.5</v>
      </c>
      <c r="O525" s="118">
        <v>6.5</v>
      </c>
      <c r="P525" s="134">
        <v>0.0</v>
      </c>
      <c r="Q525" s="135">
        <v>0.0</v>
      </c>
      <c r="R525" s="135">
        <v>0.0</v>
      </c>
      <c r="S525" s="136">
        <v>0.0</v>
      </c>
      <c r="T525" s="134">
        <v>0.0</v>
      </c>
      <c r="U525" s="134">
        <v>0.0</v>
      </c>
      <c r="V525" s="134">
        <v>0.0</v>
      </c>
      <c r="W525" s="134">
        <v>0.0</v>
      </c>
      <c r="X525" s="134">
        <v>0.0</v>
      </c>
      <c r="Y525" s="134">
        <v>0.0</v>
      </c>
      <c r="Z525" s="118" t="s">
        <v>907</v>
      </c>
      <c r="AA525" s="118" t="s">
        <v>943</v>
      </c>
      <c r="AB525" s="118" t="s">
        <v>2742</v>
      </c>
      <c r="AC525" s="120" t="s">
        <v>2743</v>
      </c>
      <c r="AD525" s="72" t="s">
        <v>2744</v>
      </c>
      <c r="AE525" s="72" t="s">
        <v>1579</v>
      </c>
      <c r="AF525" s="72" t="s">
        <v>1579</v>
      </c>
      <c r="AG525" s="72">
        <v>20.0</v>
      </c>
      <c r="AH525" s="121"/>
      <c r="AI525" s="120" t="s">
        <v>1581</v>
      </c>
      <c r="AJ525" s="122" t="s">
        <v>1581</v>
      </c>
      <c r="AK525" s="123">
        <f>COUNTIF(Stat!$P$20:$AP$45,U525)</f>
        <v>25</v>
      </c>
    </row>
    <row r="526" ht="26.25" customHeight="1">
      <c r="A526" s="128" t="s">
        <v>742</v>
      </c>
      <c r="B526" s="128" t="s">
        <v>110</v>
      </c>
      <c r="C526" s="129" t="s">
        <v>917</v>
      </c>
      <c r="D526" s="112">
        <v>8.0</v>
      </c>
      <c r="E526" s="113">
        <v>0.0</v>
      </c>
      <c r="F526" s="114">
        <v>0.35</v>
      </c>
      <c r="G526" s="115" t="s">
        <v>505</v>
      </c>
      <c r="H526" s="116">
        <v>6.28</v>
      </c>
      <c r="I526" s="117">
        <v>42.0</v>
      </c>
      <c r="J526" s="133">
        <v>0.0</v>
      </c>
      <c r="K526" s="133">
        <v>0.0</v>
      </c>
      <c r="L526" s="124">
        <v>45386.0</v>
      </c>
      <c r="M526" s="125">
        <v>45417.0</v>
      </c>
      <c r="N526" s="118">
        <v>6.0</v>
      </c>
      <c r="O526" s="118">
        <v>6.11</v>
      </c>
      <c r="P526" s="134">
        <v>3.125</v>
      </c>
      <c r="Q526" s="135">
        <v>0.25</v>
      </c>
      <c r="R526" s="135">
        <v>0.6666666666666666</v>
      </c>
      <c r="S526" s="136">
        <v>2.9166666666666665</v>
      </c>
      <c r="T526" s="134">
        <v>0.25</v>
      </c>
      <c r="U526" s="134">
        <v>1.5694444444444444</v>
      </c>
      <c r="V526" s="134">
        <v>4.930555555555555</v>
      </c>
      <c r="W526" s="134">
        <v>0.0</v>
      </c>
      <c r="X526" s="134">
        <v>0.0</v>
      </c>
      <c r="Y526" s="134">
        <v>0.0</v>
      </c>
      <c r="Z526" s="118" t="s">
        <v>907</v>
      </c>
      <c r="AA526" s="118" t="s">
        <v>996</v>
      </c>
      <c r="AB526" s="118" t="s">
        <v>909</v>
      </c>
      <c r="AC526" s="120" t="s">
        <v>2745</v>
      </c>
      <c r="AD526" s="72" t="s">
        <v>925</v>
      </c>
      <c r="AE526" s="72" t="s">
        <v>971</v>
      </c>
      <c r="AF526" s="72" t="s">
        <v>912</v>
      </c>
      <c r="AG526" s="72">
        <v>33.0</v>
      </c>
      <c r="AH526" s="121" t="s">
        <v>2746</v>
      </c>
      <c r="AI526" s="120" t="s">
        <v>1581</v>
      </c>
      <c r="AJ526" s="122" t="s">
        <v>1581</v>
      </c>
      <c r="AK526" s="123">
        <f>COUNTIF(Stat!$P$20:$AP$45,U526)</f>
        <v>0</v>
      </c>
    </row>
    <row r="527" ht="26.25" customHeight="1">
      <c r="A527" s="128"/>
      <c r="B527" s="128"/>
      <c r="C527" s="129"/>
      <c r="D527" s="112"/>
      <c r="E527" s="113"/>
      <c r="F527" s="114"/>
      <c r="G527" s="115"/>
      <c r="H527" s="116"/>
      <c r="I527" s="117"/>
      <c r="J527" s="133"/>
      <c r="K527" s="133"/>
      <c r="L527" s="124"/>
      <c r="M527" s="125"/>
      <c r="N527" s="118"/>
      <c r="O527" s="118"/>
      <c r="P527" s="134"/>
      <c r="Q527" s="135"/>
      <c r="R527" s="135"/>
      <c r="S527" s="136"/>
      <c r="T527" s="134"/>
      <c r="U527" s="134"/>
      <c r="V527" s="134"/>
      <c r="W527" s="134"/>
      <c r="X527" s="134"/>
      <c r="Y527" s="134"/>
      <c r="Z527" s="118"/>
      <c r="AA527" s="118"/>
      <c r="AB527" s="118"/>
      <c r="AC527" s="120"/>
      <c r="AD527" s="72"/>
      <c r="AE527" s="72"/>
      <c r="AF527" s="72"/>
      <c r="AG527" s="72"/>
      <c r="AH527" s="121"/>
      <c r="AI527" s="120"/>
      <c r="AJ527" s="122"/>
      <c r="AK527" s="123">
        <f>COUNTIF(Stat!$P$20:$AP$45,U527)</f>
        <v>0</v>
      </c>
    </row>
    <row r="528" ht="26.25" customHeight="1">
      <c r="A528" s="128"/>
      <c r="B528" s="128"/>
      <c r="C528" s="129"/>
      <c r="D528" s="112"/>
      <c r="E528" s="113"/>
      <c r="F528" s="114"/>
      <c r="G528" s="115"/>
      <c r="H528" s="116"/>
      <c r="I528" s="117"/>
      <c r="J528" s="133"/>
      <c r="K528" s="133"/>
      <c r="L528" s="117"/>
      <c r="M528" s="125"/>
      <c r="N528" s="118"/>
      <c r="O528" s="118"/>
      <c r="P528" s="134"/>
      <c r="Q528" s="135"/>
      <c r="R528" s="135"/>
      <c r="S528" s="136"/>
      <c r="T528" s="134"/>
      <c r="U528" s="134"/>
      <c r="V528" s="134"/>
      <c r="W528" s="134"/>
      <c r="X528" s="134"/>
      <c r="Y528" s="134"/>
      <c r="Z528" s="118"/>
      <c r="AA528" s="118"/>
      <c r="AB528" s="118"/>
      <c r="AC528" s="120"/>
      <c r="AD528" s="72"/>
      <c r="AE528" s="72"/>
      <c r="AF528" s="72"/>
      <c r="AG528" s="72"/>
      <c r="AH528" s="121"/>
      <c r="AI528" s="120"/>
      <c r="AJ528" s="122"/>
      <c r="AK528" s="123">
        <f>COUNTIF(Stat!$P$20:$AP$45,U528)</f>
        <v>0</v>
      </c>
    </row>
    <row r="529" ht="26.25" customHeight="1">
      <c r="A529" s="140"/>
      <c r="B529" s="140"/>
      <c r="C529" s="141"/>
      <c r="D529" s="142"/>
      <c r="E529" s="143"/>
      <c r="F529" s="144"/>
      <c r="G529" s="145"/>
      <c r="H529" s="146"/>
      <c r="I529" s="147"/>
      <c r="J529" s="147"/>
      <c r="K529" s="148"/>
      <c r="L529" s="149"/>
      <c r="M529" s="150"/>
      <c r="N529" s="150"/>
      <c r="O529" s="151"/>
      <c r="P529" s="152"/>
      <c r="Q529" s="153"/>
      <c r="R529" s="154"/>
      <c r="S529" s="140"/>
      <c r="T529" s="152"/>
      <c r="U529" s="152"/>
      <c r="V529" s="152"/>
      <c r="W529" s="152"/>
      <c r="X529" s="152"/>
      <c r="Y529" s="152"/>
      <c r="Z529" s="152"/>
      <c r="AA529" s="152"/>
      <c r="AB529" s="152"/>
      <c r="AC529" s="95"/>
      <c r="AH529" s="121"/>
      <c r="AI529" s="95"/>
      <c r="AJ529" s="123"/>
      <c r="AK529" s="123">
        <f>COUNTIF(Stat!$P$20:$AP$45,U529)</f>
        <v>0</v>
      </c>
    </row>
    <row r="530" ht="26.25" customHeight="1">
      <c r="A530" s="140"/>
      <c r="B530" s="140"/>
      <c r="C530" s="141"/>
      <c r="D530" s="142"/>
      <c r="E530" s="143"/>
      <c r="F530" s="144"/>
      <c r="G530" s="145"/>
      <c r="H530" s="146"/>
      <c r="I530" s="147"/>
      <c r="J530" s="147"/>
      <c r="K530" s="148"/>
      <c r="L530" s="149"/>
      <c r="M530" s="150"/>
      <c r="N530" s="150"/>
      <c r="O530" s="151"/>
      <c r="P530" s="152"/>
      <c r="Q530" s="153"/>
      <c r="R530" s="154"/>
      <c r="S530" s="140"/>
      <c r="T530" s="152"/>
      <c r="U530" s="152"/>
      <c r="V530" s="152"/>
      <c r="W530" s="152"/>
      <c r="X530" s="152"/>
      <c r="Y530" s="152"/>
      <c r="Z530" s="152"/>
      <c r="AA530" s="152"/>
      <c r="AB530" s="152"/>
      <c r="AC530" s="95"/>
      <c r="AH530" s="121"/>
      <c r="AI530" s="95"/>
      <c r="AJ530" s="123"/>
      <c r="AK530" s="123">
        <f>COUNTIF(Stat!$P$20:$AP$45,U530)</f>
        <v>0</v>
      </c>
    </row>
    <row r="531" ht="26.25" customHeight="1">
      <c r="A531" s="140"/>
      <c r="B531" s="140"/>
      <c r="C531" s="141"/>
      <c r="D531" s="142"/>
      <c r="E531" s="143"/>
      <c r="F531" s="144"/>
      <c r="G531" s="145"/>
      <c r="H531" s="146"/>
      <c r="I531" s="147"/>
      <c r="J531" s="147"/>
      <c r="K531" s="148"/>
      <c r="L531" s="149"/>
      <c r="M531" s="150"/>
      <c r="N531" s="150"/>
      <c r="O531" s="151"/>
      <c r="P531" s="152"/>
      <c r="Q531" s="153"/>
      <c r="R531" s="154"/>
      <c r="S531" s="140"/>
      <c r="T531" s="152"/>
      <c r="U531" s="152"/>
      <c r="V531" s="152"/>
      <c r="W531" s="152"/>
      <c r="X531" s="152"/>
      <c r="Y531" s="152"/>
      <c r="Z531" s="152"/>
      <c r="AA531" s="152"/>
      <c r="AB531" s="152"/>
      <c r="AC531" s="95"/>
      <c r="AH531" s="121"/>
      <c r="AI531" s="95"/>
      <c r="AJ531" s="123"/>
      <c r="AK531" s="123">
        <f>COUNTIF(Stat!$P$20:$AP$45,U531)</f>
        <v>0</v>
      </c>
    </row>
    <row r="532" ht="26.25" customHeight="1">
      <c r="A532" s="140"/>
      <c r="B532" s="140"/>
      <c r="C532" s="141"/>
      <c r="D532" s="142"/>
      <c r="E532" s="143"/>
      <c r="F532" s="144"/>
      <c r="G532" s="145"/>
      <c r="H532" s="146"/>
      <c r="I532" s="147"/>
      <c r="J532" s="147"/>
      <c r="K532" s="148"/>
      <c r="L532" s="149"/>
      <c r="M532" s="150"/>
      <c r="N532" s="150"/>
      <c r="O532" s="151"/>
      <c r="P532" s="152"/>
      <c r="Q532" s="153"/>
      <c r="R532" s="154"/>
      <c r="S532" s="140"/>
      <c r="T532" s="152"/>
      <c r="U532" s="152"/>
      <c r="V532" s="152"/>
      <c r="W532" s="152"/>
      <c r="X532" s="152"/>
      <c r="Y532" s="152"/>
      <c r="Z532" s="152"/>
      <c r="AA532" s="152"/>
      <c r="AB532" s="152"/>
      <c r="AC532" s="95"/>
      <c r="AH532" s="121"/>
      <c r="AI532" s="95"/>
      <c r="AJ532" s="123"/>
      <c r="AK532" s="123">
        <f>COUNTIF(Stat!$P$20:$AP$45,U532)</f>
        <v>0</v>
      </c>
    </row>
    <row r="533" ht="26.25" customHeight="1">
      <c r="A533" s="140"/>
      <c r="B533" s="140"/>
      <c r="C533" s="141"/>
      <c r="D533" s="142"/>
      <c r="E533" s="143"/>
      <c r="F533" s="144"/>
      <c r="G533" s="145"/>
      <c r="H533" s="146"/>
      <c r="I533" s="147"/>
      <c r="J533" s="147"/>
      <c r="K533" s="148"/>
      <c r="L533" s="149"/>
      <c r="M533" s="150"/>
      <c r="N533" s="150"/>
      <c r="O533" s="151"/>
      <c r="P533" s="152"/>
      <c r="Q533" s="153"/>
      <c r="R533" s="154"/>
      <c r="S533" s="140"/>
      <c r="T533" s="152"/>
      <c r="U533" s="152"/>
      <c r="V533" s="152"/>
      <c r="W533" s="152"/>
      <c r="X533" s="152"/>
      <c r="Y533" s="152"/>
      <c r="Z533" s="152"/>
      <c r="AA533" s="152"/>
      <c r="AB533" s="152"/>
      <c r="AC533" s="95"/>
      <c r="AH533" s="121"/>
      <c r="AI533" s="95"/>
      <c r="AJ533" s="123"/>
      <c r="AK533" s="123">
        <f>COUNTIF(Stat!$P$20:$AP$45,U533)</f>
        <v>0</v>
      </c>
    </row>
    <row r="534" ht="26.25" customHeight="1">
      <c r="A534" s="140"/>
      <c r="B534" s="140"/>
      <c r="C534" s="141"/>
      <c r="D534" s="142"/>
      <c r="E534" s="143"/>
      <c r="F534" s="144"/>
      <c r="G534" s="145"/>
      <c r="H534" s="146"/>
      <c r="I534" s="147"/>
      <c r="J534" s="147"/>
      <c r="K534" s="148"/>
      <c r="L534" s="149"/>
      <c r="M534" s="150"/>
      <c r="N534" s="150"/>
      <c r="O534" s="151"/>
      <c r="P534" s="152"/>
      <c r="Q534" s="153"/>
      <c r="R534" s="154"/>
      <c r="S534" s="140"/>
      <c r="T534" s="152"/>
      <c r="U534" s="152"/>
      <c r="V534" s="152"/>
      <c r="W534" s="152"/>
      <c r="X534" s="152"/>
      <c r="Y534" s="152"/>
      <c r="Z534" s="152"/>
      <c r="AA534" s="152"/>
      <c r="AB534" s="152"/>
      <c r="AC534" s="95"/>
      <c r="AH534" s="155"/>
      <c r="AI534" s="95"/>
      <c r="AJ534" s="123"/>
      <c r="AK534" s="123">
        <f>COUNTIF(Stat!$P$20:$AP$45,U534)</f>
        <v>0</v>
      </c>
    </row>
    <row r="535" ht="26.25" customHeight="1">
      <c r="A535" s="140"/>
      <c r="B535" s="140"/>
      <c r="C535" s="141"/>
      <c r="D535" s="142"/>
      <c r="E535" s="143"/>
      <c r="F535" s="144"/>
      <c r="G535" s="145"/>
      <c r="H535" s="146"/>
      <c r="I535" s="147"/>
      <c r="J535" s="147"/>
      <c r="K535" s="148"/>
      <c r="L535" s="149"/>
      <c r="M535" s="150"/>
      <c r="N535" s="150"/>
      <c r="O535" s="151"/>
      <c r="P535" s="152"/>
      <c r="Q535" s="153"/>
      <c r="R535" s="154"/>
      <c r="S535" s="140"/>
      <c r="T535" s="152"/>
      <c r="U535" s="152"/>
      <c r="V535" s="152"/>
      <c r="W535" s="152"/>
      <c r="X535" s="152"/>
      <c r="Y535" s="152"/>
      <c r="Z535" s="152"/>
      <c r="AA535" s="152"/>
      <c r="AB535" s="152"/>
      <c r="AC535" s="95"/>
      <c r="AH535" s="155"/>
      <c r="AI535" s="95"/>
      <c r="AJ535" s="123"/>
      <c r="AK535" s="123">
        <f>COUNTIF(Stat!$P$20:$AP$45,U535)</f>
        <v>0</v>
      </c>
    </row>
    <row r="536" ht="26.25" customHeight="1">
      <c r="A536" s="140"/>
      <c r="B536" s="140"/>
      <c r="C536" s="141"/>
      <c r="D536" s="142"/>
      <c r="E536" s="143"/>
      <c r="F536" s="144"/>
      <c r="G536" s="145"/>
      <c r="H536" s="146"/>
      <c r="I536" s="147"/>
      <c r="J536" s="147"/>
      <c r="K536" s="148"/>
      <c r="L536" s="149"/>
      <c r="M536" s="150"/>
      <c r="N536" s="150"/>
      <c r="O536" s="151"/>
      <c r="P536" s="152"/>
      <c r="Q536" s="153"/>
      <c r="R536" s="154"/>
      <c r="S536" s="140"/>
      <c r="T536" s="152"/>
      <c r="U536" s="152"/>
      <c r="V536" s="152"/>
      <c r="W536" s="152"/>
      <c r="X536" s="152"/>
      <c r="Y536" s="152"/>
      <c r="Z536" s="152"/>
      <c r="AA536" s="152"/>
      <c r="AB536" s="152"/>
      <c r="AC536" s="95"/>
      <c r="AH536" s="155"/>
      <c r="AI536" s="95"/>
      <c r="AJ536" s="123"/>
      <c r="AK536" s="123">
        <f>COUNTIF(Stat!$P$20:$AP$45,U536)</f>
        <v>0</v>
      </c>
    </row>
    <row r="537" ht="26.25" customHeight="1">
      <c r="A537" s="140"/>
      <c r="B537" s="140"/>
      <c r="C537" s="141"/>
      <c r="D537" s="142"/>
      <c r="E537" s="143"/>
      <c r="F537" s="144"/>
      <c r="G537" s="145"/>
      <c r="H537" s="146"/>
      <c r="I537" s="147"/>
      <c r="J537" s="147"/>
      <c r="K537" s="148"/>
      <c r="L537" s="149"/>
      <c r="M537" s="150"/>
      <c r="N537" s="150"/>
      <c r="O537" s="151"/>
      <c r="P537" s="152"/>
      <c r="Q537" s="153"/>
      <c r="R537" s="154"/>
      <c r="S537" s="140"/>
      <c r="T537" s="152"/>
      <c r="U537" s="152"/>
      <c r="V537" s="152"/>
      <c r="W537" s="152"/>
      <c r="X537" s="152"/>
      <c r="Y537" s="152"/>
      <c r="Z537" s="152"/>
      <c r="AA537" s="152"/>
      <c r="AB537" s="152"/>
      <c r="AC537" s="95"/>
      <c r="AH537" s="155"/>
      <c r="AI537" s="95"/>
      <c r="AJ537" s="123"/>
      <c r="AK537" s="123">
        <f>COUNTIF(Stat!$P$20:$AP$45,U537)</f>
        <v>0</v>
      </c>
    </row>
    <row r="538" ht="26.25" customHeight="1">
      <c r="A538" s="140"/>
      <c r="B538" s="140"/>
      <c r="C538" s="141"/>
      <c r="D538" s="142"/>
      <c r="E538" s="143"/>
      <c r="F538" s="144"/>
      <c r="G538" s="145"/>
      <c r="H538" s="146"/>
      <c r="I538" s="147"/>
      <c r="J538" s="147"/>
      <c r="K538" s="148"/>
      <c r="L538" s="149"/>
      <c r="M538" s="150"/>
      <c r="N538" s="150"/>
      <c r="O538" s="151"/>
      <c r="P538" s="152"/>
      <c r="Q538" s="153"/>
      <c r="R538" s="154"/>
      <c r="S538" s="140"/>
      <c r="T538" s="152"/>
      <c r="U538" s="152"/>
      <c r="V538" s="152"/>
      <c r="W538" s="152"/>
      <c r="X538" s="152"/>
      <c r="Y538" s="152"/>
      <c r="Z538" s="152"/>
      <c r="AA538" s="152"/>
      <c r="AB538" s="152"/>
      <c r="AC538" s="95"/>
      <c r="AH538" s="155"/>
      <c r="AI538" s="95"/>
      <c r="AJ538" s="123"/>
      <c r="AK538" s="123">
        <f>COUNTIF(Stat!$P$20:$AP$45,U538)</f>
        <v>0</v>
      </c>
    </row>
    <row r="539" ht="26.25" customHeight="1">
      <c r="A539" s="140"/>
      <c r="B539" s="140"/>
      <c r="C539" s="141"/>
      <c r="D539" s="142"/>
      <c r="E539" s="143"/>
      <c r="F539" s="144"/>
      <c r="G539" s="145"/>
      <c r="H539" s="146"/>
      <c r="I539" s="147"/>
      <c r="J539" s="148"/>
      <c r="K539" s="148"/>
      <c r="L539" s="149"/>
      <c r="M539" s="150"/>
      <c r="N539" s="150"/>
      <c r="O539" s="151"/>
      <c r="P539" s="152"/>
      <c r="Q539" s="153"/>
      <c r="R539" s="154"/>
      <c r="S539" s="140"/>
      <c r="T539" s="152"/>
      <c r="U539" s="152"/>
      <c r="V539" s="152"/>
      <c r="W539" s="152"/>
      <c r="X539" s="152"/>
      <c r="Y539" s="152"/>
      <c r="Z539" s="152"/>
      <c r="AA539" s="152"/>
      <c r="AB539" s="152"/>
      <c r="AC539" s="95"/>
      <c r="AH539" s="155"/>
      <c r="AI539" s="95"/>
      <c r="AJ539" s="123"/>
      <c r="AK539" s="123">
        <f>COUNTIF(Stat!$P$20:$AP$45,U539)</f>
        <v>0</v>
      </c>
    </row>
    <row r="540" ht="26.25" customHeight="1">
      <c r="A540" s="156"/>
      <c r="B540" s="156"/>
      <c r="C540" s="157"/>
      <c r="D540" s="158"/>
      <c r="E540" s="158"/>
      <c r="F540" s="114"/>
      <c r="G540" s="115"/>
      <c r="H540" s="159"/>
      <c r="I540" s="160"/>
      <c r="J540" s="160"/>
      <c r="K540" s="160"/>
      <c r="L540" s="160"/>
      <c r="M540" s="161"/>
      <c r="N540" s="161"/>
      <c r="O540" s="161"/>
      <c r="P540" s="152"/>
      <c r="Q540" s="152"/>
      <c r="R540" s="152"/>
      <c r="S540" s="156"/>
      <c r="T540" s="152"/>
      <c r="U540" s="152"/>
      <c r="V540" s="152"/>
      <c r="W540" s="152"/>
      <c r="X540" s="152"/>
      <c r="Y540" s="152"/>
      <c r="Z540" s="152"/>
      <c r="AA540" s="152"/>
      <c r="AB540" s="152"/>
      <c r="AC540" s="95"/>
      <c r="AH540" s="155"/>
      <c r="AI540" s="95"/>
      <c r="AJ540" s="95"/>
      <c r="AK540" s="95"/>
    </row>
    <row r="541" ht="26.25" customHeight="1">
      <c r="A541" s="156"/>
      <c r="B541" s="156"/>
      <c r="C541" s="157"/>
      <c r="D541" s="158"/>
      <c r="E541" s="158"/>
      <c r="F541" s="114"/>
      <c r="G541" s="115"/>
      <c r="H541" s="159"/>
      <c r="I541" s="160"/>
      <c r="J541" s="160"/>
      <c r="K541" s="160"/>
      <c r="L541" s="160"/>
      <c r="M541" s="161"/>
      <c r="N541" s="161"/>
      <c r="O541" s="161"/>
      <c r="P541" s="152"/>
      <c r="Q541" s="152"/>
      <c r="R541" s="152"/>
      <c r="S541" s="156"/>
      <c r="T541" s="152"/>
      <c r="U541" s="152"/>
      <c r="V541" s="152"/>
      <c r="W541" s="152"/>
      <c r="X541" s="152"/>
      <c r="Y541" s="152"/>
      <c r="Z541" s="152"/>
      <c r="AA541" s="152"/>
      <c r="AB541" s="152"/>
      <c r="AC541" s="95"/>
      <c r="AH541" s="155"/>
      <c r="AI541" s="95"/>
      <c r="AJ541" s="95"/>
      <c r="AK541" s="95"/>
    </row>
    <row r="542" ht="26.25" customHeight="1">
      <c r="A542" s="156"/>
      <c r="B542" s="156"/>
      <c r="C542" s="157"/>
      <c r="D542" s="158"/>
      <c r="E542" s="158"/>
      <c r="F542" s="114"/>
      <c r="G542" s="115"/>
      <c r="H542" s="159"/>
      <c r="I542" s="160"/>
      <c r="J542" s="160"/>
      <c r="K542" s="160"/>
      <c r="L542" s="160"/>
      <c r="M542" s="161"/>
      <c r="N542" s="161"/>
      <c r="O542" s="161"/>
      <c r="P542" s="152"/>
      <c r="Q542" s="152"/>
      <c r="R542" s="152"/>
      <c r="S542" s="156"/>
      <c r="T542" s="152"/>
      <c r="U542" s="152"/>
      <c r="V542" s="152"/>
      <c r="W542" s="152"/>
      <c r="X542" s="152"/>
      <c r="Y542" s="152"/>
      <c r="Z542" s="152"/>
      <c r="AA542" s="152"/>
      <c r="AB542" s="152"/>
      <c r="AC542" s="95"/>
      <c r="AH542" s="155"/>
      <c r="AI542" s="95"/>
      <c r="AJ542" s="95"/>
      <c r="AK542" s="95"/>
    </row>
    <row r="543" ht="26.25" customHeight="1">
      <c r="A543" s="156"/>
      <c r="B543" s="156"/>
      <c r="C543" s="157"/>
      <c r="D543" s="158"/>
      <c r="E543" s="158"/>
      <c r="F543" s="114"/>
      <c r="G543" s="115"/>
      <c r="H543" s="159"/>
      <c r="I543" s="160"/>
      <c r="J543" s="160"/>
      <c r="K543" s="160"/>
      <c r="L543" s="160"/>
      <c r="M543" s="161"/>
      <c r="N543" s="161"/>
      <c r="O543" s="161"/>
      <c r="P543" s="152"/>
      <c r="Q543" s="152"/>
      <c r="R543" s="152"/>
      <c r="S543" s="156"/>
      <c r="T543" s="152"/>
      <c r="U543" s="152"/>
      <c r="V543" s="152"/>
      <c r="W543" s="152"/>
      <c r="X543" s="152"/>
      <c r="Y543" s="152"/>
      <c r="Z543" s="152"/>
      <c r="AA543" s="152"/>
      <c r="AB543" s="152"/>
      <c r="AC543" s="95"/>
      <c r="AH543" s="155"/>
      <c r="AI543" s="95"/>
      <c r="AJ543" s="95"/>
      <c r="AK543" s="95"/>
    </row>
    <row r="544" ht="26.25" customHeight="1">
      <c r="A544" s="156"/>
      <c r="B544" s="156"/>
      <c r="C544" s="157"/>
      <c r="D544" s="158"/>
      <c r="E544" s="158"/>
      <c r="F544" s="114"/>
      <c r="G544" s="115"/>
      <c r="H544" s="159"/>
      <c r="I544" s="160"/>
      <c r="J544" s="160"/>
      <c r="K544" s="160"/>
      <c r="L544" s="160"/>
      <c r="M544" s="161"/>
      <c r="N544" s="161"/>
      <c r="O544" s="161"/>
      <c r="P544" s="152"/>
      <c r="Q544" s="152"/>
      <c r="R544" s="152"/>
      <c r="S544" s="156"/>
      <c r="T544" s="152"/>
      <c r="U544" s="152"/>
      <c r="V544" s="152"/>
      <c r="W544" s="152"/>
      <c r="X544" s="152"/>
      <c r="Y544" s="152"/>
      <c r="Z544" s="152"/>
      <c r="AA544" s="152"/>
      <c r="AB544" s="152"/>
      <c r="AC544" s="95"/>
      <c r="AH544" s="155"/>
      <c r="AI544" s="95"/>
      <c r="AJ544" s="95"/>
      <c r="AK544" s="95"/>
    </row>
    <row r="545" ht="26.25" customHeight="1">
      <c r="A545" s="156"/>
      <c r="B545" s="156"/>
      <c r="C545" s="157"/>
      <c r="D545" s="158"/>
      <c r="E545" s="158"/>
      <c r="F545" s="114"/>
      <c r="G545" s="115"/>
      <c r="H545" s="159"/>
      <c r="I545" s="160"/>
      <c r="J545" s="160"/>
      <c r="K545" s="160"/>
      <c r="L545" s="160"/>
      <c r="M545" s="161"/>
      <c r="N545" s="161"/>
      <c r="O545" s="161"/>
      <c r="P545" s="152"/>
      <c r="Q545" s="152"/>
      <c r="R545" s="152"/>
      <c r="S545" s="156"/>
      <c r="T545" s="152"/>
      <c r="U545" s="152"/>
      <c r="V545" s="152"/>
      <c r="W545" s="152"/>
      <c r="X545" s="152"/>
      <c r="Y545" s="152"/>
      <c r="Z545" s="152"/>
      <c r="AA545" s="152"/>
      <c r="AB545" s="152"/>
      <c r="AC545" s="95"/>
      <c r="AH545" s="155"/>
      <c r="AI545" s="95"/>
      <c r="AJ545" s="95"/>
      <c r="AK545" s="95"/>
    </row>
    <row r="546" ht="26.25" customHeight="1">
      <c r="A546" s="156"/>
      <c r="B546" s="156"/>
      <c r="C546" s="157"/>
      <c r="D546" s="158"/>
      <c r="E546" s="158"/>
      <c r="F546" s="114"/>
      <c r="G546" s="115"/>
      <c r="H546" s="159"/>
      <c r="I546" s="160"/>
      <c r="J546" s="160"/>
      <c r="K546" s="160"/>
      <c r="L546" s="160"/>
      <c r="M546" s="161"/>
      <c r="N546" s="161"/>
      <c r="O546" s="161"/>
      <c r="P546" s="152"/>
      <c r="Q546" s="152"/>
      <c r="R546" s="152"/>
      <c r="S546" s="156"/>
      <c r="T546" s="152"/>
      <c r="U546" s="152"/>
      <c r="V546" s="152"/>
      <c r="W546" s="152"/>
      <c r="X546" s="152"/>
      <c r="Y546" s="152"/>
      <c r="Z546" s="152"/>
      <c r="AA546" s="152"/>
      <c r="AB546" s="152"/>
      <c r="AC546" s="95"/>
      <c r="AH546" s="155"/>
      <c r="AI546" s="95"/>
      <c r="AJ546" s="95"/>
      <c r="AK546" s="95"/>
    </row>
    <row r="547" ht="26.25" customHeight="1">
      <c r="A547" s="156"/>
      <c r="B547" s="156"/>
      <c r="C547" s="157"/>
      <c r="D547" s="158"/>
      <c r="E547" s="158"/>
      <c r="F547" s="114"/>
      <c r="G547" s="115"/>
      <c r="H547" s="159"/>
      <c r="I547" s="160"/>
      <c r="J547" s="160"/>
      <c r="K547" s="160"/>
      <c r="L547" s="160"/>
      <c r="M547" s="161"/>
      <c r="N547" s="161"/>
      <c r="O547" s="161"/>
      <c r="P547" s="152"/>
      <c r="Q547" s="152"/>
      <c r="R547" s="152"/>
      <c r="S547" s="156"/>
      <c r="T547" s="152"/>
      <c r="U547" s="152"/>
      <c r="V547" s="152"/>
      <c r="W547" s="152"/>
      <c r="X547" s="152"/>
      <c r="Y547" s="152"/>
      <c r="Z547" s="152"/>
      <c r="AA547" s="152"/>
      <c r="AB547" s="152"/>
      <c r="AC547" s="95"/>
      <c r="AH547" s="155"/>
      <c r="AI547" s="95"/>
      <c r="AJ547" s="95"/>
      <c r="AK547" s="95"/>
    </row>
    <row r="548" ht="26.25" customHeight="1">
      <c r="A548" s="156"/>
      <c r="B548" s="156"/>
      <c r="C548" s="157"/>
      <c r="D548" s="158"/>
      <c r="E548" s="158"/>
      <c r="F548" s="114"/>
      <c r="G548" s="115"/>
      <c r="H548" s="159"/>
      <c r="I548" s="160"/>
      <c r="J548" s="160"/>
      <c r="K548" s="160"/>
      <c r="L548" s="160"/>
      <c r="M548" s="161"/>
      <c r="N548" s="161"/>
      <c r="O548" s="161"/>
      <c r="P548" s="152"/>
      <c r="Q548" s="152"/>
      <c r="R548" s="152"/>
      <c r="S548" s="156"/>
      <c r="T548" s="152"/>
      <c r="U548" s="152"/>
      <c r="V548" s="152"/>
      <c r="W548" s="152"/>
      <c r="X548" s="152"/>
      <c r="Y548" s="152"/>
      <c r="Z548" s="152"/>
      <c r="AA548" s="152"/>
      <c r="AB548" s="152"/>
      <c r="AC548" s="95"/>
      <c r="AH548" s="155"/>
      <c r="AI548" s="95"/>
      <c r="AJ548" s="95"/>
      <c r="AK548" s="95"/>
    </row>
    <row r="549" ht="26.25" customHeight="1">
      <c r="A549" s="156"/>
      <c r="B549" s="156"/>
      <c r="C549" s="157"/>
      <c r="D549" s="158"/>
      <c r="E549" s="158"/>
      <c r="F549" s="114"/>
      <c r="G549" s="115"/>
      <c r="H549" s="159"/>
      <c r="I549" s="160"/>
      <c r="J549" s="160"/>
      <c r="K549" s="160"/>
      <c r="L549" s="160"/>
      <c r="M549" s="161"/>
      <c r="N549" s="161"/>
      <c r="O549" s="161"/>
      <c r="P549" s="152"/>
      <c r="Q549" s="152"/>
      <c r="R549" s="152"/>
      <c r="S549" s="156"/>
      <c r="T549" s="152"/>
      <c r="U549" s="152"/>
      <c r="V549" s="152"/>
      <c r="W549" s="152"/>
      <c r="X549" s="152"/>
      <c r="Y549" s="152"/>
      <c r="Z549" s="152"/>
      <c r="AA549" s="152"/>
      <c r="AB549" s="152"/>
      <c r="AC549" s="95"/>
      <c r="AH549" s="155"/>
      <c r="AI549" s="95"/>
      <c r="AJ549" s="95"/>
      <c r="AK549" s="95"/>
    </row>
    <row r="550" ht="26.25" customHeight="1">
      <c r="A550" s="156"/>
      <c r="B550" s="156"/>
      <c r="C550" s="157"/>
      <c r="D550" s="158"/>
      <c r="E550" s="158"/>
      <c r="F550" s="114"/>
      <c r="G550" s="115"/>
      <c r="H550" s="159"/>
      <c r="I550" s="160"/>
      <c r="J550" s="160"/>
      <c r="K550" s="160"/>
      <c r="L550" s="160"/>
      <c r="M550" s="161"/>
      <c r="N550" s="161"/>
      <c r="O550" s="161"/>
      <c r="P550" s="152"/>
      <c r="Q550" s="152"/>
      <c r="R550" s="152"/>
      <c r="S550" s="156"/>
      <c r="T550" s="152"/>
      <c r="U550" s="152"/>
      <c r="V550" s="152"/>
      <c r="W550" s="152"/>
      <c r="X550" s="152"/>
      <c r="Y550" s="152"/>
      <c r="Z550" s="152"/>
      <c r="AA550" s="152"/>
      <c r="AB550" s="152"/>
      <c r="AC550" s="95"/>
      <c r="AH550" s="155"/>
      <c r="AI550" s="95"/>
      <c r="AJ550" s="95"/>
      <c r="AK550" s="95"/>
    </row>
    <row r="551" ht="26.25" customHeight="1">
      <c r="A551" s="162"/>
      <c r="B551" s="162"/>
      <c r="C551" s="163"/>
      <c r="D551" s="164"/>
      <c r="E551" s="164"/>
      <c r="F551" s="165"/>
      <c r="G551" s="166"/>
      <c r="H551" s="159"/>
      <c r="I551" s="167"/>
      <c r="J551" s="167"/>
      <c r="K551" s="167"/>
      <c r="L551" s="167"/>
      <c r="M551" s="152"/>
      <c r="N551" s="152"/>
      <c r="O551" s="152"/>
      <c r="P551" s="152"/>
      <c r="Q551" s="152"/>
      <c r="R551" s="152"/>
      <c r="S551" s="162"/>
      <c r="T551" s="152"/>
      <c r="U551" s="152"/>
      <c r="V551" s="152"/>
      <c r="W551" s="152"/>
      <c r="X551" s="152"/>
      <c r="Y551" s="152"/>
      <c r="Z551" s="152"/>
      <c r="AA551" s="152"/>
      <c r="AB551" s="152"/>
      <c r="AC551" s="95"/>
      <c r="AH551" s="155"/>
      <c r="AI551" s="95"/>
      <c r="AJ551" s="95"/>
      <c r="AK551" s="95"/>
    </row>
    <row r="552" ht="26.25" customHeight="1">
      <c r="A552" s="162"/>
      <c r="B552" s="162"/>
      <c r="C552" s="163"/>
      <c r="D552" s="164"/>
      <c r="E552" s="164"/>
      <c r="F552" s="165"/>
      <c r="G552" s="166"/>
      <c r="H552" s="159"/>
      <c r="I552" s="167"/>
      <c r="J552" s="167"/>
      <c r="K552" s="167"/>
      <c r="L552" s="167"/>
      <c r="M552" s="152"/>
      <c r="N552" s="152"/>
      <c r="O552" s="152"/>
      <c r="P552" s="152"/>
      <c r="Q552" s="152"/>
      <c r="R552" s="152"/>
      <c r="S552" s="162"/>
      <c r="T552" s="152"/>
      <c r="U552" s="152"/>
      <c r="V552" s="152"/>
      <c r="W552" s="152"/>
      <c r="X552" s="152"/>
      <c r="Y552" s="152"/>
      <c r="Z552" s="152"/>
      <c r="AA552" s="152"/>
      <c r="AB552" s="152"/>
      <c r="AC552" s="95"/>
      <c r="AH552" s="155"/>
      <c r="AI552" s="95"/>
      <c r="AJ552" s="95"/>
      <c r="AK552" s="95"/>
    </row>
    <row r="553" ht="26.25" customHeight="1">
      <c r="A553" s="162"/>
      <c r="B553" s="162"/>
      <c r="C553" s="163"/>
      <c r="D553" s="164"/>
      <c r="E553" s="164"/>
      <c r="F553" s="165"/>
      <c r="G553" s="166"/>
      <c r="H553" s="159"/>
      <c r="I553" s="167"/>
      <c r="J553" s="167"/>
      <c r="K553" s="167"/>
      <c r="L553" s="167"/>
      <c r="M553" s="152"/>
      <c r="N553" s="152"/>
      <c r="O553" s="152"/>
      <c r="P553" s="152"/>
      <c r="Q553" s="152"/>
      <c r="R553" s="152"/>
      <c r="S553" s="162"/>
      <c r="T553" s="152"/>
      <c r="U553" s="152"/>
      <c r="V553" s="152"/>
      <c r="W553" s="152"/>
      <c r="X553" s="152"/>
      <c r="Y553" s="152"/>
      <c r="Z553" s="152"/>
      <c r="AA553" s="152"/>
      <c r="AB553" s="152"/>
      <c r="AC553" s="95"/>
      <c r="AH553" s="155"/>
      <c r="AI553" s="95"/>
      <c r="AJ553" s="95"/>
      <c r="AK553" s="95"/>
    </row>
    <row r="554" ht="26.25" customHeight="1">
      <c r="A554" s="162"/>
      <c r="B554" s="162"/>
      <c r="C554" s="163"/>
      <c r="D554" s="164"/>
      <c r="E554" s="164"/>
      <c r="F554" s="165"/>
      <c r="G554" s="166"/>
      <c r="H554" s="159"/>
      <c r="I554" s="167"/>
      <c r="J554" s="167"/>
      <c r="K554" s="167"/>
      <c r="L554" s="167"/>
      <c r="M554" s="152"/>
      <c r="N554" s="152"/>
      <c r="O554" s="152"/>
      <c r="P554" s="152"/>
      <c r="Q554" s="152"/>
      <c r="R554" s="152"/>
      <c r="S554" s="162"/>
      <c r="T554" s="152"/>
      <c r="U554" s="152"/>
      <c r="V554" s="152"/>
      <c r="W554" s="152"/>
      <c r="X554" s="152"/>
      <c r="Y554" s="152"/>
      <c r="Z554" s="152"/>
      <c r="AA554" s="152"/>
      <c r="AB554" s="152"/>
      <c r="AC554" s="95"/>
      <c r="AH554" s="155"/>
      <c r="AI554" s="95"/>
      <c r="AJ554" s="95"/>
      <c r="AK554" s="95"/>
    </row>
    <row r="555" ht="26.25" customHeight="1">
      <c r="A555" s="162"/>
      <c r="B555" s="162"/>
      <c r="C555" s="163"/>
      <c r="D555" s="164"/>
      <c r="E555" s="164"/>
      <c r="F555" s="165"/>
      <c r="G555" s="166"/>
      <c r="H555" s="159"/>
      <c r="I555" s="167"/>
      <c r="J555" s="167"/>
      <c r="K555" s="167"/>
      <c r="L555" s="167"/>
      <c r="M555" s="152"/>
      <c r="N555" s="152"/>
      <c r="O555" s="152"/>
      <c r="P555" s="152"/>
      <c r="Q555" s="152"/>
      <c r="R555" s="152"/>
      <c r="S555" s="162"/>
      <c r="T555" s="152"/>
      <c r="U555" s="152"/>
      <c r="V555" s="152"/>
      <c r="W555" s="152"/>
      <c r="X555" s="152"/>
      <c r="Y555" s="152"/>
      <c r="Z555" s="152"/>
      <c r="AA555" s="152"/>
      <c r="AB555" s="152"/>
      <c r="AC555" s="95"/>
      <c r="AH555" s="155"/>
      <c r="AI555" s="95"/>
      <c r="AJ555" s="95"/>
      <c r="AK555" s="95"/>
    </row>
    <row r="556" ht="26.25" customHeight="1">
      <c r="A556" s="162"/>
      <c r="B556" s="162"/>
      <c r="C556" s="163"/>
      <c r="D556" s="164"/>
      <c r="E556" s="164"/>
      <c r="F556" s="165"/>
      <c r="G556" s="166"/>
      <c r="H556" s="159"/>
      <c r="I556" s="167"/>
      <c r="J556" s="167"/>
      <c r="K556" s="167"/>
      <c r="L556" s="167"/>
      <c r="M556" s="152"/>
      <c r="N556" s="152"/>
      <c r="O556" s="152"/>
      <c r="P556" s="152"/>
      <c r="Q556" s="152"/>
      <c r="R556" s="152"/>
      <c r="S556" s="162"/>
      <c r="T556" s="152"/>
      <c r="U556" s="152"/>
      <c r="V556" s="152"/>
      <c r="W556" s="152"/>
      <c r="X556" s="152"/>
      <c r="Y556" s="152"/>
      <c r="Z556" s="152"/>
      <c r="AA556" s="152"/>
      <c r="AB556" s="152"/>
      <c r="AC556" s="95"/>
      <c r="AH556" s="155"/>
      <c r="AI556" s="95"/>
      <c r="AJ556" s="95"/>
      <c r="AK556" s="95"/>
    </row>
    <row r="557" ht="26.25" customHeight="1">
      <c r="A557" s="162"/>
      <c r="B557" s="162"/>
      <c r="C557" s="163"/>
      <c r="D557" s="164"/>
      <c r="E557" s="164"/>
      <c r="F557" s="165"/>
      <c r="G557" s="166"/>
      <c r="H557" s="159"/>
      <c r="I557" s="167"/>
      <c r="J557" s="167"/>
      <c r="K557" s="167"/>
      <c r="L557" s="167"/>
      <c r="M557" s="152"/>
      <c r="N557" s="152"/>
      <c r="O557" s="152"/>
      <c r="P557" s="152"/>
      <c r="Q557" s="152"/>
      <c r="R557" s="152"/>
      <c r="S557" s="162"/>
      <c r="T557" s="152"/>
      <c r="U557" s="152"/>
      <c r="V557" s="152"/>
      <c r="W557" s="152"/>
      <c r="X557" s="152"/>
      <c r="Y557" s="152"/>
      <c r="Z557" s="152"/>
      <c r="AA557" s="152"/>
      <c r="AB557" s="152"/>
      <c r="AC557" s="95"/>
      <c r="AH557" s="155"/>
      <c r="AI557" s="95"/>
      <c r="AJ557" s="95"/>
      <c r="AK557" s="95"/>
    </row>
    <row r="558" ht="26.25" customHeight="1">
      <c r="A558" s="162"/>
      <c r="B558" s="162"/>
      <c r="C558" s="163"/>
      <c r="D558" s="164"/>
      <c r="E558" s="164"/>
      <c r="F558" s="165"/>
      <c r="G558" s="166"/>
      <c r="H558" s="159"/>
      <c r="I558" s="167"/>
      <c r="J558" s="167"/>
      <c r="K558" s="167"/>
      <c r="L558" s="167"/>
      <c r="M558" s="152"/>
      <c r="N558" s="152"/>
      <c r="O558" s="152"/>
      <c r="P558" s="152"/>
      <c r="Q558" s="152"/>
      <c r="R558" s="152"/>
      <c r="S558" s="162"/>
      <c r="T558" s="152"/>
      <c r="U558" s="152"/>
      <c r="V558" s="152"/>
      <c r="W558" s="152"/>
      <c r="X558" s="152"/>
      <c r="Y558" s="152"/>
      <c r="Z558" s="152"/>
      <c r="AA558" s="152"/>
      <c r="AB558" s="152"/>
      <c r="AC558" s="95"/>
      <c r="AH558" s="155"/>
      <c r="AI558" s="95"/>
      <c r="AJ558" s="95"/>
      <c r="AK558" s="95"/>
    </row>
    <row r="559" ht="26.25" customHeight="1">
      <c r="A559" s="162"/>
      <c r="B559" s="162"/>
      <c r="C559" s="163"/>
      <c r="D559" s="164"/>
      <c r="E559" s="164"/>
      <c r="F559" s="165"/>
      <c r="G559" s="166"/>
      <c r="H559" s="159"/>
      <c r="I559" s="167"/>
      <c r="J559" s="167"/>
      <c r="K559" s="167"/>
      <c r="L559" s="167"/>
      <c r="M559" s="152"/>
      <c r="N559" s="152"/>
      <c r="O559" s="152"/>
      <c r="P559" s="152"/>
      <c r="Q559" s="152"/>
      <c r="R559" s="152"/>
      <c r="S559" s="162"/>
      <c r="T559" s="152"/>
      <c r="U559" s="152"/>
      <c r="V559" s="152"/>
      <c r="W559" s="152"/>
      <c r="X559" s="152"/>
      <c r="Y559" s="152"/>
      <c r="Z559" s="152"/>
      <c r="AA559" s="152"/>
      <c r="AB559" s="152"/>
      <c r="AC559" s="95"/>
      <c r="AH559" s="155"/>
      <c r="AI559" s="95"/>
      <c r="AJ559" s="95"/>
      <c r="AK559" s="95"/>
    </row>
    <row r="560" ht="26.25" customHeight="1">
      <c r="A560" s="162"/>
      <c r="B560" s="162"/>
      <c r="C560" s="163"/>
      <c r="D560" s="164"/>
      <c r="E560" s="164"/>
      <c r="F560" s="165"/>
      <c r="G560" s="166"/>
      <c r="H560" s="159"/>
      <c r="I560" s="167"/>
      <c r="J560" s="167"/>
      <c r="K560" s="167"/>
      <c r="L560" s="167"/>
      <c r="M560" s="152"/>
      <c r="N560" s="152"/>
      <c r="O560" s="152"/>
      <c r="P560" s="152"/>
      <c r="Q560" s="152"/>
      <c r="R560" s="152"/>
      <c r="S560" s="162"/>
      <c r="T560" s="152"/>
      <c r="U560" s="152"/>
      <c r="V560" s="152"/>
      <c r="W560" s="152"/>
      <c r="X560" s="152"/>
      <c r="Y560" s="152"/>
      <c r="Z560" s="152"/>
      <c r="AA560" s="152"/>
      <c r="AB560" s="152"/>
      <c r="AC560" s="95"/>
      <c r="AH560" s="155"/>
      <c r="AI560" s="95"/>
      <c r="AJ560" s="95"/>
      <c r="AK560" s="95"/>
    </row>
    <row r="561" ht="26.25" customHeight="1">
      <c r="A561" s="162"/>
      <c r="B561" s="162"/>
      <c r="C561" s="163"/>
      <c r="D561" s="164"/>
      <c r="E561" s="164"/>
      <c r="F561" s="165"/>
      <c r="G561" s="166"/>
      <c r="H561" s="159"/>
      <c r="I561" s="167"/>
      <c r="J561" s="167"/>
      <c r="K561" s="167"/>
      <c r="L561" s="167"/>
      <c r="M561" s="152"/>
      <c r="N561" s="152"/>
      <c r="O561" s="152"/>
      <c r="P561" s="152"/>
      <c r="Q561" s="152"/>
      <c r="R561" s="152"/>
      <c r="S561" s="162"/>
      <c r="T561" s="152"/>
      <c r="U561" s="152"/>
      <c r="V561" s="152"/>
      <c r="W561" s="152"/>
      <c r="X561" s="152"/>
      <c r="Y561" s="152"/>
      <c r="Z561" s="152"/>
      <c r="AA561" s="152"/>
      <c r="AB561" s="152"/>
      <c r="AC561" s="95"/>
      <c r="AH561" s="155"/>
      <c r="AI561" s="95"/>
      <c r="AJ561" s="95"/>
      <c r="AK561" s="95"/>
    </row>
    <row r="562" ht="26.25" customHeight="1">
      <c r="A562" s="162"/>
      <c r="B562" s="162"/>
      <c r="C562" s="163"/>
      <c r="D562" s="164"/>
      <c r="E562" s="164"/>
      <c r="F562" s="165"/>
      <c r="G562" s="166"/>
      <c r="H562" s="159"/>
      <c r="I562" s="167"/>
      <c r="J562" s="167"/>
      <c r="K562" s="167"/>
      <c r="L562" s="167"/>
      <c r="M562" s="152"/>
      <c r="N562" s="152"/>
      <c r="O562" s="152"/>
      <c r="P562" s="152"/>
      <c r="Q562" s="152"/>
      <c r="R562" s="152"/>
      <c r="S562" s="162"/>
      <c r="T562" s="152"/>
      <c r="U562" s="152"/>
      <c r="V562" s="152"/>
      <c r="W562" s="152"/>
      <c r="X562" s="152"/>
      <c r="Y562" s="152"/>
      <c r="Z562" s="152"/>
      <c r="AA562" s="152"/>
      <c r="AB562" s="152"/>
      <c r="AC562" s="95"/>
      <c r="AH562" s="155"/>
      <c r="AI562" s="95"/>
      <c r="AJ562" s="95"/>
      <c r="AK562" s="95"/>
    </row>
    <row r="563" ht="26.25" customHeight="1">
      <c r="A563" s="162"/>
      <c r="B563" s="162"/>
      <c r="C563" s="163"/>
      <c r="D563" s="164"/>
      <c r="E563" s="164"/>
      <c r="F563" s="165"/>
      <c r="G563" s="166"/>
      <c r="H563" s="159"/>
      <c r="I563" s="167"/>
      <c r="J563" s="167"/>
      <c r="K563" s="167"/>
      <c r="L563" s="167"/>
      <c r="M563" s="152"/>
      <c r="N563" s="152"/>
      <c r="O563" s="152"/>
      <c r="P563" s="152"/>
      <c r="Q563" s="152"/>
      <c r="R563" s="152"/>
      <c r="S563" s="162"/>
      <c r="T563" s="152"/>
      <c r="U563" s="152"/>
      <c r="V563" s="152"/>
      <c r="W563" s="152"/>
      <c r="X563" s="152"/>
      <c r="Y563" s="152"/>
      <c r="Z563" s="152"/>
      <c r="AA563" s="152"/>
      <c r="AB563" s="152"/>
      <c r="AC563" s="95"/>
      <c r="AH563" s="155"/>
      <c r="AI563" s="95"/>
      <c r="AJ563" s="95"/>
      <c r="AK563" s="95"/>
    </row>
    <row r="564" ht="26.25" customHeight="1">
      <c r="A564" s="162"/>
      <c r="B564" s="162"/>
      <c r="C564" s="163"/>
      <c r="D564" s="164"/>
      <c r="E564" s="164"/>
      <c r="F564" s="165"/>
      <c r="G564" s="166"/>
      <c r="H564" s="159"/>
      <c r="I564" s="167"/>
      <c r="J564" s="167"/>
      <c r="K564" s="167"/>
      <c r="L564" s="167"/>
      <c r="M564" s="152"/>
      <c r="N564" s="152"/>
      <c r="O564" s="152"/>
      <c r="P564" s="152"/>
      <c r="Q564" s="152"/>
      <c r="R564" s="152"/>
      <c r="S564" s="162"/>
      <c r="T564" s="152"/>
      <c r="U564" s="152"/>
      <c r="V564" s="152"/>
      <c r="W564" s="152"/>
      <c r="X564" s="152"/>
      <c r="Y564" s="152"/>
      <c r="Z564" s="152"/>
      <c r="AA564" s="152"/>
      <c r="AB564" s="152"/>
      <c r="AC564" s="95"/>
      <c r="AH564" s="155"/>
      <c r="AI564" s="95"/>
      <c r="AJ564" s="95"/>
      <c r="AK564" s="95"/>
    </row>
    <row r="565" ht="26.25" customHeight="1">
      <c r="A565" s="162"/>
      <c r="B565" s="162"/>
      <c r="C565" s="163"/>
      <c r="D565" s="164"/>
      <c r="E565" s="164"/>
      <c r="F565" s="165"/>
      <c r="G565" s="166"/>
      <c r="H565" s="159"/>
      <c r="I565" s="167"/>
      <c r="J565" s="167"/>
      <c r="K565" s="167"/>
      <c r="L565" s="167"/>
      <c r="M565" s="152"/>
      <c r="N565" s="152"/>
      <c r="O565" s="152"/>
      <c r="P565" s="152"/>
      <c r="Q565" s="152"/>
      <c r="R565" s="152"/>
      <c r="S565" s="162"/>
      <c r="T565" s="152"/>
      <c r="U565" s="152"/>
      <c r="V565" s="152"/>
      <c r="W565" s="152"/>
      <c r="X565" s="152"/>
      <c r="Y565" s="152"/>
      <c r="Z565" s="152"/>
      <c r="AA565" s="152"/>
      <c r="AB565" s="152"/>
      <c r="AC565" s="95"/>
      <c r="AH565" s="155"/>
      <c r="AI565" s="95"/>
      <c r="AJ565" s="95"/>
      <c r="AK565" s="95"/>
    </row>
    <row r="566" ht="26.25" customHeight="1">
      <c r="A566" s="162"/>
      <c r="B566" s="162"/>
      <c r="C566" s="163"/>
      <c r="D566" s="164"/>
      <c r="E566" s="164"/>
      <c r="F566" s="165"/>
      <c r="G566" s="166"/>
      <c r="H566" s="159"/>
      <c r="I566" s="167"/>
      <c r="J566" s="167"/>
      <c r="K566" s="167"/>
      <c r="L566" s="167"/>
      <c r="M566" s="152"/>
      <c r="N566" s="152"/>
      <c r="O566" s="152"/>
      <c r="P566" s="152"/>
      <c r="Q566" s="152"/>
      <c r="R566" s="152"/>
      <c r="S566" s="162"/>
      <c r="T566" s="152"/>
      <c r="U566" s="152"/>
      <c r="V566" s="152"/>
      <c r="W566" s="152"/>
      <c r="X566" s="152"/>
      <c r="Y566" s="152"/>
      <c r="Z566" s="152"/>
      <c r="AA566" s="152"/>
      <c r="AB566" s="152"/>
      <c r="AC566" s="95"/>
      <c r="AH566" s="155"/>
      <c r="AI566" s="95"/>
      <c r="AJ566" s="95"/>
      <c r="AK566" s="95"/>
    </row>
    <row r="567" ht="26.25" customHeight="1">
      <c r="A567" s="162"/>
      <c r="B567" s="162"/>
      <c r="C567" s="163"/>
      <c r="D567" s="164"/>
      <c r="E567" s="164"/>
      <c r="F567" s="165"/>
      <c r="G567" s="166"/>
      <c r="H567" s="159"/>
      <c r="I567" s="167"/>
      <c r="J567" s="167"/>
      <c r="K567" s="167"/>
      <c r="L567" s="167"/>
      <c r="M567" s="152"/>
      <c r="N567" s="152"/>
      <c r="O567" s="152"/>
      <c r="P567" s="152"/>
      <c r="Q567" s="152"/>
      <c r="R567" s="152"/>
      <c r="S567" s="162"/>
      <c r="T567" s="152"/>
      <c r="U567" s="152"/>
      <c r="V567" s="152"/>
      <c r="W567" s="152"/>
      <c r="X567" s="152"/>
      <c r="Y567" s="152"/>
      <c r="Z567" s="152"/>
      <c r="AA567" s="152"/>
      <c r="AB567" s="152"/>
      <c r="AC567" s="95"/>
      <c r="AH567" s="155"/>
      <c r="AI567" s="95"/>
      <c r="AJ567" s="95"/>
      <c r="AK567" s="95"/>
    </row>
    <row r="568" ht="26.25" customHeight="1">
      <c r="A568" s="162"/>
      <c r="B568" s="162"/>
      <c r="C568" s="163"/>
      <c r="D568" s="164"/>
      <c r="E568" s="164"/>
      <c r="F568" s="165"/>
      <c r="G568" s="166"/>
      <c r="H568" s="159"/>
      <c r="I568" s="167"/>
      <c r="J568" s="167"/>
      <c r="K568" s="167"/>
      <c r="L568" s="167"/>
      <c r="M568" s="152"/>
      <c r="N568" s="152"/>
      <c r="O568" s="152"/>
      <c r="P568" s="152"/>
      <c r="Q568" s="152"/>
      <c r="R568" s="152"/>
      <c r="S568" s="162"/>
      <c r="T568" s="152"/>
      <c r="U568" s="152"/>
      <c r="V568" s="152"/>
      <c r="W568" s="152"/>
      <c r="X568" s="152"/>
      <c r="Y568" s="152"/>
      <c r="Z568" s="152"/>
      <c r="AA568" s="152"/>
      <c r="AB568" s="152"/>
      <c r="AC568" s="95"/>
      <c r="AH568" s="155"/>
      <c r="AI568" s="95"/>
      <c r="AJ568" s="95"/>
      <c r="AK568" s="95"/>
    </row>
    <row r="569" ht="26.25" customHeight="1">
      <c r="A569" s="162"/>
      <c r="B569" s="162"/>
      <c r="C569" s="163"/>
      <c r="D569" s="164"/>
      <c r="E569" s="164"/>
      <c r="F569" s="165"/>
      <c r="G569" s="166"/>
      <c r="H569" s="159"/>
      <c r="I569" s="167"/>
      <c r="J569" s="167"/>
      <c r="K569" s="167"/>
      <c r="L569" s="167"/>
      <c r="M569" s="152"/>
      <c r="N569" s="152"/>
      <c r="O569" s="152"/>
      <c r="P569" s="152"/>
      <c r="Q569" s="152"/>
      <c r="R569" s="152"/>
      <c r="S569" s="162"/>
      <c r="T569" s="152"/>
      <c r="U569" s="152"/>
      <c r="V569" s="152"/>
      <c r="W569" s="152"/>
      <c r="X569" s="152"/>
      <c r="Y569" s="152"/>
      <c r="Z569" s="152"/>
      <c r="AA569" s="152"/>
      <c r="AB569" s="152"/>
      <c r="AC569" s="95"/>
      <c r="AH569" s="155"/>
      <c r="AI569" s="95"/>
      <c r="AJ569" s="95"/>
      <c r="AK569" s="95"/>
    </row>
    <row r="570" ht="26.25" customHeight="1">
      <c r="A570" s="162"/>
      <c r="B570" s="162"/>
      <c r="C570" s="163"/>
      <c r="D570" s="164"/>
      <c r="E570" s="164"/>
      <c r="F570" s="165"/>
      <c r="G570" s="166"/>
      <c r="H570" s="159"/>
      <c r="I570" s="167"/>
      <c r="J570" s="167"/>
      <c r="K570" s="167"/>
      <c r="L570" s="167"/>
      <c r="M570" s="152"/>
      <c r="N570" s="152"/>
      <c r="O570" s="152"/>
      <c r="P570" s="152"/>
      <c r="Q570" s="152"/>
      <c r="R570" s="152"/>
      <c r="S570" s="162"/>
      <c r="T570" s="152"/>
      <c r="U570" s="152"/>
      <c r="V570" s="152"/>
      <c r="W570" s="152"/>
      <c r="X570" s="152"/>
      <c r="Y570" s="152"/>
      <c r="Z570" s="152"/>
      <c r="AA570" s="152"/>
      <c r="AB570" s="152"/>
      <c r="AC570" s="95"/>
      <c r="AH570" s="155"/>
      <c r="AI570" s="95"/>
      <c r="AJ570" s="95"/>
      <c r="AK570" s="95"/>
    </row>
    <row r="571" ht="26.25" customHeight="1">
      <c r="A571" s="162"/>
      <c r="B571" s="162"/>
      <c r="C571" s="163"/>
      <c r="D571" s="164"/>
      <c r="E571" s="164"/>
      <c r="F571" s="165"/>
      <c r="G571" s="166"/>
      <c r="H571" s="159"/>
      <c r="I571" s="167"/>
      <c r="J571" s="167"/>
      <c r="K571" s="167"/>
      <c r="L571" s="167"/>
      <c r="M571" s="152"/>
      <c r="N571" s="152"/>
      <c r="O571" s="152"/>
      <c r="P571" s="152"/>
      <c r="Q571" s="152"/>
      <c r="R571" s="152"/>
      <c r="S571" s="162"/>
      <c r="T571" s="152"/>
      <c r="U571" s="152"/>
      <c r="V571" s="152"/>
      <c r="W571" s="152"/>
      <c r="X571" s="152"/>
      <c r="Y571" s="152"/>
      <c r="Z571" s="152"/>
      <c r="AA571" s="152"/>
      <c r="AB571" s="152"/>
      <c r="AC571" s="95"/>
      <c r="AH571" s="155"/>
      <c r="AI571" s="95"/>
      <c r="AJ571" s="95"/>
      <c r="AK571" s="95"/>
    </row>
    <row r="572" ht="26.25" customHeight="1">
      <c r="A572" s="162"/>
      <c r="B572" s="162"/>
      <c r="C572" s="163"/>
      <c r="D572" s="164"/>
      <c r="E572" s="164"/>
      <c r="F572" s="165"/>
      <c r="G572" s="166"/>
      <c r="H572" s="159"/>
      <c r="I572" s="167"/>
      <c r="J572" s="167"/>
      <c r="K572" s="167"/>
      <c r="L572" s="167"/>
      <c r="M572" s="152"/>
      <c r="N572" s="152"/>
      <c r="O572" s="152"/>
      <c r="P572" s="152"/>
      <c r="Q572" s="152"/>
      <c r="R572" s="152"/>
      <c r="S572" s="162"/>
      <c r="T572" s="152"/>
      <c r="U572" s="152"/>
      <c r="V572" s="152"/>
      <c r="W572" s="152"/>
      <c r="X572" s="152"/>
      <c r="Y572" s="152"/>
      <c r="Z572" s="152"/>
      <c r="AA572" s="152"/>
      <c r="AB572" s="152"/>
      <c r="AC572" s="95"/>
      <c r="AH572" s="155"/>
      <c r="AI572" s="95"/>
      <c r="AJ572" s="95"/>
      <c r="AK572" s="95"/>
    </row>
    <row r="573" ht="26.25" customHeight="1">
      <c r="A573" s="162"/>
      <c r="B573" s="162"/>
      <c r="C573" s="163"/>
      <c r="D573" s="164"/>
      <c r="E573" s="164"/>
      <c r="F573" s="165"/>
      <c r="G573" s="166"/>
      <c r="H573" s="159"/>
      <c r="I573" s="167"/>
      <c r="J573" s="167"/>
      <c r="K573" s="167"/>
      <c r="L573" s="167"/>
      <c r="M573" s="152"/>
      <c r="N573" s="152"/>
      <c r="O573" s="152"/>
      <c r="P573" s="152"/>
      <c r="Q573" s="152"/>
      <c r="R573" s="152"/>
      <c r="S573" s="162"/>
      <c r="T573" s="152"/>
      <c r="U573" s="152"/>
      <c r="V573" s="152"/>
      <c r="W573" s="152"/>
      <c r="X573" s="152"/>
      <c r="Y573" s="152"/>
      <c r="Z573" s="152"/>
      <c r="AA573" s="152"/>
      <c r="AB573" s="152"/>
      <c r="AC573" s="95"/>
      <c r="AH573" s="155"/>
      <c r="AI573" s="95"/>
      <c r="AJ573" s="95"/>
      <c r="AK573" s="95"/>
    </row>
    <row r="574" ht="26.25" customHeight="1">
      <c r="A574" s="162"/>
      <c r="B574" s="162"/>
      <c r="C574" s="163"/>
      <c r="D574" s="164"/>
      <c r="E574" s="164"/>
      <c r="F574" s="165"/>
      <c r="G574" s="166"/>
      <c r="H574" s="159"/>
      <c r="I574" s="167"/>
      <c r="J574" s="167"/>
      <c r="K574" s="167"/>
      <c r="L574" s="167"/>
      <c r="M574" s="152"/>
      <c r="N574" s="152"/>
      <c r="O574" s="152"/>
      <c r="P574" s="152"/>
      <c r="Q574" s="152"/>
      <c r="R574" s="152"/>
      <c r="S574" s="162"/>
      <c r="T574" s="152"/>
      <c r="U574" s="152"/>
      <c r="V574" s="152"/>
      <c r="W574" s="152"/>
      <c r="X574" s="152"/>
      <c r="Y574" s="152"/>
      <c r="Z574" s="152"/>
      <c r="AA574" s="152"/>
      <c r="AB574" s="152"/>
      <c r="AC574" s="95"/>
      <c r="AH574" s="155"/>
      <c r="AI574" s="95"/>
      <c r="AJ574" s="95"/>
      <c r="AK574" s="95"/>
    </row>
    <row r="575" ht="26.25" customHeight="1">
      <c r="A575" s="162"/>
      <c r="B575" s="162"/>
      <c r="C575" s="163"/>
      <c r="D575" s="164"/>
      <c r="E575" s="164"/>
      <c r="F575" s="165"/>
      <c r="G575" s="166"/>
      <c r="H575" s="159"/>
      <c r="I575" s="167"/>
      <c r="J575" s="167"/>
      <c r="K575" s="167"/>
      <c r="L575" s="167"/>
      <c r="M575" s="152"/>
      <c r="N575" s="152"/>
      <c r="O575" s="152"/>
      <c r="P575" s="152"/>
      <c r="Q575" s="152"/>
      <c r="R575" s="152"/>
      <c r="S575" s="162"/>
      <c r="T575" s="152"/>
      <c r="U575" s="152"/>
      <c r="V575" s="152"/>
      <c r="W575" s="152"/>
      <c r="X575" s="152"/>
      <c r="Y575" s="152"/>
      <c r="Z575" s="152"/>
      <c r="AA575" s="152"/>
      <c r="AB575" s="152"/>
      <c r="AC575" s="95"/>
      <c r="AH575" s="155"/>
      <c r="AI575" s="95"/>
      <c r="AJ575" s="95"/>
      <c r="AK575" s="95"/>
    </row>
    <row r="576" ht="26.25" customHeight="1">
      <c r="A576" s="162"/>
      <c r="B576" s="162"/>
      <c r="C576" s="163"/>
      <c r="D576" s="164"/>
      <c r="E576" s="164"/>
      <c r="F576" s="165"/>
      <c r="G576" s="166"/>
      <c r="H576" s="159"/>
      <c r="I576" s="167"/>
      <c r="J576" s="167"/>
      <c r="K576" s="167"/>
      <c r="L576" s="167"/>
      <c r="M576" s="152"/>
      <c r="N576" s="152"/>
      <c r="O576" s="152"/>
      <c r="P576" s="152"/>
      <c r="Q576" s="152"/>
      <c r="R576" s="152"/>
      <c r="S576" s="162"/>
      <c r="T576" s="152"/>
      <c r="U576" s="152"/>
      <c r="V576" s="152"/>
      <c r="W576" s="152"/>
      <c r="X576" s="152"/>
      <c r="Y576" s="152"/>
      <c r="Z576" s="152"/>
      <c r="AA576" s="152"/>
      <c r="AB576" s="152"/>
      <c r="AC576" s="95"/>
      <c r="AH576" s="155"/>
      <c r="AI576" s="95"/>
      <c r="AJ576" s="95"/>
      <c r="AK576" s="95"/>
    </row>
    <row r="577" ht="26.25" customHeight="1">
      <c r="A577" s="162"/>
      <c r="B577" s="162"/>
      <c r="C577" s="163"/>
      <c r="D577" s="164"/>
      <c r="E577" s="164"/>
      <c r="F577" s="165"/>
      <c r="G577" s="166"/>
      <c r="H577" s="159"/>
      <c r="I577" s="167"/>
      <c r="J577" s="167"/>
      <c r="K577" s="167"/>
      <c r="L577" s="167"/>
      <c r="M577" s="152"/>
      <c r="N577" s="152"/>
      <c r="O577" s="152"/>
      <c r="P577" s="152"/>
      <c r="Q577" s="152"/>
      <c r="R577" s="152"/>
      <c r="S577" s="162"/>
      <c r="T577" s="152"/>
      <c r="U577" s="152"/>
      <c r="V577" s="152"/>
      <c r="W577" s="152"/>
      <c r="X577" s="152"/>
      <c r="Y577" s="152"/>
      <c r="Z577" s="152"/>
      <c r="AA577" s="152"/>
      <c r="AB577" s="152"/>
      <c r="AC577" s="95"/>
      <c r="AH577" s="155"/>
      <c r="AI577" s="95"/>
      <c r="AJ577" s="95"/>
      <c r="AK577" s="95"/>
    </row>
    <row r="578" ht="26.25" customHeight="1">
      <c r="A578" s="162"/>
      <c r="B578" s="162"/>
      <c r="C578" s="163"/>
      <c r="D578" s="164"/>
      <c r="E578" s="164"/>
      <c r="F578" s="165"/>
      <c r="G578" s="166"/>
      <c r="H578" s="159"/>
      <c r="I578" s="167"/>
      <c r="J578" s="167"/>
      <c r="K578" s="167"/>
      <c r="L578" s="167"/>
      <c r="M578" s="152"/>
      <c r="N578" s="152"/>
      <c r="O578" s="152"/>
      <c r="P578" s="152"/>
      <c r="Q578" s="152"/>
      <c r="R578" s="152"/>
      <c r="S578" s="162"/>
      <c r="T578" s="152"/>
      <c r="U578" s="152"/>
      <c r="V578" s="152"/>
      <c r="W578" s="152"/>
      <c r="X578" s="152"/>
      <c r="Y578" s="152"/>
      <c r="Z578" s="152"/>
      <c r="AA578" s="152"/>
      <c r="AB578" s="152"/>
      <c r="AC578" s="95"/>
      <c r="AH578" s="155"/>
      <c r="AI578" s="95"/>
      <c r="AJ578" s="95"/>
      <c r="AK578" s="95"/>
    </row>
    <row r="579" ht="26.25" customHeight="1">
      <c r="A579" s="162"/>
      <c r="B579" s="162"/>
      <c r="C579" s="163"/>
      <c r="D579" s="164"/>
      <c r="E579" s="164"/>
      <c r="F579" s="165"/>
      <c r="G579" s="166"/>
      <c r="H579" s="159"/>
      <c r="I579" s="167"/>
      <c r="J579" s="167"/>
      <c r="K579" s="167"/>
      <c r="L579" s="167"/>
      <c r="M579" s="152"/>
      <c r="N579" s="152"/>
      <c r="O579" s="152"/>
      <c r="P579" s="152"/>
      <c r="Q579" s="152"/>
      <c r="R579" s="152"/>
      <c r="S579" s="162"/>
      <c r="T579" s="152"/>
      <c r="U579" s="152"/>
      <c r="V579" s="152"/>
      <c r="W579" s="152"/>
      <c r="X579" s="152"/>
      <c r="Y579" s="152"/>
      <c r="Z579" s="152"/>
      <c r="AA579" s="152"/>
      <c r="AB579" s="152"/>
      <c r="AC579" s="95"/>
      <c r="AH579" s="155"/>
      <c r="AI579" s="95"/>
      <c r="AJ579" s="95"/>
      <c r="AK579" s="95"/>
    </row>
    <row r="580" ht="26.25" customHeight="1">
      <c r="A580" s="162"/>
      <c r="B580" s="162"/>
      <c r="C580" s="163"/>
      <c r="D580" s="164"/>
      <c r="E580" s="164"/>
      <c r="F580" s="165"/>
      <c r="G580" s="166"/>
      <c r="H580" s="159"/>
      <c r="I580" s="167"/>
      <c r="J580" s="167"/>
      <c r="K580" s="167"/>
      <c r="L580" s="167"/>
      <c r="M580" s="152"/>
      <c r="N580" s="152"/>
      <c r="O580" s="152"/>
      <c r="P580" s="152"/>
      <c r="Q580" s="152"/>
      <c r="R580" s="152"/>
      <c r="S580" s="162"/>
      <c r="T580" s="152"/>
      <c r="U580" s="152"/>
      <c r="V580" s="152"/>
      <c r="W580" s="152"/>
      <c r="X580" s="152"/>
      <c r="Y580" s="152"/>
      <c r="Z580" s="152"/>
      <c r="AA580" s="152"/>
      <c r="AB580" s="152"/>
      <c r="AC580" s="95"/>
      <c r="AH580" s="155"/>
      <c r="AI580" s="95"/>
      <c r="AJ580" s="95"/>
      <c r="AK580" s="95"/>
    </row>
    <row r="581" ht="26.25" customHeight="1">
      <c r="A581" s="162"/>
      <c r="B581" s="162"/>
      <c r="C581" s="163"/>
      <c r="D581" s="164"/>
      <c r="E581" s="164"/>
      <c r="F581" s="165"/>
      <c r="G581" s="166"/>
      <c r="H581" s="159"/>
      <c r="I581" s="167"/>
      <c r="J581" s="167"/>
      <c r="K581" s="167"/>
      <c r="L581" s="167"/>
      <c r="M581" s="152"/>
      <c r="N581" s="152"/>
      <c r="O581" s="152"/>
      <c r="P581" s="152"/>
      <c r="Q581" s="152"/>
      <c r="R581" s="152"/>
      <c r="S581" s="162"/>
      <c r="T581" s="152"/>
      <c r="U581" s="152"/>
      <c r="V581" s="152"/>
      <c r="W581" s="152"/>
      <c r="X581" s="152"/>
      <c r="Y581" s="152"/>
      <c r="Z581" s="152"/>
      <c r="AA581" s="152"/>
      <c r="AB581" s="152"/>
      <c r="AC581" s="95"/>
      <c r="AH581" s="155"/>
      <c r="AI581" s="95"/>
      <c r="AJ581" s="95"/>
      <c r="AK581" s="95"/>
    </row>
    <row r="582" ht="26.25" customHeight="1">
      <c r="A582" s="162"/>
      <c r="B582" s="162"/>
      <c r="C582" s="163"/>
      <c r="D582" s="164"/>
      <c r="E582" s="164"/>
      <c r="F582" s="165"/>
      <c r="G582" s="166"/>
      <c r="H582" s="159"/>
      <c r="I582" s="167"/>
      <c r="J582" s="167"/>
      <c r="K582" s="167"/>
      <c r="L582" s="167"/>
      <c r="M582" s="152"/>
      <c r="N582" s="152"/>
      <c r="O582" s="152"/>
      <c r="P582" s="152"/>
      <c r="Q582" s="152"/>
      <c r="R582" s="152"/>
      <c r="S582" s="162"/>
      <c r="T582" s="152"/>
      <c r="U582" s="152"/>
      <c r="V582" s="152"/>
      <c r="W582" s="152"/>
      <c r="X582" s="152"/>
      <c r="Y582" s="152"/>
      <c r="Z582" s="152"/>
      <c r="AA582" s="152"/>
      <c r="AB582" s="152"/>
      <c r="AC582" s="95"/>
      <c r="AH582" s="155"/>
      <c r="AI582" s="95"/>
      <c r="AJ582" s="95"/>
      <c r="AK582" s="95"/>
    </row>
    <row r="583" ht="26.25" customHeight="1">
      <c r="A583" s="162"/>
      <c r="B583" s="162"/>
      <c r="C583" s="163"/>
      <c r="D583" s="164"/>
      <c r="E583" s="164"/>
      <c r="F583" s="165"/>
      <c r="G583" s="166"/>
      <c r="H583" s="159"/>
      <c r="I583" s="167"/>
      <c r="J583" s="167"/>
      <c r="K583" s="167"/>
      <c r="L583" s="167"/>
      <c r="M583" s="152"/>
      <c r="N583" s="152"/>
      <c r="O583" s="152"/>
      <c r="P583" s="152"/>
      <c r="Q583" s="152"/>
      <c r="R583" s="152"/>
      <c r="S583" s="162"/>
      <c r="T583" s="152"/>
      <c r="U583" s="152"/>
      <c r="V583" s="152"/>
      <c r="W583" s="152"/>
      <c r="X583" s="152"/>
      <c r="Y583" s="152"/>
      <c r="Z583" s="152"/>
      <c r="AA583" s="152"/>
      <c r="AB583" s="152"/>
      <c r="AC583" s="95"/>
      <c r="AH583" s="155"/>
      <c r="AI583" s="95"/>
      <c r="AJ583" s="95"/>
      <c r="AK583" s="95"/>
    </row>
    <row r="584" ht="26.25" customHeight="1">
      <c r="A584" s="162"/>
      <c r="B584" s="162"/>
      <c r="C584" s="163"/>
      <c r="D584" s="164"/>
      <c r="E584" s="164"/>
      <c r="F584" s="165"/>
      <c r="G584" s="166"/>
      <c r="H584" s="159"/>
      <c r="I584" s="167"/>
      <c r="J584" s="167"/>
      <c r="K584" s="167"/>
      <c r="L584" s="167"/>
      <c r="M584" s="152"/>
      <c r="N584" s="152"/>
      <c r="O584" s="152"/>
      <c r="P584" s="152"/>
      <c r="Q584" s="152"/>
      <c r="R584" s="152"/>
      <c r="S584" s="162"/>
      <c r="T584" s="152"/>
      <c r="U584" s="152"/>
      <c r="V584" s="152"/>
      <c r="W584" s="152"/>
      <c r="X584" s="152"/>
      <c r="Y584" s="152"/>
      <c r="Z584" s="152"/>
      <c r="AA584" s="152"/>
      <c r="AB584" s="152"/>
      <c r="AC584" s="95"/>
      <c r="AH584" s="155"/>
      <c r="AI584" s="95"/>
      <c r="AJ584" s="95"/>
      <c r="AK584" s="95"/>
    </row>
    <row r="585" ht="26.25" customHeight="1">
      <c r="A585" s="162"/>
      <c r="B585" s="162"/>
      <c r="C585" s="163"/>
      <c r="D585" s="164"/>
      <c r="E585" s="164"/>
      <c r="F585" s="165"/>
      <c r="G585" s="166"/>
      <c r="H585" s="159"/>
      <c r="I585" s="167"/>
      <c r="J585" s="167"/>
      <c r="K585" s="167"/>
      <c r="L585" s="167"/>
      <c r="M585" s="152"/>
      <c r="N585" s="152"/>
      <c r="O585" s="152"/>
      <c r="P585" s="152"/>
      <c r="Q585" s="152"/>
      <c r="R585" s="152"/>
      <c r="S585" s="162"/>
      <c r="T585" s="152"/>
      <c r="U585" s="152"/>
      <c r="V585" s="152"/>
      <c r="W585" s="152"/>
      <c r="X585" s="152"/>
      <c r="Y585" s="152"/>
      <c r="Z585" s="152"/>
      <c r="AA585" s="152"/>
      <c r="AB585" s="152"/>
      <c r="AC585" s="95"/>
      <c r="AH585" s="155"/>
      <c r="AI585" s="95"/>
      <c r="AJ585" s="95"/>
      <c r="AK585" s="95"/>
    </row>
    <row r="586" ht="26.25" customHeight="1">
      <c r="A586" s="162"/>
      <c r="B586" s="162"/>
      <c r="C586" s="163"/>
      <c r="D586" s="164"/>
      <c r="E586" s="164"/>
      <c r="F586" s="165"/>
      <c r="G586" s="166"/>
      <c r="H586" s="159"/>
      <c r="I586" s="167"/>
      <c r="J586" s="167"/>
      <c r="K586" s="167"/>
      <c r="L586" s="167"/>
      <c r="M586" s="152"/>
      <c r="N586" s="152"/>
      <c r="O586" s="152"/>
      <c r="P586" s="152"/>
      <c r="Q586" s="152"/>
      <c r="R586" s="152"/>
      <c r="S586" s="162"/>
      <c r="T586" s="152"/>
      <c r="U586" s="152"/>
      <c r="V586" s="152"/>
      <c r="W586" s="152"/>
      <c r="X586" s="152"/>
      <c r="Y586" s="152"/>
      <c r="Z586" s="152"/>
      <c r="AA586" s="152"/>
      <c r="AB586" s="152"/>
      <c r="AC586" s="95"/>
      <c r="AH586" s="155"/>
      <c r="AI586" s="95"/>
      <c r="AJ586" s="95"/>
      <c r="AK586" s="95"/>
    </row>
    <row r="587" ht="26.25" customHeight="1">
      <c r="A587" s="162"/>
      <c r="B587" s="162"/>
      <c r="C587" s="163"/>
      <c r="D587" s="164"/>
      <c r="E587" s="164"/>
      <c r="F587" s="165"/>
      <c r="G587" s="166"/>
      <c r="H587" s="159"/>
      <c r="I587" s="167"/>
      <c r="J587" s="167"/>
      <c r="K587" s="167"/>
      <c r="L587" s="167"/>
      <c r="M587" s="152"/>
      <c r="N587" s="152"/>
      <c r="O587" s="152"/>
      <c r="P587" s="152"/>
      <c r="Q587" s="152"/>
      <c r="R587" s="152"/>
      <c r="S587" s="162"/>
      <c r="T587" s="152"/>
      <c r="U587" s="152"/>
      <c r="V587" s="152"/>
      <c r="W587" s="152"/>
      <c r="X587" s="152"/>
      <c r="Y587" s="152"/>
      <c r="Z587" s="152"/>
      <c r="AA587" s="152"/>
      <c r="AB587" s="152"/>
      <c r="AC587" s="95"/>
      <c r="AH587" s="155"/>
      <c r="AI587" s="95"/>
      <c r="AJ587" s="95"/>
      <c r="AK587" s="95"/>
    </row>
    <row r="588" ht="26.25" customHeight="1">
      <c r="A588" s="162"/>
      <c r="B588" s="162"/>
      <c r="C588" s="163"/>
      <c r="D588" s="164"/>
      <c r="E588" s="164"/>
      <c r="F588" s="165"/>
      <c r="G588" s="166"/>
      <c r="H588" s="159"/>
      <c r="I588" s="167"/>
      <c r="J588" s="167"/>
      <c r="K588" s="167"/>
      <c r="L588" s="167"/>
      <c r="M588" s="152"/>
      <c r="N588" s="152"/>
      <c r="O588" s="152"/>
      <c r="P588" s="152"/>
      <c r="Q588" s="152"/>
      <c r="R588" s="152"/>
      <c r="S588" s="162"/>
      <c r="T588" s="152"/>
      <c r="U588" s="152"/>
      <c r="V588" s="152"/>
      <c r="W588" s="152"/>
      <c r="X588" s="152"/>
      <c r="Y588" s="152"/>
      <c r="Z588" s="152"/>
      <c r="AA588" s="152"/>
      <c r="AB588" s="152"/>
      <c r="AC588" s="95"/>
      <c r="AH588" s="155"/>
      <c r="AI588" s="95"/>
      <c r="AJ588" s="95"/>
      <c r="AK588" s="95"/>
    </row>
    <row r="589" ht="26.25" customHeight="1">
      <c r="A589" s="162"/>
      <c r="B589" s="162"/>
      <c r="C589" s="163"/>
      <c r="D589" s="164"/>
      <c r="E589" s="164"/>
      <c r="F589" s="165"/>
      <c r="G589" s="166"/>
      <c r="H589" s="159"/>
      <c r="I589" s="167"/>
      <c r="J589" s="167"/>
      <c r="K589" s="167"/>
      <c r="L589" s="167"/>
      <c r="M589" s="152"/>
      <c r="N589" s="152"/>
      <c r="O589" s="152"/>
      <c r="P589" s="152"/>
      <c r="Q589" s="152"/>
      <c r="R589" s="152"/>
      <c r="S589" s="162"/>
      <c r="T589" s="152"/>
      <c r="U589" s="152"/>
      <c r="V589" s="152"/>
      <c r="W589" s="152"/>
      <c r="X589" s="152"/>
      <c r="Y589" s="152"/>
      <c r="Z589" s="152"/>
      <c r="AA589" s="152"/>
      <c r="AB589" s="152"/>
      <c r="AC589" s="95"/>
      <c r="AH589" s="155"/>
      <c r="AI589" s="95"/>
      <c r="AJ589" s="95"/>
      <c r="AK589" s="95"/>
    </row>
    <row r="590" ht="26.25" customHeight="1">
      <c r="A590" s="162"/>
      <c r="B590" s="162"/>
      <c r="C590" s="163"/>
      <c r="D590" s="164"/>
      <c r="E590" s="164"/>
      <c r="F590" s="165"/>
      <c r="G590" s="166"/>
      <c r="H590" s="159"/>
      <c r="I590" s="167"/>
      <c r="J590" s="167"/>
      <c r="K590" s="167"/>
      <c r="L590" s="167"/>
      <c r="M590" s="152"/>
      <c r="N590" s="152"/>
      <c r="O590" s="152"/>
      <c r="P590" s="152"/>
      <c r="Q590" s="152"/>
      <c r="R590" s="152"/>
      <c r="S590" s="162"/>
      <c r="T590" s="152"/>
      <c r="U590" s="152"/>
      <c r="V590" s="152"/>
      <c r="W590" s="152"/>
      <c r="X590" s="152"/>
      <c r="Y590" s="152"/>
      <c r="Z590" s="152"/>
      <c r="AA590" s="152"/>
      <c r="AB590" s="152"/>
      <c r="AC590" s="95"/>
      <c r="AH590" s="155"/>
      <c r="AI590" s="95"/>
      <c r="AJ590" s="95"/>
      <c r="AK590" s="95"/>
    </row>
    <row r="591" ht="26.25" customHeight="1">
      <c r="A591" s="162"/>
      <c r="B591" s="162"/>
      <c r="C591" s="163"/>
      <c r="D591" s="164"/>
      <c r="E591" s="164"/>
      <c r="F591" s="165"/>
      <c r="G591" s="166"/>
      <c r="H591" s="159"/>
      <c r="I591" s="167"/>
      <c r="J591" s="167"/>
      <c r="K591" s="167"/>
      <c r="L591" s="167"/>
      <c r="M591" s="152"/>
      <c r="N591" s="152"/>
      <c r="O591" s="152"/>
      <c r="P591" s="152"/>
      <c r="Q591" s="152"/>
      <c r="R591" s="152"/>
      <c r="S591" s="162"/>
      <c r="T591" s="152"/>
      <c r="U591" s="152"/>
      <c r="V591" s="152"/>
      <c r="W591" s="152"/>
      <c r="X591" s="152"/>
      <c r="Y591" s="152"/>
      <c r="Z591" s="152"/>
      <c r="AA591" s="152"/>
      <c r="AB591" s="152"/>
      <c r="AC591" s="95"/>
      <c r="AH591" s="155"/>
      <c r="AI591" s="95"/>
      <c r="AJ591" s="95"/>
      <c r="AK591" s="95"/>
    </row>
    <row r="592" ht="26.25" customHeight="1">
      <c r="A592" s="162"/>
      <c r="B592" s="162"/>
      <c r="C592" s="163"/>
      <c r="D592" s="164"/>
      <c r="E592" s="164"/>
      <c r="F592" s="165"/>
      <c r="G592" s="166"/>
      <c r="H592" s="159"/>
      <c r="I592" s="167"/>
      <c r="J592" s="167"/>
      <c r="K592" s="167"/>
      <c r="L592" s="167"/>
      <c r="M592" s="152"/>
      <c r="N592" s="152"/>
      <c r="O592" s="152"/>
      <c r="P592" s="152"/>
      <c r="Q592" s="152"/>
      <c r="R592" s="152"/>
      <c r="S592" s="162"/>
      <c r="T592" s="152"/>
      <c r="U592" s="152"/>
      <c r="V592" s="152"/>
      <c r="W592" s="152"/>
      <c r="X592" s="152"/>
      <c r="Y592" s="152"/>
      <c r="Z592" s="152"/>
      <c r="AA592" s="152"/>
      <c r="AB592" s="152"/>
      <c r="AC592" s="95"/>
      <c r="AH592" s="155"/>
      <c r="AI592" s="95"/>
      <c r="AJ592" s="95"/>
      <c r="AK592" s="95"/>
    </row>
    <row r="593" ht="26.25" customHeight="1">
      <c r="A593" s="162"/>
      <c r="B593" s="162"/>
      <c r="C593" s="163"/>
      <c r="D593" s="164"/>
      <c r="E593" s="164"/>
      <c r="F593" s="165"/>
      <c r="G593" s="166"/>
      <c r="H593" s="159"/>
      <c r="I593" s="167"/>
      <c r="J593" s="167"/>
      <c r="K593" s="167"/>
      <c r="L593" s="167"/>
      <c r="M593" s="152"/>
      <c r="N593" s="152"/>
      <c r="O593" s="152"/>
      <c r="P593" s="152"/>
      <c r="Q593" s="152"/>
      <c r="R593" s="152"/>
      <c r="S593" s="162"/>
      <c r="T593" s="152"/>
      <c r="U593" s="152"/>
      <c r="V593" s="152"/>
      <c r="W593" s="152"/>
      <c r="X593" s="152"/>
      <c r="Y593" s="152"/>
      <c r="Z593" s="152"/>
      <c r="AA593" s="152"/>
      <c r="AB593" s="152"/>
      <c r="AC593" s="95"/>
      <c r="AH593" s="155"/>
      <c r="AI593" s="95"/>
      <c r="AJ593" s="95"/>
      <c r="AK593" s="95"/>
    </row>
    <row r="594" ht="26.25" customHeight="1">
      <c r="A594" s="162"/>
      <c r="B594" s="162"/>
      <c r="C594" s="163"/>
      <c r="D594" s="164"/>
      <c r="E594" s="164"/>
      <c r="F594" s="165"/>
      <c r="G594" s="166"/>
      <c r="H594" s="159"/>
      <c r="I594" s="167"/>
      <c r="J594" s="167"/>
      <c r="K594" s="167"/>
      <c r="L594" s="167"/>
      <c r="M594" s="152"/>
      <c r="N594" s="152"/>
      <c r="O594" s="152"/>
      <c r="P594" s="152"/>
      <c r="Q594" s="152"/>
      <c r="R594" s="152"/>
      <c r="S594" s="162"/>
      <c r="T594" s="152"/>
      <c r="U594" s="152"/>
      <c r="V594" s="152"/>
      <c r="W594" s="152"/>
      <c r="X594" s="152"/>
      <c r="Y594" s="152"/>
      <c r="Z594" s="152"/>
      <c r="AA594" s="152"/>
      <c r="AB594" s="152"/>
      <c r="AC594" s="95"/>
      <c r="AH594" s="155"/>
      <c r="AI594" s="95"/>
      <c r="AJ594" s="95"/>
      <c r="AK594" s="95"/>
    </row>
    <row r="595" ht="26.25" customHeight="1">
      <c r="A595" s="162"/>
      <c r="B595" s="162"/>
      <c r="C595" s="163"/>
      <c r="D595" s="164"/>
      <c r="E595" s="164"/>
      <c r="F595" s="165"/>
      <c r="G595" s="166"/>
      <c r="H595" s="159"/>
      <c r="I595" s="167"/>
      <c r="J595" s="167"/>
      <c r="K595" s="167"/>
      <c r="L595" s="167"/>
      <c r="M595" s="152"/>
      <c r="N595" s="152"/>
      <c r="O595" s="152"/>
      <c r="P595" s="152"/>
      <c r="Q595" s="152"/>
      <c r="R595" s="152"/>
      <c r="S595" s="162"/>
      <c r="T595" s="152"/>
      <c r="U595" s="152"/>
      <c r="V595" s="152"/>
      <c r="W595" s="152"/>
      <c r="X595" s="152"/>
      <c r="Y595" s="152"/>
      <c r="Z595" s="152"/>
      <c r="AA595" s="152"/>
      <c r="AB595" s="152"/>
      <c r="AC595" s="95"/>
      <c r="AH595" s="155"/>
      <c r="AI595" s="95"/>
      <c r="AJ595" s="95"/>
      <c r="AK595" s="95"/>
    </row>
    <row r="596" ht="26.25" customHeight="1">
      <c r="A596" s="162"/>
      <c r="B596" s="162"/>
      <c r="C596" s="163"/>
      <c r="D596" s="164"/>
      <c r="E596" s="164"/>
      <c r="F596" s="165"/>
      <c r="G596" s="166"/>
      <c r="H596" s="159"/>
      <c r="I596" s="167"/>
      <c r="J596" s="167"/>
      <c r="K596" s="167"/>
      <c r="L596" s="167"/>
      <c r="M596" s="152"/>
      <c r="N596" s="152"/>
      <c r="O596" s="152"/>
      <c r="P596" s="152"/>
      <c r="Q596" s="152"/>
      <c r="R596" s="152"/>
      <c r="S596" s="162"/>
      <c r="T596" s="152"/>
      <c r="U596" s="152"/>
      <c r="V596" s="152"/>
      <c r="W596" s="152"/>
      <c r="X596" s="152"/>
      <c r="Y596" s="152"/>
      <c r="Z596" s="152"/>
      <c r="AA596" s="152"/>
      <c r="AB596" s="152"/>
      <c r="AC596" s="95"/>
      <c r="AH596" s="155"/>
      <c r="AI596" s="95"/>
      <c r="AJ596" s="95"/>
      <c r="AK596" s="95"/>
    </row>
    <row r="597" ht="26.25" customHeight="1">
      <c r="A597" s="162"/>
      <c r="B597" s="162"/>
      <c r="C597" s="163"/>
      <c r="D597" s="164"/>
      <c r="E597" s="164"/>
      <c r="F597" s="165"/>
      <c r="G597" s="166"/>
      <c r="H597" s="159"/>
      <c r="I597" s="167"/>
      <c r="J597" s="167"/>
      <c r="K597" s="167"/>
      <c r="L597" s="167"/>
      <c r="M597" s="152"/>
      <c r="N597" s="152"/>
      <c r="O597" s="152"/>
      <c r="P597" s="152"/>
      <c r="Q597" s="152"/>
      <c r="R597" s="152"/>
      <c r="S597" s="162"/>
      <c r="T597" s="152"/>
      <c r="U597" s="152"/>
      <c r="V597" s="152"/>
      <c r="W597" s="152"/>
      <c r="X597" s="152"/>
      <c r="Y597" s="152"/>
      <c r="Z597" s="152"/>
      <c r="AA597" s="152"/>
      <c r="AB597" s="152"/>
      <c r="AC597" s="95"/>
      <c r="AH597" s="155"/>
      <c r="AI597" s="95"/>
      <c r="AJ597" s="95"/>
      <c r="AK597" s="95"/>
    </row>
    <row r="598" ht="26.25" customHeight="1">
      <c r="A598" s="162"/>
      <c r="B598" s="162"/>
      <c r="C598" s="163"/>
      <c r="D598" s="164"/>
      <c r="E598" s="164"/>
      <c r="F598" s="165"/>
      <c r="G598" s="166"/>
      <c r="H598" s="159"/>
      <c r="I598" s="167"/>
      <c r="J598" s="167"/>
      <c r="K598" s="167"/>
      <c r="L598" s="167"/>
      <c r="M598" s="152"/>
      <c r="N598" s="152"/>
      <c r="O598" s="152"/>
      <c r="P598" s="152"/>
      <c r="Q598" s="152"/>
      <c r="R598" s="152"/>
      <c r="S598" s="162"/>
      <c r="T598" s="152"/>
      <c r="U598" s="152"/>
      <c r="V598" s="152"/>
      <c r="W598" s="152"/>
      <c r="X598" s="152"/>
      <c r="Y598" s="152"/>
      <c r="Z598" s="152"/>
      <c r="AA598" s="152"/>
      <c r="AB598" s="152"/>
      <c r="AC598" s="95"/>
      <c r="AH598" s="155"/>
      <c r="AI598" s="95"/>
      <c r="AJ598" s="95"/>
      <c r="AK598" s="95"/>
    </row>
    <row r="599" ht="26.25" customHeight="1">
      <c r="A599" s="162"/>
      <c r="B599" s="162"/>
      <c r="C599" s="163"/>
      <c r="D599" s="164"/>
      <c r="E599" s="164"/>
      <c r="F599" s="165"/>
      <c r="G599" s="166"/>
      <c r="H599" s="159"/>
      <c r="I599" s="167"/>
      <c r="J599" s="167"/>
      <c r="K599" s="167"/>
      <c r="L599" s="167"/>
      <c r="M599" s="152"/>
      <c r="N599" s="152"/>
      <c r="O599" s="152"/>
      <c r="P599" s="152"/>
      <c r="Q599" s="152"/>
      <c r="R599" s="152"/>
      <c r="S599" s="162"/>
      <c r="T599" s="152"/>
      <c r="U599" s="152"/>
      <c r="V599" s="152"/>
      <c r="W599" s="152"/>
      <c r="X599" s="152"/>
      <c r="Y599" s="152"/>
      <c r="Z599" s="152"/>
      <c r="AA599" s="152"/>
      <c r="AB599" s="152"/>
      <c r="AC599" s="95"/>
      <c r="AH599" s="155"/>
      <c r="AI599" s="95"/>
      <c r="AJ599" s="95"/>
      <c r="AK599" s="95"/>
    </row>
    <row r="600" ht="26.25" customHeight="1">
      <c r="A600" s="162"/>
      <c r="B600" s="162"/>
      <c r="C600" s="163"/>
      <c r="D600" s="164"/>
      <c r="E600" s="164"/>
      <c r="F600" s="165"/>
      <c r="G600" s="166"/>
      <c r="H600" s="159"/>
      <c r="I600" s="167"/>
      <c r="J600" s="167"/>
      <c r="K600" s="167"/>
      <c r="L600" s="167"/>
      <c r="M600" s="152"/>
      <c r="N600" s="152"/>
      <c r="O600" s="152"/>
      <c r="P600" s="152"/>
      <c r="Q600" s="152"/>
      <c r="R600" s="152"/>
      <c r="S600" s="162"/>
      <c r="T600" s="152"/>
      <c r="U600" s="152"/>
      <c r="V600" s="152"/>
      <c r="W600" s="152"/>
      <c r="X600" s="152"/>
      <c r="Y600" s="152"/>
      <c r="Z600" s="152"/>
      <c r="AA600" s="152"/>
      <c r="AB600" s="152"/>
      <c r="AC600" s="95"/>
      <c r="AH600" s="155"/>
      <c r="AI600" s="95"/>
      <c r="AJ600" s="95"/>
      <c r="AK600" s="95"/>
    </row>
    <row r="601" ht="26.25" customHeight="1">
      <c r="A601" s="162"/>
      <c r="B601" s="162"/>
      <c r="C601" s="163"/>
      <c r="D601" s="164"/>
      <c r="E601" s="164"/>
      <c r="F601" s="165"/>
      <c r="G601" s="166"/>
      <c r="H601" s="159"/>
      <c r="I601" s="167"/>
      <c r="J601" s="167"/>
      <c r="K601" s="167"/>
      <c r="L601" s="167"/>
      <c r="M601" s="152"/>
      <c r="N601" s="152"/>
      <c r="O601" s="152"/>
      <c r="P601" s="152"/>
      <c r="Q601" s="152"/>
      <c r="R601" s="152"/>
      <c r="S601" s="162"/>
      <c r="T601" s="152"/>
      <c r="U601" s="152"/>
      <c r="V601" s="152"/>
      <c r="W601" s="152"/>
      <c r="X601" s="152"/>
      <c r="Y601" s="152"/>
      <c r="Z601" s="152"/>
      <c r="AA601" s="152"/>
      <c r="AB601" s="152"/>
      <c r="AC601" s="95"/>
      <c r="AH601" s="155"/>
      <c r="AI601" s="95"/>
      <c r="AJ601" s="95"/>
      <c r="AK601" s="95"/>
    </row>
    <row r="602" ht="26.25" customHeight="1">
      <c r="A602" s="162"/>
      <c r="B602" s="162"/>
      <c r="C602" s="163"/>
      <c r="D602" s="164"/>
      <c r="E602" s="164"/>
      <c r="F602" s="165"/>
      <c r="G602" s="166"/>
      <c r="H602" s="159"/>
      <c r="I602" s="167"/>
      <c r="J602" s="167"/>
      <c r="K602" s="167"/>
      <c r="L602" s="167"/>
      <c r="M602" s="152"/>
      <c r="N602" s="152"/>
      <c r="O602" s="152"/>
      <c r="P602" s="152"/>
      <c r="Q602" s="152"/>
      <c r="R602" s="152"/>
      <c r="S602" s="162"/>
      <c r="T602" s="152"/>
      <c r="U602" s="152"/>
      <c r="V602" s="152"/>
      <c r="W602" s="152"/>
      <c r="X602" s="152"/>
      <c r="Y602" s="152"/>
      <c r="Z602" s="152"/>
      <c r="AA602" s="152"/>
      <c r="AB602" s="152"/>
      <c r="AC602" s="95"/>
      <c r="AH602" s="155"/>
      <c r="AI602" s="95"/>
      <c r="AJ602" s="95"/>
      <c r="AK602" s="95"/>
    </row>
    <row r="603" ht="26.25" customHeight="1">
      <c r="A603" s="162"/>
      <c r="B603" s="162"/>
      <c r="C603" s="163"/>
      <c r="D603" s="164"/>
      <c r="E603" s="164"/>
      <c r="F603" s="165"/>
      <c r="G603" s="166"/>
      <c r="H603" s="159"/>
      <c r="I603" s="167"/>
      <c r="J603" s="167"/>
      <c r="K603" s="167"/>
      <c r="L603" s="167"/>
      <c r="M603" s="152"/>
      <c r="N603" s="152"/>
      <c r="O603" s="152"/>
      <c r="P603" s="152"/>
      <c r="Q603" s="152"/>
      <c r="R603" s="152"/>
      <c r="S603" s="162"/>
      <c r="T603" s="152"/>
      <c r="U603" s="152"/>
      <c r="V603" s="152"/>
      <c r="W603" s="152"/>
      <c r="X603" s="152"/>
      <c r="Y603" s="152"/>
      <c r="Z603" s="152"/>
      <c r="AA603" s="152"/>
      <c r="AB603" s="152"/>
      <c r="AC603" s="95"/>
      <c r="AH603" s="155"/>
      <c r="AI603" s="95"/>
      <c r="AJ603" s="95"/>
      <c r="AK603" s="95"/>
    </row>
    <row r="604" ht="26.25" customHeight="1">
      <c r="A604" s="162"/>
      <c r="B604" s="162"/>
      <c r="C604" s="163"/>
      <c r="D604" s="164"/>
      <c r="E604" s="164"/>
      <c r="F604" s="165"/>
      <c r="G604" s="166"/>
      <c r="H604" s="159"/>
      <c r="I604" s="167"/>
      <c r="J604" s="167"/>
      <c r="K604" s="167"/>
      <c r="L604" s="167"/>
      <c r="M604" s="152"/>
      <c r="N604" s="152"/>
      <c r="O604" s="152"/>
      <c r="P604" s="152"/>
      <c r="Q604" s="152"/>
      <c r="R604" s="152"/>
      <c r="S604" s="162"/>
      <c r="T604" s="152"/>
      <c r="U604" s="152"/>
      <c r="V604" s="152"/>
      <c r="W604" s="152"/>
      <c r="X604" s="152"/>
      <c r="Y604" s="152"/>
      <c r="Z604" s="152"/>
      <c r="AA604" s="152"/>
      <c r="AB604" s="152"/>
      <c r="AC604" s="95"/>
      <c r="AH604" s="155"/>
      <c r="AI604" s="95"/>
      <c r="AJ604" s="95"/>
      <c r="AK604" s="95"/>
    </row>
    <row r="605" ht="26.25" customHeight="1">
      <c r="A605" s="162"/>
      <c r="B605" s="162"/>
      <c r="C605" s="163"/>
      <c r="D605" s="164"/>
      <c r="E605" s="164"/>
      <c r="F605" s="165"/>
      <c r="G605" s="166"/>
      <c r="H605" s="159"/>
      <c r="I605" s="167"/>
      <c r="J605" s="167"/>
      <c r="K605" s="167"/>
      <c r="L605" s="167"/>
      <c r="M605" s="152"/>
      <c r="N605" s="152"/>
      <c r="O605" s="152"/>
      <c r="P605" s="152"/>
      <c r="Q605" s="152"/>
      <c r="R605" s="152"/>
      <c r="S605" s="162"/>
      <c r="T605" s="152"/>
      <c r="U605" s="152"/>
      <c r="V605" s="152"/>
      <c r="W605" s="152"/>
      <c r="X605" s="152"/>
      <c r="Y605" s="152"/>
      <c r="Z605" s="152"/>
      <c r="AA605" s="152"/>
      <c r="AB605" s="152"/>
      <c r="AC605" s="95"/>
      <c r="AH605" s="155"/>
      <c r="AI605" s="95"/>
      <c r="AJ605" s="95"/>
      <c r="AK605" s="95"/>
    </row>
    <row r="606" ht="26.25" customHeight="1">
      <c r="A606" s="162"/>
      <c r="B606" s="162"/>
      <c r="C606" s="163"/>
      <c r="D606" s="164"/>
      <c r="E606" s="164"/>
      <c r="F606" s="165"/>
      <c r="G606" s="166"/>
      <c r="H606" s="159"/>
      <c r="I606" s="167"/>
      <c r="J606" s="167"/>
      <c r="K606" s="167"/>
      <c r="L606" s="167"/>
      <c r="M606" s="152"/>
      <c r="N606" s="152"/>
      <c r="O606" s="152"/>
      <c r="P606" s="152"/>
      <c r="Q606" s="152"/>
      <c r="R606" s="152"/>
      <c r="S606" s="162"/>
      <c r="T606" s="152"/>
      <c r="U606" s="152"/>
      <c r="V606" s="152"/>
      <c r="W606" s="152"/>
      <c r="X606" s="152"/>
      <c r="Y606" s="152"/>
      <c r="Z606" s="152"/>
      <c r="AA606" s="152"/>
      <c r="AB606" s="152"/>
      <c r="AC606" s="95"/>
      <c r="AH606" s="155"/>
      <c r="AI606" s="95"/>
      <c r="AJ606" s="95"/>
      <c r="AK606" s="95"/>
    </row>
    <row r="607" ht="26.25" customHeight="1">
      <c r="A607" s="162"/>
      <c r="B607" s="162"/>
      <c r="C607" s="163"/>
      <c r="D607" s="164"/>
      <c r="E607" s="164"/>
      <c r="F607" s="165"/>
      <c r="G607" s="166"/>
      <c r="H607" s="159"/>
      <c r="I607" s="167"/>
      <c r="J607" s="167"/>
      <c r="K607" s="167"/>
      <c r="L607" s="167"/>
      <c r="M607" s="152"/>
      <c r="N607" s="152"/>
      <c r="O607" s="152"/>
      <c r="P607" s="152"/>
      <c r="Q607" s="152"/>
      <c r="R607" s="152"/>
      <c r="S607" s="162"/>
      <c r="T607" s="152"/>
      <c r="U607" s="152"/>
      <c r="V607" s="152"/>
      <c r="W607" s="152"/>
      <c r="X607" s="152"/>
      <c r="Y607" s="152"/>
      <c r="Z607" s="152"/>
      <c r="AA607" s="152"/>
      <c r="AB607" s="152"/>
      <c r="AC607" s="95"/>
      <c r="AH607" s="155"/>
      <c r="AI607" s="95"/>
      <c r="AJ607" s="95"/>
      <c r="AK607" s="95"/>
    </row>
    <row r="608" ht="26.25" customHeight="1">
      <c r="A608" s="162"/>
      <c r="B608" s="162"/>
      <c r="C608" s="163"/>
      <c r="D608" s="164"/>
      <c r="E608" s="164"/>
      <c r="F608" s="165"/>
      <c r="G608" s="166"/>
      <c r="H608" s="159"/>
      <c r="I608" s="167"/>
      <c r="J608" s="167"/>
      <c r="K608" s="167"/>
      <c r="L608" s="167"/>
      <c r="M608" s="152"/>
      <c r="N608" s="152"/>
      <c r="O608" s="152"/>
      <c r="P608" s="152"/>
      <c r="Q608" s="152"/>
      <c r="R608" s="152"/>
      <c r="S608" s="162"/>
      <c r="T608" s="152"/>
      <c r="U608" s="152"/>
      <c r="V608" s="152"/>
      <c r="W608" s="152"/>
      <c r="X608" s="152"/>
      <c r="Y608" s="152"/>
      <c r="Z608" s="152"/>
      <c r="AA608" s="152"/>
      <c r="AB608" s="152"/>
      <c r="AC608" s="95"/>
      <c r="AH608" s="155"/>
      <c r="AI608" s="95"/>
      <c r="AJ608" s="95"/>
      <c r="AK608" s="95"/>
    </row>
    <row r="609" ht="26.25" customHeight="1">
      <c r="A609" s="162"/>
      <c r="B609" s="162"/>
      <c r="C609" s="163"/>
      <c r="D609" s="164"/>
      <c r="E609" s="164"/>
      <c r="F609" s="165"/>
      <c r="G609" s="166"/>
      <c r="H609" s="159"/>
      <c r="I609" s="167"/>
      <c r="J609" s="167"/>
      <c r="K609" s="167"/>
      <c r="L609" s="167"/>
      <c r="M609" s="152"/>
      <c r="N609" s="152"/>
      <c r="O609" s="152"/>
      <c r="P609" s="152"/>
      <c r="Q609" s="152"/>
      <c r="R609" s="152"/>
      <c r="S609" s="162"/>
      <c r="T609" s="152"/>
      <c r="U609" s="152"/>
      <c r="V609" s="152"/>
      <c r="W609" s="152"/>
      <c r="X609" s="152"/>
      <c r="Y609" s="152"/>
      <c r="Z609" s="152"/>
      <c r="AA609" s="152"/>
      <c r="AB609" s="152"/>
      <c r="AC609" s="95"/>
      <c r="AH609" s="155"/>
      <c r="AI609" s="95"/>
      <c r="AJ609" s="95"/>
      <c r="AK609" s="95"/>
    </row>
    <row r="610" ht="26.25" customHeight="1">
      <c r="A610" s="162"/>
      <c r="B610" s="162"/>
      <c r="C610" s="163"/>
      <c r="D610" s="164"/>
      <c r="E610" s="164"/>
      <c r="F610" s="165"/>
      <c r="G610" s="166"/>
      <c r="H610" s="159"/>
      <c r="I610" s="167"/>
      <c r="J610" s="167"/>
      <c r="K610" s="167"/>
      <c r="L610" s="167"/>
      <c r="M610" s="152"/>
      <c r="N610" s="152"/>
      <c r="O610" s="152"/>
      <c r="P610" s="152"/>
      <c r="Q610" s="152"/>
      <c r="R610" s="152"/>
      <c r="S610" s="162"/>
      <c r="T610" s="152"/>
      <c r="U610" s="152"/>
      <c r="V610" s="152"/>
      <c r="W610" s="152"/>
      <c r="X610" s="152"/>
      <c r="Y610" s="152"/>
      <c r="Z610" s="152"/>
      <c r="AA610" s="152"/>
      <c r="AB610" s="152"/>
      <c r="AC610" s="95"/>
      <c r="AH610" s="155"/>
      <c r="AI610" s="95"/>
      <c r="AJ610" s="95"/>
      <c r="AK610" s="95"/>
    </row>
    <row r="611" ht="26.25" customHeight="1">
      <c r="A611" s="162"/>
      <c r="B611" s="162"/>
      <c r="C611" s="163"/>
      <c r="D611" s="164"/>
      <c r="E611" s="164"/>
      <c r="F611" s="165"/>
      <c r="G611" s="166"/>
      <c r="H611" s="159"/>
      <c r="I611" s="167"/>
      <c r="J611" s="167"/>
      <c r="K611" s="167"/>
      <c r="L611" s="167"/>
      <c r="M611" s="152"/>
      <c r="N611" s="152"/>
      <c r="O611" s="152"/>
      <c r="P611" s="152"/>
      <c r="Q611" s="152"/>
      <c r="R611" s="152"/>
      <c r="S611" s="162"/>
      <c r="T611" s="152"/>
      <c r="U611" s="152"/>
      <c r="V611" s="152"/>
      <c r="W611" s="152"/>
      <c r="X611" s="152"/>
      <c r="Y611" s="152"/>
      <c r="Z611" s="152"/>
      <c r="AA611" s="152"/>
      <c r="AB611" s="152"/>
      <c r="AC611" s="95"/>
      <c r="AH611" s="155"/>
      <c r="AI611" s="95"/>
      <c r="AJ611" s="95"/>
      <c r="AK611" s="95"/>
    </row>
    <row r="612" ht="26.25" customHeight="1">
      <c r="A612" s="162"/>
      <c r="B612" s="162"/>
      <c r="C612" s="163"/>
      <c r="D612" s="164"/>
      <c r="E612" s="164"/>
      <c r="F612" s="165"/>
      <c r="G612" s="166"/>
      <c r="H612" s="159"/>
      <c r="I612" s="167"/>
      <c r="J612" s="167"/>
      <c r="K612" s="167"/>
      <c r="L612" s="167"/>
      <c r="M612" s="152"/>
      <c r="N612" s="152"/>
      <c r="O612" s="152"/>
      <c r="P612" s="152"/>
      <c r="Q612" s="152"/>
      <c r="R612" s="152"/>
      <c r="S612" s="162"/>
      <c r="T612" s="152"/>
      <c r="U612" s="152"/>
      <c r="V612" s="152"/>
      <c r="W612" s="152"/>
      <c r="X612" s="152"/>
      <c r="Y612" s="152"/>
      <c r="Z612" s="152"/>
      <c r="AA612" s="152"/>
      <c r="AB612" s="152"/>
      <c r="AC612" s="95"/>
      <c r="AH612" s="155"/>
      <c r="AI612" s="95"/>
      <c r="AJ612" s="95"/>
      <c r="AK612" s="95"/>
    </row>
    <row r="613" ht="26.25" customHeight="1">
      <c r="A613" s="162"/>
      <c r="B613" s="162"/>
      <c r="C613" s="163"/>
      <c r="D613" s="164"/>
      <c r="E613" s="164"/>
      <c r="F613" s="165"/>
      <c r="G613" s="166"/>
      <c r="H613" s="159"/>
      <c r="I613" s="167"/>
      <c r="J613" s="167"/>
      <c r="K613" s="167"/>
      <c r="L613" s="167"/>
      <c r="M613" s="152"/>
      <c r="N613" s="152"/>
      <c r="O613" s="152"/>
      <c r="P613" s="152"/>
      <c r="Q613" s="152"/>
      <c r="R613" s="152"/>
      <c r="S613" s="162"/>
      <c r="T613" s="152"/>
      <c r="U613" s="152"/>
      <c r="V613" s="152"/>
      <c r="W613" s="152"/>
      <c r="X613" s="152"/>
      <c r="Y613" s="152"/>
      <c r="Z613" s="152"/>
      <c r="AA613" s="152"/>
      <c r="AB613" s="152"/>
      <c r="AC613" s="95"/>
      <c r="AH613" s="155"/>
      <c r="AI613" s="95"/>
      <c r="AJ613" s="95"/>
      <c r="AK613" s="95"/>
    </row>
    <row r="614" ht="26.25" customHeight="1">
      <c r="A614" s="162"/>
      <c r="B614" s="162"/>
      <c r="C614" s="163"/>
      <c r="D614" s="164"/>
      <c r="E614" s="164"/>
      <c r="F614" s="165"/>
      <c r="G614" s="166"/>
      <c r="H614" s="159"/>
      <c r="I614" s="167"/>
      <c r="J614" s="167"/>
      <c r="K614" s="167"/>
      <c r="L614" s="167"/>
      <c r="M614" s="152"/>
      <c r="N614" s="152"/>
      <c r="O614" s="152"/>
      <c r="P614" s="152"/>
      <c r="Q614" s="152"/>
      <c r="R614" s="152"/>
      <c r="S614" s="162"/>
      <c r="T614" s="152"/>
      <c r="U614" s="152"/>
      <c r="V614" s="152"/>
      <c r="W614" s="152"/>
      <c r="X614" s="152"/>
      <c r="Y614" s="152"/>
      <c r="Z614" s="152"/>
      <c r="AA614" s="152"/>
      <c r="AB614" s="152"/>
      <c r="AC614" s="95"/>
      <c r="AH614" s="155"/>
      <c r="AI614" s="95"/>
      <c r="AJ614" s="95"/>
      <c r="AK614" s="95"/>
    </row>
    <row r="615" ht="26.25" customHeight="1">
      <c r="A615" s="162"/>
      <c r="B615" s="162"/>
      <c r="C615" s="163"/>
      <c r="D615" s="164"/>
      <c r="E615" s="164"/>
      <c r="F615" s="165"/>
      <c r="G615" s="166"/>
      <c r="H615" s="159"/>
      <c r="I615" s="167"/>
      <c r="J615" s="167"/>
      <c r="K615" s="167"/>
      <c r="L615" s="167"/>
      <c r="M615" s="152"/>
      <c r="N615" s="152"/>
      <c r="O615" s="152"/>
      <c r="P615" s="152"/>
      <c r="Q615" s="152"/>
      <c r="R615" s="152"/>
      <c r="S615" s="162"/>
      <c r="T615" s="152"/>
      <c r="U615" s="152"/>
      <c r="V615" s="152"/>
      <c r="W615" s="152"/>
      <c r="X615" s="152"/>
      <c r="Y615" s="152"/>
      <c r="Z615" s="152"/>
      <c r="AA615" s="152"/>
      <c r="AB615" s="152"/>
      <c r="AC615" s="95"/>
      <c r="AH615" s="155"/>
      <c r="AI615" s="95"/>
      <c r="AJ615" s="95"/>
      <c r="AK615" s="95"/>
    </row>
    <row r="616" ht="26.25" customHeight="1">
      <c r="A616" s="162"/>
      <c r="B616" s="162"/>
      <c r="C616" s="163"/>
      <c r="D616" s="164"/>
      <c r="E616" s="164"/>
      <c r="F616" s="165"/>
      <c r="G616" s="166"/>
      <c r="H616" s="159"/>
      <c r="I616" s="167"/>
      <c r="J616" s="167"/>
      <c r="K616" s="167"/>
      <c r="L616" s="167"/>
      <c r="M616" s="152"/>
      <c r="N616" s="152"/>
      <c r="O616" s="152"/>
      <c r="P616" s="152"/>
      <c r="Q616" s="152"/>
      <c r="R616" s="152"/>
      <c r="S616" s="162"/>
      <c r="T616" s="152"/>
      <c r="U616" s="152"/>
      <c r="V616" s="152"/>
      <c r="W616" s="152"/>
      <c r="X616" s="152"/>
      <c r="Y616" s="152"/>
      <c r="Z616" s="152"/>
      <c r="AA616" s="152"/>
      <c r="AB616" s="152"/>
      <c r="AC616" s="95"/>
      <c r="AH616" s="155"/>
      <c r="AI616" s="95"/>
      <c r="AJ616" s="95"/>
      <c r="AK616" s="95"/>
    </row>
    <row r="617" ht="26.25" customHeight="1">
      <c r="A617" s="162"/>
      <c r="B617" s="162"/>
      <c r="C617" s="163"/>
      <c r="D617" s="164"/>
      <c r="E617" s="164"/>
      <c r="F617" s="165"/>
      <c r="G617" s="166"/>
      <c r="H617" s="159"/>
      <c r="I617" s="167"/>
      <c r="J617" s="167"/>
      <c r="K617" s="167"/>
      <c r="L617" s="167"/>
      <c r="M617" s="152"/>
      <c r="N617" s="152"/>
      <c r="O617" s="152"/>
      <c r="P617" s="152"/>
      <c r="Q617" s="152"/>
      <c r="R617" s="152"/>
      <c r="S617" s="162"/>
      <c r="T617" s="152"/>
      <c r="U617" s="152"/>
      <c r="V617" s="152"/>
      <c r="W617" s="152"/>
      <c r="X617" s="152"/>
      <c r="Y617" s="152"/>
      <c r="Z617" s="152"/>
      <c r="AA617" s="152"/>
      <c r="AB617" s="152"/>
      <c r="AC617" s="95"/>
      <c r="AH617" s="155"/>
      <c r="AI617" s="95"/>
      <c r="AJ617" s="95"/>
      <c r="AK617" s="95"/>
    </row>
    <row r="618" ht="26.25" customHeight="1">
      <c r="A618" s="162"/>
      <c r="B618" s="162"/>
      <c r="C618" s="163"/>
      <c r="D618" s="164"/>
      <c r="E618" s="164"/>
      <c r="F618" s="165"/>
      <c r="G618" s="166"/>
      <c r="H618" s="159"/>
      <c r="I618" s="167"/>
      <c r="J618" s="167"/>
      <c r="K618" s="167"/>
      <c r="L618" s="167"/>
      <c r="M618" s="152"/>
      <c r="N618" s="152"/>
      <c r="O618" s="152"/>
      <c r="P618" s="152"/>
      <c r="Q618" s="152"/>
      <c r="R618" s="152"/>
      <c r="S618" s="162"/>
      <c r="T618" s="152"/>
      <c r="U618" s="152"/>
      <c r="V618" s="152"/>
      <c r="W618" s="152"/>
      <c r="X618" s="152"/>
      <c r="Y618" s="152"/>
      <c r="Z618" s="152"/>
      <c r="AA618" s="152"/>
      <c r="AB618" s="152"/>
      <c r="AC618" s="95"/>
      <c r="AH618" s="155"/>
      <c r="AI618" s="95"/>
      <c r="AJ618" s="95"/>
      <c r="AK618" s="95"/>
    </row>
    <row r="619" ht="26.25" customHeight="1">
      <c r="A619" s="162"/>
      <c r="B619" s="162"/>
      <c r="C619" s="163"/>
      <c r="D619" s="164"/>
      <c r="E619" s="164"/>
      <c r="F619" s="165"/>
      <c r="G619" s="166"/>
      <c r="H619" s="159"/>
      <c r="I619" s="167"/>
      <c r="J619" s="167"/>
      <c r="K619" s="167"/>
      <c r="L619" s="167"/>
      <c r="M619" s="152"/>
      <c r="N619" s="152"/>
      <c r="O619" s="152"/>
      <c r="P619" s="152"/>
      <c r="Q619" s="152"/>
      <c r="R619" s="152"/>
      <c r="S619" s="162"/>
      <c r="T619" s="152"/>
      <c r="U619" s="152"/>
      <c r="V619" s="152"/>
      <c r="W619" s="152"/>
      <c r="X619" s="152"/>
      <c r="Y619" s="152"/>
      <c r="Z619" s="152"/>
      <c r="AA619" s="152"/>
      <c r="AB619" s="152"/>
      <c r="AC619" s="95"/>
      <c r="AH619" s="155"/>
      <c r="AI619" s="95"/>
      <c r="AJ619" s="95"/>
      <c r="AK619" s="95"/>
    </row>
    <row r="620" ht="26.25" customHeight="1">
      <c r="A620" s="162"/>
      <c r="B620" s="162"/>
      <c r="C620" s="163"/>
      <c r="D620" s="164"/>
      <c r="E620" s="164"/>
      <c r="F620" s="165"/>
      <c r="G620" s="166"/>
      <c r="H620" s="159"/>
      <c r="I620" s="167"/>
      <c r="J620" s="167"/>
      <c r="K620" s="167"/>
      <c r="L620" s="167"/>
      <c r="M620" s="152"/>
      <c r="N620" s="152"/>
      <c r="O620" s="152"/>
      <c r="P620" s="152"/>
      <c r="Q620" s="152"/>
      <c r="R620" s="152"/>
      <c r="S620" s="162"/>
      <c r="T620" s="152"/>
      <c r="U620" s="152"/>
      <c r="V620" s="152"/>
      <c r="W620" s="152"/>
      <c r="X620" s="152"/>
      <c r="Y620" s="152"/>
      <c r="Z620" s="152"/>
      <c r="AA620" s="152"/>
      <c r="AB620" s="152"/>
      <c r="AC620" s="95"/>
      <c r="AH620" s="155"/>
      <c r="AI620" s="95"/>
      <c r="AJ620" s="95"/>
      <c r="AK620" s="95"/>
    </row>
    <row r="621" ht="26.25" customHeight="1">
      <c r="A621" s="162"/>
      <c r="B621" s="162"/>
      <c r="C621" s="163"/>
      <c r="D621" s="164"/>
      <c r="E621" s="164"/>
      <c r="F621" s="165"/>
      <c r="G621" s="166"/>
      <c r="H621" s="159"/>
      <c r="I621" s="167"/>
      <c r="J621" s="167"/>
      <c r="K621" s="167"/>
      <c r="L621" s="167"/>
      <c r="M621" s="152"/>
      <c r="N621" s="152"/>
      <c r="O621" s="152"/>
      <c r="P621" s="152"/>
      <c r="Q621" s="152"/>
      <c r="R621" s="152"/>
      <c r="S621" s="162"/>
      <c r="T621" s="152"/>
      <c r="U621" s="152"/>
      <c r="V621" s="152"/>
      <c r="W621" s="152"/>
      <c r="X621" s="152"/>
      <c r="Y621" s="152"/>
      <c r="Z621" s="152"/>
      <c r="AA621" s="152"/>
      <c r="AB621" s="152"/>
      <c r="AC621" s="95"/>
      <c r="AH621" s="155"/>
      <c r="AI621" s="95"/>
      <c r="AJ621" s="95"/>
      <c r="AK621" s="95"/>
    </row>
    <row r="622" ht="26.25" customHeight="1">
      <c r="A622" s="162"/>
      <c r="B622" s="162"/>
      <c r="C622" s="163"/>
      <c r="D622" s="164"/>
      <c r="E622" s="164"/>
      <c r="F622" s="165"/>
      <c r="G622" s="166"/>
      <c r="H622" s="159"/>
      <c r="I622" s="167"/>
      <c r="J622" s="167"/>
      <c r="K622" s="167"/>
      <c r="L622" s="167"/>
      <c r="M622" s="152"/>
      <c r="N622" s="152"/>
      <c r="O622" s="152"/>
      <c r="P622" s="152"/>
      <c r="Q622" s="152"/>
      <c r="R622" s="152"/>
      <c r="S622" s="162"/>
      <c r="T622" s="152"/>
      <c r="U622" s="152"/>
      <c r="V622" s="152"/>
      <c r="W622" s="152"/>
      <c r="X622" s="152"/>
      <c r="Y622" s="152"/>
      <c r="Z622" s="152"/>
      <c r="AA622" s="152"/>
      <c r="AB622" s="152"/>
      <c r="AC622" s="95"/>
      <c r="AH622" s="155"/>
      <c r="AI622" s="95"/>
      <c r="AJ622" s="95"/>
      <c r="AK622" s="95"/>
    </row>
    <row r="623" ht="26.25" customHeight="1">
      <c r="A623" s="162"/>
      <c r="B623" s="162"/>
      <c r="C623" s="163"/>
      <c r="D623" s="164"/>
      <c r="E623" s="164"/>
      <c r="F623" s="165"/>
      <c r="G623" s="166"/>
      <c r="H623" s="159"/>
      <c r="I623" s="167"/>
      <c r="J623" s="167"/>
      <c r="K623" s="167"/>
      <c r="L623" s="167"/>
      <c r="M623" s="152"/>
      <c r="N623" s="152"/>
      <c r="O623" s="152"/>
      <c r="P623" s="152"/>
      <c r="Q623" s="152"/>
      <c r="R623" s="152"/>
      <c r="S623" s="162"/>
      <c r="T623" s="152"/>
      <c r="U623" s="152"/>
      <c r="V623" s="152"/>
      <c r="W623" s="152"/>
      <c r="X623" s="152"/>
      <c r="Y623" s="152"/>
      <c r="Z623" s="152"/>
      <c r="AA623" s="152"/>
      <c r="AB623" s="152"/>
      <c r="AC623" s="95"/>
      <c r="AH623" s="155"/>
      <c r="AI623" s="95"/>
      <c r="AJ623" s="95"/>
      <c r="AK623" s="95"/>
    </row>
    <row r="624" ht="26.25" customHeight="1">
      <c r="A624" s="162"/>
      <c r="B624" s="162"/>
      <c r="C624" s="163"/>
      <c r="D624" s="164"/>
      <c r="E624" s="164"/>
      <c r="F624" s="165"/>
      <c r="G624" s="166"/>
      <c r="H624" s="159"/>
      <c r="I624" s="167"/>
      <c r="J624" s="167"/>
      <c r="K624" s="167"/>
      <c r="L624" s="167"/>
      <c r="M624" s="152"/>
      <c r="N624" s="152"/>
      <c r="O624" s="152"/>
      <c r="P624" s="152"/>
      <c r="Q624" s="152"/>
      <c r="R624" s="152"/>
      <c r="S624" s="162"/>
      <c r="T624" s="152"/>
      <c r="U624" s="152"/>
      <c r="V624" s="152"/>
      <c r="W624" s="152"/>
      <c r="X624" s="152"/>
      <c r="Y624" s="152"/>
      <c r="Z624" s="152"/>
      <c r="AA624" s="152"/>
      <c r="AB624" s="152"/>
      <c r="AC624" s="95"/>
      <c r="AH624" s="155"/>
      <c r="AI624" s="95"/>
      <c r="AJ624" s="95"/>
      <c r="AK624" s="95"/>
    </row>
    <row r="625" ht="26.25" customHeight="1">
      <c r="A625" s="162"/>
      <c r="B625" s="162"/>
      <c r="C625" s="163"/>
      <c r="D625" s="164"/>
      <c r="E625" s="164"/>
      <c r="F625" s="165"/>
      <c r="G625" s="166"/>
      <c r="H625" s="159"/>
      <c r="I625" s="167"/>
      <c r="J625" s="167"/>
      <c r="K625" s="167"/>
      <c r="L625" s="167"/>
      <c r="M625" s="152"/>
      <c r="N625" s="152"/>
      <c r="O625" s="152"/>
      <c r="P625" s="152"/>
      <c r="Q625" s="152"/>
      <c r="R625" s="152"/>
      <c r="S625" s="162"/>
      <c r="T625" s="152"/>
      <c r="U625" s="152"/>
      <c r="V625" s="152"/>
      <c r="W625" s="152"/>
      <c r="X625" s="152"/>
      <c r="Y625" s="152"/>
      <c r="Z625" s="152"/>
      <c r="AA625" s="152"/>
      <c r="AB625" s="152"/>
      <c r="AC625" s="95"/>
      <c r="AH625" s="155"/>
      <c r="AI625" s="95"/>
      <c r="AJ625" s="95"/>
      <c r="AK625" s="95"/>
    </row>
    <row r="626" ht="26.25" customHeight="1">
      <c r="A626" s="162"/>
      <c r="B626" s="162"/>
      <c r="C626" s="163"/>
      <c r="D626" s="164"/>
      <c r="E626" s="164"/>
      <c r="F626" s="165"/>
      <c r="G626" s="166"/>
      <c r="H626" s="159"/>
      <c r="I626" s="167"/>
      <c r="J626" s="167"/>
      <c r="K626" s="167"/>
      <c r="L626" s="167"/>
      <c r="M626" s="152"/>
      <c r="N626" s="152"/>
      <c r="O626" s="152"/>
      <c r="P626" s="152"/>
      <c r="Q626" s="152"/>
      <c r="R626" s="152"/>
      <c r="S626" s="162"/>
      <c r="T626" s="152"/>
      <c r="U626" s="152"/>
      <c r="V626" s="152"/>
      <c r="W626" s="152"/>
      <c r="X626" s="152"/>
      <c r="Y626" s="152"/>
      <c r="Z626" s="152"/>
      <c r="AA626" s="152"/>
      <c r="AB626" s="152"/>
      <c r="AC626" s="95"/>
      <c r="AH626" s="155"/>
      <c r="AI626" s="95"/>
      <c r="AJ626" s="95"/>
      <c r="AK626" s="95"/>
    </row>
    <row r="627" ht="26.25" customHeight="1">
      <c r="A627" s="162"/>
      <c r="B627" s="162"/>
      <c r="C627" s="163"/>
      <c r="D627" s="164"/>
      <c r="E627" s="164"/>
      <c r="F627" s="165"/>
      <c r="G627" s="166"/>
      <c r="H627" s="159"/>
      <c r="I627" s="167"/>
      <c r="J627" s="167"/>
      <c r="K627" s="167"/>
      <c r="L627" s="167"/>
      <c r="M627" s="152"/>
      <c r="N627" s="152"/>
      <c r="O627" s="152"/>
      <c r="P627" s="152"/>
      <c r="Q627" s="152"/>
      <c r="R627" s="152"/>
      <c r="S627" s="162"/>
      <c r="T627" s="152"/>
      <c r="U627" s="152"/>
      <c r="V627" s="152"/>
      <c r="W627" s="152"/>
      <c r="X627" s="152"/>
      <c r="Y627" s="152"/>
      <c r="Z627" s="152"/>
      <c r="AA627" s="152"/>
      <c r="AB627" s="152"/>
      <c r="AC627" s="95"/>
      <c r="AH627" s="155"/>
      <c r="AI627" s="95"/>
      <c r="AJ627" s="95"/>
      <c r="AK627" s="95"/>
    </row>
    <row r="628" ht="26.25" customHeight="1">
      <c r="A628" s="162"/>
      <c r="B628" s="162"/>
      <c r="C628" s="163"/>
      <c r="D628" s="164"/>
      <c r="E628" s="164"/>
      <c r="F628" s="165"/>
      <c r="G628" s="166"/>
      <c r="H628" s="159"/>
      <c r="I628" s="167"/>
      <c r="J628" s="167"/>
      <c r="K628" s="167"/>
      <c r="L628" s="167"/>
      <c r="M628" s="152"/>
      <c r="N628" s="152"/>
      <c r="O628" s="152"/>
      <c r="P628" s="152"/>
      <c r="Q628" s="152"/>
      <c r="R628" s="152"/>
      <c r="S628" s="162"/>
      <c r="T628" s="152"/>
      <c r="U628" s="152"/>
      <c r="V628" s="152"/>
      <c r="W628" s="152"/>
      <c r="X628" s="152"/>
      <c r="Y628" s="152"/>
      <c r="Z628" s="152"/>
      <c r="AA628" s="152"/>
      <c r="AB628" s="152"/>
      <c r="AC628" s="95"/>
      <c r="AH628" s="155"/>
      <c r="AI628" s="95"/>
      <c r="AJ628" s="95"/>
      <c r="AK628" s="95"/>
    </row>
    <row r="629" ht="26.25" customHeight="1">
      <c r="A629" s="162"/>
      <c r="B629" s="162"/>
      <c r="C629" s="163"/>
      <c r="D629" s="164"/>
      <c r="E629" s="164"/>
      <c r="F629" s="165"/>
      <c r="G629" s="166"/>
      <c r="H629" s="159"/>
      <c r="I629" s="167"/>
      <c r="J629" s="167"/>
      <c r="K629" s="167"/>
      <c r="L629" s="167"/>
      <c r="M629" s="152"/>
      <c r="N629" s="152"/>
      <c r="O629" s="152"/>
      <c r="P629" s="152"/>
      <c r="Q629" s="152"/>
      <c r="R629" s="152"/>
      <c r="S629" s="162"/>
      <c r="T629" s="152"/>
      <c r="U629" s="152"/>
      <c r="V629" s="152"/>
      <c r="W629" s="152"/>
      <c r="X629" s="152"/>
      <c r="Y629" s="152"/>
      <c r="Z629" s="152"/>
      <c r="AA629" s="152"/>
      <c r="AB629" s="152"/>
      <c r="AC629" s="95"/>
      <c r="AH629" s="155"/>
      <c r="AI629" s="95"/>
      <c r="AJ629" s="95"/>
      <c r="AK629" s="95"/>
    </row>
    <row r="630" ht="26.25" customHeight="1">
      <c r="A630" s="162"/>
      <c r="B630" s="162"/>
      <c r="C630" s="163"/>
      <c r="D630" s="164"/>
      <c r="E630" s="164"/>
      <c r="F630" s="165"/>
      <c r="G630" s="166"/>
      <c r="H630" s="159"/>
      <c r="I630" s="167"/>
      <c r="J630" s="167"/>
      <c r="K630" s="167"/>
      <c r="L630" s="167"/>
      <c r="M630" s="152"/>
      <c r="N630" s="152"/>
      <c r="O630" s="152"/>
      <c r="P630" s="152"/>
      <c r="Q630" s="152"/>
      <c r="R630" s="152"/>
      <c r="S630" s="162"/>
      <c r="T630" s="152"/>
      <c r="U630" s="152"/>
      <c r="V630" s="152"/>
      <c r="W630" s="152"/>
      <c r="X630" s="152"/>
      <c r="Y630" s="152"/>
      <c r="Z630" s="152"/>
      <c r="AA630" s="152"/>
      <c r="AB630" s="152"/>
      <c r="AC630" s="95"/>
      <c r="AH630" s="155"/>
      <c r="AI630" s="95"/>
      <c r="AJ630" s="95"/>
      <c r="AK630" s="95"/>
    </row>
    <row r="631" ht="26.25" customHeight="1">
      <c r="A631" s="162"/>
      <c r="B631" s="162"/>
      <c r="C631" s="163"/>
      <c r="D631" s="164"/>
      <c r="E631" s="164"/>
      <c r="F631" s="165"/>
      <c r="G631" s="166"/>
      <c r="H631" s="159"/>
      <c r="I631" s="167"/>
      <c r="J631" s="167"/>
      <c r="K631" s="167"/>
      <c r="L631" s="167"/>
      <c r="M631" s="152"/>
      <c r="N631" s="152"/>
      <c r="O631" s="152"/>
      <c r="P631" s="152"/>
      <c r="Q631" s="152"/>
      <c r="R631" s="152"/>
      <c r="S631" s="162"/>
      <c r="T631" s="152"/>
      <c r="U631" s="152"/>
      <c r="V631" s="152"/>
      <c r="W631" s="152"/>
      <c r="X631" s="152"/>
      <c r="Y631" s="152"/>
      <c r="Z631" s="152"/>
      <c r="AA631" s="152"/>
      <c r="AB631" s="152"/>
      <c r="AC631" s="95"/>
      <c r="AH631" s="155"/>
      <c r="AI631" s="95"/>
      <c r="AJ631" s="95"/>
      <c r="AK631" s="95"/>
    </row>
    <row r="632" ht="26.25" customHeight="1">
      <c r="A632" s="162"/>
      <c r="B632" s="162"/>
      <c r="C632" s="163"/>
      <c r="D632" s="164"/>
      <c r="E632" s="164"/>
      <c r="F632" s="165"/>
      <c r="G632" s="166"/>
      <c r="H632" s="159"/>
      <c r="I632" s="167"/>
      <c r="J632" s="167"/>
      <c r="K632" s="167"/>
      <c r="L632" s="167"/>
      <c r="M632" s="152"/>
      <c r="N632" s="152"/>
      <c r="O632" s="152"/>
      <c r="P632" s="152"/>
      <c r="Q632" s="152"/>
      <c r="R632" s="152"/>
      <c r="S632" s="162"/>
      <c r="T632" s="152"/>
      <c r="U632" s="152"/>
      <c r="V632" s="152"/>
      <c r="W632" s="152"/>
      <c r="X632" s="152"/>
      <c r="Y632" s="152"/>
      <c r="Z632" s="152"/>
      <c r="AA632" s="152"/>
      <c r="AB632" s="152"/>
      <c r="AC632" s="95"/>
      <c r="AH632" s="155"/>
      <c r="AI632" s="95"/>
      <c r="AJ632" s="95"/>
      <c r="AK632" s="95"/>
    </row>
    <row r="633" ht="26.25" customHeight="1">
      <c r="A633" s="162"/>
      <c r="B633" s="162"/>
      <c r="C633" s="163"/>
      <c r="D633" s="164"/>
      <c r="E633" s="164"/>
      <c r="F633" s="165"/>
      <c r="G633" s="166"/>
      <c r="H633" s="159"/>
      <c r="I633" s="167"/>
      <c r="J633" s="167"/>
      <c r="K633" s="167"/>
      <c r="L633" s="167"/>
      <c r="M633" s="152"/>
      <c r="N633" s="152"/>
      <c r="O633" s="152"/>
      <c r="P633" s="152"/>
      <c r="Q633" s="152"/>
      <c r="R633" s="152"/>
      <c r="S633" s="162"/>
      <c r="T633" s="152"/>
      <c r="U633" s="152"/>
      <c r="V633" s="152"/>
      <c r="W633" s="152"/>
      <c r="X633" s="152"/>
      <c r="Y633" s="152"/>
      <c r="Z633" s="152"/>
      <c r="AA633" s="152"/>
      <c r="AB633" s="152"/>
      <c r="AC633" s="95"/>
      <c r="AH633" s="155"/>
      <c r="AI633" s="95"/>
      <c r="AJ633" s="95"/>
      <c r="AK633" s="95"/>
    </row>
    <row r="634" ht="26.25" customHeight="1">
      <c r="A634" s="162"/>
      <c r="B634" s="162"/>
      <c r="C634" s="163"/>
      <c r="D634" s="164"/>
      <c r="E634" s="164"/>
      <c r="F634" s="165"/>
      <c r="G634" s="166"/>
      <c r="H634" s="159"/>
      <c r="I634" s="167"/>
      <c r="J634" s="167"/>
      <c r="K634" s="167"/>
      <c r="L634" s="167"/>
      <c r="M634" s="152"/>
      <c r="N634" s="152"/>
      <c r="O634" s="152"/>
      <c r="P634" s="152"/>
      <c r="Q634" s="152"/>
      <c r="R634" s="152"/>
      <c r="S634" s="162"/>
      <c r="T634" s="152"/>
      <c r="U634" s="152"/>
      <c r="V634" s="152"/>
      <c r="W634" s="152"/>
      <c r="X634" s="152"/>
      <c r="Y634" s="152"/>
      <c r="Z634" s="152"/>
      <c r="AA634" s="152"/>
      <c r="AB634" s="152"/>
      <c r="AC634" s="95"/>
      <c r="AH634" s="155"/>
      <c r="AI634" s="95"/>
      <c r="AJ634" s="95"/>
      <c r="AK634" s="95"/>
    </row>
    <row r="635" ht="26.25" customHeight="1">
      <c r="A635" s="162"/>
      <c r="B635" s="162"/>
      <c r="C635" s="163"/>
      <c r="D635" s="164"/>
      <c r="E635" s="164"/>
      <c r="F635" s="165"/>
      <c r="G635" s="166"/>
      <c r="H635" s="159"/>
      <c r="I635" s="167"/>
      <c r="J635" s="167"/>
      <c r="K635" s="167"/>
      <c r="L635" s="167"/>
      <c r="M635" s="152"/>
      <c r="N635" s="152"/>
      <c r="O635" s="152"/>
      <c r="P635" s="152"/>
      <c r="Q635" s="152"/>
      <c r="R635" s="152"/>
      <c r="S635" s="162"/>
      <c r="T635" s="152"/>
      <c r="U635" s="152"/>
      <c r="V635" s="152"/>
      <c r="W635" s="152"/>
      <c r="X635" s="152"/>
      <c r="Y635" s="152"/>
      <c r="Z635" s="152"/>
      <c r="AA635" s="152"/>
      <c r="AB635" s="152"/>
      <c r="AC635" s="95"/>
      <c r="AH635" s="155"/>
      <c r="AI635" s="95"/>
      <c r="AJ635" s="95"/>
      <c r="AK635" s="95"/>
    </row>
    <row r="636" ht="26.25" customHeight="1">
      <c r="A636" s="162"/>
      <c r="B636" s="162"/>
      <c r="C636" s="163"/>
      <c r="D636" s="164"/>
      <c r="E636" s="164"/>
      <c r="F636" s="165"/>
      <c r="G636" s="166"/>
      <c r="H636" s="159"/>
      <c r="I636" s="167"/>
      <c r="J636" s="167"/>
      <c r="K636" s="167"/>
      <c r="L636" s="167"/>
      <c r="M636" s="152"/>
      <c r="N636" s="152"/>
      <c r="O636" s="152"/>
      <c r="P636" s="152"/>
      <c r="Q636" s="152"/>
      <c r="R636" s="152"/>
      <c r="S636" s="162"/>
      <c r="T636" s="152"/>
      <c r="U636" s="152"/>
      <c r="V636" s="152"/>
      <c r="W636" s="152"/>
      <c r="X636" s="152"/>
      <c r="Y636" s="152"/>
      <c r="Z636" s="152"/>
      <c r="AA636" s="152"/>
      <c r="AB636" s="152"/>
      <c r="AC636" s="95"/>
      <c r="AH636" s="155"/>
      <c r="AI636" s="95"/>
      <c r="AJ636" s="95"/>
      <c r="AK636" s="95"/>
    </row>
    <row r="637" ht="26.25" customHeight="1">
      <c r="A637" s="162"/>
      <c r="B637" s="162"/>
      <c r="C637" s="163"/>
      <c r="D637" s="164"/>
      <c r="E637" s="164"/>
      <c r="F637" s="165"/>
      <c r="G637" s="166"/>
      <c r="H637" s="159"/>
      <c r="I637" s="167"/>
      <c r="J637" s="167"/>
      <c r="K637" s="167"/>
      <c r="L637" s="167"/>
      <c r="M637" s="152"/>
      <c r="N637" s="152"/>
      <c r="O637" s="152"/>
      <c r="P637" s="152"/>
      <c r="Q637" s="152"/>
      <c r="R637" s="152"/>
      <c r="S637" s="162"/>
      <c r="T637" s="152"/>
      <c r="U637" s="152"/>
      <c r="V637" s="152"/>
      <c r="W637" s="152"/>
      <c r="X637" s="152"/>
      <c r="Y637" s="152"/>
      <c r="Z637" s="152"/>
      <c r="AA637" s="152"/>
      <c r="AB637" s="152"/>
      <c r="AC637" s="95"/>
      <c r="AH637" s="155"/>
      <c r="AI637" s="95"/>
      <c r="AJ637" s="95"/>
      <c r="AK637" s="95"/>
    </row>
    <row r="638" ht="26.25" customHeight="1">
      <c r="A638" s="162"/>
      <c r="B638" s="162"/>
      <c r="C638" s="163"/>
      <c r="D638" s="164"/>
      <c r="E638" s="164"/>
      <c r="F638" s="165"/>
      <c r="G638" s="166"/>
      <c r="H638" s="159"/>
      <c r="I638" s="167"/>
      <c r="J638" s="167"/>
      <c r="K638" s="167"/>
      <c r="L638" s="167"/>
      <c r="M638" s="152"/>
      <c r="N638" s="152"/>
      <c r="O638" s="152"/>
      <c r="P638" s="152"/>
      <c r="Q638" s="152"/>
      <c r="R638" s="152"/>
      <c r="S638" s="162"/>
      <c r="T638" s="152"/>
      <c r="U638" s="152"/>
      <c r="V638" s="152"/>
      <c r="W638" s="152"/>
      <c r="X638" s="152"/>
      <c r="Y638" s="152"/>
      <c r="Z638" s="152"/>
      <c r="AA638" s="152"/>
      <c r="AB638" s="152"/>
      <c r="AC638" s="95"/>
      <c r="AH638" s="155"/>
      <c r="AI638" s="95"/>
      <c r="AJ638" s="95"/>
      <c r="AK638" s="95"/>
    </row>
    <row r="639" ht="26.25" customHeight="1">
      <c r="A639" s="162"/>
      <c r="B639" s="162"/>
      <c r="C639" s="163"/>
      <c r="D639" s="164"/>
      <c r="E639" s="164"/>
      <c r="F639" s="165"/>
      <c r="G639" s="166"/>
      <c r="H639" s="159"/>
      <c r="I639" s="167"/>
      <c r="J639" s="167"/>
      <c r="K639" s="167"/>
      <c r="L639" s="167"/>
      <c r="M639" s="152"/>
      <c r="N639" s="152"/>
      <c r="O639" s="152"/>
      <c r="P639" s="152"/>
      <c r="Q639" s="152"/>
      <c r="R639" s="152"/>
      <c r="S639" s="162"/>
      <c r="T639" s="152"/>
      <c r="U639" s="152"/>
      <c r="V639" s="152"/>
      <c r="W639" s="152"/>
      <c r="X639" s="152"/>
      <c r="Y639" s="152"/>
      <c r="Z639" s="152"/>
      <c r="AA639" s="152"/>
      <c r="AB639" s="152"/>
      <c r="AC639" s="95"/>
      <c r="AH639" s="155"/>
      <c r="AI639" s="95"/>
      <c r="AJ639" s="95"/>
      <c r="AK639" s="95"/>
    </row>
    <row r="640" ht="26.25" customHeight="1">
      <c r="A640" s="162"/>
      <c r="B640" s="162"/>
      <c r="C640" s="163"/>
      <c r="D640" s="164"/>
      <c r="E640" s="164"/>
      <c r="F640" s="165"/>
      <c r="G640" s="166"/>
      <c r="H640" s="159"/>
      <c r="I640" s="167"/>
      <c r="J640" s="167"/>
      <c r="K640" s="167"/>
      <c r="L640" s="167"/>
      <c r="M640" s="152"/>
      <c r="N640" s="152"/>
      <c r="O640" s="152"/>
      <c r="P640" s="152"/>
      <c r="Q640" s="152"/>
      <c r="R640" s="152"/>
      <c r="S640" s="162"/>
      <c r="T640" s="152"/>
      <c r="U640" s="152"/>
      <c r="V640" s="152"/>
      <c r="W640" s="152"/>
      <c r="X640" s="152"/>
      <c r="Y640" s="152"/>
      <c r="Z640" s="152"/>
      <c r="AA640" s="152"/>
      <c r="AB640" s="152"/>
      <c r="AC640" s="95"/>
      <c r="AH640" s="155"/>
      <c r="AI640" s="95"/>
      <c r="AJ640" s="95"/>
      <c r="AK640" s="95"/>
    </row>
    <row r="641" ht="26.25" customHeight="1">
      <c r="A641" s="162"/>
      <c r="B641" s="162"/>
      <c r="C641" s="163"/>
      <c r="D641" s="164"/>
      <c r="E641" s="164"/>
      <c r="F641" s="165"/>
      <c r="G641" s="166"/>
      <c r="H641" s="159"/>
      <c r="I641" s="167"/>
      <c r="J641" s="167"/>
      <c r="K641" s="167"/>
      <c r="L641" s="167"/>
      <c r="M641" s="152"/>
      <c r="N641" s="152"/>
      <c r="O641" s="152"/>
      <c r="P641" s="152"/>
      <c r="Q641" s="152"/>
      <c r="R641" s="152"/>
      <c r="S641" s="162"/>
      <c r="T641" s="152"/>
      <c r="U641" s="152"/>
      <c r="V641" s="152"/>
      <c r="W641" s="152"/>
      <c r="X641" s="152"/>
      <c r="Y641" s="152"/>
      <c r="Z641" s="152"/>
      <c r="AA641" s="152"/>
      <c r="AB641" s="152"/>
      <c r="AC641" s="95"/>
      <c r="AH641" s="155"/>
      <c r="AI641" s="95"/>
      <c r="AJ641" s="95"/>
      <c r="AK641" s="95"/>
    </row>
    <row r="642" ht="26.25" customHeight="1">
      <c r="A642" s="162"/>
      <c r="B642" s="162"/>
      <c r="C642" s="163"/>
      <c r="D642" s="164"/>
      <c r="E642" s="164"/>
      <c r="F642" s="165"/>
      <c r="G642" s="166"/>
      <c r="H642" s="159"/>
      <c r="I642" s="167"/>
      <c r="J642" s="167"/>
      <c r="K642" s="167"/>
      <c r="L642" s="167"/>
      <c r="M642" s="152"/>
      <c r="N642" s="152"/>
      <c r="O642" s="152"/>
      <c r="P642" s="152"/>
      <c r="Q642" s="152"/>
      <c r="R642" s="152"/>
      <c r="S642" s="162"/>
      <c r="T642" s="152"/>
      <c r="U642" s="152"/>
      <c r="V642" s="152"/>
      <c r="W642" s="152"/>
      <c r="X642" s="152"/>
      <c r="Y642" s="152"/>
      <c r="Z642" s="152"/>
      <c r="AA642" s="152"/>
      <c r="AB642" s="152"/>
      <c r="AC642" s="95"/>
      <c r="AH642" s="155"/>
      <c r="AI642" s="95"/>
      <c r="AJ642" s="95"/>
      <c r="AK642" s="95"/>
    </row>
    <row r="643" ht="26.25" customHeight="1">
      <c r="A643" s="162"/>
      <c r="B643" s="162"/>
      <c r="C643" s="163"/>
      <c r="D643" s="164"/>
      <c r="E643" s="164"/>
      <c r="F643" s="165"/>
      <c r="G643" s="166"/>
      <c r="H643" s="159"/>
      <c r="I643" s="167"/>
      <c r="J643" s="167"/>
      <c r="K643" s="167"/>
      <c r="L643" s="167"/>
      <c r="M643" s="152"/>
      <c r="N643" s="152"/>
      <c r="O643" s="152"/>
      <c r="P643" s="152"/>
      <c r="Q643" s="152"/>
      <c r="R643" s="152"/>
      <c r="S643" s="162"/>
      <c r="T643" s="152"/>
      <c r="U643" s="152"/>
      <c r="V643" s="152"/>
      <c r="W643" s="152"/>
      <c r="X643" s="152"/>
      <c r="Y643" s="152"/>
      <c r="Z643" s="152"/>
      <c r="AA643" s="152"/>
      <c r="AB643" s="152"/>
      <c r="AC643" s="95"/>
      <c r="AH643" s="155"/>
      <c r="AI643" s="95"/>
      <c r="AJ643" s="95"/>
      <c r="AK643" s="95"/>
    </row>
    <row r="644" ht="26.25" customHeight="1">
      <c r="A644" s="162"/>
      <c r="B644" s="162"/>
      <c r="C644" s="163"/>
      <c r="D644" s="164"/>
      <c r="E644" s="164"/>
      <c r="F644" s="165"/>
      <c r="G644" s="166"/>
      <c r="H644" s="159"/>
      <c r="I644" s="167"/>
      <c r="J644" s="167"/>
      <c r="K644" s="167"/>
      <c r="L644" s="167"/>
      <c r="M644" s="152"/>
      <c r="N644" s="152"/>
      <c r="O644" s="152"/>
      <c r="P644" s="152"/>
      <c r="Q644" s="152"/>
      <c r="R644" s="152"/>
      <c r="S644" s="162"/>
      <c r="T644" s="152"/>
      <c r="U644" s="152"/>
      <c r="V644" s="152"/>
      <c r="W644" s="152"/>
      <c r="X644" s="152"/>
      <c r="Y644" s="152"/>
      <c r="Z644" s="152"/>
      <c r="AA644" s="152"/>
      <c r="AB644" s="152"/>
      <c r="AC644" s="95"/>
      <c r="AH644" s="155"/>
      <c r="AI644" s="95"/>
      <c r="AJ644" s="95"/>
      <c r="AK644" s="95"/>
    </row>
    <row r="645" ht="26.25" customHeight="1">
      <c r="A645" s="162"/>
      <c r="B645" s="162"/>
      <c r="C645" s="163"/>
      <c r="D645" s="164"/>
      <c r="E645" s="164"/>
      <c r="F645" s="165"/>
      <c r="G645" s="166"/>
      <c r="H645" s="159"/>
      <c r="I645" s="167"/>
      <c r="J645" s="167"/>
      <c r="K645" s="167"/>
      <c r="L645" s="167"/>
      <c r="M645" s="152"/>
      <c r="N645" s="152"/>
      <c r="O645" s="152"/>
      <c r="P645" s="152"/>
      <c r="Q645" s="152"/>
      <c r="R645" s="152"/>
      <c r="S645" s="162"/>
      <c r="T645" s="152"/>
      <c r="U645" s="152"/>
      <c r="V645" s="152"/>
      <c r="W645" s="152"/>
      <c r="X645" s="152"/>
      <c r="Y645" s="152"/>
      <c r="Z645" s="152"/>
      <c r="AA645" s="152"/>
      <c r="AB645" s="152"/>
      <c r="AC645" s="95"/>
      <c r="AH645" s="155"/>
      <c r="AI645" s="95"/>
      <c r="AJ645" s="95"/>
      <c r="AK645" s="95"/>
    </row>
    <row r="646" ht="26.25" customHeight="1">
      <c r="A646" s="162"/>
      <c r="B646" s="162"/>
      <c r="C646" s="163"/>
      <c r="D646" s="164"/>
      <c r="E646" s="164"/>
      <c r="F646" s="165"/>
      <c r="G646" s="166"/>
      <c r="H646" s="159"/>
      <c r="I646" s="167"/>
      <c r="J646" s="167"/>
      <c r="K646" s="167"/>
      <c r="L646" s="167"/>
      <c r="M646" s="152"/>
      <c r="N646" s="152"/>
      <c r="O646" s="152"/>
      <c r="P646" s="152"/>
      <c r="Q646" s="152"/>
      <c r="R646" s="152"/>
      <c r="S646" s="162"/>
      <c r="T646" s="152"/>
      <c r="U646" s="152"/>
      <c r="V646" s="152"/>
      <c r="W646" s="152"/>
      <c r="X646" s="152"/>
      <c r="Y646" s="152"/>
      <c r="Z646" s="152"/>
      <c r="AA646" s="152"/>
      <c r="AB646" s="152"/>
      <c r="AC646" s="95"/>
      <c r="AH646" s="155"/>
      <c r="AI646" s="95"/>
      <c r="AJ646" s="95"/>
      <c r="AK646" s="95"/>
    </row>
    <row r="647" ht="26.25" customHeight="1">
      <c r="A647" s="162"/>
      <c r="B647" s="162"/>
      <c r="C647" s="163"/>
      <c r="D647" s="164"/>
      <c r="E647" s="164"/>
      <c r="F647" s="165"/>
      <c r="G647" s="166"/>
      <c r="H647" s="159"/>
      <c r="I647" s="167"/>
      <c r="J647" s="167"/>
      <c r="K647" s="167"/>
      <c r="L647" s="167"/>
      <c r="M647" s="152"/>
      <c r="N647" s="152"/>
      <c r="O647" s="152"/>
      <c r="P647" s="152"/>
      <c r="Q647" s="152"/>
      <c r="R647" s="152"/>
      <c r="S647" s="162"/>
      <c r="T647" s="152"/>
      <c r="U647" s="152"/>
      <c r="V647" s="152"/>
      <c r="W647" s="152"/>
      <c r="X647" s="152"/>
      <c r="Y647" s="152"/>
      <c r="Z647" s="152"/>
      <c r="AA647" s="152"/>
      <c r="AB647" s="152"/>
      <c r="AC647" s="95"/>
      <c r="AH647" s="155"/>
      <c r="AI647" s="95"/>
      <c r="AJ647" s="95"/>
      <c r="AK647" s="95"/>
    </row>
    <row r="648" ht="26.25" customHeight="1">
      <c r="A648" s="162"/>
      <c r="B648" s="162"/>
      <c r="C648" s="163"/>
      <c r="D648" s="164"/>
      <c r="E648" s="164"/>
      <c r="F648" s="165"/>
      <c r="G648" s="166"/>
      <c r="H648" s="159"/>
      <c r="I648" s="167"/>
      <c r="J648" s="167"/>
      <c r="K648" s="167"/>
      <c r="L648" s="167"/>
      <c r="M648" s="152"/>
      <c r="N648" s="152"/>
      <c r="O648" s="152"/>
      <c r="P648" s="152"/>
      <c r="Q648" s="152"/>
      <c r="R648" s="152"/>
      <c r="S648" s="162"/>
      <c r="T648" s="152"/>
      <c r="U648" s="152"/>
      <c r="V648" s="152"/>
      <c r="W648" s="152"/>
      <c r="X648" s="152"/>
      <c r="Y648" s="152"/>
      <c r="Z648" s="152"/>
      <c r="AA648" s="152"/>
      <c r="AB648" s="152"/>
      <c r="AC648" s="95"/>
      <c r="AH648" s="155"/>
      <c r="AI648" s="95"/>
      <c r="AJ648" s="95"/>
      <c r="AK648" s="95"/>
    </row>
    <row r="649" ht="26.25" customHeight="1">
      <c r="A649" s="162"/>
      <c r="B649" s="162"/>
      <c r="C649" s="163"/>
      <c r="D649" s="164"/>
      <c r="E649" s="164"/>
      <c r="F649" s="165"/>
      <c r="G649" s="166"/>
      <c r="H649" s="159"/>
      <c r="I649" s="167"/>
      <c r="J649" s="167"/>
      <c r="K649" s="167"/>
      <c r="L649" s="167"/>
      <c r="M649" s="152"/>
      <c r="N649" s="152"/>
      <c r="O649" s="152"/>
      <c r="P649" s="152"/>
      <c r="Q649" s="152"/>
      <c r="R649" s="152"/>
      <c r="S649" s="162"/>
      <c r="T649" s="152"/>
      <c r="U649" s="152"/>
      <c r="V649" s="152"/>
      <c r="W649" s="152"/>
      <c r="X649" s="152"/>
      <c r="Y649" s="152"/>
      <c r="Z649" s="152"/>
      <c r="AA649" s="152"/>
      <c r="AB649" s="152"/>
      <c r="AC649" s="95"/>
      <c r="AH649" s="155"/>
      <c r="AI649" s="95"/>
      <c r="AJ649" s="95"/>
      <c r="AK649" s="95"/>
    </row>
    <row r="650" ht="26.25" customHeight="1">
      <c r="A650" s="162"/>
      <c r="B650" s="162"/>
      <c r="C650" s="163"/>
      <c r="D650" s="164"/>
      <c r="E650" s="164"/>
      <c r="F650" s="165"/>
      <c r="G650" s="166"/>
      <c r="H650" s="159"/>
      <c r="I650" s="167"/>
      <c r="J650" s="167"/>
      <c r="K650" s="167"/>
      <c r="L650" s="167"/>
      <c r="M650" s="152"/>
      <c r="N650" s="152"/>
      <c r="O650" s="152"/>
      <c r="P650" s="152"/>
      <c r="Q650" s="152"/>
      <c r="R650" s="152"/>
      <c r="S650" s="162"/>
      <c r="T650" s="152"/>
      <c r="U650" s="152"/>
      <c r="V650" s="152"/>
      <c r="W650" s="152"/>
      <c r="X650" s="152"/>
      <c r="Y650" s="152"/>
      <c r="Z650" s="152"/>
      <c r="AA650" s="152"/>
      <c r="AB650" s="152"/>
      <c r="AC650" s="95"/>
      <c r="AH650" s="155"/>
      <c r="AI650" s="95"/>
      <c r="AJ650" s="95"/>
      <c r="AK650" s="95"/>
    </row>
    <row r="651" ht="26.25" customHeight="1">
      <c r="A651" s="162"/>
      <c r="B651" s="162"/>
      <c r="C651" s="163"/>
      <c r="D651" s="164"/>
      <c r="E651" s="164"/>
      <c r="F651" s="165"/>
      <c r="G651" s="166"/>
      <c r="H651" s="159"/>
      <c r="I651" s="167"/>
      <c r="J651" s="167"/>
      <c r="K651" s="167"/>
      <c r="L651" s="167"/>
      <c r="M651" s="152"/>
      <c r="N651" s="152"/>
      <c r="O651" s="152"/>
      <c r="P651" s="152"/>
      <c r="Q651" s="152"/>
      <c r="R651" s="152"/>
      <c r="S651" s="162"/>
      <c r="T651" s="152"/>
      <c r="U651" s="152"/>
      <c r="V651" s="152"/>
      <c r="W651" s="152"/>
      <c r="X651" s="152"/>
      <c r="Y651" s="152"/>
      <c r="Z651" s="152"/>
      <c r="AA651" s="152"/>
      <c r="AB651" s="152"/>
      <c r="AC651" s="95"/>
      <c r="AH651" s="155"/>
      <c r="AI651" s="95"/>
      <c r="AJ651" s="95"/>
      <c r="AK651" s="95"/>
    </row>
    <row r="652" ht="26.25" customHeight="1">
      <c r="A652" s="162"/>
      <c r="B652" s="162"/>
      <c r="C652" s="163"/>
      <c r="D652" s="164"/>
      <c r="E652" s="164"/>
      <c r="F652" s="165"/>
      <c r="G652" s="166"/>
      <c r="H652" s="159"/>
      <c r="I652" s="167"/>
      <c r="J652" s="167"/>
      <c r="K652" s="167"/>
      <c r="L652" s="167"/>
      <c r="M652" s="152"/>
      <c r="N652" s="152"/>
      <c r="O652" s="152"/>
      <c r="P652" s="152"/>
      <c r="Q652" s="152"/>
      <c r="R652" s="152"/>
      <c r="S652" s="162"/>
      <c r="T652" s="152"/>
      <c r="U652" s="152"/>
      <c r="V652" s="152"/>
      <c r="W652" s="152"/>
      <c r="X652" s="152"/>
      <c r="Y652" s="152"/>
      <c r="Z652" s="152"/>
      <c r="AA652" s="152"/>
      <c r="AB652" s="152"/>
      <c r="AC652" s="95"/>
      <c r="AH652" s="155"/>
      <c r="AI652" s="95"/>
      <c r="AJ652" s="95"/>
      <c r="AK652" s="95"/>
    </row>
    <row r="653" ht="26.25" customHeight="1">
      <c r="A653" s="162"/>
      <c r="B653" s="162"/>
      <c r="C653" s="163"/>
      <c r="D653" s="164"/>
      <c r="E653" s="164"/>
      <c r="F653" s="165"/>
      <c r="G653" s="166"/>
      <c r="H653" s="159"/>
      <c r="I653" s="167"/>
      <c r="J653" s="167"/>
      <c r="K653" s="167"/>
      <c r="L653" s="167"/>
      <c r="M653" s="152"/>
      <c r="N653" s="152"/>
      <c r="O653" s="152"/>
      <c r="P653" s="152"/>
      <c r="Q653" s="152"/>
      <c r="R653" s="152"/>
      <c r="S653" s="162"/>
      <c r="T653" s="152"/>
      <c r="U653" s="152"/>
      <c r="V653" s="152"/>
      <c r="W653" s="152"/>
      <c r="X653" s="152"/>
      <c r="Y653" s="152"/>
      <c r="Z653" s="152"/>
      <c r="AA653" s="152"/>
      <c r="AB653" s="152"/>
      <c r="AC653" s="95"/>
      <c r="AH653" s="155"/>
      <c r="AI653" s="95"/>
      <c r="AJ653" s="95"/>
      <c r="AK653" s="95"/>
    </row>
    <row r="654" ht="26.25" customHeight="1">
      <c r="A654" s="162"/>
      <c r="B654" s="162"/>
      <c r="C654" s="163"/>
      <c r="D654" s="164"/>
      <c r="E654" s="164"/>
      <c r="F654" s="165"/>
      <c r="G654" s="166"/>
      <c r="H654" s="159"/>
      <c r="I654" s="167"/>
      <c r="J654" s="167"/>
      <c r="K654" s="167"/>
      <c r="L654" s="167"/>
      <c r="M654" s="152"/>
      <c r="N654" s="152"/>
      <c r="O654" s="152"/>
      <c r="P654" s="152"/>
      <c r="Q654" s="152"/>
      <c r="R654" s="152"/>
      <c r="S654" s="162"/>
      <c r="T654" s="152"/>
      <c r="U654" s="152"/>
      <c r="V654" s="152"/>
      <c r="W654" s="152"/>
      <c r="X654" s="152"/>
      <c r="Y654" s="152"/>
      <c r="Z654" s="152"/>
      <c r="AA654" s="152"/>
      <c r="AB654" s="152"/>
      <c r="AC654" s="95"/>
      <c r="AH654" s="155"/>
      <c r="AI654" s="95"/>
      <c r="AJ654" s="95"/>
      <c r="AK654" s="95"/>
    </row>
    <row r="655" ht="26.25" customHeight="1">
      <c r="A655" s="162"/>
      <c r="B655" s="162"/>
      <c r="C655" s="163"/>
      <c r="D655" s="164"/>
      <c r="E655" s="164"/>
      <c r="F655" s="165"/>
      <c r="G655" s="166"/>
      <c r="H655" s="159"/>
      <c r="I655" s="167"/>
      <c r="J655" s="167"/>
      <c r="K655" s="167"/>
      <c r="L655" s="167"/>
      <c r="M655" s="152"/>
      <c r="N655" s="152"/>
      <c r="O655" s="152"/>
      <c r="P655" s="152"/>
      <c r="Q655" s="152"/>
      <c r="R655" s="152"/>
      <c r="S655" s="162"/>
      <c r="T655" s="152"/>
      <c r="U655" s="152"/>
      <c r="V655" s="152"/>
      <c r="W655" s="152"/>
      <c r="X655" s="152"/>
      <c r="Y655" s="152"/>
      <c r="Z655" s="152"/>
      <c r="AA655" s="152"/>
      <c r="AB655" s="152"/>
      <c r="AC655" s="95"/>
      <c r="AH655" s="155"/>
      <c r="AI655" s="95"/>
      <c r="AJ655" s="95"/>
      <c r="AK655" s="95"/>
    </row>
    <row r="656" ht="26.25" customHeight="1">
      <c r="A656" s="162"/>
      <c r="B656" s="162"/>
      <c r="C656" s="163"/>
      <c r="D656" s="164"/>
      <c r="E656" s="164"/>
      <c r="F656" s="165"/>
      <c r="G656" s="166"/>
      <c r="H656" s="159"/>
      <c r="I656" s="167"/>
      <c r="J656" s="167"/>
      <c r="K656" s="167"/>
      <c r="L656" s="167"/>
      <c r="M656" s="152"/>
      <c r="N656" s="152"/>
      <c r="O656" s="152"/>
      <c r="P656" s="152"/>
      <c r="Q656" s="152"/>
      <c r="R656" s="152"/>
      <c r="S656" s="162"/>
      <c r="T656" s="152"/>
      <c r="U656" s="152"/>
      <c r="V656" s="152"/>
      <c r="W656" s="152"/>
      <c r="X656" s="152"/>
      <c r="Y656" s="152"/>
      <c r="Z656" s="152"/>
      <c r="AA656" s="152"/>
      <c r="AB656" s="152"/>
      <c r="AC656" s="95"/>
      <c r="AH656" s="155"/>
      <c r="AI656" s="95"/>
      <c r="AJ656" s="95"/>
      <c r="AK656" s="95"/>
    </row>
    <row r="657" ht="26.25" customHeight="1">
      <c r="A657" s="162"/>
      <c r="B657" s="162"/>
      <c r="C657" s="163"/>
      <c r="D657" s="164"/>
      <c r="E657" s="164"/>
      <c r="F657" s="165"/>
      <c r="G657" s="166"/>
      <c r="H657" s="159"/>
      <c r="I657" s="167"/>
      <c r="J657" s="167"/>
      <c r="K657" s="167"/>
      <c r="L657" s="167"/>
      <c r="M657" s="152"/>
      <c r="N657" s="152"/>
      <c r="O657" s="152"/>
      <c r="P657" s="152"/>
      <c r="Q657" s="152"/>
      <c r="R657" s="152"/>
      <c r="S657" s="162"/>
      <c r="T657" s="152"/>
      <c r="U657" s="152"/>
      <c r="V657" s="152"/>
      <c r="W657" s="152"/>
      <c r="X657" s="152"/>
      <c r="Y657" s="152"/>
      <c r="Z657" s="152"/>
      <c r="AA657" s="152"/>
      <c r="AB657" s="152"/>
      <c r="AC657" s="95"/>
      <c r="AH657" s="155"/>
      <c r="AI657" s="95"/>
      <c r="AJ657" s="95"/>
      <c r="AK657" s="95"/>
    </row>
    <row r="658" ht="26.25" customHeight="1">
      <c r="A658" s="162"/>
      <c r="B658" s="162"/>
      <c r="C658" s="163"/>
      <c r="D658" s="164"/>
      <c r="E658" s="164"/>
      <c r="F658" s="165"/>
      <c r="G658" s="166"/>
      <c r="H658" s="159"/>
      <c r="I658" s="167"/>
      <c r="J658" s="167"/>
      <c r="K658" s="167"/>
      <c r="L658" s="167"/>
      <c r="M658" s="152"/>
      <c r="N658" s="152"/>
      <c r="O658" s="152"/>
      <c r="P658" s="152"/>
      <c r="Q658" s="152"/>
      <c r="R658" s="152"/>
      <c r="S658" s="162"/>
      <c r="T658" s="152"/>
      <c r="U658" s="152"/>
      <c r="V658" s="152"/>
      <c r="W658" s="152"/>
      <c r="X658" s="152"/>
      <c r="Y658" s="152"/>
      <c r="Z658" s="152"/>
      <c r="AA658" s="152"/>
      <c r="AB658" s="152"/>
      <c r="AC658" s="95"/>
      <c r="AH658" s="155"/>
      <c r="AI658" s="95"/>
      <c r="AJ658" s="95"/>
      <c r="AK658" s="95"/>
    </row>
    <row r="659" ht="26.25" customHeight="1">
      <c r="A659" s="162"/>
      <c r="B659" s="162"/>
      <c r="C659" s="163"/>
      <c r="D659" s="164"/>
      <c r="E659" s="164"/>
      <c r="F659" s="165"/>
      <c r="G659" s="166"/>
      <c r="H659" s="159"/>
      <c r="I659" s="167"/>
      <c r="J659" s="167"/>
      <c r="K659" s="167"/>
      <c r="L659" s="167"/>
      <c r="M659" s="152"/>
      <c r="N659" s="152"/>
      <c r="O659" s="152"/>
      <c r="P659" s="152"/>
      <c r="Q659" s="152"/>
      <c r="R659" s="152"/>
      <c r="S659" s="162"/>
      <c r="T659" s="152"/>
      <c r="U659" s="152"/>
      <c r="V659" s="152"/>
      <c r="W659" s="152"/>
      <c r="X659" s="152"/>
      <c r="Y659" s="152"/>
      <c r="Z659" s="152"/>
      <c r="AA659" s="152"/>
      <c r="AB659" s="152"/>
      <c r="AC659" s="95"/>
      <c r="AH659" s="155"/>
      <c r="AI659" s="95"/>
      <c r="AJ659" s="95"/>
      <c r="AK659" s="95"/>
    </row>
    <row r="660" ht="26.25" customHeight="1">
      <c r="A660" s="162"/>
      <c r="B660" s="162"/>
      <c r="C660" s="163"/>
      <c r="D660" s="164"/>
      <c r="E660" s="164"/>
      <c r="F660" s="165"/>
      <c r="G660" s="166"/>
      <c r="H660" s="159"/>
      <c r="I660" s="167"/>
      <c r="J660" s="167"/>
      <c r="K660" s="167"/>
      <c r="L660" s="167"/>
      <c r="M660" s="152"/>
      <c r="N660" s="152"/>
      <c r="O660" s="152"/>
      <c r="P660" s="152"/>
      <c r="Q660" s="152"/>
      <c r="R660" s="152"/>
      <c r="S660" s="162"/>
      <c r="T660" s="152"/>
      <c r="U660" s="152"/>
      <c r="V660" s="152"/>
      <c r="W660" s="152"/>
      <c r="X660" s="152"/>
      <c r="Y660" s="152"/>
      <c r="Z660" s="152"/>
      <c r="AA660" s="152"/>
      <c r="AB660" s="152"/>
      <c r="AC660" s="95"/>
      <c r="AH660" s="155"/>
      <c r="AI660" s="95"/>
      <c r="AJ660" s="95"/>
      <c r="AK660" s="95"/>
    </row>
    <row r="661" ht="26.25" customHeight="1">
      <c r="A661" s="162"/>
      <c r="B661" s="162"/>
      <c r="C661" s="163"/>
      <c r="D661" s="164"/>
      <c r="E661" s="164"/>
      <c r="F661" s="165"/>
      <c r="G661" s="166"/>
      <c r="H661" s="159"/>
      <c r="I661" s="167"/>
      <c r="J661" s="167"/>
      <c r="K661" s="167"/>
      <c r="L661" s="167"/>
      <c r="M661" s="152"/>
      <c r="N661" s="152"/>
      <c r="O661" s="152"/>
      <c r="P661" s="152"/>
      <c r="Q661" s="152"/>
      <c r="R661" s="152"/>
      <c r="S661" s="162"/>
      <c r="T661" s="152"/>
      <c r="U661" s="152"/>
      <c r="V661" s="152"/>
      <c r="W661" s="152"/>
      <c r="X661" s="152"/>
      <c r="Y661" s="152"/>
      <c r="Z661" s="152"/>
      <c r="AA661" s="152"/>
      <c r="AB661" s="152"/>
      <c r="AC661" s="95"/>
      <c r="AH661" s="155"/>
      <c r="AI661" s="95"/>
      <c r="AJ661" s="95"/>
      <c r="AK661" s="95"/>
    </row>
    <row r="662" ht="26.25" customHeight="1">
      <c r="A662" s="162"/>
      <c r="B662" s="162"/>
      <c r="C662" s="163"/>
      <c r="D662" s="164"/>
      <c r="E662" s="164"/>
      <c r="F662" s="165"/>
      <c r="G662" s="166"/>
      <c r="H662" s="159"/>
      <c r="I662" s="167"/>
      <c r="J662" s="167"/>
      <c r="K662" s="167"/>
      <c r="L662" s="167"/>
      <c r="M662" s="152"/>
      <c r="N662" s="152"/>
      <c r="O662" s="152"/>
      <c r="P662" s="152"/>
      <c r="Q662" s="152"/>
      <c r="R662" s="152"/>
      <c r="S662" s="162"/>
      <c r="T662" s="152"/>
      <c r="U662" s="152"/>
      <c r="V662" s="152"/>
      <c r="W662" s="152"/>
      <c r="X662" s="152"/>
      <c r="Y662" s="152"/>
      <c r="Z662" s="152"/>
      <c r="AA662" s="152"/>
      <c r="AB662" s="152"/>
      <c r="AC662" s="95"/>
      <c r="AH662" s="155"/>
      <c r="AI662" s="95"/>
      <c r="AJ662" s="95"/>
      <c r="AK662" s="95"/>
    </row>
    <row r="663" ht="26.25" customHeight="1">
      <c r="A663" s="162"/>
      <c r="B663" s="162"/>
      <c r="C663" s="163"/>
      <c r="D663" s="164"/>
      <c r="E663" s="164"/>
      <c r="F663" s="165"/>
      <c r="G663" s="166"/>
      <c r="H663" s="159"/>
      <c r="I663" s="167"/>
      <c r="J663" s="167"/>
      <c r="K663" s="167"/>
      <c r="L663" s="167"/>
      <c r="M663" s="152"/>
      <c r="N663" s="152"/>
      <c r="O663" s="152"/>
      <c r="P663" s="152"/>
      <c r="Q663" s="152"/>
      <c r="R663" s="152"/>
      <c r="S663" s="162"/>
      <c r="T663" s="152"/>
      <c r="U663" s="152"/>
      <c r="V663" s="152"/>
      <c r="W663" s="152"/>
      <c r="X663" s="152"/>
      <c r="Y663" s="152"/>
      <c r="Z663" s="152"/>
      <c r="AA663" s="152"/>
      <c r="AB663" s="152"/>
      <c r="AC663" s="95"/>
      <c r="AH663" s="155"/>
      <c r="AI663" s="95"/>
      <c r="AJ663" s="95"/>
      <c r="AK663" s="95"/>
    </row>
    <row r="664" ht="26.25" customHeight="1">
      <c r="A664" s="162"/>
      <c r="B664" s="162"/>
      <c r="C664" s="163"/>
      <c r="D664" s="164"/>
      <c r="E664" s="164"/>
      <c r="F664" s="165"/>
      <c r="G664" s="166"/>
      <c r="H664" s="159"/>
      <c r="I664" s="167"/>
      <c r="J664" s="167"/>
      <c r="K664" s="167"/>
      <c r="L664" s="167"/>
      <c r="M664" s="152"/>
      <c r="N664" s="152"/>
      <c r="O664" s="152"/>
      <c r="P664" s="152"/>
      <c r="Q664" s="152"/>
      <c r="R664" s="152"/>
      <c r="S664" s="162"/>
      <c r="T664" s="152"/>
      <c r="U664" s="152"/>
      <c r="V664" s="152"/>
      <c r="W664" s="152"/>
      <c r="X664" s="152"/>
      <c r="Y664" s="152"/>
      <c r="Z664" s="152"/>
      <c r="AA664" s="152"/>
      <c r="AB664" s="152"/>
      <c r="AC664" s="95"/>
      <c r="AH664" s="155"/>
      <c r="AI664" s="95"/>
      <c r="AJ664" s="95"/>
      <c r="AK664" s="95"/>
    </row>
    <row r="665" ht="26.25" customHeight="1">
      <c r="A665" s="162"/>
      <c r="B665" s="162"/>
      <c r="C665" s="163"/>
      <c r="D665" s="164"/>
      <c r="E665" s="164"/>
      <c r="F665" s="165"/>
      <c r="G665" s="166"/>
      <c r="H665" s="159"/>
      <c r="I665" s="167"/>
      <c r="J665" s="167"/>
      <c r="K665" s="167"/>
      <c r="L665" s="167"/>
      <c r="M665" s="152"/>
      <c r="N665" s="152"/>
      <c r="O665" s="152"/>
      <c r="P665" s="152"/>
      <c r="Q665" s="152"/>
      <c r="R665" s="152"/>
      <c r="S665" s="162"/>
      <c r="T665" s="152"/>
      <c r="U665" s="152"/>
      <c r="V665" s="152"/>
      <c r="W665" s="152"/>
      <c r="X665" s="152"/>
      <c r="Y665" s="152"/>
      <c r="Z665" s="152"/>
      <c r="AA665" s="152"/>
      <c r="AB665" s="152"/>
      <c r="AC665" s="95"/>
      <c r="AH665" s="155"/>
      <c r="AI665" s="95"/>
      <c r="AJ665" s="95"/>
      <c r="AK665" s="95"/>
    </row>
    <row r="666" ht="26.25" customHeight="1">
      <c r="A666" s="162"/>
      <c r="B666" s="162"/>
      <c r="C666" s="163"/>
      <c r="D666" s="164"/>
      <c r="E666" s="164"/>
      <c r="F666" s="165"/>
      <c r="G666" s="166"/>
      <c r="H666" s="159"/>
      <c r="I666" s="167"/>
      <c r="J666" s="167"/>
      <c r="K666" s="167"/>
      <c r="L666" s="167"/>
      <c r="M666" s="152"/>
      <c r="N666" s="152"/>
      <c r="O666" s="152"/>
      <c r="P666" s="152"/>
      <c r="Q666" s="152"/>
      <c r="R666" s="152"/>
      <c r="S666" s="162"/>
      <c r="T666" s="152"/>
      <c r="U666" s="152"/>
      <c r="V666" s="152"/>
      <c r="W666" s="152"/>
      <c r="X666" s="152"/>
      <c r="Y666" s="152"/>
      <c r="Z666" s="152"/>
      <c r="AA666" s="152"/>
      <c r="AB666" s="152"/>
      <c r="AC666" s="95"/>
      <c r="AH666" s="155"/>
      <c r="AI666" s="95"/>
      <c r="AJ666" s="95"/>
      <c r="AK666" s="95"/>
    </row>
    <row r="667" ht="26.25" customHeight="1">
      <c r="A667" s="162"/>
      <c r="B667" s="162"/>
      <c r="C667" s="163"/>
      <c r="D667" s="164"/>
      <c r="E667" s="164"/>
      <c r="F667" s="165"/>
      <c r="G667" s="166"/>
      <c r="H667" s="159"/>
      <c r="I667" s="167"/>
      <c r="J667" s="167"/>
      <c r="K667" s="167"/>
      <c r="L667" s="167"/>
      <c r="M667" s="152"/>
      <c r="N667" s="152"/>
      <c r="O667" s="152"/>
      <c r="P667" s="152"/>
      <c r="Q667" s="152"/>
      <c r="R667" s="152"/>
      <c r="S667" s="162"/>
      <c r="T667" s="152"/>
      <c r="U667" s="152"/>
      <c r="V667" s="152"/>
      <c r="W667" s="152"/>
      <c r="X667" s="152"/>
      <c r="Y667" s="152"/>
      <c r="Z667" s="152"/>
      <c r="AA667" s="152"/>
      <c r="AB667" s="152"/>
      <c r="AC667" s="95"/>
      <c r="AH667" s="155"/>
      <c r="AI667" s="95"/>
      <c r="AJ667" s="95"/>
      <c r="AK667" s="95"/>
    </row>
    <row r="668" ht="26.25" customHeight="1">
      <c r="A668" s="162"/>
      <c r="B668" s="162"/>
      <c r="C668" s="163"/>
      <c r="D668" s="164"/>
      <c r="E668" s="164"/>
      <c r="F668" s="165"/>
      <c r="G668" s="166"/>
      <c r="H668" s="159"/>
      <c r="I668" s="167"/>
      <c r="J668" s="167"/>
      <c r="K668" s="167"/>
      <c r="L668" s="167"/>
      <c r="M668" s="152"/>
      <c r="N668" s="152"/>
      <c r="O668" s="152"/>
      <c r="P668" s="152"/>
      <c r="Q668" s="152"/>
      <c r="R668" s="152"/>
      <c r="S668" s="162"/>
      <c r="T668" s="152"/>
      <c r="U668" s="152"/>
      <c r="V668" s="152"/>
      <c r="W668" s="152"/>
      <c r="X668" s="152"/>
      <c r="Y668" s="152"/>
      <c r="Z668" s="152"/>
      <c r="AA668" s="152"/>
      <c r="AB668" s="152"/>
      <c r="AC668" s="95"/>
      <c r="AH668" s="155"/>
      <c r="AI668" s="95"/>
      <c r="AJ668" s="95"/>
      <c r="AK668" s="95"/>
    </row>
    <row r="669" ht="26.25" customHeight="1">
      <c r="A669" s="162"/>
      <c r="B669" s="162"/>
      <c r="C669" s="163"/>
      <c r="D669" s="164"/>
      <c r="E669" s="164"/>
      <c r="F669" s="165"/>
      <c r="G669" s="166"/>
      <c r="H669" s="159"/>
      <c r="I669" s="167"/>
      <c r="J669" s="167"/>
      <c r="K669" s="167"/>
      <c r="L669" s="167"/>
      <c r="M669" s="152"/>
      <c r="N669" s="152"/>
      <c r="O669" s="152"/>
      <c r="P669" s="152"/>
      <c r="Q669" s="152"/>
      <c r="R669" s="152"/>
      <c r="S669" s="162"/>
      <c r="T669" s="152"/>
      <c r="U669" s="152"/>
      <c r="V669" s="152"/>
      <c r="W669" s="152"/>
      <c r="X669" s="152"/>
      <c r="Y669" s="152"/>
      <c r="Z669" s="152"/>
      <c r="AA669" s="152"/>
      <c r="AB669" s="152"/>
      <c r="AC669" s="95"/>
      <c r="AH669" s="155"/>
      <c r="AI669" s="95"/>
      <c r="AJ669" s="95"/>
      <c r="AK669" s="95"/>
    </row>
    <row r="670" ht="26.25" customHeight="1">
      <c r="A670" s="162"/>
      <c r="B670" s="162"/>
      <c r="C670" s="163"/>
      <c r="D670" s="164"/>
      <c r="E670" s="164"/>
      <c r="F670" s="165"/>
      <c r="G670" s="166"/>
      <c r="H670" s="159"/>
      <c r="I670" s="167"/>
      <c r="J670" s="167"/>
      <c r="K670" s="167"/>
      <c r="L670" s="167"/>
      <c r="M670" s="152"/>
      <c r="N670" s="152"/>
      <c r="O670" s="152"/>
      <c r="P670" s="152"/>
      <c r="Q670" s="152"/>
      <c r="R670" s="152"/>
      <c r="S670" s="162"/>
      <c r="T670" s="152"/>
      <c r="U670" s="152"/>
      <c r="V670" s="152"/>
      <c r="W670" s="152"/>
      <c r="X670" s="152"/>
      <c r="Y670" s="152"/>
      <c r="Z670" s="152"/>
      <c r="AA670" s="152"/>
      <c r="AB670" s="152"/>
      <c r="AC670" s="95"/>
      <c r="AH670" s="155"/>
      <c r="AI670" s="95"/>
      <c r="AJ670" s="95"/>
      <c r="AK670" s="95"/>
    </row>
    <row r="671" ht="26.25" customHeight="1">
      <c r="A671" s="162"/>
      <c r="B671" s="162"/>
      <c r="C671" s="163"/>
      <c r="D671" s="164"/>
      <c r="E671" s="164"/>
      <c r="F671" s="165"/>
      <c r="G671" s="166"/>
      <c r="H671" s="159"/>
      <c r="I671" s="167"/>
      <c r="J671" s="167"/>
      <c r="K671" s="167"/>
      <c r="L671" s="167"/>
      <c r="M671" s="152"/>
      <c r="N671" s="152"/>
      <c r="O671" s="152"/>
      <c r="P671" s="152"/>
      <c r="Q671" s="152"/>
      <c r="R671" s="152"/>
      <c r="S671" s="162"/>
      <c r="T671" s="152"/>
      <c r="U671" s="152"/>
      <c r="V671" s="152"/>
      <c r="W671" s="152"/>
      <c r="X671" s="152"/>
      <c r="Y671" s="152"/>
      <c r="Z671" s="152"/>
      <c r="AA671" s="152"/>
      <c r="AB671" s="152"/>
      <c r="AC671" s="95"/>
      <c r="AH671" s="155"/>
      <c r="AI671" s="95"/>
      <c r="AJ671" s="95"/>
      <c r="AK671" s="95"/>
    </row>
    <row r="672" ht="26.25" customHeight="1">
      <c r="A672" s="162"/>
      <c r="B672" s="162"/>
      <c r="C672" s="163"/>
      <c r="D672" s="164"/>
      <c r="E672" s="164"/>
      <c r="F672" s="165"/>
      <c r="G672" s="166"/>
      <c r="H672" s="159"/>
      <c r="I672" s="167"/>
      <c r="J672" s="167"/>
      <c r="K672" s="167"/>
      <c r="L672" s="167"/>
      <c r="M672" s="152"/>
      <c r="N672" s="152"/>
      <c r="O672" s="152"/>
      <c r="P672" s="152"/>
      <c r="Q672" s="152"/>
      <c r="R672" s="152"/>
      <c r="S672" s="162"/>
      <c r="T672" s="152"/>
      <c r="U672" s="152"/>
      <c r="V672" s="152"/>
      <c r="W672" s="152"/>
      <c r="X672" s="152"/>
      <c r="Y672" s="152"/>
      <c r="Z672" s="152"/>
      <c r="AA672" s="152"/>
      <c r="AB672" s="152"/>
      <c r="AC672" s="95"/>
      <c r="AH672" s="155"/>
      <c r="AI672" s="95"/>
      <c r="AJ672" s="95"/>
      <c r="AK672" s="95"/>
    </row>
    <row r="673" ht="26.25" customHeight="1">
      <c r="A673" s="162"/>
      <c r="B673" s="162"/>
      <c r="C673" s="163"/>
      <c r="D673" s="164"/>
      <c r="E673" s="164"/>
      <c r="F673" s="165"/>
      <c r="G673" s="166"/>
      <c r="H673" s="159"/>
      <c r="I673" s="167"/>
      <c r="J673" s="167"/>
      <c r="K673" s="167"/>
      <c r="L673" s="167"/>
      <c r="M673" s="152"/>
      <c r="N673" s="152"/>
      <c r="O673" s="152"/>
      <c r="P673" s="152"/>
      <c r="Q673" s="152"/>
      <c r="R673" s="152"/>
      <c r="S673" s="162"/>
      <c r="T673" s="152"/>
      <c r="U673" s="152"/>
      <c r="V673" s="152"/>
      <c r="W673" s="152"/>
      <c r="X673" s="152"/>
      <c r="Y673" s="152"/>
      <c r="Z673" s="152"/>
      <c r="AA673" s="152"/>
      <c r="AB673" s="152"/>
      <c r="AC673" s="95"/>
      <c r="AH673" s="155"/>
      <c r="AI673" s="95"/>
      <c r="AJ673" s="95"/>
      <c r="AK673" s="95"/>
    </row>
    <row r="674" ht="26.25" customHeight="1">
      <c r="A674" s="162"/>
      <c r="B674" s="162"/>
      <c r="C674" s="163"/>
      <c r="D674" s="164"/>
      <c r="E674" s="164"/>
      <c r="F674" s="165"/>
      <c r="G674" s="166"/>
      <c r="H674" s="159"/>
      <c r="I674" s="167"/>
      <c r="J674" s="167"/>
      <c r="K674" s="167"/>
      <c r="L674" s="167"/>
      <c r="M674" s="152"/>
      <c r="N674" s="152"/>
      <c r="O674" s="152"/>
      <c r="P674" s="152"/>
      <c r="Q674" s="152"/>
      <c r="R674" s="152"/>
      <c r="S674" s="162"/>
      <c r="T674" s="152"/>
      <c r="U674" s="152"/>
      <c r="V674" s="152"/>
      <c r="W674" s="152"/>
      <c r="X674" s="152"/>
      <c r="Y674" s="152"/>
      <c r="Z674" s="152"/>
      <c r="AA674" s="152"/>
      <c r="AB674" s="152"/>
      <c r="AC674" s="95"/>
      <c r="AH674" s="155"/>
      <c r="AI674" s="95"/>
      <c r="AJ674" s="95"/>
      <c r="AK674" s="95"/>
    </row>
    <row r="675" ht="26.25" customHeight="1">
      <c r="A675" s="162"/>
      <c r="B675" s="162"/>
      <c r="C675" s="163"/>
      <c r="D675" s="164"/>
      <c r="E675" s="164"/>
      <c r="F675" s="165"/>
      <c r="G675" s="166"/>
      <c r="H675" s="159"/>
      <c r="I675" s="167"/>
      <c r="J675" s="167"/>
      <c r="K675" s="167"/>
      <c r="L675" s="167"/>
      <c r="M675" s="152"/>
      <c r="N675" s="152"/>
      <c r="O675" s="152"/>
      <c r="P675" s="152"/>
      <c r="Q675" s="152"/>
      <c r="R675" s="152"/>
      <c r="S675" s="162"/>
      <c r="T675" s="152"/>
      <c r="U675" s="152"/>
      <c r="V675" s="152"/>
      <c r="W675" s="152"/>
      <c r="X675" s="152"/>
      <c r="Y675" s="152"/>
      <c r="Z675" s="152"/>
      <c r="AA675" s="152"/>
      <c r="AB675" s="152"/>
      <c r="AC675" s="95"/>
      <c r="AH675" s="155"/>
      <c r="AI675" s="95"/>
      <c r="AJ675" s="95"/>
      <c r="AK675" s="95"/>
    </row>
    <row r="676" ht="26.25" customHeight="1">
      <c r="A676" s="162"/>
      <c r="B676" s="162"/>
      <c r="C676" s="163"/>
      <c r="D676" s="164"/>
      <c r="E676" s="164"/>
      <c r="F676" s="165"/>
      <c r="G676" s="166"/>
      <c r="H676" s="159"/>
      <c r="I676" s="167"/>
      <c r="J676" s="167"/>
      <c r="K676" s="167"/>
      <c r="L676" s="167"/>
      <c r="M676" s="152"/>
      <c r="N676" s="152"/>
      <c r="O676" s="152"/>
      <c r="P676" s="152"/>
      <c r="Q676" s="152"/>
      <c r="R676" s="152"/>
      <c r="S676" s="162"/>
      <c r="T676" s="152"/>
      <c r="U676" s="152"/>
      <c r="V676" s="152"/>
      <c r="W676" s="152"/>
      <c r="X676" s="152"/>
      <c r="Y676" s="152"/>
      <c r="Z676" s="152"/>
      <c r="AA676" s="152"/>
      <c r="AB676" s="152"/>
      <c r="AC676" s="95"/>
      <c r="AH676" s="155"/>
      <c r="AI676" s="95"/>
      <c r="AJ676" s="95"/>
      <c r="AK676" s="95"/>
    </row>
    <row r="677" ht="26.25" customHeight="1">
      <c r="A677" s="162"/>
      <c r="B677" s="162"/>
      <c r="C677" s="163"/>
      <c r="D677" s="164"/>
      <c r="E677" s="164"/>
      <c r="F677" s="165"/>
      <c r="G677" s="166"/>
      <c r="H677" s="159"/>
      <c r="I677" s="167"/>
      <c r="J677" s="167"/>
      <c r="K677" s="167"/>
      <c r="L677" s="167"/>
      <c r="M677" s="152"/>
      <c r="N677" s="152"/>
      <c r="O677" s="152"/>
      <c r="P677" s="152"/>
      <c r="Q677" s="152"/>
      <c r="R677" s="152"/>
      <c r="S677" s="162"/>
      <c r="T677" s="152"/>
      <c r="U677" s="152"/>
      <c r="V677" s="152"/>
      <c r="W677" s="152"/>
      <c r="X677" s="152"/>
      <c r="Y677" s="152"/>
      <c r="Z677" s="152"/>
      <c r="AA677" s="152"/>
      <c r="AB677" s="152"/>
      <c r="AC677" s="95"/>
      <c r="AH677" s="155"/>
      <c r="AI677" s="95"/>
      <c r="AJ677" s="95"/>
      <c r="AK677" s="95"/>
    </row>
    <row r="678" ht="26.25" customHeight="1">
      <c r="A678" s="162"/>
      <c r="B678" s="162"/>
      <c r="C678" s="163"/>
      <c r="D678" s="164"/>
      <c r="E678" s="164"/>
      <c r="F678" s="165"/>
      <c r="G678" s="166"/>
      <c r="H678" s="159"/>
      <c r="I678" s="167"/>
      <c r="J678" s="167"/>
      <c r="K678" s="167"/>
      <c r="L678" s="167"/>
      <c r="M678" s="152"/>
      <c r="N678" s="152"/>
      <c r="O678" s="152"/>
      <c r="P678" s="152"/>
      <c r="Q678" s="152"/>
      <c r="R678" s="152"/>
      <c r="S678" s="162"/>
      <c r="T678" s="152"/>
      <c r="U678" s="152"/>
      <c r="V678" s="152"/>
      <c r="W678" s="152"/>
      <c r="X678" s="152"/>
      <c r="Y678" s="152"/>
      <c r="Z678" s="152"/>
      <c r="AA678" s="152"/>
      <c r="AB678" s="152"/>
      <c r="AC678" s="95"/>
      <c r="AH678" s="155"/>
      <c r="AI678" s="95"/>
      <c r="AJ678" s="95"/>
      <c r="AK678" s="95"/>
    </row>
    <row r="679" ht="26.25" customHeight="1">
      <c r="A679" s="162"/>
      <c r="B679" s="162"/>
      <c r="C679" s="163"/>
      <c r="D679" s="164"/>
      <c r="E679" s="164"/>
      <c r="F679" s="165"/>
      <c r="G679" s="166"/>
      <c r="H679" s="159"/>
      <c r="I679" s="167"/>
      <c r="J679" s="167"/>
      <c r="K679" s="167"/>
      <c r="L679" s="167"/>
      <c r="M679" s="152"/>
      <c r="N679" s="152"/>
      <c r="O679" s="152"/>
      <c r="P679" s="152"/>
      <c r="Q679" s="152"/>
      <c r="R679" s="152"/>
      <c r="S679" s="162"/>
      <c r="T679" s="152"/>
      <c r="U679" s="152"/>
      <c r="V679" s="152"/>
      <c r="W679" s="152"/>
      <c r="X679" s="152"/>
      <c r="Y679" s="152"/>
      <c r="Z679" s="152"/>
      <c r="AA679" s="152"/>
      <c r="AB679" s="152"/>
      <c r="AC679" s="95"/>
      <c r="AH679" s="155"/>
      <c r="AI679" s="95"/>
      <c r="AJ679" s="95"/>
      <c r="AK679" s="95"/>
    </row>
    <row r="680" ht="26.25" customHeight="1">
      <c r="A680" s="162"/>
      <c r="B680" s="162"/>
      <c r="C680" s="163"/>
      <c r="D680" s="164"/>
      <c r="E680" s="164"/>
      <c r="F680" s="165"/>
      <c r="G680" s="166"/>
      <c r="H680" s="159"/>
      <c r="I680" s="167"/>
      <c r="J680" s="167"/>
      <c r="K680" s="167"/>
      <c r="L680" s="167"/>
      <c r="M680" s="152"/>
      <c r="N680" s="152"/>
      <c r="O680" s="152"/>
      <c r="P680" s="152"/>
      <c r="Q680" s="152"/>
      <c r="R680" s="152"/>
      <c r="S680" s="162"/>
      <c r="T680" s="152"/>
      <c r="U680" s="152"/>
      <c r="V680" s="152"/>
      <c r="W680" s="152"/>
      <c r="X680" s="152"/>
      <c r="Y680" s="152"/>
      <c r="Z680" s="152"/>
      <c r="AA680" s="152"/>
      <c r="AB680" s="152"/>
      <c r="AC680" s="95"/>
      <c r="AH680" s="155"/>
      <c r="AI680" s="95"/>
      <c r="AJ680" s="95"/>
      <c r="AK680" s="95"/>
    </row>
    <row r="681" ht="26.25" customHeight="1">
      <c r="A681" s="162"/>
      <c r="B681" s="162"/>
      <c r="C681" s="163"/>
      <c r="D681" s="164"/>
      <c r="E681" s="164"/>
      <c r="F681" s="165"/>
      <c r="G681" s="166"/>
      <c r="H681" s="159"/>
      <c r="I681" s="167"/>
      <c r="J681" s="167"/>
      <c r="K681" s="167"/>
      <c r="L681" s="167"/>
      <c r="M681" s="152"/>
      <c r="N681" s="152"/>
      <c r="O681" s="152"/>
      <c r="P681" s="152"/>
      <c r="Q681" s="152"/>
      <c r="R681" s="152"/>
      <c r="S681" s="162"/>
      <c r="T681" s="152"/>
      <c r="U681" s="152"/>
      <c r="V681" s="152"/>
      <c r="W681" s="152"/>
      <c r="X681" s="152"/>
      <c r="Y681" s="152"/>
      <c r="Z681" s="152"/>
      <c r="AA681" s="152"/>
      <c r="AB681" s="152"/>
      <c r="AC681" s="95"/>
      <c r="AH681" s="155"/>
      <c r="AI681" s="95"/>
      <c r="AJ681" s="95"/>
      <c r="AK681" s="95"/>
    </row>
    <row r="682" ht="26.25" customHeight="1">
      <c r="A682" s="162"/>
      <c r="B682" s="162"/>
      <c r="C682" s="163"/>
      <c r="D682" s="164"/>
      <c r="E682" s="164"/>
      <c r="F682" s="165"/>
      <c r="G682" s="166"/>
      <c r="H682" s="159"/>
      <c r="I682" s="167"/>
      <c r="J682" s="167"/>
      <c r="K682" s="167"/>
      <c r="L682" s="167"/>
      <c r="M682" s="152"/>
      <c r="N682" s="152"/>
      <c r="O682" s="152"/>
      <c r="P682" s="152"/>
      <c r="Q682" s="152"/>
      <c r="R682" s="152"/>
      <c r="S682" s="162"/>
      <c r="T682" s="152"/>
      <c r="U682" s="152"/>
      <c r="V682" s="152"/>
      <c r="W682" s="152"/>
      <c r="X682" s="152"/>
      <c r="Y682" s="152"/>
      <c r="Z682" s="152"/>
      <c r="AA682" s="152"/>
      <c r="AB682" s="152"/>
      <c r="AC682" s="95"/>
      <c r="AH682" s="155"/>
      <c r="AI682" s="95"/>
      <c r="AJ682" s="95"/>
      <c r="AK682" s="95"/>
    </row>
    <row r="683" ht="26.25" customHeight="1">
      <c r="A683" s="162"/>
      <c r="B683" s="162"/>
      <c r="C683" s="163"/>
      <c r="D683" s="164"/>
      <c r="E683" s="164"/>
      <c r="F683" s="165"/>
      <c r="G683" s="166"/>
      <c r="H683" s="159"/>
      <c r="I683" s="167"/>
      <c r="J683" s="167"/>
      <c r="K683" s="167"/>
      <c r="L683" s="167"/>
      <c r="M683" s="152"/>
      <c r="N683" s="152"/>
      <c r="O683" s="152"/>
      <c r="P683" s="152"/>
      <c r="Q683" s="152"/>
      <c r="R683" s="152"/>
      <c r="S683" s="162"/>
      <c r="T683" s="152"/>
      <c r="U683" s="152"/>
      <c r="V683" s="152"/>
      <c r="W683" s="152"/>
      <c r="X683" s="152"/>
      <c r="Y683" s="152"/>
      <c r="Z683" s="152"/>
      <c r="AA683" s="152"/>
      <c r="AB683" s="152"/>
      <c r="AC683" s="95"/>
      <c r="AH683" s="155"/>
      <c r="AI683" s="95"/>
      <c r="AJ683" s="95"/>
      <c r="AK683" s="95"/>
    </row>
    <row r="684" ht="26.25" customHeight="1">
      <c r="A684" s="162"/>
      <c r="B684" s="162"/>
      <c r="C684" s="163"/>
      <c r="D684" s="164"/>
      <c r="E684" s="164"/>
      <c r="F684" s="165"/>
      <c r="G684" s="166"/>
      <c r="H684" s="159"/>
      <c r="I684" s="167"/>
      <c r="J684" s="167"/>
      <c r="K684" s="167"/>
      <c r="L684" s="167"/>
      <c r="M684" s="152"/>
      <c r="N684" s="152"/>
      <c r="O684" s="152"/>
      <c r="P684" s="152"/>
      <c r="Q684" s="152"/>
      <c r="R684" s="152"/>
      <c r="S684" s="162"/>
      <c r="T684" s="152"/>
      <c r="U684" s="152"/>
      <c r="V684" s="152"/>
      <c r="W684" s="152"/>
      <c r="X684" s="152"/>
      <c r="Y684" s="152"/>
      <c r="Z684" s="152"/>
      <c r="AA684" s="152"/>
      <c r="AB684" s="152"/>
      <c r="AC684" s="95"/>
      <c r="AH684" s="155"/>
      <c r="AI684" s="95"/>
      <c r="AJ684" s="95"/>
      <c r="AK684" s="95"/>
    </row>
    <row r="685" ht="26.25" customHeight="1">
      <c r="A685" s="162"/>
      <c r="B685" s="162"/>
      <c r="C685" s="163"/>
      <c r="D685" s="164"/>
      <c r="E685" s="164"/>
      <c r="F685" s="165"/>
      <c r="G685" s="166"/>
      <c r="H685" s="159"/>
      <c r="I685" s="167"/>
      <c r="J685" s="167"/>
      <c r="K685" s="167"/>
      <c r="L685" s="167"/>
      <c r="M685" s="152"/>
      <c r="N685" s="152"/>
      <c r="O685" s="152"/>
      <c r="P685" s="152"/>
      <c r="Q685" s="152"/>
      <c r="R685" s="152"/>
      <c r="S685" s="162"/>
      <c r="T685" s="152"/>
      <c r="U685" s="152"/>
      <c r="V685" s="152"/>
      <c r="W685" s="152"/>
      <c r="X685" s="152"/>
      <c r="Y685" s="152"/>
      <c r="Z685" s="152"/>
      <c r="AA685" s="152"/>
      <c r="AB685" s="152"/>
      <c r="AC685" s="95"/>
      <c r="AH685" s="155"/>
      <c r="AI685" s="95"/>
      <c r="AJ685" s="95"/>
      <c r="AK685" s="95"/>
    </row>
    <row r="686" ht="26.25" customHeight="1">
      <c r="A686" s="162"/>
      <c r="B686" s="162"/>
      <c r="C686" s="163"/>
      <c r="D686" s="164"/>
      <c r="E686" s="164"/>
      <c r="F686" s="165"/>
      <c r="G686" s="166"/>
      <c r="H686" s="159"/>
      <c r="I686" s="167"/>
      <c r="J686" s="167"/>
      <c r="K686" s="167"/>
      <c r="L686" s="167"/>
      <c r="M686" s="152"/>
      <c r="N686" s="152"/>
      <c r="O686" s="152"/>
      <c r="P686" s="152"/>
      <c r="Q686" s="152"/>
      <c r="R686" s="152"/>
      <c r="S686" s="162"/>
      <c r="T686" s="152"/>
      <c r="U686" s="152"/>
      <c r="V686" s="152"/>
      <c r="W686" s="152"/>
      <c r="X686" s="152"/>
      <c r="Y686" s="152"/>
      <c r="Z686" s="152"/>
      <c r="AA686" s="152"/>
      <c r="AB686" s="152"/>
      <c r="AC686" s="95"/>
      <c r="AH686" s="155"/>
      <c r="AI686" s="95"/>
      <c r="AJ686" s="95"/>
      <c r="AK686" s="95"/>
    </row>
    <row r="687" ht="26.25" customHeight="1">
      <c r="A687" s="162"/>
      <c r="B687" s="162"/>
      <c r="C687" s="163"/>
      <c r="D687" s="164"/>
      <c r="E687" s="164"/>
      <c r="F687" s="165"/>
      <c r="G687" s="166"/>
      <c r="H687" s="159"/>
      <c r="I687" s="167"/>
      <c r="J687" s="167"/>
      <c r="K687" s="167"/>
      <c r="L687" s="167"/>
      <c r="M687" s="152"/>
      <c r="N687" s="152"/>
      <c r="O687" s="152"/>
      <c r="P687" s="152"/>
      <c r="Q687" s="152"/>
      <c r="R687" s="152"/>
      <c r="S687" s="162"/>
      <c r="T687" s="152"/>
      <c r="U687" s="152"/>
      <c r="V687" s="152"/>
      <c r="W687" s="152"/>
      <c r="X687" s="152"/>
      <c r="Y687" s="152"/>
      <c r="Z687" s="152"/>
      <c r="AA687" s="152"/>
      <c r="AB687" s="152"/>
      <c r="AC687" s="95"/>
      <c r="AH687" s="155"/>
      <c r="AI687" s="95"/>
      <c r="AJ687" s="95"/>
      <c r="AK687" s="95"/>
    </row>
    <row r="688" ht="26.25" customHeight="1">
      <c r="A688" s="162"/>
      <c r="B688" s="162"/>
      <c r="C688" s="163"/>
      <c r="D688" s="164"/>
      <c r="E688" s="164"/>
      <c r="F688" s="165"/>
      <c r="G688" s="166"/>
      <c r="H688" s="159"/>
      <c r="I688" s="167"/>
      <c r="J688" s="167"/>
      <c r="K688" s="167"/>
      <c r="L688" s="167"/>
      <c r="M688" s="152"/>
      <c r="N688" s="152"/>
      <c r="O688" s="152"/>
      <c r="P688" s="152"/>
      <c r="Q688" s="152"/>
      <c r="R688" s="152"/>
      <c r="S688" s="162"/>
      <c r="T688" s="152"/>
      <c r="U688" s="152"/>
      <c r="V688" s="152"/>
      <c r="W688" s="152"/>
      <c r="X688" s="152"/>
      <c r="Y688" s="152"/>
      <c r="Z688" s="152"/>
      <c r="AA688" s="152"/>
      <c r="AB688" s="152"/>
      <c r="AC688" s="95"/>
      <c r="AH688" s="155"/>
      <c r="AI688" s="95"/>
      <c r="AJ688" s="95"/>
      <c r="AK688" s="95"/>
    </row>
    <row r="689" ht="26.25" customHeight="1">
      <c r="A689" s="162"/>
      <c r="B689" s="162"/>
      <c r="C689" s="163"/>
      <c r="D689" s="164"/>
      <c r="E689" s="164"/>
      <c r="F689" s="165"/>
      <c r="G689" s="166"/>
      <c r="H689" s="159"/>
      <c r="I689" s="167"/>
      <c r="J689" s="167"/>
      <c r="K689" s="167"/>
      <c r="L689" s="167"/>
      <c r="M689" s="152"/>
      <c r="N689" s="152"/>
      <c r="O689" s="152"/>
      <c r="P689" s="152"/>
      <c r="Q689" s="152"/>
      <c r="R689" s="152"/>
      <c r="S689" s="162"/>
      <c r="T689" s="152"/>
      <c r="U689" s="152"/>
      <c r="V689" s="152"/>
      <c r="W689" s="152"/>
      <c r="X689" s="152"/>
      <c r="Y689" s="152"/>
      <c r="Z689" s="152"/>
      <c r="AA689" s="152"/>
      <c r="AB689" s="152"/>
      <c r="AC689" s="95"/>
      <c r="AH689" s="155"/>
      <c r="AI689" s="95"/>
      <c r="AJ689" s="95"/>
      <c r="AK689" s="95"/>
    </row>
    <row r="690" ht="26.25" customHeight="1">
      <c r="A690" s="162"/>
      <c r="B690" s="162"/>
      <c r="C690" s="163"/>
      <c r="D690" s="164"/>
      <c r="E690" s="164"/>
      <c r="F690" s="165"/>
      <c r="G690" s="166"/>
      <c r="H690" s="159"/>
      <c r="I690" s="167"/>
      <c r="J690" s="167"/>
      <c r="K690" s="167"/>
      <c r="L690" s="167"/>
      <c r="M690" s="152"/>
      <c r="N690" s="152"/>
      <c r="O690" s="152"/>
      <c r="P690" s="152"/>
      <c r="Q690" s="152"/>
      <c r="R690" s="152"/>
      <c r="S690" s="162"/>
      <c r="T690" s="152"/>
      <c r="U690" s="152"/>
      <c r="V690" s="152"/>
      <c r="W690" s="152"/>
      <c r="X690" s="152"/>
      <c r="Y690" s="152"/>
      <c r="Z690" s="152"/>
      <c r="AA690" s="152"/>
      <c r="AB690" s="152"/>
      <c r="AC690" s="95"/>
      <c r="AH690" s="155"/>
      <c r="AI690" s="95"/>
      <c r="AJ690" s="95"/>
      <c r="AK690" s="95"/>
    </row>
    <row r="691" ht="26.25" customHeight="1">
      <c r="A691" s="162"/>
      <c r="B691" s="162"/>
      <c r="C691" s="163"/>
      <c r="D691" s="164"/>
      <c r="E691" s="164"/>
      <c r="F691" s="165"/>
      <c r="G691" s="166"/>
      <c r="H691" s="159"/>
      <c r="I691" s="167"/>
      <c r="J691" s="167"/>
      <c r="K691" s="167"/>
      <c r="L691" s="167"/>
      <c r="M691" s="152"/>
      <c r="N691" s="152"/>
      <c r="O691" s="152"/>
      <c r="P691" s="152"/>
      <c r="Q691" s="152"/>
      <c r="R691" s="152"/>
      <c r="S691" s="162"/>
      <c r="T691" s="152"/>
      <c r="U691" s="152"/>
      <c r="V691" s="152"/>
      <c r="W691" s="152"/>
      <c r="X691" s="152"/>
      <c r="Y691" s="152"/>
      <c r="Z691" s="152"/>
      <c r="AA691" s="152"/>
      <c r="AB691" s="152"/>
      <c r="AC691" s="95"/>
      <c r="AH691" s="155"/>
      <c r="AI691" s="95"/>
      <c r="AJ691" s="95"/>
      <c r="AK691" s="95"/>
    </row>
    <row r="692" ht="26.25" customHeight="1">
      <c r="A692" s="162"/>
      <c r="B692" s="162"/>
      <c r="C692" s="163"/>
      <c r="D692" s="164"/>
      <c r="E692" s="164"/>
      <c r="F692" s="165"/>
      <c r="G692" s="166"/>
      <c r="H692" s="159"/>
      <c r="I692" s="167"/>
      <c r="J692" s="167"/>
      <c r="K692" s="167"/>
      <c r="L692" s="167"/>
      <c r="M692" s="152"/>
      <c r="N692" s="152"/>
      <c r="O692" s="152"/>
      <c r="P692" s="152"/>
      <c r="Q692" s="152"/>
      <c r="R692" s="152"/>
      <c r="S692" s="162"/>
      <c r="T692" s="152"/>
      <c r="U692" s="152"/>
      <c r="V692" s="152"/>
      <c r="W692" s="152"/>
      <c r="X692" s="152"/>
      <c r="Y692" s="152"/>
      <c r="Z692" s="152"/>
      <c r="AA692" s="152"/>
      <c r="AB692" s="152"/>
      <c r="AC692" s="95"/>
      <c r="AH692" s="155"/>
      <c r="AI692" s="95"/>
      <c r="AJ692" s="95"/>
      <c r="AK692" s="95"/>
    </row>
    <row r="693" ht="26.25" customHeight="1">
      <c r="A693" s="162"/>
      <c r="B693" s="162"/>
      <c r="C693" s="163"/>
      <c r="D693" s="164"/>
      <c r="E693" s="164"/>
      <c r="F693" s="165"/>
      <c r="G693" s="166"/>
      <c r="H693" s="159"/>
      <c r="I693" s="167"/>
      <c r="J693" s="167"/>
      <c r="K693" s="167"/>
      <c r="L693" s="167"/>
      <c r="M693" s="152"/>
      <c r="N693" s="152"/>
      <c r="O693" s="152"/>
      <c r="P693" s="152"/>
      <c r="Q693" s="152"/>
      <c r="R693" s="152"/>
      <c r="S693" s="162"/>
      <c r="T693" s="152"/>
      <c r="U693" s="152"/>
      <c r="V693" s="152"/>
      <c r="W693" s="152"/>
      <c r="X693" s="152"/>
      <c r="Y693" s="152"/>
      <c r="Z693" s="152"/>
      <c r="AA693" s="152"/>
      <c r="AB693" s="152"/>
      <c r="AC693" s="95"/>
      <c r="AH693" s="155"/>
      <c r="AI693" s="95"/>
      <c r="AJ693" s="95"/>
      <c r="AK693" s="95"/>
    </row>
    <row r="694" ht="26.25" customHeight="1">
      <c r="A694" s="162"/>
      <c r="B694" s="162"/>
      <c r="C694" s="163"/>
      <c r="D694" s="164"/>
      <c r="E694" s="164"/>
      <c r="F694" s="165"/>
      <c r="G694" s="166"/>
      <c r="H694" s="159"/>
      <c r="I694" s="167"/>
      <c r="J694" s="167"/>
      <c r="K694" s="167"/>
      <c r="L694" s="167"/>
      <c r="M694" s="152"/>
      <c r="N694" s="152"/>
      <c r="O694" s="152"/>
      <c r="P694" s="152"/>
      <c r="Q694" s="152"/>
      <c r="R694" s="152"/>
      <c r="S694" s="162"/>
      <c r="T694" s="152"/>
      <c r="U694" s="152"/>
      <c r="V694" s="152"/>
      <c r="W694" s="152"/>
      <c r="X694" s="152"/>
      <c r="Y694" s="152"/>
      <c r="Z694" s="152"/>
      <c r="AA694" s="152"/>
      <c r="AB694" s="152"/>
      <c r="AC694" s="95"/>
      <c r="AH694" s="155"/>
      <c r="AI694" s="95"/>
      <c r="AJ694" s="95"/>
      <c r="AK694" s="95"/>
    </row>
    <row r="695" ht="26.25" customHeight="1">
      <c r="A695" s="162"/>
      <c r="B695" s="162"/>
      <c r="C695" s="163"/>
      <c r="D695" s="164"/>
      <c r="E695" s="164"/>
      <c r="F695" s="165"/>
      <c r="G695" s="166"/>
      <c r="H695" s="159"/>
      <c r="I695" s="167"/>
      <c r="J695" s="167"/>
      <c r="K695" s="167"/>
      <c r="L695" s="167"/>
      <c r="M695" s="152"/>
      <c r="N695" s="152"/>
      <c r="O695" s="152"/>
      <c r="P695" s="152"/>
      <c r="Q695" s="152"/>
      <c r="R695" s="152"/>
      <c r="S695" s="162"/>
      <c r="T695" s="152"/>
      <c r="U695" s="152"/>
      <c r="V695" s="152"/>
      <c r="W695" s="152"/>
      <c r="X695" s="152"/>
      <c r="Y695" s="152"/>
      <c r="Z695" s="152"/>
      <c r="AA695" s="152"/>
      <c r="AB695" s="152"/>
      <c r="AC695" s="95"/>
      <c r="AH695" s="155"/>
      <c r="AI695" s="95"/>
      <c r="AJ695" s="95"/>
      <c r="AK695" s="95"/>
    </row>
    <row r="696" ht="26.25" customHeight="1">
      <c r="A696" s="162"/>
      <c r="B696" s="162"/>
      <c r="C696" s="163"/>
      <c r="D696" s="164"/>
      <c r="E696" s="164"/>
      <c r="F696" s="165"/>
      <c r="G696" s="166"/>
      <c r="H696" s="159"/>
      <c r="I696" s="167"/>
      <c r="J696" s="167"/>
      <c r="K696" s="167"/>
      <c r="L696" s="167"/>
      <c r="M696" s="152"/>
      <c r="N696" s="152"/>
      <c r="O696" s="152"/>
      <c r="P696" s="152"/>
      <c r="Q696" s="152"/>
      <c r="R696" s="152"/>
      <c r="S696" s="162"/>
      <c r="T696" s="152"/>
      <c r="U696" s="152"/>
      <c r="V696" s="152"/>
      <c r="W696" s="152"/>
      <c r="X696" s="152"/>
      <c r="Y696" s="152"/>
      <c r="Z696" s="152"/>
      <c r="AA696" s="152"/>
      <c r="AB696" s="152"/>
      <c r="AC696" s="95"/>
      <c r="AH696" s="155"/>
      <c r="AI696" s="95"/>
      <c r="AJ696" s="95"/>
      <c r="AK696" s="95"/>
    </row>
    <row r="697" ht="26.25" customHeight="1">
      <c r="A697" s="162"/>
      <c r="B697" s="162"/>
      <c r="C697" s="163"/>
      <c r="D697" s="164"/>
      <c r="E697" s="164"/>
      <c r="F697" s="165"/>
      <c r="G697" s="166"/>
      <c r="H697" s="159"/>
      <c r="I697" s="167"/>
      <c r="J697" s="167"/>
      <c r="K697" s="167"/>
      <c r="L697" s="167"/>
      <c r="M697" s="152"/>
      <c r="N697" s="152"/>
      <c r="O697" s="152"/>
      <c r="P697" s="152"/>
      <c r="Q697" s="152"/>
      <c r="R697" s="152"/>
      <c r="S697" s="162"/>
      <c r="T697" s="152"/>
      <c r="U697" s="152"/>
      <c r="V697" s="152"/>
      <c r="W697" s="152"/>
      <c r="X697" s="152"/>
      <c r="Y697" s="152"/>
      <c r="Z697" s="152"/>
      <c r="AA697" s="152"/>
      <c r="AB697" s="152"/>
      <c r="AC697" s="95"/>
      <c r="AH697" s="155"/>
      <c r="AI697" s="95"/>
      <c r="AJ697" s="95"/>
      <c r="AK697" s="95"/>
    </row>
    <row r="698" ht="26.25" customHeight="1">
      <c r="A698" s="162"/>
      <c r="B698" s="162"/>
      <c r="C698" s="163"/>
      <c r="D698" s="164"/>
      <c r="E698" s="164"/>
      <c r="F698" s="165"/>
      <c r="G698" s="166"/>
      <c r="H698" s="159"/>
      <c r="I698" s="167"/>
      <c r="J698" s="167"/>
      <c r="K698" s="167"/>
      <c r="L698" s="167"/>
      <c r="M698" s="152"/>
      <c r="N698" s="152"/>
      <c r="O698" s="152"/>
      <c r="P698" s="152"/>
      <c r="Q698" s="152"/>
      <c r="R698" s="152"/>
      <c r="S698" s="162"/>
      <c r="T698" s="152"/>
      <c r="U698" s="152"/>
      <c r="V698" s="152"/>
      <c r="W698" s="152"/>
      <c r="X698" s="152"/>
      <c r="Y698" s="152"/>
      <c r="Z698" s="152"/>
      <c r="AA698" s="152"/>
      <c r="AB698" s="152"/>
      <c r="AC698" s="95"/>
      <c r="AH698" s="155"/>
      <c r="AI698" s="95"/>
      <c r="AJ698" s="95"/>
      <c r="AK698" s="95"/>
    </row>
    <row r="699" ht="26.25" customHeight="1">
      <c r="A699" s="162"/>
      <c r="B699" s="162"/>
      <c r="C699" s="163"/>
      <c r="D699" s="164"/>
      <c r="E699" s="164"/>
      <c r="F699" s="165"/>
      <c r="G699" s="166"/>
      <c r="H699" s="159"/>
      <c r="I699" s="167"/>
      <c r="J699" s="167"/>
      <c r="K699" s="167"/>
      <c r="L699" s="167"/>
      <c r="M699" s="152"/>
      <c r="N699" s="152"/>
      <c r="O699" s="152"/>
      <c r="P699" s="152"/>
      <c r="Q699" s="152"/>
      <c r="R699" s="152"/>
      <c r="S699" s="162"/>
      <c r="T699" s="152"/>
      <c r="U699" s="152"/>
      <c r="V699" s="152"/>
      <c r="W699" s="152"/>
      <c r="X699" s="152"/>
      <c r="Y699" s="152"/>
      <c r="Z699" s="152"/>
      <c r="AA699" s="152"/>
      <c r="AB699" s="152"/>
      <c r="AC699" s="95"/>
      <c r="AH699" s="155"/>
      <c r="AI699" s="95"/>
      <c r="AJ699" s="95"/>
      <c r="AK699" s="95"/>
    </row>
    <row r="700" ht="26.25" customHeight="1">
      <c r="A700" s="162"/>
      <c r="B700" s="162"/>
      <c r="C700" s="163"/>
      <c r="D700" s="164"/>
      <c r="E700" s="164"/>
      <c r="F700" s="165"/>
      <c r="G700" s="166"/>
      <c r="H700" s="159"/>
      <c r="I700" s="167"/>
      <c r="J700" s="167"/>
      <c r="K700" s="167"/>
      <c r="L700" s="167"/>
      <c r="M700" s="152"/>
      <c r="N700" s="152"/>
      <c r="O700" s="152"/>
      <c r="P700" s="152"/>
      <c r="Q700" s="152"/>
      <c r="R700" s="152"/>
      <c r="S700" s="162"/>
      <c r="T700" s="152"/>
      <c r="U700" s="152"/>
      <c r="V700" s="152"/>
      <c r="W700" s="152"/>
      <c r="X700" s="152"/>
      <c r="Y700" s="152"/>
      <c r="Z700" s="152"/>
      <c r="AA700" s="152"/>
      <c r="AB700" s="152"/>
      <c r="AC700" s="95"/>
      <c r="AH700" s="155"/>
      <c r="AI700" s="95"/>
      <c r="AJ700" s="95"/>
      <c r="AK700" s="95"/>
    </row>
    <row r="701" ht="26.25" customHeight="1">
      <c r="A701" s="162"/>
      <c r="B701" s="162"/>
      <c r="C701" s="163"/>
      <c r="D701" s="164"/>
      <c r="E701" s="164"/>
      <c r="F701" s="165"/>
      <c r="G701" s="166"/>
      <c r="H701" s="159"/>
      <c r="I701" s="167"/>
      <c r="J701" s="167"/>
      <c r="K701" s="167"/>
      <c r="L701" s="167"/>
      <c r="M701" s="152"/>
      <c r="N701" s="152"/>
      <c r="O701" s="152"/>
      <c r="P701" s="152"/>
      <c r="Q701" s="152"/>
      <c r="R701" s="152"/>
      <c r="S701" s="162"/>
      <c r="T701" s="152"/>
      <c r="U701" s="152"/>
      <c r="V701" s="152"/>
      <c r="W701" s="152"/>
      <c r="X701" s="152"/>
      <c r="Y701" s="152"/>
      <c r="Z701" s="152"/>
      <c r="AA701" s="152"/>
      <c r="AB701" s="152"/>
      <c r="AC701" s="95"/>
      <c r="AH701" s="155"/>
      <c r="AI701" s="95"/>
      <c r="AJ701" s="95"/>
      <c r="AK701" s="95"/>
    </row>
    <row r="702" ht="26.25" customHeight="1">
      <c r="A702" s="162"/>
      <c r="B702" s="162"/>
      <c r="C702" s="163"/>
      <c r="D702" s="164"/>
      <c r="E702" s="164"/>
      <c r="F702" s="165"/>
      <c r="G702" s="166"/>
      <c r="H702" s="159"/>
      <c r="I702" s="167"/>
      <c r="J702" s="167"/>
      <c r="K702" s="167"/>
      <c r="L702" s="167"/>
      <c r="M702" s="152"/>
      <c r="N702" s="152"/>
      <c r="O702" s="152"/>
      <c r="P702" s="152"/>
      <c r="Q702" s="152"/>
      <c r="R702" s="152"/>
      <c r="S702" s="162"/>
      <c r="T702" s="152"/>
      <c r="U702" s="152"/>
      <c r="V702" s="152"/>
      <c r="W702" s="152"/>
      <c r="X702" s="152"/>
      <c r="Y702" s="152"/>
      <c r="Z702" s="152"/>
      <c r="AA702" s="152"/>
      <c r="AB702" s="152"/>
      <c r="AC702" s="95"/>
      <c r="AH702" s="155"/>
      <c r="AI702" s="95"/>
      <c r="AJ702" s="95"/>
      <c r="AK702" s="95"/>
    </row>
    <row r="703" ht="26.25" customHeight="1">
      <c r="A703" s="162"/>
      <c r="B703" s="162"/>
      <c r="C703" s="163"/>
      <c r="D703" s="164"/>
      <c r="E703" s="164"/>
      <c r="F703" s="165"/>
      <c r="G703" s="166"/>
      <c r="H703" s="159"/>
      <c r="I703" s="167"/>
      <c r="J703" s="167"/>
      <c r="K703" s="167"/>
      <c r="L703" s="167"/>
      <c r="M703" s="152"/>
      <c r="N703" s="152"/>
      <c r="O703" s="152"/>
      <c r="P703" s="152"/>
      <c r="Q703" s="152"/>
      <c r="R703" s="152"/>
      <c r="S703" s="162"/>
      <c r="T703" s="152"/>
      <c r="U703" s="152"/>
      <c r="V703" s="152"/>
      <c r="W703" s="152"/>
      <c r="X703" s="152"/>
      <c r="Y703" s="152"/>
      <c r="Z703" s="152"/>
      <c r="AA703" s="152"/>
      <c r="AB703" s="152"/>
      <c r="AC703" s="95"/>
      <c r="AH703" s="155"/>
      <c r="AI703" s="95"/>
      <c r="AJ703" s="95"/>
      <c r="AK703" s="95"/>
    </row>
    <row r="704" ht="26.25" customHeight="1">
      <c r="A704" s="162"/>
      <c r="B704" s="162"/>
      <c r="C704" s="163"/>
      <c r="D704" s="164"/>
      <c r="E704" s="164"/>
      <c r="F704" s="165"/>
      <c r="G704" s="166"/>
      <c r="H704" s="159"/>
      <c r="I704" s="167"/>
      <c r="J704" s="167"/>
      <c r="K704" s="167"/>
      <c r="L704" s="167"/>
      <c r="M704" s="152"/>
      <c r="N704" s="152"/>
      <c r="O704" s="152"/>
      <c r="P704" s="152"/>
      <c r="Q704" s="152"/>
      <c r="R704" s="152"/>
      <c r="S704" s="162"/>
      <c r="T704" s="152"/>
      <c r="U704" s="152"/>
      <c r="V704" s="152"/>
      <c r="W704" s="152"/>
      <c r="X704" s="152"/>
      <c r="Y704" s="152"/>
      <c r="Z704" s="152"/>
      <c r="AA704" s="152"/>
      <c r="AB704" s="152"/>
      <c r="AC704" s="95"/>
      <c r="AH704" s="155"/>
      <c r="AI704" s="95"/>
      <c r="AJ704" s="95"/>
      <c r="AK704" s="95"/>
    </row>
    <row r="705" ht="26.25" customHeight="1">
      <c r="A705" s="162"/>
      <c r="B705" s="162"/>
      <c r="C705" s="163"/>
      <c r="D705" s="164"/>
      <c r="E705" s="164"/>
      <c r="F705" s="165"/>
      <c r="G705" s="166"/>
      <c r="H705" s="159"/>
      <c r="I705" s="167"/>
      <c r="J705" s="167"/>
      <c r="K705" s="167"/>
      <c r="L705" s="167"/>
      <c r="M705" s="152"/>
      <c r="N705" s="152"/>
      <c r="O705" s="152"/>
      <c r="P705" s="152"/>
      <c r="Q705" s="152"/>
      <c r="R705" s="152"/>
      <c r="S705" s="162"/>
      <c r="T705" s="152"/>
      <c r="U705" s="152"/>
      <c r="V705" s="152"/>
      <c r="W705" s="152"/>
      <c r="X705" s="152"/>
      <c r="Y705" s="152"/>
      <c r="Z705" s="152"/>
      <c r="AA705" s="152"/>
      <c r="AB705" s="152"/>
      <c r="AC705" s="95"/>
      <c r="AH705" s="155"/>
      <c r="AI705" s="95"/>
      <c r="AJ705" s="95"/>
      <c r="AK705" s="95"/>
    </row>
    <row r="706" ht="26.25" customHeight="1">
      <c r="A706" s="162"/>
      <c r="B706" s="162"/>
      <c r="C706" s="163"/>
      <c r="D706" s="164"/>
      <c r="E706" s="164"/>
      <c r="F706" s="165"/>
      <c r="G706" s="166"/>
      <c r="H706" s="159"/>
      <c r="I706" s="167"/>
      <c r="J706" s="167"/>
      <c r="K706" s="167"/>
      <c r="L706" s="167"/>
      <c r="M706" s="152"/>
      <c r="N706" s="152"/>
      <c r="O706" s="152"/>
      <c r="P706" s="152"/>
      <c r="Q706" s="152"/>
      <c r="R706" s="152"/>
      <c r="S706" s="162"/>
      <c r="T706" s="152"/>
      <c r="U706" s="152"/>
      <c r="V706" s="152"/>
      <c r="W706" s="152"/>
      <c r="X706" s="152"/>
      <c r="Y706" s="152"/>
      <c r="Z706" s="152"/>
      <c r="AA706" s="152"/>
      <c r="AB706" s="152"/>
      <c r="AC706" s="95"/>
      <c r="AH706" s="155"/>
      <c r="AI706" s="95"/>
      <c r="AJ706" s="95"/>
      <c r="AK706" s="95"/>
    </row>
    <row r="707" ht="26.25" customHeight="1">
      <c r="A707" s="162"/>
      <c r="B707" s="162"/>
      <c r="C707" s="163"/>
      <c r="D707" s="164"/>
      <c r="E707" s="164"/>
      <c r="F707" s="165"/>
      <c r="G707" s="166"/>
      <c r="H707" s="159"/>
      <c r="I707" s="167"/>
      <c r="J707" s="167"/>
      <c r="K707" s="167"/>
      <c r="L707" s="167"/>
      <c r="M707" s="152"/>
      <c r="N707" s="152"/>
      <c r="O707" s="152"/>
      <c r="P707" s="152"/>
      <c r="Q707" s="152"/>
      <c r="R707" s="152"/>
      <c r="S707" s="162"/>
      <c r="T707" s="152"/>
      <c r="U707" s="152"/>
      <c r="V707" s="152"/>
      <c r="W707" s="152"/>
      <c r="X707" s="152"/>
      <c r="Y707" s="152"/>
      <c r="Z707" s="152"/>
      <c r="AA707" s="152"/>
      <c r="AB707" s="152"/>
      <c r="AC707" s="95"/>
      <c r="AH707" s="155"/>
      <c r="AI707" s="95"/>
      <c r="AJ707" s="95"/>
      <c r="AK707" s="95"/>
    </row>
    <row r="708" ht="26.25" customHeight="1">
      <c r="A708" s="162"/>
      <c r="B708" s="162"/>
      <c r="C708" s="163"/>
      <c r="D708" s="164"/>
      <c r="E708" s="164"/>
      <c r="F708" s="165"/>
      <c r="G708" s="166"/>
      <c r="H708" s="159"/>
      <c r="I708" s="167"/>
      <c r="J708" s="167"/>
      <c r="K708" s="167"/>
      <c r="L708" s="167"/>
      <c r="M708" s="152"/>
      <c r="N708" s="152"/>
      <c r="O708" s="152"/>
      <c r="P708" s="152"/>
      <c r="Q708" s="152"/>
      <c r="R708" s="152"/>
      <c r="S708" s="162"/>
      <c r="T708" s="152"/>
      <c r="U708" s="152"/>
      <c r="V708" s="152"/>
      <c r="W708" s="152"/>
      <c r="X708" s="152"/>
      <c r="Y708" s="152"/>
      <c r="Z708" s="152"/>
      <c r="AA708" s="152"/>
      <c r="AB708" s="152"/>
      <c r="AC708" s="95"/>
      <c r="AH708" s="155"/>
      <c r="AI708" s="95"/>
      <c r="AJ708" s="95"/>
      <c r="AK708" s="95"/>
    </row>
    <row r="709" ht="26.25" customHeight="1">
      <c r="A709" s="162"/>
      <c r="B709" s="162"/>
      <c r="C709" s="163"/>
      <c r="D709" s="164"/>
      <c r="E709" s="164"/>
      <c r="F709" s="165"/>
      <c r="G709" s="166"/>
      <c r="H709" s="159"/>
      <c r="I709" s="167"/>
      <c r="J709" s="167"/>
      <c r="K709" s="167"/>
      <c r="L709" s="167"/>
      <c r="M709" s="152"/>
      <c r="N709" s="152"/>
      <c r="O709" s="152"/>
      <c r="P709" s="152"/>
      <c r="Q709" s="152"/>
      <c r="R709" s="152"/>
      <c r="S709" s="162"/>
      <c r="T709" s="152"/>
      <c r="U709" s="152"/>
      <c r="V709" s="152"/>
      <c r="W709" s="152"/>
      <c r="X709" s="152"/>
      <c r="Y709" s="152"/>
      <c r="Z709" s="152"/>
      <c r="AA709" s="152"/>
      <c r="AB709" s="152"/>
      <c r="AC709" s="95"/>
      <c r="AH709" s="155"/>
      <c r="AI709" s="95"/>
      <c r="AJ709" s="95"/>
      <c r="AK709" s="95"/>
    </row>
    <row r="710" ht="26.25" customHeight="1">
      <c r="A710" s="162"/>
      <c r="B710" s="162"/>
      <c r="C710" s="163"/>
      <c r="D710" s="164"/>
      <c r="E710" s="164"/>
      <c r="F710" s="165"/>
      <c r="G710" s="166"/>
      <c r="H710" s="159"/>
      <c r="I710" s="167"/>
      <c r="J710" s="167"/>
      <c r="K710" s="167"/>
      <c r="L710" s="167"/>
      <c r="M710" s="152"/>
      <c r="N710" s="152"/>
      <c r="O710" s="152"/>
      <c r="P710" s="152"/>
      <c r="Q710" s="152"/>
      <c r="R710" s="152"/>
      <c r="S710" s="162"/>
      <c r="T710" s="152"/>
      <c r="U710" s="152"/>
      <c r="V710" s="152"/>
      <c r="W710" s="152"/>
      <c r="X710" s="152"/>
      <c r="Y710" s="152"/>
      <c r="Z710" s="152"/>
      <c r="AA710" s="152"/>
      <c r="AB710" s="152"/>
      <c r="AC710" s="95"/>
      <c r="AH710" s="155"/>
      <c r="AI710" s="95"/>
      <c r="AJ710" s="95"/>
      <c r="AK710" s="95"/>
    </row>
    <row r="711" ht="26.25" customHeight="1">
      <c r="A711" s="162"/>
      <c r="B711" s="162"/>
      <c r="C711" s="163"/>
      <c r="D711" s="164"/>
      <c r="E711" s="164"/>
      <c r="F711" s="165"/>
      <c r="G711" s="166"/>
      <c r="H711" s="159"/>
      <c r="I711" s="167"/>
      <c r="J711" s="167"/>
      <c r="K711" s="167"/>
      <c r="L711" s="167"/>
      <c r="M711" s="152"/>
      <c r="N711" s="152"/>
      <c r="O711" s="152"/>
      <c r="P711" s="152"/>
      <c r="Q711" s="152"/>
      <c r="R711" s="152"/>
      <c r="S711" s="162"/>
      <c r="T711" s="152"/>
      <c r="U711" s="152"/>
      <c r="V711" s="152"/>
      <c r="W711" s="152"/>
      <c r="X711" s="152"/>
      <c r="Y711" s="152"/>
      <c r="Z711" s="152"/>
      <c r="AA711" s="152"/>
      <c r="AB711" s="152"/>
      <c r="AC711" s="95"/>
      <c r="AH711" s="155"/>
      <c r="AI711" s="95"/>
      <c r="AJ711" s="95"/>
      <c r="AK711" s="95"/>
    </row>
    <row r="712" ht="26.25" customHeight="1">
      <c r="A712" s="162"/>
      <c r="B712" s="162"/>
      <c r="C712" s="163"/>
      <c r="D712" s="164"/>
      <c r="E712" s="164"/>
      <c r="F712" s="165"/>
      <c r="G712" s="166"/>
      <c r="H712" s="159"/>
      <c r="I712" s="167"/>
      <c r="J712" s="167"/>
      <c r="K712" s="167"/>
      <c r="L712" s="167"/>
      <c r="M712" s="152"/>
      <c r="N712" s="152"/>
      <c r="O712" s="152"/>
      <c r="P712" s="152"/>
      <c r="Q712" s="152"/>
      <c r="R712" s="152"/>
      <c r="S712" s="162"/>
      <c r="T712" s="152"/>
      <c r="U712" s="152"/>
      <c r="V712" s="152"/>
      <c r="W712" s="152"/>
      <c r="X712" s="152"/>
      <c r="Y712" s="152"/>
      <c r="Z712" s="152"/>
      <c r="AA712" s="152"/>
      <c r="AB712" s="152"/>
      <c r="AC712" s="95"/>
      <c r="AH712" s="155"/>
      <c r="AI712" s="95"/>
      <c r="AJ712" s="95"/>
      <c r="AK712" s="95"/>
    </row>
    <row r="713" ht="26.25" customHeight="1">
      <c r="A713" s="162"/>
      <c r="B713" s="162"/>
      <c r="C713" s="163"/>
      <c r="D713" s="164"/>
      <c r="E713" s="164"/>
      <c r="F713" s="165"/>
      <c r="G713" s="166"/>
      <c r="H713" s="159"/>
      <c r="I713" s="167"/>
      <c r="J713" s="167"/>
      <c r="K713" s="167"/>
      <c r="L713" s="167"/>
      <c r="M713" s="152"/>
      <c r="N713" s="152"/>
      <c r="O713" s="152"/>
      <c r="P713" s="152"/>
      <c r="Q713" s="152"/>
      <c r="R713" s="152"/>
      <c r="S713" s="162"/>
      <c r="T713" s="152"/>
      <c r="U713" s="152"/>
      <c r="V713" s="152"/>
      <c r="W713" s="152"/>
      <c r="X713" s="152"/>
      <c r="Y713" s="152"/>
      <c r="Z713" s="152"/>
      <c r="AA713" s="152"/>
      <c r="AB713" s="152"/>
      <c r="AC713" s="95"/>
      <c r="AH713" s="155"/>
      <c r="AI713" s="95"/>
      <c r="AJ713" s="95"/>
      <c r="AK713" s="95"/>
    </row>
    <row r="714" ht="26.25" customHeight="1">
      <c r="A714" s="162"/>
      <c r="B714" s="162"/>
      <c r="C714" s="163"/>
      <c r="D714" s="164"/>
      <c r="E714" s="164"/>
      <c r="F714" s="165"/>
      <c r="G714" s="166"/>
      <c r="H714" s="159"/>
      <c r="I714" s="167"/>
      <c r="J714" s="167"/>
      <c r="K714" s="167"/>
      <c r="L714" s="167"/>
      <c r="M714" s="152"/>
      <c r="N714" s="152"/>
      <c r="O714" s="152"/>
      <c r="P714" s="152"/>
      <c r="Q714" s="152"/>
      <c r="R714" s="152"/>
      <c r="S714" s="162"/>
      <c r="T714" s="152"/>
      <c r="U714" s="152"/>
      <c r="V714" s="152"/>
      <c r="W714" s="152"/>
      <c r="X714" s="152"/>
      <c r="Y714" s="152"/>
      <c r="Z714" s="152"/>
      <c r="AA714" s="152"/>
      <c r="AB714" s="152"/>
      <c r="AC714" s="95"/>
      <c r="AH714" s="155"/>
      <c r="AI714" s="95"/>
      <c r="AJ714" s="95"/>
      <c r="AK714" s="95"/>
    </row>
    <row r="715" ht="26.25" customHeight="1">
      <c r="A715" s="162"/>
      <c r="B715" s="162"/>
      <c r="C715" s="163"/>
      <c r="D715" s="164"/>
      <c r="E715" s="164"/>
      <c r="F715" s="165"/>
      <c r="G715" s="166"/>
      <c r="H715" s="159"/>
      <c r="I715" s="167"/>
      <c r="J715" s="167"/>
      <c r="K715" s="167"/>
      <c r="L715" s="167"/>
      <c r="M715" s="152"/>
      <c r="N715" s="152"/>
      <c r="O715" s="152"/>
      <c r="P715" s="152"/>
      <c r="Q715" s="152"/>
      <c r="R715" s="152"/>
      <c r="S715" s="162"/>
      <c r="T715" s="152"/>
      <c r="U715" s="152"/>
      <c r="V715" s="152"/>
      <c r="W715" s="152"/>
      <c r="X715" s="152"/>
      <c r="Y715" s="152"/>
      <c r="Z715" s="152"/>
      <c r="AA715" s="152"/>
      <c r="AB715" s="152"/>
      <c r="AC715" s="95"/>
      <c r="AH715" s="155"/>
      <c r="AI715" s="95"/>
      <c r="AJ715" s="95"/>
      <c r="AK715" s="95"/>
    </row>
    <row r="716" ht="26.25" customHeight="1">
      <c r="A716" s="162"/>
      <c r="B716" s="162"/>
      <c r="C716" s="163"/>
      <c r="D716" s="164"/>
      <c r="E716" s="164"/>
      <c r="F716" s="165"/>
      <c r="G716" s="166"/>
      <c r="H716" s="159"/>
      <c r="I716" s="167"/>
      <c r="J716" s="167"/>
      <c r="K716" s="167"/>
      <c r="L716" s="167"/>
      <c r="M716" s="152"/>
      <c r="N716" s="152"/>
      <c r="O716" s="152"/>
      <c r="P716" s="152"/>
      <c r="Q716" s="152"/>
      <c r="R716" s="152"/>
      <c r="S716" s="162"/>
      <c r="T716" s="152"/>
      <c r="U716" s="152"/>
      <c r="V716" s="152"/>
      <c r="W716" s="152"/>
      <c r="X716" s="152"/>
      <c r="Y716" s="152"/>
      <c r="Z716" s="152"/>
      <c r="AA716" s="152"/>
      <c r="AB716" s="152"/>
      <c r="AC716" s="95"/>
      <c r="AH716" s="155"/>
      <c r="AI716" s="95"/>
      <c r="AJ716" s="95"/>
      <c r="AK716" s="95"/>
    </row>
    <row r="717" ht="26.25" customHeight="1">
      <c r="A717" s="162"/>
      <c r="B717" s="162"/>
      <c r="C717" s="163"/>
      <c r="D717" s="164"/>
      <c r="E717" s="164"/>
      <c r="F717" s="165"/>
      <c r="G717" s="166"/>
      <c r="H717" s="159"/>
      <c r="I717" s="167"/>
      <c r="J717" s="167"/>
      <c r="K717" s="167"/>
      <c r="L717" s="167"/>
      <c r="M717" s="152"/>
      <c r="N717" s="152"/>
      <c r="O717" s="152"/>
      <c r="P717" s="152"/>
      <c r="Q717" s="152"/>
      <c r="R717" s="152"/>
      <c r="S717" s="162"/>
      <c r="T717" s="152"/>
      <c r="U717" s="152"/>
      <c r="V717" s="152"/>
      <c r="W717" s="152"/>
      <c r="X717" s="152"/>
      <c r="Y717" s="152"/>
      <c r="Z717" s="152"/>
      <c r="AA717" s="152"/>
      <c r="AB717" s="152"/>
      <c r="AC717" s="95"/>
      <c r="AH717" s="155"/>
      <c r="AI717" s="95"/>
      <c r="AJ717" s="95"/>
      <c r="AK717" s="95"/>
    </row>
    <row r="718" ht="26.25" customHeight="1">
      <c r="A718" s="162"/>
      <c r="B718" s="162"/>
      <c r="C718" s="163"/>
      <c r="D718" s="164"/>
      <c r="E718" s="164"/>
      <c r="F718" s="165"/>
      <c r="G718" s="166"/>
      <c r="H718" s="159"/>
      <c r="I718" s="167"/>
      <c r="J718" s="167"/>
      <c r="K718" s="167"/>
      <c r="L718" s="167"/>
      <c r="M718" s="152"/>
      <c r="N718" s="152"/>
      <c r="O718" s="152"/>
      <c r="P718" s="152"/>
      <c r="Q718" s="152"/>
      <c r="R718" s="152"/>
      <c r="S718" s="162"/>
      <c r="T718" s="152"/>
      <c r="U718" s="152"/>
      <c r="V718" s="152"/>
      <c r="W718" s="152"/>
      <c r="X718" s="152"/>
      <c r="Y718" s="152"/>
      <c r="Z718" s="152"/>
      <c r="AA718" s="152"/>
      <c r="AB718" s="152"/>
      <c r="AC718" s="95"/>
      <c r="AH718" s="155"/>
      <c r="AI718" s="95"/>
      <c r="AJ718" s="95"/>
      <c r="AK718" s="95"/>
    </row>
    <row r="719" ht="26.25" customHeight="1">
      <c r="A719" s="162"/>
      <c r="B719" s="162"/>
      <c r="C719" s="163"/>
      <c r="D719" s="164"/>
      <c r="E719" s="164"/>
      <c r="F719" s="165"/>
      <c r="G719" s="166"/>
      <c r="H719" s="159"/>
      <c r="I719" s="167"/>
      <c r="J719" s="167"/>
      <c r="K719" s="167"/>
      <c r="L719" s="167"/>
      <c r="M719" s="152"/>
      <c r="N719" s="152"/>
      <c r="O719" s="152"/>
      <c r="P719" s="152"/>
      <c r="Q719" s="152"/>
      <c r="R719" s="152"/>
      <c r="S719" s="162"/>
      <c r="T719" s="152"/>
      <c r="U719" s="152"/>
      <c r="V719" s="152"/>
      <c r="W719" s="152"/>
      <c r="X719" s="152"/>
      <c r="Y719" s="152"/>
      <c r="Z719" s="152"/>
      <c r="AA719" s="152"/>
      <c r="AB719" s="152"/>
      <c r="AC719" s="95"/>
      <c r="AH719" s="155"/>
      <c r="AI719" s="95"/>
      <c r="AJ719" s="95"/>
      <c r="AK719" s="95"/>
    </row>
    <row r="720" ht="26.25" customHeight="1">
      <c r="A720" s="162"/>
      <c r="B720" s="162"/>
      <c r="C720" s="163"/>
      <c r="D720" s="164"/>
      <c r="E720" s="164"/>
      <c r="F720" s="165"/>
      <c r="G720" s="166"/>
      <c r="H720" s="159"/>
      <c r="I720" s="167"/>
      <c r="J720" s="167"/>
      <c r="K720" s="167"/>
      <c r="L720" s="167"/>
      <c r="M720" s="152"/>
      <c r="N720" s="152"/>
      <c r="O720" s="152"/>
      <c r="P720" s="152"/>
      <c r="Q720" s="152"/>
      <c r="R720" s="152"/>
      <c r="S720" s="162"/>
      <c r="T720" s="152"/>
      <c r="U720" s="152"/>
      <c r="V720" s="152"/>
      <c r="W720" s="152"/>
      <c r="X720" s="152"/>
      <c r="Y720" s="152"/>
      <c r="Z720" s="152"/>
      <c r="AA720" s="152"/>
      <c r="AB720" s="152"/>
      <c r="AC720" s="95"/>
      <c r="AH720" s="155"/>
      <c r="AI720" s="95"/>
      <c r="AJ720" s="95"/>
      <c r="AK720" s="95"/>
    </row>
    <row r="721" ht="26.25" customHeight="1">
      <c r="A721" s="162"/>
      <c r="B721" s="162"/>
      <c r="C721" s="163"/>
      <c r="D721" s="164"/>
      <c r="E721" s="164"/>
      <c r="F721" s="165"/>
      <c r="G721" s="166"/>
      <c r="H721" s="159"/>
      <c r="I721" s="167"/>
      <c r="J721" s="167"/>
      <c r="K721" s="167"/>
      <c r="L721" s="167"/>
      <c r="M721" s="152"/>
      <c r="N721" s="152"/>
      <c r="O721" s="152"/>
      <c r="P721" s="152"/>
      <c r="Q721" s="152"/>
      <c r="R721" s="152"/>
      <c r="S721" s="162"/>
      <c r="T721" s="152"/>
      <c r="U721" s="152"/>
      <c r="V721" s="152"/>
      <c r="W721" s="152"/>
      <c r="X721" s="152"/>
      <c r="Y721" s="152"/>
      <c r="Z721" s="152"/>
      <c r="AA721" s="152"/>
      <c r="AB721" s="152"/>
      <c r="AC721" s="95"/>
      <c r="AH721" s="155"/>
      <c r="AI721" s="95"/>
      <c r="AJ721" s="95"/>
      <c r="AK721" s="95"/>
    </row>
    <row r="722" ht="26.25" customHeight="1">
      <c r="A722" s="162"/>
      <c r="B722" s="162"/>
      <c r="C722" s="163"/>
      <c r="D722" s="164"/>
      <c r="E722" s="164"/>
      <c r="F722" s="165"/>
      <c r="G722" s="166"/>
      <c r="H722" s="159"/>
      <c r="I722" s="167"/>
      <c r="J722" s="167"/>
      <c r="K722" s="167"/>
      <c r="L722" s="167"/>
      <c r="M722" s="152"/>
      <c r="N722" s="152"/>
      <c r="O722" s="152"/>
      <c r="P722" s="152"/>
      <c r="Q722" s="152"/>
      <c r="R722" s="152"/>
      <c r="S722" s="162"/>
      <c r="T722" s="152"/>
      <c r="U722" s="152"/>
      <c r="V722" s="152"/>
      <c r="W722" s="152"/>
      <c r="X722" s="152"/>
      <c r="Y722" s="152"/>
      <c r="Z722" s="152"/>
      <c r="AA722" s="152"/>
      <c r="AB722" s="152"/>
      <c r="AC722" s="95"/>
      <c r="AH722" s="155"/>
      <c r="AI722" s="95"/>
      <c r="AJ722" s="95"/>
      <c r="AK722" s="95"/>
    </row>
    <row r="723" ht="26.25" customHeight="1">
      <c r="A723" s="162"/>
      <c r="B723" s="162"/>
      <c r="C723" s="163"/>
      <c r="D723" s="164"/>
      <c r="E723" s="164"/>
      <c r="F723" s="165"/>
      <c r="G723" s="166"/>
      <c r="H723" s="159"/>
      <c r="I723" s="167"/>
      <c r="J723" s="167"/>
      <c r="K723" s="167"/>
      <c r="L723" s="167"/>
      <c r="M723" s="152"/>
      <c r="N723" s="152"/>
      <c r="O723" s="152"/>
      <c r="P723" s="152"/>
      <c r="Q723" s="152"/>
      <c r="R723" s="152"/>
      <c r="S723" s="162"/>
      <c r="T723" s="152"/>
      <c r="U723" s="152"/>
      <c r="V723" s="152"/>
      <c r="W723" s="152"/>
      <c r="X723" s="152"/>
      <c r="Y723" s="152"/>
      <c r="Z723" s="152"/>
      <c r="AA723" s="152"/>
      <c r="AB723" s="152"/>
      <c r="AC723" s="95"/>
      <c r="AH723" s="155"/>
      <c r="AI723" s="95"/>
      <c r="AJ723" s="95"/>
      <c r="AK723" s="95"/>
    </row>
    <row r="724" ht="26.25" customHeight="1">
      <c r="A724" s="162"/>
      <c r="B724" s="162"/>
      <c r="C724" s="163"/>
      <c r="D724" s="164"/>
      <c r="E724" s="164"/>
      <c r="F724" s="165"/>
      <c r="G724" s="166"/>
      <c r="H724" s="159"/>
      <c r="I724" s="167"/>
      <c r="J724" s="167"/>
      <c r="K724" s="167"/>
      <c r="L724" s="167"/>
      <c r="M724" s="152"/>
      <c r="N724" s="152"/>
      <c r="O724" s="152"/>
      <c r="P724" s="152"/>
      <c r="Q724" s="152"/>
      <c r="R724" s="152"/>
      <c r="S724" s="162"/>
      <c r="T724" s="152"/>
      <c r="U724" s="152"/>
      <c r="V724" s="152"/>
      <c r="W724" s="152"/>
      <c r="X724" s="152"/>
      <c r="Y724" s="152"/>
      <c r="Z724" s="152"/>
      <c r="AA724" s="152"/>
      <c r="AB724" s="152"/>
      <c r="AC724" s="95"/>
      <c r="AH724" s="155"/>
      <c r="AI724" s="95"/>
      <c r="AJ724" s="95"/>
      <c r="AK724" s="95"/>
    </row>
    <row r="725" ht="26.25" customHeight="1">
      <c r="A725" s="162"/>
      <c r="B725" s="162"/>
      <c r="C725" s="163"/>
      <c r="D725" s="164"/>
      <c r="E725" s="164"/>
      <c r="F725" s="165"/>
      <c r="G725" s="166"/>
      <c r="H725" s="159"/>
      <c r="I725" s="167"/>
      <c r="J725" s="167"/>
      <c r="K725" s="167"/>
      <c r="L725" s="167"/>
      <c r="M725" s="152"/>
      <c r="N725" s="152"/>
      <c r="O725" s="152"/>
      <c r="P725" s="152"/>
      <c r="Q725" s="152"/>
      <c r="R725" s="152"/>
      <c r="S725" s="162"/>
      <c r="T725" s="152"/>
      <c r="U725" s="152"/>
      <c r="V725" s="152"/>
      <c r="W725" s="152"/>
      <c r="X725" s="152"/>
      <c r="Y725" s="152"/>
      <c r="Z725" s="152"/>
      <c r="AA725" s="152"/>
      <c r="AB725" s="152"/>
      <c r="AC725" s="95"/>
      <c r="AH725" s="155"/>
      <c r="AI725" s="95"/>
      <c r="AJ725" s="95"/>
      <c r="AK725" s="95"/>
    </row>
    <row r="726" ht="26.25" customHeight="1">
      <c r="A726" s="162"/>
      <c r="B726" s="162"/>
      <c r="C726" s="163"/>
      <c r="D726" s="164"/>
      <c r="E726" s="164"/>
      <c r="F726" s="165"/>
      <c r="G726" s="166"/>
      <c r="H726" s="159"/>
      <c r="I726" s="167"/>
      <c r="J726" s="167"/>
      <c r="K726" s="167"/>
      <c r="L726" s="167"/>
      <c r="M726" s="152"/>
      <c r="N726" s="152"/>
      <c r="O726" s="152"/>
      <c r="P726" s="152"/>
      <c r="Q726" s="152"/>
      <c r="R726" s="152"/>
      <c r="S726" s="162"/>
      <c r="T726" s="152"/>
      <c r="U726" s="152"/>
      <c r="V726" s="152"/>
      <c r="W726" s="152"/>
      <c r="X726" s="152"/>
      <c r="Y726" s="152"/>
      <c r="Z726" s="152"/>
      <c r="AA726" s="152"/>
      <c r="AB726" s="152"/>
      <c r="AC726" s="95"/>
      <c r="AH726" s="155"/>
      <c r="AI726" s="95"/>
      <c r="AJ726" s="95"/>
      <c r="AK726" s="95"/>
    </row>
    <row r="727" ht="26.25" customHeight="1">
      <c r="A727" s="162"/>
      <c r="B727" s="162"/>
      <c r="C727" s="163"/>
      <c r="D727" s="164"/>
      <c r="E727" s="164"/>
      <c r="F727" s="165"/>
      <c r="G727" s="166"/>
      <c r="H727" s="159"/>
      <c r="I727" s="167"/>
      <c r="J727" s="167"/>
      <c r="K727" s="167"/>
      <c r="L727" s="167"/>
      <c r="M727" s="152"/>
      <c r="N727" s="152"/>
      <c r="O727" s="152"/>
      <c r="P727" s="152"/>
      <c r="Q727" s="152"/>
      <c r="R727" s="152"/>
      <c r="S727" s="162"/>
      <c r="T727" s="152"/>
      <c r="U727" s="152"/>
      <c r="V727" s="152"/>
      <c r="W727" s="152"/>
      <c r="X727" s="152"/>
      <c r="Y727" s="152"/>
      <c r="Z727" s="152"/>
      <c r="AA727" s="152"/>
      <c r="AB727" s="152"/>
      <c r="AC727" s="95"/>
      <c r="AH727" s="155"/>
      <c r="AI727" s="95"/>
      <c r="AJ727" s="95"/>
      <c r="AK727" s="95"/>
    </row>
    <row r="728" ht="26.25" customHeight="1">
      <c r="A728" s="162"/>
      <c r="B728" s="162"/>
      <c r="C728" s="163"/>
      <c r="D728" s="164"/>
      <c r="E728" s="164"/>
      <c r="F728" s="165"/>
      <c r="G728" s="166"/>
      <c r="H728" s="159"/>
      <c r="I728" s="167"/>
      <c r="J728" s="167"/>
      <c r="K728" s="167"/>
      <c r="L728" s="167"/>
      <c r="M728" s="152"/>
      <c r="N728" s="152"/>
      <c r="O728" s="152"/>
      <c r="P728" s="152"/>
      <c r="Q728" s="152"/>
      <c r="R728" s="152"/>
      <c r="S728" s="162"/>
      <c r="T728" s="152"/>
      <c r="U728" s="152"/>
      <c r="V728" s="152"/>
      <c r="W728" s="152"/>
      <c r="X728" s="152"/>
      <c r="Y728" s="152"/>
      <c r="Z728" s="152"/>
      <c r="AA728" s="152"/>
      <c r="AB728" s="152"/>
      <c r="AC728" s="95"/>
      <c r="AH728" s="155"/>
      <c r="AI728" s="95"/>
      <c r="AJ728" s="95"/>
      <c r="AK728" s="95"/>
    </row>
    <row r="729" ht="26.25" customHeight="1">
      <c r="A729" s="162"/>
      <c r="B729" s="162"/>
      <c r="C729" s="163"/>
      <c r="D729" s="164"/>
      <c r="E729" s="164"/>
      <c r="F729" s="165"/>
      <c r="G729" s="166"/>
      <c r="H729" s="159"/>
      <c r="I729" s="167"/>
      <c r="J729" s="167"/>
      <c r="K729" s="167"/>
      <c r="L729" s="167"/>
      <c r="M729" s="152"/>
      <c r="N729" s="152"/>
      <c r="O729" s="152"/>
      <c r="P729" s="152"/>
      <c r="Q729" s="152"/>
      <c r="R729" s="152"/>
      <c r="S729" s="162"/>
      <c r="T729" s="152"/>
      <c r="U729" s="152"/>
      <c r="V729" s="152"/>
      <c r="W729" s="152"/>
      <c r="X729" s="152"/>
      <c r="Y729" s="152"/>
      <c r="Z729" s="152"/>
      <c r="AA729" s="152"/>
      <c r="AB729" s="152"/>
      <c r="AC729" s="95"/>
      <c r="AH729" s="155"/>
      <c r="AI729" s="95"/>
      <c r="AJ729" s="95"/>
      <c r="AK729" s="95"/>
    </row>
    <row r="730" ht="26.25" customHeight="1">
      <c r="A730" s="162"/>
      <c r="B730" s="162"/>
      <c r="C730" s="163"/>
      <c r="D730" s="164"/>
      <c r="E730" s="164"/>
      <c r="F730" s="165"/>
      <c r="G730" s="166"/>
      <c r="H730" s="159"/>
      <c r="I730" s="167"/>
      <c r="J730" s="167"/>
      <c r="K730" s="167"/>
      <c r="L730" s="167"/>
      <c r="M730" s="152"/>
      <c r="N730" s="152"/>
      <c r="O730" s="152"/>
      <c r="P730" s="152"/>
      <c r="Q730" s="152"/>
      <c r="R730" s="152"/>
      <c r="S730" s="162"/>
      <c r="T730" s="152"/>
      <c r="U730" s="152"/>
      <c r="V730" s="152"/>
      <c r="W730" s="152"/>
      <c r="X730" s="152"/>
      <c r="Y730" s="152"/>
      <c r="Z730" s="152"/>
      <c r="AA730" s="152"/>
      <c r="AB730" s="152"/>
      <c r="AC730" s="95"/>
      <c r="AH730" s="155"/>
      <c r="AI730" s="95"/>
      <c r="AJ730" s="95"/>
      <c r="AK730" s="95"/>
    </row>
    <row r="731" ht="26.25" customHeight="1">
      <c r="A731" s="162"/>
      <c r="B731" s="162"/>
      <c r="C731" s="163"/>
      <c r="D731" s="164"/>
      <c r="E731" s="164"/>
      <c r="F731" s="165"/>
      <c r="G731" s="166"/>
      <c r="H731" s="159"/>
      <c r="I731" s="167"/>
      <c r="J731" s="167"/>
      <c r="K731" s="167"/>
      <c r="L731" s="167"/>
      <c r="M731" s="152"/>
      <c r="N731" s="152"/>
      <c r="O731" s="152"/>
      <c r="P731" s="152"/>
      <c r="Q731" s="152"/>
      <c r="R731" s="152"/>
      <c r="S731" s="162"/>
      <c r="T731" s="152"/>
      <c r="U731" s="152"/>
      <c r="V731" s="152"/>
      <c r="W731" s="152"/>
      <c r="X731" s="152"/>
      <c r="Y731" s="152"/>
      <c r="Z731" s="152"/>
      <c r="AA731" s="152"/>
      <c r="AB731" s="152"/>
      <c r="AC731" s="95"/>
      <c r="AH731" s="155"/>
      <c r="AI731" s="95"/>
      <c r="AJ731" s="95"/>
      <c r="AK731" s="95"/>
    </row>
    <row r="732" ht="26.25" customHeight="1">
      <c r="A732" s="162"/>
      <c r="B732" s="162"/>
      <c r="C732" s="163"/>
      <c r="D732" s="164"/>
      <c r="E732" s="164"/>
      <c r="F732" s="165"/>
      <c r="G732" s="166"/>
      <c r="H732" s="159"/>
      <c r="I732" s="167"/>
      <c r="J732" s="167"/>
      <c r="K732" s="167"/>
      <c r="L732" s="167"/>
      <c r="M732" s="152"/>
      <c r="N732" s="152"/>
      <c r="O732" s="152"/>
      <c r="P732" s="152"/>
      <c r="Q732" s="152"/>
      <c r="R732" s="152"/>
      <c r="S732" s="162"/>
      <c r="T732" s="152"/>
      <c r="U732" s="152"/>
      <c r="V732" s="152"/>
      <c r="W732" s="152"/>
      <c r="X732" s="152"/>
      <c r="Y732" s="152"/>
      <c r="Z732" s="152"/>
      <c r="AA732" s="152"/>
      <c r="AB732" s="152"/>
      <c r="AC732" s="95"/>
      <c r="AH732" s="155"/>
      <c r="AI732" s="95"/>
      <c r="AJ732" s="95"/>
      <c r="AK732" s="95"/>
    </row>
    <row r="733" ht="26.25" customHeight="1">
      <c r="A733" s="162"/>
      <c r="B733" s="162"/>
      <c r="C733" s="163"/>
      <c r="D733" s="164"/>
      <c r="E733" s="164"/>
      <c r="F733" s="165"/>
      <c r="G733" s="166"/>
      <c r="H733" s="159"/>
      <c r="I733" s="167"/>
      <c r="J733" s="167"/>
      <c r="K733" s="167"/>
      <c r="L733" s="167"/>
      <c r="M733" s="152"/>
      <c r="N733" s="152"/>
      <c r="O733" s="152"/>
      <c r="P733" s="152"/>
      <c r="Q733" s="152"/>
      <c r="R733" s="152"/>
      <c r="S733" s="162"/>
      <c r="T733" s="152"/>
      <c r="U733" s="152"/>
      <c r="V733" s="152"/>
      <c r="W733" s="152"/>
      <c r="X733" s="152"/>
      <c r="Y733" s="152"/>
      <c r="Z733" s="152"/>
      <c r="AA733" s="152"/>
      <c r="AB733" s="152"/>
      <c r="AC733" s="95"/>
      <c r="AH733" s="155"/>
      <c r="AI733" s="95"/>
      <c r="AJ733" s="95"/>
      <c r="AK733" s="95"/>
    </row>
    <row r="734" ht="26.25" customHeight="1">
      <c r="A734" s="162"/>
      <c r="B734" s="162"/>
      <c r="C734" s="163"/>
      <c r="D734" s="164"/>
      <c r="E734" s="164"/>
      <c r="F734" s="165"/>
      <c r="G734" s="166"/>
      <c r="H734" s="159"/>
      <c r="I734" s="167"/>
      <c r="J734" s="167"/>
      <c r="K734" s="167"/>
      <c r="L734" s="167"/>
      <c r="M734" s="152"/>
      <c r="N734" s="152"/>
      <c r="O734" s="152"/>
      <c r="P734" s="152"/>
      <c r="Q734" s="152"/>
      <c r="R734" s="152"/>
      <c r="S734" s="162"/>
      <c r="T734" s="152"/>
      <c r="U734" s="152"/>
      <c r="V734" s="152"/>
      <c r="W734" s="152"/>
      <c r="X734" s="152"/>
      <c r="Y734" s="152"/>
      <c r="Z734" s="152"/>
      <c r="AA734" s="152"/>
      <c r="AB734" s="152"/>
      <c r="AC734" s="95"/>
      <c r="AH734" s="155"/>
      <c r="AI734" s="95"/>
      <c r="AJ734" s="95"/>
      <c r="AK734" s="95"/>
    </row>
    <row r="735" ht="26.25" customHeight="1">
      <c r="A735" s="162"/>
      <c r="B735" s="162"/>
      <c r="C735" s="163"/>
      <c r="D735" s="164"/>
      <c r="E735" s="164"/>
      <c r="F735" s="165"/>
      <c r="G735" s="166"/>
      <c r="H735" s="159"/>
      <c r="I735" s="167"/>
      <c r="J735" s="167"/>
      <c r="K735" s="167"/>
      <c r="L735" s="167"/>
      <c r="M735" s="152"/>
      <c r="N735" s="152"/>
      <c r="O735" s="152"/>
      <c r="P735" s="152"/>
      <c r="Q735" s="152"/>
      <c r="R735" s="152"/>
      <c r="S735" s="162"/>
      <c r="T735" s="152"/>
      <c r="U735" s="152"/>
      <c r="V735" s="152"/>
      <c r="W735" s="152"/>
      <c r="X735" s="152"/>
      <c r="Y735" s="152"/>
      <c r="Z735" s="152"/>
      <c r="AA735" s="152"/>
      <c r="AB735" s="152"/>
      <c r="AC735" s="95"/>
      <c r="AH735" s="155"/>
      <c r="AI735" s="95"/>
      <c r="AJ735" s="95"/>
      <c r="AK735" s="95"/>
    </row>
    <row r="736" ht="26.25" customHeight="1">
      <c r="A736" s="162"/>
      <c r="B736" s="162"/>
      <c r="C736" s="163"/>
      <c r="D736" s="164"/>
      <c r="E736" s="164"/>
      <c r="F736" s="165"/>
      <c r="G736" s="166"/>
      <c r="H736" s="159"/>
      <c r="I736" s="167"/>
      <c r="J736" s="167"/>
      <c r="K736" s="167"/>
      <c r="L736" s="167"/>
      <c r="M736" s="152"/>
      <c r="N736" s="152"/>
      <c r="O736" s="152"/>
      <c r="P736" s="152"/>
      <c r="Q736" s="152"/>
      <c r="R736" s="152"/>
      <c r="S736" s="162"/>
      <c r="T736" s="152"/>
      <c r="U736" s="152"/>
      <c r="V736" s="152"/>
      <c r="W736" s="152"/>
      <c r="X736" s="152"/>
      <c r="Y736" s="152"/>
      <c r="Z736" s="152"/>
      <c r="AA736" s="152"/>
      <c r="AB736" s="152"/>
      <c r="AC736" s="95"/>
      <c r="AH736" s="155"/>
      <c r="AI736" s="95"/>
      <c r="AJ736" s="95"/>
      <c r="AK736" s="95"/>
    </row>
    <row r="737" ht="26.25" customHeight="1">
      <c r="A737" s="162"/>
      <c r="B737" s="162"/>
      <c r="C737" s="163"/>
      <c r="D737" s="164"/>
      <c r="E737" s="164"/>
      <c r="F737" s="165"/>
      <c r="G737" s="166"/>
      <c r="H737" s="159"/>
      <c r="I737" s="167"/>
      <c r="J737" s="167"/>
      <c r="K737" s="167"/>
      <c r="L737" s="167"/>
      <c r="M737" s="152"/>
      <c r="N737" s="152"/>
      <c r="O737" s="152"/>
      <c r="P737" s="152"/>
      <c r="Q737" s="152"/>
      <c r="R737" s="152"/>
      <c r="S737" s="162"/>
      <c r="T737" s="152"/>
      <c r="U737" s="152"/>
      <c r="V737" s="152"/>
      <c r="W737" s="152"/>
      <c r="X737" s="152"/>
      <c r="Y737" s="152"/>
      <c r="Z737" s="152"/>
      <c r="AA737" s="152"/>
      <c r="AB737" s="152"/>
      <c r="AC737" s="95"/>
      <c r="AH737" s="155"/>
      <c r="AI737" s="95"/>
      <c r="AJ737" s="95"/>
      <c r="AK737" s="95"/>
    </row>
    <row r="738" ht="26.25" customHeight="1">
      <c r="A738" s="162"/>
      <c r="B738" s="162"/>
      <c r="C738" s="163"/>
      <c r="D738" s="164"/>
      <c r="E738" s="164"/>
      <c r="F738" s="165"/>
      <c r="G738" s="166"/>
      <c r="H738" s="159"/>
      <c r="I738" s="167"/>
      <c r="J738" s="167"/>
      <c r="K738" s="167"/>
      <c r="L738" s="167"/>
      <c r="M738" s="152"/>
      <c r="N738" s="152"/>
      <c r="O738" s="152"/>
      <c r="P738" s="152"/>
      <c r="Q738" s="152"/>
      <c r="R738" s="152"/>
      <c r="S738" s="162"/>
      <c r="T738" s="152"/>
      <c r="U738" s="152"/>
      <c r="V738" s="152"/>
      <c r="W738" s="152"/>
      <c r="X738" s="152"/>
      <c r="Y738" s="152"/>
      <c r="Z738" s="152"/>
      <c r="AA738" s="152"/>
      <c r="AB738" s="152"/>
      <c r="AC738" s="95"/>
      <c r="AH738" s="155"/>
      <c r="AI738" s="95"/>
      <c r="AJ738" s="95"/>
      <c r="AK738" s="95"/>
    </row>
    <row r="739" ht="26.25" customHeight="1">
      <c r="A739" s="162"/>
      <c r="B739" s="162"/>
      <c r="C739" s="163"/>
      <c r="D739" s="164"/>
      <c r="E739" s="164"/>
      <c r="F739" s="165"/>
      <c r="G739" s="166"/>
      <c r="H739" s="159"/>
      <c r="I739" s="167"/>
      <c r="J739" s="167"/>
      <c r="K739" s="167"/>
      <c r="L739" s="167"/>
      <c r="M739" s="152"/>
      <c r="N739" s="152"/>
      <c r="O739" s="152"/>
      <c r="P739" s="152"/>
      <c r="Q739" s="152"/>
      <c r="R739" s="152"/>
      <c r="S739" s="162"/>
      <c r="T739" s="152"/>
      <c r="U739" s="152"/>
      <c r="V739" s="152"/>
      <c r="W739" s="152"/>
      <c r="X739" s="152"/>
      <c r="Y739" s="152"/>
      <c r="Z739" s="152"/>
      <c r="AA739" s="152"/>
      <c r="AB739" s="152"/>
      <c r="AC739" s="95"/>
      <c r="AH739" s="155"/>
      <c r="AI739" s="95"/>
      <c r="AJ739" s="95"/>
      <c r="AK739" s="95"/>
    </row>
    <row r="740" ht="26.25" customHeight="1">
      <c r="A740" s="162"/>
      <c r="B740" s="162"/>
      <c r="C740" s="163"/>
      <c r="D740" s="164"/>
      <c r="E740" s="164"/>
      <c r="F740" s="165"/>
      <c r="G740" s="166"/>
      <c r="H740" s="159"/>
      <c r="I740" s="167"/>
      <c r="J740" s="167"/>
      <c r="K740" s="167"/>
      <c r="L740" s="167"/>
      <c r="M740" s="152"/>
      <c r="N740" s="152"/>
      <c r="O740" s="152"/>
      <c r="P740" s="152"/>
      <c r="Q740" s="152"/>
      <c r="R740" s="152"/>
      <c r="S740" s="162"/>
      <c r="T740" s="152"/>
      <c r="U740" s="152"/>
      <c r="V740" s="152"/>
      <c r="W740" s="152"/>
      <c r="X740" s="152"/>
      <c r="Y740" s="152"/>
      <c r="Z740" s="152"/>
      <c r="AA740" s="152"/>
      <c r="AB740" s="152"/>
      <c r="AC740" s="95"/>
      <c r="AH740" s="155"/>
      <c r="AI740" s="95"/>
      <c r="AJ740" s="95"/>
      <c r="AK740" s="95"/>
    </row>
    <row r="741" ht="26.25" customHeight="1">
      <c r="A741" s="162"/>
      <c r="B741" s="162"/>
      <c r="C741" s="163"/>
      <c r="D741" s="164"/>
      <c r="E741" s="164"/>
      <c r="F741" s="165"/>
      <c r="G741" s="166"/>
      <c r="H741" s="159"/>
      <c r="I741" s="167"/>
      <c r="J741" s="167"/>
      <c r="K741" s="167"/>
      <c r="L741" s="167"/>
      <c r="M741" s="152"/>
      <c r="N741" s="152"/>
      <c r="O741" s="152"/>
      <c r="P741" s="152"/>
      <c r="Q741" s="152"/>
      <c r="R741" s="152"/>
      <c r="S741" s="162"/>
      <c r="T741" s="152"/>
      <c r="U741" s="152"/>
      <c r="V741" s="152"/>
      <c r="W741" s="152"/>
      <c r="X741" s="152"/>
      <c r="Y741" s="152"/>
      <c r="Z741" s="152"/>
      <c r="AA741" s="152"/>
      <c r="AB741" s="152"/>
      <c r="AC741" s="95"/>
      <c r="AH741" s="155"/>
      <c r="AI741" s="95"/>
      <c r="AJ741" s="95"/>
      <c r="AK741" s="95"/>
    </row>
    <row r="742" ht="26.25" customHeight="1">
      <c r="A742" s="162"/>
      <c r="B742" s="162"/>
      <c r="C742" s="163"/>
      <c r="D742" s="164"/>
      <c r="E742" s="164"/>
      <c r="F742" s="165"/>
      <c r="G742" s="166"/>
      <c r="H742" s="159"/>
      <c r="I742" s="167"/>
      <c r="J742" s="167"/>
      <c r="K742" s="167"/>
      <c r="L742" s="167"/>
      <c r="M742" s="152"/>
      <c r="N742" s="152"/>
      <c r="O742" s="152"/>
      <c r="P742" s="152"/>
      <c r="Q742" s="152"/>
      <c r="R742" s="152"/>
      <c r="S742" s="162"/>
      <c r="T742" s="152"/>
      <c r="U742" s="152"/>
      <c r="V742" s="152"/>
      <c r="W742" s="152"/>
      <c r="X742" s="152"/>
      <c r="Y742" s="152"/>
      <c r="Z742" s="152"/>
      <c r="AA742" s="152"/>
      <c r="AB742" s="152"/>
      <c r="AC742" s="95"/>
      <c r="AH742" s="155"/>
      <c r="AI742" s="95"/>
      <c r="AJ742" s="95"/>
      <c r="AK742" s="95"/>
    </row>
    <row r="743" ht="26.25" customHeight="1">
      <c r="A743" s="162"/>
      <c r="B743" s="162"/>
      <c r="C743" s="163"/>
      <c r="D743" s="164"/>
      <c r="E743" s="164"/>
      <c r="F743" s="165"/>
      <c r="G743" s="166"/>
      <c r="H743" s="159"/>
      <c r="I743" s="167"/>
      <c r="J743" s="167"/>
      <c r="K743" s="167"/>
      <c r="L743" s="167"/>
      <c r="M743" s="152"/>
      <c r="N743" s="152"/>
      <c r="O743" s="152"/>
      <c r="P743" s="152"/>
      <c r="Q743" s="152"/>
      <c r="R743" s="152"/>
      <c r="S743" s="162"/>
      <c r="T743" s="152"/>
      <c r="U743" s="152"/>
      <c r="V743" s="152"/>
      <c r="W743" s="152"/>
      <c r="X743" s="152"/>
      <c r="Y743" s="152"/>
      <c r="Z743" s="152"/>
      <c r="AA743" s="152"/>
      <c r="AB743" s="152"/>
      <c r="AC743" s="95"/>
      <c r="AH743" s="155"/>
      <c r="AI743" s="95"/>
      <c r="AJ743" s="95"/>
      <c r="AK743" s="95"/>
    </row>
    <row r="744" ht="26.25" customHeight="1">
      <c r="A744" s="162"/>
      <c r="B744" s="162"/>
      <c r="C744" s="163"/>
      <c r="D744" s="164"/>
      <c r="E744" s="164"/>
      <c r="F744" s="165"/>
      <c r="G744" s="166"/>
      <c r="H744" s="159"/>
      <c r="I744" s="167"/>
      <c r="J744" s="167"/>
      <c r="K744" s="167"/>
      <c r="L744" s="167"/>
      <c r="M744" s="152"/>
      <c r="N744" s="152"/>
      <c r="O744" s="152"/>
      <c r="P744" s="152"/>
      <c r="Q744" s="152"/>
      <c r="R744" s="152"/>
      <c r="S744" s="162"/>
      <c r="T744" s="152"/>
      <c r="U744" s="152"/>
      <c r="V744" s="152"/>
      <c r="W744" s="152"/>
      <c r="X744" s="152"/>
      <c r="Y744" s="152"/>
      <c r="Z744" s="152"/>
      <c r="AA744" s="152"/>
      <c r="AB744" s="152"/>
      <c r="AC744" s="95"/>
      <c r="AH744" s="155"/>
      <c r="AI744" s="95"/>
      <c r="AJ744" s="95"/>
      <c r="AK744" s="95"/>
    </row>
    <row r="745" ht="26.25" customHeight="1">
      <c r="A745" s="162"/>
      <c r="B745" s="162"/>
      <c r="C745" s="163"/>
      <c r="D745" s="164"/>
      <c r="E745" s="164"/>
      <c r="F745" s="165"/>
      <c r="G745" s="166"/>
      <c r="H745" s="159"/>
      <c r="I745" s="167"/>
      <c r="J745" s="167"/>
      <c r="K745" s="167"/>
      <c r="L745" s="167"/>
      <c r="M745" s="152"/>
      <c r="N745" s="152"/>
      <c r="O745" s="152"/>
      <c r="P745" s="152"/>
      <c r="Q745" s="152"/>
      <c r="R745" s="152"/>
      <c r="S745" s="162"/>
      <c r="T745" s="152"/>
      <c r="U745" s="152"/>
      <c r="V745" s="152"/>
      <c r="W745" s="152"/>
      <c r="X745" s="152"/>
      <c r="Y745" s="152"/>
      <c r="Z745" s="152"/>
      <c r="AA745" s="152"/>
      <c r="AB745" s="152"/>
      <c r="AC745" s="95"/>
      <c r="AH745" s="155"/>
      <c r="AI745" s="95"/>
      <c r="AJ745" s="95"/>
      <c r="AK745" s="95"/>
    </row>
    <row r="746" ht="26.25" customHeight="1">
      <c r="A746" s="162"/>
      <c r="B746" s="162"/>
      <c r="C746" s="163"/>
      <c r="D746" s="164"/>
      <c r="E746" s="164"/>
      <c r="F746" s="165"/>
      <c r="G746" s="166"/>
      <c r="H746" s="159"/>
      <c r="I746" s="167"/>
      <c r="J746" s="167"/>
      <c r="K746" s="167"/>
      <c r="L746" s="167"/>
      <c r="M746" s="152"/>
      <c r="N746" s="152"/>
      <c r="O746" s="152"/>
      <c r="P746" s="152"/>
      <c r="Q746" s="152"/>
      <c r="R746" s="152"/>
      <c r="S746" s="162"/>
      <c r="T746" s="152"/>
      <c r="U746" s="152"/>
      <c r="V746" s="152"/>
      <c r="W746" s="152"/>
      <c r="X746" s="152"/>
      <c r="Y746" s="152"/>
      <c r="Z746" s="152"/>
      <c r="AA746" s="152"/>
      <c r="AB746" s="152"/>
      <c r="AC746" s="95"/>
      <c r="AH746" s="155"/>
      <c r="AI746" s="95"/>
      <c r="AJ746" s="95"/>
      <c r="AK746" s="95"/>
    </row>
    <row r="747" ht="26.25" customHeight="1">
      <c r="A747" s="162"/>
      <c r="B747" s="162"/>
      <c r="C747" s="163"/>
      <c r="D747" s="164"/>
      <c r="E747" s="164"/>
      <c r="F747" s="165"/>
      <c r="G747" s="166"/>
      <c r="H747" s="159"/>
      <c r="I747" s="167"/>
      <c r="J747" s="167"/>
      <c r="K747" s="167"/>
      <c r="L747" s="167"/>
      <c r="M747" s="152"/>
      <c r="N747" s="152"/>
      <c r="O747" s="152"/>
      <c r="P747" s="152"/>
      <c r="Q747" s="152"/>
      <c r="R747" s="152"/>
      <c r="S747" s="162"/>
      <c r="T747" s="152"/>
      <c r="U747" s="152"/>
      <c r="V747" s="152"/>
      <c r="W747" s="152"/>
      <c r="X747" s="152"/>
      <c r="Y747" s="152"/>
      <c r="Z747" s="152"/>
      <c r="AA747" s="152"/>
      <c r="AB747" s="152"/>
      <c r="AC747" s="95"/>
      <c r="AH747" s="155"/>
      <c r="AI747" s="95"/>
      <c r="AJ747" s="95"/>
      <c r="AK747" s="95"/>
    </row>
    <row r="748" ht="26.25" customHeight="1">
      <c r="A748" s="162"/>
      <c r="B748" s="162"/>
      <c r="C748" s="163"/>
      <c r="D748" s="164"/>
      <c r="E748" s="164"/>
      <c r="F748" s="165"/>
      <c r="G748" s="166"/>
      <c r="H748" s="159"/>
      <c r="I748" s="167"/>
      <c r="J748" s="167"/>
      <c r="K748" s="167"/>
      <c r="L748" s="167"/>
      <c r="M748" s="152"/>
      <c r="N748" s="152"/>
      <c r="O748" s="152"/>
      <c r="P748" s="152"/>
      <c r="Q748" s="152"/>
      <c r="R748" s="152"/>
      <c r="S748" s="162"/>
      <c r="T748" s="152"/>
      <c r="U748" s="152"/>
      <c r="V748" s="152"/>
      <c r="W748" s="152"/>
      <c r="X748" s="152"/>
      <c r="Y748" s="152"/>
      <c r="Z748" s="152"/>
      <c r="AA748" s="152"/>
      <c r="AB748" s="152"/>
      <c r="AC748" s="95"/>
      <c r="AH748" s="155"/>
      <c r="AI748" s="95"/>
      <c r="AJ748" s="95"/>
      <c r="AK748" s="95"/>
    </row>
    <row r="749" ht="26.25" customHeight="1">
      <c r="A749" s="162"/>
      <c r="B749" s="162"/>
      <c r="C749" s="163"/>
      <c r="D749" s="164"/>
      <c r="E749" s="164"/>
      <c r="F749" s="165"/>
      <c r="G749" s="166"/>
      <c r="H749" s="159"/>
      <c r="I749" s="167"/>
      <c r="J749" s="167"/>
      <c r="K749" s="167"/>
      <c r="L749" s="167"/>
      <c r="M749" s="152"/>
      <c r="N749" s="152"/>
      <c r="O749" s="152"/>
      <c r="P749" s="152"/>
      <c r="Q749" s="152"/>
      <c r="R749" s="152"/>
      <c r="S749" s="162"/>
      <c r="T749" s="152"/>
      <c r="U749" s="152"/>
      <c r="V749" s="152"/>
      <c r="W749" s="152"/>
      <c r="X749" s="152"/>
      <c r="Y749" s="152"/>
      <c r="Z749" s="152"/>
      <c r="AA749" s="152"/>
      <c r="AB749" s="152"/>
      <c r="AC749" s="95"/>
      <c r="AH749" s="155"/>
      <c r="AI749" s="95"/>
      <c r="AJ749" s="95"/>
      <c r="AK749" s="95"/>
    </row>
    <row r="750" ht="26.25" customHeight="1">
      <c r="A750" s="162"/>
      <c r="B750" s="162"/>
      <c r="C750" s="163"/>
      <c r="D750" s="164"/>
      <c r="E750" s="164"/>
      <c r="F750" s="165"/>
      <c r="G750" s="166"/>
      <c r="H750" s="159"/>
      <c r="I750" s="167"/>
      <c r="J750" s="167"/>
      <c r="K750" s="167"/>
      <c r="L750" s="167"/>
      <c r="M750" s="152"/>
      <c r="N750" s="152"/>
      <c r="O750" s="152"/>
      <c r="P750" s="152"/>
      <c r="Q750" s="152"/>
      <c r="R750" s="152"/>
      <c r="S750" s="162"/>
      <c r="T750" s="152"/>
      <c r="U750" s="152"/>
      <c r="V750" s="152"/>
      <c r="W750" s="152"/>
      <c r="X750" s="152"/>
      <c r="Y750" s="152"/>
      <c r="Z750" s="152"/>
      <c r="AA750" s="152"/>
      <c r="AB750" s="152"/>
      <c r="AC750" s="95"/>
      <c r="AH750" s="155"/>
      <c r="AI750" s="95"/>
      <c r="AJ750" s="95"/>
      <c r="AK750" s="95"/>
    </row>
    <row r="751" ht="26.25" customHeight="1">
      <c r="A751" s="162"/>
      <c r="B751" s="162"/>
      <c r="C751" s="163"/>
      <c r="D751" s="164"/>
      <c r="E751" s="164"/>
      <c r="F751" s="165"/>
      <c r="G751" s="166"/>
      <c r="H751" s="159"/>
      <c r="I751" s="167"/>
      <c r="J751" s="167"/>
      <c r="K751" s="167"/>
      <c r="L751" s="167"/>
      <c r="M751" s="152"/>
      <c r="N751" s="152"/>
      <c r="O751" s="152"/>
      <c r="P751" s="152"/>
      <c r="Q751" s="152"/>
      <c r="R751" s="152"/>
      <c r="S751" s="162"/>
      <c r="T751" s="152"/>
      <c r="U751" s="152"/>
      <c r="V751" s="152"/>
      <c r="W751" s="152"/>
      <c r="X751" s="152"/>
      <c r="Y751" s="152"/>
      <c r="Z751" s="152"/>
      <c r="AA751" s="152"/>
      <c r="AB751" s="152"/>
      <c r="AC751" s="95"/>
      <c r="AH751" s="155"/>
      <c r="AI751" s="95"/>
      <c r="AJ751" s="95"/>
      <c r="AK751" s="95"/>
    </row>
    <row r="752" ht="26.25" customHeight="1">
      <c r="A752" s="162"/>
      <c r="B752" s="162"/>
      <c r="C752" s="163"/>
      <c r="D752" s="164"/>
      <c r="E752" s="164"/>
      <c r="F752" s="165"/>
      <c r="G752" s="166"/>
      <c r="H752" s="159"/>
      <c r="I752" s="167"/>
      <c r="J752" s="167"/>
      <c r="K752" s="167"/>
      <c r="L752" s="167"/>
      <c r="M752" s="152"/>
      <c r="N752" s="152"/>
      <c r="O752" s="152"/>
      <c r="P752" s="152"/>
      <c r="Q752" s="152"/>
      <c r="R752" s="152"/>
      <c r="S752" s="162"/>
      <c r="T752" s="152"/>
      <c r="U752" s="152"/>
      <c r="V752" s="152"/>
      <c r="W752" s="152"/>
      <c r="X752" s="152"/>
      <c r="Y752" s="152"/>
      <c r="Z752" s="152"/>
      <c r="AA752" s="152"/>
      <c r="AB752" s="152"/>
      <c r="AC752" s="95"/>
      <c r="AH752" s="155"/>
      <c r="AI752" s="95"/>
      <c r="AJ752" s="95"/>
      <c r="AK752" s="95"/>
    </row>
    <row r="753" ht="26.25" customHeight="1">
      <c r="A753" s="162"/>
      <c r="B753" s="162"/>
      <c r="C753" s="163"/>
      <c r="D753" s="164"/>
      <c r="E753" s="164"/>
      <c r="F753" s="165"/>
      <c r="G753" s="166"/>
      <c r="H753" s="159"/>
      <c r="I753" s="167"/>
      <c r="J753" s="167"/>
      <c r="K753" s="167"/>
      <c r="L753" s="167"/>
      <c r="M753" s="152"/>
      <c r="N753" s="152"/>
      <c r="O753" s="152"/>
      <c r="P753" s="152"/>
      <c r="Q753" s="152"/>
      <c r="R753" s="152"/>
      <c r="S753" s="162"/>
      <c r="T753" s="152"/>
      <c r="U753" s="152"/>
      <c r="V753" s="152"/>
      <c r="W753" s="152"/>
      <c r="X753" s="152"/>
      <c r="Y753" s="152"/>
      <c r="Z753" s="152"/>
      <c r="AA753" s="152"/>
      <c r="AB753" s="152"/>
      <c r="AC753" s="95"/>
      <c r="AH753" s="155"/>
      <c r="AI753" s="95"/>
      <c r="AJ753" s="95"/>
      <c r="AK753" s="95"/>
    </row>
    <row r="754" ht="26.25" customHeight="1">
      <c r="A754" s="162"/>
      <c r="B754" s="162"/>
      <c r="C754" s="163"/>
      <c r="D754" s="164"/>
      <c r="E754" s="164"/>
      <c r="F754" s="165"/>
      <c r="G754" s="166"/>
      <c r="H754" s="159"/>
      <c r="I754" s="167"/>
      <c r="J754" s="167"/>
      <c r="K754" s="167"/>
      <c r="L754" s="167"/>
      <c r="M754" s="152"/>
      <c r="N754" s="152"/>
      <c r="O754" s="152"/>
      <c r="P754" s="152"/>
      <c r="Q754" s="152"/>
      <c r="R754" s="152"/>
      <c r="S754" s="162"/>
      <c r="T754" s="152"/>
      <c r="U754" s="152"/>
      <c r="V754" s="152"/>
      <c r="W754" s="152"/>
      <c r="X754" s="152"/>
      <c r="Y754" s="152"/>
      <c r="Z754" s="152"/>
      <c r="AA754" s="152"/>
      <c r="AB754" s="152"/>
      <c r="AC754" s="95"/>
      <c r="AH754" s="155"/>
      <c r="AI754" s="95"/>
      <c r="AJ754" s="95"/>
      <c r="AK754" s="95"/>
    </row>
    <row r="755" ht="26.25" customHeight="1">
      <c r="A755" s="162"/>
      <c r="B755" s="162"/>
      <c r="C755" s="163"/>
      <c r="D755" s="164"/>
      <c r="E755" s="164"/>
      <c r="F755" s="165"/>
      <c r="G755" s="166"/>
      <c r="H755" s="159"/>
      <c r="I755" s="167"/>
      <c r="J755" s="167"/>
      <c r="K755" s="167"/>
      <c r="L755" s="167"/>
      <c r="M755" s="152"/>
      <c r="N755" s="152"/>
      <c r="O755" s="152"/>
      <c r="P755" s="152"/>
      <c r="Q755" s="152"/>
      <c r="R755" s="152"/>
      <c r="S755" s="162"/>
      <c r="T755" s="152"/>
      <c r="U755" s="152"/>
      <c r="V755" s="152"/>
      <c r="W755" s="152"/>
      <c r="X755" s="152"/>
      <c r="Y755" s="152"/>
      <c r="Z755" s="152"/>
      <c r="AA755" s="152"/>
      <c r="AB755" s="152"/>
      <c r="AC755" s="95"/>
      <c r="AH755" s="155"/>
      <c r="AI755" s="95"/>
      <c r="AJ755" s="95"/>
      <c r="AK755" s="95"/>
    </row>
    <row r="756" ht="26.25" customHeight="1">
      <c r="A756" s="162"/>
      <c r="B756" s="162"/>
      <c r="C756" s="163"/>
      <c r="D756" s="164"/>
      <c r="E756" s="164"/>
      <c r="F756" s="165"/>
      <c r="G756" s="166"/>
      <c r="H756" s="159"/>
      <c r="I756" s="167"/>
      <c r="J756" s="167"/>
      <c r="K756" s="167"/>
      <c r="L756" s="167"/>
      <c r="M756" s="152"/>
      <c r="N756" s="152"/>
      <c r="O756" s="152"/>
      <c r="P756" s="152"/>
      <c r="Q756" s="152"/>
      <c r="R756" s="152"/>
      <c r="S756" s="162"/>
      <c r="T756" s="152"/>
      <c r="U756" s="152"/>
      <c r="V756" s="152"/>
      <c r="W756" s="152"/>
      <c r="X756" s="152"/>
      <c r="Y756" s="152"/>
      <c r="Z756" s="152"/>
      <c r="AA756" s="152"/>
      <c r="AB756" s="152"/>
      <c r="AC756" s="95"/>
      <c r="AH756" s="155"/>
      <c r="AI756" s="95"/>
      <c r="AJ756" s="95"/>
      <c r="AK756" s="95"/>
    </row>
    <row r="757" ht="26.25" customHeight="1">
      <c r="A757" s="162"/>
      <c r="B757" s="162"/>
      <c r="C757" s="163"/>
      <c r="D757" s="164"/>
      <c r="E757" s="164"/>
      <c r="F757" s="165"/>
      <c r="G757" s="166"/>
      <c r="H757" s="159"/>
      <c r="I757" s="167"/>
      <c r="J757" s="167"/>
      <c r="K757" s="167"/>
      <c r="L757" s="167"/>
      <c r="M757" s="152"/>
      <c r="N757" s="152"/>
      <c r="O757" s="152"/>
      <c r="P757" s="152"/>
      <c r="Q757" s="152"/>
      <c r="R757" s="152"/>
      <c r="S757" s="162"/>
      <c r="T757" s="152"/>
      <c r="U757" s="152"/>
      <c r="V757" s="152"/>
      <c r="W757" s="152"/>
      <c r="X757" s="152"/>
      <c r="Y757" s="152"/>
      <c r="Z757" s="152"/>
      <c r="AA757" s="152"/>
      <c r="AB757" s="152"/>
      <c r="AC757" s="95"/>
      <c r="AH757" s="155"/>
      <c r="AI757" s="95"/>
      <c r="AJ757" s="95"/>
      <c r="AK757" s="95"/>
    </row>
    <row r="758" ht="26.25" customHeight="1">
      <c r="A758" s="162"/>
      <c r="B758" s="162"/>
      <c r="C758" s="163"/>
      <c r="D758" s="164"/>
      <c r="E758" s="164"/>
      <c r="F758" s="165"/>
      <c r="G758" s="166"/>
      <c r="H758" s="159"/>
      <c r="I758" s="167"/>
      <c r="J758" s="167"/>
      <c r="K758" s="167"/>
      <c r="L758" s="167"/>
      <c r="M758" s="152"/>
      <c r="N758" s="152"/>
      <c r="O758" s="152"/>
      <c r="P758" s="152"/>
      <c r="Q758" s="152"/>
      <c r="R758" s="152"/>
      <c r="S758" s="162"/>
      <c r="T758" s="152"/>
      <c r="U758" s="152"/>
      <c r="V758" s="152"/>
      <c r="W758" s="152"/>
      <c r="X758" s="152"/>
      <c r="Y758" s="152"/>
      <c r="Z758" s="152"/>
      <c r="AA758" s="152"/>
      <c r="AB758" s="152"/>
      <c r="AC758" s="95"/>
      <c r="AH758" s="155"/>
      <c r="AI758" s="95"/>
      <c r="AJ758" s="95"/>
      <c r="AK758" s="95"/>
    </row>
    <row r="759" ht="26.25" customHeight="1">
      <c r="A759" s="162"/>
      <c r="B759" s="162"/>
      <c r="C759" s="163"/>
      <c r="D759" s="164"/>
      <c r="E759" s="164"/>
      <c r="F759" s="165"/>
      <c r="G759" s="166"/>
      <c r="H759" s="159"/>
      <c r="I759" s="167"/>
      <c r="J759" s="167"/>
      <c r="K759" s="167"/>
      <c r="L759" s="167"/>
      <c r="M759" s="152"/>
      <c r="N759" s="152"/>
      <c r="O759" s="152"/>
      <c r="P759" s="152"/>
      <c r="Q759" s="152"/>
      <c r="R759" s="152"/>
      <c r="S759" s="162"/>
      <c r="T759" s="152"/>
      <c r="U759" s="152"/>
      <c r="V759" s="152"/>
      <c r="W759" s="152"/>
      <c r="X759" s="152"/>
      <c r="Y759" s="152"/>
      <c r="Z759" s="152"/>
      <c r="AA759" s="152"/>
      <c r="AB759" s="152"/>
      <c r="AC759" s="95"/>
      <c r="AH759" s="155"/>
      <c r="AI759" s="95"/>
      <c r="AJ759" s="95"/>
      <c r="AK759" s="95"/>
    </row>
    <row r="760" ht="26.25" customHeight="1">
      <c r="A760" s="162"/>
      <c r="B760" s="162"/>
      <c r="C760" s="163"/>
      <c r="D760" s="164"/>
      <c r="E760" s="164"/>
      <c r="F760" s="165"/>
      <c r="G760" s="166"/>
      <c r="H760" s="159"/>
      <c r="I760" s="167"/>
      <c r="J760" s="167"/>
      <c r="K760" s="167"/>
      <c r="L760" s="167"/>
      <c r="M760" s="152"/>
      <c r="N760" s="152"/>
      <c r="O760" s="152"/>
      <c r="P760" s="152"/>
      <c r="Q760" s="152"/>
      <c r="R760" s="152"/>
      <c r="S760" s="162"/>
      <c r="T760" s="152"/>
      <c r="U760" s="152"/>
      <c r="V760" s="152"/>
      <c r="W760" s="152"/>
      <c r="X760" s="152"/>
      <c r="Y760" s="152"/>
      <c r="Z760" s="152"/>
      <c r="AA760" s="152"/>
      <c r="AB760" s="152"/>
      <c r="AC760" s="95"/>
      <c r="AH760" s="155"/>
      <c r="AI760" s="95"/>
      <c r="AJ760" s="95"/>
      <c r="AK760" s="95"/>
    </row>
    <row r="761" ht="26.25" customHeight="1">
      <c r="A761" s="162"/>
      <c r="B761" s="162"/>
      <c r="C761" s="163"/>
      <c r="D761" s="164"/>
      <c r="E761" s="164"/>
      <c r="F761" s="165"/>
      <c r="G761" s="166"/>
      <c r="H761" s="159"/>
      <c r="I761" s="167"/>
      <c r="J761" s="167"/>
      <c r="K761" s="167"/>
      <c r="L761" s="167"/>
      <c r="M761" s="152"/>
      <c r="N761" s="152"/>
      <c r="O761" s="152"/>
      <c r="P761" s="152"/>
      <c r="Q761" s="152"/>
      <c r="R761" s="152"/>
      <c r="S761" s="162"/>
      <c r="T761" s="152"/>
      <c r="U761" s="152"/>
      <c r="V761" s="152"/>
      <c r="W761" s="152"/>
      <c r="X761" s="152"/>
      <c r="Y761" s="152"/>
      <c r="Z761" s="152"/>
      <c r="AA761" s="152"/>
      <c r="AB761" s="152"/>
      <c r="AC761" s="95"/>
      <c r="AH761" s="155"/>
      <c r="AI761" s="95"/>
      <c r="AJ761" s="95"/>
      <c r="AK761" s="95"/>
    </row>
    <row r="762" ht="26.25" customHeight="1">
      <c r="A762" s="162"/>
      <c r="B762" s="162"/>
      <c r="C762" s="163"/>
      <c r="D762" s="164"/>
      <c r="E762" s="164"/>
      <c r="F762" s="165"/>
      <c r="G762" s="166"/>
      <c r="H762" s="159"/>
      <c r="I762" s="167"/>
      <c r="J762" s="167"/>
      <c r="K762" s="167"/>
      <c r="L762" s="167"/>
      <c r="M762" s="152"/>
      <c r="N762" s="152"/>
      <c r="O762" s="152"/>
      <c r="P762" s="152"/>
      <c r="Q762" s="152"/>
      <c r="R762" s="152"/>
      <c r="S762" s="162"/>
      <c r="T762" s="152"/>
      <c r="U762" s="152"/>
      <c r="V762" s="152"/>
      <c r="W762" s="152"/>
      <c r="X762" s="152"/>
      <c r="Y762" s="152"/>
      <c r="Z762" s="152"/>
      <c r="AA762" s="152"/>
      <c r="AB762" s="152"/>
      <c r="AC762" s="95"/>
      <c r="AH762" s="155"/>
      <c r="AI762" s="95"/>
      <c r="AJ762" s="95"/>
      <c r="AK762" s="95"/>
    </row>
    <row r="763" ht="26.25" customHeight="1">
      <c r="A763" s="162"/>
      <c r="B763" s="162"/>
      <c r="C763" s="163"/>
      <c r="D763" s="164"/>
      <c r="E763" s="164"/>
      <c r="F763" s="165"/>
      <c r="G763" s="166"/>
      <c r="H763" s="159"/>
      <c r="I763" s="167"/>
      <c r="J763" s="167"/>
      <c r="K763" s="167"/>
      <c r="L763" s="167"/>
      <c r="M763" s="152"/>
      <c r="N763" s="152"/>
      <c r="O763" s="152"/>
      <c r="P763" s="152"/>
      <c r="Q763" s="152"/>
      <c r="R763" s="152"/>
      <c r="S763" s="162"/>
      <c r="T763" s="152"/>
      <c r="U763" s="152"/>
      <c r="V763" s="152"/>
      <c r="W763" s="152"/>
      <c r="X763" s="152"/>
      <c r="Y763" s="152"/>
      <c r="Z763" s="152"/>
      <c r="AA763" s="152"/>
      <c r="AB763" s="152"/>
      <c r="AC763" s="95"/>
      <c r="AH763" s="155"/>
      <c r="AI763" s="95"/>
      <c r="AJ763" s="95"/>
      <c r="AK763" s="95"/>
    </row>
    <row r="764" ht="26.25" customHeight="1">
      <c r="A764" s="162"/>
      <c r="B764" s="162"/>
      <c r="C764" s="163"/>
      <c r="D764" s="164"/>
      <c r="E764" s="164"/>
      <c r="F764" s="165"/>
      <c r="G764" s="166"/>
      <c r="H764" s="159"/>
      <c r="I764" s="167"/>
      <c r="J764" s="167"/>
      <c r="K764" s="167"/>
      <c r="L764" s="167"/>
      <c r="M764" s="152"/>
      <c r="N764" s="152"/>
      <c r="O764" s="152"/>
      <c r="P764" s="152"/>
      <c r="Q764" s="152"/>
      <c r="R764" s="152"/>
      <c r="S764" s="162"/>
      <c r="T764" s="152"/>
      <c r="U764" s="152"/>
      <c r="V764" s="152"/>
      <c r="W764" s="152"/>
      <c r="X764" s="152"/>
      <c r="Y764" s="152"/>
      <c r="Z764" s="152"/>
      <c r="AA764" s="152"/>
      <c r="AB764" s="152"/>
      <c r="AC764" s="95"/>
      <c r="AH764" s="155"/>
      <c r="AI764" s="95"/>
      <c r="AJ764" s="95"/>
      <c r="AK764" s="95"/>
    </row>
    <row r="765" ht="26.25" customHeight="1">
      <c r="A765" s="162"/>
      <c r="B765" s="162"/>
      <c r="C765" s="163"/>
      <c r="D765" s="164"/>
      <c r="E765" s="164"/>
      <c r="F765" s="165"/>
      <c r="G765" s="166"/>
      <c r="H765" s="159"/>
      <c r="I765" s="167"/>
      <c r="J765" s="167"/>
      <c r="K765" s="167"/>
      <c r="L765" s="167"/>
      <c r="M765" s="152"/>
      <c r="N765" s="152"/>
      <c r="O765" s="152"/>
      <c r="P765" s="152"/>
      <c r="Q765" s="152"/>
      <c r="R765" s="152"/>
      <c r="S765" s="162"/>
      <c r="T765" s="152"/>
      <c r="U765" s="152"/>
      <c r="V765" s="152"/>
      <c r="W765" s="152"/>
      <c r="X765" s="152"/>
      <c r="Y765" s="152"/>
      <c r="Z765" s="152"/>
      <c r="AA765" s="152"/>
      <c r="AB765" s="152"/>
      <c r="AC765" s="95"/>
      <c r="AH765" s="155"/>
      <c r="AI765" s="95"/>
      <c r="AJ765" s="95"/>
      <c r="AK765" s="95"/>
    </row>
    <row r="766" ht="26.25" customHeight="1">
      <c r="A766" s="162"/>
      <c r="B766" s="162"/>
      <c r="C766" s="163"/>
      <c r="D766" s="164"/>
      <c r="E766" s="164"/>
      <c r="F766" s="165"/>
      <c r="G766" s="166"/>
      <c r="H766" s="159"/>
      <c r="I766" s="167"/>
      <c r="J766" s="167"/>
      <c r="K766" s="167"/>
      <c r="L766" s="167"/>
      <c r="M766" s="152"/>
      <c r="N766" s="152"/>
      <c r="O766" s="152"/>
      <c r="P766" s="152"/>
      <c r="Q766" s="152"/>
      <c r="R766" s="152"/>
      <c r="S766" s="162"/>
      <c r="T766" s="152"/>
      <c r="U766" s="152"/>
      <c r="V766" s="152"/>
      <c r="W766" s="152"/>
      <c r="X766" s="152"/>
      <c r="Y766" s="152"/>
      <c r="Z766" s="152"/>
      <c r="AA766" s="152"/>
      <c r="AB766" s="152"/>
      <c r="AC766" s="95"/>
      <c r="AH766" s="155"/>
      <c r="AI766" s="95"/>
      <c r="AJ766" s="95"/>
      <c r="AK766" s="95"/>
    </row>
    <row r="767" ht="26.25" customHeight="1">
      <c r="A767" s="162"/>
      <c r="B767" s="162"/>
      <c r="C767" s="163"/>
      <c r="D767" s="164"/>
      <c r="E767" s="164"/>
      <c r="F767" s="165"/>
      <c r="G767" s="166"/>
      <c r="H767" s="159"/>
      <c r="I767" s="167"/>
      <c r="J767" s="167"/>
      <c r="K767" s="167"/>
      <c r="L767" s="167"/>
      <c r="M767" s="152"/>
      <c r="N767" s="152"/>
      <c r="O767" s="152"/>
      <c r="P767" s="152"/>
      <c r="Q767" s="152"/>
      <c r="R767" s="152"/>
      <c r="S767" s="162"/>
      <c r="T767" s="152"/>
      <c r="U767" s="152"/>
      <c r="V767" s="152"/>
      <c r="W767" s="152"/>
      <c r="X767" s="152"/>
      <c r="Y767" s="152"/>
      <c r="Z767" s="152"/>
      <c r="AA767" s="152"/>
      <c r="AB767" s="152"/>
      <c r="AC767" s="95"/>
      <c r="AH767" s="155"/>
      <c r="AI767" s="95"/>
      <c r="AJ767" s="95"/>
      <c r="AK767" s="95"/>
    </row>
    <row r="768" ht="26.25" customHeight="1">
      <c r="A768" s="162"/>
      <c r="B768" s="162"/>
      <c r="C768" s="163"/>
      <c r="D768" s="164"/>
      <c r="E768" s="164"/>
      <c r="F768" s="165"/>
      <c r="G768" s="166"/>
      <c r="H768" s="159"/>
      <c r="I768" s="167"/>
      <c r="J768" s="167"/>
      <c r="K768" s="167"/>
      <c r="L768" s="167"/>
      <c r="M768" s="152"/>
      <c r="N768" s="152"/>
      <c r="O768" s="152"/>
      <c r="P768" s="152"/>
      <c r="Q768" s="152"/>
      <c r="R768" s="152"/>
      <c r="S768" s="162"/>
      <c r="T768" s="152"/>
      <c r="U768" s="152"/>
      <c r="V768" s="152"/>
      <c r="W768" s="152"/>
      <c r="X768" s="152"/>
      <c r="Y768" s="152"/>
      <c r="Z768" s="152"/>
      <c r="AA768" s="152"/>
      <c r="AB768" s="152"/>
      <c r="AC768" s="95"/>
      <c r="AH768" s="155"/>
      <c r="AI768" s="95"/>
      <c r="AJ768" s="95"/>
      <c r="AK768" s="95"/>
    </row>
    <row r="769" ht="26.25" customHeight="1">
      <c r="A769" s="162"/>
      <c r="B769" s="162"/>
      <c r="C769" s="163"/>
      <c r="D769" s="164"/>
      <c r="E769" s="164"/>
      <c r="F769" s="165"/>
      <c r="G769" s="166"/>
      <c r="H769" s="159"/>
      <c r="I769" s="167"/>
      <c r="J769" s="167"/>
      <c r="K769" s="167"/>
      <c r="L769" s="167"/>
      <c r="M769" s="152"/>
      <c r="N769" s="152"/>
      <c r="O769" s="152"/>
      <c r="P769" s="152"/>
      <c r="Q769" s="152"/>
      <c r="R769" s="152"/>
      <c r="S769" s="162"/>
      <c r="T769" s="152"/>
      <c r="U769" s="152"/>
      <c r="V769" s="152"/>
      <c r="W769" s="152"/>
      <c r="X769" s="152"/>
      <c r="Y769" s="152"/>
      <c r="Z769" s="152"/>
      <c r="AA769" s="152"/>
      <c r="AB769" s="152"/>
      <c r="AC769" s="95"/>
      <c r="AH769" s="155"/>
      <c r="AI769" s="95"/>
      <c r="AJ769" s="95"/>
      <c r="AK769" s="95"/>
    </row>
    <row r="770" ht="26.25" customHeight="1">
      <c r="A770" s="162"/>
      <c r="B770" s="162"/>
      <c r="C770" s="163"/>
      <c r="D770" s="164"/>
      <c r="E770" s="164"/>
      <c r="F770" s="165"/>
      <c r="G770" s="166"/>
      <c r="H770" s="159"/>
      <c r="I770" s="167"/>
      <c r="J770" s="167"/>
      <c r="K770" s="167"/>
      <c r="L770" s="167"/>
      <c r="M770" s="152"/>
      <c r="N770" s="152"/>
      <c r="O770" s="152"/>
      <c r="P770" s="152"/>
      <c r="Q770" s="152"/>
      <c r="R770" s="152"/>
      <c r="S770" s="162"/>
      <c r="T770" s="152"/>
      <c r="U770" s="152"/>
      <c r="V770" s="152"/>
      <c r="W770" s="152"/>
      <c r="X770" s="152"/>
      <c r="Y770" s="152"/>
      <c r="Z770" s="152"/>
      <c r="AA770" s="152"/>
      <c r="AB770" s="152"/>
      <c r="AC770" s="95"/>
      <c r="AH770" s="155"/>
      <c r="AI770" s="95"/>
      <c r="AJ770" s="95"/>
      <c r="AK770" s="95"/>
    </row>
    <row r="771" ht="26.25" customHeight="1">
      <c r="A771" s="162"/>
      <c r="B771" s="162"/>
      <c r="C771" s="163"/>
      <c r="D771" s="164"/>
      <c r="E771" s="164"/>
      <c r="F771" s="165"/>
      <c r="G771" s="166"/>
      <c r="H771" s="159"/>
      <c r="I771" s="167"/>
      <c r="J771" s="167"/>
      <c r="K771" s="167"/>
      <c r="L771" s="167"/>
      <c r="M771" s="152"/>
      <c r="N771" s="152"/>
      <c r="O771" s="152"/>
      <c r="P771" s="152"/>
      <c r="Q771" s="152"/>
      <c r="R771" s="152"/>
      <c r="S771" s="162"/>
      <c r="T771" s="152"/>
      <c r="U771" s="152"/>
      <c r="V771" s="152"/>
      <c r="W771" s="152"/>
      <c r="X771" s="152"/>
      <c r="Y771" s="152"/>
      <c r="Z771" s="152"/>
      <c r="AA771" s="152"/>
      <c r="AB771" s="152"/>
      <c r="AC771" s="95"/>
      <c r="AH771" s="155"/>
      <c r="AI771" s="95"/>
      <c r="AJ771" s="95"/>
      <c r="AK771" s="95"/>
    </row>
    <row r="772" ht="26.25" customHeight="1">
      <c r="A772" s="162"/>
      <c r="B772" s="162"/>
      <c r="C772" s="163"/>
      <c r="D772" s="164"/>
      <c r="E772" s="164"/>
      <c r="F772" s="165"/>
      <c r="G772" s="166"/>
      <c r="H772" s="159"/>
      <c r="I772" s="167"/>
      <c r="J772" s="167"/>
      <c r="K772" s="167"/>
      <c r="L772" s="167"/>
      <c r="M772" s="152"/>
      <c r="N772" s="152"/>
      <c r="O772" s="152"/>
      <c r="P772" s="152"/>
      <c r="Q772" s="152"/>
      <c r="R772" s="152"/>
      <c r="S772" s="162"/>
      <c r="T772" s="152"/>
      <c r="U772" s="152"/>
      <c r="V772" s="152"/>
      <c r="W772" s="152"/>
      <c r="X772" s="152"/>
      <c r="Y772" s="152"/>
      <c r="Z772" s="152"/>
      <c r="AA772" s="152"/>
      <c r="AB772" s="152"/>
      <c r="AC772" s="95"/>
      <c r="AH772" s="155"/>
      <c r="AI772" s="95"/>
      <c r="AJ772" s="95"/>
      <c r="AK772" s="95"/>
    </row>
    <row r="773" ht="26.25" customHeight="1">
      <c r="A773" s="162"/>
      <c r="B773" s="162"/>
      <c r="C773" s="163"/>
      <c r="D773" s="164"/>
      <c r="E773" s="164"/>
      <c r="F773" s="165"/>
      <c r="G773" s="166"/>
      <c r="H773" s="159"/>
      <c r="I773" s="167"/>
      <c r="J773" s="167"/>
      <c r="K773" s="167"/>
      <c r="L773" s="167"/>
      <c r="M773" s="152"/>
      <c r="N773" s="152"/>
      <c r="O773" s="152"/>
      <c r="P773" s="152"/>
      <c r="Q773" s="152"/>
      <c r="R773" s="152"/>
      <c r="S773" s="162"/>
      <c r="T773" s="152"/>
      <c r="U773" s="152"/>
      <c r="V773" s="152"/>
      <c r="W773" s="152"/>
      <c r="X773" s="152"/>
      <c r="Y773" s="152"/>
      <c r="Z773" s="152"/>
      <c r="AA773" s="152"/>
      <c r="AB773" s="152"/>
      <c r="AC773" s="95"/>
      <c r="AH773" s="155"/>
      <c r="AI773" s="95"/>
      <c r="AJ773" s="95"/>
      <c r="AK773" s="95"/>
    </row>
    <row r="774" ht="26.25" customHeight="1">
      <c r="A774" s="162"/>
      <c r="B774" s="162"/>
      <c r="C774" s="163"/>
      <c r="D774" s="164"/>
      <c r="E774" s="164"/>
      <c r="F774" s="165"/>
      <c r="G774" s="166"/>
      <c r="H774" s="159"/>
      <c r="I774" s="167"/>
      <c r="J774" s="167"/>
      <c r="K774" s="167"/>
      <c r="L774" s="167"/>
      <c r="M774" s="152"/>
      <c r="N774" s="152"/>
      <c r="O774" s="152"/>
      <c r="P774" s="152"/>
      <c r="Q774" s="152"/>
      <c r="R774" s="152"/>
      <c r="S774" s="162"/>
      <c r="T774" s="152"/>
      <c r="U774" s="152"/>
      <c r="V774" s="152"/>
      <c r="W774" s="152"/>
      <c r="X774" s="152"/>
      <c r="Y774" s="152"/>
      <c r="Z774" s="152"/>
      <c r="AA774" s="152"/>
      <c r="AB774" s="152"/>
      <c r="AC774" s="95"/>
      <c r="AH774" s="155"/>
      <c r="AI774" s="95"/>
      <c r="AJ774" s="95"/>
      <c r="AK774" s="95"/>
    </row>
    <row r="775" ht="26.25" customHeight="1">
      <c r="A775" s="162"/>
      <c r="B775" s="162"/>
      <c r="C775" s="163"/>
      <c r="D775" s="164"/>
      <c r="E775" s="164"/>
      <c r="F775" s="165"/>
      <c r="G775" s="166"/>
      <c r="H775" s="159"/>
      <c r="I775" s="167"/>
      <c r="J775" s="167"/>
      <c r="K775" s="167"/>
      <c r="L775" s="167"/>
      <c r="M775" s="152"/>
      <c r="N775" s="152"/>
      <c r="O775" s="152"/>
      <c r="P775" s="152"/>
      <c r="Q775" s="152"/>
      <c r="R775" s="152"/>
      <c r="S775" s="162"/>
      <c r="T775" s="152"/>
      <c r="U775" s="152"/>
      <c r="V775" s="152"/>
      <c r="W775" s="152"/>
      <c r="X775" s="152"/>
      <c r="Y775" s="152"/>
      <c r="Z775" s="152"/>
      <c r="AA775" s="152"/>
      <c r="AB775" s="152"/>
      <c r="AC775" s="95"/>
      <c r="AH775" s="155"/>
      <c r="AI775" s="95"/>
      <c r="AJ775" s="95"/>
      <c r="AK775" s="95"/>
    </row>
    <row r="776" ht="26.25" customHeight="1">
      <c r="A776" s="162"/>
      <c r="B776" s="162"/>
      <c r="C776" s="163"/>
      <c r="D776" s="164"/>
      <c r="E776" s="164"/>
      <c r="F776" s="165"/>
      <c r="G776" s="166"/>
      <c r="H776" s="159"/>
      <c r="I776" s="167"/>
      <c r="J776" s="167"/>
      <c r="K776" s="167"/>
      <c r="L776" s="167"/>
      <c r="M776" s="152"/>
      <c r="N776" s="152"/>
      <c r="O776" s="152"/>
      <c r="P776" s="152"/>
      <c r="Q776" s="152"/>
      <c r="R776" s="152"/>
      <c r="S776" s="162"/>
      <c r="T776" s="152"/>
      <c r="U776" s="152"/>
      <c r="V776" s="152"/>
      <c r="W776" s="152"/>
      <c r="X776" s="152"/>
      <c r="Y776" s="152"/>
      <c r="Z776" s="152"/>
      <c r="AA776" s="152"/>
      <c r="AB776" s="152"/>
      <c r="AC776" s="95"/>
      <c r="AH776" s="155"/>
      <c r="AI776" s="95"/>
      <c r="AJ776" s="95"/>
      <c r="AK776" s="95"/>
    </row>
    <row r="777" ht="26.25" customHeight="1">
      <c r="A777" s="162"/>
      <c r="B777" s="162"/>
      <c r="C777" s="163"/>
      <c r="D777" s="164"/>
      <c r="E777" s="164"/>
      <c r="F777" s="165"/>
      <c r="G777" s="166"/>
      <c r="H777" s="159"/>
      <c r="I777" s="167"/>
      <c r="J777" s="167"/>
      <c r="K777" s="167"/>
      <c r="L777" s="167"/>
      <c r="M777" s="152"/>
      <c r="N777" s="152"/>
      <c r="O777" s="152"/>
      <c r="P777" s="152"/>
      <c r="Q777" s="152"/>
      <c r="R777" s="152"/>
      <c r="S777" s="162"/>
      <c r="T777" s="152"/>
      <c r="U777" s="152"/>
      <c r="V777" s="152"/>
      <c r="W777" s="152"/>
      <c r="X777" s="152"/>
      <c r="Y777" s="152"/>
      <c r="Z777" s="152"/>
      <c r="AA777" s="152"/>
      <c r="AB777" s="152"/>
      <c r="AC777" s="95"/>
      <c r="AH777" s="155"/>
      <c r="AI777" s="95"/>
      <c r="AJ777" s="95"/>
      <c r="AK777" s="95"/>
    </row>
    <row r="778" ht="26.25" customHeight="1">
      <c r="A778" s="162"/>
      <c r="B778" s="162"/>
      <c r="C778" s="163"/>
      <c r="D778" s="164"/>
      <c r="E778" s="164"/>
      <c r="F778" s="165"/>
      <c r="G778" s="166"/>
      <c r="H778" s="159"/>
      <c r="I778" s="167"/>
      <c r="J778" s="167"/>
      <c r="K778" s="167"/>
      <c r="L778" s="167"/>
      <c r="M778" s="152"/>
      <c r="N778" s="152"/>
      <c r="O778" s="152"/>
      <c r="P778" s="152"/>
      <c r="Q778" s="152"/>
      <c r="R778" s="152"/>
      <c r="S778" s="162"/>
      <c r="T778" s="152"/>
      <c r="U778" s="152"/>
      <c r="V778" s="152"/>
      <c r="W778" s="152"/>
      <c r="X778" s="152"/>
      <c r="Y778" s="152"/>
      <c r="Z778" s="152"/>
      <c r="AA778" s="152"/>
      <c r="AB778" s="152"/>
      <c r="AC778" s="95"/>
      <c r="AH778" s="155"/>
      <c r="AI778" s="95"/>
      <c r="AJ778" s="95"/>
      <c r="AK778" s="95"/>
    </row>
    <row r="779" ht="26.25" customHeight="1">
      <c r="A779" s="162"/>
      <c r="B779" s="162"/>
      <c r="C779" s="163"/>
      <c r="D779" s="164"/>
      <c r="E779" s="164"/>
      <c r="F779" s="165"/>
      <c r="G779" s="166"/>
      <c r="H779" s="159"/>
      <c r="I779" s="167"/>
      <c r="J779" s="167"/>
      <c r="K779" s="167"/>
      <c r="L779" s="167"/>
      <c r="M779" s="152"/>
      <c r="N779" s="152"/>
      <c r="O779" s="152"/>
      <c r="P779" s="152"/>
      <c r="Q779" s="152"/>
      <c r="R779" s="152"/>
      <c r="S779" s="162"/>
      <c r="T779" s="152"/>
      <c r="U779" s="152"/>
      <c r="V779" s="152"/>
      <c r="W779" s="152"/>
      <c r="X779" s="152"/>
      <c r="Y779" s="152"/>
      <c r="Z779" s="152"/>
      <c r="AA779" s="152"/>
      <c r="AB779" s="152"/>
      <c r="AC779" s="95"/>
      <c r="AH779" s="155"/>
      <c r="AI779" s="95"/>
      <c r="AJ779" s="95"/>
      <c r="AK779" s="95"/>
    </row>
    <row r="780" ht="26.25" customHeight="1">
      <c r="A780" s="162"/>
      <c r="B780" s="162"/>
      <c r="C780" s="163"/>
      <c r="D780" s="164"/>
      <c r="E780" s="164"/>
      <c r="F780" s="165"/>
      <c r="G780" s="166"/>
      <c r="H780" s="159"/>
      <c r="I780" s="167"/>
      <c r="J780" s="167"/>
      <c r="K780" s="167"/>
      <c r="L780" s="167"/>
      <c r="M780" s="152"/>
      <c r="N780" s="152"/>
      <c r="O780" s="152"/>
      <c r="P780" s="152"/>
      <c r="Q780" s="152"/>
      <c r="R780" s="152"/>
      <c r="S780" s="162"/>
      <c r="T780" s="152"/>
      <c r="U780" s="152"/>
      <c r="V780" s="152"/>
      <c r="W780" s="152"/>
      <c r="X780" s="152"/>
      <c r="Y780" s="152"/>
      <c r="Z780" s="152"/>
      <c r="AA780" s="152"/>
      <c r="AB780" s="152"/>
      <c r="AC780" s="95"/>
      <c r="AH780" s="155"/>
      <c r="AI780" s="95"/>
      <c r="AJ780" s="95"/>
      <c r="AK780" s="95"/>
    </row>
    <row r="781" ht="26.25" customHeight="1">
      <c r="A781" s="162"/>
      <c r="B781" s="162"/>
      <c r="C781" s="163"/>
      <c r="D781" s="164"/>
      <c r="E781" s="164"/>
      <c r="F781" s="165"/>
      <c r="G781" s="166"/>
      <c r="H781" s="159"/>
      <c r="I781" s="167"/>
      <c r="J781" s="167"/>
      <c r="K781" s="167"/>
      <c r="L781" s="167"/>
      <c r="M781" s="152"/>
      <c r="N781" s="152"/>
      <c r="O781" s="152"/>
      <c r="P781" s="152"/>
      <c r="Q781" s="152"/>
      <c r="R781" s="152"/>
      <c r="S781" s="162"/>
      <c r="T781" s="152"/>
      <c r="U781" s="152"/>
      <c r="V781" s="152"/>
      <c r="W781" s="152"/>
      <c r="X781" s="152"/>
      <c r="Y781" s="152"/>
      <c r="Z781" s="152"/>
      <c r="AA781" s="152"/>
      <c r="AB781" s="152"/>
      <c r="AC781" s="95"/>
      <c r="AH781" s="155"/>
      <c r="AI781" s="95"/>
      <c r="AJ781" s="95"/>
      <c r="AK781" s="95"/>
    </row>
    <row r="782" ht="26.25" customHeight="1">
      <c r="A782" s="162"/>
      <c r="B782" s="162"/>
      <c r="C782" s="163"/>
      <c r="D782" s="164"/>
      <c r="E782" s="164"/>
      <c r="F782" s="165"/>
      <c r="G782" s="166"/>
      <c r="H782" s="159"/>
      <c r="I782" s="167"/>
      <c r="J782" s="167"/>
      <c r="K782" s="167"/>
      <c r="L782" s="167"/>
      <c r="M782" s="152"/>
      <c r="N782" s="152"/>
      <c r="O782" s="152"/>
      <c r="P782" s="152"/>
      <c r="Q782" s="152"/>
      <c r="R782" s="152"/>
      <c r="S782" s="162"/>
      <c r="T782" s="152"/>
      <c r="U782" s="152"/>
      <c r="V782" s="152"/>
      <c r="W782" s="152"/>
      <c r="X782" s="152"/>
      <c r="Y782" s="152"/>
      <c r="Z782" s="152"/>
      <c r="AA782" s="152"/>
      <c r="AB782" s="152"/>
      <c r="AC782" s="95"/>
      <c r="AH782" s="155"/>
      <c r="AI782" s="95"/>
      <c r="AJ782" s="95"/>
      <c r="AK782" s="95"/>
    </row>
    <row r="783" ht="26.25" customHeight="1">
      <c r="A783" s="162"/>
      <c r="B783" s="162"/>
      <c r="C783" s="163"/>
      <c r="D783" s="164"/>
      <c r="E783" s="164"/>
      <c r="F783" s="165"/>
      <c r="G783" s="166"/>
      <c r="H783" s="159"/>
      <c r="I783" s="167"/>
      <c r="J783" s="167"/>
      <c r="K783" s="167"/>
      <c r="L783" s="167"/>
      <c r="M783" s="152"/>
      <c r="N783" s="152"/>
      <c r="O783" s="152"/>
      <c r="P783" s="152"/>
      <c r="Q783" s="152"/>
      <c r="R783" s="152"/>
      <c r="S783" s="162"/>
      <c r="T783" s="152"/>
      <c r="U783" s="152"/>
      <c r="V783" s="152"/>
      <c r="W783" s="152"/>
      <c r="X783" s="152"/>
      <c r="Y783" s="152"/>
      <c r="Z783" s="152"/>
      <c r="AA783" s="152"/>
      <c r="AB783" s="152"/>
      <c r="AC783" s="95"/>
      <c r="AH783" s="155"/>
      <c r="AI783" s="95"/>
      <c r="AJ783" s="95"/>
      <c r="AK783" s="95"/>
    </row>
    <row r="784" ht="26.25" customHeight="1">
      <c r="A784" s="162"/>
      <c r="B784" s="162"/>
      <c r="C784" s="163"/>
      <c r="D784" s="164"/>
      <c r="E784" s="164"/>
      <c r="F784" s="165"/>
      <c r="G784" s="166"/>
      <c r="H784" s="159"/>
      <c r="I784" s="167"/>
      <c r="J784" s="167"/>
      <c r="K784" s="167"/>
      <c r="L784" s="167"/>
      <c r="M784" s="152"/>
      <c r="N784" s="152"/>
      <c r="O784" s="152"/>
      <c r="P784" s="152"/>
      <c r="Q784" s="152"/>
      <c r="R784" s="152"/>
      <c r="S784" s="162"/>
      <c r="T784" s="152"/>
      <c r="U784" s="152"/>
      <c r="V784" s="152"/>
      <c r="W784" s="152"/>
      <c r="X784" s="152"/>
      <c r="Y784" s="152"/>
      <c r="Z784" s="152"/>
      <c r="AA784" s="152"/>
      <c r="AB784" s="152"/>
      <c r="AC784" s="95"/>
      <c r="AH784" s="155"/>
      <c r="AI784" s="95"/>
      <c r="AJ784" s="95"/>
      <c r="AK784" s="95"/>
    </row>
    <row r="785" ht="26.25" customHeight="1">
      <c r="A785" s="162"/>
      <c r="B785" s="162"/>
      <c r="C785" s="163"/>
      <c r="D785" s="164"/>
      <c r="E785" s="164"/>
      <c r="F785" s="165"/>
      <c r="G785" s="166"/>
      <c r="H785" s="159"/>
      <c r="I785" s="167"/>
      <c r="J785" s="167"/>
      <c r="K785" s="167"/>
      <c r="L785" s="167"/>
      <c r="M785" s="152"/>
      <c r="N785" s="152"/>
      <c r="O785" s="152"/>
      <c r="P785" s="152"/>
      <c r="Q785" s="152"/>
      <c r="R785" s="152"/>
      <c r="S785" s="162"/>
      <c r="T785" s="152"/>
      <c r="U785" s="152"/>
      <c r="V785" s="152"/>
      <c r="W785" s="152"/>
      <c r="X785" s="152"/>
      <c r="Y785" s="152"/>
      <c r="Z785" s="152"/>
      <c r="AA785" s="152"/>
      <c r="AB785" s="152"/>
      <c r="AC785" s="95"/>
      <c r="AH785" s="155"/>
      <c r="AI785" s="95"/>
      <c r="AJ785" s="95"/>
      <c r="AK785" s="95"/>
    </row>
    <row r="786" ht="26.25" customHeight="1">
      <c r="A786" s="162"/>
      <c r="B786" s="162"/>
      <c r="C786" s="163"/>
      <c r="D786" s="164"/>
      <c r="E786" s="164"/>
      <c r="F786" s="165"/>
      <c r="G786" s="166"/>
      <c r="H786" s="159"/>
      <c r="I786" s="167"/>
      <c r="J786" s="167"/>
      <c r="K786" s="167"/>
      <c r="L786" s="167"/>
      <c r="M786" s="152"/>
      <c r="N786" s="152"/>
      <c r="O786" s="152"/>
      <c r="P786" s="152"/>
      <c r="Q786" s="152"/>
      <c r="R786" s="152"/>
      <c r="S786" s="162"/>
      <c r="T786" s="152"/>
      <c r="U786" s="152"/>
      <c r="V786" s="152"/>
      <c r="W786" s="152"/>
      <c r="X786" s="152"/>
      <c r="Y786" s="152"/>
      <c r="Z786" s="152"/>
      <c r="AA786" s="152"/>
      <c r="AB786" s="152"/>
      <c r="AC786" s="95"/>
      <c r="AH786" s="155"/>
      <c r="AI786" s="95"/>
      <c r="AJ786" s="95"/>
      <c r="AK786" s="95"/>
    </row>
    <row r="787" ht="26.25" customHeight="1">
      <c r="A787" s="162"/>
      <c r="B787" s="162"/>
      <c r="C787" s="163"/>
      <c r="D787" s="164"/>
      <c r="E787" s="164"/>
      <c r="F787" s="165"/>
      <c r="G787" s="166"/>
      <c r="H787" s="159"/>
      <c r="I787" s="167"/>
      <c r="J787" s="167"/>
      <c r="K787" s="167"/>
      <c r="L787" s="167"/>
      <c r="M787" s="152"/>
      <c r="N787" s="152"/>
      <c r="O787" s="152"/>
      <c r="P787" s="152"/>
      <c r="Q787" s="152"/>
      <c r="R787" s="152"/>
      <c r="S787" s="162"/>
      <c r="T787" s="152"/>
      <c r="U787" s="152"/>
      <c r="V787" s="152"/>
      <c r="W787" s="152"/>
      <c r="X787" s="152"/>
      <c r="Y787" s="152"/>
      <c r="Z787" s="152"/>
      <c r="AA787" s="152"/>
      <c r="AB787" s="152"/>
      <c r="AC787" s="95"/>
      <c r="AH787" s="155"/>
      <c r="AI787" s="95"/>
      <c r="AJ787" s="95"/>
      <c r="AK787" s="95"/>
    </row>
    <row r="788" ht="26.25" customHeight="1">
      <c r="A788" s="162"/>
      <c r="B788" s="162"/>
      <c r="C788" s="163"/>
      <c r="D788" s="164"/>
      <c r="E788" s="164"/>
      <c r="F788" s="165"/>
      <c r="G788" s="166"/>
      <c r="H788" s="159"/>
      <c r="I788" s="167"/>
      <c r="J788" s="167"/>
      <c r="K788" s="167"/>
      <c r="L788" s="167"/>
      <c r="M788" s="152"/>
      <c r="N788" s="152"/>
      <c r="O788" s="152"/>
      <c r="P788" s="152"/>
      <c r="Q788" s="152"/>
      <c r="R788" s="152"/>
      <c r="S788" s="162"/>
      <c r="T788" s="152"/>
      <c r="U788" s="152"/>
      <c r="V788" s="152"/>
      <c r="W788" s="152"/>
      <c r="X788" s="152"/>
      <c r="Y788" s="152"/>
      <c r="Z788" s="152"/>
      <c r="AA788" s="152"/>
      <c r="AB788" s="152"/>
      <c r="AC788" s="95"/>
      <c r="AH788" s="155"/>
      <c r="AI788" s="95"/>
      <c r="AJ788" s="95"/>
      <c r="AK788" s="95"/>
    </row>
    <row r="789" ht="26.25" customHeight="1">
      <c r="A789" s="162"/>
      <c r="B789" s="162"/>
      <c r="C789" s="163"/>
      <c r="D789" s="164"/>
      <c r="E789" s="164"/>
      <c r="F789" s="165"/>
      <c r="G789" s="166"/>
      <c r="H789" s="159"/>
      <c r="I789" s="167"/>
      <c r="J789" s="167"/>
      <c r="K789" s="167"/>
      <c r="L789" s="167"/>
      <c r="M789" s="152"/>
      <c r="N789" s="152"/>
      <c r="O789" s="152"/>
      <c r="P789" s="152"/>
      <c r="Q789" s="152"/>
      <c r="R789" s="152"/>
      <c r="S789" s="162"/>
      <c r="T789" s="152"/>
      <c r="U789" s="152"/>
      <c r="V789" s="152"/>
      <c r="W789" s="152"/>
      <c r="X789" s="152"/>
      <c r="Y789" s="152"/>
      <c r="Z789" s="152"/>
      <c r="AA789" s="152"/>
      <c r="AB789" s="152"/>
      <c r="AC789" s="95"/>
      <c r="AH789" s="155"/>
      <c r="AI789" s="95"/>
      <c r="AJ789" s="95"/>
      <c r="AK789" s="95"/>
    </row>
    <row r="790" ht="26.25" customHeight="1">
      <c r="A790" s="162"/>
      <c r="B790" s="162"/>
      <c r="C790" s="163"/>
      <c r="D790" s="164"/>
      <c r="E790" s="164"/>
      <c r="F790" s="165"/>
      <c r="G790" s="166"/>
      <c r="H790" s="159"/>
      <c r="I790" s="167"/>
      <c r="J790" s="167"/>
      <c r="K790" s="167"/>
      <c r="L790" s="167"/>
      <c r="M790" s="152"/>
      <c r="N790" s="152"/>
      <c r="O790" s="152"/>
      <c r="P790" s="152"/>
      <c r="Q790" s="152"/>
      <c r="R790" s="152"/>
      <c r="S790" s="162"/>
      <c r="T790" s="152"/>
      <c r="U790" s="152"/>
      <c r="V790" s="152"/>
      <c r="W790" s="152"/>
      <c r="X790" s="152"/>
      <c r="Y790" s="152"/>
      <c r="Z790" s="152"/>
      <c r="AA790" s="152"/>
      <c r="AB790" s="152"/>
      <c r="AC790" s="95"/>
      <c r="AH790" s="155"/>
      <c r="AI790" s="95"/>
      <c r="AJ790" s="95"/>
      <c r="AK790" s="95"/>
    </row>
    <row r="791" ht="26.25" customHeight="1">
      <c r="A791" s="162"/>
      <c r="B791" s="162"/>
      <c r="C791" s="163"/>
      <c r="D791" s="164"/>
      <c r="E791" s="164"/>
      <c r="F791" s="165"/>
      <c r="G791" s="166"/>
      <c r="H791" s="159"/>
      <c r="I791" s="167"/>
      <c r="J791" s="167"/>
      <c r="K791" s="167"/>
      <c r="L791" s="167"/>
      <c r="M791" s="152"/>
      <c r="N791" s="152"/>
      <c r="O791" s="152"/>
      <c r="P791" s="152"/>
      <c r="Q791" s="152"/>
      <c r="R791" s="152"/>
      <c r="S791" s="162"/>
      <c r="T791" s="152"/>
      <c r="U791" s="152"/>
      <c r="V791" s="152"/>
      <c r="W791" s="152"/>
      <c r="X791" s="152"/>
      <c r="Y791" s="152"/>
      <c r="Z791" s="152"/>
      <c r="AA791" s="152"/>
      <c r="AB791" s="152"/>
      <c r="AC791" s="95"/>
      <c r="AH791" s="155"/>
      <c r="AI791" s="95"/>
      <c r="AJ791" s="95"/>
      <c r="AK791" s="95"/>
    </row>
    <row r="792" ht="26.25" customHeight="1">
      <c r="A792" s="162"/>
      <c r="B792" s="162"/>
      <c r="C792" s="163"/>
      <c r="D792" s="164"/>
      <c r="E792" s="164"/>
      <c r="F792" s="165"/>
      <c r="G792" s="166"/>
      <c r="H792" s="159"/>
      <c r="I792" s="167"/>
      <c r="J792" s="167"/>
      <c r="K792" s="167"/>
      <c r="L792" s="167"/>
      <c r="M792" s="152"/>
      <c r="N792" s="152"/>
      <c r="O792" s="152"/>
      <c r="P792" s="152"/>
      <c r="Q792" s="152"/>
      <c r="R792" s="152"/>
      <c r="S792" s="162"/>
      <c r="T792" s="152"/>
      <c r="U792" s="152"/>
      <c r="V792" s="152"/>
      <c r="W792" s="152"/>
      <c r="X792" s="152"/>
      <c r="Y792" s="152"/>
      <c r="Z792" s="152"/>
      <c r="AA792" s="152"/>
      <c r="AB792" s="152"/>
      <c r="AC792" s="95"/>
      <c r="AH792" s="155"/>
      <c r="AI792" s="95"/>
      <c r="AJ792" s="95"/>
      <c r="AK792" s="95"/>
    </row>
    <row r="793" ht="26.25" customHeight="1">
      <c r="A793" s="162"/>
      <c r="B793" s="162"/>
      <c r="C793" s="163"/>
      <c r="D793" s="164"/>
      <c r="E793" s="164"/>
      <c r="F793" s="165"/>
      <c r="G793" s="166"/>
      <c r="H793" s="159"/>
      <c r="I793" s="167"/>
      <c r="J793" s="167"/>
      <c r="K793" s="167"/>
      <c r="L793" s="167"/>
      <c r="M793" s="152"/>
      <c r="N793" s="152"/>
      <c r="O793" s="152"/>
      <c r="P793" s="152"/>
      <c r="Q793" s="152"/>
      <c r="R793" s="152"/>
      <c r="S793" s="162"/>
      <c r="T793" s="152"/>
      <c r="U793" s="152"/>
      <c r="V793" s="152"/>
      <c r="W793" s="152"/>
      <c r="X793" s="152"/>
      <c r="Y793" s="152"/>
      <c r="Z793" s="152"/>
      <c r="AA793" s="152"/>
      <c r="AB793" s="152"/>
      <c r="AC793" s="95"/>
      <c r="AH793" s="155"/>
      <c r="AI793" s="95"/>
      <c r="AJ793" s="95"/>
      <c r="AK793" s="95"/>
    </row>
    <row r="794" ht="26.25" customHeight="1">
      <c r="A794" s="162"/>
      <c r="B794" s="162"/>
      <c r="C794" s="163"/>
      <c r="D794" s="164"/>
      <c r="E794" s="164"/>
      <c r="F794" s="165"/>
      <c r="G794" s="166"/>
      <c r="H794" s="159"/>
      <c r="I794" s="167"/>
      <c r="J794" s="167"/>
      <c r="K794" s="167"/>
      <c r="L794" s="167"/>
      <c r="M794" s="152"/>
      <c r="N794" s="152"/>
      <c r="O794" s="152"/>
      <c r="P794" s="152"/>
      <c r="Q794" s="152"/>
      <c r="R794" s="152"/>
      <c r="S794" s="162"/>
      <c r="T794" s="152"/>
      <c r="U794" s="152"/>
      <c r="V794" s="152"/>
      <c r="W794" s="152"/>
      <c r="X794" s="152"/>
      <c r="Y794" s="152"/>
      <c r="Z794" s="152"/>
      <c r="AA794" s="152"/>
      <c r="AB794" s="152"/>
      <c r="AC794" s="95"/>
      <c r="AH794" s="155"/>
      <c r="AI794" s="95"/>
      <c r="AJ794" s="95"/>
      <c r="AK794" s="95"/>
    </row>
    <row r="795" ht="26.25" customHeight="1">
      <c r="A795" s="162"/>
      <c r="B795" s="162"/>
      <c r="C795" s="163"/>
      <c r="D795" s="164"/>
      <c r="E795" s="164"/>
      <c r="F795" s="165"/>
      <c r="G795" s="166"/>
      <c r="H795" s="159"/>
      <c r="I795" s="167"/>
      <c r="J795" s="167"/>
      <c r="K795" s="167"/>
      <c r="L795" s="167"/>
      <c r="M795" s="152"/>
      <c r="N795" s="152"/>
      <c r="O795" s="152"/>
      <c r="P795" s="152"/>
      <c r="Q795" s="152"/>
      <c r="R795" s="152"/>
      <c r="S795" s="162"/>
      <c r="T795" s="152"/>
      <c r="U795" s="152"/>
      <c r="V795" s="152"/>
      <c r="W795" s="152"/>
      <c r="X795" s="152"/>
      <c r="Y795" s="152"/>
      <c r="Z795" s="152"/>
      <c r="AA795" s="152"/>
      <c r="AB795" s="152"/>
      <c r="AC795" s="95"/>
      <c r="AH795" s="155"/>
      <c r="AI795" s="95"/>
      <c r="AJ795" s="95"/>
      <c r="AK795" s="95"/>
    </row>
    <row r="796" ht="26.25" customHeight="1">
      <c r="A796" s="162"/>
      <c r="B796" s="162"/>
      <c r="C796" s="163"/>
      <c r="D796" s="164"/>
      <c r="E796" s="164"/>
      <c r="F796" s="165"/>
      <c r="G796" s="166"/>
      <c r="H796" s="159"/>
      <c r="I796" s="167"/>
      <c r="J796" s="167"/>
      <c r="K796" s="167"/>
      <c r="L796" s="167"/>
      <c r="M796" s="152"/>
      <c r="N796" s="152"/>
      <c r="O796" s="152"/>
      <c r="P796" s="152"/>
      <c r="Q796" s="152"/>
      <c r="R796" s="152"/>
      <c r="S796" s="162"/>
      <c r="T796" s="152"/>
      <c r="U796" s="152"/>
      <c r="V796" s="152"/>
      <c r="W796" s="152"/>
      <c r="X796" s="152"/>
      <c r="Y796" s="152"/>
      <c r="Z796" s="152"/>
      <c r="AA796" s="152"/>
      <c r="AB796" s="152"/>
      <c r="AC796" s="95"/>
      <c r="AH796" s="155"/>
      <c r="AI796" s="95"/>
      <c r="AJ796" s="95"/>
      <c r="AK796" s="95"/>
    </row>
    <row r="797" ht="26.25" customHeight="1">
      <c r="A797" s="162"/>
      <c r="B797" s="162"/>
      <c r="C797" s="163"/>
      <c r="D797" s="164"/>
      <c r="E797" s="164"/>
      <c r="F797" s="165"/>
      <c r="G797" s="166"/>
      <c r="H797" s="159"/>
      <c r="I797" s="167"/>
      <c r="J797" s="167"/>
      <c r="K797" s="167"/>
      <c r="L797" s="167"/>
      <c r="M797" s="152"/>
      <c r="N797" s="152"/>
      <c r="O797" s="152"/>
      <c r="P797" s="152"/>
      <c r="Q797" s="152"/>
      <c r="R797" s="152"/>
      <c r="S797" s="162"/>
      <c r="T797" s="152"/>
      <c r="U797" s="152"/>
      <c r="V797" s="152"/>
      <c r="W797" s="152"/>
      <c r="X797" s="152"/>
      <c r="Y797" s="152"/>
      <c r="Z797" s="152"/>
      <c r="AA797" s="152"/>
      <c r="AB797" s="152"/>
      <c r="AC797" s="95"/>
      <c r="AH797" s="155"/>
      <c r="AI797" s="95"/>
      <c r="AJ797" s="95"/>
      <c r="AK797" s="95"/>
    </row>
    <row r="798" ht="26.25" customHeight="1">
      <c r="A798" s="162"/>
      <c r="B798" s="162"/>
      <c r="C798" s="163"/>
      <c r="D798" s="164"/>
      <c r="E798" s="164"/>
      <c r="F798" s="165"/>
      <c r="G798" s="166"/>
      <c r="H798" s="159"/>
      <c r="I798" s="167"/>
      <c r="J798" s="167"/>
      <c r="K798" s="167"/>
      <c r="L798" s="167"/>
      <c r="M798" s="152"/>
      <c r="N798" s="152"/>
      <c r="O798" s="152"/>
      <c r="P798" s="152"/>
      <c r="Q798" s="152"/>
      <c r="R798" s="152"/>
      <c r="S798" s="162"/>
      <c r="T798" s="152"/>
      <c r="U798" s="152"/>
      <c r="V798" s="152"/>
      <c r="W798" s="152"/>
      <c r="X798" s="152"/>
      <c r="Y798" s="152"/>
      <c r="Z798" s="152"/>
      <c r="AA798" s="152"/>
      <c r="AB798" s="152"/>
      <c r="AC798" s="95"/>
      <c r="AH798" s="155"/>
      <c r="AI798" s="95"/>
      <c r="AJ798" s="95"/>
      <c r="AK798" s="95"/>
    </row>
    <row r="799" ht="26.25" customHeight="1">
      <c r="A799" s="162"/>
      <c r="B799" s="162"/>
      <c r="C799" s="163"/>
      <c r="D799" s="164"/>
      <c r="E799" s="164"/>
      <c r="F799" s="165"/>
      <c r="G799" s="166"/>
      <c r="H799" s="159"/>
      <c r="I799" s="167"/>
      <c r="J799" s="167"/>
      <c r="K799" s="167"/>
      <c r="L799" s="167"/>
      <c r="M799" s="152"/>
      <c r="N799" s="152"/>
      <c r="O799" s="152"/>
      <c r="P799" s="152"/>
      <c r="Q799" s="152"/>
      <c r="R799" s="152"/>
      <c r="S799" s="162"/>
      <c r="T799" s="152"/>
      <c r="U799" s="152"/>
      <c r="V799" s="152"/>
      <c r="W799" s="152"/>
      <c r="X799" s="152"/>
      <c r="Y799" s="152"/>
      <c r="Z799" s="152"/>
      <c r="AA799" s="152"/>
      <c r="AB799" s="152"/>
      <c r="AC799" s="95"/>
      <c r="AH799" s="155"/>
      <c r="AI799" s="95"/>
      <c r="AJ799" s="95"/>
      <c r="AK799" s="95"/>
    </row>
    <row r="800" ht="26.25" customHeight="1">
      <c r="A800" s="162"/>
      <c r="B800" s="162"/>
      <c r="C800" s="163"/>
      <c r="D800" s="164"/>
      <c r="E800" s="164"/>
      <c r="F800" s="165"/>
      <c r="G800" s="166"/>
      <c r="H800" s="159"/>
      <c r="I800" s="167"/>
      <c r="J800" s="167"/>
      <c r="K800" s="167"/>
      <c r="L800" s="167"/>
      <c r="M800" s="152"/>
      <c r="N800" s="152"/>
      <c r="O800" s="152"/>
      <c r="P800" s="152"/>
      <c r="Q800" s="152"/>
      <c r="R800" s="152"/>
      <c r="S800" s="162"/>
      <c r="T800" s="152"/>
      <c r="U800" s="152"/>
      <c r="V800" s="152"/>
      <c r="W800" s="152"/>
      <c r="X800" s="152"/>
      <c r="Y800" s="152"/>
      <c r="Z800" s="152"/>
      <c r="AA800" s="152"/>
      <c r="AB800" s="152"/>
      <c r="AC800" s="95"/>
      <c r="AH800" s="155"/>
      <c r="AI800" s="95"/>
      <c r="AJ800" s="95"/>
      <c r="AK800" s="95"/>
    </row>
    <row r="801" ht="26.25" customHeight="1">
      <c r="A801" s="162"/>
      <c r="B801" s="162"/>
      <c r="C801" s="163"/>
      <c r="D801" s="164"/>
      <c r="E801" s="164"/>
      <c r="F801" s="165"/>
      <c r="G801" s="166"/>
      <c r="H801" s="159"/>
      <c r="I801" s="167"/>
      <c r="J801" s="167"/>
      <c r="K801" s="167"/>
      <c r="L801" s="167"/>
      <c r="M801" s="152"/>
      <c r="N801" s="152"/>
      <c r="O801" s="152"/>
      <c r="P801" s="152"/>
      <c r="Q801" s="152"/>
      <c r="R801" s="152"/>
      <c r="S801" s="162"/>
      <c r="T801" s="152"/>
      <c r="U801" s="152"/>
      <c r="V801" s="152"/>
      <c r="W801" s="152"/>
      <c r="X801" s="152"/>
      <c r="Y801" s="152"/>
      <c r="Z801" s="152"/>
      <c r="AA801" s="152"/>
      <c r="AB801" s="152"/>
      <c r="AC801" s="95"/>
      <c r="AH801" s="155"/>
      <c r="AI801" s="95"/>
      <c r="AJ801" s="95"/>
      <c r="AK801" s="95"/>
    </row>
    <row r="802" ht="26.25" customHeight="1">
      <c r="A802" s="162"/>
      <c r="B802" s="162"/>
      <c r="C802" s="163"/>
      <c r="D802" s="164"/>
      <c r="E802" s="164"/>
      <c r="F802" s="165"/>
      <c r="G802" s="166"/>
      <c r="H802" s="159"/>
      <c r="I802" s="167"/>
      <c r="J802" s="167"/>
      <c r="K802" s="167"/>
      <c r="L802" s="167"/>
      <c r="M802" s="152"/>
      <c r="N802" s="152"/>
      <c r="O802" s="152"/>
      <c r="P802" s="152"/>
      <c r="Q802" s="152"/>
      <c r="R802" s="152"/>
      <c r="S802" s="162"/>
      <c r="T802" s="152"/>
      <c r="U802" s="152"/>
      <c r="V802" s="152"/>
      <c r="W802" s="152"/>
      <c r="X802" s="152"/>
      <c r="Y802" s="152"/>
      <c r="Z802" s="152"/>
      <c r="AA802" s="152"/>
      <c r="AB802" s="152"/>
      <c r="AC802" s="95"/>
      <c r="AH802" s="155"/>
      <c r="AI802" s="95"/>
      <c r="AJ802" s="95"/>
      <c r="AK802" s="95"/>
    </row>
    <row r="803" ht="26.25" customHeight="1">
      <c r="A803" s="162"/>
      <c r="B803" s="162"/>
      <c r="C803" s="163"/>
      <c r="D803" s="164"/>
      <c r="E803" s="164"/>
      <c r="F803" s="165"/>
      <c r="G803" s="166"/>
      <c r="H803" s="159"/>
      <c r="I803" s="167"/>
      <c r="J803" s="167"/>
      <c r="K803" s="167"/>
      <c r="L803" s="167"/>
      <c r="M803" s="152"/>
      <c r="N803" s="152"/>
      <c r="O803" s="152"/>
      <c r="P803" s="152"/>
      <c r="Q803" s="152"/>
      <c r="R803" s="152"/>
      <c r="S803" s="162"/>
      <c r="T803" s="152"/>
      <c r="U803" s="152"/>
      <c r="V803" s="152"/>
      <c r="W803" s="152"/>
      <c r="X803" s="152"/>
      <c r="Y803" s="152"/>
      <c r="Z803" s="152"/>
      <c r="AA803" s="152"/>
      <c r="AB803" s="152"/>
      <c r="AC803" s="95"/>
      <c r="AH803" s="155"/>
      <c r="AI803" s="95"/>
      <c r="AJ803" s="95"/>
      <c r="AK803" s="95"/>
    </row>
    <row r="804" ht="26.25" customHeight="1">
      <c r="A804" s="162"/>
      <c r="B804" s="162"/>
      <c r="C804" s="163"/>
      <c r="D804" s="164"/>
      <c r="E804" s="164"/>
      <c r="F804" s="165"/>
      <c r="G804" s="166"/>
      <c r="H804" s="159"/>
      <c r="I804" s="167"/>
      <c r="J804" s="167"/>
      <c r="K804" s="167"/>
      <c r="L804" s="167"/>
      <c r="M804" s="152"/>
      <c r="N804" s="152"/>
      <c r="O804" s="152"/>
      <c r="P804" s="152"/>
      <c r="Q804" s="152"/>
      <c r="R804" s="152"/>
      <c r="S804" s="162"/>
      <c r="T804" s="152"/>
      <c r="U804" s="152"/>
      <c r="V804" s="152"/>
      <c r="W804" s="152"/>
      <c r="X804" s="152"/>
      <c r="Y804" s="152"/>
      <c r="Z804" s="152"/>
      <c r="AA804" s="152"/>
      <c r="AB804" s="152"/>
      <c r="AC804" s="95"/>
      <c r="AH804" s="155"/>
      <c r="AI804" s="95"/>
      <c r="AJ804" s="95"/>
      <c r="AK804" s="95"/>
    </row>
    <row r="805" ht="26.25" customHeight="1">
      <c r="A805" s="162"/>
      <c r="B805" s="162"/>
      <c r="C805" s="163"/>
      <c r="D805" s="164"/>
      <c r="E805" s="164"/>
      <c r="F805" s="165"/>
      <c r="G805" s="166"/>
      <c r="H805" s="159"/>
      <c r="I805" s="167"/>
      <c r="J805" s="167"/>
      <c r="K805" s="167"/>
      <c r="L805" s="167"/>
      <c r="M805" s="152"/>
      <c r="N805" s="152"/>
      <c r="O805" s="152"/>
      <c r="P805" s="152"/>
      <c r="Q805" s="152"/>
      <c r="R805" s="152"/>
      <c r="S805" s="162"/>
      <c r="T805" s="152"/>
      <c r="U805" s="152"/>
      <c r="V805" s="152"/>
      <c r="W805" s="152"/>
      <c r="X805" s="152"/>
      <c r="Y805" s="152"/>
      <c r="Z805" s="152"/>
      <c r="AA805" s="152"/>
      <c r="AB805" s="152"/>
      <c r="AC805" s="95"/>
      <c r="AH805" s="155"/>
      <c r="AI805" s="95"/>
      <c r="AJ805" s="95"/>
      <c r="AK805" s="95"/>
    </row>
    <row r="806" ht="26.25" customHeight="1">
      <c r="A806" s="162"/>
      <c r="B806" s="162"/>
      <c r="C806" s="163"/>
      <c r="D806" s="164"/>
      <c r="E806" s="164"/>
      <c r="F806" s="165"/>
      <c r="G806" s="166"/>
      <c r="H806" s="159"/>
      <c r="I806" s="167"/>
      <c r="J806" s="167"/>
      <c r="K806" s="167"/>
      <c r="L806" s="167"/>
      <c r="M806" s="152"/>
      <c r="N806" s="152"/>
      <c r="O806" s="152"/>
      <c r="P806" s="152"/>
      <c r="Q806" s="152"/>
      <c r="R806" s="152"/>
      <c r="S806" s="162"/>
      <c r="T806" s="152"/>
      <c r="U806" s="152"/>
      <c r="V806" s="152"/>
      <c r="W806" s="152"/>
      <c r="X806" s="152"/>
      <c r="Y806" s="152"/>
      <c r="Z806" s="152"/>
      <c r="AA806" s="152"/>
      <c r="AB806" s="152"/>
      <c r="AC806" s="95"/>
      <c r="AH806" s="155"/>
      <c r="AI806" s="95"/>
      <c r="AJ806" s="95"/>
      <c r="AK806" s="95"/>
    </row>
    <row r="807" ht="26.25" customHeight="1">
      <c r="A807" s="162"/>
      <c r="B807" s="162"/>
      <c r="C807" s="163"/>
      <c r="D807" s="164"/>
      <c r="E807" s="164"/>
      <c r="F807" s="165"/>
      <c r="G807" s="166"/>
      <c r="H807" s="159"/>
      <c r="I807" s="167"/>
      <c r="J807" s="167"/>
      <c r="K807" s="167"/>
      <c r="L807" s="167"/>
      <c r="M807" s="152"/>
      <c r="N807" s="152"/>
      <c r="O807" s="152"/>
      <c r="P807" s="152"/>
      <c r="Q807" s="152"/>
      <c r="R807" s="152"/>
      <c r="S807" s="162"/>
      <c r="T807" s="152"/>
      <c r="U807" s="152"/>
      <c r="V807" s="152"/>
      <c r="W807" s="152"/>
      <c r="X807" s="152"/>
      <c r="Y807" s="152"/>
      <c r="Z807" s="152"/>
      <c r="AA807" s="152"/>
      <c r="AB807" s="152"/>
      <c r="AC807" s="95"/>
      <c r="AH807" s="155"/>
      <c r="AI807" s="95"/>
      <c r="AJ807" s="95"/>
      <c r="AK807" s="95"/>
    </row>
    <row r="808" ht="26.25" customHeight="1">
      <c r="A808" s="162"/>
      <c r="B808" s="162"/>
      <c r="C808" s="163"/>
      <c r="D808" s="164"/>
      <c r="E808" s="164"/>
      <c r="F808" s="165"/>
      <c r="G808" s="166"/>
      <c r="H808" s="159"/>
      <c r="I808" s="167"/>
      <c r="J808" s="167"/>
      <c r="K808" s="167"/>
      <c r="L808" s="167"/>
      <c r="M808" s="152"/>
      <c r="N808" s="152"/>
      <c r="O808" s="152"/>
      <c r="P808" s="152"/>
      <c r="Q808" s="152"/>
      <c r="R808" s="152"/>
      <c r="S808" s="162"/>
      <c r="T808" s="152"/>
      <c r="U808" s="152"/>
      <c r="V808" s="152"/>
      <c r="W808" s="152"/>
      <c r="X808" s="152"/>
      <c r="Y808" s="152"/>
      <c r="Z808" s="152"/>
      <c r="AA808" s="152"/>
      <c r="AB808" s="152"/>
      <c r="AC808" s="95"/>
      <c r="AH808" s="155"/>
      <c r="AI808" s="95"/>
      <c r="AJ808" s="95"/>
      <c r="AK808" s="95"/>
    </row>
    <row r="809" ht="26.25" customHeight="1">
      <c r="A809" s="162"/>
      <c r="B809" s="162"/>
      <c r="C809" s="163"/>
      <c r="D809" s="164"/>
      <c r="E809" s="164"/>
      <c r="F809" s="165"/>
      <c r="G809" s="166"/>
      <c r="H809" s="159"/>
      <c r="I809" s="167"/>
      <c r="J809" s="167"/>
      <c r="K809" s="167"/>
      <c r="L809" s="167"/>
      <c r="M809" s="152"/>
      <c r="N809" s="152"/>
      <c r="O809" s="152"/>
      <c r="P809" s="152"/>
      <c r="Q809" s="152"/>
      <c r="R809" s="152"/>
      <c r="S809" s="162"/>
      <c r="T809" s="152"/>
      <c r="U809" s="152"/>
      <c r="V809" s="152"/>
      <c r="W809" s="152"/>
      <c r="X809" s="152"/>
      <c r="Y809" s="152"/>
      <c r="Z809" s="152"/>
      <c r="AA809" s="152"/>
      <c r="AB809" s="152"/>
      <c r="AC809" s="95"/>
      <c r="AH809" s="155"/>
      <c r="AI809" s="95"/>
      <c r="AJ809" s="95"/>
      <c r="AK809" s="95"/>
    </row>
    <row r="810" ht="26.25" customHeight="1">
      <c r="A810" s="162"/>
      <c r="B810" s="162"/>
      <c r="C810" s="163"/>
      <c r="D810" s="164"/>
      <c r="E810" s="164"/>
      <c r="F810" s="165"/>
      <c r="G810" s="166"/>
      <c r="H810" s="159"/>
      <c r="I810" s="167"/>
      <c r="J810" s="167"/>
      <c r="K810" s="167"/>
      <c r="L810" s="167"/>
      <c r="M810" s="152"/>
      <c r="N810" s="152"/>
      <c r="O810" s="152"/>
      <c r="P810" s="152"/>
      <c r="Q810" s="152"/>
      <c r="R810" s="152"/>
      <c r="S810" s="162"/>
      <c r="T810" s="152"/>
      <c r="U810" s="152"/>
      <c r="V810" s="152"/>
      <c r="W810" s="152"/>
      <c r="X810" s="152"/>
      <c r="Y810" s="152"/>
      <c r="Z810" s="152"/>
      <c r="AA810" s="152"/>
      <c r="AB810" s="152"/>
      <c r="AC810" s="95"/>
      <c r="AH810" s="155"/>
      <c r="AI810" s="95"/>
      <c r="AJ810" s="95"/>
      <c r="AK810" s="95"/>
    </row>
    <row r="811" ht="26.25" customHeight="1">
      <c r="A811" s="162"/>
      <c r="B811" s="162"/>
      <c r="C811" s="163"/>
      <c r="D811" s="164"/>
      <c r="E811" s="164"/>
      <c r="F811" s="165"/>
      <c r="G811" s="166"/>
      <c r="H811" s="159"/>
      <c r="I811" s="167"/>
      <c r="J811" s="167"/>
      <c r="K811" s="167"/>
      <c r="L811" s="167"/>
      <c r="M811" s="152"/>
      <c r="N811" s="152"/>
      <c r="O811" s="152"/>
      <c r="P811" s="152"/>
      <c r="Q811" s="152"/>
      <c r="R811" s="152"/>
      <c r="S811" s="162"/>
      <c r="T811" s="152"/>
      <c r="U811" s="152"/>
      <c r="V811" s="152"/>
      <c r="W811" s="152"/>
      <c r="X811" s="152"/>
      <c r="Y811" s="152"/>
      <c r="Z811" s="152"/>
      <c r="AA811" s="152"/>
      <c r="AB811" s="152"/>
      <c r="AC811" s="95"/>
      <c r="AH811" s="155"/>
      <c r="AI811" s="95"/>
      <c r="AJ811" s="95"/>
      <c r="AK811" s="95"/>
    </row>
    <row r="812" ht="26.25" customHeight="1">
      <c r="A812" s="162"/>
      <c r="B812" s="162"/>
      <c r="C812" s="163"/>
      <c r="D812" s="164"/>
      <c r="E812" s="164"/>
      <c r="F812" s="165"/>
      <c r="G812" s="166"/>
      <c r="H812" s="159"/>
      <c r="I812" s="167"/>
      <c r="J812" s="167"/>
      <c r="K812" s="167"/>
      <c r="L812" s="167"/>
      <c r="M812" s="152"/>
      <c r="N812" s="152"/>
      <c r="O812" s="152"/>
      <c r="P812" s="152"/>
      <c r="Q812" s="152"/>
      <c r="R812" s="152"/>
      <c r="S812" s="162"/>
      <c r="T812" s="152"/>
      <c r="U812" s="152"/>
      <c r="V812" s="152"/>
      <c r="W812" s="152"/>
      <c r="X812" s="152"/>
      <c r="Y812" s="152"/>
      <c r="Z812" s="152"/>
      <c r="AA812" s="152"/>
      <c r="AB812" s="152"/>
      <c r="AC812" s="95"/>
      <c r="AH812" s="155"/>
      <c r="AI812" s="95"/>
      <c r="AJ812" s="95"/>
      <c r="AK812" s="95"/>
    </row>
    <row r="813" ht="26.25" customHeight="1">
      <c r="A813" s="162"/>
      <c r="B813" s="162"/>
      <c r="C813" s="163"/>
      <c r="D813" s="164"/>
      <c r="E813" s="164"/>
      <c r="F813" s="165"/>
      <c r="G813" s="166"/>
      <c r="H813" s="159"/>
      <c r="I813" s="167"/>
      <c r="J813" s="167"/>
      <c r="K813" s="167"/>
      <c r="L813" s="167"/>
      <c r="M813" s="152"/>
      <c r="N813" s="152"/>
      <c r="O813" s="152"/>
      <c r="P813" s="152"/>
      <c r="Q813" s="152"/>
      <c r="R813" s="152"/>
      <c r="S813" s="162"/>
      <c r="T813" s="152"/>
      <c r="U813" s="152"/>
      <c r="V813" s="152"/>
      <c r="W813" s="152"/>
      <c r="X813" s="152"/>
      <c r="Y813" s="152"/>
      <c r="Z813" s="152"/>
      <c r="AA813" s="152"/>
      <c r="AB813" s="152"/>
      <c r="AC813" s="95"/>
      <c r="AH813" s="155"/>
      <c r="AI813" s="95"/>
      <c r="AJ813" s="95"/>
      <c r="AK813" s="95"/>
    </row>
    <row r="814" ht="26.25" customHeight="1">
      <c r="A814" s="162"/>
      <c r="B814" s="162"/>
      <c r="C814" s="163"/>
      <c r="D814" s="164"/>
      <c r="E814" s="164"/>
      <c r="F814" s="165"/>
      <c r="G814" s="166"/>
      <c r="H814" s="159"/>
      <c r="I814" s="167"/>
      <c r="J814" s="167"/>
      <c r="K814" s="167"/>
      <c r="L814" s="167"/>
      <c r="M814" s="152"/>
      <c r="N814" s="152"/>
      <c r="O814" s="152"/>
      <c r="P814" s="152"/>
      <c r="Q814" s="152"/>
      <c r="R814" s="152"/>
      <c r="S814" s="162"/>
      <c r="T814" s="152"/>
      <c r="U814" s="152"/>
      <c r="V814" s="152"/>
      <c r="W814" s="152"/>
      <c r="X814" s="152"/>
      <c r="Y814" s="152"/>
      <c r="Z814" s="152"/>
      <c r="AA814" s="152"/>
      <c r="AB814" s="152"/>
      <c r="AC814" s="95"/>
      <c r="AH814" s="155"/>
      <c r="AI814" s="95"/>
      <c r="AJ814" s="95"/>
      <c r="AK814" s="95"/>
    </row>
    <row r="815" ht="26.25" customHeight="1">
      <c r="A815" s="162"/>
      <c r="B815" s="162"/>
      <c r="C815" s="163"/>
      <c r="D815" s="164"/>
      <c r="E815" s="164"/>
      <c r="F815" s="165"/>
      <c r="G815" s="166"/>
      <c r="H815" s="159"/>
      <c r="I815" s="167"/>
      <c r="J815" s="167"/>
      <c r="K815" s="167"/>
      <c r="L815" s="167"/>
      <c r="M815" s="152"/>
      <c r="N815" s="152"/>
      <c r="O815" s="152"/>
      <c r="P815" s="152"/>
      <c r="Q815" s="152"/>
      <c r="R815" s="152"/>
      <c r="S815" s="162"/>
      <c r="T815" s="152"/>
      <c r="U815" s="152"/>
      <c r="V815" s="152"/>
      <c r="W815" s="152"/>
      <c r="X815" s="152"/>
      <c r="Y815" s="152"/>
      <c r="Z815" s="152"/>
      <c r="AA815" s="152"/>
      <c r="AB815" s="152"/>
      <c r="AC815" s="95"/>
      <c r="AH815" s="155"/>
      <c r="AI815" s="95"/>
      <c r="AJ815" s="95"/>
      <c r="AK815" s="95"/>
    </row>
    <row r="816" ht="26.25" customHeight="1">
      <c r="A816" s="162"/>
      <c r="B816" s="162"/>
      <c r="C816" s="163"/>
      <c r="D816" s="164"/>
      <c r="E816" s="164"/>
      <c r="F816" s="165"/>
      <c r="G816" s="166"/>
      <c r="H816" s="159"/>
      <c r="I816" s="167"/>
      <c r="J816" s="167"/>
      <c r="K816" s="167"/>
      <c r="L816" s="167"/>
      <c r="M816" s="152"/>
      <c r="N816" s="152"/>
      <c r="O816" s="152"/>
      <c r="P816" s="152"/>
      <c r="Q816" s="152"/>
      <c r="R816" s="152"/>
      <c r="S816" s="162"/>
      <c r="T816" s="152"/>
      <c r="U816" s="152"/>
      <c r="V816" s="152"/>
      <c r="W816" s="152"/>
      <c r="X816" s="152"/>
      <c r="Y816" s="152"/>
      <c r="Z816" s="152"/>
      <c r="AA816" s="152"/>
      <c r="AB816" s="152"/>
      <c r="AC816" s="95"/>
      <c r="AH816" s="155"/>
      <c r="AI816" s="95"/>
      <c r="AJ816" s="95"/>
      <c r="AK816" s="95"/>
    </row>
    <row r="817" ht="26.25" customHeight="1">
      <c r="A817" s="162"/>
      <c r="B817" s="162"/>
      <c r="C817" s="163"/>
      <c r="D817" s="164"/>
      <c r="E817" s="164"/>
      <c r="F817" s="165"/>
      <c r="G817" s="166"/>
      <c r="H817" s="159"/>
      <c r="I817" s="167"/>
      <c r="J817" s="167"/>
      <c r="K817" s="167"/>
      <c r="L817" s="167"/>
      <c r="M817" s="152"/>
      <c r="N817" s="152"/>
      <c r="O817" s="152"/>
      <c r="P817" s="152"/>
      <c r="Q817" s="152"/>
      <c r="R817" s="152"/>
      <c r="S817" s="162"/>
      <c r="T817" s="152"/>
      <c r="U817" s="152"/>
      <c r="V817" s="152"/>
      <c r="W817" s="152"/>
      <c r="X817" s="152"/>
      <c r="Y817" s="152"/>
      <c r="Z817" s="152"/>
      <c r="AA817" s="152"/>
      <c r="AB817" s="152"/>
      <c r="AC817" s="95"/>
      <c r="AH817" s="155"/>
      <c r="AI817" s="95"/>
      <c r="AJ817" s="95"/>
      <c r="AK817" s="95"/>
    </row>
    <row r="818" ht="26.25" customHeight="1">
      <c r="A818" s="162"/>
      <c r="B818" s="162"/>
      <c r="C818" s="163"/>
      <c r="D818" s="164"/>
      <c r="E818" s="164"/>
      <c r="F818" s="165"/>
      <c r="G818" s="166"/>
      <c r="H818" s="159"/>
      <c r="I818" s="167"/>
      <c r="J818" s="167"/>
      <c r="K818" s="167"/>
      <c r="L818" s="167"/>
      <c r="M818" s="152"/>
      <c r="N818" s="152"/>
      <c r="O818" s="152"/>
      <c r="P818" s="152"/>
      <c r="Q818" s="152"/>
      <c r="R818" s="152"/>
      <c r="S818" s="162"/>
      <c r="T818" s="152"/>
      <c r="U818" s="152"/>
      <c r="V818" s="152"/>
      <c r="W818" s="152"/>
      <c r="X818" s="152"/>
      <c r="Y818" s="152"/>
      <c r="Z818" s="152"/>
      <c r="AA818" s="152"/>
      <c r="AB818" s="152"/>
      <c r="AC818" s="95"/>
      <c r="AH818" s="155"/>
      <c r="AI818" s="95"/>
      <c r="AJ818" s="95"/>
      <c r="AK818" s="95"/>
    </row>
    <row r="819" ht="26.25" customHeight="1">
      <c r="A819" s="162"/>
      <c r="B819" s="162"/>
      <c r="C819" s="163"/>
      <c r="D819" s="164"/>
      <c r="E819" s="164"/>
      <c r="F819" s="165"/>
      <c r="G819" s="166"/>
      <c r="H819" s="159"/>
      <c r="I819" s="167"/>
      <c r="J819" s="167"/>
      <c r="K819" s="167"/>
      <c r="L819" s="167"/>
      <c r="M819" s="152"/>
      <c r="N819" s="152"/>
      <c r="O819" s="152"/>
      <c r="P819" s="152"/>
      <c r="Q819" s="152"/>
      <c r="R819" s="152"/>
      <c r="S819" s="162"/>
      <c r="T819" s="152"/>
      <c r="U819" s="152"/>
      <c r="V819" s="152"/>
      <c r="W819" s="152"/>
      <c r="X819" s="152"/>
      <c r="Y819" s="152"/>
      <c r="Z819" s="152"/>
      <c r="AA819" s="152"/>
      <c r="AB819" s="152"/>
      <c r="AC819" s="95"/>
      <c r="AH819" s="155"/>
      <c r="AI819" s="95"/>
      <c r="AJ819" s="95"/>
      <c r="AK819" s="95"/>
    </row>
    <row r="820" ht="26.25" customHeight="1">
      <c r="A820" s="162"/>
      <c r="B820" s="162"/>
      <c r="C820" s="163"/>
      <c r="D820" s="164"/>
      <c r="E820" s="164"/>
      <c r="F820" s="165"/>
      <c r="G820" s="166"/>
      <c r="H820" s="159"/>
      <c r="I820" s="167"/>
      <c r="J820" s="167"/>
      <c r="K820" s="167"/>
      <c r="L820" s="167"/>
      <c r="M820" s="152"/>
      <c r="N820" s="152"/>
      <c r="O820" s="152"/>
      <c r="P820" s="152"/>
      <c r="Q820" s="152"/>
      <c r="R820" s="152"/>
      <c r="S820" s="162"/>
      <c r="T820" s="152"/>
      <c r="U820" s="152"/>
      <c r="V820" s="152"/>
      <c r="W820" s="152"/>
      <c r="X820" s="152"/>
      <c r="Y820" s="152"/>
      <c r="Z820" s="152"/>
      <c r="AA820" s="152"/>
      <c r="AB820" s="152"/>
      <c r="AC820" s="95"/>
      <c r="AH820" s="155"/>
      <c r="AI820" s="95"/>
      <c r="AJ820" s="95"/>
      <c r="AK820" s="95"/>
    </row>
    <row r="821" ht="26.25" customHeight="1">
      <c r="A821" s="162"/>
      <c r="B821" s="162"/>
      <c r="C821" s="163"/>
      <c r="D821" s="164"/>
      <c r="E821" s="164"/>
      <c r="F821" s="165"/>
      <c r="G821" s="166"/>
      <c r="H821" s="159"/>
      <c r="I821" s="167"/>
      <c r="J821" s="167"/>
      <c r="K821" s="167"/>
      <c r="L821" s="167"/>
      <c r="M821" s="152"/>
      <c r="N821" s="152"/>
      <c r="O821" s="152"/>
      <c r="P821" s="152"/>
      <c r="Q821" s="152"/>
      <c r="R821" s="152"/>
      <c r="S821" s="162"/>
      <c r="T821" s="152"/>
      <c r="U821" s="152"/>
      <c r="V821" s="152"/>
      <c r="W821" s="152"/>
      <c r="X821" s="152"/>
      <c r="Y821" s="152"/>
      <c r="Z821" s="152"/>
      <c r="AA821" s="152"/>
      <c r="AB821" s="152"/>
      <c r="AC821" s="95"/>
      <c r="AH821" s="155"/>
      <c r="AI821" s="95"/>
      <c r="AJ821" s="95"/>
      <c r="AK821" s="95"/>
    </row>
    <row r="822" ht="26.25" customHeight="1">
      <c r="A822" s="162"/>
      <c r="B822" s="162"/>
      <c r="C822" s="163"/>
      <c r="D822" s="164"/>
      <c r="E822" s="164"/>
      <c r="F822" s="165"/>
      <c r="G822" s="166"/>
      <c r="H822" s="159"/>
      <c r="I822" s="167"/>
      <c r="J822" s="167"/>
      <c r="K822" s="167"/>
      <c r="L822" s="167"/>
      <c r="M822" s="152"/>
      <c r="N822" s="152"/>
      <c r="O822" s="152"/>
      <c r="P822" s="152"/>
      <c r="Q822" s="152"/>
      <c r="R822" s="152"/>
      <c r="S822" s="162"/>
      <c r="T822" s="152"/>
      <c r="U822" s="152"/>
      <c r="V822" s="152"/>
      <c r="W822" s="152"/>
      <c r="X822" s="152"/>
      <c r="Y822" s="152"/>
      <c r="Z822" s="152"/>
      <c r="AA822" s="152"/>
      <c r="AB822" s="152"/>
      <c r="AC822" s="95"/>
      <c r="AH822" s="155"/>
      <c r="AI822" s="95"/>
      <c r="AJ822" s="95"/>
      <c r="AK822" s="95"/>
    </row>
    <row r="823" ht="26.25" customHeight="1">
      <c r="A823" s="162"/>
      <c r="B823" s="162"/>
      <c r="C823" s="163"/>
      <c r="D823" s="164"/>
      <c r="E823" s="164"/>
      <c r="F823" s="165"/>
      <c r="G823" s="166"/>
      <c r="H823" s="159"/>
      <c r="I823" s="167"/>
      <c r="J823" s="167"/>
      <c r="K823" s="167"/>
      <c r="L823" s="167"/>
      <c r="M823" s="152"/>
      <c r="N823" s="152"/>
      <c r="O823" s="152"/>
      <c r="P823" s="152"/>
      <c r="Q823" s="152"/>
      <c r="R823" s="152"/>
      <c r="S823" s="162"/>
      <c r="T823" s="152"/>
      <c r="U823" s="152"/>
      <c r="V823" s="152"/>
      <c r="W823" s="152"/>
      <c r="X823" s="152"/>
      <c r="Y823" s="152"/>
      <c r="Z823" s="152"/>
      <c r="AA823" s="152"/>
      <c r="AB823" s="152"/>
      <c r="AC823" s="95"/>
      <c r="AH823" s="155"/>
      <c r="AI823" s="95"/>
      <c r="AJ823" s="95"/>
      <c r="AK823" s="95"/>
    </row>
    <row r="824" ht="26.25" customHeight="1">
      <c r="A824" s="162"/>
      <c r="B824" s="162"/>
      <c r="C824" s="163"/>
      <c r="D824" s="164"/>
      <c r="E824" s="164"/>
      <c r="F824" s="165"/>
      <c r="G824" s="166"/>
      <c r="H824" s="159"/>
      <c r="I824" s="167"/>
      <c r="J824" s="167"/>
      <c r="K824" s="167"/>
      <c r="L824" s="167"/>
      <c r="M824" s="152"/>
      <c r="N824" s="152"/>
      <c r="O824" s="152"/>
      <c r="P824" s="152"/>
      <c r="Q824" s="152"/>
      <c r="R824" s="152"/>
      <c r="S824" s="162"/>
      <c r="T824" s="152"/>
      <c r="U824" s="152"/>
      <c r="V824" s="152"/>
      <c r="W824" s="152"/>
      <c r="X824" s="152"/>
      <c r="Y824" s="152"/>
      <c r="Z824" s="152"/>
      <c r="AA824" s="152"/>
      <c r="AB824" s="152"/>
      <c r="AC824" s="95"/>
      <c r="AH824" s="155"/>
      <c r="AI824" s="95"/>
      <c r="AJ824" s="95"/>
      <c r="AK824" s="95"/>
    </row>
    <row r="825" ht="26.25" customHeight="1">
      <c r="A825" s="162"/>
      <c r="B825" s="162"/>
      <c r="C825" s="163"/>
      <c r="D825" s="164"/>
      <c r="E825" s="164"/>
      <c r="F825" s="165"/>
      <c r="G825" s="166"/>
      <c r="H825" s="159"/>
      <c r="I825" s="167"/>
      <c r="J825" s="167"/>
      <c r="K825" s="167"/>
      <c r="L825" s="167"/>
      <c r="M825" s="152"/>
      <c r="N825" s="152"/>
      <c r="O825" s="152"/>
      <c r="P825" s="152"/>
      <c r="Q825" s="152"/>
      <c r="R825" s="152"/>
      <c r="S825" s="162"/>
      <c r="T825" s="152"/>
      <c r="U825" s="152"/>
      <c r="V825" s="152"/>
      <c r="W825" s="152"/>
      <c r="X825" s="152"/>
      <c r="Y825" s="152"/>
      <c r="Z825" s="152"/>
      <c r="AA825" s="152"/>
      <c r="AB825" s="152"/>
      <c r="AC825" s="95"/>
      <c r="AH825" s="155"/>
      <c r="AI825" s="95"/>
      <c r="AJ825" s="95"/>
      <c r="AK825" s="95"/>
    </row>
    <row r="826" ht="26.25" customHeight="1">
      <c r="A826" s="162"/>
      <c r="B826" s="162"/>
      <c r="C826" s="163"/>
      <c r="D826" s="164"/>
      <c r="E826" s="164"/>
      <c r="F826" s="165"/>
      <c r="G826" s="166"/>
      <c r="H826" s="159"/>
      <c r="I826" s="167"/>
      <c r="J826" s="167"/>
      <c r="K826" s="167"/>
      <c r="L826" s="167"/>
      <c r="M826" s="152"/>
      <c r="N826" s="152"/>
      <c r="O826" s="152"/>
      <c r="P826" s="152"/>
      <c r="Q826" s="152"/>
      <c r="R826" s="152"/>
      <c r="S826" s="162"/>
      <c r="T826" s="152"/>
      <c r="U826" s="152"/>
      <c r="V826" s="152"/>
      <c r="W826" s="152"/>
      <c r="X826" s="152"/>
      <c r="Y826" s="152"/>
      <c r="Z826" s="152"/>
      <c r="AA826" s="152"/>
      <c r="AB826" s="152"/>
      <c r="AC826" s="95"/>
      <c r="AH826" s="155"/>
      <c r="AI826" s="95"/>
      <c r="AJ826" s="95"/>
      <c r="AK826" s="95"/>
    </row>
    <row r="827" ht="26.25" customHeight="1">
      <c r="A827" s="162"/>
      <c r="B827" s="162"/>
      <c r="C827" s="163"/>
      <c r="D827" s="164"/>
      <c r="E827" s="164"/>
      <c r="F827" s="165"/>
      <c r="G827" s="166"/>
      <c r="H827" s="159"/>
      <c r="I827" s="167"/>
      <c r="J827" s="167"/>
      <c r="K827" s="167"/>
      <c r="L827" s="167"/>
      <c r="M827" s="152"/>
      <c r="N827" s="152"/>
      <c r="O827" s="152"/>
      <c r="P827" s="152"/>
      <c r="Q827" s="152"/>
      <c r="R827" s="152"/>
      <c r="S827" s="162"/>
      <c r="T827" s="152"/>
      <c r="U827" s="152"/>
      <c r="V827" s="152"/>
      <c r="W827" s="152"/>
      <c r="X827" s="152"/>
      <c r="Y827" s="152"/>
      <c r="Z827" s="152"/>
      <c r="AA827" s="152"/>
      <c r="AB827" s="152"/>
      <c r="AC827" s="95"/>
      <c r="AH827" s="155"/>
      <c r="AI827" s="95"/>
      <c r="AJ827" s="95"/>
      <c r="AK827" s="95"/>
    </row>
    <row r="828" ht="26.25" customHeight="1">
      <c r="A828" s="162"/>
      <c r="B828" s="162"/>
      <c r="C828" s="163"/>
      <c r="D828" s="164"/>
      <c r="E828" s="164"/>
      <c r="F828" s="165"/>
      <c r="G828" s="166"/>
      <c r="H828" s="159"/>
      <c r="I828" s="167"/>
      <c r="J828" s="167"/>
      <c r="K828" s="167"/>
      <c r="L828" s="167"/>
      <c r="M828" s="152"/>
      <c r="N828" s="152"/>
      <c r="O828" s="152"/>
      <c r="P828" s="152"/>
      <c r="Q828" s="152"/>
      <c r="R828" s="152"/>
      <c r="S828" s="162"/>
      <c r="T828" s="152"/>
      <c r="U828" s="152"/>
      <c r="V828" s="152"/>
      <c r="W828" s="152"/>
      <c r="X828" s="152"/>
      <c r="Y828" s="152"/>
      <c r="Z828" s="152"/>
      <c r="AA828" s="152"/>
      <c r="AB828" s="152"/>
      <c r="AC828" s="95"/>
      <c r="AH828" s="155"/>
      <c r="AI828" s="95"/>
      <c r="AJ828" s="95"/>
      <c r="AK828" s="95"/>
    </row>
    <row r="829" ht="26.25" customHeight="1">
      <c r="A829" s="162"/>
      <c r="B829" s="162"/>
      <c r="C829" s="163"/>
      <c r="D829" s="164"/>
      <c r="E829" s="164"/>
      <c r="F829" s="165"/>
      <c r="G829" s="166"/>
      <c r="H829" s="159"/>
      <c r="I829" s="167"/>
      <c r="J829" s="167"/>
      <c r="K829" s="167"/>
      <c r="L829" s="167"/>
      <c r="M829" s="152"/>
      <c r="N829" s="152"/>
      <c r="O829" s="152"/>
      <c r="P829" s="152"/>
      <c r="Q829" s="152"/>
      <c r="R829" s="152"/>
      <c r="S829" s="162"/>
      <c r="T829" s="152"/>
      <c r="U829" s="152"/>
      <c r="V829" s="152"/>
      <c r="W829" s="152"/>
      <c r="X829" s="152"/>
      <c r="Y829" s="152"/>
      <c r="Z829" s="152"/>
      <c r="AA829" s="152"/>
      <c r="AB829" s="152"/>
      <c r="AC829" s="95"/>
      <c r="AH829" s="155"/>
      <c r="AI829" s="95"/>
      <c r="AJ829" s="95"/>
      <c r="AK829" s="95"/>
    </row>
    <row r="830" ht="26.25" customHeight="1">
      <c r="A830" s="162"/>
      <c r="B830" s="162"/>
      <c r="C830" s="163"/>
      <c r="D830" s="164"/>
      <c r="E830" s="164"/>
      <c r="F830" s="165"/>
      <c r="G830" s="166"/>
      <c r="H830" s="159"/>
      <c r="I830" s="167"/>
      <c r="J830" s="167"/>
      <c r="K830" s="167"/>
      <c r="L830" s="167"/>
      <c r="M830" s="152"/>
      <c r="N830" s="152"/>
      <c r="O830" s="152"/>
      <c r="P830" s="152"/>
      <c r="Q830" s="152"/>
      <c r="R830" s="152"/>
      <c r="S830" s="162"/>
      <c r="T830" s="152"/>
      <c r="U830" s="152"/>
      <c r="V830" s="152"/>
      <c r="W830" s="152"/>
      <c r="X830" s="152"/>
      <c r="Y830" s="152"/>
      <c r="Z830" s="152"/>
      <c r="AA830" s="152"/>
      <c r="AB830" s="152"/>
      <c r="AC830" s="95"/>
      <c r="AH830" s="155"/>
      <c r="AI830" s="95"/>
      <c r="AJ830" s="95"/>
      <c r="AK830" s="95"/>
    </row>
    <row r="831" ht="26.25" customHeight="1">
      <c r="A831" s="162"/>
      <c r="B831" s="162"/>
      <c r="C831" s="163"/>
      <c r="D831" s="164"/>
      <c r="E831" s="164"/>
      <c r="F831" s="165"/>
      <c r="G831" s="166"/>
      <c r="H831" s="159"/>
      <c r="I831" s="167"/>
      <c r="J831" s="167"/>
      <c r="K831" s="167"/>
      <c r="L831" s="167"/>
      <c r="M831" s="152"/>
      <c r="N831" s="152"/>
      <c r="O831" s="152"/>
      <c r="P831" s="152"/>
      <c r="Q831" s="152"/>
      <c r="R831" s="152"/>
      <c r="S831" s="162"/>
      <c r="T831" s="152"/>
      <c r="U831" s="152"/>
      <c r="V831" s="152"/>
      <c r="W831" s="152"/>
      <c r="X831" s="152"/>
      <c r="Y831" s="152"/>
      <c r="Z831" s="152"/>
      <c r="AA831" s="152"/>
      <c r="AB831" s="152"/>
      <c r="AC831" s="95"/>
      <c r="AH831" s="155"/>
      <c r="AI831" s="95"/>
      <c r="AJ831" s="95"/>
      <c r="AK831" s="95"/>
    </row>
    <row r="832" ht="26.25" customHeight="1">
      <c r="A832" s="162"/>
      <c r="B832" s="162"/>
      <c r="C832" s="163"/>
      <c r="D832" s="164"/>
      <c r="E832" s="164"/>
      <c r="F832" s="165"/>
      <c r="G832" s="166"/>
      <c r="H832" s="159"/>
      <c r="I832" s="167"/>
      <c r="J832" s="167"/>
      <c r="K832" s="167"/>
      <c r="L832" s="167"/>
      <c r="M832" s="152"/>
      <c r="N832" s="152"/>
      <c r="O832" s="152"/>
      <c r="P832" s="152"/>
      <c r="Q832" s="152"/>
      <c r="R832" s="152"/>
      <c r="S832" s="162"/>
      <c r="T832" s="152"/>
      <c r="U832" s="152"/>
      <c r="V832" s="152"/>
      <c r="W832" s="152"/>
      <c r="X832" s="152"/>
      <c r="Y832" s="152"/>
      <c r="Z832" s="152"/>
      <c r="AA832" s="152"/>
      <c r="AB832" s="152"/>
      <c r="AC832" s="95"/>
      <c r="AH832" s="155"/>
      <c r="AI832" s="95"/>
      <c r="AJ832" s="95"/>
      <c r="AK832" s="95"/>
    </row>
    <row r="833" ht="26.25" customHeight="1">
      <c r="A833" s="162"/>
      <c r="B833" s="162"/>
      <c r="C833" s="163"/>
      <c r="D833" s="164"/>
      <c r="E833" s="164"/>
      <c r="F833" s="165"/>
      <c r="G833" s="166"/>
      <c r="H833" s="159"/>
      <c r="I833" s="167"/>
      <c r="J833" s="167"/>
      <c r="K833" s="167"/>
      <c r="L833" s="167"/>
      <c r="M833" s="152"/>
      <c r="N833" s="152"/>
      <c r="O833" s="152"/>
      <c r="P833" s="152"/>
      <c r="Q833" s="152"/>
      <c r="R833" s="152"/>
      <c r="S833" s="162"/>
      <c r="T833" s="152"/>
      <c r="U833" s="152"/>
      <c r="V833" s="152"/>
      <c r="W833" s="152"/>
      <c r="X833" s="152"/>
      <c r="Y833" s="152"/>
      <c r="Z833" s="152"/>
      <c r="AA833" s="152"/>
      <c r="AB833" s="152"/>
      <c r="AC833" s="95"/>
      <c r="AH833" s="155"/>
      <c r="AI833" s="95"/>
      <c r="AJ833" s="95"/>
      <c r="AK833" s="95"/>
    </row>
    <row r="834" ht="26.25" customHeight="1">
      <c r="A834" s="162"/>
      <c r="B834" s="162"/>
      <c r="C834" s="163"/>
      <c r="D834" s="164"/>
      <c r="E834" s="164"/>
      <c r="F834" s="165"/>
      <c r="G834" s="166"/>
      <c r="H834" s="159"/>
      <c r="I834" s="167"/>
      <c r="J834" s="167"/>
      <c r="K834" s="167"/>
      <c r="L834" s="167"/>
      <c r="M834" s="152"/>
      <c r="N834" s="152"/>
      <c r="O834" s="152"/>
      <c r="P834" s="152"/>
      <c r="Q834" s="152"/>
      <c r="R834" s="152"/>
      <c r="S834" s="162"/>
      <c r="T834" s="152"/>
      <c r="U834" s="152"/>
      <c r="V834" s="152"/>
      <c r="W834" s="152"/>
      <c r="X834" s="152"/>
      <c r="Y834" s="152"/>
      <c r="Z834" s="152"/>
      <c r="AA834" s="152"/>
      <c r="AB834" s="152"/>
      <c r="AC834" s="95"/>
      <c r="AH834" s="155"/>
      <c r="AI834" s="95"/>
      <c r="AJ834" s="95"/>
      <c r="AK834" s="95"/>
    </row>
    <row r="835" ht="26.25" customHeight="1">
      <c r="A835" s="162"/>
      <c r="B835" s="162"/>
      <c r="C835" s="163"/>
      <c r="D835" s="164"/>
      <c r="E835" s="164"/>
      <c r="F835" s="165"/>
      <c r="G835" s="166"/>
      <c r="H835" s="159"/>
      <c r="I835" s="167"/>
      <c r="J835" s="167"/>
      <c r="K835" s="167"/>
      <c r="L835" s="167"/>
      <c r="M835" s="152"/>
      <c r="N835" s="152"/>
      <c r="O835" s="152"/>
      <c r="P835" s="152"/>
      <c r="Q835" s="152"/>
      <c r="R835" s="152"/>
      <c r="S835" s="162"/>
      <c r="T835" s="152"/>
      <c r="U835" s="152"/>
      <c r="V835" s="152"/>
      <c r="W835" s="152"/>
      <c r="X835" s="152"/>
      <c r="Y835" s="152"/>
      <c r="Z835" s="152"/>
      <c r="AA835" s="152"/>
      <c r="AB835" s="152"/>
      <c r="AC835" s="95"/>
      <c r="AH835" s="155"/>
      <c r="AI835" s="95"/>
      <c r="AJ835" s="95"/>
      <c r="AK835" s="95"/>
    </row>
    <row r="836" ht="26.25" customHeight="1">
      <c r="A836" s="162"/>
      <c r="B836" s="162"/>
      <c r="C836" s="163"/>
      <c r="D836" s="164"/>
      <c r="E836" s="164"/>
      <c r="F836" s="165"/>
      <c r="G836" s="166"/>
      <c r="H836" s="159"/>
      <c r="I836" s="167"/>
      <c r="J836" s="167"/>
      <c r="K836" s="167"/>
      <c r="L836" s="167"/>
      <c r="M836" s="152"/>
      <c r="N836" s="152"/>
      <c r="O836" s="152"/>
      <c r="P836" s="152"/>
      <c r="Q836" s="152"/>
      <c r="R836" s="152"/>
      <c r="S836" s="162"/>
      <c r="T836" s="152"/>
      <c r="U836" s="152"/>
      <c r="V836" s="152"/>
      <c r="W836" s="152"/>
      <c r="X836" s="152"/>
      <c r="Y836" s="152"/>
      <c r="Z836" s="152"/>
      <c r="AA836" s="152"/>
      <c r="AB836" s="152"/>
      <c r="AC836" s="95"/>
      <c r="AH836" s="155"/>
      <c r="AI836" s="95"/>
      <c r="AJ836" s="95"/>
      <c r="AK836" s="95"/>
    </row>
    <row r="837" ht="26.25" customHeight="1">
      <c r="A837" s="162"/>
      <c r="B837" s="162"/>
      <c r="C837" s="163"/>
      <c r="D837" s="164"/>
      <c r="E837" s="164"/>
      <c r="F837" s="165"/>
      <c r="G837" s="166"/>
      <c r="H837" s="159"/>
      <c r="I837" s="167"/>
      <c r="J837" s="167"/>
      <c r="K837" s="167"/>
      <c r="L837" s="167"/>
      <c r="M837" s="152"/>
      <c r="N837" s="152"/>
      <c r="O837" s="152"/>
      <c r="P837" s="152"/>
      <c r="Q837" s="152"/>
      <c r="R837" s="152"/>
      <c r="S837" s="162"/>
      <c r="T837" s="152"/>
      <c r="U837" s="152"/>
      <c r="V837" s="152"/>
      <c r="W837" s="152"/>
      <c r="X837" s="152"/>
      <c r="Y837" s="152"/>
      <c r="Z837" s="152"/>
      <c r="AA837" s="152"/>
      <c r="AB837" s="152"/>
      <c r="AC837" s="95"/>
      <c r="AH837" s="155"/>
      <c r="AI837" s="95"/>
      <c r="AJ837" s="95"/>
      <c r="AK837" s="95"/>
    </row>
    <row r="838" ht="26.25" customHeight="1">
      <c r="A838" s="162"/>
      <c r="B838" s="162"/>
      <c r="C838" s="163"/>
      <c r="D838" s="164"/>
      <c r="E838" s="164"/>
      <c r="F838" s="165"/>
      <c r="G838" s="166"/>
      <c r="H838" s="159"/>
      <c r="I838" s="167"/>
      <c r="J838" s="167"/>
      <c r="K838" s="167"/>
      <c r="L838" s="167"/>
      <c r="M838" s="152"/>
      <c r="N838" s="152"/>
      <c r="O838" s="152"/>
      <c r="P838" s="152"/>
      <c r="Q838" s="152"/>
      <c r="R838" s="152"/>
      <c r="S838" s="162"/>
      <c r="T838" s="152"/>
      <c r="U838" s="152"/>
      <c r="V838" s="152"/>
      <c r="W838" s="152"/>
      <c r="X838" s="152"/>
      <c r="Y838" s="152"/>
      <c r="Z838" s="152"/>
      <c r="AA838" s="152"/>
      <c r="AB838" s="152"/>
      <c r="AC838" s="95"/>
      <c r="AH838" s="155"/>
      <c r="AI838" s="95"/>
      <c r="AJ838" s="95"/>
      <c r="AK838" s="95"/>
    </row>
    <row r="839" ht="26.25" customHeight="1">
      <c r="A839" s="162"/>
      <c r="B839" s="162"/>
      <c r="C839" s="163"/>
      <c r="D839" s="164"/>
      <c r="E839" s="164"/>
      <c r="F839" s="165"/>
      <c r="G839" s="166"/>
      <c r="H839" s="159"/>
      <c r="I839" s="167"/>
      <c r="J839" s="167"/>
      <c r="K839" s="167"/>
      <c r="L839" s="167"/>
      <c r="M839" s="152"/>
      <c r="N839" s="152"/>
      <c r="O839" s="152"/>
      <c r="P839" s="152"/>
      <c r="Q839" s="152"/>
      <c r="R839" s="152"/>
      <c r="S839" s="162"/>
      <c r="T839" s="152"/>
      <c r="U839" s="152"/>
      <c r="V839" s="152"/>
      <c r="W839" s="152"/>
      <c r="X839" s="152"/>
      <c r="Y839" s="152"/>
      <c r="Z839" s="152"/>
      <c r="AA839" s="152"/>
      <c r="AB839" s="152"/>
      <c r="AC839" s="95"/>
      <c r="AH839" s="155"/>
      <c r="AI839" s="95"/>
      <c r="AJ839" s="95"/>
      <c r="AK839" s="95"/>
    </row>
    <row r="840" ht="26.25" customHeight="1">
      <c r="A840" s="162"/>
      <c r="B840" s="162"/>
      <c r="C840" s="163"/>
      <c r="D840" s="164"/>
      <c r="E840" s="164"/>
      <c r="F840" s="165"/>
      <c r="G840" s="166"/>
      <c r="H840" s="159"/>
      <c r="I840" s="167"/>
      <c r="J840" s="167"/>
      <c r="K840" s="167"/>
      <c r="L840" s="167"/>
      <c r="M840" s="152"/>
      <c r="N840" s="152"/>
      <c r="O840" s="152"/>
      <c r="P840" s="152"/>
      <c r="Q840" s="152"/>
      <c r="R840" s="152"/>
      <c r="S840" s="162"/>
      <c r="T840" s="152"/>
      <c r="U840" s="152"/>
      <c r="V840" s="152"/>
      <c r="W840" s="152"/>
      <c r="X840" s="152"/>
      <c r="Y840" s="152"/>
      <c r="Z840" s="152"/>
      <c r="AA840" s="152"/>
      <c r="AB840" s="152"/>
      <c r="AC840" s="95"/>
      <c r="AH840" s="155"/>
      <c r="AI840" s="95"/>
      <c r="AJ840" s="95"/>
      <c r="AK840" s="95"/>
    </row>
    <row r="841" ht="26.25" customHeight="1">
      <c r="A841" s="162"/>
      <c r="B841" s="162"/>
      <c r="C841" s="163"/>
      <c r="D841" s="164"/>
      <c r="E841" s="164"/>
      <c r="F841" s="165"/>
      <c r="G841" s="166"/>
      <c r="H841" s="159"/>
      <c r="I841" s="167"/>
      <c r="J841" s="167"/>
      <c r="K841" s="167"/>
      <c r="L841" s="167"/>
      <c r="M841" s="152"/>
      <c r="N841" s="152"/>
      <c r="O841" s="152"/>
      <c r="P841" s="152"/>
      <c r="Q841" s="152"/>
      <c r="R841" s="152"/>
      <c r="S841" s="162"/>
      <c r="T841" s="152"/>
      <c r="U841" s="152"/>
      <c r="V841" s="152"/>
      <c r="W841" s="152"/>
      <c r="X841" s="152"/>
      <c r="Y841" s="152"/>
      <c r="Z841" s="152"/>
      <c r="AA841" s="152"/>
      <c r="AB841" s="152"/>
      <c r="AC841" s="95"/>
      <c r="AH841" s="155"/>
      <c r="AI841" s="95"/>
      <c r="AJ841" s="95"/>
      <c r="AK841" s="95"/>
    </row>
    <row r="842" ht="26.25" customHeight="1">
      <c r="A842" s="162"/>
      <c r="B842" s="162"/>
      <c r="C842" s="163"/>
      <c r="D842" s="164"/>
      <c r="E842" s="164"/>
      <c r="F842" s="165"/>
      <c r="G842" s="166"/>
      <c r="H842" s="159"/>
      <c r="I842" s="167"/>
      <c r="J842" s="167"/>
      <c r="K842" s="167"/>
      <c r="L842" s="167"/>
      <c r="M842" s="152"/>
      <c r="N842" s="152"/>
      <c r="O842" s="152"/>
      <c r="P842" s="152"/>
      <c r="Q842" s="152"/>
      <c r="R842" s="152"/>
      <c r="S842" s="162"/>
      <c r="T842" s="152"/>
      <c r="U842" s="152"/>
      <c r="V842" s="152"/>
      <c r="W842" s="152"/>
      <c r="X842" s="152"/>
      <c r="Y842" s="152"/>
      <c r="Z842" s="152"/>
      <c r="AA842" s="152"/>
      <c r="AB842" s="152"/>
      <c r="AC842" s="95"/>
      <c r="AH842" s="155"/>
      <c r="AI842" s="95"/>
      <c r="AJ842" s="95"/>
      <c r="AK842" s="95"/>
    </row>
    <row r="843" ht="26.25" customHeight="1">
      <c r="A843" s="162"/>
      <c r="B843" s="162"/>
      <c r="C843" s="163"/>
      <c r="D843" s="164"/>
      <c r="E843" s="164"/>
      <c r="F843" s="165"/>
      <c r="G843" s="166"/>
      <c r="H843" s="159"/>
      <c r="I843" s="167"/>
      <c r="J843" s="167"/>
      <c r="K843" s="167"/>
      <c r="L843" s="167"/>
      <c r="M843" s="152"/>
      <c r="N843" s="152"/>
      <c r="O843" s="152"/>
      <c r="P843" s="152"/>
      <c r="Q843" s="152"/>
      <c r="R843" s="152"/>
      <c r="S843" s="162"/>
      <c r="T843" s="152"/>
      <c r="U843" s="152"/>
      <c r="V843" s="152"/>
      <c r="W843" s="152"/>
      <c r="X843" s="152"/>
      <c r="Y843" s="152"/>
      <c r="Z843" s="152"/>
      <c r="AA843" s="152"/>
      <c r="AB843" s="152"/>
      <c r="AC843" s="95"/>
      <c r="AH843" s="155"/>
      <c r="AI843" s="95"/>
      <c r="AJ843" s="95"/>
      <c r="AK843" s="95"/>
    </row>
    <row r="844" ht="26.25" customHeight="1">
      <c r="A844" s="162"/>
      <c r="B844" s="162"/>
      <c r="C844" s="163"/>
      <c r="D844" s="164"/>
      <c r="E844" s="164"/>
      <c r="F844" s="165"/>
      <c r="G844" s="166"/>
      <c r="H844" s="159"/>
      <c r="I844" s="167"/>
      <c r="J844" s="167"/>
      <c r="K844" s="167"/>
      <c r="L844" s="167"/>
      <c r="M844" s="152"/>
      <c r="N844" s="152"/>
      <c r="O844" s="152"/>
      <c r="P844" s="152"/>
      <c r="Q844" s="152"/>
      <c r="R844" s="152"/>
      <c r="S844" s="162"/>
      <c r="T844" s="152"/>
      <c r="U844" s="152"/>
      <c r="V844" s="152"/>
      <c r="W844" s="152"/>
      <c r="X844" s="152"/>
      <c r="Y844" s="152"/>
      <c r="Z844" s="152"/>
      <c r="AA844" s="152"/>
      <c r="AB844" s="152"/>
      <c r="AC844" s="95"/>
      <c r="AH844" s="155"/>
      <c r="AI844" s="95"/>
      <c r="AJ844" s="95"/>
      <c r="AK844" s="95"/>
    </row>
    <row r="845" ht="26.25" customHeight="1">
      <c r="A845" s="162"/>
      <c r="B845" s="162"/>
      <c r="C845" s="163"/>
      <c r="D845" s="164"/>
      <c r="E845" s="164"/>
      <c r="F845" s="165"/>
      <c r="G845" s="166"/>
      <c r="H845" s="159"/>
      <c r="I845" s="167"/>
      <c r="J845" s="167"/>
      <c r="K845" s="167"/>
      <c r="L845" s="167"/>
      <c r="M845" s="152"/>
      <c r="N845" s="152"/>
      <c r="O845" s="152"/>
      <c r="P845" s="152"/>
      <c r="Q845" s="152"/>
      <c r="R845" s="152"/>
      <c r="S845" s="162"/>
      <c r="T845" s="152"/>
      <c r="U845" s="152"/>
      <c r="V845" s="152"/>
      <c r="W845" s="152"/>
      <c r="X845" s="152"/>
      <c r="Y845" s="152"/>
      <c r="Z845" s="152"/>
      <c r="AA845" s="152"/>
      <c r="AB845" s="152"/>
      <c r="AC845" s="95"/>
      <c r="AH845" s="155"/>
      <c r="AI845" s="95"/>
      <c r="AJ845" s="95"/>
      <c r="AK845" s="95"/>
    </row>
    <row r="846" ht="26.25" customHeight="1">
      <c r="A846" s="162"/>
      <c r="B846" s="162"/>
      <c r="C846" s="163"/>
      <c r="D846" s="164"/>
      <c r="E846" s="164"/>
      <c r="F846" s="165"/>
      <c r="G846" s="166"/>
      <c r="H846" s="159"/>
      <c r="I846" s="167"/>
      <c r="J846" s="167"/>
      <c r="K846" s="167"/>
      <c r="L846" s="167"/>
      <c r="M846" s="152"/>
      <c r="N846" s="152"/>
      <c r="O846" s="152"/>
      <c r="P846" s="152"/>
      <c r="Q846" s="152"/>
      <c r="R846" s="152"/>
      <c r="S846" s="162"/>
      <c r="T846" s="152"/>
      <c r="U846" s="152"/>
      <c r="V846" s="152"/>
      <c r="W846" s="152"/>
      <c r="X846" s="152"/>
      <c r="Y846" s="152"/>
      <c r="Z846" s="152"/>
      <c r="AA846" s="152"/>
      <c r="AB846" s="152"/>
      <c r="AC846" s="95"/>
      <c r="AH846" s="155"/>
      <c r="AI846" s="95"/>
      <c r="AJ846" s="95"/>
      <c r="AK846" s="95"/>
    </row>
    <row r="847" ht="26.25" customHeight="1">
      <c r="A847" s="162"/>
      <c r="B847" s="162"/>
      <c r="C847" s="163"/>
      <c r="D847" s="164"/>
      <c r="E847" s="164"/>
      <c r="F847" s="165"/>
      <c r="G847" s="166"/>
      <c r="H847" s="159"/>
      <c r="I847" s="167"/>
      <c r="J847" s="167"/>
      <c r="K847" s="167"/>
      <c r="L847" s="167"/>
      <c r="M847" s="152"/>
      <c r="N847" s="152"/>
      <c r="O847" s="152"/>
      <c r="P847" s="152"/>
      <c r="Q847" s="152"/>
      <c r="R847" s="152"/>
      <c r="S847" s="162"/>
      <c r="T847" s="152"/>
      <c r="U847" s="152"/>
      <c r="V847" s="152"/>
      <c r="W847" s="152"/>
      <c r="X847" s="152"/>
      <c r="Y847" s="152"/>
      <c r="Z847" s="152"/>
      <c r="AA847" s="152"/>
      <c r="AB847" s="152"/>
      <c r="AC847" s="95"/>
      <c r="AH847" s="155"/>
      <c r="AI847" s="95"/>
      <c r="AJ847" s="95"/>
      <c r="AK847" s="95"/>
    </row>
    <row r="848" ht="26.25" customHeight="1">
      <c r="A848" s="162"/>
      <c r="B848" s="162"/>
      <c r="C848" s="163"/>
      <c r="D848" s="164"/>
      <c r="E848" s="164"/>
      <c r="F848" s="165"/>
      <c r="G848" s="166"/>
      <c r="H848" s="159"/>
      <c r="I848" s="167"/>
      <c r="J848" s="167"/>
      <c r="K848" s="167"/>
      <c r="L848" s="167"/>
      <c r="M848" s="152"/>
      <c r="N848" s="152"/>
      <c r="O848" s="152"/>
      <c r="P848" s="152"/>
      <c r="Q848" s="152"/>
      <c r="R848" s="152"/>
      <c r="S848" s="162"/>
      <c r="T848" s="152"/>
      <c r="U848" s="152"/>
      <c r="V848" s="152"/>
      <c r="W848" s="152"/>
      <c r="X848" s="152"/>
      <c r="Y848" s="152"/>
      <c r="Z848" s="152"/>
      <c r="AA848" s="152"/>
      <c r="AB848" s="152"/>
      <c r="AC848" s="95"/>
      <c r="AH848" s="155"/>
      <c r="AI848" s="95"/>
      <c r="AJ848" s="95"/>
      <c r="AK848" s="95"/>
    </row>
    <row r="849" ht="26.25" customHeight="1">
      <c r="A849" s="162"/>
      <c r="B849" s="162"/>
      <c r="C849" s="163"/>
      <c r="D849" s="164"/>
      <c r="E849" s="164"/>
      <c r="F849" s="165"/>
      <c r="G849" s="166"/>
      <c r="H849" s="159"/>
      <c r="I849" s="167"/>
      <c r="J849" s="167"/>
      <c r="K849" s="167"/>
      <c r="L849" s="167"/>
      <c r="M849" s="152"/>
      <c r="N849" s="152"/>
      <c r="O849" s="152"/>
      <c r="P849" s="152"/>
      <c r="Q849" s="152"/>
      <c r="R849" s="152"/>
      <c r="S849" s="162"/>
      <c r="T849" s="152"/>
      <c r="U849" s="152"/>
      <c r="V849" s="152"/>
      <c r="W849" s="152"/>
      <c r="X849" s="152"/>
      <c r="Y849" s="152"/>
      <c r="Z849" s="152"/>
      <c r="AA849" s="152"/>
      <c r="AB849" s="152"/>
      <c r="AC849" s="95"/>
      <c r="AH849" s="155"/>
      <c r="AI849" s="95"/>
      <c r="AJ849" s="95"/>
      <c r="AK849" s="95"/>
    </row>
    <row r="850" ht="26.25" customHeight="1">
      <c r="A850" s="162"/>
      <c r="B850" s="162"/>
      <c r="C850" s="163"/>
      <c r="D850" s="164"/>
      <c r="E850" s="164"/>
      <c r="F850" s="165"/>
      <c r="G850" s="166"/>
      <c r="H850" s="159"/>
      <c r="I850" s="167"/>
      <c r="J850" s="167"/>
      <c r="K850" s="167"/>
      <c r="L850" s="167"/>
      <c r="M850" s="152"/>
      <c r="N850" s="152"/>
      <c r="O850" s="152"/>
      <c r="P850" s="152"/>
      <c r="Q850" s="152"/>
      <c r="R850" s="152"/>
      <c r="S850" s="162"/>
      <c r="T850" s="152"/>
      <c r="U850" s="152"/>
      <c r="V850" s="152"/>
      <c r="W850" s="152"/>
      <c r="X850" s="152"/>
      <c r="Y850" s="152"/>
      <c r="Z850" s="152"/>
      <c r="AA850" s="152"/>
      <c r="AB850" s="152"/>
      <c r="AC850" s="95"/>
      <c r="AH850" s="155"/>
      <c r="AI850" s="95"/>
      <c r="AJ850" s="95"/>
      <c r="AK850" s="95"/>
    </row>
    <row r="851" ht="26.25" customHeight="1">
      <c r="A851" s="162"/>
      <c r="B851" s="162"/>
      <c r="C851" s="163"/>
      <c r="D851" s="164"/>
      <c r="E851" s="164"/>
      <c r="F851" s="165"/>
      <c r="G851" s="166"/>
      <c r="H851" s="159"/>
      <c r="I851" s="167"/>
      <c r="J851" s="167"/>
      <c r="K851" s="167"/>
      <c r="L851" s="167"/>
      <c r="M851" s="152"/>
      <c r="N851" s="152"/>
      <c r="O851" s="152"/>
      <c r="P851" s="152"/>
      <c r="Q851" s="152"/>
      <c r="R851" s="152"/>
      <c r="S851" s="162"/>
      <c r="T851" s="152"/>
      <c r="U851" s="152"/>
      <c r="V851" s="152"/>
      <c r="W851" s="152"/>
      <c r="X851" s="152"/>
      <c r="Y851" s="152"/>
      <c r="Z851" s="152"/>
      <c r="AA851" s="152"/>
      <c r="AB851" s="152"/>
      <c r="AC851" s="95"/>
      <c r="AH851" s="155"/>
      <c r="AI851" s="95"/>
      <c r="AJ851" s="95"/>
      <c r="AK851" s="95"/>
    </row>
    <row r="852" ht="26.25" customHeight="1">
      <c r="A852" s="162"/>
      <c r="B852" s="162"/>
      <c r="C852" s="163"/>
      <c r="D852" s="164"/>
      <c r="E852" s="164"/>
      <c r="F852" s="165"/>
      <c r="G852" s="166"/>
      <c r="H852" s="159"/>
      <c r="I852" s="167"/>
      <c r="J852" s="167"/>
      <c r="K852" s="167"/>
      <c r="L852" s="167"/>
      <c r="M852" s="152"/>
      <c r="N852" s="152"/>
      <c r="O852" s="152"/>
      <c r="P852" s="152"/>
      <c r="Q852" s="152"/>
      <c r="R852" s="152"/>
      <c r="S852" s="162"/>
      <c r="T852" s="152"/>
      <c r="U852" s="152"/>
      <c r="V852" s="152"/>
      <c r="W852" s="152"/>
      <c r="X852" s="152"/>
      <c r="Y852" s="152"/>
      <c r="Z852" s="152"/>
      <c r="AA852" s="152"/>
      <c r="AB852" s="152"/>
      <c r="AC852" s="95"/>
      <c r="AH852" s="155"/>
      <c r="AI852" s="95"/>
      <c r="AJ852" s="95"/>
      <c r="AK852" s="95"/>
    </row>
    <row r="853" ht="26.25" customHeight="1">
      <c r="A853" s="162"/>
      <c r="B853" s="162"/>
      <c r="C853" s="163"/>
      <c r="D853" s="164"/>
      <c r="E853" s="164"/>
      <c r="F853" s="165"/>
      <c r="G853" s="166"/>
      <c r="H853" s="159"/>
      <c r="I853" s="167"/>
      <c r="J853" s="167"/>
      <c r="K853" s="167"/>
      <c r="L853" s="167"/>
      <c r="M853" s="152"/>
      <c r="N853" s="152"/>
      <c r="O853" s="152"/>
      <c r="P853" s="152"/>
      <c r="Q853" s="152"/>
      <c r="R853" s="152"/>
      <c r="S853" s="162"/>
      <c r="T853" s="152"/>
      <c r="U853" s="152"/>
      <c r="V853" s="152"/>
      <c r="W853" s="152"/>
      <c r="X853" s="152"/>
      <c r="Y853" s="152"/>
      <c r="Z853" s="152"/>
      <c r="AA853" s="152"/>
      <c r="AB853" s="152"/>
      <c r="AC853" s="95"/>
      <c r="AH853" s="155"/>
      <c r="AI853" s="95"/>
      <c r="AJ853" s="95"/>
      <c r="AK853" s="95"/>
    </row>
    <row r="854" ht="26.25" customHeight="1">
      <c r="A854" s="162"/>
      <c r="B854" s="162"/>
      <c r="C854" s="163"/>
      <c r="D854" s="164"/>
      <c r="E854" s="164"/>
      <c r="F854" s="165"/>
      <c r="G854" s="166"/>
      <c r="H854" s="159"/>
      <c r="I854" s="167"/>
      <c r="J854" s="167"/>
      <c r="K854" s="167"/>
      <c r="L854" s="167"/>
      <c r="M854" s="152"/>
      <c r="N854" s="152"/>
      <c r="O854" s="152"/>
      <c r="P854" s="152"/>
      <c r="Q854" s="152"/>
      <c r="R854" s="152"/>
      <c r="S854" s="162"/>
      <c r="T854" s="152"/>
      <c r="U854" s="152"/>
      <c r="V854" s="152"/>
      <c r="W854" s="152"/>
      <c r="X854" s="152"/>
      <c r="Y854" s="152"/>
      <c r="Z854" s="152"/>
      <c r="AA854" s="152"/>
      <c r="AB854" s="152"/>
      <c r="AC854" s="95"/>
      <c r="AH854" s="155"/>
      <c r="AI854" s="95"/>
      <c r="AJ854" s="95"/>
      <c r="AK854" s="95"/>
    </row>
    <row r="855" ht="26.25" customHeight="1">
      <c r="A855" s="162"/>
      <c r="B855" s="162"/>
      <c r="C855" s="163"/>
      <c r="D855" s="164"/>
      <c r="E855" s="164"/>
      <c r="F855" s="165"/>
      <c r="G855" s="166"/>
      <c r="H855" s="159"/>
      <c r="I855" s="167"/>
      <c r="J855" s="167"/>
      <c r="K855" s="167"/>
      <c r="L855" s="167"/>
      <c r="M855" s="152"/>
      <c r="N855" s="152"/>
      <c r="O855" s="152"/>
      <c r="P855" s="152"/>
      <c r="Q855" s="152"/>
      <c r="R855" s="152"/>
      <c r="S855" s="162"/>
      <c r="T855" s="152"/>
      <c r="U855" s="152"/>
      <c r="V855" s="152"/>
      <c r="W855" s="152"/>
      <c r="X855" s="152"/>
      <c r="Y855" s="152"/>
      <c r="Z855" s="152"/>
      <c r="AA855" s="152"/>
      <c r="AB855" s="152"/>
      <c r="AC855" s="95"/>
      <c r="AH855" s="155"/>
      <c r="AI855" s="95"/>
      <c r="AJ855" s="95"/>
      <c r="AK855" s="95"/>
    </row>
    <row r="856" ht="26.25" customHeight="1">
      <c r="A856" s="162"/>
      <c r="B856" s="162"/>
      <c r="C856" s="163"/>
      <c r="D856" s="164"/>
      <c r="E856" s="164"/>
      <c r="F856" s="165"/>
      <c r="G856" s="166"/>
      <c r="H856" s="159"/>
      <c r="I856" s="167"/>
      <c r="J856" s="167"/>
      <c r="K856" s="167"/>
      <c r="L856" s="167"/>
      <c r="M856" s="152"/>
      <c r="N856" s="152"/>
      <c r="O856" s="152"/>
      <c r="P856" s="152"/>
      <c r="Q856" s="152"/>
      <c r="R856" s="152"/>
      <c r="S856" s="162"/>
      <c r="T856" s="152"/>
      <c r="U856" s="152"/>
      <c r="V856" s="152"/>
      <c r="W856" s="152"/>
      <c r="X856" s="152"/>
      <c r="Y856" s="152"/>
      <c r="Z856" s="152"/>
      <c r="AA856" s="152"/>
      <c r="AB856" s="152"/>
      <c r="AC856" s="95"/>
      <c r="AH856" s="155"/>
      <c r="AI856" s="95"/>
      <c r="AJ856" s="95"/>
      <c r="AK856" s="95"/>
    </row>
    <row r="857" ht="26.25" customHeight="1">
      <c r="A857" s="162"/>
      <c r="B857" s="162"/>
      <c r="C857" s="163"/>
      <c r="D857" s="164"/>
      <c r="E857" s="164"/>
      <c r="F857" s="165"/>
      <c r="G857" s="166"/>
      <c r="H857" s="159"/>
      <c r="I857" s="167"/>
      <c r="J857" s="167"/>
      <c r="K857" s="167"/>
      <c r="L857" s="167"/>
      <c r="M857" s="152"/>
      <c r="N857" s="152"/>
      <c r="O857" s="152"/>
      <c r="P857" s="152"/>
      <c r="Q857" s="152"/>
      <c r="R857" s="152"/>
      <c r="S857" s="162"/>
      <c r="T857" s="152"/>
      <c r="U857" s="152"/>
      <c r="V857" s="152"/>
      <c r="W857" s="152"/>
      <c r="X857" s="152"/>
      <c r="Y857" s="152"/>
      <c r="Z857" s="152"/>
      <c r="AA857" s="152"/>
      <c r="AB857" s="152"/>
      <c r="AC857" s="95"/>
      <c r="AH857" s="155"/>
      <c r="AI857" s="95"/>
      <c r="AJ857" s="95"/>
      <c r="AK857" s="95"/>
    </row>
    <row r="858" ht="26.25" customHeight="1">
      <c r="A858" s="162"/>
      <c r="B858" s="162"/>
      <c r="C858" s="163"/>
      <c r="D858" s="164"/>
      <c r="E858" s="164"/>
      <c r="F858" s="165"/>
      <c r="G858" s="166"/>
      <c r="H858" s="159"/>
      <c r="I858" s="167"/>
      <c r="J858" s="167"/>
      <c r="K858" s="167"/>
      <c r="L858" s="167"/>
      <c r="M858" s="152"/>
      <c r="N858" s="152"/>
      <c r="O858" s="152"/>
      <c r="P858" s="152"/>
      <c r="Q858" s="152"/>
      <c r="R858" s="152"/>
      <c r="S858" s="162"/>
      <c r="T858" s="152"/>
      <c r="U858" s="152"/>
      <c r="V858" s="152"/>
      <c r="W858" s="152"/>
      <c r="X858" s="152"/>
      <c r="Y858" s="152"/>
      <c r="Z858" s="152"/>
      <c r="AA858" s="152"/>
      <c r="AB858" s="152"/>
      <c r="AC858" s="95"/>
      <c r="AH858" s="155"/>
      <c r="AI858" s="95"/>
      <c r="AJ858" s="95"/>
      <c r="AK858" s="95"/>
    </row>
    <row r="859" ht="26.25" customHeight="1">
      <c r="A859" s="162"/>
      <c r="B859" s="162"/>
      <c r="C859" s="163"/>
      <c r="D859" s="164"/>
      <c r="E859" s="164"/>
      <c r="F859" s="165"/>
      <c r="G859" s="166"/>
      <c r="H859" s="159"/>
      <c r="I859" s="167"/>
      <c r="J859" s="167"/>
      <c r="K859" s="167"/>
      <c r="L859" s="167"/>
      <c r="M859" s="152"/>
      <c r="N859" s="152"/>
      <c r="O859" s="152"/>
      <c r="P859" s="152"/>
      <c r="Q859" s="152"/>
      <c r="R859" s="152"/>
      <c r="S859" s="162"/>
      <c r="T859" s="152"/>
      <c r="U859" s="152"/>
      <c r="V859" s="152"/>
      <c r="W859" s="152"/>
      <c r="X859" s="152"/>
      <c r="Y859" s="152"/>
      <c r="Z859" s="152"/>
      <c r="AA859" s="152"/>
      <c r="AB859" s="152"/>
      <c r="AC859" s="95"/>
      <c r="AH859" s="155"/>
      <c r="AI859" s="95"/>
      <c r="AJ859" s="95"/>
      <c r="AK859" s="95"/>
    </row>
    <row r="860" ht="26.25" customHeight="1">
      <c r="A860" s="162"/>
      <c r="B860" s="162"/>
      <c r="C860" s="163"/>
      <c r="D860" s="164"/>
      <c r="E860" s="164"/>
      <c r="F860" s="165"/>
      <c r="G860" s="166"/>
      <c r="H860" s="159"/>
      <c r="I860" s="167"/>
      <c r="J860" s="167"/>
      <c r="K860" s="167"/>
      <c r="L860" s="167"/>
      <c r="M860" s="152"/>
      <c r="N860" s="152"/>
      <c r="O860" s="152"/>
      <c r="P860" s="152"/>
      <c r="Q860" s="152"/>
      <c r="R860" s="152"/>
      <c r="S860" s="162"/>
      <c r="T860" s="152"/>
      <c r="U860" s="152"/>
      <c r="V860" s="152"/>
      <c r="W860" s="152"/>
      <c r="X860" s="152"/>
      <c r="Y860" s="152"/>
      <c r="Z860" s="152"/>
      <c r="AA860" s="152"/>
      <c r="AB860" s="152"/>
      <c r="AC860" s="95"/>
      <c r="AH860" s="155"/>
      <c r="AI860" s="95"/>
      <c r="AJ860" s="95"/>
      <c r="AK860" s="95"/>
    </row>
    <row r="861" ht="26.25" customHeight="1">
      <c r="A861" s="162"/>
      <c r="B861" s="162"/>
      <c r="C861" s="163"/>
      <c r="D861" s="164"/>
      <c r="E861" s="164"/>
      <c r="F861" s="165"/>
      <c r="G861" s="166"/>
      <c r="H861" s="159"/>
      <c r="I861" s="167"/>
      <c r="J861" s="167"/>
      <c r="K861" s="167"/>
      <c r="L861" s="167"/>
      <c r="M861" s="152"/>
      <c r="N861" s="152"/>
      <c r="O861" s="152"/>
      <c r="P861" s="152"/>
      <c r="Q861" s="152"/>
      <c r="R861" s="152"/>
      <c r="S861" s="162"/>
      <c r="T861" s="152"/>
      <c r="U861" s="152"/>
      <c r="V861" s="152"/>
      <c r="W861" s="152"/>
      <c r="X861" s="152"/>
      <c r="Y861" s="152"/>
      <c r="Z861" s="152"/>
      <c r="AA861" s="152"/>
      <c r="AB861" s="152"/>
      <c r="AC861" s="95"/>
      <c r="AH861" s="155"/>
      <c r="AI861" s="95"/>
      <c r="AJ861" s="95"/>
      <c r="AK861" s="95"/>
    </row>
    <row r="862" ht="26.25" customHeight="1">
      <c r="A862" s="162"/>
      <c r="B862" s="162"/>
      <c r="C862" s="163"/>
      <c r="D862" s="164"/>
      <c r="E862" s="164"/>
      <c r="F862" s="165"/>
      <c r="G862" s="166"/>
      <c r="H862" s="159"/>
      <c r="I862" s="167"/>
      <c r="J862" s="167"/>
      <c r="K862" s="167"/>
      <c r="L862" s="167"/>
      <c r="M862" s="152"/>
      <c r="N862" s="152"/>
      <c r="O862" s="152"/>
      <c r="P862" s="152"/>
      <c r="Q862" s="152"/>
      <c r="R862" s="152"/>
      <c r="S862" s="162"/>
      <c r="T862" s="152"/>
      <c r="U862" s="152"/>
      <c r="V862" s="152"/>
      <c r="W862" s="152"/>
      <c r="X862" s="152"/>
      <c r="Y862" s="152"/>
      <c r="Z862" s="152"/>
      <c r="AA862" s="152"/>
      <c r="AB862" s="152"/>
      <c r="AC862" s="95"/>
      <c r="AH862" s="155"/>
      <c r="AI862" s="95"/>
      <c r="AJ862" s="95"/>
      <c r="AK862" s="95"/>
    </row>
    <row r="863" ht="26.25" customHeight="1">
      <c r="A863" s="162"/>
      <c r="B863" s="162"/>
      <c r="C863" s="163"/>
      <c r="D863" s="164"/>
      <c r="E863" s="164"/>
      <c r="F863" s="165"/>
      <c r="G863" s="166"/>
      <c r="H863" s="159"/>
      <c r="I863" s="167"/>
      <c r="J863" s="167"/>
      <c r="K863" s="167"/>
      <c r="L863" s="167"/>
      <c r="M863" s="152"/>
      <c r="N863" s="152"/>
      <c r="O863" s="152"/>
      <c r="P863" s="152"/>
      <c r="Q863" s="152"/>
      <c r="R863" s="152"/>
      <c r="S863" s="162"/>
      <c r="T863" s="152"/>
      <c r="U863" s="152"/>
      <c r="V863" s="152"/>
      <c r="W863" s="152"/>
      <c r="X863" s="152"/>
      <c r="Y863" s="152"/>
      <c r="Z863" s="152"/>
      <c r="AA863" s="152"/>
      <c r="AB863" s="152"/>
      <c r="AC863" s="95"/>
      <c r="AH863" s="155"/>
      <c r="AI863" s="95"/>
      <c r="AJ863" s="95"/>
      <c r="AK863" s="95"/>
    </row>
    <row r="864" ht="26.25" customHeight="1">
      <c r="A864" s="162"/>
      <c r="B864" s="162"/>
      <c r="C864" s="163"/>
      <c r="D864" s="164"/>
      <c r="E864" s="164"/>
      <c r="F864" s="165"/>
      <c r="G864" s="166"/>
      <c r="H864" s="159"/>
      <c r="I864" s="167"/>
      <c r="J864" s="167"/>
      <c r="K864" s="167"/>
      <c r="L864" s="167"/>
      <c r="M864" s="152"/>
      <c r="N864" s="152"/>
      <c r="O864" s="152"/>
      <c r="P864" s="152"/>
      <c r="Q864" s="152"/>
      <c r="R864" s="152"/>
      <c r="S864" s="162"/>
      <c r="T864" s="152"/>
      <c r="U864" s="152"/>
      <c r="V864" s="152"/>
      <c r="W864" s="152"/>
      <c r="X864" s="152"/>
      <c r="Y864" s="152"/>
      <c r="Z864" s="152"/>
      <c r="AA864" s="152"/>
      <c r="AB864" s="152"/>
      <c r="AC864" s="95"/>
      <c r="AH864" s="155"/>
      <c r="AI864" s="95"/>
      <c r="AJ864" s="95"/>
      <c r="AK864" s="95"/>
    </row>
    <row r="865" ht="26.25" customHeight="1">
      <c r="A865" s="162"/>
      <c r="B865" s="162"/>
      <c r="C865" s="163"/>
      <c r="D865" s="164"/>
      <c r="E865" s="164"/>
      <c r="F865" s="165"/>
      <c r="G865" s="166"/>
      <c r="H865" s="159"/>
      <c r="I865" s="167"/>
      <c r="J865" s="167"/>
      <c r="K865" s="167"/>
      <c r="L865" s="167"/>
      <c r="M865" s="152"/>
      <c r="N865" s="152"/>
      <c r="O865" s="152"/>
      <c r="P865" s="152"/>
      <c r="Q865" s="152"/>
      <c r="R865" s="152"/>
      <c r="S865" s="162"/>
      <c r="T865" s="152"/>
      <c r="U865" s="152"/>
      <c r="V865" s="152"/>
      <c r="W865" s="152"/>
      <c r="X865" s="152"/>
      <c r="Y865" s="152"/>
      <c r="Z865" s="152"/>
      <c r="AA865" s="152"/>
      <c r="AB865" s="152"/>
      <c r="AC865" s="95"/>
      <c r="AH865" s="155"/>
      <c r="AI865" s="95"/>
      <c r="AJ865" s="95"/>
      <c r="AK865" s="95"/>
    </row>
    <row r="866" ht="26.25" customHeight="1">
      <c r="A866" s="162"/>
      <c r="B866" s="162"/>
      <c r="C866" s="163"/>
      <c r="D866" s="164"/>
      <c r="E866" s="164"/>
      <c r="F866" s="165"/>
      <c r="G866" s="166"/>
      <c r="H866" s="159"/>
      <c r="I866" s="167"/>
      <c r="J866" s="167"/>
      <c r="K866" s="167"/>
      <c r="L866" s="167"/>
      <c r="M866" s="152"/>
      <c r="N866" s="152"/>
      <c r="O866" s="152"/>
      <c r="P866" s="152"/>
      <c r="Q866" s="152"/>
      <c r="R866" s="152"/>
      <c r="S866" s="162"/>
      <c r="T866" s="152"/>
      <c r="U866" s="152"/>
      <c r="V866" s="152"/>
      <c r="W866" s="152"/>
      <c r="X866" s="152"/>
      <c r="Y866" s="152"/>
      <c r="Z866" s="152"/>
      <c r="AA866" s="152"/>
      <c r="AB866" s="152"/>
      <c r="AC866" s="95"/>
      <c r="AH866" s="155"/>
      <c r="AI866" s="95"/>
      <c r="AJ866" s="95"/>
      <c r="AK866" s="95"/>
    </row>
    <row r="867" ht="26.25" customHeight="1">
      <c r="A867" s="162"/>
      <c r="B867" s="162"/>
      <c r="C867" s="163"/>
      <c r="D867" s="164"/>
      <c r="E867" s="164"/>
      <c r="F867" s="165"/>
      <c r="G867" s="166"/>
      <c r="H867" s="159"/>
      <c r="I867" s="167"/>
      <c r="J867" s="167"/>
      <c r="K867" s="167"/>
      <c r="L867" s="167"/>
      <c r="M867" s="152"/>
      <c r="N867" s="152"/>
      <c r="O867" s="152"/>
      <c r="P867" s="152"/>
      <c r="Q867" s="152"/>
      <c r="R867" s="152"/>
      <c r="S867" s="162"/>
      <c r="T867" s="152"/>
      <c r="U867" s="152"/>
      <c r="V867" s="152"/>
      <c r="W867" s="152"/>
      <c r="X867" s="152"/>
      <c r="Y867" s="152"/>
      <c r="Z867" s="152"/>
      <c r="AA867" s="152"/>
      <c r="AB867" s="152"/>
      <c r="AC867" s="95"/>
      <c r="AH867" s="155"/>
      <c r="AI867" s="95"/>
      <c r="AJ867" s="95"/>
      <c r="AK867" s="95"/>
    </row>
    <row r="868" ht="26.25" customHeight="1">
      <c r="A868" s="162"/>
      <c r="B868" s="162"/>
      <c r="C868" s="163"/>
      <c r="D868" s="164"/>
      <c r="E868" s="164"/>
      <c r="F868" s="165"/>
      <c r="G868" s="166"/>
      <c r="H868" s="159"/>
      <c r="I868" s="167"/>
      <c r="J868" s="167"/>
      <c r="K868" s="167"/>
      <c r="L868" s="167"/>
      <c r="M868" s="152"/>
      <c r="N868" s="152"/>
      <c r="O868" s="152"/>
      <c r="P868" s="152"/>
      <c r="Q868" s="152"/>
      <c r="R868" s="152"/>
      <c r="S868" s="162"/>
      <c r="T868" s="152"/>
      <c r="U868" s="152"/>
      <c r="V868" s="152"/>
      <c r="W868" s="152"/>
      <c r="X868" s="152"/>
      <c r="Y868" s="152"/>
      <c r="Z868" s="152"/>
      <c r="AA868" s="152"/>
      <c r="AB868" s="152"/>
      <c r="AC868" s="95"/>
      <c r="AH868" s="155"/>
      <c r="AI868" s="95"/>
      <c r="AJ868" s="95"/>
      <c r="AK868" s="95"/>
    </row>
    <row r="869" ht="26.25" customHeight="1">
      <c r="A869" s="162"/>
      <c r="B869" s="162"/>
      <c r="C869" s="163"/>
      <c r="D869" s="164"/>
      <c r="E869" s="164"/>
      <c r="F869" s="165"/>
      <c r="G869" s="166"/>
      <c r="H869" s="159"/>
      <c r="I869" s="167"/>
      <c r="J869" s="167"/>
      <c r="K869" s="167"/>
      <c r="L869" s="167"/>
      <c r="M869" s="152"/>
      <c r="N869" s="152"/>
      <c r="O869" s="152"/>
      <c r="P869" s="152"/>
      <c r="Q869" s="152"/>
      <c r="R869" s="152"/>
      <c r="S869" s="162"/>
      <c r="T869" s="152"/>
      <c r="U869" s="152"/>
      <c r="V869" s="152"/>
      <c r="W869" s="152"/>
      <c r="X869" s="152"/>
      <c r="Y869" s="152"/>
      <c r="Z869" s="152"/>
      <c r="AA869" s="152"/>
      <c r="AB869" s="152"/>
      <c r="AC869" s="95"/>
      <c r="AH869" s="155"/>
      <c r="AI869" s="95"/>
      <c r="AJ869" s="95"/>
      <c r="AK869" s="95"/>
    </row>
    <row r="870" ht="26.25" customHeight="1">
      <c r="A870" s="162"/>
      <c r="B870" s="162"/>
      <c r="C870" s="163"/>
      <c r="D870" s="164"/>
      <c r="E870" s="164"/>
      <c r="F870" s="165"/>
      <c r="G870" s="166"/>
      <c r="H870" s="159"/>
      <c r="I870" s="167"/>
      <c r="J870" s="167"/>
      <c r="K870" s="167"/>
      <c r="L870" s="167"/>
      <c r="M870" s="152"/>
      <c r="N870" s="152"/>
      <c r="O870" s="152"/>
      <c r="P870" s="152"/>
      <c r="Q870" s="152"/>
      <c r="R870" s="152"/>
      <c r="S870" s="162"/>
      <c r="T870" s="152"/>
      <c r="U870" s="152"/>
      <c r="V870" s="152"/>
      <c r="W870" s="152"/>
      <c r="X870" s="152"/>
      <c r="Y870" s="152"/>
      <c r="Z870" s="152"/>
      <c r="AA870" s="152"/>
      <c r="AB870" s="152"/>
      <c r="AC870" s="95"/>
      <c r="AH870" s="155"/>
      <c r="AI870" s="95"/>
      <c r="AJ870" s="95"/>
      <c r="AK870" s="95"/>
    </row>
    <row r="871" ht="26.25" customHeight="1">
      <c r="A871" s="162"/>
      <c r="B871" s="162"/>
      <c r="C871" s="163"/>
      <c r="D871" s="164"/>
      <c r="E871" s="164"/>
      <c r="F871" s="165"/>
      <c r="G871" s="166"/>
      <c r="H871" s="159"/>
      <c r="I871" s="167"/>
      <c r="J871" s="167"/>
      <c r="K871" s="167"/>
      <c r="L871" s="167"/>
      <c r="M871" s="152"/>
      <c r="N871" s="152"/>
      <c r="O871" s="152"/>
      <c r="P871" s="152"/>
      <c r="Q871" s="152"/>
      <c r="R871" s="152"/>
      <c r="S871" s="162"/>
      <c r="T871" s="152"/>
      <c r="U871" s="152"/>
      <c r="V871" s="152"/>
      <c r="W871" s="152"/>
      <c r="X871" s="152"/>
      <c r="Y871" s="152"/>
      <c r="Z871" s="152"/>
      <c r="AA871" s="152"/>
      <c r="AB871" s="152"/>
      <c r="AC871" s="95"/>
      <c r="AH871" s="155"/>
      <c r="AI871" s="95"/>
      <c r="AJ871" s="95"/>
      <c r="AK871" s="95"/>
    </row>
    <row r="872" ht="26.25" customHeight="1">
      <c r="A872" s="162"/>
      <c r="B872" s="162"/>
      <c r="C872" s="163"/>
      <c r="D872" s="164"/>
      <c r="E872" s="164"/>
      <c r="F872" s="165"/>
      <c r="G872" s="166"/>
      <c r="H872" s="159"/>
      <c r="I872" s="167"/>
      <c r="J872" s="167"/>
      <c r="K872" s="167"/>
      <c r="L872" s="167"/>
      <c r="M872" s="152"/>
      <c r="N872" s="152"/>
      <c r="O872" s="152"/>
      <c r="P872" s="152"/>
      <c r="Q872" s="152"/>
      <c r="R872" s="152"/>
      <c r="S872" s="162"/>
      <c r="T872" s="152"/>
      <c r="U872" s="152"/>
      <c r="V872" s="152"/>
      <c r="W872" s="152"/>
      <c r="X872" s="152"/>
      <c r="Y872" s="152"/>
      <c r="Z872" s="152"/>
      <c r="AA872" s="152"/>
      <c r="AB872" s="152"/>
      <c r="AC872" s="95"/>
      <c r="AH872" s="155"/>
      <c r="AI872" s="95"/>
      <c r="AJ872" s="95"/>
      <c r="AK872" s="95"/>
    </row>
    <row r="873" ht="26.25" customHeight="1">
      <c r="A873" s="162"/>
      <c r="B873" s="162"/>
      <c r="C873" s="163"/>
      <c r="D873" s="164"/>
      <c r="E873" s="164"/>
      <c r="F873" s="165"/>
      <c r="G873" s="166"/>
      <c r="H873" s="159"/>
      <c r="I873" s="167"/>
      <c r="J873" s="167"/>
      <c r="K873" s="167"/>
      <c r="L873" s="167"/>
      <c r="M873" s="152"/>
      <c r="N873" s="152"/>
      <c r="O873" s="152"/>
      <c r="P873" s="152"/>
      <c r="Q873" s="152"/>
      <c r="R873" s="152"/>
      <c r="S873" s="162"/>
      <c r="T873" s="152"/>
      <c r="U873" s="152"/>
      <c r="V873" s="152"/>
      <c r="W873" s="152"/>
      <c r="X873" s="152"/>
      <c r="Y873" s="152"/>
      <c r="Z873" s="152"/>
      <c r="AA873" s="152"/>
      <c r="AB873" s="152"/>
      <c r="AC873" s="95"/>
      <c r="AH873" s="155"/>
      <c r="AI873" s="95"/>
      <c r="AJ873" s="95"/>
      <c r="AK873" s="95"/>
    </row>
    <row r="874" ht="26.25" customHeight="1">
      <c r="A874" s="162"/>
      <c r="B874" s="162"/>
      <c r="C874" s="163"/>
      <c r="D874" s="164"/>
      <c r="E874" s="164"/>
      <c r="F874" s="165"/>
      <c r="G874" s="166"/>
      <c r="H874" s="159"/>
      <c r="I874" s="167"/>
      <c r="J874" s="167"/>
      <c r="K874" s="167"/>
      <c r="L874" s="167"/>
      <c r="M874" s="152"/>
      <c r="N874" s="152"/>
      <c r="O874" s="152"/>
      <c r="P874" s="152"/>
      <c r="Q874" s="152"/>
      <c r="R874" s="152"/>
      <c r="S874" s="162"/>
      <c r="T874" s="152"/>
      <c r="U874" s="152"/>
      <c r="V874" s="152"/>
      <c r="W874" s="152"/>
      <c r="X874" s="152"/>
      <c r="Y874" s="152"/>
      <c r="Z874" s="152"/>
      <c r="AA874" s="152"/>
      <c r="AB874" s="152"/>
      <c r="AC874" s="95"/>
      <c r="AH874" s="155"/>
      <c r="AI874" s="95"/>
      <c r="AJ874" s="95"/>
      <c r="AK874" s="95"/>
    </row>
    <row r="875" ht="26.25" customHeight="1">
      <c r="A875" s="162"/>
      <c r="B875" s="162"/>
      <c r="C875" s="163"/>
      <c r="D875" s="164"/>
      <c r="E875" s="164"/>
      <c r="F875" s="165"/>
      <c r="G875" s="166"/>
      <c r="H875" s="159"/>
      <c r="I875" s="167"/>
      <c r="J875" s="167"/>
      <c r="K875" s="167"/>
      <c r="L875" s="167"/>
      <c r="M875" s="152"/>
      <c r="N875" s="152"/>
      <c r="O875" s="152"/>
      <c r="P875" s="152"/>
      <c r="Q875" s="152"/>
      <c r="R875" s="152"/>
      <c r="S875" s="162"/>
      <c r="T875" s="152"/>
      <c r="U875" s="152"/>
      <c r="V875" s="152"/>
      <c r="W875" s="152"/>
      <c r="X875" s="152"/>
      <c r="Y875" s="152"/>
      <c r="Z875" s="152"/>
      <c r="AA875" s="152"/>
      <c r="AB875" s="152"/>
      <c r="AC875" s="95"/>
      <c r="AH875" s="155"/>
      <c r="AI875" s="95"/>
      <c r="AJ875" s="95"/>
      <c r="AK875" s="95"/>
    </row>
    <row r="876" ht="26.25" customHeight="1">
      <c r="A876" s="162"/>
      <c r="B876" s="162"/>
      <c r="C876" s="163"/>
      <c r="D876" s="164"/>
      <c r="E876" s="164"/>
      <c r="F876" s="165"/>
      <c r="G876" s="166"/>
      <c r="H876" s="159"/>
      <c r="I876" s="167"/>
      <c r="J876" s="167"/>
      <c r="K876" s="167"/>
      <c r="L876" s="167"/>
      <c r="M876" s="152"/>
      <c r="N876" s="152"/>
      <c r="O876" s="152"/>
      <c r="P876" s="152"/>
      <c r="Q876" s="152"/>
      <c r="R876" s="152"/>
      <c r="S876" s="162"/>
      <c r="T876" s="152"/>
      <c r="U876" s="152"/>
      <c r="V876" s="152"/>
      <c r="W876" s="152"/>
      <c r="X876" s="152"/>
      <c r="Y876" s="152"/>
      <c r="Z876" s="152"/>
      <c r="AA876" s="152"/>
      <c r="AB876" s="152"/>
      <c r="AC876" s="95"/>
      <c r="AH876" s="155"/>
      <c r="AI876" s="95"/>
      <c r="AJ876" s="95"/>
      <c r="AK876" s="95"/>
    </row>
    <row r="877" ht="26.25" customHeight="1">
      <c r="A877" s="162"/>
      <c r="B877" s="162"/>
      <c r="C877" s="163"/>
      <c r="D877" s="164"/>
      <c r="E877" s="164"/>
      <c r="F877" s="165"/>
      <c r="G877" s="166"/>
      <c r="H877" s="159"/>
      <c r="I877" s="167"/>
      <c r="J877" s="167"/>
      <c r="K877" s="167"/>
      <c r="L877" s="167"/>
      <c r="M877" s="152"/>
      <c r="N877" s="152"/>
      <c r="O877" s="152"/>
      <c r="P877" s="152"/>
      <c r="Q877" s="152"/>
      <c r="R877" s="152"/>
      <c r="S877" s="162"/>
      <c r="T877" s="152"/>
      <c r="U877" s="152"/>
      <c r="V877" s="152"/>
      <c r="W877" s="152"/>
      <c r="X877" s="152"/>
      <c r="Y877" s="152"/>
      <c r="Z877" s="152"/>
      <c r="AA877" s="152"/>
      <c r="AB877" s="152"/>
      <c r="AC877" s="95"/>
      <c r="AH877" s="155"/>
      <c r="AI877" s="95"/>
      <c r="AJ877" s="95"/>
      <c r="AK877" s="95"/>
    </row>
    <row r="878" ht="26.25" customHeight="1">
      <c r="A878" s="162"/>
      <c r="B878" s="162"/>
      <c r="C878" s="163"/>
      <c r="D878" s="164"/>
      <c r="E878" s="164"/>
      <c r="F878" s="165"/>
      <c r="G878" s="166"/>
      <c r="H878" s="159"/>
      <c r="I878" s="167"/>
      <c r="J878" s="167"/>
      <c r="K878" s="167"/>
      <c r="L878" s="167"/>
      <c r="M878" s="152"/>
      <c r="N878" s="152"/>
      <c r="O878" s="152"/>
      <c r="P878" s="152"/>
      <c r="Q878" s="152"/>
      <c r="R878" s="152"/>
      <c r="S878" s="162"/>
      <c r="T878" s="152"/>
      <c r="U878" s="152"/>
      <c r="V878" s="152"/>
      <c r="W878" s="152"/>
      <c r="X878" s="152"/>
      <c r="Y878" s="152"/>
      <c r="Z878" s="152"/>
      <c r="AA878" s="152"/>
      <c r="AB878" s="152"/>
      <c r="AC878" s="95"/>
      <c r="AH878" s="155"/>
      <c r="AI878" s="95"/>
      <c r="AJ878" s="95"/>
      <c r="AK878" s="95"/>
    </row>
    <row r="879" ht="26.25" customHeight="1">
      <c r="A879" s="162"/>
      <c r="B879" s="162"/>
      <c r="C879" s="163"/>
      <c r="D879" s="164"/>
      <c r="E879" s="164"/>
      <c r="F879" s="165"/>
      <c r="G879" s="166"/>
      <c r="H879" s="159"/>
      <c r="I879" s="167"/>
      <c r="J879" s="167"/>
      <c r="K879" s="167"/>
      <c r="L879" s="167"/>
      <c r="M879" s="152"/>
      <c r="N879" s="152"/>
      <c r="O879" s="152"/>
      <c r="P879" s="152"/>
      <c r="Q879" s="152"/>
      <c r="R879" s="152"/>
      <c r="S879" s="162"/>
      <c r="T879" s="152"/>
      <c r="U879" s="152"/>
      <c r="V879" s="152"/>
      <c r="W879" s="152"/>
      <c r="X879" s="152"/>
      <c r="Y879" s="152"/>
      <c r="Z879" s="152"/>
      <c r="AA879" s="152"/>
      <c r="AB879" s="152"/>
      <c r="AC879" s="95"/>
      <c r="AH879" s="155"/>
      <c r="AI879" s="95"/>
      <c r="AJ879" s="95"/>
      <c r="AK879" s="95"/>
    </row>
    <row r="880" ht="26.25" customHeight="1">
      <c r="A880" s="162"/>
      <c r="B880" s="162"/>
      <c r="C880" s="163"/>
      <c r="D880" s="164"/>
      <c r="E880" s="164"/>
      <c r="F880" s="165"/>
      <c r="G880" s="166"/>
      <c r="H880" s="159"/>
      <c r="I880" s="167"/>
      <c r="J880" s="167"/>
      <c r="K880" s="167"/>
      <c r="L880" s="167"/>
      <c r="M880" s="152"/>
      <c r="N880" s="152"/>
      <c r="O880" s="152"/>
      <c r="P880" s="152"/>
      <c r="Q880" s="152"/>
      <c r="R880" s="152"/>
      <c r="S880" s="162"/>
      <c r="T880" s="152"/>
      <c r="U880" s="152"/>
      <c r="V880" s="152"/>
      <c r="W880" s="152"/>
      <c r="X880" s="152"/>
      <c r="Y880" s="152"/>
      <c r="Z880" s="152"/>
      <c r="AA880" s="152"/>
      <c r="AB880" s="152"/>
      <c r="AC880" s="95"/>
      <c r="AH880" s="155"/>
      <c r="AI880" s="95"/>
      <c r="AJ880" s="95"/>
      <c r="AK880" s="95"/>
    </row>
    <row r="881" ht="26.25" customHeight="1">
      <c r="A881" s="162"/>
      <c r="B881" s="162"/>
      <c r="C881" s="163"/>
      <c r="D881" s="164"/>
      <c r="E881" s="164"/>
      <c r="F881" s="165"/>
      <c r="G881" s="166"/>
      <c r="H881" s="159"/>
      <c r="I881" s="167"/>
      <c r="J881" s="167"/>
      <c r="K881" s="167"/>
      <c r="L881" s="167"/>
      <c r="M881" s="152"/>
      <c r="N881" s="152"/>
      <c r="O881" s="152"/>
      <c r="P881" s="152"/>
      <c r="Q881" s="152"/>
      <c r="R881" s="152"/>
      <c r="S881" s="162"/>
      <c r="T881" s="152"/>
      <c r="U881" s="152"/>
      <c r="V881" s="152"/>
      <c r="W881" s="152"/>
      <c r="X881" s="152"/>
      <c r="Y881" s="152"/>
      <c r="Z881" s="152"/>
      <c r="AA881" s="152"/>
      <c r="AB881" s="152"/>
      <c r="AC881" s="95"/>
      <c r="AH881" s="155"/>
      <c r="AI881" s="95"/>
      <c r="AJ881" s="95"/>
      <c r="AK881" s="95"/>
    </row>
    <row r="882" ht="26.25" customHeight="1">
      <c r="A882" s="162"/>
      <c r="B882" s="162"/>
      <c r="C882" s="163"/>
      <c r="D882" s="164"/>
      <c r="E882" s="164"/>
      <c r="F882" s="165"/>
      <c r="G882" s="166"/>
      <c r="H882" s="159"/>
      <c r="I882" s="167"/>
      <c r="J882" s="167"/>
      <c r="K882" s="167"/>
      <c r="L882" s="167"/>
      <c r="M882" s="152"/>
      <c r="N882" s="152"/>
      <c r="O882" s="152"/>
      <c r="P882" s="152"/>
      <c r="Q882" s="152"/>
      <c r="R882" s="152"/>
      <c r="S882" s="162"/>
      <c r="T882" s="152"/>
      <c r="U882" s="152"/>
      <c r="V882" s="152"/>
      <c r="W882" s="152"/>
      <c r="X882" s="152"/>
      <c r="Y882" s="152"/>
      <c r="Z882" s="152"/>
      <c r="AA882" s="152"/>
      <c r="AB882" s="152"/>
      <c r="AC882" s="95"/>
      <c r="AH882" s="155"/>
      <c r="AI882" s="95"/>
      <c r="AJ882" s="95"/>
      <c r="AK882" s="95"/>
    </row>
    <row r="883" ht="26.25" customHeight="1">
      <c r="A883" s="162"/>
      <c r="B883" s="162"/>
      <c r="C883" s="163"/>
      <c r="D883" s="164"/>
      <c r="E883" s="164"/>
      <c r="F883" s="165"/>
      <c r="G883" s="166"/>
      <c r="H883" s="159"/>
      <c r="I883" s="167"/>
      <c r="J883" s="167"/>
      <c r="K883" s="167"/>
      <c r="L883" s="167"/>
      <c r="M883" s="152"/>
      <c r="N883" s="152"/>
      <c r="O883" s="152"/>
      <c r="P883" s="152"/>
      <c r="Q883" s="152"/>
      <c r="R883" s="152"/>
      <c r="S883" s="162"/>
      <c r="T883" s="152"/>
      <c r="U883" s="152"/>
      <c r="V883" s="152"/>
      <c r="W883" s="152"/>
      <c r="X883" s="152"/>
      <c r="Y883" s="152"/>
      <c r="Z883" s="152"/>
      <c r="AA883" s="152"/>
      <c r="AB883" s="152"/>
      <c r="AC883" s="95"/>
      <c r="AH883" s="155"/>
      <c r="AI883" s="95"/>
      <c r="AJ883" s="95"/>
      <c r="AK883" s="95"/>
    </row>
    <row r="884" ht="26.25" customHeight="1">
      <c r="A884" s="162"/>
      <c r="B884" s="162"/>
      <c r="C884" s="163"/>
      <c r="D884" s="164"/>
      <c r="E884" s="164"/>
      <c r="F884" s="165"/>
      <c r="G884" s="166"/>
      <c r="H884" s="159"/>
      <c r="I884" s="167"/>
      <c r="J884" s="167"/>
      <c r="K884" s="167"/>
      <c r="L884" s="167"/>
      <c r="M884" s="152"/>
      <c r="N884" s="152"/>
      <c r="O884" s="152"/>
      <c r="P884" s="152"/>
      <c r="Q884" s="152"/>
      <c r="R884" s="152"/>
      <c r="S884" s="162"/>
      <c r="T884" s="152"/>
      <c r="U884" s="152"/>
      <c r="V884" s="152"/>
      <c r="W884" s="152"/>
      <c r="X884" s="152"/>
      <c r="Y884" s="152"/>
      <c r="Z884" s="152"/>
      <c r="AA884" s="152"/>
      <c r="AB884" s="152"/>
      <c r="AC884" s="95"/>
      <c r="AH884" s="155"/>
      <c r="AI884" s="95"/>
      <c r="AJ884" s="95"/>
      <c r="AK884" s="95"/>
    </row>
    <row r="885" ht="26.25" customHeight="1">
      <c r="A885" s="162"/>
      <c r="B885" s="162"/>
      <c r="C885" s="163"/>
      <c r="D885" s="164"/>
      <c r="E885" s="164"/>
      <c r="F885" s="165"/>
      <c r="G885" s="166"/>
      <c r="H885" s="159"/>
      <c r="I885" s="167"/>
      <c r="J885" s="167"/>
      <c r="K885" s="167"/>
      <c r="L885" s="167"/>
      <c r="M885" s="152"/>
      <c r="N885" s="152"/>
      <c r="O885" s="152"/>
      <c r="P885" s="152"/>
      <c r="Q885" s="152"/>
      <c r="R885" s="152"/>
      <c r="S885" s="162"/>
      <c r="T885" s="152"/>
      <c r="U885" s="152"/>
      <c r="V885" s="152"/>
      <c r="W885" s="152"/>
      <c r="X885" s="152"/>
      <c r="Y885" s="152"/>
      <c r="Z885" s="152"/>
      <c r="AA885" s="152"/>
      <c r="AB885" s="152"/>
      <c r="AC885" s="95"/>
      <c r="AH885" s="155"/>
      <c r="AI885" s="95"/>
      <c r="AJ885" s="95"/>
      <c r="AK885" s="95"/>
    </row>
    <row r="886" ht="26.25" customHeight="1">
      <c r="A886" s="162"/>
      <c r="B886" s="162"/>
      <c r="C886" s="163"/>
      <c r="D886" s="164"/>
      <c r="E886" s="164"/>
      <c r="F886" s="165"/>
      <c r="G886" s="166"/>
      <c r="H886" s="159"/>
      <c r="I886" s="167"/>
      <c r="J886" s="167"/>
      <c r="K886" s="167"/>
      <c r="L886" s="167"/>
      <c r="M886" s="152"/>
      <c r="N886" s="152"/>
      <c r="O886" s="152"/>
      <c r="P886" s="152"/>
      <c r="Q886" s="152"/>
      <c r="R886" s="152"/>
      <c r="S886" s="162"/>
      <c r="T886" s="152"/>
      <c r="U886" s="152"/>
      <c r="V886" s="152"/>
      <c r="W886" s="152"/>
      <c r="X886" s="152"/>
      <c r="Y886" s="152"/>
      <c r="Z886" s="152"/>
      <c r="AA886" s="152"/>
      <c r="AB886" s="152"/>
      <c r="AC886" s="95"/>
      <c r="AH886" s="155"/>
      <c r="AI886" s="95"/>
      <c r="AJ886" s="95"/>
      <c r="AK886" s="95"/>
    </row>
    <row r="887" ht="26.25" customHeight="1">
      <c r="A887" s="162"/>
      <c r="B887" s="162"/>
      <c r="C887" s="163"/>
      <c r="D887" s="164"/>
      <c r="E887" s="164"/>
      <c r="F887" s="165"/>
      <c r="G887" s="166"/>
      <c r="H887" s="159"/>
      <c r="I887" s="167"/>
      <c r="J887" s="167"/>
      <c r="K887" s="167"/>
      <c r="L887" s="167"/>
      <c r="M887" s="152"/>
      <c r="N887" s="152"/>
      <c r="O887" s="152"/>
      <c r="P887" s="152"/>
      <c r="Q887" s="152"/>
      <c r="R887" s="152"/>
      <c r="S887" s="162"/>
      <c r="T887" s="152"/>
      <c r="U887" s="152"/>
      <c r="V887" s="152"/>
      <c r="W887" s="152"/>
      <c r="X887" s="152"/>
      <c r="Y887" s="152"/>
      <c r="Z887" s="152"/>
      <c r="AA887" s="152"/>
      <c r="AB887" s="152"/>
      <c r="AC887" s="95"/>
      <c r="AH887" s="155"/>
      <c r="AI887" s="95"/>
      <c r="AJ887" s="95"/>
      <c r="AK887" s="95"/>
    </row>
    <row r="888" ht="26.25" customHeight="1">
      <c r="A888" s="162"/>
      <c r="B888" s="162"/>
      <c r="C888" s="163"/>
      <c r="D888" s="164"/>
      <c r="E888" s="164"/>
      <c r="F888" s="165"/>
      <c r="G888" s="166"/>
      <c r="H888" s="159"/>
      <c r="I888" s="167"/>
      <c r="J888" s="167"/>
      <c r="K888" s="167"/>
      <c r="L888" s="167"/>
      <c r="M888" s="152"/>
      <c r="N888" s="152"/>
      <c r="O888" s="152"/>
      <c r="P888" s="152"/>
      <c r="Q888" s="152"/>
      <c r="R888" s="152"/>
      <c r="S888" s="162"/>
      <c r="T888" s="152"/>
      <c r="U888" s="152"/>
      <c r="V888" s="152"/>
      <c r="W888" s="152"/>
      <c r="X888" s="152"/>
      <c r="Y888" s="152"/>
      <c r="Z888" s="152"/>
      <c r="AA888" s="152"/>
      <c r="AB888" s="152"/>
      <c r="AC888" s="95"/>
      <c r="AH888" s="155"/>
      <c r="AI888" s="95"/>
      <c r="AJ888" s="95"/>
      <c r="AK888" s="95"/>
    </row>
    <row r="889" ht="26.25" customHeight="1">
      <c r="A889" s="162"/>
      <c r="B889" s="162"/>
      <c r="C889" s="163"/>
      <c r="D889" s="164"/>
      <c r="E889" s="164"/>
      <c r="F889" s="165"/>
      <c r="G889" s="166"/>
      <c r="H889" s="159"/>
      <c r="I889" s="167"/>
      <c r="J889" s="167"/>
      <c r="K889" s="167"/>
      <c r="L889" s="167"/>
      <c r="M889" s="152"/>
      <c r="N889" s="152"/>
      <c r="O889" s="152"/>
      <c r="P889" s="152"/>
      <c r="Q889" s="152"/>
      <c r="R889" s="152"/>
      <c r="S889" s="162"/>
      <c r="T889" s="152"/>
      <c r="U889" s="152"/>
      <c r="V889" s="152"/>
      <c r="W889" s="152"/>
      <c r="X889" s="152"/>
      <c r="Y889" s="152"/>
      <c r="Z889" s="152"/>
      <c r="AA889" s="152"/>
      <c r="AB889" s="152"/>
      <c r="AC889" s="95"/>
      <c r="AH889" s="155"/>
      <c r="AI889" s="95"/>
      <c r="AJ889" s="95"/>
      <c r="AK889" s="95"/>
    </row>
    <row r="890" ht="26.25" customHeight="1">
      <c r="A890" s="162"/>
      <c r="B890" s="162"/>
      <c r="C890" s="163"/>
      <c r="D890" s="164"/>
      <c r="E890" s="164"/>
      <c r="F890" s="165"/>
      <c r="G890" s="166"/>
      <c r="H890" s="159"/>
      <c r="I890" s="167"/>
      <c r="J890" s="167"/>
      <c r="K890" s="167"/>
      <c r="L890" s="167"/>
      <c r="M890" s="152"/>
      <c r="N890" s="152"/>
      <c r="O890" s="152"/>
      <c r="P890" s="152"/>
      <c r="Q890" s="152"/>
      <c r="R890" s="152"/>
      <c r="S890" s="162"/>
      <c r="T890" s="152"/>
      <c r="U890" s="152"/>
      <c r="V890" s="152"/>
      <c r="W890" s="152"/>
      <c r="X890" s="152"/>
      <c r="Y890" s="152"/>
      <c r="Z890" s="152"/>
      <c r="AA890" s="152"/>
      <c r="AB890" s="152"/>
      <c r="AC890" s="95"/>
      <c r="AH890" s="155"/>
      <c r="AI890" s="95"/>
      <c r="AJ890" s="95"/>
      <c r="AK890" s="95"/>
    </row>
    <row r="891" ht="26.25" customHeight="1">
      <c r="A891" s="162"/>
      <c r="B891" s="162"/>
      <c r="C891" s="163"/>
      <c r="D891" s="164"/>
      <c r="E891" s="164"/>
      <c r="F891" s="165"/>
      <c r="G891" s="166"/>
      <c r="H891" s="159"/>
      <c r="I891" s="167"/>
      <c r="J891" s="167"/>
      <c r="K891" s="167"/>
      <c r="L891" s="167"/>
      <c r="M891" s="152"/>
      <c r="N891" s="152"/>
      <c r="O891" s="152"/>
      <c r="P891" s="152"/>
      <c r="Q891" s="152"/>
      <c r="R891" s="152"/>
      <c r="S891" s="162"/>
      <c r="T891" s="152"/>
      <c r="U891" s="152"/>
      <c r="V891" s="152"/>
      <c r="W891" s="152"/>
      <c r="X891" s="152"/>
      <c r="Y891" s="152"/>
      <c r="Z891" s="152"/>
      <c r="AA891" s="152"/>
      <c r="AB891" s="152"/>
      <c r="AC891" s="95"/>
      <c r="AH891" s="155"/>
      <c r="AI891" s="95"/>
      <c r="AJ891" s="95"/>
      <c r="AK891" s="95"/>
    </row>
    <row r="892" ht="26.25" customHeight="1">
      <c r="A892" s="162"/>
      <c r="B892" s="162"/>
      <c r="C892" s="163"/>
      <c r="D892" s="164"/>
      <c r="E892" s="164"/>
      <c r="F892" s="165"/>
      <c r="G892" s="166"/>
      <c r="H892" s="159"/>
      <c r="I892" s="167"/>
      <c r="J892" s="167"/>
      <c r="K892" s="167"/>
      <c r="L892" s="167"/>
      <c r="M892" s="152"/>
      <c r="N892" s="152"/>
      <c r="O892" s="152"/>
      <c r="P892" s="152"/>
      <c r="Q892" s="152"/>
      <c r="R892" s="152"/>
      <c r="S892" s="162"/>
      <c r="T892" s="152"/>
      <c r="U892" s="152"/>
      <c r="V892" s="152"/>
      <c r="W892" s="152"/>
      <c r="X892" s="152"/>
      <c r="Y892" s="152"/>
      <c r="Z892" s="152"/>
      <c r="AA892" s="152"/>
      <c r="AB892" s="152"/>
      <c r="AC892" s="95"/>
      <c r="AH892" s="155"/>
      <c r="AI892" s="95"/>
      <c r="AJ892" s="95"/>
      <c r="AK892" s="95"/>
    </row>
    <row r="893" ht="26.25" customHeight="1">
      <c r="A893" s="162"/>
      <c r="B893" s="162"/>
      <c r="C893" s="163"/>
      <c r="D893" s="164"/>
      <c r="E893" s="164"/>
      <c r="F893" s="165"/>
      <c r="G893" s="166"/>
      <c r="H893" s="159"/>
      <c r="I893" s="167"/>
      <c r="J893" s="167"/>
      <c r="K893" s="167"/>
      <c r="L893" s="167"/>
      <c r="M893" s="152"/>
      <c r="N893" s="152"/>
      <c r="O893" s="152"/>
      <c r="P893" s="152"/>
      <c r="Q893" s="152"/>
      <c r="R893" s="152"/>
      <c r="S893" s="162"/>
      <c r="T893" s="152"/>
      <c r="U893" s="152"/>
      <c r="V893" s="152"/>
      <c r="W893" s="152"/>
      <c r="X893" s="152"/>
      <c r="Y893" s="152"/>
      <c r="Z893" s="152"/>
      <c r="AA893" s="152"/>
      <c r="AB893" s="152"/>
      <c r="AC893" s="95"/>
      <c r="AH893" s="155"/>
      <c r="AI893" s="95"/>
      <c r="AJ893" s="95"/>
      <c r="AK893" s="95"/>
    </row>
    <row r="894" ht="26.25" customHeight="1">
      <c r="A894" s="162"/>
      <c r="B894" s="162"/>
      <c r="C894" s="163"/>
      <c r="D894" s="164"/>
      <c r="E894" s="164"/>
      <c r="F894" s="165"/>
      <c r="G894" s="166"/>
      <c r="H894" s="159"/>
      <c r="I894" s="167"/>
      <c r="J894" s="167"/>
      <c r="K894" s="167"/>
      <c r="L894" s="167"/>
      <c r="M894" s="152"/>
      <c r="N894" s="152"/>
      <c r="O894" s="152"/>
      <c r="P894" s="152"/>
      <c r="Q894" s="152"/>
      <c r="R894" s="152"/>
      <c r="S894" s="162"/>
      <c r="T894" s="152"/>
      <c r="U894" s="152"/>
      <c r="V894" s="152"/>
      <c r="W894" s="152"/>
      <c r="X894" s="152"/>
      <c r="Y894" s="152"/>
      <c r="Z894" s="152"/>
      <c r="AA894" s="152"/>
      <c r="AB894" s="152"/>
      <c r="AC894" s="95"/>
      <c r="AH894" s="155"/>
      <c r="AI894" s="95"/>
      <c r="AJ894" s="95"/>
      <c r="AK894" s="95"/>
    </row>
    <row r="895" ht="26.25" customHeight="1">
      <c r="A895" s="162"/>
      <c r="B895" s="162"/>
      <c r="C895" s="163"/>
      <c r="D895" s="164"/>
      <c r="E895" s="164"/>
      <c r="F895" s="165"/>
      <c r="G895" s="166"/>
      <c r="H895" s="159"/>
      <c r="I895" s="167"/>
      <c r="J895" s="167"/>
      <c r="K895" s="167"/>
      <c r="L895" s="167"/>
      <c r="M895" s="152"/>
      <c r="N895" s="152"/>
      <c r="O895" s="152"/>
      <c r="P895" s="152"/>
      <c r="Q895" s="152"/>
      <c r="R895" s="152"/>
      <c r="S895" s="162"/>
      <c r="T895" s="152"/>
      <c r="U895" s="152"/>
      <c r="V895" s="152"/>
      <c r="W895" s="152"/>
      <c r="X895" s="152"/>
      <c r="Y895" s="152"/>
      <c r="Z895" s="152"/>
      <c r="AA895" s="152"/>
      <c r="AB895" s="152"/>
      <c r="AC895" s="95"/>
      <c r="AH895" s="155"/>
      <c r="AI895" s="95"/>
      <c r="AJ895" s="95"/>
      <c r="AK895" s="95"/>
    </row>
    <row r="896" ht="26.25" customHeight="1">
      <c r="A896" s="162"/>
      <c r="B896" s="162"/>
      <c r="C896" s="163"/>
      <c r="D896" s="164"/>
      <c r="E896" s="164"/>
      <c r="F896" s="165"/>
      <c r="G896" s="166"/>
      <c r="H896" s="159"/>
      <c r="I896" s="167"/>
      <c r="J896" s="167"/>
      <c r="K896" s="167"/>
      <c r="L896" s="167"/>
      <c r="M896" s="152"/>
      <c r="N896" s="152"/>
      <c r="O896" s="152"/>
      <c r="P896" s="152"/>
      <c r="Q896" s="152"/>
      <c r="R896" s="152"/>
      <c r="S896" s="162"/>
      <c r="T896" s="152"/>
      <c r="U896" s="152"/>
      <c r="V896" s="152"/>
      <c r="W896" s="152"/>
      <c r="X896" s="152"/>
      <c r="Y896" s="152"/>
      <c r="Z896" s="152"/>
      <c r="AA896" s="152"/>
      <c r="AB896" s="152"/>
      <c r="AC896" s="95"/>
      <c r="AH896" s="155"/>
      <c r="AI896" s="95"/>
      <c r="AJ896" s="95"/>
      <c r="AK896" s="95"/>
    </row>
    <row r="897" ht="26.25" customHeight="1">
      <c r="A897" s="162"/>
      <c r="B897" s="162"/>
      <c r="C897" s="163"/>
      <c r="D897" s="164"/>
      <c r="E897" s="164"/>
      <c r="F897" s="165"/>
      <c r="G897" s="166"/>
      <c r="H897" s="159"/>
      <c r="I897" s="167"/>
      <c r="J897" s="167"/>
      <c r="K897" s="167"/>
      <c r="L897" s="167"/>
      <c r="M897" s="152"/>
      <c r="N897" s="152"/>
      <c r="O897" s="152"/>
      <c r="P897" s="152"/>
      <c r="Q897" s="152"/>
      <c r="R897" s="152"/>
      <c r="S897" s="162"/>
      <c r="T897" s="152"/>
      <c r="U897" s="152"/>
      <c r="V897" s="152"/>
      <c r="W897" s="152"/>
      <c r="X897" s="152"/>
      <c r="Y897" s="152"/>
      <c r="Z897" s="152"/>
      <c r="AA897" s="152"/>
      <c r="AB897" s="152"/>
      <c r="AC897" s="95"/>
      <c r="AH897" s="155"/>
      <c r="AI897" s="95"/>
      <c r="AJ897" s="95"/>
      <c r="AK897" s="95"/>
    </row>
    <row r="898" ht="26.25" customHeight="1">
      <c r="A898" s="162"/>
      <c r="B898" s="162"/>
      <c r="C898" s="163"/>
      <c r="D898" s="164"/>
      <c r="E898" s="164"/>
      <c r="F898" s="165"/>
      <c r="G898" s="166"/>
      <c r="H898" s="159"/>
      <c r="I898" s="167"/>
      <c r="J898" s="167"/>
      <c r="K898" s="167"/>
      <c r="L898" s="167"/>
      <c r="M898" s="152"/>
      <c r="N898" s="152"/>
      <c r="O898" s="152"/>
      <c r="P898" s="152"/>
      <c r="Q898" s="152"/>
      <c r="R898" s="152"/>
      <c r="S898" s="162"/>
      <c r="T898" s="152"/>
      <c r="U898" s="152"/>
      <c r="V898" s="152"/>
      <c r="W898" s="152"/>
      <c r="X898" s="152"/>
      <c r="Y898" s="152"/>
      <c r="Z898" s="152"/>
      <c r="AA898" s="152"/>
      <c r="AB898" s="152"/>
      <c r="AC898" s="95"/>
      <c r="AH898" s="155"/>
      <c r="AI898" s="95"/>
      <c r="AJ898" s="95"/>
      <c r="AK898" s="95"/>
    </row>
    <row r="899" ht="26.25" customHeight="1">
      <c r="A899" s="162"/>
      <c r="B899" s="162"/>
      <c r="C899" s="163"/>
      <c r="D899" s="164"/>
      <c r="E899" s="164"/>
      <c r="F899" s="165"/>
      <c r="G899" s="166"/>
      <c r="H899" s="159"/>
      <c r="I899" s="167"/>
      <c r="J899" s="167"/>
      <c r="K899" s="167"/>
      <c r="L899" s="167"/>
      <c r="M899" s="152"/>
      <c r="N899" s="152"/>
      <c r="O899" s="152"/>
      <c r="P899" s="152"/>
      <c r="Q899" s="152"/>
      <c r="R899" s="152"/>
      <c r="S899" s="162"/>
      <c r="T899" s="152"/>
      <c r="U899" s="152"/>
      <c r="V899" s="152"/>
      <c r="W899" s="152"/>
      <c r="X899" s="152"/>
      <c r="Y899" s="152"/>
      <c r="Z899" s="152"/>
      <c r="AA899" s="152"/>
      <c r="AB899" s="152"/>
      <c r="AC899" s="95"/>
      <c r="AH899" s="155"/>
      <c r="AI899" s="95"/>
      <c r="AJ899" s="95"/>
      <c r="AK899" s="95"/>
    </row>
    <row r="900" ht="26.25" customHeight="1">
      <c r="A900" s="162"/>
      <c r="B900" s="162"/>
      <c r="C900" s="163"/>
      <c r="D900" s="164"/>
      <c r="E900" s="164"/>
      <c r="F900" s="165"/>
      <c r="G900" s="166"/>
      <c r="H900" s="159"/>
      <c r="I900" s="167"/>
      <c r="J900" s="167"/>
      <c r="K900" s="167"/>
      <c r="L900" s="167"/>
      <c r="M900" s="152"/>
      <c r="N900" s="152"/>
      <c r="O900" s="152"/>
      <c r="P900" s="152"/>
      <c r="Q900" s="152"/>
      <c r="R900" s="152"/>
      <c r="S900" s="162"/>
      <c r="T900" s="152"/>
      <c r="U900" s="152"/>
      <c r="V900" s="152"/>
      <c r="W900" s="152"/>
      <c r="X900" s="152"/>
      <c r="Y900" s="152"/>
      <c r="Z900" s="152"/>
      <c r="AA900" s="152"/>
      <c r="AB900" s="152"/>
      <c r="AC900" s="95"/>
      <c r="AH900" s="155"/>
      <c r="AI900" s="95"/>
      <c r="AJ900" s="95"/>
      <c r="AK900" s="95"/>
    </row>
    <row r="901" ht="26.25" customHeight="1">
      <c r="A901" s="162"/>
      <c r="B901" s="162"/>
      <c r="C901" s="163"/>
      <c r="D901" s="164"/>
      <c r="E901" s="164"/>
      <c r="F901" s="165"/>
      <c r="G901" s="166"/>
      <c r="H901" s="159"/>
      <c r="I901" s="167"/>
      <c r="J901" s="167"/>
      <c r="K901" s="167"/>
      <c r="L901" s="167"/>
      <c r="M901" s="152"/>
      <c r="N901" s="152"/>
      <c r="O901" s="152"/>
      <c r="P901" s="152"/>
      <c r="Q901" s="152"/>
      <c r="R901" s="152"/>
      <c r="S901" s="162"/>
      <c r="T901" s="152"/>
      <c r="U901" s="152"/>
      <c r="V901" s="152"/>
      <c r="W901" s="152"/>
      <c r="X901" s="152"/>
      <c r="Y901" s="152"/>
      <c r="Z901" s="152"/>
      <c r="AA901" s="152"/>
      <c r="AB901" s="152"/>
      <c r="AC901" s="95"/>
      <c r="AH901" s="155"/>
      <c r="AI901" s="95"/>
      <c r="AJ901" s="95"/>
      <c r="AK901" s="95"/>
    </row>
    <row r="902" ht="26.25" customHeight="1">
      <c r="A902" s="162"/>
      <c r="B902" s="162"/>
      <c r="C902" s="163"/>
      <c r="D902" s="164"/>
      <c r="E902" s="164"/>
      <c r="F902" s="165"/>
      <c r="G902" s="166"/>
      <c r="H902" s="159"/>
      <c r="I902" s="167"/>
      <c r="J902" s="167"/>
      <c r="K902" s="167"/>
      <c r="L902" s="167"/>
      <c r="M902" s="152"/>
      <c r="N902" s="152"/>
      <c r="O902" s="152"/>
      <c r="P902" s="152"/>
      <c r="Q902" s="152"/>
      <c r="R902" s="152"/>
      <c r="S902" s="162"/>
      <c r="T902" s="152"/>
      <c r="U902" s="152"/>
      <c r="V902" s="152"/>
      <c r="W902" s="152"/>
      <c r="X902" s="152"/>
      <c r="Y902" s="152"/>
      <c r="Z902" s="152"/>
      <c r="AA902" s="152"/>
      <c r="AB902" s="152"/>
      <c r="AC902" s="95"/>
      <c r="AH902" s="155"/>
      <c r="AI902" s="95"/>
      <c r="AJ902" s="95"/>
      <c r="AK902" s="95"/>
    </row>
    <row r="903" ht="26.25" customHeight="1">
      <c r="A903" s="162"/>
      <c r="B903" s="162"/>
      <c r="C903" s="163"/>
      <c r="D903" s="164"/>
      <c r="E903" s="164"/>
      <c r="F903" s="165"/>
      <c r="G903" s="166"/>
      <c r="H903" s="159"/>
      <c r="I903" s="167"/>
      <c r="J903" s="167"/>
      <c r="K903" s="167"/>
      <c r="L903" s="167"/>
      <c r="M903" s="152"/>
      <c r="N903" s="152"/>
      <c r="O903" s="152"/>
      <c r="P903" s="152"/>
      <c r="Q903" s="152"/>
      <c r="R903" s="152"/>
      <c r="S903" s="162"/>
      <c r="T903" s="152"/>
      <c r="U903" s="152"/>
      <c r="V903" s="152"/>
      <c r="W903" s="152"/>
      <c r="X903" s="152"/>
      <c r="Y903" s="152"/>
      <c r="Z903" s="152"/>
      <c r="AA903" s="152"/>
      <c r="AB903" s="152"/>
      <c r="AC903" s="95"/>
      <c r="AH903" s="155"/>
      <c r="AI903" s="95"/>
      <c r="AJ903" s="95"/>
      <c r="AK903" s="95"/>
    </row>
    <row r="904" ht="26.25" customHeight="1">
      <c r="A904" s="162"/>
      <c r="B904" s="162"/>
      <c r="C904" s="163"/>
      <c r="D904" s="164"/>
      <c r="E904" s="164"/>
      <c r="F904" s="165"/>
      <c r="G904" s="166"/>
      <c r="H904" s="159"/>
      <c r="I904" s="167"/>
      <c r="J904" s="167"/>
      <c r="K904" s="167"/>
      <c r="L904" s="167"/>
      <c r="M904" s="152"/>
      <c r="N904" s="152"/>
      <c r="O904" s="152"/>
      <c r="P904" s="152"/>
      <c r="Q904" s="152"/>
      <c r="R904" s="152"/>
      <c r="S904" s="162"/>
      <c r="T904" s="152"/>
      <c r="U904" s="152"/>
      <c r="V904" s="152"/>
      <c r="W904" s="152"/>
      <c r="X904" s="152"/>
      <c r="Y904" s="152"/>
      <c r="Z904" s="152"/>
      <c r="AA904" s="152"/>
      <c r="AB904" s="152"/>
      <c r="AC904" s="95"/>
      <c r="AH904" s="155"/>
      <c r="AI904" s="95"/>
      <c r="AJ904" s="95"/>
      <c r="AK904" s="95"/>
    </row>
    <row r="905" ht="26.25" customHeight="1">
      <c r="A905" s="162"/>
      <c r="B905" s="162"/>
      <c r="C905" s="163"/>
      <c r="D905" s="164"/>
      <c r="E905" s="164"/>
      <c r="F905" s="165"/>
      <c r="G905" s="166"/>
      <c r="H905" s="159"/>
      <c r="I905" s="167"/>
      <c r="J905" s="167"/>
      <c r="K905" s="167"/>
      <c r="L905" s="167"/>
      <c r="M905" s="152"/>
      <c r="N905" s="152"/>
      <c r="O905" s="152"/>
      <c r="P905" s="152"/>
      <c r="Q905" s="152"/>
      <c r="R905" s="152"/>
      <c r="S905" s="162"/>
      <c r="T905" s="152"/>
      <c r="U905" s="152"/>
      <c r="V905" s="152"/>
      <c r="W905" s="152"/>
      <c r="X905" s="152"/>
      <c r="Y905" s="152"/>
      <c r="Z905" s="152"/>
      <c r="AA905" s="152"/>
      <c r="AB905" s="152"/>
      <c r="AC905" s="95"/>
      <c r="AH905" s="155"/>
      <c r="AI905" s="95"/>
      <c r="AJ905" s="95"/>
      <c r="AK905" s="95"/>
    </row>
    <row r="906" ht="26.25" customHeight="1">
      <c r="A906" s="162"/>
      <c r="B906" s="162"/>
      <c r="C906" s="163"/>
      <c r="D906" s="164"/>
      <c r="E906" s="164"/>
      <c r="F906" s="165"/>
      <c r="G906" s="166"/>
      <c r="H906" s="159"/>
      <c r="I906" s="167"/>
      <c r="J906" s="167"/>
      <c r="K906" s="167"/>
      <c r="L906" s="167"/>
      <c r="M906" s="152"/>
      <c r="N906" s="152"/>
      <c r="O906" s="152"/>
      <c r="P906" s="152"/>
      <c r="Q906" s="152"/>
      <c r="R906" s="152"/>
      <c r="S906" s="162"/>
      <c r="T906" s="152"/>
      <c r="U906" s="152"/>
      <c r="V906" s="152"/>
      <c r="W906" s="152"/>
      <c r="X906" s="152"/>
      <c r="Y906" s="152"/>
      <c r="Z906" s="152"/>
      <c r="AA906" s="152"/>
      <c r="AB906" s="152"/>
      <c r="AC906" s="95"/>
      <c r="AH906" s="155"/>
      <c r="AI906" s="95"/>
      <c r="AJ906" s="95"/>
      <c r="AK906" s="95"/>
    </row>
    <row r="907" ht="26.25" customHeight="1">
      <c r="A907" s="162"/>
      <c r="B907" s="162"/>
      <c r="C907" s="163"/>
      <c r="D907" s="164"/>
      <c r="E907" s="164"/>
      <c r="F907" s="165"/>
      <c r="G907" s="166"/>
      <c r="H907" s="159"/>
      <c r="I907" s="167"/>
      <c r="J907" s="167"/>
      <c r="K907" s="167"/>
      <c r="L907" s="167"/>
      <c r="M907" s="152"/>
      <c r="N907" s="152"/>
      <c r="O907" s="152"/>
      <c r="P907" s="152"/>
      <c r="Q907" s="152"/>
      <c r="R907" s="152"/>
      <c r="S907" s="162"/>
      <c r="T907" s="152"/>
      <c r="U907" s="152"/>
      <c r="V907" s="152"/>
      <c r="W907" s="152"/>
      <c r="X907" s="152"/>
      <c r="Y907" s="152"/>
      <c r="Z907" s="152"/>
      <c r="AA907" s="152"/>
      <c r="AB907" s="152"/>
      <c r="AC907" s="95"/>
      <c r="AH907" s="155"/>
      <c r="AI907" s="95"/>
      <c r="AJ907" s="95"/>
      <c r="AK907" s="95"/>
    </row>
    <row r="908" ht="26.25" customHeight="1">
      <c r="A908" s="162"/>
      <c r="B908" s="162"/>
      <c r="C908" s="163"/>
      <c r="D908" s="164"/>
      <c r="E908" s="164"/>
      <c r="F908" s="165"/>
      <c r="G908" s="166"/>
      <c r="H908" s="159"/>
      <c r="I908" s="167"/>
      <c r="J908" s="167"/>
      <c r="K908" s="167"/>
      <c r="L908" s="167"/>
      <c r="M908" s="152"/>
      <c r="N908" s="152"/>
      <c r="O908" s="152"/>
      <c r="P908" s="152"/>
      <c r="Q908" s="152"/>
      <c r="R908" s="152"/>
      <c r="S908" s="162"/>
      <c r="T908" s="152"/>
      <c r="U908" s="152"/>
      <c r="V908" s="152"/>
      <c r="W908" s="152"/>
      <c r="X908" s="152"/>
      <c r="Y908" s="152"/>
      <c r="Z908" s="152"/>
      <c r="AA908" s="152"/>
      <c r="AB908" s="152"/>
      <c r="AC908" s="95"/>
      <c r="AH908" s="155"/>
      <c r="AI908" s="95"/>
      <c r="AJ908" s="95"/>
      <c r="AK908" s="95"/>
    </row>
    <row r="909" ht="26.25" customHeight="1">
      <c r="A909" s="162"/>
      <c r="B909" s="162"/>
      <c r="C909" s="163"/>
      <c r="D909" s="164"/>
      <c r="E909" s="164"/>
      <c r="F909" s="165"/>
      <c r="G909" s="166"/>
      <c r="H909" s="159"/>
      <c r="I909" s="167"/>
      <c r="J909" s="167"/>
      <c r="K909" s="167"/>
      <c r="L909" s="167"/>
      <c r="M909" s="152"/>
      <c r="N909" s="152"/>
      <c r="O909" s="152"/>
      <c r="P909" s="152"/>
      <c r="Q909" s="152"/>
      <c r="R909" s="152"/>
      <c r="S909" s="162"/>
      <c r="T909" s="152"/>
      <c r="U909" s="152"/>
      <c r="V909" s="152"/>
      <c r="W909" s="152"/>
      <c r="X909" s="152"/>
      <c r="Y909" s="152"/>
      <c r="Z909" s="152"/>
      <c r="AA909" s="152"/>
      <c r="AB909" s="152"/>
      <c r="AC909" s="95"/>
      <c r="AH909" s="155"/>
      <c r="AI909" s="95"/>
      <c r="AJ909" s="95"/>
      <c r="AK909" s="95"/>
    </row>
    <row r="910" ht="26.25" customHeight="1">
      <c r="A910" s="162"/>
      <c r="B910" s="162"/>
      <c r="C910" s="163"/>
      <c r="D910" s="164"/>
      <c r="E910" s="164"/>
      <c r="F910" s="165"/>
      <c r="G910" s="166"/>
      <c r="H910" s="159"/>
      <c r="I910" s="167"/>
      <c r="J910" s="167"/>
      <c r="K910" s="167"/>
      <c r="L910" s="167"/>
      <c r="M910" s="152"/>
      <c r="N910" s="152"/>
      <c r="O910" s="152"/>
      <c r="P910" s="152"/>
      <c r="Q910" s="152"/>
      <c r="R910" s="152"/>
      <c r="S910" s="162"/>
      <c r="T910" s="152"/>
      <c r="U910" s="152"/>
      <c r="V910" s="152"/>
      <c r="W910" s="152"/>
      <c r="X910" s="152"/>
      <c r="Y910" s="152"/>
      <c r="Z910" s="152"/>
      <c r="AA910" s="152"/>
      <c r="AB910" s="152"/>
      <c r="AC910" s="95"/>
      <c r="AH910" s="155"/>
      <c r="AI910" s="95"/>
      <c r="AJ910" s="95"/>
      <c r="AK910" s="95"/>
    </row>
    <row r="911" ht="26.25" customHeight="1">
      <c r="A911" s="162"/>
      <c r="B911" s="162"/>
      <c r="C911" s="163"/>
      <c r="D911" s="164"/>
      <c r="E911" s="164"/>
      <c r="F911" s="165"/>
      <c r="G911" s="166"/>
      <c r="H911" s="159"/>
      <c r="I911" s="167"/>
      <c r="J911" s="167"/>
      <c r="K911" s="167"/>
      <c r="L911" s="167"/>
      <c r="M911" s="152"/>
      <c r="N911" s="152"/>
      <c r="O911" s="152"/>
      <c r="P911" s="152"/>
      <c r="Q911" s="152"/>
      <c r="R911" s="152"/>
      <c r="S911" s="162"/>
      <c r="T911" s="152"/>
      <c r="U911" s="152"/>
      <c r="V911" s="152"/>
      <c r="W911" s="152"/>
      <c r="X911" s="152"/>
      <c r="Y911" s="152"/>
      <c r="Z911" s="152"/>
      <c r="AA911" s="152"/>
      <c r="AB911" s="152"/>
      <c r="AC911" s="95"/>
      <c r="AH911" s="155"/>
      <c r="AI911" s="95"/>
      <c r="AJ911" s="95"/>
      <c r="AK911" s="95"/>
    </row>
    <row r="912" ht="26.25" customHeight="1">
      <c r="A912" s="162"/>
      <c r="B912" s="162"/>
      <c r="C912" s="163"/>
      <c r="D912" s="164"/>
      <c r="E912" s="164"/>
      <c r="F912" s="165"/>
      <c r="G912" s="166"/>
      <c r="H912" s="159"/>
      <c r="I912" s="167"/>
      <c r="J912" s="167"/>
      <c r="K912" s="167"/>
      <c r="L912" s="167"/>
      <c r="M912" s="152"/>
      <c r="N912" s="152"/>
      <c r="O912" s="152"/>
      <c r="P912" s="152"/>
      <c r="Q912" s="152"/>
      <c r="R912" s="152"/>
      <c r="S912" s="162"/>
      <c r="T912" s="152"/>
      <c r="U912" s="152"/>
      <c r="V912" s="152"/>
      <c r="W912" s="152"/>
      <c r="X912" s="152"/>
      <c r="Y912" s="152"/>
      <c r="Z912" s="152"/>
      <c r="AA912" s="152"/>
      <c r="AB912" s="152"/>
      <c r="AC912" s="95"/>
      <c r="AH912" s="155"/>
      <c r="AI912" s="95"/>
      <c r="AJ912" s="95"/>
      <c r="AK912" s="95"/>
    </row>
    <row r="913" ht="26.25" customHeight="1">
      <c r="A913" s="162"/>
      <c r="B913" s="162"/>
      <c r="C913" s="163"/>
      <c r="D913" s="164"/>
      <c r="E913" s="164"/>
      <c r="F913" s="165"/>
      <c r="G913" s="166"/>
      <c r="H913" s="159"/>
      <c r="I913" s="167"/>
      <c r="J913" s="167"/>
      <c r="K913" s="167"/>
      <c r="L913" s="167"/>
      <c r="M913" s="152"/>
      <c r="N913" s="152"/>
      <c r="O913" s="152"/>
      <c r="P913" s="152"/>
      <c r="Q913" s="152"/>
      <c r="R913" s="152"/>
      <c r="S913" s="162"/>
      <c r="T913" s="152"/>
      <c r="U913" s="152"/>
      <c r="V913" s="152"/>
      <c r="W913" s="152"/>
      <c r="X913" s="152"/>
      <c r="Y913" s="152"/>
      <c r="Z913" s="152"/>
      <c r="AA913" s="152"/>
      <c r="AB913" s="152"/>
      <c r="AC913" s="95"/>
      <c r="AH913" s="155"/>
      <c r="AI913" s="95"/>
      <c r="AJ913" s="95"/>
      <c r="AK913" s="95"/>
    </row>
    <row r="914" ht="26.25" customHeight="1">
      <c r="A914" s="162"/>
      <c r="B914" s="162"/>
      <c r="C914" s="163"/>
      <c r="D914" s="164"/>
      <c r="E914" s="164"/>
      <c r="F914" s="165"/>
      <c r="G914" s="166"/>
      <c r="H914" s="159"/>
      <c r="I914" s="167"/>
      <c r="J914" s="167"/>
      <c r="K914" s="167"/>
      <c r="L914" s="167"/>
      <c r="M914" s="152"/>
      <c r="N914" s="152"/>
      <c r="O914" s="152"/>
      <c r="P914" s="152"/>
      <c r="Q914" s="152"/>
      <c r="R914" s="152"/>
      <c r="S914" s="162"/>
      <c r="T914" s="152"/>
      <c r="U914" s="152"/>
      <c r="V914" s="152"/>
      <c r="W914" s="152"/>
      <c r="X914" s="152"/>
      <c r="Y914" s="152"/>
      <c r="Z914" s="152"/>
      <c r="AA914" s="152"/>
      <c r="AB914" s="152"/>
      <c r="AC914" s="95"/>
      <c r="AH914" s="155"/>
      <c r="AI914" s="95"/>
      <c r="AJ914" s="95"/>
      <c r="AK914" s="95"/>
    </row>
    <row r="915" ht="26.25" customHeight="1">
      <c r="A915" s="162"/>
      <c r="B915" s="162"/>
      <c r="C915" s="163"/>
      <c r="D915" s="164"/>
      <c r="E915" s="164"/>
      <c r="F915" s="165"/>
      <c r="G915" s="166"/>
      <c r="H915" s="159"/>
      <c r="I915" s="167"/>
      <c r="J915" s="167"/>
      <c r="K915" s="167"/>
      <c r="L915" s="167"/>
      <c r="M915" s="152"/>
      <c r="N915" s="152"/>
      <c r="O915" s="152"/>
      <c r="P915" s="152"/>
      <c r="Q915" s="152"/>
      <c r="R915" s="152"/>
      <c r="S915" s="162"/>
      <c r="T915" s="152"/>
      <c r="U915" s="152"/>
      <c r="V915" s="152"/>
      <c r="W915" s="152"/>
      <c r="X915" s="152"/>
      <c r="Y915" s="152"/>
      <c r="Z915" s="152"/>
      <c r="AA915" s="152"/>
      <c r="AB915" s="152"/>
      <c r="AC915" s="95"/>
      <c r="AH915" s="155"/>
      <c r="AI915" s="95"/>
      <c r="AJ915" s="95"/>
      <c r="AK915" s="95"/>
    </row>
    <row r="916" ht="26.25" customHeight="1">
      <c r="A916" s="162"/>
      <c r="B916" s="162"/>
      <c r="C916" s="163"/>
      <c r="D916" s="164"/>
      <c r="E916" s="164"/>
      <c r="F916" s="165"/>
      <c r="G916" s="166"/>
      <c r="H916" s="159"/>
      <c r="I916" s="167"/>
      <c r="J916" s="167"/>
      <c r="K916" s="167"/>
      <c r="L916" s="167"/>
      <c r="M916" s="152"/>
      <c r="N916" s="152"/>
      <c r="O916" s="152"/>
      <c r="P916" s="152"/>
      <c r="Q916" s="152"/>
      <c r="R916" s="152"/>
      <c r="S916" s="162"/>
      <c r="T916" s="152"/>
      <c r="U916" s="152"/>
      <c r="V916" s="152"/>
      <c r="W916" s="152"/>
      <c r="X916" s="152"/>
      <c r="Y916" s="152"/>
      <c r="Z916" s="152"/>
      <c r="AA916" s="152"/>
      <c r="AB916" s="152"/>
      <c r="AC916" s="95"/>
      <c r="AH916" s="155"/>
      <c r="AI916" s="95"/>
      <c r="AJ916" s="95"/>
      <c r="AK916" s="95"/>
    </row>
    <row r="917" ht="26.25" customHeight="1">
      <c r="A917" s="162"/>
      <c r="B917" s="162"/>
      <c r="C917" s="163"/>
      <c r="D917" s="164"/>
      <c r="E917" s="164"/>
      <c r="F917" s="165"/>
      <c r="G917" s="166"/>
      <c r="H917" s="159"/>
      <c r="I917" s="167"/>
      <c r="J917" s="167"/>
      <c r="K917" s="167"/>
      <c r="L917" s="167"/>
      <c r="M917" s="152"/>
      <c r="N917" s="152"/>
      <c r="O917" s="152"/>
      <c r="P917" s="152"/>
      <c r="Q917" s="152"/>
      <c r="R917" s="152"/>
      <c r="S917" s="162"/>
      <c r="T917" s="152"/>
      <c r="U917" s="152"/>
      <c r="V917" s="152"/>
      <c r="W917" s="152"/>
      <c r="X917" s="152"/>
      <c r="Y917" s="152"/>
      <c r="Z917" s="152"/>
      <c r="AA917" s="152"/>
      <c r="AB917" s="152"/>
      <c r="AC917" s="95"/>
      <c r="AH917" s="155"/>
      <c r="AI917" s="95"/>
      <c r="AJ917" s="95"/>
      <c r="AK917" s="95"/>
    </row>
    <row r="918" ht="26.25" customHeight="1">
      <c r="A918" s="162"/>
      <c r="B918" s="162"/>
      <c r="C918" s="163"/>
      <c r="D918" s="164"/>
      <c r="E918" s="164"/>
      <c r="F918" s="165"/>
      <c r="G918" s="166"/>
      <c r="H918" s="159"/>
      <c r="I918" s="167"/>
      <c r="J918" s="167"/>
      <c r="K918" s="167"/>
      <c r="L918" s="167"/>
      <c r="M918" s="152"/>
      <c r="N918" s="152"/>
      <c r="O918" s="152"/>
      <c r="P918" s="152"/>
      <c r="Q918" s="152"/>
      <c r="R918" s="152"/>
      <c r="S918" s="162"/>
      <c r="T918" s="152"/>
      <c r="U918" s="152"/>
      <c r="V918" s="152"/>
      <c r="W918" s="152"/>
      <c r="X918" s="152"/>
      <c r="Y918" s="152"/>
      <c r="Z918" s="152"/>
      <c r="AA918" s="152"/>
      <c r="AB918" s="152"/>
      <c r="AC918" s="95"/>
      <c r="AH918" s="155"/>
      <c r="AI918" s="95"/>
      <c r="AJ918" s="95"/>
      <c r="AK918" s="95"/>
    </row>
    <row r="919" ht="26.25" customHeight="1">
      <c r="A919" s="162"/>
      <c r="B919" s="162"/>
      <c r="C919" s="163"/>
      <c r="D919" s="164"/>
      <c r="E919" s="164"/>
      <c r="F919" s="165"/>
      <c r="G919" s="166"/>
      <c r="H919" s="159"/>
      <c r="I919" s="167"/>
      <c r="J919" s="167"/>
      <c r="K919" s="167"/>
      <c r="L919" s="167"/>
      <c r="M919" s="152"/>
      <c r="N919" s="152"/>
      <c r="O919" s="152"/>
      <c r="P919" s="152"/>
      <c r="Q919" s="152"/>
      <c r="R919" s="152"/>
      <c r="S919" s="162"/>
      <c r="T919" s="152"/>
      <c r="U919" s="152"/>
      <c r="V919" s="152"/>
      <c r="W919" s="152"/>
      <c r="X919" s="152"/>
      <c r="Y919" s="152"/>
      <c r="Z919" s="152"/>
      <c r="AA919" s="152"/>
      <c r="AB919" s="152"/>
      <c r="AC919" s="95"/>
      <c r="AH919" s="155"/>
      <c r="AI919" s="95"/>
      <c r="AJ919" s="95"/>
      <c r="AK919" s="95"/>
    </row>
    <row r="920" ht="26.25" customHeight="1">
      <c r="A920" s="162"/>
      <c r="B920" s="162"/>
      <c r="C920" s="163"/>
      <c r="D920" s="164"/>
      <c r="E920" s="164"/>
      <c r="F920" s="165"/>
      <c r="G920" s="166"/>
      <c r="H920" s="159"/>
      <c r="I920" s="167"/>
      <c r="J920" s="167"/>
      <c r="K920" s="167"/>
      <c r="L920" s="167"/>
      <c r="M920" s="152"/>
      <c r="N920" s="152"/>
      <c r="O920" s="152"/>
      <c r="P920" s="152"/>
      <c r="Q920" s="152"/>
      <c r="R920" s="152"/>
      <c r="S920" s="162"/>
      <c r="T920" s="152"/>
      <c r="U920" s="152"/>
      <c r="V920" s="152"/>
      <c r="W920" s="152"/>
      <c r="X920" s="152"/>
      <c r="Y920" s="152"/>
      <c r="Z920" s="152"/>
      <c r="AA920" s="152"/>
      <c r="AB920" s="152"/>
      <c r="AC920" s="95"/>
      <c r="AH920" s="155"/>
      <c r="AI920" s="95"/>
      <c r="AJ920" s="95"/>
      <c r="AK920" s="95"/>
    </row>
    <row r="921" ht="26.25" customHeight="1">
      <c r="A921" s="162"/>
      <c r="B921" s="162"/>
      <c r="C921" s="163"/>
      <c r="D921" s="164"/>
      <c r="E921" s="164"/>
      <c r="F921" s="165"/>
      <c r="G921" s="166"/>
      <c r="H921" s="159"/>
      <c r="I921" s="167"/>
      <c r="J921" s="167"/>
      <c r="K921" s="167"/>
      <c r="L921" s="167"/>
      <c r="M921" s="152"/>
      <c r="N921" s="152"/>
      <c r="O921" s="152"/>
      <c r="P921" s="152"/>
      <c r="Q921" s="152"/>
      <c r="R921" s="152"/>
      <c r="S921" s="162"/>
      <c r="T921" s="152"/>
      <c r="U921" s="152"/>
      <c r="V921" s="152"/>
      <c r="W921" s="152"/>
      <c r="X921" s="152"/>
      <c r="Y921" s="152"/>
      <c r="Z921" s="152"/>
      <c r="AA921" s="152"/>
      <c r="AB921" s="152"/>
      <c r="AC921" s="95"/>
      <c r="AH921" s="155"/>
      <c r="AI921" s="95"/>
      <c r="AJ921" s="95"/>
      <c r="AK921" s="95"/>
    </row>
    <row r="922" ht="26.25" customHeight="1">
      <c r="A922" s="162"/>
      <c r="B922" s="162"/>
      <c r="C922" s="163"/>
      <c r="D922" s="164"/>
      <c r="E922" s="164"/>
      <c r="F922" s="165"/>
      <c r="G922" s="166"/>
      <c r="H922" s="159"/>
      <c r="I922" s="167"/>
      <c r="J922" s="167"/>
      <c r="K922" s="167"/>
      <c r="L922" s="167"/>
      <c r="M922" s="152"/>
      <c r="N922" s="152"/>
      <c r="O922" s="152"/>
      <c r="P922" s="152"/>
      <c r="Q922" s="152"/>
      <c r="R922" s="152"/>
      <c r="S922" s="162"/>
      <c r="T922" s="152"/>
      <c r="U922" s="152"/>
      <c r="V922" s="152"/>
      <c r="W922" s="152"/>
      <c r="X922" s="152"/>
      <c r="Y922" s="152"/>
      <c r="Z922" s="152"/>
      <c r="AA922" s="152"/>
      <c r="AB922" s="152"/>
      <c r="AC922" s="95"/>
      <c r="AH922" s="155"/>
      <c r="AI922" s="95"/>
      <c r="AJ922" s="95"/>
      <c r="AK922" s="95"/>
    </row>
    <row r="923" ht="26.25" customHeight="1">
      <c r="A923" s="162"/>
      <c r="B923" s="162"/>
      <c r="C923" s="163"/>
      <c r="D923" s="164"/>
      <c r="E923" s="164"/>
      <c r="F923" s="165"/>
      <c r="G923" s="166"/>
      <c r="H923" s="159"/>
      <c r="I923" s="167"/>
      <c r="J923" s="167"/>
      <c r="K923" s="167"/>
      <c r="L923" s="167"/>
      <c r="M923" s="152"/>
      <c r="N923" s="152"/>
      <c r="O923" s="152"/>
      <c r="P923" s="152"/>
      <c r="Q923" s="152"/>
      <c r="R923" s="152"/>
      <c r="S923" s="162"/>
      <c r="T923" s="152"/>
      <c r="U923" s="152"/>
      <c r="V923" s="152"/>
      <c r="W923" s="152"/>
      <c r="X923" s="152"/>
      <c r="Y923" s="152"/>
      <c r="Z923" s="152"/>
      <c r="AA923" s="152"/>
      <c r="AB923" s="152"/>
      <c r="AC923" s="95"/>
      <c r="AH923" s="155"/>
      <c r="AI923" s="95"/>
      <c r="AJ923" s="95"/>
      <c r="AK923" s="95"/>
    </row>
    <row r="924" ht="26.25" customHeight="1">
      <c r="A924" s="162"/>
      <c r="B924" s="162"/>
      <c r="C924" s="163"/>
      <c r="D924" s="164"/>
      <c r="E924" s="164"/>
      <c r="F924" s="165"/>
      <c r="G924" s="166"/>
      <c r="H924" s="159"/>
      <c r="I924" s="167"/>
      <c r="J924" s="167"/>
      <c r="K924" s="167"/>
      <c r="L924" s="167"/>
      <c r="M924" s="152"/>
      <c r="N924" s="152"/>
      <c r="O924" s="152"/>
      <c r="P924" s="152"/>
      <c r="Q924" s="152"/>
      <c r="R924" s="152"/>
      <c r="S924" s="162"/>
      <c r="T924" s="152"/>
      <c r="U924" s="152"/>
      <c r="V924" s="152"/>
      <c r="W924" s="152"/>
      <c r="X924" s="152"/>
      <c r="Y924" s="152"/>
      <c r="Z924" s="152"/>
      <c r="AA924" s="152"/>
      <c r="AB924" s="152"/>
      <c r="AC924" s="95"/>
      <c r="AH924" s="155"/>
      <c r="AI924" s="95"/>
      <c r="AJ924" s="95"/>
      <c r="AK924" s="95"/>
    </row>
    <row r="925" ht="26.25" customHeight="1">
      <c r="A925" s="162"/>
      <c r="B925" s="162"/>
      <c r="C925" s="163"/>
      <c r="D925" s="164"/>
      <c r="E925" s="164"/>
      <c r="F925" s="165"/>
      <c r="G925" s="166"/>
      <c r="H925" s="159"/>
      <c r="I925" s="167"/>
      <c r="J925" s="167"/>
      <c r="K925" s="167"/>
      <c r="L925" s="167"/>
      <c r="M925" s="152"/>
      <c r="N925" s="152"/>
      <c r="O925" s="152"/>
      <c r="P925" s="152"/>
      <c r="Q925" s="152"/>
      <c r="R925" s="152"/>
      <c r="S925" s="162"/>
      <c r="T925" s="152"/>
      <c r="U925" s="152"/>
      <c r="V925" s="152"/>
      <c r="W925" s="152"/>
      <c r="X925" s="152"/>
      <c r="Y925" s="152"/>
      <c r="Z925" s="152"/>
      <c r="AA925" s="152"/>
      <c r="AB925" s="152"/>
      <c r="AC925" s="95"/>
      <c r="AH925" s="155"/>
      <c r="AI925" s="95"/>
      <c r="AJ925" s="95"/>
      <c r="AK925" s="95"/>
    </row>
    <row r="926" ht="26.25" customHeight="1">
      <c r="A926" s="162"/>
      <c r="B926" s="162"/>
      <c r="C926" s="163"/>
      <c r="D926" s="164"/>
      <c r="E926" s="164"/>
      <c r="F926" s="165"/>
      <c r="G926" s="166"/>
      <c r="H926" s="159"/>
      <c r="I926" s="167"/>
      <c r="J926" s="167"/>
      <c r="K926" s="167"/>
      <c r="L926" s="167"/>
      <c r="M926" s="152"/>
      <c r="N926" s="152"/>
      <c r="O926" s="152"/>
      <c r="P926" s="152"/>
      <c r="Q926" s="152"/>
      <c r="R926" s="152"/>
      <c r="S926" s="162"/>
      <c r="T926" s="152"/>
      <c r="U926" s="152"/>
      <c r="V926" s="152"/>
      <c r="W926" s="152"/>
      <c r="X926" s="152"/>
      <c r="Y926" s="152"/>
      <c r="Z926" s="152"/>
      <c r="AA926" s="152"/>
      <c r="AB926" s="152"/>
      <c r="AC926" s="95"/>
      <c r="AH926" s="155"/>
      <c r="AI926" s="95"/>
      <c r="AJ926" s="95"/>
      <c r="AK926" s="95"/>
    </row>
    <row r="927" ht="26.25" customHeight="1">
      <c r="A927" s="162"/>
      <c r="B927" s="162"/>
      <c r="C927" s="163"/>
      <c r="D927" s="164"/>
      <c r="E927" s="164"/>
      <c r="F927" s="165"/>
      <c r="G927" s="166"/>
      <c r="H927" s="159"/>
      <c r="I927" s="167"/>
      <c r="J927" s="167"/>
      <c r="K927" s="167"/>
      <c r="L927" s="167"/>
      <c r="M927" s="152"/>
      <c r="N927" s="152"/>
      <c r="O927" s="152"/>
      <c r="P927" s="152"/>
      <c r="Q927" s="152"/>
      <c r="R927" s="152"/>
      <c r="S927" s="162"/>
      <c r="T927" s="152"/>
      <c r="U927" s="152"/>
      <c r="V927" s="152"/>
      <c r="W927" s="152"/>
      <c r="X927" s="152"/>
      <c r="Y927" s="152"/>
      <c r="Z927" s="152"/>
      <c r="AA927" s="152"/>
      <c r="AB927" s="152"/>
      <c r="AC927" s="95"/>
      <c r="AH927" s="155"/>
      <c r="AI927" s="95"/>
      <c r="AJ927" s="95"/>
      <c r="AK927" s="95"/>
    </row>
    <row r="928" ht="26.25" customHeight="1">
      <c r="A928" s="162"/>
      <c r="B928" s="162"/>
      <c r="C928" s="163"/>
      <c r="D928" s="164"/>
      <c r="E928" s="164"/>
      <c r="F928" s="165"/>
      <c r="G928" s="166"/>
      <c r="H928" s="159"/>
      <c r="I928" s="167"/>
      <c r="J928" s="167"/>
      <c r="K928" s="167"/>
      <c r="L928" s="167"/>
      <c r="M928" s="152"/>
      <c r="N928" s="152"/>
      <c r="O928" s="152"/>
      <c r="P928" s="152"/>
      <c r="Q928" s="152"/>
      <c r="R928" s="152"/>
      <c r="S928" s="162"/>
      <c r="T928" s="152"/>
      <c r="U928" s="152"/>
      <c r="V928" s="152"/>
      <c r="W928" s="152"/>
      <c r="X928" s="152"/>
      <c r="Y928" s="152"/>
      <c r="Z928" s="152"/>
      <c r="AA928" s="152"/>
      <c r="AB928" s="152"/>
      <c r="AC928" s="95"/>
      <c r="AH928" s="155"/>
      <c r="AI928" s="95"/>
      <c r="AJ928" s="95"/>
      <c r="AK928" s="95"/>
    </row>
    <row r="929" ht="26.25" customHeight="1">
      <c r="A929" s="162"/>
      <c r="B929" s="162"/>
      <c r="C929" s="163"/>
      <c r="D929" s="164"/>
      <c r="E929" s="164"/>
      <c r="F929" s="165"/>
      <c r="G929" s="166"/>
      <c r="H929" s="159"/>
      <c r="I929" s="167"/>
      <c r="J929" s="167"/>
      <c r="K929" s="167"/>
      <c r="L929" s="167"/>
      <c r="M929" s="152"/>
      <c r="N929" s="152"/>
      <c r="O929" s="152"/>
      <c r="P929" s="152"/>
      <c r="Q929" s="152"/>
      <c r="R929" s="152"/>
      <c r="S929" s="162"/>
      <c r="T929" s="152"/>
      <c r="U929" s="152"/>
      <c r="V929" s="152"/>
      <c r="W929" s="152"/>
      <c r="X929" s="152"/>
      <c r="Y929" s="152"/>
      <c r="Z929" s="152"/>
      <c r="AA929" s="152"/>
      <c r="AB929" s="152"/>
      <c r="AC929" s="95"/>
      <c r="AH929" s="155"/>
      <c r="AI929" s="95"/>
      <c r="AJ929" s="95"/>
      <c r="AK929" s="95"/>
    </row>
    <row r="930" ht="26.25" customHeight="1">
      <c r="A930" s="162"/>
      <c r="B930" s="162"/>
      <c r="C930" s="163"/>
      <c r="D930" s="164"/>
      <c r="E930" s="164"/>
      <c r="F930" s="165"/>
      <c r="G930" s="166"/>
      <c r="H930" s="159"/>
      <c r="I930" s="167"/>
      <c r="J930" s="167"/>
      <c r="K930" s="167"/>
      <c r="L930" s="167"/>
      <c r="M930" s="152"/>
      <c r="N930" s="152"/>
      <c r="O930" s="152"/>
      <c r="P930" s="152"/>
      <c r="Q930" s="152"/>
      <c r="R930" s="152"/>
      <c r="S930" s="162"/>
      <c r="T930" s="152"/>
      <c r="U930" s="152"/>
      <c r="V930" s="152"/>
      <c r="W930" s="152"/>
      <c r="X930" s="152"/>
      <c r="Y930" s="152"/>
      <c r="Z930" s="152"/>
      <c r="AA930" s="152"/>
      <c r="AB930" s="152"/>
      <c r="AC930" s="95"/>
      <c r="AH930" s="155"/>
      <c r="AI930" s="95"/>
      <c r="AJ930" s="95"/>
      <c r="AK930" s="95"/>
    </row>
    <row r="931" ht="26.25" customHeight="1">
      <c r="A931" s="162"/>
      <c r="B931" s="162"/>
      <c r="C931" s="163"/>
      <c r="D931" s="164"/>
      <c r="E931" s="164"/>
      <c r="F931" s="165"/>
      <c r="G931" s="166"/>
      <c r="H931" s="159"/>
      <c r="I931" s="167"/>
      <c r="J931" s="167"/>
      <c r="K931" s="167"/>
      <c r="L931" s="167"/>
      <c r="M931" s="152"/>
      <c r="N931" s="152"/>
      <c r="O931" s="152"/>
      <c r="P931" s="152"/>
      <c r="Q931" s="152"/>
      <c r="R931" s="152"/>
      <c r="S931" s="162"/>
      <c r="T931" s="152"/>
      <c r="U931" s="152"/>
      <c r="V931" s="152"/>
      <c r="W931" s="152"/>
      <c r="X931" s="152"/>
      <c r="Y931" s="152"/>
      <c r="Z931" s="152"/>
      <c r="AA931" s="152"/>
      <c r="AB931" s="152"/>
      <c r="AC931" s="95"/>
      <c r="AH931" s="155"/>
      <c r="AI931" s="95"/>
      <c r="AJ931" s="95"/>
      <c r="AK931" s="95"/>
    </row>
    <row r="932" ht="26.25" customHeight="1">
      <c r="A932" s="162"/>
      <c r="B932" s="162"/>
      <c r="C932" s="163"/>
      <c r="D932" s="164"/>
      <c r="E932" s="164"/>
      <c r="F932" s="165"/>
      <c r="G932" s="166"/>
      <c r="H932" s="159"/>
      <c r="I932" s="167"/>
      <c r="J932" s="167"/>
      <c r="K932" s="167"/>
      <c r="L932" s="167"/>
      <c r="M932" s="152"/>
      <c r="N932" s="152"/>
      <c r="O932" s="152"/>
      <c r="P932" s="152"/>
      <c r="Q932" s="152"/>
      <c r="R932" s="152"/>
      <c r="S932" s="162"/>
      <c r="T932" s="152"/>
      <c r="U932" s="152"/>
      <c r="V932" s="152"/>
      <c r="W932" s="152"/>
      <c r="X932" s="152"/>
      <c r="Y932" s="152"/>
      <c r="Z932" s="152"/>
      <c r="AA932" s="152"/>
      <c r="AB932" s="152"/>
      <c r="AC932" s="95"/>
      <c r="AH932" s="155"/>
      <c r="AI932" s="95"/>
      <c r="AJ932" s="95"/>
      <c r="AK932" s="95"/>
    </row>
    <row r="933" ht="26.25" customHeight="1">
      <c r="A933" s="162"/>
      <c r="B933" s="162"/>
      <c r="C933" s="163"/>
      <c r="D933" s="164"/>
      <c r="E933" s="164"/>
      <c r="F933" s="165"/>
      <c r="G933" s="166"/>
      <c r="H933" s="159"/>
      <c r="I933" s="167"/>
      <c r="J933" s="167"/>
      <c r="K933" s="167"/>
      <c r="L933" s="167"/>
      <c r="M933" s="152"/>
      <c r="N933" s="152"/>
      <c r="O933" s="152"/>
      <c r="P933" s="152"/>
      <c r="Q933" s="152"/>
      <c r="R933" s="152"/>
      <c r="S933" s="162"/>
      <c r="T933" s="152"/>
      <c r="U933" s="152"/>
      <c r="V933" s="152"/>
      <c r="W933" s="152"/>
      <c r="X933" s="152"/>
      <c r="Y933" s="152"/>
      <c r="Z933" s="152"/>
      <c r="AA933" s="152"/>
      <c r="AB933" s="152"/>
      <c r="AC933" s="95"/>
      <c r="AH933" s="155"/>
      <c r="AI933" s="95"/>
      <c r="AJ933" s="95"/>
      <c r="AK933" s="95"/>
    </row>
    <row r="934" ht="26.25" customHeight="1">
      <c r="A934" s="162"/>
      <c r="B934" s="162"/>
      <c r="C934" s="163"/>
      <c r="D934" s="164"/>
      <c r="E934" s="164"/>
      <c r="F934" s="165"/>
      <c r="G934" s="166"/>
      <c r="H934" s="159"/>
      <c r="I934" s="167"/>
      <c r="J934" s="167"/>
      <c r="K934" s="167"/>
      <c r="L934" s="167"/>
      <c r="M934" s="152"/>
      <c r="N934" s="152"/>
      <c r="O934" s="152"/>
      <c r="P934" s="152"/>
      <c r="Q934" s="152"/>
      <c r="R934" s="152"/>
      <c r="S934" s="162"/>
      <c r="T934" s="152"/>
      <c r="U934" s="152"/>
      <c r="V934" s="152"/>
      <c r="W934" s="152"/>
      <c r="X934" s="152"/>
      <c r="Y934" s="152"/>
      <c r="Z934" s="152"/>
      <c r="AA934" s="152"/>
      <c r="AB934" s="152"/>
      <c r="AC934" s="95"/>
      <c r="AH934" s="155"/>
      <c r="AI934" s="95"/>
      <c r="AJ934" s="95"/>
      <c r="AK934" s="95"/>
    </row>
    <row r="935" ht="26.25" customHeight="1">
      <c r="A935" s="162"/>
      <c r="B935" s="162"/>
      <c r="C935" s="163"/>
      <c r="D935" s="164"/>
      <c r="E935" s="164"/>
      <c r="F935" s="165"/>
      <c r="G935" s="166"/>
      <c r="H935" s="159"/>
      <c r="I935" s="167"/>
      <c r="J935" s="167"/>
      <c r="K935" s="167"/>
      <c r="L935" s="167"/>
      <c r="M935" s="152"/>
      <c r="N935" s="152"/>
      <c r="O935" s="152"/>
      <c r="P935" s="152"/>
      <c r="Q935" s="152"/>
      <c r="R935" s="152"/>
      <c r="S935" s="162"/>
      <c r="T935" s="152"/>
      <c r="U935" s="152"/>
      <c r="V935" s="152"/>
      <c r="W935" s="152"/>
      <c r="X935" s="152"/>
      <c r="Y935" s="152"/>
      <c r="Z935" s="152"/>
      <c r="AA935" s="152"/>
      <c r="AB935" s="152"/>
      <c r="AC935" s="95"/>
      <c r="AH935" s="155"/>
      <c r="AI935" s="95"/>
      <c r="AJ935" s="95"/>
      <c r="AK935" s="95"/>
    </row>
    <row r="936" ht="26.25" customHeight="1">
      <c r="A936" s="162"/>
      <c r="B936" s="162"/>
      <c r="C936" s="163"/>
      <c r="D936" s="164"/>
      <c r="E936" s="164"/>
      <c r="F936" s="165"/>
      <c r="G936" s="166"/>
      <c r="H936" s="159"/>
      <c r="I936" s="167"/>
      <c r="J936" s="167"/>
      <c r="K936" s="167"/>
      <c r="L936" s="167"/>
      <c r="M936" s="152"/>
      <c r="N936" s="152"/>
      <c r="O936" s="152"/>
      <c r="P936" s="152"/>
      <c r="Q936" s="152"/>
      <c r="R936" s="152"/>
      <c r="S936" s="162"/>
      <c r="T936" s="152"/>
      <c r="U936" s="152"/>
      <c r="V936" s="152"/>
      <c r="W936" s="152"/>
      <c r="X936" s="152"/>
      <c r="Y936" s="152"/>
      <c r="Z936" s="152"/>
      <c r="AA936" s="152"/>
      <c r="AB936" s="152"/>
      <c r="AC936" s="95"/>
      <c r="AH936" s="155"/>
      <c r="AI936" s="95"/>
      <c r="AJ936" s="95"/>
      <c r="AK936" s="95"/>
    </row>
    <row r="937" ht="26.25" customHeight="1">
      <c r="A937" s="162"/>
      <c r="B937" s="162"/>
      <c r="C937" s="163"/>
      <c r="D937" s="164"/>
      <c r="E937" s="164"/>
      <c r="F937" s="165"/>
      <c r="G937" s="166"/>
      <c r="H937" s="159"/>
      <c r="I937" s="167"/>
      <c r="J937" s="167"/>
      <c r="K937" s="167"/>
      <c r="L937" s="167"/>
      <c r="M937" s="152"/>
      <c r="N937" s="152"/>
      <c r="O937" s="152"/>
      <c r="P937" s="152"/>
      <c r="Q937" s="152"/>
      <c r="R937" s="152"/>
      <c r="S937" s="162"/>
      <c r="T937" s="152"/>
      <c r="U937" s="152"/>
      <c r="V937" s="152"/>
      <c r="W937" s="152"/>
      <c r="X937" s="152"/>
      <c r="Y937" s="152"/>
      <c r="Z937" s="152"/>
      <c r="AA937" s="152"/>
      <c r="AB937" s="152"/>
      <c r="AC937" s="95"/>
      <c r="AH937" s="155"/>
      <c r="AI937" s="95"/>
      <c r="AJ937" s="95"/>
      <c r="AK937" s="95"/>
    </row>
    <row r="938" ht="26.25" customHeight="1">
      <c r="A938" s="162"/>
      <c r="B938" s="162"/>
      <c r="C938" s="163"/>
      <c r="D938" s="164"/>
      <c r="E938" s="164"/>
      <c r="F938" s="165"/>
      <c r="G938" s="166"/>
      <c r="H938" s="159"/>
      <c r="I938" s="167"/>
      <c r="J938" s="167"/>
      <c r="K938" s="167"/>
      <c r="L938" s="167"/>
      <c r="M938" s="152"/>
      <c r="N938" s="152"/>
      <c r="O938" s="152"/>
      <c r="P938" s="152"/>
      <c r="Q938" s="152"/>
      <c r="R938" s="152"/>
      <c r="S938" s="162"/>
      <c r="T938" s="152"/>
      <c r="U938" s="152"/>
      <c r="V938" s="152"/>
      <c r="W938" s="152"/>
      <c r="X938" s="152"/>
      <c r="Y938" s="152"/>
      <c r="Z938" s="152"/>
      <c r="AA938" s="152"/>
      <c r="AB938" s="152"/>
      <c r="AC938" s="95"/>
      <c r="AH938" s="155"/>
      <c r="AI938" s="95"/>
      <c r="AJ938" s="95"/>
      <c r="AK938" s="95"/>
    </row>
    <row r="939" ht="26.25" customHeight="1">
      <c r="A939" s="162"/>
      <c r="B939" s="162"/>
      <c r="C939" s="163"/>
      <c r="D939" s="164"/>
      <c r="E939" s="164"/>
      <c r="F939" s="165"/>
      <c r="G939" s="166"/>
      <c r="H939" s="159"/>
      <c r="I939" s="167"/>
      <c r="J939" s="167"/>
      <c r="K939" s="167"/>
      <c r="L939" s="167"/>
      <c r="M939" s="152"/>
      <c r="N939" s="152"/>
      <c r="O939" s="152"/>
      <c r="P939" s="152"/>
      <c r="Q939" s="152"/>
      <c r="R939" s="152"/>
      <c r="S939" s="162"/>
      <c r="T939" s="152"/>
      <c r="U939" s="152"/>
      <c r="V939" s="152"/>
      <c r="W939" s="152"/>
      <c r="X939" s="152"/>
      <c r="Y939" s="152"/>
      <c r="Z939" s="152"/>
      <c r="AA939" s="152"/>
      <c r="AB939" s="152"/>
      <c r="AC939" s="95"/>
      <c r="AH939" s="155"/>
      <c r="AI939" s="95"/>
      <c r="AJ939" s="95"/>
      <c r="AK939" s="95"/>
    </row>
    <row r="940" ht="26.25" customHeight="1">
      <c r="A940" s="162"/>
      <c r="B940" s="162"/>
      <c r="C940" s="163"/>
      <c r="D940" s="164"/>
      <c r="E940" s="164"/>
      <c r="F940" s="165"/>
      <c r="G940" s="166"/>
      <c r="H940" s="159"/>
      <c r="I940" s="167"/>
      <c r="J940" s="167"/>
      <c r="K940" s="167"/>
      <c r="L940" s="167"/>
      <c r="M940" s="152"/>
      <c r="N940" s="152"/>
      <c r="O940" s="152"/>
      <c r="P940" s="152"/>
      <c r="Q940" s="152"/>
      <c r="R940" s="152"/>
      <c r="S940" s="162"/>
      <c r="T940" s="152"/>
      <c r="U940" s="152"/>
      <c r="V940" s="152"/>
      <c r="W940" s="152"/>
      <c r="X940" s="152"/>
      <c r="Y940" s="152"/>
      <c r="Z940" s="152"/>
      <c r="AA940" s="152"/>
      <c r="AB940" s="152"/>
      <c r="AC940" s="95"/>
      <c r="AH940" s="155"/>
      <c r="AI940" s="95"/>
      <c r="AJ940" s="95"/>
      <c r="AK940" s="95"/>
    </row>
    <row r="941" ht="26.25" customHeight="1">
      <c r="A941" s="162"/>
      <c r="B941" s="162"/>
      <c r="C941" s="163"/>
      <c r="D941" s="164"/>
      <c r="E941" s="164"/>
      <c r="F941" s="165"/>
      <c r="G941" s="166"/>
      <c r="H941" s="159"/>
      <c r="I941" s="167"/>
      <c r="J941" s="167"/>
      <c r="K941" s="167"/>
      <c r="L941" s="167"/>
      <c r="M941" s="152"/>
      <c r="N941" s="152"/>
      <c r="O941" s="152"/>
      <c r="P941" s="152"/>
      <c r="Q941" s="152"/>
      <c r="R941" s="152"/>
      <c r="S941" s="162"/>
      <c r="T941" s="152"/>
      <c r="U941" s="152"/>
      <c r="V941" s="152"/>
      <c r="W941" s="152"/>
      <c r="X941" s="152"/>
      <c r="Y941" s="152"/>
      <c r="Z941" s="152"/>
      <c r="AA941" s="152"/>
      <c r="AB941" s="152"/>
      <c r="AC941" s="95"/>
      <c r="AH941" s="155"/>
      <c r="AI941" s="95"/>
      <c r="AJ941" s="95"/>
      <c r="AK941" s="95"/>
    </row>
    <row r="942" ht="26.25" customHeight="1">
      <c r="A942" s="162"/>
      <c r="B942" s="162"/>
      <c r="C942" s="163"/>
      <c r="D942" s="164"/>
      <c r="E942" s="164"/>
      <c r="F942" s="165"/>
      <c r="G942" s="166"/>
      <c r="H942" s="159"/>
      <c r="I942" s="167"/>
      <c r="J942" s="167"/>
      <c r="K942" s="167"/>
      <c r="L942" s="167"/>
      <c r="M942" s="152"/>
      <c r="N942" s="152"/>
      <c r="O942" s="152"/>
      <c r="P942" s="152"/>
      <c r="Q942" s="152"/>
      <c r="R942" s="152"/>
      <c r="S942" s="162"/>
      <c r="T942" s="152"/>
      <c r="U942" s="152"/>
      <c r="V942" s="152"/>
      <c r="W942" s="152"/>
      <c r="X942" s="152"/>
      <c r="Y942" s="152"/>
      <c r="Z942" s="152"/>
      <c r="AA942" s="152"/>
      <c r="AB942" s="152"/>
      <c r="AC942" s="95"/>
      <c r="AH942" s="155"/>
      <c r="AI942" s="95"/>
      <c r="AJ942" s="95"/>
      <c r="AK942" s="95"/>
    </row>
    <row r="943" ht="26.25" customHeight="1">
      <c r="A943" s="162"/>
      <c r="B943" s="162"/>
      <c r="C943" s="163"/>
      <c r="D943" s="164"/>
      <c r="E943" s="164"/>
      <c r="F943" s="165"/>
      <c r="G943" s="166"/>
      <c r="H943" s="159"/>
      <c r="I943" s="167"/>
      <c r="J943" s="167"/>
      <c r="K943" s="167"/>
      <c r="L943" s="167"/>
      <c r="M943" s="152"/>
      <c r="N943" s="152"/>
      <c r="O943" s="152"/>
      <c r="P943" s="152"/>
      <c r="Q943" s="152"/>
      <c r="R943" s="152"/>
      <c r="S943" s="162"/>
      <c r="T943" s="152"/>
      <c r="U943" s="152"/>
      <c r="V943" s="152"/>
      <c r="W943" s="152"/>
      <c r="X943" s="152"/>
      <c r="Y943" s="152"/>
      <c r="Z943" s="152"/>
      <c r="AA943" s="152"/>
      <c r="AB943" s="152"/>
      <c r="AC943" s="95"/>
      <c r="AH943" s="155"/>
      <c r="AI943" s="95"/>
      <c r="AJ943" s="95"/>
      <c r="AK943" s="95"/>
    </row>
    <row r="944" ht="26.25" customHeight="1">
      <c r="A944" s="162"/>
      <c r="B944" s="162"/>
      <c r="C944" s="163"/>
      <c r="D944" s="164"/>
      <c r="E944" s="164"/>
      <c r="F944" s="165"/>
      <c r="G944" s="166"/>
      <c r="H944" s="159"/>
      <c r="I944" s="167"/>
      <c r="J944" s="167"/>
      <c r="K944" s="167"/>
      <c r="L944" s="167"/>
      <c r="M944" s="152"/>
      <c r="N944" s="152"/>
      <c r="O944" s="152"/>
      <c r="P944" s="152"/>
      <c r="Q944" s="152"/>
      <c r="R944" s="152"/>
      <c r="S944" s="162"/>
      <c r="T944" s="152"/>
      <c r="U944" s="152"/>
      <c r="V944" s="152"/>
      <c r="W944" s="152"/>
      <c r="X944" s="152"/>
      <c r="Y944" s="152"/>
      <c r="Z944" s="152"/>
      <c r="AA944" s="152"/>
      <c r="AB944" s="152"/>
      <c r="AC944" s="95"/>
      <c r="AH944" s="155"/>
      <c r="AI944" s="95"/>
      <c r="AJ944" s="95"/>
      <c r="AK944" s="95"/>
    </row>
    <row r="945" ht="26.25" customHeight="1">
      <c r="A945" s="162"/>
      <c r="B945" s="162"/>
      <c r="C945" s="163"/>
      <c r="D945" s="164"/>
      <c r="E945" s="164"/>
      <c r="F945" s="165"/>
      <c r="G945" s="166"/>
      <c r="H945" s="159"/>
      <c r="I945" s="167"/>
      <c r="J945" s="167"/>
      <c r="K945" s="167"/>
      <c r="L945" s="167"/>
      <c r="M945" s="152"/>
      <c r="N945" s="152"/>
      <c r="O945" s="152"/>
      <c r="P945" s="152"/>
      <c r="Q945" s="152"/>
      <c r="R945" s="152"/>
      <c r="S945" s="162"/>
      <c r="T945" s="152"/>
      <c r="U945" s="152"/>
      <c r="V945" s="152"/>
      <c r="W945" s="152"/>
      <c r="X945" s="152"/>
      <c r="Y945" s="152"/>
      <c r="Z945" s="152"/>
      <c r="AA945" s="152"/>
      <c r="AB945" s="152"/>
      <c r="AC945" s="95"/>
      <c r="AH945" s="155"/>
      <c r="AI945" s="95"/>
      <c r="AJ945" s="95"/>
      <c r="AK945" s="95"/>
    </row>
    <row r="946" ht="26.25" customHeight="1">
      <c r="A946" s="162"/>
      <c r="B946" s="162"/>
      <c r="C946" s="163"/>
      <c r="D946" s="164"/>
      <c r="E946" s="164"/>
      <c r="F946" s="165"/>
      <c r="G946" s="166"/>
      <c r="H946" s="159"/>
      <c r="I946" s="167"/>
      <c r="J946" s="167"/>
      <c r="K946" s="167"/>
      <c r="L946" s="167"/>
      <c r="M946" s="152"/>
      <c r="N946" s="152"/>
      <c r="O946" s="152"/>
      <c r="P946" s="152"/>
      <c r="Q946" s="152"/>
      <c r="R946" s="152"/>
      <c r="S946" s="162"/>
      <c r="T946" s="152"/>
      <c r="U946" s="152"/>
      <c r="V946" s="152"/>
      <c r="W946" s="152"/>
      <c r="X946" s="152"/>
      <c r="Y946" s="152"/>
      <c r="Z946" s="152"/>
      <c r="AA946" s="152"/>
      <c r="AB946" s="152"/>
      <c r="AC946" s="95"/>
      <c r="AH946" s="155"/>
      <c r="AI946" s="95"/>
      <c r="AJ946" s="95"/>
      <c r="AK946" s="95"/>
    </row>
    <row r="947" ht="26.25" customHeight="1">
      <c r="A947" s="162"/>
      <c r="B947" s="162"/>
      <c r="C947" s="163"/>
      <c r="D947" s="164"/>
      <c r="E947" s="164"/>
      <c r="F947" s="165"/>
      <c r="G947" s="166"/>
      <c r="H947" s="159"/>
      <c r="I947" s="167"/>
      <c r="J947" s="167"/>
      <c r="K947" s="167"/>
      <c r="L947" s="167"/>
      <c r="M947" s="152"/>
      <c r="N947" s="152"/>
      <c r="O947" s="152"/>
      <c r="P947" s="152"/>
      <c r="Q947" s="152"/>
      <c r="R947" s="152"/>
      <c r="S947" s="162"/>
      <c r="T947" s="152"/>
      <c r="U947" s="152"/>
      <c r="V947" s="152"/>
      <c r="W947" s="152"/>
      <c r="X947" s="152"/>
      <c r="Y947" s="152"/>
      <c r="Z947" s="152"/>
      <c r="AA947" s="152"/>
      <c r="AB947" s="152"/>
      <c r="AC947" s="95"/>
      <c r="AH947" s="155"/>
      <c r="AI947" s="95"/>
      <c r="AJ947" s="95"/>
      <c r="AK947" s="95"/>
    </row>
    <row r="948" ht="26.25" customHeight="1">
      <c r="A948" s="162"/>
      <c r="B948" s="162"/>
      <c r="C948" s="163"/>
      <c r="D948" s="164"/>
      <c r="E948" s="164"/>
      <c r="F948" s="165"/>
      <c r="G948" s="166"/>
      <c r="H948" s="159"/>
      <c r="I948" s="167"/>
      <c r="J948" s="167"/>
      <c r="K948" s="167"/>
      <c r="L948" s="167"/>
      <c r="M948" s="152"/>
      <c r="N948" s="152"/>
      <c r="O948" s="152"/>
      <c r="P948" s="152"/>
      <c r="Q948" s="152"/>
      <c r="R948" s="152"/>
      <c r="S948" s="162"/>
      <c r="T948" s="152"/>
      <c r="U948" s="152"/>
      <c r="V948" s="152"/>
      <c r="W948" s="152"/>
      <c r="X948" s="152"/>
      <c r="Y948" s="152"/>
      <c r="Z948" s="152"/>
      <c r="AA948" s="152"/>
      <c r="AB948" s="152"/>
      <c r="AC948" s="95"/>
      <c r="AH948" s="155"/>
      <c r="AI948" s="95"/>
      <c r="AJ948" s="95"/>
      <c r="AK948" s="95"/>
    </row>
    <row r="949" ht="26.25" customHeight="1">
      <c r="A949" s="162"/>
      <c r="B949" s="162"/>
      <c r="C949" s="163"/>
      <c r="D949" s="164"/>
      <c r="E949" s="164"/>
      <c r="F949" s="165"/>
      <c r="G949" s="166"/>
      <c r="H949" s="159"/>
      <c r="I949" s="167"/>
      <c r="J949" s="167"/>
      <c r="K949" s="167"/>
      <c r="L949" s="167"/>
      <c r="M949" s="152"/>
      <c r="N949" s="152"/>
      <c r="O949" s="152"/>
      <c r="P949" s="152"/>
      <c r="Q949" s="152"/>
      <c r="R949" s="152"/>
      <c r="S949" s="162"/>
      <c r="T949" s="152"/>
      <c r="U949" s="152"/>
      <c r="V949" s="152"/>
      <c r="W949" s="152"/>
      <c r="X949" s="152"/>
      <c r="Y949" s="152"/>
      <c r="Z949" s="152"/>
      <c r="AA949" s="152"/>
      <c r="AB949" s="152"/>
      <c r="AC949" s="95"/>
      <c r="AH949" s="155"/>
      <c r="AI949" s="95"/>
      <c r="AJ949" s="95"/>
      <c r="AK949" s="95"/>
    </row>
    <row r="950" ht="26.25" customHeight="1">
      <c r="A950" s="162"/>
      <c r="B950" s="162"/>
      <c r="C950" s="163"/>
      <c r="D950" s="164"/>
      <c r="E950" s="164"/>
      <c r="F950" s="165"/>
      <c r="G950" s="166"/>
      <c r="H950" s="159"/>
      <c r="I950" s="167"/>
      <c r="J950" s="167"/>
      <c r="K950" s="167"/>
      <c r="L950" s="167"/>
      <c r="M950" s="152"/>
      <c r="N950" s="152"/>
      <c r="O950" s="152"/>
      <c r="P950" s="152"/>
      <c r="Q950" s="152"/>
      <c r="R950" s="152"/>
      <c r="S950" s="162"/>
      <c r="T950" s="152"/>
      <c r="U950" s="152"/>
      <c r="V950" s="152"/>
      <c r="W950" s="152"/>
      <c r="X950" s="152"/>
      <c r="Y950" s="152"/>
      <c r="Z950" s="152"/>
      <c r="AA950" s="152"/>
      <c r="AB950" s="152"/>
      <c r="AC950" s="95"/>
      <c r="AH950" s="155"/>
      <c r="AI950" s="95"/>
      <c r="AJ950" s="95"/>
      <c r="AK950" s="95"/>
    </row>
    <row r="951" ht="26.25" customHeight="1">
      <c r="A951" s="162"/>
      <c r="B951" s="162"/>
      <c r="C951" s="163"/>
      <c r="D951" s="164"/>
      <c r="E951" s="164"/>
      <c r="F951" s="165"/>
      <c r="G951" s="166"/>
      <c r="H951" s="159"/>
      <c r="I951" s="167"/>
      <c r="J951" s="167"/>
      <c r="K951" s="167"/>
      <c r="L951" s="167"/>
      <c r="M951" s="152"/>
      <c r="N951" s="152"/>
      <c r="O951" s="152"/>
      <c r="P951" s="152"/>
      <c r="Q951" s="152"/>
      <c r="R951" s="152"/>
      <c r="S951" s="162"/>
      <c r="T951" s="152"/>
      <c r="U951" s="152"/>
      <c r="V951" s="152"/>
      <c r="W951" s="152"/>
      <c r="X951" s="152"/>
      <c r="Y951" s="152"/>
      <c r="Z951" s="152"/>
      <c r="AA951" s="152"/>
      <c r="AB951" s="152"/>
      <c r="AC951" s="95"/>
      <c r="AH951" s="155"/>
      <c r="AI951" s="95"/>
      <c r="AJ951" s="95"/>
      <c r="AK951" s="95"/>
    </row>
    <row r="952" ht="26.25" customHeight="1">
      <c r="A952" s="162"/>
      <c r="B952" s="162"/>
      <c r="C952" s="163"/>
      <c r="D952" s="164"/>
      <c r="E952" s="164"/>
      <c r="F952" s="165"/>
      <c r="G952" s="166"/>
      <c r="H952" s="159"/>
      <c r="I952" s="167"/>
      <c r="J952" s="167"/>
      <c r="K952" s="167"/>
      <c r="L952" s="167"/>
      <c r="M952" s="152"/>
      <c r="N952" s="152"/>
      <c r="O952" s="152"/>
      <c r="P952" s="152"/>
      <c r="Q952" s="152"/>
      <c r="R952" s="152"/>
      <c r="S952" s="162"/>
      <c r="T952" s="152"/>
      <c r="U952" s="152"/>
      <c r="V952" s="152"/>
      <c r="W952" s="152"/>
      <c r="X952" s="152"/>
      <c r="Y952" s="152"/>
      <c r="Z952" s="152"/>
      <c r="AA952" s="152"/>
      <c r="AB952" s="152"/>
      <c r="AC952" s="95"/>
      <c r="AH952" s="155"/>
      <c r="AI952" s="95"/>
      <c r="AJ952" s="95"/>
      <c r="AK952" s="95"/>
    </row>
    <row r="953" ht="26.25" customHeight="1">
      <c r="A953" s="162"/>
      <c r="B953" s="162"/>
      <c r="C953" s="163"/>
      <c r="D953" s="164"/>
      <c r="E953" s="164"/>
      <c r="F953" s="165"/>
      <c r="G953" s="166"/>
      <c r="H953" s="159"/>
      <c r="I953" s="167"/>
      <c r="J953" s="167"/>
      <c r="K953" s="167"/>
      <c r="L953" s="167"/>
      <c r="M953" s="152"/>
      <c r="N953" s="152"/>
      <c r="O953" s="152"/>
      <c r="P953" s="152"/>
      <c r="Q953" s="152"/>
      <c r="R953" s="152"/>
      <c r="S953" s="162"/>
      <c r="T953" s="152"/>
      <c r="U953" s="152"/>
      <c r="V953" s="152"/>
      <c r="W953" s="152"/>
      <c r="X953" s="152"/>
      <c r="Y953" s="152"/>
      <c r="Z953" s="152"/>
      <c r="AA953" s="152"/>
      <c r="AB953" s="152"/>
      <c r="AC953" s="95"/>
      <c r="AH953" s="155"/>
      <c r="AI953" s="95"/>
      <c r="AJ953" s="95"/>
      <c r="AK953" s="95"/>
    </row>
    <row r="954" ht="26.25" customHeight="1">
      <c r="A954" s="162"/>
      <c r="B954" s="162"/>
      <c r="C954" s="163"/>
      <c r="D954" s="164"/>
      <c r="E954" s="164"/>
      <c r="F954" s="165"/>
      <c r="G954" s="166"/>
      <c r="H954" s="159"/>
      <c r="I954" s="167"/>
      <c r="J954" s="167"/>
      <c r="K954" s="167"/>
      <c r="L954" s="167"/>
      <c r="M954" s="152"/>
      <c r="N954" s="152"/>
      <c r="O954" s="152"/>
      <c r="P954" s="152"/>
      <c r="Q954" s="152"/>
      <c r="R954" s="152"/>
      <c r="S954" s="162"/>
      <c r="T954" s="152"/>
      <c r="U954" s="152"/>
      <c r="V954" s="152"/>
      <c r="W954" s="152"/>
      <c r="X954" s="152"/>
      <c r="Y954" s="152"/>
      <c r="Z954" s="152"/>
      <c r="AA954" s="152"/>
      <c r="AB954" s="152"/>
      <c r="AC954" s="95"/>
      <c r="AH954" s="155"/>
      <c r="AI954" s="95"/>
      <c r="AJ954" s="95"/>
      <c r="AK954" s="95"/>
    </row>
    <row r="955" ht="26.25" customHeight="1">
      <c r="A955" s="162"/>
      <c r="B955" s="162"/>
      <c r="C955" s="163"/>
      <c r="D955" s="164"/>
      <c r="E955" s="164"/>
      <c r="F955" s="165"/>
      <c r="G955" s="166"/>
      <c r="H955" s="159"/>
      <c r="I955" s="167"/>
      <c r="J955" s="167"/>
      <c r="K955" s="167"/>
      <c r="L955" s="167"/>
      <c r="M955" s="152"/>
      <c r="N955" s="152"/>
      <c r="O955" s="152"/>
      <c r="P955" s="152"/>
      <c r="Q955" s="152"/>
      <c r="R955" s="152"/>
      <c r="S955" s="162"/>
      <c r="T955" s="152"/>
      <c r="U955" s="152"/>
      <c r="V955" s="152"/>
      <c r="W955" s="152"/>
      <c r="X955" s="152"/>
      <c r="Y955" s="152"/>
      <c r="Z955" s="152"/>
      <c r="AA955" s="152"/>
      <c r="AB955" s="152"/>
      <c r="AC955" s="95"/>
      <c r="AH955" s="155"/>
      <c r="AI955" s="95"/>
      <c r="AJ955" s="95"/>
      <c r="AK955" s="95"/>
    </row>
    <row r="956" ht="26.25" customHeight="1">
      <c r="A956" s="162"/>
      <c r="B956" s="162"/>
      <c r="C956" s="163"/>
      <c r="D956" s="164"/>
      <c r="E956" s="164"/>
      <c r="F956" s="165"/>
      <c r="G956" s="166"/>
      <c r="H956" s="159"/>
      <c r="I956" s="167"/>
      <c r="J956" s="167"/>
      <c r="K956" s="167"/>
      <c r="L956" s="167"/>
      <c r="M956" s="152"/>
      <c r="N956" s="152"/>
      <c r="O956" s="152"/>
      <c r="P956" s="152"/>
      <c r="Q956" s="152"/>
      <c r="R956" s="152"/>
      <c r="S956" s="162"/>
      <c r="T956" s="152"/>
      <c r="U956" s="152"/>
      <c r="V956" s="152"/>
      <c r="W956" s="152"/>
      <c r="X956" s="152"/>
      <c r="Y956" s="152"/>
      <c r="Z956" s="152"/>
      <c r="AA956" s="152"/>
      <c r="AB956" s="152"/>
      <c r="AC956" s="95"/>
      <c r="AH956" s="155"/>
      <c r="AI956" s="95"/>
      <c r="AJ956" s="95"/>
      <c r="AK956" s="95"/>
    </row>
    <row r="957" ht="26.25" customHeight="1">
      <c r="A957" s="162"/>
      <c r="B957" s="162"/>
      <c r="C957" s="163"/>
      <c r="D957" s="164"/>
      <c r="E957" s="164"/>
      <c r="F957" s="165"/>
      <c r="G957" s="166"/>
      <c r="H957" s="159"/>
      <c r="I957" s="167"/>
      <c r="J957" s="167"/>
      <c r="K957" s="167"/>
      <c r="L957" s="167"/>
      <c r="M957" s="152"/>
      <c r="N957" s="152"/>
      <c r="O957" s="152"/>
      <c r="P957" s="152"/>
      <c r="Q957" s="152"/>
      <c r="R957" s="152"/>
      <c r="S957" s="162"/>
      <c r="T957" s="152"/>
      <c r="U957" s="152"/>
      <c r="V957" s="152"/>
      <c r="W957" s="152"/>
      <c r="X957" s="152"/>
      <c r="Y957" s="152"/>
      <c r="Z957" s="152"/>
      <c r="AA957" s="152"/>
      <c r="AB957" s="152"/>
      <c r="AC957" s="95"/>
      <c r="AH957" s="155"/>
      <c r="AI957" s="95"/>
      <c r="AJ957" s="95"/>
      <c r="AK957" s="95"/>
    </row>
    <row r="958" ht="26.25" customHeight="1">
      <c r="A958" s="162"/>
      <c r="B958" s="162"/>
      <c r="C958" s="163"/>
      <c r="D958" s="164"/>
      <c r="E958" s="164"/>
      <c r="F958" s="165"/>
      <c r="G958" s="166"/>
      <c r="H958" s="159"/>
      <c r="I958" s="167"/>
      <c r="J958" s="167"/>
      <c r="K958" s="167"/>
      <c r="L958" s="167"/>
      <c r="M958" s="152"/>
      <c r="N958" s="152"/>
      <c r="O958" s="152"/>
      <c r="P958" s="152"/>
      <c r="Q958" s="152"/>
      <c r="R958" s="152"/>
      <c r="S958" s="162"/>
      <c r="T958" s="152"/>
      <c r="U958" s="152"/>
      <c r="V958" s="152"/>
      <c r="W958" s="152"/>
      <c r="X958" s="152"/>
      <c r="Y958" s="152"/>
      <c r="Z958" s="152"/>
      <c r="AA958" s="152"/>
      <c r="AB958" s="152"/>
      <c r="AC958" s="95"/>
      <c r="AH958" s="155"/>
      <c r="AI958" s="95"/>
      <c r="AJ958" s="95"/>
      <c r="AK958" s="95"/>
    </row>
    <row r="959" ht="26.25" customHeight="1">
      <c r="A959" s="162"/>
      <c r="B959" s="162"/>
      <c r="C959" s="163"/>
      <c r="D959" s="164"/>
      <c r="E959" s="164"/>
      <c r="F959" s="165"/>
      <c r="G959" s="166"/>
      <c r="H959" s="159"/>
      <c r="I959" s="167"/>
      <c r="J959" s="167"/>
      <c r="K959" s="167"/>
      <c r="L959" s="167"/>
      <c r="M959" s="152"/>
      <c r="N959" s="152"/>
      <c r="O959" s="152"/>
      <c r="P959" s="152"/>
      <c r="Q959" s="152"/>
      <c r="R959" s="152"/>
      <c r="S959" s="162"/>
      <c r="T959" s="152"/>
      <c r="U959" s="152"/>
      <c r="V959" s="152"/>
      <c r="W959" s="152"/>
      <c r="X959" s="152"/>
      <c r="Y959" s="152"/>
      <c r="Z959" s="152"/>
      <c r="AA959" s="152"/>
      <c r="AB959" s="152"/>
      <c r="AC959" s="95"/>
      <c r="AH959" s="155"/>
      <c r="AI959" s="95"/>
      <c r="AJ959" s="95"/>
      <c r="AK959" s="95"/>
    </row>
    <row r="960" ht="26.25" customHeight="1">
      <c r="A960" s="162"/>
      <c r="B960" s="162"/>
      <c r="C960" s="163"/>
      <c r="D960" s="164"/>
      <c r="E960" s="164"/>
      <c r="F960" s="165"/>
      <c r="G960" s="166"/>
      <c r="H960" s="159"/>
      <c r="I960" s="167"/>
      <c r="J960" s="167"/>
      <c r="K960" s="167"/>
      <c r="L960" s="167"/>
      <c r="M960" s="152"/>
      <c r="N960" s="152"/>
      <c r="O960" s="152"/>
      <c r="P960" s="152"/>
      <c r="Q960" s="152"/>
      <c r="R960" s="152"/>
      <c r="S960" s="162"/>
      <c r="T960" s="152"/>
      <c r="U960" s="152"/>
      <c r="V960" s="152"/>
      <c r="W960" s="152"/>
      <c r="X960" s="152"/>
      <c r="Y960" s="152"/>
      <c r="Z960" s="152"/>
      <c r="AA960" s="152"/>
      <c r="AB960" s="152"/>
      <c r="AC960" s="95"/>
      <c r="AH960" s="155"/>
      <c r="AI960" s="95"/>
      <c r="AJ960" s="95"/>
      <c r="AK960" s="95"/>
    </row>
    <row r="961" ht="26.25" customHeight="1">
      <c r="A961" s="162"/>
      <c r="B961" s="162"/>
      <c r="C961" s="163"/>
      <c r="D961" s="164"/>
      <c r="E961" s="164"/>
      <c r="F961" s="165"/>
      <c r="G961" s="166"/>
      <c r="H961" s="159"/>
      <c r="I961" s="167"/>
      <c r="J961" s="167"/>
      <c r="K961" s="167"/>
      <c r="L961" s="167"/>
      <c r="M961" s="152"/>
      <c r="N961" s="152"/>
      <c r="O961" s="152"/>
      <c r="P961" s="152"/>
      <c r="Q961" s="152"/>
      <c r="R961" s="152"/>
      <c r="S961" s="162"/>
      <c r="T961" s="152"/>
      <c r="U961" s="152"/>
      <c r="V961" s="152"/>
      <c r="W961" s="152"/>
      <c r="X961" s="152"/>
      <c r="Y961" s="152"/>
      <c r="Z961" s="152"/>
      <c r="AA961" s="152"/>
      <c r="AB961" s="152"/>
      <c r="AC961" s="95"/>
      <c r="AH961" s="155"/>
      <c r="AI961" s="95"/>
      <c r="AJ961" s="95"/>
      <c r="AK961" s="95"/>
    </row>
    <row r="962" ht="26.25" customHeight="1">
      <c r="A962" s="162"/>
      <c r="B962" s="162"/>
      <c r="C962" s="163"/>
      <c r="D962" s="164"/>
      <c r="E962" s="164"/>
      <c r="F962" s="165"/>
      <c r="G962" s="166"/>
      <c r="H962" s="159"/>
      <c r="I962" s="167"/>
      <c r="J962" s="167"/>
      <c r="K962" s="167"/>
      <c r="L962" s="167"/>
      <c r="M962" s="152"/>
      <c r="N962" s="152"/>
      <c r="O962" s="152"/>
      <c r="P962" s="152"/>
      <c r="Q962" s="152"/>
      <c r="R962" s="152"/>
      <c r="S962" s="162"/>
      <c r="T962" s="152"/>
      <c r="U962" s="152"/>
      <c r="V962" s="152"/>
      <c r="W962" s="152"/>
      <c r="X962" s="152"/>
      <c r="Y962" s="152"/>
      <c r="Z962" s="152"/>
      <c r="AA962" s="152"/>
      <c r="AB962" s="152"/>
      <c r="AC962" s="95"/>
      <c r="AH962" s="155"/>
      <c r="AI962" s="95"/>
      <c r="AJ962" s="95"/>
      <c r="AK962" s="95"/>
    </row>
    <row r="963" ht="26.25" customHeight="1">
      <c r="A963" s="162"/>
      <c r="B963" s="162"/>
      <c r="C963" s="163"/>
      <c r="D963" s="164"/>
      <c r="E963" s="164"/>
      <c r="F963" s="165"/>
      <c r="G963" s="166"/>
      <c r="H963" s="159"/>
      <c r="I963" s="167"/>
      <c r="J963" s="167"/>
      <c r="K963" s="167"/>
      <c r="L963" s="167"/>
      <c r="M963" s="152"/>
      <c r="N963" s="152"/>
      <c r="O963" s="152"/>
      <c r="P963" s="152"/>
      <c r="Q963" s="152"/>
      <c r="R963" s="152"/>
      <c r="S963" s="162"/>
      <c r="T963" s="152"/>
      <c r="U963" s="152"/>
      <c r="V963" s="152"/>
      <c r="W963" s="152"/>
      <c r="X963" s="152"/>
      <c r="Y963" s="152"/>
      <c r="Z963" s="152"/>
      <c r="AA963" s="152"/>
      <c r="AB963" s="152"/>
      <c r="AC963" s="95"/>
      <c r="AH963" s="155"/>
      <c r="AI963" s="95"/>
      <c r="AJ963" s="95"/>
      <c r="AK963" s="95"/>
    </row>
    <row r="964" ht="26.25" customHeight="1">
      <c r="A964" s="162"/>
      <c r="B964" s="162"/>
      <c r="C964" s="163"/>
      <c r="D964" s="164"/>
      <c r="E964" s="164"/>
      <c r="F964" s="165"/>
      <c r="G964" s="166"/>
      <c r="H964" s="159"/>
      <c r="I964" s="167"/>
      <c r="J964" s="167"/>
      <c r="K964" s="167"/>
      <c r="L964" s="167"/>
      <c r="M964" s="152"/>
      <c r="N964" s="152"/>
      <c r="O964" s="152"/>
      <c r="P964" s="152"/>
      <c r="Q964" s="152"/>
      <c r="R964" s="152"/>
      <c r="S964" s="162"/>
      <c r="T964" s="152"/>
      <c r="U964" s="152"/>
      <c r="V964" s="152"/>
      <c r="W964" s="152"/>
      <c r="X964" s="152"/>
      <c r="Y964" s="152"/>
      <c r="Z964" s="152"/>
      <c r="AA964" s="152"/>
      <c r="AB964" s="152"/>
      <c r="AC964" s="95"/>
      <c r="AH964" s="155"/>
      <c r="AI964" s="95"/>
      <c r="AJ964" s="95"/>
      <c r="AK964" s="95"/>
    </row>
    <row r="965" ht="26.25" customHeight="1">
      <c r="A965" s="162"/>
      <c r="B965" s="162"/>
      <c r="C965" s="163"/>
      <c r="D965" s="164"/>
      <c r="E965" s="164"/>
      <c r="F965" s="165"/>
      <c r="G965" s="166"/>
      <c r="H965" s="159"/>
      <c r="I965" s="167"/>
      <c r="J965" s="167"/>
      <c r="K965" s="167"/>
      <c r="L965" s="167"/>
      <c r="M965" s="152"/>
      <c r="N965" s="152"/>
      <c r="O965" s="152"/>
      <c r="P965" s="152"/>
      <c r="Q965" s="152"/>
      <c r="R965" s="152"/>
      <c r="S965" s="162"/>
      <c r="T965" s="152"/>
      <c r="U965" s="152"/>
      <c r="V965" s="152"/>
      <c r="W965" s="152"/>
      <c r="X965" s="152"/>
      <c r="Y965" s="152"/>
      <c r="Z965" s="152"/>
      <c r="AA965" s="152"/>
      <c r="AB965" s="152"/>
      <c r="AC965" s="95"/>
      <c r="AH965" s="155"/>
      <c r="AI965" s="95"/>
      <c r="AJ965" s="95"/>
      <c r="AK965" s="95"/>
    </row>
    <row r="966" ht="26.25" customHeight="1">
      <c r="A966" s="162"/>
      <c r="B966" s="162"/>
      <c r="C966" s="163"/>
      <c r="D966" s="164"/>
      <c r="E966" s="164"/>
      <c r="F966" s="165"/>
      <c r="G966" s="166"/>
      <c r="H966" s="159"/>
      <c r="I966" s="167"/>
      <c r="J966" s="167"/>
      <c r="K966" s="167"/>
      <c r="L966" s="167"/>
      <c r="M966" s="152"/>
      <c r="N966" s="152"/>
      <c r="O966" s="152"/>
      <c r="P966" s="152"/>
      <c r="Q966" s="152"/>
      <c r="R966" s="152"/>
      <c r="S966" s="162"/>
      <c r="T966" s="152"/>
      <c r="U966" s="152"/>
      <c r="V966" s="152"/>
      <c r="W966" s="152"/>
      <c r="X966" s="152"/>
      <c r="Y966" s="152"/>
      <c r="Z966" s="152"/>
      <c r="AA966" s="152"/>
      <c r="AB966" s="152"/>
      <c r="AC966" s="95"/>
      <c r="AH966" s="155"/>
      <c r="AI966" s="95"/>
      <c r="AJ966" s="95"/>
      <c r="AK966" s="95"/>
    </row>
    <row r="967" ht="26.25" customHeight="1">
      <c r="A967" s="162"/>
      <c r="B967" s="162"/>
      <c r="C967" s="163"/>
      <c r="D967" s="164"/>
      <c r="E967" s="164"/>
      <c r="F967" s="165"/>
      <c r="G967" s="166"/>
      <c r="H967" s="159"/>
      <c r="I967" s="167"/>
      <c r="J967" s="167"/>
      <c r="K967" s="167"/>
      <c r="L967" s="167"/>
      <c r="M967" s="152"/>
      <c r="N967" s="152"/>
      <c r="O967" s="152"/>
      <c r="P967" s="152"/>
      <c r="Q967" s="152"/>
      <c r="R967" s="152"/>
      <c r="S967" s="162"/>
      <c r="T967" s="152"/>
      <c r="U967" s="152"/>
      <c r="V967" s="152"/>
      <c r="W967" s="152"/>
      <c r="X967" s="152"/>
      <c r="Y967" s="152"/>
      <c r="Z967" s="152"/>
      <c r="AA967" s="152"/>
      <c r="AB967" s="152"/>
      <c r="AC967" s="95"/>
      <c r="AH967" s="155"/>
      <c r="AI967" s="95"/>
      <c r="AJ967" s="95"/>
      <c r="AK967" s="95"/>
    </row>
    <row r="968" ht="26.25" customHeight="1">
      <c r="A968" s="162"/>
      <c r="B968" s="162"/>
      <c r="C968" s="163"/>
      <c r="D968" s="164"/>
      <c r="E968" s="164"/>
      <c r="F968" s="165"/>
      <c r="G968" s="166"/>
      <c r="H968" s="159"/>
      <c r="I968" s="167"/>
      <c r="J968" s="167"/>
      <c r="K968" s="167"/>
      <c r="L968" s="167"/>
      <c r="M968" s="152"/>
      <c r="N968" s="152"/>
      <c r="O968" s="152"/>
      <c r="P968" s="152"/>
      <c r="Q968" s="152"/>
      <c r="R968" s="152"/>
      <c r="S968" s="162"/>
      <c r="T968" s="152"/>
      <c r="U968" s="152"/>
      <c r="V968" s="152"/>
      <c r="W968" s="152"/>
      <c r="X968" s="152"/>
      <c r="Y968" s="152"/>
      <c r="Z968" s="152"/>
      <c r="AA968" s="152"/>
      <c r="AB968" s="152"/>
      <c r="AC968" s="95"/>
      <c r="AH968" s="155"/>
      <c r="AI968" s="95"/>
      <c r="AJ968" s="95"/>
      <c r="AK968" s="95"/>
    </row>
    <row r="969" ht="26.25" customHeight="1">
      <c r="A969" s="162"/>
      <c r="B969" s="162"/>
      <c r="C969" s="163"/>
      <c r="D969" s="164"/>
      <c r="E969" s="164"/>
      <c r="F969" s="165"/>
      <c r="G969" s="166"/>
      <c r="H969" s="159"/>
      <c r="I969" s="167"/>
      <c r="J969" s="167"/>
      <c r="K969" s="167"/>
      <c r="L969" s="167"/>
      <c r="M969" s="152"/>
      <c r="N969" s="152"/>
      <c r="O969" s="152"/>
      <c r="P969" s="152"/>
      <c r="Q969" s="152"/>
      <c r="R969" s="152"/>
      <c r="S969" s="162"/>
      <c r="T969" s="152"/>
      <c r="U969" s="152"/>
      <c r="V969" s="152"/>
      <c r="W969" s="152"/>
      <c r="X969" s="152"/>
      <c r="Y969" s="152"/>
      <c r="Z969" s="152"/>
      <c r="AA969" s="152"/>
      <c r="AB969" s="152"/>
      <c r="AC969" s="95"/>
      <c r="AH969" s="155"/>
      <c r="AI969" s="95"/>
      <c r="AJ969" s="95"/>
      <c r="AK969" s="95"/>
    </row>
    <row r="970" ht="26.25" customHeight="1">
      <c r="A970" s="162"/>
      <c r="B970" s="162"/>
      <c r="C970" s="163"/>
      <c r="D970" s="164"/>
      <c r="E970" s="164"/>
      <c r="F970" s="165"/>
      <c r="G970" s="166"/>
      <c r="H970" s="159"/>
      <c r="I970" s="167"/>
      <c r="J970" s="167"/>
      <c r="K970" s="167"/>
      <c r="L970" s="167"/>
      <c r="M970" s="152"/>
      <c r="N970" s="152"/>
      <c r="O970" s="152"/>
      <c r="P970" s="152"/>
      <c r="Q970" s="152"/>
      <c r="R970" s="152"/>
      <c r="S970" s="162"/>
      <c r="T970" s="152"/>
      <c r="U970" s="152"/>
      <c r="V970" s="152"/>
      <c r="W970" s="152"/>
      <c r="X970" s="152"/>
      <c r="Y970" s="152"/>
      <c r="Z970" s="152"/>
      <c r="AA970" s="152"/>
      <c r="AB970" s="152"/>
      <c r="AC970" s="95"/>
      <c r="AH970" s="155"/>
      <c r="AI970" s="95"/>
      <c r="AJ970" s="95"/>
      <c r="AK970" s="95"/>
    </row>
    <row r="971" ht="26.25" customHeight="1">
      <c r="A971" s="162"/>
      <c r="B971" s="162"/>
      <c r="C971" s="163"/>
      <c r="D971" s="164"/>
      <c r="E971" s="164"/>
      <c r="F971" s="165"/>
      <c r="G971" s="166"/>
      <c r="H971" s="159"/>
      <c r="I971" s="167"/>
      <c r="J971" s="167"/>
      <c r="K971" s="167"/>
      <c r="L971" s="167"/>
      <c r="M971" s="152"/>
      <c r="N971" s="152"/>
      <c r="O971" s="152"/>
      <c r="P971" s="152"/>
      <c r="Q971" s="152"/>
      <c r="R971" s="152"/>
      <c r="S971" s="162"/>
      <c r="T971" s="152"/>
      <c r="U971" s="152"/>
      <c r="V971" s="152"/>
      <c r="W971" s="152"/>
      <c r="X971" s="152"/>
      <c r="Y971" s="152"/>
      <c r="Z971" s="152"/>
      <c r="AA971" s="152"/>
      <c r="AB971" s="152"/>
      <c r="AC971" s="95"/>
      <c r="AH971" s="155"/>
      <c r="AI971" s="95"/>
      <c r="AJ971" s="95"/>
      <c r="AK971" s="95"/>
    </row>
    <row r="972" ht="26.25" customHeight="1">
      <c r="A972" s="162"/>
      <c r="B972" s="162"/>
      <c r="C972" s="163"/>
      <c r="D972" s="164"/>
      <c r="E972" s="164"/>
      <c r="F972" s="165"/>
      <c r="G972" s="166"/>
      <c r="H972" s="159"/>
      <c r="I972" s="167"/>
      <c r="J972" s="167"/>
      <c r="K972" s="167"/>
      <c r="L972" s="167"/>
      <c r="M972" s="152"/>
      <c r="N972" s="152"/>
      <c r="O972" s="152"/>
      <c r="P972" s="152"/>
      <c r="Q972" s="152"/>
      <c r="R972" s="152"/>
      <c r="S972" s="162"/>
      <c r="T972" s="152"/>
      <c r="U972" s="152"/>
      <c r="V972" s="152"/>
      <c r="W972" s="152"/>
      <c r="X972" s="152"/>
      <c r="Y972" s="152"/>
      <c r="Z972" s="152"/>
      <c r="AA972" s="152"/>
      <c r="AB972" s="152"/>
      <c r="AC972" s="95"/>
      <c r="AH972" s="155"/>
      <c r="AI972" s="95"/>
      <c r="AJ972" s="95"/>
      <c r="AK972" s="95"/>
    </row>
    <row r="973" ht="26.25" customHeight="1">
      <c r="A973" s="162"/>
      <c r="B973" s="162"/>
      <c r="C973" s="163"/>
      <c r="D973" s="164"/>
      <c r="E973" s="164"/>
      <c r="F973" s="165"/>
      <c r="G973" s="166"/>
      <c r="H973" s="159"/>
      <c r="I973" s="167"/>
      <c r="J973" s="167"/>
      <c r="K973" s="167"/>
      <c r="L973" s="167"/>
      <c r="M973" s="152"/>
      <c r="N973" s="152"/>
      <c r="O973" s="152"/>
      <c r="P973" s="152"/>
      <c r="Q973" s="152"/>
      <c r="R973" s="152"/>
      <c r="S973" s="162"/>
      <c r="T973" s="152"/>
      <c r="U973" s="152"/>
      <c r="V973" s="152"/>
      <c r="W973" s="152"/>
      <c r="X973" s="152"/>
      <c r="Y973" s="152"/>
      <c r="Z973" s="152"/>
      <c r="AA973" s="152"/>
      <c r="AB973" s="152"/>
      <c r="AC973" s="95"/>
      <c r="AH973" s="155"/>
      <c r="AI973" s="95"/>
      <c r="AJ973" s="95"/>
      <c r="AK973" s="95"/>
    </row>
    <row r="974" ht="26.25" customHeight="1">
      <c r="A974" s="162"/>
      <c r="B974" s="162"/>
      <c r="C974" s="163"/>
      <c r="D974" s="164"/>
      <c r="E974" s="164"/>
      <c r="F974" s="165"/>
      <c r="G974" s="166"/>
      <c r="H974" s="159"/>
      <c r="I974" s="167"/>
      <c r="J974" s="167"/>
      <c r="K974" s="167"/>
      <c r="L974" s="167"/>
      <c r="M974" s="152"/>
      <c r="N974" s="152"/>
      <c r="O974" s="152"/>
      <c r="P974" s="152"/>
      <c r="Q974" s="152"/>
      <c r="R974" s="152"/>
      <c r="S974" s="162"/>
      <c r="T974" s="152"/>
      <c r="U974" s="152"/>
      <c r="V974" s="152"/>
      <c r="W974" s="152"/>
      <c r="X974" s="152"/>
      <c r="Y974" s="152"/>
      <c r="Z974" s="152"/>
      <c r="AA974" s="152"/>
      <c r="AB974" s="152"/>
      <c r="AC974" s="95"/>
      <c r="AH974" s="155"/>
      <c r="AI974" s="95"/>
      <c r="AJ974" s="95"/>
      <c r="AK974" s="95"/>
    </row>
    <row r="975" ht="26.25" customHeight="1">
      <c r="A975" s="162"/>
      <c r="B975" s="162"/>
      <c r="C975" s="163"/>
      <c r="D975" s="164"/>
      <c r="E975" s="164"/>
      <c r="F975" s="165"/>
      <c r="G975" s="166"/>
      <c r="H975" s="159"/>
      <c r="I975" s="167"/>
      <c r="J975" s="167"/>
      <c r="K975" s="167"/>
      <c r="L975" s="167"/>
      <c r="M975" s="152"/>
      <c r="N975" s="152"/>
      <c r="O975" s="152"/>
      <c r="P975" s="152"/>
      <c r="Q975" s="152"/>
      <c r="R975" s="152"/>
      <c r="S975" s="162"/>
      <c r="T975" s="152"/>
      <c r="U975" s="152"/>
      <c r="V975" s="152"/>
      <c r="W975" s="152"/>
      <c r="X975" s="152"/>
      <c r="Y975" s="152"/>
      <c r="Z975" s="152"/>
      <c r="AA975" s="152"/>
      <c r="AB975" s="152"/>
      <c r="AC975" s="95"/>
      <c r="AH975" s="155"/>
      <c r="AI975" s="95"/>
      <c r="AJ975" s="95"/>
      <c r="AK975" s="95"/>
    </row>
    <row r="976" ht="26.25" customHeight="1">
      <c r="A976" s="162"/>
      <c r="B976" s="162"/>
      <c r="C976" s="163"/>
      <c r="D976" s="164"/>
      <c r="E976" s="164"/>
      <c r="F976" s="165"/>
      <c r="G976" s="166"/>
      <c r="H976" s="159"/>
      <c r="I976" s="167"/>
      <c r="J976" s="167"/>
      <c r="K976" s="167"/>
      <c r="L976" s="167"/>
      <c r="M976" s="152"/>
      <c r="N976" s="152"/>
      <c r="O976" s="152"/>
      <c r="P976" s="152"/>
      <c r="Q976" s="152"/>
      <c r="R976" s="152"/>
      <c r="S976" s="162"/>
      <c r="T976" s="152"/>
      <c r="U976" s="152"/>
      <c r="V976" s="152"/>
      <c r="W976" s="152"/>
      <c r="X976" s="152"/>
      <c r="Y976" s="152"/>
      <c r="Z976" s="152"/>
      <c r="AA976" s="152"/>
      <c r="AB976" s="152"/>
      <c r="AC976" s="95"/>
      <c r="AH976" s="155"/>
      <c r="AI976" s="95"/>
      <c r="AJ976" s="95"/>
      <c r="AK976" s="95"/>
    </row>
    <row r="977" ht="26.25" customHeight="1">
      <c r="A977" s="162"/>
      <c r="B977" s="162"/>
      <c r="C977" s="163"/>
      <c r="D977" s="164"/>
      <c r="E977" s="164"/>
      <c r="F977" s="165"/>
      <c r="G977" s="166"/>
      <c r="H977" s="159"/>
      <c r="I977" s="167"/>
      <c r="J977" s="167"/>
      <c r="K977" s="167"/>
      <c r="L977" s="167"/>
      <c r="M977" s="152"/>
      <c r="N977" s="152"/>
      <c r="O977" s="152"/>
      <c r="P977" s="152"/>
      <c r="Q977" s="152"/>
      <c r="R977" s="152"/>
      <c r="S977" s="162"/>
      <c r="T977" s="152"/>
      <c r="U977" s="152"/>
      <c r="V977" s="152"/>
      <c r="W977" s="152"/>
      <c r="X977" s="152"/>
      <c r="Y977" s="152"/>
      <c r="Z977" s="152"/>
      <c r="AA977" s="152"/>
      <c r="AB977" s="152"/>
      <c r="AC977" s="95"/>
      <c r="AH977" s="155"/>
      <c r="AI977" s="95"/>
      <c r="AJ977" s="95"/>
      <c r="AK977" s="95"/>
    </row>
    <row r="978" ht="26.25" customHeight="1">
      <c r="A978" s="162"/>
      <c r="B978" s="162"/>
      <c r="C978" s="163"/>
      <c r="D978" s="164"/>
      <c r="E978" s="164"/>
      <c r="F978" s="165"/>
      <c r="G978" s="166"/>
      <c r="H978" s="159"/>
      <c r="I978" s="167"/>
      <c r="J978" s="167"/>
      <c r="K978" s="167"/>
      <c r="L978" s="167"/>
      <c r="M978" s="152"/>
      <c r="N978" s="152"/>
      <c r="O978" s="152"/>
      <c r="P978" s="152"/>
      <c r="Q978" s="152"/>
      <c r="R978" s="152"/>
      <c r="S978" s="162"/>
      <c r="T978" s="152"/>
      <c r="U978" s="152"/>
      <c r="V978" s="152"/>
      <c r="W978" s="152"/>
      <c r="X978" s="152"/>
      <c r="Y978" s="152"/>
      <c r="Z978" s="152"/>
      <c r="AA978" s="152"/>
      <c r="AB978" s="152"/>
      <c r="AC978" s="95"/>
      <c r="AH978" s="155"/>
      <c r="AI978" s="95"/>
      <c r="AJ978" s="95"/>
      <c r="AK978" s="95"/>
    </row>
    <row r="979" ht="26.25" customHeight="1">
      <c r="A979" s="162"/>
      <c r="B979" s="162"/>
      <c r="C979" s="163"/>
      <c r="D979" s="164"/>
      <c r="E979" s="164"/>
      <c r="F979" s="165"/>
      <c r="G979" s="166"/>
      <c r="H979" s="159"/>
      <c r="I979" s="167"/>
      <c r="J979" s="167"/>
      <c r="K979" s="167"/>
      <c r="L979" s="167"/>
      <c r="M979" s="152"/>
      <c r="N979" s="152"/>
      <c r="O979" s="152"/>
      <c r="P979" s="152"/>
      <c r="Q979" s="152"/>
      <c r="R979" s="152"/>
      <c r="S979" s="162"/>
      <c r="T979" s="152"/>
      <c r="U979" s="152"/>
      <c r="V979" s="152"/>
      <c r="W979" s="152"/>
      <c r="X979" s="152"/>
      <c r="Y979" s="152"/>
      <c r="Z979" s="152"/>
      <c r="AA979" s="152"/>
      <c r="AB979" s="152"/>
      <c r="AC979" s="95"/>
      <c r="AH979" s="155"/>
      <c r="AI979" s="95"/>
      <c r="AJ979" s="95"/>
      <c r="AK979" s="95"/>
    </row>
    <row r="980" ht="26.25" customHeight="1">
      <c r="A980" s="162"/>
      <c r="B980" s="162"/>
      <c r="C980" s="163"/>
      <c r="D980" s="164"/>
      <c r="E980" s="164"/>
      <c r="F980" s="165"/>
      <c r="G980" s="166"/>
      <c r="H980" s="159"/>
      <c r="I980" s="167"/>
      <c r="J980" s="167"/>
      <c r="K980" s="167"/>
      <c r="L980" s="167"/>
      <c r="M980" s="152"/>
      <c r="N980" s="152"/>
      <c r="O980" s="152"/>
      <c r="P980" s="152"/>
      <c r="Q980" s="152"/>
      <c r="R980" s="152"/>
      <c r="S980" s="162"/>
      <c r="T980" s="152"/>
      <c r="U980" s="152"/>
      <c r="V980" s="152"/>
      <c r="W980" s="152"/>
      <c r="X980" s="152"/>
      <c r="Y980" s="152"/>
      <c r="Z980" s="152"/>
      <c r="AA980" s="152"/>
      <c r="AB980" s="152"/>
      <c r="AC980" s="95"/>
      <c r="AH980" s="155"/>
      <c r="AI980" s="95"/>
      <c r="AJ980" s="95"/>
      <c r="AK980" s="95"/>
    </row>
    <row r="981" ht="26.25" customHeight="1">
      <c r="A981" s="162"/>
      <c r="B981" s="162"/>
      <c r="C981" s="163"/>
      <c r="D981" s="164"/>
      <c r="E981" s="164"/>
      <c r="F981" s="165"/>
      <c r="G981" s="166"/>
      <c r="H981" s="159"/>
      <c r="I981" s="167"/>
      <c r="J981" s="167"/>
      <c r="K981" s="167"/>
      <c r="L981" s="167"/>
      <c r="M981" s="152"/>
      <c r="N981" s="152"/>
      <c r="O981" s="152"/>
      <c r="P981" s="152"/>
      <c r="Q981" s="152"/>
      <c r="R981" s="152"/>
      <c r="S981" s="162"/>
      <c r="T981" s="152"/>
      <c r="U981" s="152"/>
      <c r="V981" s="152"/>
      <c r="W981" s="152"/>
      <c r="X981" s="152"/>
      <c r="Y981" s="152"/>
      <c r="Z981" s="152"/>
      <c r="AA981" s="152"/>
      <c r="AB981" s="152"/>
      <c r="AC981" s="95"/>
      <c r="AH981" s="155"/>
      <c r="AI981" s="95"/>
      <c r="AJ981" s="95"/>
      <c r="AK981" s="95"/>
    </row>
    <row r="982" ht="26.25" customHeight="1">
      <c r="A982" s="162"/>
      <c r="B982" s="162"/>
      <c r="C982" s="163"/>
      <c r="D982" s="164"/>
      <c r="E982" s="164"/>
      <c r="F982" s="165"/>
      <c r="G982" s="166"/>
      <c r="H982" s="159"/>
      <c r="I982" s="167"/>
      <c r="J982" s="167"/>
      <c r="K982" s="167"/>
      <c r="L982" s="167"/>
      <c r="M982" s="152"/>
      <c r="N982" s="152"/>
      <c r="O982" s="152"/>
      <c r="P982" s="152"/>
      <c r="Q982" s="152"/>
      <c r="R982" s="152"/>
      <c r="S982" s="162"/>
      <c r="T982" s="152"/>
      <c r="U982" s="152"/>
      <c r="V982" s="152"/>
      <c r="W982" s="152"/>
      <c r="X982" s="152"/>
      <c r="Y982" s="152"/>
      <c r="Z982" s="152"/>
      <c r="AA982" s="152"/>
      <c r="AB982" s="152"/>
      <c r="AC982" s="95"/>
      <c r="AH982" s="155"/>
      <c r="AI982" s="95"/>
      <c r="AJ982" s="95"/>
      <c r="AK982" s="95"/>
    </row>
    <row r="983" ht="26.25" customHeight="1">
      <c r="A983" s="162"/>
      <c r="B983" s="162"/>
      <c r="C983" s="163"/>
      <c r="D983" s="164"/>
      <c r="E983" s="164"/>
      <c r="F983" s="165"/>
      <c r="G983" s="166"/>
      <c r="H983" s="159"/>
      <c r="I983" s="167"/>
      <c r="J983" s="167"/>
      <c r="K983" s="167"/>
      <c r="L983" s="167"/>
      <c r="M983" s="152"/>
      <c r="N983" s="152"/>
      <c r="O983" s="152"/>
      <c r="P983" s="152"/>
      <c r="Q983" s="152"/>
      <c r="R983" s="152"/>
      <c r="S983" s="162"/>
      <c r="T983" s="152"/>
      <c r="U983" s="152"/>
      <c r="V983" s="152"/>
      <c r="W983" s="152"/>
      <c r="X983" s="152"/>
      <c r="Y983" s="152"/>
      <c r="Z983" s="152"/>
      <c r="AA983" s="152"/>
      <c r="AB983" s="152"/>
      <c r="AC983" s="95"/>
      <c r="AH983" s="155"/>
      <c r="AI983" s="95"/>
      <c r="AJ983" s="95"/>
      <c r="AK983" s="95"/>
    </row>
    <row r="984" ht="26.25" customHeight="1">
      <c r="A984" s="162"/>
      <c r="B984" s="162"/>
      <c r="C984" s="163"/>
      <c r="D984" s="164"/>
      <c r="E984" s="164"/>
      <c r="F984" s="165"/>
      <c r="G984" s="166"/>
      <c r="H984" s="159"/>
      <c r="I984" s="167"/>
      <c r="J984" s="167"/>
      <c r="K984" s="167"/>
      <c r="L984" s="167"/>
      <c r="M984" s="152"/>
      <c r="N984" s="152"/>
      <c r="O984" s="152"/>
      <c r="P984" s="152"/>
      <c r="Q984" s="152"/>
      <c r="R984" s="152"/>
      <c r="S984" s="162"/>
      <c r="T984" s="152"/>
      <c r="U984" s="152"/>
      <c r="V984" s="152"/>
      <c r="W984" s="152"/>
      <c r="X984" s="152"/>
      <c r="Y984" s="152"/>
      <c r="Z984" s="152"/>
      <c r="AA984" s="152"/>
      <c r="AB984" s="152"/>
      <c r="AC984" s="95"/>
      <c r="AH984" s="155"/>
      <c r="AI984" s="95"/>
      <c r="AJ984" s="95"/>
      <c r="AK984" s="95"/>
    </row>
    <row r="985" ht="26.25" customHeight="1">
      <c r="A985" s="162"/>
      <c r="B985" s="162"/>
      <c r="C985" s="163"/>
      <c r="D985" s="164"/>
      <c r="E985" s="164"/>
      <c r="F985" s="165"/>
      <c r="G985" s="166"/>
      <c r="H985" s="159"/>
      <c r="I985" s="167"/>
      <c r="J985" s="167"/>
      <c r="K985" s="167"/>
      <c r="L985" s="167"/>
      <c r="M985" s="152"/>
      <c r="N985" s="152"/>
      <c r="O985" s="152"/>
      <c r="P985" s="152"/>
      <c r="Q985" s="152"/>
      <c r="R985" s="152"/>
      <c r="S985" s="162"/>
      <c r="T985" s="152"/>
      <c r="U985" s="152"/>
      <c r="V985" s="152"/>
      <c r="W985" s="152"/>
      <c r="X985" s="152"/>
      <c r="Y985" s="152"/>
      <c r="Z985" s="152"/>
      <c r="AA985" s="152"/>
      <c r="AB985" s="152"/>
      <c r="AC985" s="95"/>
      <c r="AH985" s="155"/>
      <c r="AI985" s="95"/>
      <c r="AJ985" s="95"/>
      <c r="AK985" s="95"/>
    </row>
    <row r="986" ht="26.25" customHeight="1">
      <c r="A986" s="162"/>
      <c r="B986" s="162"/>
      <c r="C986" s="163"/>
      <c r="D986" s="164"/>
      <c r="E986" s="164"/>
      <c r="F986" s="165"/>
      <c r="G986" s="166"/>
      <c r="H986" s="159"/>
      <c r="I986" s="167"/>
      <c r="J986" s="167"/>
      <c r="K986" s="167"/>
      <c r="L986" s="167"/>
      <c r="M986" s="152"/>
      <c r="N986" s="152"/>
      <c r="O986" s="152"/>
      <c r="P986" s="152"/>
      <c r="Q986" s="152"/>
      <c r="R986" s="152"/>
      <c r="S986" s="162"/>
      <c r="T986" s="152"/>
      <c r="U986" s="152"/>
      <c r="V986" s="152"/>
      <c r="W986" s="152"/>
      <c r="X986" s="152"/>
      <c r="Y986" s="152"/>
      <c r="Z986" s="152"/>
      <c r="AA986" s="152"/>
      <c r="AB986" s="152"/>
      <c r="AC986" s="95"/>
      <c r="AH986" s="155"/>
      <c r="AI986" s="95"/>
      <c r="AJ986" s="95"/>
      <c r="AK986" s="95"/>
    </row>
    <row r="987" ht="26.25" customHeight="1">
      <c r="A987" s="162"/>
      <c r="B987" s="162"/>
      <c r="C987" s="163"/>
      <c r="D987" s="164"/>
      <c r="E987" s="164"/>
      <c r="F987" s="165"/>
      <c r="G987" s="166"/>
      <c r="H987" s="159"/>
      <c r="I987" s="167"/>
      <c r="J987" s="167"/>
      <c r="K987" s="167"/>
      <c r="L987" s="167"/>
      <c r="M987" s="152"/>
      <c r="N987" s="152"/>
      <c r="O987" s="152"/>
      <c r="P987" s="152"/>
      <c r="Q987" s="152"/>
      <c r="R987" s="152"/>
      <c r="S987" s="162"/>
      <c r="T987" s="152"/>
      <c r="U987" s="152"/>
      <c r="V987" s="152"/>
      <c r="W987" s="152"/>
      <c r="X987" s="152"/>
      <c r="Y987" s="152"/>
      <c r="Z987" s="152"/>
      <c r="AA987" s="152"/>
      <c r="AB987" s="152"/>
      <c r="AC987" s="95"/>
      <c r="AH987" s="155"/>
      <c r="AI987" s="95"/>
      <c r="AJ987" s="95"/>
      <c r="AK987" s="95"/>
    </row>
    <row r="988" ht="26.25" customHeight="1">
      <c r="A988" s="162"/>
      <c r="B988" s="162"/>
      <c r="C988" s="163"/>
      <c r="D988" s="164"/>
      <c r="E988" s="164"/>
      <c r="F988" s="165"/>
      <c r="G988" s="166"/>
      <c r="H988" s="159"/>
      <c r="I988" s="167"/>
      <c r="J988" s="167"/>
      <c r="K988" s="167"/>
      <c r="L988" s="167"/>
      <c r="M988" s="152"/>
      <c r="N988" s="152"/>
      <c r="O988" s="152"/>
      <c r="P988" s="152"/>
      <c r="Q988" s="152"/>
      <c r="R988" s="152"/>
      <c r="S988" s="162"/>
      <c r="T988" s="152"/>
      <c r="U988" s="152"/>
      <c r="V988" s="152"/>
      <c r="W988" s="152"/>
      <c r="X988" s="152"/>
      <c r="Y988" s="152"/>
      <c r="Z988" s="152"/>
      <c r="AA988" s="152"/>
      <c r="AB988" s="152"/>
      <c r="AC988" s="95"/>
      <c r="AH988" s="155"/>
      <c r="AI988" s="95"/>
      <c r="AJ988" s="95"/>
      <c r="AK988" s="95"/>
    </row>
    <row r="989" ht="26.25" customHeight="1">
      <c r="A989" s="162"/>
      <c r="B989" s="162"/>
      <c r="C989" s="163"/>
      <c r="D989" s="164"/>
      <c r="E989" s="164"/>
      <c r="F989" s="165"/>
      <c r="G989" s="166"/>
      <c r="H989" s="159"/>
      <c r="I989" s="167"/>
      <c r="J989" s="167"/>
      <c r="K989" s="167"/>
      <c r="L989" s="167"/>
      <c r="M989" s="152"/>
      <c r="N989" s="152"/>
      <c r="O989" s="152"/>
      <c r="P989" s="152"/>
      <c r="Q989" s="152"/>
      <c r="R989" s="152"/>
      <c r="S989" s="162"/>
      <c r="T989" s="152"/>
      <c r="U989" s="152"/>
      <c r="V989" s="152"/>
      <c r="W989" s="152"/>
      <c r="X989" s="152"/>
      <c r="Y989" s="152"/>
      <c r="Z989" s="152"/>
      <c r="AA989" s="152"/>
      <c r="AB989" s="152"/>
      <c r="AC989" s="95"/>
      <c r="AH989" s="155"/>
      <c r="AI989" s="95"/>
      <c r="AJ989" s="95"/>
      <c r="AK989" s="95"/>
    </row>
    <row r="990" ht="26.25" customHeight="1">
      <c r="A990" s="162"/>
      <c r="B990" s="162"/>
      <c r="C990" s="163"/>
      <c r="D990" s="164"/>
      <c r="E990" s="164"/>
      <c r="F990" s="165"/>
      <c r="G990" s="166"/>
      <c r="H990" s="159"/>
      <c r="I990" s="167"/>
      <c r="J990" s="167"/>
      <c r="K990" s="167"/>
      <c r="L990" s="167"/>
      <c r="M990" s="152"/>
      <c r="N990" s="152"/>
      <c r="O990" s="152"/>
      <c r="P990" s="152"/>
      <c r="Q990" s="152"/>
      <c r="R990" s="152"/>
      <c r="S990" s="162"/>
      <c r="T990" s="152"/>
      <c r="U990" s="152"/>
      <c r="V990" s="152"/>
      <c r="W990" s="152"/>
      <c r="X990" s="152"/>
      <c r="Y990" s="152"/>
      <c r="Z990" s="152"/>
      <c r="AA990" s="152"/>
      <c r="AB990" s="152"/>
      <c r="AC990" s="95"/>
      <c r="AH990" s="155"/>
      <c r="AI990" s="95"/>
      <c r="AJ990" s="95"/>
      <c r="AK990" s="95"/>
    </row>
    <row r="991" ht="26.25" customHeight="1">
      <c r="A991" s="162"/>
      <c r="B991" s="162"/>
      <c r="C991" s="163"/>
      <c r="D991" s="164"/>
      <c r="E991" s="164"/>
      <c r="F991" s="165"/>
      <c r="G991" s="166"/>
      <c r="H991" s="159"/>
      <c r="I991" s="167"/>
      <c r="J991" s="167"/>
      <c r="K991" s="167"/>
      <c r="L991" s="167"/>
      <c r="M991" s="152"/>
      <c r="N991" s="152"/>
      <c r="O991" s="152"/>
      <c r="P991" s="152"/>
      <c r="Q991" s="152"/>
      <c r="R991" s="152"/>
      <c r="S991" s="162"/>
      <c r="T991" s="152"/>
      <c r="U991" s="152"/>
      <c r="V991" s="152"/>
      <c r="W991" s="152"/>
      <c r="X991" s="152"/>
      <c r="Y991" s="152"/>
      <c r="Z991" s="152"/>
      <c r="AA991" s="152"/>
      <c r="AB991" s="152"/>
      <c r="AC991" s="95"/>
      <c r="AH991" s="155"/>
      <c r="AI991" s="95"/>
      <c r="AJ991" s="95"/>
      <c r="AK991" s="95"/>
    </row>
    <row r="992" ht="26.25" customHeight="1">
      <c r="A992" s="162"/>
      <c r="B992" s="162"/>
      <c r="C992" s="163"/>
      <c r="D992" s="164"/>
      <c r="E992" s="164"/>
      <c r="F992" s="165"/>
      <c r="G992" s="166"/>
      <c r="H992" s="159"/>
      <c r="I992" s="167"/>
      <c r="J992" s="167"/>
      <c r="K992" s="167"/>
      <c r="L992" s="167"/>
      <c r="M992" s="152"/>
      <c r="N992" s="152"/>
      <c r="O992" s="152"/>
      <c r="P992" s="152"/>
      <c r="Q992" s="152"/>
      <c r="R992" s="152"/>
      <c r="S992" s="162"/>
      <c r="T992" s="152"/>
      <c r="U992" s="152"/>
      <c r="V992" s="152"/>
      <c r="W992" s="152"/>
      <c r="X992" s="152"/>
      <c r="Y992" s="152"/>
      <c r="Z992" s="152"/>
      <c r="AA992" s="152"/>
      <c r="AB992" s="152"/>
      <c r="AC992" s="95"/>
      <c r="AH992" s="155"/>
      <c r="AI992" s="95"/>
      <c r="AJ992" s="95"/>
      <c r="AK992" s="95"/>
    </row>
    <row r="993" ht="26.25" customHeight="1">
      <c r="A993" s="162"/>
      <c r="B993" s="162"/>
      <c r="C993" s="163"/>
      <c r="D993" s="164"/>
      <c r="E993" s="164"/>
      <c r="F993" s="165"/>
      <c r="G993" s="166"/>
      <c r="H993" s="159"/>
      <c r="I993" s="167"/>
      <c r="J993" s="167"/>
      <c r="K993" s="167"/>
      <c r="L993" s="167"/>
      <c r="M993" s="152"/>
      <c r="N993" s="152"/>
      <c r="O993" s="152"/>
      <c r="P993" s="152"/>
      <c r="Q993" s="152"/>
      <c r="R993" s="152"/>
      <c r="S993" s="162"/>
      <c r="T993" s="152"/>
      <c r="U993" s="152"/>
      <c r="V993" s="152"/>
      <c r="W993" s="152"/>
      <c r="X993" s="152"/>
      <c r="Y993" s="152"/>
      <c r="Z993" s="152"/>
      <c r="AA993" s="152"/>
      <c r="AB993" s="152"/>
      <c r="AC993" s="95"/>
      <c r="AH993" s="155"/>
      <c r="AI993" s="95"/>
      <c r="AJ993" s="95"/>
      <c r="AK993" s="95"/>
    </row>
    <row r="994" ht="26.25" customHeight="1">
      <c r="A994" s="162"/>
      <c r="B994" s="162"/>
      <c r="C994" s="163"/>
      <c r="D994" s="164"/>
      <c r="E994" s="164"/>
      <c r="F994" s="165"/>
      <c r="G994" s="166"/>
      <c r="H994" s="159"/>
      <c r="I994" s="167"/>
      <c r="J994" s="167"/>
      <c r="K994" s="167"/>
      <c r="L994" s="167"/>
      <c r="M994" s="152"/>
      <c r="N994" s="152"/>
      <c r="O994" s="152"/>
      <c r="P994" s="152"/>
      <c r="Q994" s="152"/>
      <c r="R994" s="152"/>
      <c r="S994" s="162"/>
      <c r="T994" s="152"/>
      <c r="U994" s="152"/>
      <c r="V994" s="152"/>
      <c r="W994" s="152"/>
      <c r="X994" s="152"/>
      <c r="Y994" s="152"/>
      <c r="Z994" s="152"/>
      <c r="AA994" s="152"/>
      <c r="AB994" s="152"/>
      <c r="AC994" s="95"/>
      <c r="AH994" s="155"/>
      <c r="AI994" s="95"/>
      <c r="AJ994" s="95"/>
      <c r="AK994" s="95"/>
    </row>
    <row r="995" ht="26.25" customHeight="1">
      <c r="A995" s="162"/>
      <c r="B995" s="162"/>
      <c r="C995" s="163"/>
      <c r="D995" s="164"/>
      <c r="E995" s="164"/>
      <c r="F995" s="165"/>
      <c r="G995" s="166"/>
      <c r="H995" s="159"/>
      <c r="I995" s="167"/>
      <c r="J995" s="167"/>
      <c r="K995" s="167"/>
      <c r="L995" s="167"/>
      <c r="M995" s="152"/>
      <c r="N995" s="152"/>
      <c r="O995" s="152"/>
      <c r="P995" s="152"/>
      <c r="Q995" s="152"/>
      <c r="R995" s="152"/>
      <c r="S995" s="162"/>
      <c r="T995" s="152"/>
      <c r="U995" s="152"/>
      <c r="V995" s="152"/>
      <c r="W995" s="152"/>
      <c r="X995" s="152"/>
      <c r="Y995" s="152"/>
      <c r="Z995" s="152"/>
      <c r="AA995" s="152"/>
      <c r="AB995" s="152"/>
      <c r="AC995" s="95"/>
      <c r="AH995" s="155"/>
      <c r="AI995" s="95"/>
      <c r="AJ995" s="95"/>
      <c r="AK995" s="95"/>
    </row>
    <row r="996" ht="26.25" customHeight="1">
      <c r="A996" s="162"/>
      <c r="B996" s="162"/>
      <c r="C996" s="163"/>
      <c r="D996" s="164"/>
      <c r="E996" s="164"/>
      <c r="F996" s="165"/>
      <c r="G996" s="166"/>
      <c r="H996" s="159"/>
      <c r="I996" s="167"/>
      <c r="J996" s="167"/>
      <c r="K996" s="167"/>
      <c r="L996" s="167"/>
      <c r="M996" s="152"/>
      <c r="N996" s="152"/>
      <c r="O996" s="152"/>
      <c r="P996" s="152"/>
      <c r="Q996" s="152"/>
      <c r="R996" s="152"/>
      <c r="S996" s="162"/>
      <c r="T996" s="152"/>
      <c r="U996" s="152"/>
      <c r="V996" s="152"/>
      <c r="W996" s="152"/>
      <c r="X996" s="152"/>
      <c r="Y996" s="152"/>
      <c r="Z996" s="152"/>
      <c r="AA996" s="152"/>
      <c r="AB996" s="152"/>
      <c r="AC996" s="95"/>
      <c r="AH996" s="155"/>
      <c r="AI996" s="95"/>
      <c r="AJ996" s="95"/>
      <c r="AK996" s="95"/>
    </row>
    <row r="997" ht="26.25" customHeight="1">
      <c r="A997" s="162"/>
      <c r="B997" s="162"/>
      <c r="C997" s="163"/>
      <c r="D997" s="164"/>
      <c r="E997" s="164"/>
      <c r="F997" s="165"/>
      <c r="G997" s="166"/>
      <c r="H997" s="159"/>
      <c r="I997" s="167"/>
      <c r="J997" s="167"/>
      <c r="K997" s="167"/>
      <c r="L997" s="167"/>
      <c r="M997" s="152"/>
      <c r="N997" s="152"/>
      <c r="O997" s="152"/>
      <c r="P997" s="152"/>
      <c r="Q997" s="152"/>
      <c r="R997" s="152"/>
      <c r="S997" s="162"/>
      <c r="T997" s="152"/>
      <c r="U997" s="152"/>
      <c r="V997" s="152"/>
      <c r="W997" s="152"/>
      <c r="X997" s="152"/>
      <c r="Y997" s="152"/>
      <c r="Z997" s="152"/>
      <c r="AA997" s="152"/>
      <c r="AB997" s="152"/>
      <c r="AC997" s="95"/>
      <c r="AH997" s="155"/>
      <c r="AI997" s="95"/>
      <c r="AJ997" s="95"/>
      <c r="AK997" s="95"/>
    </row>
    <row r="998" ht="26.25" customHeight="1">
      <c r="A998" s="162"/>
      <c r="B998" s="162"/>
      <c r="C998" s="163"/>
      <c r="D998" s="164"/>
      <c r="E998" s="164"/>
      <c r="F998" s="165"/>
      <c r="G998" s="166"/>
      <c r="H998" s="159"/>
      <c r="I998" s="167"/>
      <c r="J998" s="167"/>
      <c r="K998" s="167"/>
      <c r="L998" s="167"/>
      <c r="M998" s="152"/>
      <c r="N998" s="152"/>
      <c r="O998" s="152"/>
      <c r="P998" s="152"/>
      <c r="Q998" s="152"/>
      <c r="R998" s="152"/>
      <c r="S998" s="162"/>
      <c r="T998" s="152"/>
      <c r="U998" s="152"/>
      <c r="V998" s="152"/>
      <c r="W998" s="152"/>
      <c r="X998" s="152"/>
      <c r="Y998" s="152"/>
      <c r="Z998" s="152"/>
      <c r="AA998" s="152"/>
      <c r="AB998" s="152"/>
      <c r="AC998" s="95"/>
      <c r="AH998" s="155"/>
      <c r="AI998" s="95"/>
      <c r="AJ998" s="95"/>
      <c r="AK998" s="95"/>
    </row>
    <row r="999" ht="26.25" customHeight="1">
      <c r="A999" s="162"/>
      <c r="B999" s="162"/>
      <c r="C999" s="163"/>
      <c r="D999" s="164"/>
      <c r="E999" s="164"/>
      <c r="F999" s="165"/>
      <c r="G999" s="166"/>
      <c r="H999" s="159"/>
      <c r="I999" s="167"/>
      <c r="J999" s="167"/>
      <c r="K999" s="167"/>
      <c r="L999" s="167"/>
      <c r="M999" s="152"/>
      <c r="N999" s="152"/>
      <c r="O999" s="152"/>
      <c r="P999" s="152"/>
      <c r="Q999" s="152"/>
      <c r="R999" s="152"/>
      <c r="S999" s="162"/>
      <c r="T999" s="152"/>
      <c r="U999" s="152"/>
      <c r="V999" s="152"/>
      <c r="W999" s="152"/>
      <c r="X999" s="152"/>
      <c r="Y999" s="152"/>
      <c r="Z999" s="152"/>
      <c r="AA999" s="152"/>
      <c r="AB999" s="152"/>
      <c r="AC999" s="95"/>
      <c r="AH999" s="155"/>
      <c r="AI999" s="95"/>
      <c r="AJ999" s="95"/>
      <c r="AK999" s="95"/>
    </row>
    <row r="1000" ht="26.25" customHeight="1">
      <c r="A1000" s="162"/>
      <c r="B1000" s="162"/>
      <c r="C1000" s="163"/>
      <c r="D1000" s="164"/>
      <c r="E1000" s="164"/>
      <c r="F1000" s="165"/>
      <c r="G1000" s="166"/>
      <c r="H1000" s="159"/>
      <c r="I1000" s="167"/>
      <c r="J1000" s="167"/>
      <c r="K1000" s="167"/>
      <c r="L1000" s="167"/>
      <c r="M1000" s="152"/>
      <c r="N1000" s="152"/>
      <c r="O1000" s="152"/>
      <c r="P1000" s="152"/>
      <c r="Q1000" s="152"/>
      <c r="R1000" s="152"/>
      <c r="S1000" s="162"/>
      <c r="T1000" s="152"/>
      <c r="U1000" s="152"/>
      <c r="V1000" s="152"/>
      <c r="W1000" s="152"/>
      <c r="X1000" s="152"/>
      <c r="Y1000" s="152"/>
      <c r="Z1000" s="152"/>
      <c r="AA1000" s="152"/>
      <c r="AB1000" s="152"/>
      <c r="AC1000" s="95"/>
      <c r="AH1000" s="155"/>
      <c r="AI1000" s="95"/>
      <c r="AJ1000" s="95"/>
      <c r="AK1000" s="95"/>
    </row>
    <row r="1001" ht="26.25" customHeight="1">
      <c r="A1001" s="162"/>
      <c r="B1001" s="162"/>
      <c r="C1001" s="163"/>
      <c r="D1001" s="164"/>
      <c r="E1001" s="164"/>
      <c r="F1001" s="165"/>
      <c r="G1001" s="166"/>
      <c r="H1001" s="159"/>
      <c r="I1001" s="167"/>
      <c r="J1001" s="167"/>
      <c r="K1001" s="167"/>
      <c r="L1001" s="167"/>
      <c r="M1001" s="152"/>
      <c r="N1001" s="152"/>
      <c r="O1001" s="152"/>
      <c r="P1001" s="152"/>
      <c r="Q1001" s="152"/>
      <c r="R1001" s="152"/>
      <c r="S1001" s="162"/>
      <c r="T1001" s="152"/>
      <c r="U1001" s="152"/>
      <c r="V1001" s="152"/>
      <c r="W1001" s="152"/>
      <c r="X1001" s="152"/>
      <c r="Y1001" s="152"/>
      <c r="Z1001" s="152"/>
      <c r="AA1001" s="152"/>
      <c r="AB1001" s="152"/>
      <c r="AC1001" s="95"/>
      <c r="AH1001" s="155"/>
      <c r="AI1001" s="95"/>
      <c r="AJ1001" s="95"/>
      <c r="AK1001" s="95"/>
    </row>
    <row r="1002" ht="26.25" customHeight="1">
      <c r="A1002" s="162"/>
      <c r="B1002" s="162"/>
      <c r="C1002" s="163"/>
      <c r="D1002" s="164"/>
      <c r="E1002" s="164"/>
      <c r="F1002" s="165"/>
      <c r="G1002" s="166"/>
      <c r="H1002" s="159"/>
      <c r="I1002" s="167"/>
      <c r="J1002" s="167"/>
      <c r="K1002" s="167"/>
      <c r="L1002" s="167"/>
      <c r="M1002" s="152"/>
      <c r="N1002" s="152"/>
      <c r="O1002" s="152"/>
      <c r="P1002" s="152"/>
      <c r="Q1002" s="152"/>
      <c r="R1002" s="152"/>
      <c r="S1002" s="162"/>
      <c r="T1002" s="152"/>
      <c r="U1002" s="152"/>
      <c r="V1002" s="152"/>
      <c r="W1002" s="152"/>
      <c r="X1002" s="152"/>
      <c r="Y1002" s="152"/>
      <c r="Z1002" s="152"/>
      <c r="AA1002" s="152"/>
      <c r="AB1002" s="152"/>
      <c r="AC1002" s="95"/>
      <c r="AH1002" s="155"/>
      <c r="AI1002" s="95"/>
      <c r="AJ1002" s="95"/>
      <c r="AK1002" s="95"/>
    </row>
    <row r="1003" ht="26.25" customHeight="1">
      <c r="A1003" s="162"/>
      <c r="B1003" s="162"/>
      <c r="C1003" s="163"/>
      <c r="D1003" s="164"/>
      <c r="E1003" s="164"/>
      <c r="F1003" s="165"/>
      <c r="G1003" s="166"/>
      <c r="H1003" s="159"/>
      <c r="I1003" s="167"/>
      <c r="J1003" s="167"/>
      <c r="K1003" s="167"/>
      <c r="L1003" s="167"/>
      <c r="M1003" s="152"/>
      <c r="N1003" s="152"/>
      <c r="O1003" s="152"/>
      <c r="P1003" s="152"/>
      <c r="Q1003" s="152"/>
      <c r="R1003" s="152"/>
      <c r="S1003" s="162"/>
      <c r="T1003" s="152"/>
      <c r="U1003" s="152"/>
      <c r="V1003" s="152"/>
      <c r="W1003" s="152"/>
      <c r="X1003" s="152"/>
      <c r="Y1003" s="152"/>
      <c r="Z1003" s="152"/>
      <c r="AA1003" s="152"/>
      <c r="AB1003" s="152"/>
      <c r="AC1003" s="95"/>
      <c r="AH1003" s="155"/>
      <c r="AI1003" s="95"/>
      <c r="AJ1003" s="95"/>
      <c r="AK1003" s="95"/>
    </row>
    <row r="1004" ht="26.25" customHeight="1">
      <c r="A1004" s="162"/>
      <c r="B1004" s="162"/>
      <c r="C1004" s="163"/>
      <c r="D1004" s="164"/>
      <c r="E1004" s="164"/>
      <c r="F1004" s="165"/>
      <c r="G1004" s="166"/>
      <c r="H1004" s="159"/>
      <c r="I1004" s="167"/>
      <c r="J1004" s="167"/>
      <c r="K1004" s="167"/>
      <c r="L1004" s="167"/>
      <c r="M1004" s="152"/>
      <c r="N1004" s="152"/>
      <c r="O1004" s="152"/>
      <c r="P1004" s="152"/>
      <c r="Q1004" s="152"/>
      <c r="R1004" s="152"/>
      <c r="S1004" s="162"/>
      <c r="T1004" s="152"/>
      <c r="U1004" s="152"/>
      <c r="V1004" s="152"/>
      <c r="W1004" s="152"/>
      <c r="X1004" s="152"/>
      <c r="Y1004" s="152"/>
      <c r="Z1004" s="152"/>
      <c r="AA1004" s="152"/>
      <c r="AB1004" s="152"/>
      <c r="AC1004" s="95"/>
      <c r="AH1004" s="155"/>
      <c r="AI1004" s="95"/>
      <c r="AJ1004" s="95"/>
      <c r="AK1004" s="95"/>
    </row>
    <row r="1005" ht="26.25" customHeight="1">
      <c r="A1005" s="162"/>
      <c r="B1005" s="162"/>
      <c r="C1005" s="163"/>
      <c r="D1005" s="164"/>
      <c r="E1005" s="164"/>
      <c r="F1005" s="165"/>
      <c r="G1005" s="166"/>
      <c r="H1005" s="159"/>
      <c r="I1005" s="167"/>
      <c r="J1005" s="167"/>
      <c r="K1005" s="167"/>
      <c r="L1005" s="167"/>
      <c r="M1005" s="152"/>
      <c r="N1005" s="152"/>
      <c r="O1005" s="152"/>
      <c r="P1005" s="152"/>
      <c r="Q1005" s="152"/>
      <c r="R1005" s="152"/>
      <c r="S1005" s="162"/>
      <c r="T1005" s="152"/>
      <c r="U1005" s="152"/>
      <c r="V1005" s="152"/>
      <c r="W1005" s="152"/>
      <c r="X1005" s="152"/>
      <c r="Y1005" s="152"/>
      <c r="Z1005" s="152"/>
      <c r="AA1005" s="152"/>
      <c r="AB1005" s="152"/>
      <c r="AC1005" s="95"/>
      <c r="AH1005" s="155"/>
      <c r="AI1005" s="95"/>
      <c r="AJ1005" s="95"/>
      <c r="AK1005" s="95"/>
    </row>
    <row r="1006" ht="26.25" customHeight="1">
      <c r="A1006" s="162"/>
      <c r="B1006" s="162"/>
      <c r="C1006" s="163"/>
      <c r="D1006" s="164"/>
      <c r="E1006" s="164"/>
      <c r="F1006" s="165"/>
      <c r="G1006" s="166"/>
      <c r="H1006" s="159"/>
      <c r="I1006" s="167"/>
      <c r="J1006" s="167"/>
      <c r="K1006" s="167"/>
      <c r="L1006" s="167"/>
      <c r="M1006" s="152"/>
      <c r="N1006" s="152"/>
      <c r="O1006" s="152"/>
      <c r="P1006" s="152"/>
      <c r="Q1006" s="152"/>
      <c r="R1006" s="152"/>
      <c r="S1006" s="162"/>
      <c r="T1006" s="152"/>
      <c r="U1006" s="152"/>
      <c r="V1006" s="152"/>
      <c r="W1006" s="152"/>
      <c r="X1006" s="152"/>
      <c r="Y1006" s="152"/>
      <c r="Z1006" s="152"/>
      <c r="AA1006" s="152"/>
      <c r="AB1006" s="152"/>
      <c r="AC1006" s="95"/>
      <c r="AH1006" s="155"/>
      <c r="AI1006" s="95"/>
      <c r="AJ1006" s="95"/>
      <c r="AK1006" s="95"/>
    </row>
    <row r="1007" ht="26.25" customHeight="1">
      <c r="A1007" s="162"/>
      <c r="B1007" s="162"/>
      <c r="C1007" s="163"/>
      <c r="D1007" s="164"/>
      <c r="E1007" s="164"/>
      <c r="F1007" s="165"/>
      <c r="G1007" s="166"/>
      <c r="H1007" s="159"/>
      <c r="I1007" s="167"/>
      <c r="J1007" s="167"/>
      <c r="K1007" s="167"/>
      <c r="L1007" s="167"/>
      <c r="M1007" s="152"/>
      <c r="N1007" s="152"/>
      <c r="O1007" s="152"/>
      <c r="P1007" s="152"/>
      <c r="Q1007" s="152"/>
      <c r="R1007" s="152"/>
      <c r="S1007" s="162"/>
      <c r="T1007" s="152"/>
      <c r="U1007" s="152"/>
      <c r="V1007" s="152"/>
      <c r="W1007" s="152"/>
      <c r="X1007" s="152"/>
      <c r="Y1007" s="152"/>
      <c r="Z1007" s="152"/>
      <c r="AA1007" s="152"/>
      <c r="AB1007" s="152"/>
      <c r="AC1007" s="95"/>
      <c r="AH1007" s="155"/>
      <c r="AI1007" s="95"/>
      <c r="AJ1007" s="95"/>
      <c r="AK1007" s="95"/>
    </row>
    <row r="1008" ht="26.25" customHeight="1">
      <c r="A1008" s="162"/>
      <c r="B1008" s="162"/>
      <c r="C1008" s="163"/>
      <c r="D1008" s="164"/>
      <c r="E1008" s="164"/>
      <c r="F1008" s="165"/>
      <c r="G1008" s="166"/>
      <c r="H1008" s="159"/>
      <c r="I1008" s="167"/>
      <c r="J1008" s="167"/>
      <c r="K1008" s="167"/>
      <c r="L1008" s="167"/>
      <c r="M1008" s="152"/>
      <c r="N1008" s="152"/>
      <c r="O1008" s="152"/>
      <c r="P1008" s="152"/>
      <c r="Q1008" s="152"/>
      <c r="R1008" s="152"/>
      <c r="S1008" s="162"/>
      <c r="T1008" s="152"/>
      <c r="U1008" s="152"/>
      <c r="V1008" s="152"/>
      <c r="W1008" s="152"/>
      <c r="X1008" s="152"/>
      <c r="Y1008" s="152"/>
      <c r="Z1008" s="152"/>
      <c r="AA1008" s="152"/>
      <c r="AB1008" s="152"/>
      <c r="AC1008" s="95"/>
      <c r="AH1008" s="155"/>
      <c r="AI1008" s="95"/>
      <c r="AJ1008" s="95"/>
      <c r="AK1008" s="95"/>
    </row>
    <row r="1009" ht="26.25" customHeight="1">
      <c r="A1009" s="162"/>
      <c r="B1009" s="162"/>
      <c r="C1009" s="163"/>
      <c r="D1009" s="164"/>
      <c r="E1009" s="164"/>
      <c r="F1009" s="165"/>
      <c r="G1009" s="166"/>
      <c r="H1009" s="159"/>
      <c r="I1009" s="167"/>
      <c r="J1009" s="167"/>
      <c r="K1009" s="167"/>
      <c r="L1009" s="167"/>
      <c r="M1009" s="152"/>
      <c r="N1009" s="152"/>
      <c r="O1009" s="152"/>
      <c r="P1009" s="152"/>
      <c r="Q1009" s="152"/>
      <c r="R1009" s="152"/>
      <c r="S1009" s="162"/>
      <c r="T1009" s="152"/>
      <c r="U1009" s="152"/>
      <c r="V1009" s="152"/>
      <c r="W1009" s="152"/>
      <c r="X1009" s="152"/>
      <c r="Y1009" s="152"/>
      <c r="Z1009" s="152"/>
      <c r="AA1009" s="152"/>
      <c r="AB1009" s="152"/>
      <c r="AC1009" s="95"/>
      <c r="AH1009" s="155"/>
      <c r="AI1009" s="95"/>
      <c r="AJ1009" s="95"/>
      <c r="AK1009" s="95"/>
    </row>
    <row r="1010" ht="26.25" customHeight="1">
      <c r="A1010" s="162"/>
      <c r="B1010" s="162"/>
      <c r="C1010" s="163"/>
      <c r="D1010" s="164"/>
      <c r="E1010" s="164"/>
      <c r="F1010" s="165"/>
      <c r="G1010" s="166"/>
      <c r="H1010" s="159"/>
      <c r="I1010" s="167"/>
      <c r="J1010" s="167"/>
      <c r="K1010" s="167"/>
      <c r="L1010" s="167"/>
      <c r="M1010" s="152"/>
      <c r="N1010" s="152"/>
      <c r="O1010" s="152"/>
      <c r="P1010" s="152"/>
      <c r="Q1010" s="152"/>
      <c r="R1010" s="152"/>
      <c r="S1010" s="162"/>
      <c r="T1010" s="152"/>
      <c r="U1010" s="152"/>
      <c r="V1010" s="152"/>
      <c r="W1010" s="152"/>
      <c r="X1010" s="152"/>
      <c r="Y1010" s="152"/>
      <c r="Z1010" s="152"/>
      <c r="AA1010" s="152"/>
      <c r="AB1010" s="152"/>
      <c r="AC1010" s="95"/>
      <c r="AH1010" s="155"/>
      <c r="AI1010" s="95"/>
      <c r="AJ1010" s="95"/>
      <c r="AK1010" s="95"/>
    </row>
    <row r="1011" ht="26.25" customHeight="1">
      <c r="A1011" s="162"/>
      <c r="B1011" s="162"/>
      <c r="C1011" s="163"/>
      <c r="D1011" s="164"/>
      <c r="E1011" s="164"/>
      <c r="F1011" s="165"/>
      <c r="G1011" s="166"/>
      <c r="H1011" s="159"/>
      <c r="I1011" s="167"/>
      <c r="J1011" s="167"/>
      <c r="K1011" s="167"/>
      <c r="L1011" s="167"/>
      <c r="M1011" s="152"/>
      <c r="N1011" s="152"/>
      <c r="O1011" s="152"/>
      <c r="P1011" s="152"/>
      <c r="Q1011" s="152"/>
      <c r="R1011" s="152"/>
      <c r="S1011" s="162"/>
      <c r="T1011" s="152"/>
      <c r="U1011" s="152"/>
      <c r="V1011" s="152"/>
      <c r="W1011" s="152"/>
      <c r="X1011" s="152"/>
      <c r="Y1011" s="152"/>
      <c r="Z1011" s="152"/>
      <c r="AA1011" s="152"/>
      <c r="AB1011" s="152"/>
      <c r="AC1011" s="95"/>
      <c r="AH1011" s="155"/>
      <c r="AI1011" s="95"/>
      <c r="AJ1011" s="95"/>
      <c r="AK1011" s="95"/>
    </row>
  </sheetData>
  <autoFilter ref="$A$1:$AI$478"/>
  <conditionalFormatting sqref="F2:F1011">
    <cfRule type="colorScale" priority="1">
      <colorScale>
        <cfvo type="min"/>
        <cfvo type="percentile" val="50"/>
        <cfvo type="max"/>
        <color rgb="FFE67C73"/>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4.29"/>
    <col customWidth="1" min="2" max="2" width="12.43"/>
    <col customWidth="1" min="3" max="3" width="10.29"/>
    <col customWidth="1" min="4" max="4" width="11.14"/>
    <col customWidth="1" min="5" max="7" width="7.29"/>
    <col customWidth="1" min="8" max="8" width="11.71"/>
    <col customWidth="1" min="16" max="16" width="21.14"/>
    <col customWidth="1" min="17" max="17" width="11.86"/>
    <col customWidth="1" min="19" max="19" width="17.57"/>
    <col customWidth="1" min="23" max="24" width="6.29"/>
    <col customWidth="1" min="25" max="25" width="6.14"/>
  </cols>
  <sheetData>
    <row r="1" ht="70.5" customHeight="1">
      <c r="A1" s="168" t="s">
        <v>84</v>
      </c>
      <c r="B1" s="169" t="s">
        <v>2747</v>
      </c>
      <c r="C1" s="170" t="s">
        <v>83</v>
      </c>
      <c r="D1" s="104" t="s">
        <v>86</v>
      </c>
      <c r="E1" s="171" t="s">
        <v>2748</v>
      </c>
      <c r="F1" s="171" t="s">
        <v>2749</v>
      </c>
      <c r="G1" s="104" t="s">
        <v>2750</v>
      </c>
      <c r="H1" s="104" t="s">
        <v>2751</v>
      </c>
      <c r="I1" s="105" t="s">
        <v>85</v>
      </c>
      <c r="J1" s="105" t="s">
        <v>2752</v>
      </c>
      <c r="K1" s="105" t="s">
        <v>2753</v>
      </c>
      <c r="L1" s="105" t="s">
        <v>2754</v>
      </c>
      <c r="M1" s="104" t="s">
        <v>2755</v>
      </c>
      <c r="N1" s="104" t="s">
        <v>2756</v>
      </c>
      <c r="O1" s="104" t="s">
        <v>2757</v>
      </c>
      <c r="P1" s="104" t="s">
        <v>2758</v>
      </c>
      <c r="Q1" s="107" t="s">
        <v>2759</v>
      </c>
      <c r="R1" s="107" t="s">
        <v>82</v>
      </c>
      <c r="S1" s="168" t="s">
        <v>2760</v>
      </c>
      <c r="T1" s="107" t="s">
        <v>2761</v>
      </c>
      <c r="U1" s="107" t="s">
        <v>2762</v>
      </c>
      <c r="V1" s="107" t="s">
        <v>2763</v>
      </c>
      <c r="W1" s="107" t="s">
        <v>2764</v>
      </c>
      <c r="X1" s="107" t="s">
        <v>2765</v>
      </c>
      <c r="Y1" s="107" t="s">
        <v>2766</v>
      </c>
      <c r="Z1" s="107" t="s">
        <v>2767</v>
      </c>
      <c r="AA1" s="107" t="s">
        <v>2768</v>
      </c>
      <c r="AB1" s="107" t="s">
        <v>2769</v>
      </c>
      <c r="AC1" s="107" t="s">
        <v>2770</v>
      </c>
      <c r="AD1" s="107" t="s">
        <v>2771</v>
      </c>
      <c r="AE1" s="107" t="s">
        <v>2772</v>
      </c>
      <c r="AF1" s="107" t="s">
        <v>2773</v>
      </c>
      <c r="AG1" s="172" t="s">
        <v>2755</v>
      </c>
      <c r="AH1" s="109" t="s">
        <v>903</v>
      </c>
    </row>
    <row r="2" ht="26.25" customHeight="1">
      <c r="A2" s="173" t="s">
        <v>13</v>
      </c>
      <c r="B2" s="173" t="s">
        <v>78</v>
      </c>
      <c r="C2" s="174" t="s">
        <v>124</v>
      </c>
      <c r="D2" s="115" t="s">
        <v>110</v>
      </c>
      <c r="E2" s="115" t="s">
        <v>2774</v>
      </c>
      <c r="F2" s="175" t="s">
        <v>2775</v>
      </c>
      <c r="G2" s="115" t="s">
        <v>2776</v>
      </c>
      <c r="H2" s="176" t="s">
        <v>1319</v>
      </c>
      <c r="I2" s="177" t="s">
        <v>409</v>
      </c>
      <c r="J2" s="177" t="s">
        <v>2777</v>
      </c>
      <c r="K2" s="177" t="s">
        <v>2233</v>
      </c>
      <c r="L2" s="177" t="s">
        <v>2778</v>
      </c>
      <c r="M2" s="178" t="s">
        <v>2779</v>
      </c>
      <c r="N2" s="178" t="s">
        <v>2780</v>
      </c>
      <c r="O2" s="178" t="s">
        <v>2781</v>
      </c>
      <c r="P2" s="178" t="s">
        <v>2782</v>
      </c>
      <c r="Q2" s="179" t="s">
        <v>2783</v>
      </c>
      <c r="R2" s="179" t="s">
        <v>372</v>
      </c>
      <c r="S2" s="173" t="s">
        <v>2784</v>
      </c>
      <c r="T2" s="178" t="s">
        <v>2785</v>
      </c>
      <c r="U2" s="178" t="s">
        <v>2786</v>
      </c>
      <c r="V2" s="178" t="s">
        <v>2787</v>
      </c>
      <c r="W2" s="178" t="s">
        <v>2785</v>
      </c>
      <c r="X2" s="178" t="s">
        <v>2788</v>
      </c>
      <c r="Y2" s="178" t="s">
        <v>2789</v>
      </c>
      <c r="Z2" s="178" t="s">
        <v>2790</v>
      </c>
      <c r="AA2" s="178" t="s">
        <v>2791</v>
      </c>
      <c r="AB2" s="178" t="s">
        <v>2791</v>
      </c>
      <c r="AC2" s="120" t="s">
        <v>2791</v>
      </c>
      <c r="AD2" s="120" t="s">
        <v>2791</v>
      </c>
      <c r="AE2" s="120" t="s">
        <v>2791</v>
      </c>
      <c r="AF2" s="120" t="s">
        <v>2791</v>
      </c>
      <c r="AG2" s="95" t="s">
        <v>2779</v>
      </c>
      <c r="AH2" s="123">
        <f>COUNTIF(Ongoing!$A$2:$X$26,A2)</f>
        <v>0</v>
      </c>
    </row>
    <row r="3" ht="26.25" customHeight="1">
      <c r="A3" s="173" t="s">
        <v>385</v>
      </c>
      <c r="B3" s="173" t="s">
        <v>917</v>
      </c>
      <c r="C3" s="174" t="s">
        <v>53</v>
      </c>
      <c r="D3" s="115" t="s">
        <v>95</v>
      </c>
      <c r="E3" s="115" t="s">
        <v>2792</v>
      </c>
      <c r="F3" s="175" t="s">
        <v>2775</v>
      </c>
      <c r="G3" s="115" t="s">
        <v>2793</v>
      </c>
      <c r="H3" s="176" t="s">
        <v>388</v>
      </c>
      <c r="I3" s="177" t="s">
        <v>386</v>
      </c>
      <c r="J3" s="177" t="s">
        <v>2220</v>
      </c>
      <c r="K3" s="177" t="s">
        <v>2209</v>
      </c>
      <c r="L3" s="177" t="s">
        <v>2794</v>
      </c>
      <c r="M3" s="178" t="s">
        <v>2795</v>
      </c>
      <c r="N3" s="178" t="s">
        <v>2796</v>
      </c>
      <c r="O3" s="178" t="s">
        <v>2781</v>
      </c>
      <c r="P3" s="178" t="s">
        <v>2797</v>
      </c>
      <c r="Q3" s="179" t="s">
        <v>2798</v>
      </c>
      <c r="R3" s="179" t="s">
        <v>372</v>
      </c>
      <c r="S3" s="173" t="s">
        <v>2799</v>
      </c>
      <c r="T3" s="178" t="s">
        <v>2800</v>
      </c>
      <c r="U3" s="178" t="s">
        <v>2786</v>
      </c>
      <c r="V3" s="178" t="s">
        <v>2801</v>
      </c>
      <c r="W3" s="178" t="s">
        <v>2802</v>
      </c>
      <c r="X3" s="178" t="s">
        <v>2803</v>
      </c>
      <c r="Y3" s="178" t="s">
        <v>2804</v>
      </c>
      <c r="Z3" s="178" t="s">
        <v>2805</v>
      </c>
      <c r="AA3" s="178" t="s">
        <v>2791</v>
      </c>
      <c r="AB3" s="178" t="s">
        <v>2791</v>
      </c>
      <c r="AC3" s="120" t="s">
        <v>2791</v>
      </c>
      <c r="AD3" s="120" t="s">
        <v>2791</v>
      </c>
      <c r="AE3" s="120" t="s">
        <v>2791</v>
      </c>
      <c r="AF3" s="120" t="s">
        <v>2791</v>
      </c>
      <c r="AG3" s="95" t="s">
        <v>2795</v>
      </c>
      <c r="AH3" s="123">
        <f>COUNTIF(Ongoing!$A$2:$X$26,A3)</f>
        <v>0</v>
      </c>
    </row>
    <row r="4" ht="26.25" customHeight="1">
      <c r="A4" s="173" t="s">
        <v>794</v>
      </c>
      <c r="B4" s="173" t="s">
        <v>63</v>
      </c>
      <c r="C4" s="174" t="s">
        <v>70</v>
      </c>
      <c r="D4" s="115" t="s">
        <v>121</v>
      </c>
      <c r="E4" s="115" t="s">
        <v>2806</v>
      </c>
      <c r="F4" s="175" t="s">
        <v>2775</v>
      </c>
      <c r="G4" s="115" t="s">
        <v>2807</v>
      </c>
      <c r="H4" s="176" t="s">
        <v>2808</v>
      </c>
      <c r="I4" s="177" t="s">
        <v>651</v>
      </c>
      <c r="J4" s="177" t="s">
        <v>2809</v>
      </c>
      <c r="K4" s="177" t="s">
        <v>2810</v>
      </c>
      <c r="L4" s="177" t="s">
        <v>2811</v>
      </c>
      <c r="M4" s="178" t="s">
        <v>2812</v>
      </c>
      <c r="N4" s="178" t="s">
        <v>2796</v>
      </c>
      <c r="O4" s="178" t="s">
        <v>2781</v>
      </c>
      <c r="P4" s="178" t="s">
        <v>419</v>
      </c>
      <c r="Q4" s="179" t="s">
        <v>2813</v>
      </c>
      <c r="R4" s="179" t="s">
        <v>618</v>
      </c>
      <c r="S4" s="173" t="s">
        <v>2814</v>
      </c>
      <c r="T4" s="178" t="s">
        <v>2815</v>
      </c>
      <c r="U4" s="178" t="s">
        <v>2816</v>
      </c>
      <c r="V4" s="178" t="s">
        <v>2817</v>
      </c>
      <c r="W4" s="178" t="s">
        <v>2815</v>
      </c>
      <c r="X4" s="178" t="s">
        <v>2818</v>
      </c>
      <c r="Y4" s="178" t="s">
        <v>2819</v>
      </c>
      <c r="Z4" s="178" t="s">
        <v>2820</v>
      </c>
      <c r="AA4" s="178" t="s">
        <v>2791</v>
      </c>
      <c r="AB4" s="178" t="s">
        <v>2791</v>
      </c>
      <c r="AC4" s="120" t="s">
        <v>2791</v>
      </c>
      <c r="AD4" s="120" t="s">
        <v>2791</v>
      </c>
      <c r="AE4" s="120" t="s">
        <v>2791</v>
      </c>
      <c r="AF4" s="120" t="s">
        <v>2791</v>
      </c>
      <c r="AG4" s="95" t="s">
        <v>2812</v>
      </c>
      <c r="AH4" s="123">
        <f>COUNTIF(Ongoing!$A$2:$X$26,A4)</f>
        <v>0</v>
      </c>
    </row>
    <row r="5" ht="26.25" customHeight="1">
      <c r="A5" s="173" t="s">
        <v>795</v>
      </c>
      <c r="B5" s="173" t="s">
        <v>63</v>
      </c>
      <c r="C5" s="174" t="s">
        <v>70</v>
      </c>
      <c r="D5" s="115" t="s">
        <v>249</v>
      </c>
      <c r="E5" s="115" t="s">
        <v>2821</v>
      </c>
      <c r="F5" s="175" t="s">
        <v>2775</v>
      </c>
      <c r="G5" s="115" t="s">
        <v>2822</v>
      </c>
      <c r="H5" s="176" t="s">
        <v>628</v>
      </c>
      <c r="I5" s="177" t="s">
        <v>485</v>
      </c>
      <c r="J5" s="177" t="s">
        <v>2823</v>
      </c>
      <c r="K5" s="177" t="s">
        <v>2810</v>
      </c>
      <c r="L5" s="177" t="s">
        <v>2824</v>
      </c>
      <c r="M5" s="178" t="s">
        <v>2825</v>
      </c>
      <c r="N5" s="178" t="s">
        <v>2796</v>
      </c>
      <c r="O5" s="178" t="s">
        <v>2781</v>
      </c>
      <c r="P5" s="178" t="s">
        <v>2813</v>
      </c>
      <c r="Q5" s="179" t="s">
        <v>2826</v>
      </c>
      <c r="R5" s="179" t="s">
        <v>618</v>
      </c>
      <c r="S5" s="173" t="s">
        <v>2827</v>
      </c>
      <c r="T5" s="178" t="s">
        <v>2828</v>
      </c>
      <c r="U5" s="178" t="s">
        <v>2817</v>
      </c>
      <c r="V5" s="178" t="s">
        <v>2829</v>
      </c>
      <c r="W5" s="178" t="s">
        <v>2828</v>
      </c>
      <c r="X5" s="178" t="s">
        <v>2830</v>
      </c>
      <c r="Y5" s="178" t="s">
        <v>2831</v>
      </c>
      <c r="Z5" s="178" t="s">
        <v>2828</v>
      </c>
      <c r="AA5" s="178" t="s">
        <v>2791</v>
      </c>
      <c r="AB5" s="178" t="s">
        <v>2791</v>
      </c>
      <c r="AC5" s="120" t="s">
        <v>2791</v>
      </c>
      <c r="AD5" s="120" t="s">
        <v>2791</v>
      </c>
      <c r="AE5" s="120" t="s">
        <v>2791</v>
      </c>
      <c r="AF5" s="120" t="s">
        <v>2791</v>
      </c>
      <c r="AG5" s="95" t="s">
        <v>2825</v>
      </c>
      <c r="AH5" s="123">
        <f>COUNTIF(Ongoing!$A$2:$X$26,A5)</f>
        <v>0</v>
      </c>
    </row>
    <row r="6" ht="26.25" customHeight="1">
      <c r="A6" s="173" t="s">
        <v>643</v>
      </c>
      <c r="B6" s="173" t="s">
        <v>63</v>
      </c>
      <c r="C6" s="174" t="s">
        <v>64</v>
      </c>
      <c r="D6" s="115" t="s">
        <v>162</v>
      </c>
      <c r="E6" s="115" t="s">
        <v>2832</v>
      </c>
      <c r="F6" s="175" t="s">
        <v>2775</v>
      </c>
      <c r="G6" s="115" t="s">
        <v>2833</v>
      </c>
      <c r="H6" s="176" t="s">
        <v>2834</v>
      </c>
      <c r="I6" s="177" t="s">
        <v>644</v>
      </c>
      <c r="J6" s="177" t="s">
        <v>2835</v>
      </c>
      <c r="K6" s="177" t="s">
        <v>2823</v>
      </c>
      <c r="L6" s="177" t="s">
        <v>2794</v>
      </c>
      <c r="M6" s="178" t="s">
        <v>2836</v>
      </c>
      <c r="N6" s="178" t="s">
        <v>2796</v>
      </c>
      <c r="O6" s="178" t="s">
        <v>2781</v>
      </c>
      <c r="P6" s="178" t="s">
        <v>2837</v>
      </c>
      <c r="Q6" s="179" t="s">
        <v>2838</v>
      </c>
      <c r="R6" s="179" t="s">
        <v>618</v>
      </c>
      <c r="S6" s="173" t="s">
        <v>2839</v>
      </c>
      <c r="T6" s="178" t="s">
        <v>2840</v>
      </c>
      <c r="U6" s="178" t="s">
        <v>2841</v>
      </c>
      <c r="V6" s="178" t="s">
        <v>2842</v>
      </c>
      <c r="W6" s="178" t="s">
        <v>2840</v>
      </c>
      <c r="X6" s="178" t="s">
        <v>2831</v>
      </c>
      <c r="Y6" s="178" t="s">
        <v>2843</v>
      </c>
      <c r="Z6" s="178" t="s">
        <v>2844</v>
      </c>
      <c r="AA6" s="178" t="s">
        <v>2791</v>
      </c>
      <c r="AB6" s="178" t="s">
        <v>2791</v>
      </c>
      <c r="AC6" s="120" t="s">
        <v>2791</v>
      </c>
      <c r="AD6" s="120" t="s">
        <v>2791</v>
      </c>
      <c r="AE6" s="120" t="s">
        <v>2791</v>
      </c>
      <c r="AF6" s="120" t="s">
        <v>2791</v>
      </c>
      <c r="AG6" s="95" t="s">
        <v>2836</v>
      </c>
      <c r="AH6" s="123">
        <f>COUNTIF(Ongoing!$A$2:$X$26,A6)</f>
        <v>0</v>
      </c>
    </row>
    <row r="7" ht="26.25" customHeight="1">
      <c r="A7" s="173" t="s">
        <v>796</v>
      </c>
      <c r="B7" s="173" t="s">
        <v>63</v>
      </c>
      <c r="C7" s="174" t="s">
        <v>70</v>
      </c>
      <c r="D7" s="115" t="s">
        <v>113</v>
      </c>
      <c r="E7" s="115" t="s">
        <v>2845</v>
      </c>
      <c r="F7" s="175" t="s">
        <v>2775</v>
      </c>
      <c r="G7" s="115" t="s">
        <v>2846</v>
      </c>
      <c r="H7" s="176" t="s">
        <v>87</v>
      </c>
      <c r="I7" s="177" t="s">
        <v>485</v>
      </c>
      <c r="J7" s="177" t="s">
        <v>2823</v>
      </c>
      <c r="K7" s="177" t="s">
        <v>2810</v>
      </c>
      <c r="L7" s="177" t="s">
        <v>2847</v>
      </c>
      <c r="M7" s="178" t="s">
        <v>1214</v>
      </c>
      <c r="N7" s="178" t="s">
        <v>2796</v>
      </c>
      <c r="O7" s="178" t="s">
        <v>2781</v>
      </c>
      <c r="P7" s="178" t="s">
        <v>2848</v>
      </c>
      <c r="Q7" s="179" t="s">
        <v>2849</v>
      </c>
      <c r="R7" s="179" t="s">
        <v>618</v>
      </c>
      <c r="S7" s="173" t="s">
        <v>2850</v>
      </c>
      <c r="T7" s="178" t="s">
        <v>2851</v>
      </c>
      <c r="U7" s="178" t="s">
        <v>2852</v>
      </c>
      <c r="V7" s="178" t="s">
        <v>2853</v>
      </c>
      <c r="W7" s="178" t="s">
        <v>2854</v>
      </c>
      <c r="X7" s="178" t="s">
        <v>2817</v>
      </c>
      <c r="Y7" s="178" t="s">
        <v>2855</v>
      </c>
      <c r="Z7" s="178" t="s">
        <v>2856</v>
      </c>
      <c r="AA7" s="178" t="s">
        <v>2791</v>
      </c>
      <c r="AB7" s="178" t="s">
        <v>2791</v>
      </c>
      <c r="AC7" s="120" t="s">
        <v>2791</v>
      </c>
      <c r="AD7" s="120" t="s">
        <v>2791</v>
      </c>
      <c r="AE7" s="120" t="s">
        <v>2791</v>
      </c>
      <c r="AF7" s="120" t="s">
        <v>2791</v>
      </c>
      <c r="AG7" s="95" t="s">
        <v>1214</v>
      </c>
      <c r="AH7" s="123">
        <f>COUNTIF(Ongoing!$A$2:$X$26,A7)</f>
        <v>0</v>
      </c>
    </row>
    <row r="8" ht="26.25" customHeight="1">
      <c r="A8" s="173" t="s">
        <v>539</v>
      </c>
      <c r="B8" s="173" t="s">
        <v>78</v>
      </c>
      <c r="C8" s="174" t="s">
        <v>124</v>
      </c>
      <c r="D8" s="115" t="s">
        <v>95</v>
      </c>
      <c r="E8" s="115" t="s">
        <v>2792</v>
      </c>
      <c r="F8" s="175" t="s">
        <v>2775</v>
      </c>
      <c r="G8" s="115" t="s">
        <v>2857</v>
      </c>
      <c r="H8" s="176" t="s">
        <v>716</v>
      </c>
      <c r="I8" s="177" t="s">
        <v>496</v>
      </c>
      <c r="J8" s="177" t="s">
        <v>2823</v>
      </c>
      <c r="K8" s="177" t="s">
        <v>2810</v>
      </c>
      <c r="L8" s="177" t="s">
        <v>2858</v>
      </c>
      <c r="M8" s="178" t="s">
        <v>2859</v>
      </c>
      <c r="N8" s="178" t="s">
        <v>2796</v>
      </c>
      <c r="O8" s="178" t="s">
        <v>2781</v>
      </c>
      <c r="P8" s="178" t="s">
        <v>2860</v>
      </c>
      <c r="Q8" s="179" t="s">
        <v>2861</v>
      </c>
      <c r="R8" s="179" t="s">
        <v>413</v>
      </c>
      <c r="S8" s="173" t="s">
        <v>2862</v>
      </c>
      <c r="T8" s="178" t="s">
        <v>2785</v>
      </c>
      <c r="U8" s="178" t="s">
        <v>2863</v>
      </c>
      <c r="V8" s="178" t="s">
        <v>2864</v>
      </c>
      <c r="W8" s="178" t="s">
        <v>2785</v>
      </c>
      <c r="X8" s="178" t="s">
        <v>2865</v>
      </c>
      <c r="Y8" s="178" t="s">
        <v>2866</v>
      </c>
      <c r="Z8" s="178" t="s">
        <v>2867</v>
      </c>
      <c r="AA8" s="178" t="s">
        <v>2791</v>
      </c>
      <c r="AB8" s="178" t="s">
        <v>2791</v>
      </c>
      <c r="AC8" s="120" t="s">
        <v>2791</v>
      </c>
      <c r="AD8" s="120" t="s">
        <v>2791</v>
      </c>
      <c r="AE8" s="120" t="s">
        <v>2791</v>
      </c>
      <c r="AF8" s="120" t="s">
        <v>2791</v>
      </c>
      <c r="AG8" s="95" t="s">
        <v>2859</v>
      </c>
      <c r="AH8" s="123">
        <f>COUNTIF(Ongoing!$A$2:$X$26,A8)</f>
        <v>0</v>
      </c>
    </row>
    <row r="9" ht="26.25" customHeight="1">
      <c r="A9" s="173" t="s">
        <v>798</v>
      </c>
      <c r="B9" s="173" t="s">
        <v>63</v>
      </c>
      <c r="C9" s="174" t="s">
        <v>70</v>
      </c>
      <c r="D9" s="115" t="s">
        <v>95</v>
      </c>
      <c r="E9" s="115" t="s">
        <v>2792</v>
      </c>
      <c r="F9" s="175" t="s">
        <v>2775</v>
      </c>
      <c r="G9" s="115" t="s">
        <v>2868</v>
      </c>
      <c r="H9" s="176" t="s">
        <v>624</v>
      </c>
      <c r="I9" s="177" t="s">
        <v>494</v>
      </c>
      <c r="J9" s="177" t="s">
        <v>2823</v>
      </c>
      <c r="K9" s="177" t="s">
        <v>2810</v>
      </c>
      <c r="L9" s="177" t="s">
        <v>2782</v>
      </c>
      <c r="M9" s="178" t="s">
        <v>2859</v>
      </c>
      <c r="N9" s="178" t="s">
        <v>2796</v>
      </c>
      <c r="O9" s="178" t="s">
        <v>2781</v>
      </c>
      <c r="P9" s="178" t="s">
        <v>411</v>
      </c>
      <c r="Q9" s="179" t="s">
        <v>2794</v>
      </c>
      <c r="R9" s="179" t="s">
        <v>618</v>
      </c>
      <c r="S9" s="173" t="s">
        <v>2869</v>
      </c>
      <c r="T9" s="178" t="s">
        <v>2870</v>
      </c>
      <c r="U9" s="178" t="s">
        <v>2871</v>
      </c>
      <c r="V9" s="178" t="s">
        <v>2803</v>
      </c>
      <c r="W9" s="178" t="s">
        <v>2870</v>
      </c>
      <c r="X9" s="178" t="s">
        <v>2872</v>
      </c>
      <c r="Y9" s="178" t="s">
        <v>2804</v>
      </c>
      <c r="Z9" s="178" t="s">
        <v>2873</v>
      </c>
      <c r="AA9" s="178" t="s">
        <v>2791</v>
      </c>
      <c r="AB9" s="178" t="s">
        <v>2791</v>
      </c>
      <c r="AC9" s="120" t="s">
        <v>2791</v>
      </c>
      <c r="AD9" s="120" t="s">
        <v>2791</v>
      </c>
      <c r="AE9" s="120" t="s">
        <v>2791</v>
      </c>
      <c r="AF9" s="120" t="s">
        <v>2791</v>
      </c>
      <c r="AG9" s="95" t="s">
        <v>2859</v>
      </c>
      <c r="AH9" s="123">
        <f>COUNTIF(Ongoing!$A$2:$X$26,A9)</f>
        <v>0</v>
      </c>
    </row>
    <row r="10" ht="26.25" customHeight="1">
      <c r="A10" s="173" t="s">
        <v>766</v>
      </c>
      <c r="B10" s="173" t="s">
        <v>917</v>
      </c>
      <c r="C10" s="174" t="s">
        <v>59</v>
      </c>
      <c r="D10" s="115" t="s">
        <v>249</v>
      </c>
      <c r="E10" s="115" t="s">
        <v>2821</v>
      </c>
      <c r="F10" s="175" t="s">
        <v>2775</v>
      </c>
      <c r="G10" s="115" t="s">
        <v>2874</v>
      </c>
      <c r="H10" s="176" t="s">
        <v>2875</v>
      </c>
      <c r="I10" s="177" t="s">
        <v>485</v>
      </c>
      <c r="J10" s="177" t="s">
        <v>2876</v>
      </c>
      <c r="K10" s="177" t="s">
        <v>2810</v>
      </c>
      <c r="L10" s="177" t="s">
        <v>2877</v>
      </c>
      <c r="M10" s="178" t="s">
        <v>2878</v>
      </c>
      <c r="N10" s="178" t="s">
        <v>2796</v>
      </c>
      <c r="O10" s="178" t="s">
        <v>2781</v>
      </c>
      <c r="P10" s="178" t="s">
        <v>2879</v>
      </c>
      <c r="Q10" s="179" t="s">
        <v>2847</v>
      </c>
      <c r="R10" s="179" t="s">
        <v>618</v>
      </c>
      <c r="S10" s="173" t="s">
        <v>2880</v>
      </c>
      <c r="T10" s="178" t="s">
        <v>2881</v>
      </c>
      <c r="U10" s="178" t="s">
        <v>2829</v>
      </c>
      <c r="V10" s="178" t="s">
        <v>2831</v>
      </c>
      <c r="W10" s="178" t="s">
        <v>2844</v>
      </c>
      <c r="X10" s="178" t="s">
        <v>2882</v>
      </c>
      <c r="Y10" s="178" t="s">
        <v>2883</v>
      </c>
      <c r="Z10" s="178" t="s">
        <v>2884</v>
      </c>
      <c r="AA10" s="178" t="s">
        <v>2791</v>
      </c>
      <c r="AB10" s="178" t="s">
        <v>2791</v>
      </c>
      <c r="AC10" s="120" t="s">
        <v>2791</v>
      </c>
      <c r="AD10" s="120" t="s">
        <v>2791</v>
      </c>
      <c r="AE10" s="120" t="s">
        <v>2791</v>
      </c>
      <c r="AF10" s="120" t="s">
        <v>2791</v>
      </c>
      <c r="AG10" s="95" t="s">
        <v>2878</v>
      </c>
      <c r="AH10" s="123">
        <f>COUNTIF(Ongoing!$A$2:$X$26,A10)</f>
        <v>0</v>
      </c>
    </row>
    <row r="11" ht="26.25" customHeight="1">
      <c r="A11" s="173" t="s">
        <v>321</v>
      </c>
      <c r="B11" s="173" t="s">
        <v>974</v>
      </c>
      <c r="C11" s="174" t="s">
        <v>144</v>
      </c>
      <c r="D11" s="115" t="s">
        <v>162</v>
      </c>
      <c r="E11" s="115" t="s">
        <v>2832</v>
      </c>
      <c r="F11" s="175" t="s">
        <v>2775</v>
      </c>
      <c r="G11" s="115" t="s">
        <v>2885</v>
      </c>
      <c r="H11" s="176" t="s">
        <v>622</v>
      </c>
      <c r="I11" s="177" t="s">
        <v>320</v>
      </c>
      <c r="J11" s="177" t="s">
        <v>2823</v>
      </c>
      <c r="K11" s="177" t="s">
        <v>2810</v>
      </c>
      <c r="L11" s="177" t="s">
        <v>2886</v>
      </c>
      <c r="M11" s="178" t="s">
        <v>2887</v>
      </c>
      <c r="N11" s="178" t="s">
        <v>2796</v>
      </c>
      <c r="O11" s="178" t="s">
        <v>2781</v>
      </c>
      <c r="P11" s="178" t="s">
        <v>538</v>
      </c>
      <c r="Q11" s="179" t="s">
        <v>538</v>
      </c>
      <c r="R11" s="179" t="s">
        <v>269</v>
      </c>
      <c r="S11" s="173" t="s">
        <v>2888</v>
      </c>
      <c r="T11" s="178" t="s">
        <v>2791</v>
      </c>
      <c r="U11" s="178" t="s">
        <v>2791</v>
      </c>
      <c r="V11" s="178" t="s">
        <v>2791</v>
      </c>
      <c r="W11" s="178" t="s">
        <v>2791</v>
      </c>
      <c r="X11" s="178" t="s">
        <v>2791</v>
      </c>
      <c r="Y11" s="178" t="s">
        <v>2791</v>
      </c>
      <c r="Z11" s="178" t="s">
        <v>2791</v>
      </c>
      <c r="AA11" s="178" t="s">
        <v>2791</v>
      </c>
      <c r="AB11" s="178" t="s">
        <v>2791</v>
      </c>
      <c r="AC11" s="120" t="s">
        <v>2791</v>
      </c>
      <c r="AD11" s="120" t="s">
        <v>2791</v>
      </c>
      <c r="AE11" s="120" t="s">
        <v>2791</v>
      </c>
      <c r="AF11" s="120" t="s">
        <v>2791</v>
      </c>
      <c r="AG11" s="95" t="s">
        <v>2887</v>
      </c>
      <c r="AH11" s="123">
        <f>COUNTIF(Ongoing!$A$2:$X$26,A11)</f>
        <v>0</v>
      </c>
    </row>
    <row r="12" ht="26.25" customHeight="1">
      <c r="A12" s="173" t="s">
        <v>853</v>
      </c>
      <c r="B12" s="173" t="s">
        <v>63</v>
      </c>
      <c r="C12" s="174" t="s">
        <v>73</v>
      </c>
      <c r="D12" s="115" t="s">
        <v>98</v>
      </c>
      <c r="E12" s="115" t="s">
        <v>2889</v>
      </c>
      <c r="F12" s="175" t="s">
        <v>2775</v>
      </c>
      <c r="G12" s="115" t="s">
        <v>2890</v>
      </c>
      <c r="H12" s="176" t="s">
        <v>598</v>
      </c>
      <c r="I12" s="177" t="s">
        <v>485</v>
      </c>
      <c r="J12" s="177" t="s">
        <v>2891</v>
      </c>
      <c r="K12" s="177" t="s">
        <v>2810</v>
      </c>
      <c r="L12" s="177" t="s">
        <v>2892</v>
      </c>
      <c r="M12" s="178" t="s">
        <v>2893</v>
      </c>
      <c r="N12" s="178" t="s">
        <v>2796</v>
      </c>
      <c r="O12" s="178" t="s">
        <v>2781</v>
      </c>
      <c r="P12" s="178" t="s">
        <v>2894</v>
      </c>
      <c r="Q12" s="179" t="s">
        <v>2895</v>
      </c>
      <c r="R12" s="179" t="s">
        <v>618</v>
      </c>
      <c r="S12" s="173" t="s">
        <v>2896</v>
      </c>
      <c r="T12" s="178" t="s">
        <v>2897</v>
      </c>
      <c r="U12" s="178" t="s">
        <v>2898</v>
      </c>
      <c r="V12" s="178" t="s">
        <v>2899</v>
      </c>
      <c r="W12" s="178" t="s">
        <v>2897</v>
      </c>
      <c r="X12" s="178" t="s">
        <v>2900</v>
      </c>
      <c r="Y12" s="178" t="s">
        <v>2863</v>
      </c>
      <c r="Z12" s="178" t="s">
        <v>2867</v>
      </c>
      <c r="AA12" s="178" t="s">
        <v>2791</v>
      </c>
      <c r="AB12" s="178" t="s">
        <v>2791</v>
      </c>
      <c r="AC12" s="120" t="s">
        <v>2791</v>
      </c>
      <c r="AD12" s="120" t="s">
        <v>2791</v>
      </c>
      <c r="AE12" s="120" t="s">
        <v>2791</v>
      </c>
      <c r="AF12" s="120" t="s">
        <v>2791</v>
      </c>
      <c r="AG12" s="95" t="s">
        <v>2893</v>
      </c>
      <c r="AH12" s="123">
        <f>COUNTIF(Ongoing!$A$2:$X$26,A12)</f>
        <v>0</v>
      </c>
    </row>
    <row r="13" ht="26.25" customHeight="1">
      <c r="A13" s="173" t="s">
        <v>570</v>
      </c>
      <c r="B13" s="173" t="s">
        <v>78</v>
      </c>
      <c r="C13" s="174" t="s">
        <v>75</v>
      </c>
      <c r="D13" s="115" t="s">
        <v>151</v>
      </c>
      <c r="E13" s="115" t="s">
        <v>2901</v>
      </c>
      <c r="F13" s="175" t="s">
        <v>2775</v>
      </c>
      <c r="G13" s="115" t="s">
        <v>2902</v>
      </c>
      <c r="H13" s="176" t="s">
        <v>2903</v>
      </c>
      <c r="I13" s="177" t="s">
        <v>485</v>
      </c>
      <c r="J13" s="177" t="s">
        <v>2891</v>
      </c>
      <c r="K13" s="177" t="s">
        <v>2810</v>
      </c>
      <c r="L13" s="177" t="s">
        <v>2904</v>
      </c>
      <c r="M13" s="178" t="s">
        <v>2905</v>
      </c>
      <c r="N13" s="178" t="s">
        <v>2796</v>
      </c>
      <c r="O13" s="178" t="s">
        <v>2781</v>
      </c>
      <c r="P13" s="178" t="s">
        <v>2906</v>
      </c>
      <c r="Q13" s="179" t="s">
        <v>517</v>
      </c>
      <c r="R13" s="179" t="s">
        <v>413</v>
      </c>
      <c r="S13" s="173" t="s">
        <v>2907</v>
      </c>
      <c r="T13" s="178" t="s">
        <v>2908</v>
      </c>
      <c r="U13" s="178" t="s">
        <v>2909</v>
      </c>
      <c r="V13" s="178" t="s">
        <v>2789</v>
      </c>
      <c r="W13" s="178" t="s">
        <v>2908</v>
      </c>
      <c r="X13" s="178" t="s">
        <v>2910</v>
      </c>
      <c r="Y13" s="178" t="s">
        <v>2911</v>
      </c>
      <c r="Z13" s="178" t="s">
        <v>2820</v>
      </c>
      <c r="AA13" s="178" t="s">
        <v>2791</v>
      </c>
      <c r="AB13" s="178" t="s">
        <v>2791</v>
      </c>
      <c r="AC13" s="120" t="s">
        <v>2791</v>
      </c>
      <c r="AD13" s="120" t="s">
        <v>2791</v>
      </c>
      <c r="AE13" s="120" t="s">
        <v>2791</v>
      </c>
      <c r="AF13" s="120" t="s">
        <v>2791</v>
      </c>
      <c r="AG13" s="95" t="s">
        <v>2905</v>
      </c>
      <c r="AH13" s="123">
        <f>COUNTIF(Ongoing!$A$2:$X$26,A13)</f>
        <v>0</v>
      </c>
    </row>
    <row r="14" ht="26.25" customHeight="1">
      <c r="A14" s="180" t="s">
        <v>93</v>
      </c>
      <c r="B14" s="180" t="s">
        <v>63</v>
      </c>
      <c r="C14" s="181" t="s">
        <v>63</v>
      </c>
      <c r="D14" s="115" t="s">
        <v>95</v>
      </c>
      <c r="E14" s="115" t="s">
        <v>2792</v>
      </c>
      <c r="F14" s="175" t="s">
        <v>2775</v>
      </c>
      <c r="G14" s="115" t="s">
        <v>2912</v>
      </c>
      <c r="H14" s="176" t="s">
        <v>2913</v>
      </c>
      <c r="I14" s="177" t="s">
        <v>94</v>
      </c>
      <c r="J14" s="177" t="s">
        <v>2914</v>
      </c>
      <c r="K14" s="177" t="s">
        <v>2915</v>
      </c>
      <c r="L14" s="177" t="s">
        <v>2916</v>
      </c>
      <c r="M14" s="178" t="s">
        <v>2917</v>
      </c>
      <c r="N14" s="178" t="s">
        <v>2796</v>
      </c>
      <c r="O14" s="178" t="s">
        <v>2781</v>
      </c>
      <c r="P14" s="178" t="s">
        <v>2918</v>
      </c>
      <c r="Q14" s="179" t="s">
        <v>2919</v>
      </c>
      <c r="R14" s="179" t="s">
        <v>87</v>
      </c>
      <c r="S14" s="180" t="s">
        <v>2920</v>
      </c>
      <c r="T14" s="178" t="s">
        <v>2921</v>
      </c>
      <c r="U14" s="178" t="s">
        <v>2922</v>
      </c>
      <c r="V14" s="178" t="s">
        <v>2923</v>
      </c>
      <c r="W14" s="178" t="s">
        <v>2881</v>
      </c>
      <c r="X14" s="178" t="s">
        <v>2924</v>
      </c>
      <c r="Y14" s="178" t="s">
        <v>2925</v>
      </c>
      <c r="Z14" s="178" t="s">
        <v>2926</v>
      </c>
      <c r="AA14" s="178" t="s">
        <v>2791</v>
      </c>
      <c r="AB14" s="178" t="s">
        <v>2791</v>
      </c>
      <c r="AC14" s="120" t="s">
        <v>2791</v>
      </c>
      <c r="AD14" s="120" t="s">
        <v>2791</v>
      </c>
      <c r="AE14" s="120" t="s">
        <v>2791</v>
      </c>
      <c r="AF14" s="120" t="s">
        <v>2791</v>
      </c>
      <c r="AG14" s="95" t="s">
        <v>2917</v>
      </c>
      <c r="AH14" s="123">
        <f>COUNTIF(Ongoing!$A$2:$X$26,A14)</f>
        <v>0</v>
      </c>
    </row>
    <row r="15" ht="26.25" customHeight="1">
      <c r="A15" s="180" t="s">
        <v>589</v>
      </c>
      <c r="B15" s="180" t="s">
        <v>917</v>
      </c>
      <c r="C15" s="181" t="s">
        <v>54</v>
      </c>
      <c r="D15" s="115" t="s">
        <v>151</v>
      </c>
      <c r="E15" s="115" t="s">
        <v>2901</v>
      </c>
      <c r="F15" s="175" t="s">
        <v>2775</v>
      </c>
      <c r="G15" s="115" t="s">
        <v>2927</v>
      </c>
      <c r="H15" s="176" t="s">
        <v>2928</v>
      </c>
      <c r="I15" s="177" t="s">
        <v>590</v>
      </c>
      <c r="J15" s="177" t="s">
        <v>2929</v>
      </c>
      <c r="K15" s="177" t="s">
        <v>2930</v>
      </c>
      <c r="L15" s="177" t="s">
        <v>2931</v>
      </c>
      <c r="M15" s="178" t="s">
        <v>2932</v>
      </c>
      <c r="N15" s="178" t="s">
        <v>2796</v>
      </c>
      <c r="O15" s="178" t="s">
        <v>2781</v>
      </c>
      <c r="P15" s="178" t="s">
        <v>2837</v>
      </c>
      <c r="Q15" s="179" t="s">
        <v>2877</v>
      </c>
      <c r="R15" s="179" t="s">
        <v>582</v>
      </c>
      <c r="S15" s="180" t="s">
        <v>2933</v>
      </c>
      <c r="T15" s="178" t="s">
        <v>2926</v>
      </c>
      <c r="U15" s="178" t="s">
        <v>2841</v>
      </c>
      <c r="V15" s="178" t="s">
        <v>2818</v>
      </c>
      <c r="W15" s="178" t="s">
        <v>2926</v>
      </c>
      <c r="X15" s="178" t="s">
        <v>2934</v>
      </c>
      <c r="Y15" s="178" t="s">
        <v>2935</v>
      </c>
      <c r="Z15" s="178" t="s">
        <v>2926</v>
      </c>
      <c r="AA15" s="178" t="s">
        <v>2791</v>
      </c>
      <c r="AB15" s="178" t="s">
        <v>2791</v>
      </c>
      <c r="AC15" s="120" t="s">
        <v>2791</v>
      </c>
      <c r="AD15" s="120" t="s">
        <v>2791</v>
      </c>
      <c r="AE15" s="120" t="s">
        <v>2791</v>
      </c>
      <c r="AF15" s="120" t="s">
        <v>2791</v>
      </c>
      <c r="AG15" s="95" t="s">
        <v>2932</v>
      </c>
      <c r="AH15" s="123">
        <f>COUNTIF(Ongoing!$A$2:$X$26,A15)</f>
        <v>0</v>
      </c>
    </row>
    <row r="16" ht="26.25" customHeight="1">
      <c r="A16" s="180" t="s">
        <v>99</v>
      </c>
      <c r="B16" s="180" t="s">
        <v>917</v>
      </c>
      <c r="C16" s="181" t="s">
        <v>53</v>
      </c>
      <c r="D16" s="115" t="s">
        <v>95</v>
      </c>
      <c r="E16" s="115" t="s">
        <v>2792</v>
      </c>
      <c r="F16" s="175" t="s">
        <v>2775</v>
      </c>
      <c r="G16" s="115" t="s">
        <v>2936</v>
      </c>
      <c r="H16" s="176" t="s">
        <v>2937</v>
      </c>
      <c r="I16" s="177" t="s">
        <v>100</v>
      </c>
      <c r="J16" s="177" t="s">
        <v>2938</v>
      </c>
      <c r="K16" s="177" t="s">
        <v>2939</v>
      </c>
      <c r="L16" s="177" t="s">
        <v>2940</v>
      </c>
      <c r="M16" s="178" t="s">
        <v>2941</v>
      </c>
      <c r="N16" s="178" t="s">
        <v>2796</v>
      </c>
      <c r="O16" s="178" t="s">
        <v>2781</v>
      </c>
      <c r="P16" s="178" t="s">
        <v>2942</v>
      </c>
      <c r="Q16" s="179" t="s">
        <v>955</v>
      </c>
      <c r="R16" s="179" t="s">
        <v>87</v>
      </c>
      <c r="S16" s="180" t="s">
        <v>2943</v>
      </c>
      <c r="T16" s="178" t="s">
        <v>2944</v>
      </c>
      <c r="U16" s="178" t="s">
        <v>2865</v>
      </c>
      <c r="V16" s="178" t="s">
        <v>2945</v>
      </c>
      <c r="W16" s="178" t="s">
        <v>2944</v>
      </c>
      <c r="X16" s="178" t="s">
        <v>2946</v>
      </c>
      <c r="Y16" s="178" t="s">
        <v>2947</v>
      </c>
      <c r="Z16" s="178" t="s">
        <v>2948</v>
      </c>
      <c r="AA16" s="178" t="s">
        <v>2791</v>
      </c>
      <c r="AB16" s="178" t="s">
        <v>2791</v>
      </c>
      <c r="AC16" s="120" t="s">
        <v>2791</v>
      </c>
      <c r="AD16" s="120" t="s">
        <v>2791</v>
      </c>
      <c r="AE16" s="120" t="s">
        <v>2791</v>
      </c>
      <c r="AF16" s="120" t="s">
        <v>2791</v>
      </c>
      <c r="AG16" s="95" t="s">
        <v>2941</v>
      </c>
      <c r="AH16" s="123">
        <f>COUNTIF(Ongoing!$A$2:$X$26,A16)</f>
        <v>0</v>
      </c>
    </row>
    <row r="17" ht="26.25" customHeight="1">
      <c r="A17" s="180" t="s">
        <v>114</v>
      </c>
      <c r="B17" s="180" t="s">
        <v>917</v>
      </c>
      <c r="C17" s="181" t="s">
        <v>66</v>
      </c>
      <c r="D17" s="115" t="s">
        <v>116</v>
      </c>
      <c r="E17" s="115" t="s">
        <v>2949</v>
      </c>
      <c r="F17" s="175" t="s">
        <v>2775</v>
      </c>
      <c r="G17" s="115" t="s">
        <v>2950</v>
      </c>
      <c r="H17" s="176" t="s">
        <v>2951</v>
      </c>
      <c r="I17" s="177" t="s">
        <v>115</v>
      </c>
      <c r="J17" s="177" t="s">
        <v>2952</v>
      </c>
      <c r="K17" s="177" t="s">
        <v>2953</v>
      </c>
      <c r="L17" s="177" t="s">
        <v>2954</v>
      </c>
      <c r="M17" s="178" t="s">
        <v>2878</v>
      </c>
      <c r="N17" s="178" t="s">
        <v>2796</v>
      </c>
      <c r="O17" s="178" t="s">
        <v>2781</v>
      </c>
      <c r="P17" s="178" t="s">
        <v>2955</v>
      </c>
      <c r="Q17" s="179" t="s">
        <v>2956</v>
      </c>
      <c r="R17" s="179" t="s">
        <v>87</v>
      </c>
      <c r="S17" s="180" t="s">
        <v>2957</v>
      </c>
      <c r="T17" s="178" t="s">
        <v>2785</v>
      </c>
      <c r="U17" s="178" t="s">
        <v>2958</v>
      </c>
      <c r="V17" s="178" t="s">
        <v>2909</v>
      </c>
      <c r="W17" s="178" t="s">
        <v>2959</v>
      </c>
      <c r="X17" s="178" t="s">
        <v>2819</v>
      </c>
      <c r="Y17" s="178" t="s">
        <v>2960</v>
      </c>
      <c r="Z17" s="178" t="s">
        <v>2921</v>
      </c>
      <c r="AA17" s="178" t="s">
        <v>2791</v>
      </c>
      <c r="AB17" s="178" t="s">
        <v>2791</v>
      </c>
      <c r="AC17" s="120" t="s">
        <v>2791</v>
      </c>
      <c r="AD17" s="120" t="s">
        <v>2791</v>
      </c>
      <c r="AE17" s="120" t="s">
        <v>2791</v>
      </c>
      <c r="AF17" s="120" t="s">
        <v>2791</v>
      </c>
      <c r="AG17" s="95" t="s">
        <v>2878</v>
      </c>
      <c r="AH17" s="123">
        <f>COUNTIF(Ongoing!$A$2:$X$26,A17)</f>
        <v>0</v>
      </c>
    </row>
    <row r="18" ht="26.25" customHeight="1">
      <c r="A18" s="180" t="s">
        <v>471</v>
      </c>
      <c r="B18" s="180" t="s">
        <v>78</v>
      </c>
      <c r="C18" s="181" t="s">
        <v>124</v>
      </c>
      <c r="D18" s="115" t="s">
        <v>264</v>
      </c>
      <c r="E18" s="115" t="s">
        <v>2961</v>
      </c>
      <c r="F18" s="175" t="s">
        <v>2775</v>
      </c>
      <c r="G18" s="115" t="s">
        <v>2962</v>
      </c>
      <c r="H18" s="176" t="s">
        <v>240</v>
      </c>
      <c r="I18" s="177" t="s">
        <v>472</v>
      </c>
      <c r="J18" s="177" t="s">
        <v>2963</v>
      </c>
      <c r="K18" s="177" t="s">
        <v>2964</v>
      </c>
      <c r="L18" s="177" t="s">
        <v>2965</v>
      </c>
      <c r="M18" s="178" t="s">
        <v>2836</v>
      </c>
      <c r="N18" s="178" t="s">
        <v>2966</v>
      </c>
      <c r="O18" s="178" t="s">
        <v>2781</v>
      </c>
      <c r="P18" s="178" t="s">
        <v>2967</v>
      </c>
      <c r="Q18" s="179" t="s">
        <v>2968</v>
      </c>
      <c r="R18" s="179" t="s">
        <v>431</v>
      </c>
      <c r="S18" s="180" t="s">
        <v>2969</v>
      </c>
      <c r="T18" s="178" t="s">
        <v>2970</v>
      </c>
      <c r="U18" s="178" t="s">
        <v>2971</v>
      </c>
      <c r="V18" s="178" t="s">
        <v>2972</v>
      </c>
      <c r="W18" s="178" t="s">
        <v>2973</v>
      </c>
      <c r="X18" s="178" t="s">
        <v>2974</v>
      </c>
      <c r="Y18" s="178" t="s">
        <v>2975</v>
      </c>
      <c r="Z18" s="178" t="s">
        <v>2867</v>
      </c>
      <c r="AA18" s="178" t="s">
        <v>2791</v>
      </c>
      <c r="AB18" s="178" t="s">
        <v>2791</v>
      </c>
      <c r="AC18" s="120" t="s">
        <v>2791</v>
      </c>
      <c r="AD18" s="120" t="s">
        <v>2791</v>
      </c>
      <c r="AE18" s="120" t="s">
        <v>2791</v>
      </c>
      <c r="AF18" s="120" t="s">
        <v>2791</v>
      </c>
      <c r="AG18" s="95" t="s">
        <v>2836</v>
      </c>
      <c r="AH18" s="123">
        <f>COUNTIF(Ongoing!$A$2:$X$26,A18)</f>
        <v>0</v>
      </c>
    </row>
    <row r="19" ht="26.25" customHeight="1">
      <c r="A19" s="180" t="s">
        <v>804</v>
      </c>
      <c r="B19" s="180" t="s">
        <v>63</v>
      </c>
      <c r="C19" s="181" t="s">
        <v>70</v>
      </c>
      <c r="D19" s="115" t="s">
        <v>110</v>
      </c>
      <c r="E19" s="115" t="s">
        <v>2774</v>
      </c>
      <c r="F19" s="175" t="s">
        <v>2775</v>
      </c>
      <c r="G19" s="115" t="s">
        <v>2976</v>
      </c>
      <c r="H19" s="176" t="s">
        <v>731</v>
      </c>
      <c r="I19" s="177" t="s">
        <v>639</v>
      </c>
      <c r="J19" s="177" t="s">
        <v>2977</v>
      </c>
      <c r="K19" s="177" t="s">
        <v>2810</v>
      </c>
      <c r="L19" s="177" t="s">
        <v>2978</v>
      </c>
      <c r="M19" s="178" t="s">
        <v>2979</v>
      </c>
      <c r="N19" s="178" t="s">
        <v>2796</v>
      </c>
      <c r="O19" s="178" t="s">
        <v>2781</v>
      </c>
      <c r="P19" s="178" t="s">
        <v>2980</v>
      </c>
      <c r="Q19" s="179" t="s">
        <v>2981</v>
      </c>
      <c r="R19" s="179" t="s">
        <v>618</v>
      </c>
      <c r="S19" s="180" t="s">
        <v>2982</v>
      </c>
      <c r="T19" s="178" t="s">
        <v>2983</v>
      </c>
      <c r="U19" s="178" t="s">
        <v>2910</v>
      </c>
      <c r="V19" s="178" t="s">
        <v>2984</v>
      </c>
      <c r="W19" s="178" t="s">
        <v>2897</v>
      </c>
      <c r="X19" s="178" t="s">
        <v>2900</v>
      </c>
      <c r="Y19" s="178" t="s">
        <v>2985</v>
      </c>
      <c r="Z19" s="178" t="s">
        <v>2986</v>
      </c>
      <c r="AA19" s="178" t="s">
        <v>2791</v>
      </c>
      <c r="AB19" s="178" t="s">
        <v>2791</v>
      </c>
      <c r="AC19" s="120" t="s">
        <v>2791</v>
      </c>
      <c r="AD19" s="120" t="s">
        <v>2791</v>
      </c>
      <c r="AE19" s="120" t="s">
        <v>2791</v>
      </c>
      <c r="AF19" s="120" t="s">
        <v>2791</v>
      </c>
      <c r="AG19" s="95" t="s">
        <v>2979</v>
      </c>
      <c r="AH19" s="123">
        <f>COUNTIF(Ongoing!$A$2:$X$26,A19)</f>
        <v>0</v>
      </c>
    </row>
    <row r="20" ht="26.25" customHeight="1">
      <c r="A20" s="180" t="s">
        <v>322</v>
      </c>
      <c r="B20" s="180" t="s">
        <v>974</v>
      </c>
      <c r="C20" s="181" t="s">
        <v>144</v>
      </c>
      <c r="D20" s="115" t="s">
        <v>244</v>
      </c>
      <c r="E20" s="115" t="s">
        <v>2987</v>
      </c>
      <c r="F20" s="175" t="s">
        <v>2775</v>
      </c>
      <c r="G20" s="115" t="s">
        <v>2988</v>
      </c>
      <c r="H20" s="176" t="s">
        <v>626</v>
      </c>
      <c r="I20" s="177" t="s">
        <v>320</v>
      </c>
      <c r="J20" s="177" t="s">
        <v>2810</v>
      </c>
      <c r="K20" s="177" t="s">
        <v>2810</v>
      </c>
      <c r="L20" s="177" t="s">
        <v>2989</v>
      </c>
      <c r="M20" s="178" t="s">
        <v>2887</v>
      </c>
      <c r="N20" s="178" t="s">
        <v>2796</v>
      </c>
      <c r="O20" s="178" t="s">
        <v>2781</v>
      </c>
      <c r="P20" s="178" t="s">
        <v>2990</v>
      </c>
      <c r="Q20" s="179" t="s">
        <v>613</v>
      </c>
      <c r="R20" s="179" t="s">
        <v>269</v>
      </c>
      <c r="S20" s="180" t="s">
        <v>2991</v>
      </c>
      <c r="T20" s="178" t="s">
        <v>2992</v>
      </c>
      <c r="U20" s="178" t="s">
        <v>2789</v>
      </c>
      <c r="V20" s="178" t="s">
        <v>2993</v>
      </c>
      <c r="W20" s="178" t="s">
        <v>2992</v>
      </c>
      <c r="X20" s="178" t="s">
        <v>2791</v>
      </c>
      <c r="Y20" s="178" t="s">
        <v>2791</v>
      </c>
      <c r="Z20" s="178" t="s">
        <v>2791</v>
      </c>
      <c r="AA20" s="178" t="s">
        <v>2791</v>
      </c>
      <c r="AB20" s="178" t="s">
        <v>2791</v>
      </c>
      <c r="AC20" s="120" t="s">
        <v>2791</v>
      </c>
      <c r="AD20" s="120" t="s">
        <v>2791</v>
      </c>
      <c r="AE20" s="120" t="s">
        <v>2791</v>
      </c>
      <c r="AF20" s="120" t="s">
        <v>2791</v>
      </c>
      <c r="AG20" s="95" t="s">
        <v>2887</v>
      </c>
      <c r="AH20" s="123">
        <f>COUNTIF(Ongoing!$A$2:$X$26,A20)</f>
        <v>0</v>
      </c>
    </row>
    <row r="21" ht="26.25" customHeight="1">
      <c r="A21" s="180" t="s">
        <v>387</v>
      </c>
      <c r="B21" s="180" t="s">
        <v>917</v>
      </c>
      <c r="C21" s="181" t="s">
        <v>53</v>
      </c>
      <c r="D21" s="115" t="s">
        <v>197</v>
      </c>
      <c r="E21" s="115" t="s">
        <v>2994</v>
      </c>
      <c r="F21" s="175" t="s">
        <v>2775</v>
      </c>
      <c r="G21" s="115" t="s">
        <v>2995</v>
      </c>
      <c r="H21" s="176" t="s">
        <v>2996</v>
      </c>
      <c r="I21" s="177" t="s">
        <v>388</v>
      </c>
      <c r="J21" s="177" t="s">
        <v>2233</v>
      </c>
      <c r="K21" s="177" t="s">
        <v>2137</v>
      </c>
      <c r="L21" s="177" t="s">
        <v>2997</v>
      </c>
      <c r="M21" s="178" t="s">
        <v>2998</v>
      </c>
      <c r="N21" s="178" t="s">
        <v>2796</v>
      </c>
      <c r="O21" s="178" t="s">
        <v>2781</v>
      </c>
      <c r="P21" s="178" t="s">
        <v>2877</v>
      </c>
      <c r="Q21" s="179" t="s">
        <v>2999</v>
      </c>
      <c r="R21" s="179" t="s">
        <v>372</v>
      </c>
      <c r="S21" s="180" t="s">
        <v>3000</v>
      </c>
      <c r="T21" s="178" t="s">
        <v>2948</v>
      </c>
      <c r="U21" s="178" t="s">
        <v>2818</v>
      </c>
      <c r="V21" s="178" t="s">
        <v>3001</v>
      </c>
      <c r="W21" s="178" t="s">
        <v>2948</v>
      </c>
      <c r="X21" s="178" t="s">
        <v>2900</v>
      </c>
      <c r="Y21" s="178" t="s">
        <v>2831</v>
      </c>
      <c r="Z21" s="178" t="s">
        <v>2867</v>
      </c>
      <c r="AA21" s="178" t="s">
        <v>2791</v>
      </c>
      <c r="AB21" s="178" t="s">
        <v>2791</v>
      </c>
      <c r="AC21" s="120" t="s">
        <v>2791</v>
      </c>
      <c r="AD21" s="120" t="s">
        <v>2791</v>
      </c>
      <c r="AE21" s="120" t="s">
        <v>2791</v>
      </c>
      <c r="AF21" s="120" t="s">
        <v>2791</v>
      </c>
      <c r="AG21" s="95" t="s">
        <v>2998</v>
      </c>
      <c r="AH21" s="123">
        <f>COUNTIF(Ongoing!$A$2:$X$26,A21)</f>
        <v>0</v>
      </c>
    </row>
    <row r="22" ht="26.25" customHeight="1">
      <c r="A22" s="180" t="s">
        <v>202</v>
      </c>
      <c r="B22" s="180" t="s">
        <v>917</v>
      </c>
      <c r="C22" s="181" t="s">
        <v>62</v>
      </c>
      <c r="D22" s="115" t="s">
        <v>121</v>
      </c>
      <c r="E22" s="115" t="s">
        <v>2806</v>
      </c>
      <c r="F22" s="175" t="s">
        <v>2775</v>
      </c>
      <c r="G22" s="115" t="s">
        <v>3002</v>
      </c>
      <c r="H22" s="176" t="s">
        <v>311</v>
      </c>
      <c r="I22" s="177" t="s">
        <v>203</v>
      </c>
      <c r="J22" s="177" t="s">
        <v>1225</v>
      </c>
      <c r="K22" s="177" t="s">
        <v>3003</v>
      </c>
      <c r="L22" s="177" t="s">
        <v>2860</v>
      </c>
      <c r="M22" s="178" t="s">
        <v>2878</v>
      </c>
      <c r="N22" s="178" t="s">
        <v>3004</v>
      </c>
      <c r="O22" s="178" t="s">
        <v>3005</v>
      </c>
      <c r="P22" s="178" t="s">
        <v>2955</v>
      </c>
      <c r="Q22" s="179" t="s">
        <v>3006</v>
      </c>
      <c r="R22" s="179" t="s">
        <v>182</v>
      </c>
      <c r="S22" s="180" t="s">
        <v>3007</v>
      </c>
      <c r="T22" s="178" t="s">
        <v>3008</v>
      </c>
      <c r="U22" s="178" t="s">
        <v>3009</v>
      </c>
      <c r="V22" s="178" t="s">
        <v>2803</v>
      </c>
      <c r="W22" s="178" t="s">
        <v>2844</v>
      </c>
      <c r="X22" s="178" t="s">
        <v>3010</v>
      </c>
      <c r="Y22" s="178" t="s">
        <v>3011</v>
      </c>
      <c r="Z22" s="178" t="s">
        <v>2948</v>
      </c>
      <c r="AA22" s="178" t="s">
        <v>2791</v>
      </c>
      <c r="AB22" s="178" t="s">
        <v>2791</v>
      </c>
      <c r="AC22" s="120" t="s">
        <v>2791</v>
      </c>
      <c r="AD22" s="120" t="s">
        <v>2791</v>
      </c>
      <c r="AE22" s="120" t="s">
        <v>2791</v>
      </c>
      <c r="AF22" s="120" t="s">
        <v>2791</v>
      </c>
      <c r="AG22" s="95" t="s">
        <v>2878</v>
      </c>
      <c r="AH22" s="123">
        <f>COUNTIF(Ongoing!$A$2:$X$26,A22)</f>
        <v>0</v>
      </c>
    </row>
    <row r="23" ht="26.25" customHeight="1">
      <c r="A23" s="180" t="s">
        <v>516</v>
      </c>
      <c r="B23" s="180" t="s">
        <v>917</v>
      </c>
      <c r="C23" s="181" t="s">
        <v>56</v>
      </c>
      <c r="D23" s="115" t="s">
        <v>256</v>
      </c>
      <c r="E23" s="115" t="s">
        <v>3012</v>
      </c>
      <c r="F23" s="175" t="s">
        <v>2775</v>
      </c>
      <c r="G23" s="115" t="s">
        <v>3013</v>
      </c>
      <c r="H23" s="176" t="s">
        <v>598</v>
      </c>
      <c r="I23" s="177" t="s">
        <v>517</v>
      </c>
      <c r="J23" s="177" t="s">
        <v>2891</v>
      </c>
      <c r="K23" s="177" t="s">
        <v>3014</v>
      </c>
      <c r="L23" s="177" t="s">
        <v>3015</v>
      </c>
      <c r="M23" s="178" t="s">
        <v>3016</v>
      </c>
      <c r="N23" s="178" t="s">
        <v>2796</v>
      </c>
      <c r="O23" s="178" t="s">
        <v>2781</v>
      </c>
      <c r="P23" s="178" t="s">
        <v>2837</v>
      </c>
      <c r="Q23" s="179" t="s">
        <v>3017</v>
      </c>
      <c r="R23" s="179" t="s">
        <v>413</v>
      </c>
      <c r="S23" s="180" t="s">
        <v>3018</v>
      </c>
      <c r="T23" s="178" t="s">
        <v>2844</v>
      </c>
      <c r="U23" s="178" t="s">
        <v>2841</v>
      </c>
      <c r="V23" s="178" t="s">
        <v>2788</v>
      </c>
      <c r="W23" s="178" t="s">
        <v>2844</v>
      </c>
      <c r="X23" s="178" t="s">
        <v>2831</v>
      </c>
      <c r="Y23" s="178" t="s">
        <v>3019</v>
      </c>
      <c r="Z23" s="178" t="s">
        <v>2884</v>
      </c>
      <c r="AA23" s="178" t="s">
        <v>2791</v>
      </c>
      <c r="AB23" s="178" t="s">
        <v>2791</v>
      </c>
      <c r="AC23" s="120" t="s">
        <v>2791</v>
      </c>
      <c r="AD23" s="120" t="s">
        <v>2791</v>
      </c>
      <c r="AE23" s="120" t="s">
        <v>2791</v>
      </c>
      <c r="AF23" s="120" t="s">
        <v>2791</v>
      </c>
      <c r="AG23" s="95" t="s">
        <v>3016</v>
      </c>
      <c r="AH23" s="123">
        <f>COUNTIF(Ongoing!$A$2:$X$26,A23)</f>
        <v>0</v>
      </c>
    </row>
    <row r="24" ht="26.25" customHeight="1">
      <c r="A24" s="180" t="s">
        <v>806</v>
      </c>
      <c r="B24" s="180" t="s">
        <v>63</v>
      </c>
      <c r="C24" s="181" t="s">
        <v>70</v>
      </c>
      <c r="D24" s="115" t="s">
        <v>238</v>
      </c>
      <c r="E24" s="115" t="s">
        <v>3020</v>
      </c>
      <c r="F24" s="175" t="s">
        <v>2775</v>
      </c>
      <c r="G24" s="115" t="s">
        <v>3021</v>
      </c>
      <c r="H24" s="176" t="s">
        <v>651</v>
      </c>
      <c r="I24" s="177" t="s">
        <v>651</v>
      </c>
      <c r="J24" s="177" t="s">
        <v>2810</v>
      </c>
      <c r="K24" s="177" t="s">
        <v>2810</v>
      </c>
      <c r="L24" s="177" t="s">
        <v>3022</v>
      </c>
      <c r="M24" s="178" t="s">
        <v>1214</v>
      </c>
      <c r="N24" s="178" t="s">
        <v>2796</v>
      </c>
      <c r="O24" s="178" t="s">
        <v>2781</v>
      </c>
      <c r="P24" s="178" t="s">
        <v>2826</v>
      </c>
      <c r="Q24" s="179" t="s">
        <v>2879</v>
      </c>
      <c r="R24" s="179" t="s">
        <v>618</v>
      </c>
      <c r="S24" s="180" t="s">
        <v>3023</v>
      </c>
      <c r="T24" s="178" t="s">
        <v>3024</v>
      </c>
      <c r="U24" s="178" t="s">
        <v>2829</v>
      </c>
      <c r="V24" s="178" t="s">
        <v>2883</v>
      </c>
      <c r="W24" s="178" t="s">
        <v>3024</v>
      </c>
      <c r="X24" s="178" t="s">
        <v>3025</v>
      </c>
      <c r="Y24" s="178" t="s">
        <v>2817</v>
      </c>
      <c r="Z24" s="178" t="s">
        <v>2856</v>
      </c>
      <c r="AA24" s="178" t="s">
        <v>2791</v>
      </c>
      <c r="AB24" s="178" t="s">
        <v>2791</v>
      </c>
      <c r="AC24" s="120" t="s">
        <v>2791</v>
      </c>
      <c r="AD24" s="120" t="s">
        <v>2791</v>
      </c>
      <c r="AE24" s="120" t="s">
        <v>2791</v>
      </c>
      <c r="AF24" s="120" t="s">
        <v>2791</v>
      </c>
      <c r="AG24" s="95" t="s">
        <v>1214</v>
      </c>
      <c r="AH24" s="123">
        <f>COUNTIF(Ongoing!$A$2:$X$26,A24)</f>
        <v>0</v>
      </c>
    </row>
    <row r="25" ht="26.25" customHeight="1">
      <c r="A25" s="180" t="s">
        <v>808</v>
      </c>
      <c r="B25" s="180" t="s">
        <v>63</v>
      </c>
      <c r="C25" s="181" t="s">
        <v>70</v>
      </c>
      <c r="D25" s="115" t="s">
        <v>121</v>
      </c>
      <c r="E25" s="115" t="s">
        <v>2806</v>
      </c>
      <c r="F25" s="175" t="s">
        <v>2775</v>
      </c>
      <c r="G25" s="115" t="s">
        <v>3026</v>
      </c>
      <c r="H25" s="176" t="s">
        <v>3027</v>
      </c>
      <c r="I25" s="177" t="s">
        <v>577</v>
      </c>
      <c r="J25" s="177" t="s">
        <v>2891</v>
      </c>
      <c r="K25" s="177" t="s">
        <v>2810</v>
      </c>
      <c r="L25" s="177" t="s">
        <v>3028</v>
      </c>
      <c r="M25" s="178" t="s">
        <v>1787</v>
      </c>
      <c r="N25" s="178" t="s">
        <v>2796</v>
      </c>
      <c r="O25" s="178" t="s">
        <v>2781</v>
      </c>
      <c r="P25" s="178" t="s">
        <v>3029</v>
      </c>
      <c r="Q25" s="179" t="s">
        <v>3030</v>
      </c>
      <c r="R25" s="179" t="s">
        <v>618</v>
      </c>
      <c r="S25" s="180" t="s">
        <v>3031</v>
      </c>
      <c r="T25" s="178" t="s">
        <v>2870</v>
      </c>
      <c r="U25" s="178" t="s">
        <v>2971</v>
      </c>
      <c r="V25" s="178" t="s">
        <v>3032</v>
      </c>
      <c r="W25" s="178" t="s">
        <v>2870</v>
      </c>
      <c r="X25" s="178" t="s">
        <v>3010</v>
      </c>
      <c r="Y25" s="178" t="s">
        <v>3010</v>
      </c>
      <c r="Z25" s="178" t="s">
        <v>2948</v>
      </c>
      <c r="AA25" s="178" t="s">
        <v>2791</v>
      </c>
      <c r="AB25" s="178" t="s">
        <v>2791</v>
      </c>
      <c r="AC25" s="120" t="s">
        <v>2791</v>
      </c>
      <c r="AD25" s="120" t="s">
        <v>2791</v>
      </c>
      <c r="AE25" s="120" t="s">
        <v>2791</v>
      </c>
      <c r="AF25" s="120" t="s">
        <v>2791</v>
      </c>
      <c r="AG25" s="95" t="s">
        <v>1787</v>
      </c>
      <c r="AH25" s="123">
        <f>COUNTIF(Ongoing!$A$2:$X$26,A25)</f>
        <v>0</v>
      </c>
    </row>
    <row r="26" ht="26.25" customHeight="1">
      <c r="A26" s="182" t="s">
        <v>101</v>
      </c>
      <c r="B26" s="182" t="s">
        <v>917</v>
      </c>
      <c r="C26" s="183" t="s">
        <v>53</v>
      </c>
      <c r="D26" s="115" t="s">
        <v>103</v>
      </c>
      <c r="E26" s="115" t="s">
        <v>3033</v>
      </c>
      <c r="F26" s="175" t="s">
        <v>2775</v>
      </c>
      <c r="G26" s="115" t="s">
        <v>3034</v>
      </c>
      <c r="H26" s="176" t="s">
        <v>3035</v>
      </c>
      <c r="I26" s="177" t="s">
        <v>102</v>
      </c>
      <c r="J26" s="177" t="s">
        <v>3036</v>
      </c>
      <c r="K26" s="177" t="s">
        <v>3037</v>
      </c>
      <c r="L26" s="177" t="s">
        <v>3038</v>
      </c>
      <c r="M26" s="178" t="s">
        <v>3039</v>
      </c>
      <c r="N26" s="178" t="s">
        <v>2796</v>
      </c>
      <c r="O26" s="178" t="s">
        <v>2781</v>
      </c>
      <c r="P26" s="178" t="s">
        <v>3040</v>
      </c>
      <c r="Q26" s="179" t="s">
        <v>2892</v>
      </c>
      <c r="R26" s="179" t="s">
        <v>87</v>
      </c>
      <c r="S26" s="182" t="s">
        <v>3041</v>
      </c>
      <c r="T26" s="178" t="s">
        <v>3042</v>
      </c>
      <c r="U26" s="178" t="s">
        <v>3011</v>
      </c>
      <c r="V26" s="178" t="s">
        <v>3043</v>
      </c>
      <c r="W26" s="178" t="s">
        <v>2884</v>
      </c>
      <c r="X26" s="178" t="s">
        <v>3044</v>
      </c>
      <c r="Y26" s="178" t="s">
        <v>3043</v>
      </c>
      <c r="Z26" s="178" t="s">
        <v>2921</v>
      </c>
      <c r="AA26" s="178" t="s">
        <v>2791</v>
      </c>
      <c r="AB26" s="178" t="s">
        <v>2791</v>
      </c>
      <c r="AC26" s="120" t="s">
        <v>2791</v>
      </c>
      <c r="AD26" s="120" t="s">
        <v>2791</v>
      </c>
      <c r="AE26" s="120" t="s">
        <v>2791</v>
      </c>
      <c r="AF26" s="120" t="s">
        <v>2791</v>
      </c>
      <c r="AG26" s="95" t="s">
        <v>3039</v>
      </c>
      <c r="AH26" s="123">
        <f>COUNTIF(Ongoing!$A$2:$X$26,A26)</f>
        <v>0</v>
      </c>
    </row>
    <row r="27" ht="26.25" customHeight="1">
      <c r="A27" s="182" t="s">
        <v>104</v>
      </c>
      <c r="B27" s="182" t="s">
        <v>917</v>
      </c>
      <c r="C27" s="183" t="s">
        <v>53</v>
      </c>
      <c r="D27" s="115" t="s">
        <v>90</v>
      </c>
      <c r="E27" s="115" t="s">
        <v>3045</v>
      </c>
      <c r="F27" s="175" t="s">
        <v>2775</v>
      </c>
      <c r="G27" s="115" t="s">
        <v>3046</v>
      </c>
      <c r="H27" s="176" t="s">
        <v>3047</v>
      </c>
      <c r="I27" s="177" t="s">
        <v>105</v>
      </c>
      <c r="J27" s="177" t="s">
        <v>1694</v>
      </c>
      <c r="K27" s="177" t="s">
        <v>3048</v>
      </c>
      <c r="L27" s="177" t="s">
        <v>3049</v>
      </c>
      <c r="M27" s="178" t="s">
        <v>2878</v>
      </c>
      <c r="N27" s="178" t="s">
        <v>2796</v>
      </c>
      <c r="O27" s="178" t="s">
        <v>2781</v>
      </c>
      <c r="P27" s="178" t="s">
        <v>3015</v>
      </c>
      <c r="Q27" s="179" t="s">
        <v>592</v>
      </c>
      <c r="R27" s="179" t="s">
        <v>87</v>
      </c>
      <c r="S27" s="182" t="s">
        <v>3050</v>
      </c>
      <c r="T27" s="178" t="s">
        <v>3051</v>
      </c>
      <c r="U27" s="178" t="s">
        <v>2958</v>
      </c>
      <c r="V27" s="178" t="s">
        <v>2958</v>
      </c>
      <c r="W27" s="178" t="s">
        <v>3052</v>
      </c>
      <c r="X27" s="178" t="s">
        <v>3053</v>
      </c>
      <c r="Y27" s="178" t="s">
        <v>2804</v>
      </c>
      <c r="Z27" s="178" t="s">
        <v>2805</v>
      </c>
      <c r="AA27" s="178" t="s">
        <v>2791</v>
      </c>
      <c r="AB27" s="178" t="s">
        <v>2791</v>
      </c>
      <c r="AC27" s="120" t="s">
        <v>2791</v>
      </c>
      <c r="AD27" s="120" t="s">
        <v>2791</v>
      </c>
      <c r="AE27" s="120" t="s">
        <v>2791</v>
      </c>
      <c r="AF27" s="120" t="s">
        <v>2791</v>
      </c>
      <c r="AG27" s="95" t="s">
        <v>2878</v>
      </c>
      <c r="AH27" s="123">
        <f>COUNTIF(Ongoing!$A$2:$X$26,A27)</f>
        <v>0</v>
      </c>
    </row>
    <row r="28" ht="26.25" customHeight="1">
      <c r="A28" s="182" t="s">
        <v>509</v>
      </c>
      <c r="B28" s="182" t="s">
        <v>917</v>
      </c>
      <c r="C28" s="183" t="s">
        <v>62</v>
      </c>
      <c r="D28" s="115" t="s">
        <v>103</v>
      </c>
      <c r="E28" s="115" t="s">
        <v>3033</v>
      </c>
      <c r="F28" s="175" t="s">
        <v>2775</v>
      </c>
      <c r="G28" s="115" t="s">
        <v>3054</v>
      </c>
      <c r="H28" s="176" t="s">
        <v>581</v>
      </c>
      <c r="I28" s="177" t="s">
        <v>510</v>
      </c>
      <c r="J28" s="177" t="s">
        <v>3055</v>
      </c>
      <c r="K28" s="177" t="s">
        <v>3056</v>
      </c>
      <c r="L28" s="177" t="s">
        <v>3028</v>
      </c>
      <c r="M28" s="178" t="s">
        <v>3057</v>
      </c>
      <c r="N28" s="178" t="s">
        <v>2796</v>
      </c>
      <c r="O28" s="178" t="s">
        <v>2781</v>
      </c>
      <c r="P28" s="178" t="s">
        <v>3058</v>
      </c>
      <c r="Q28" s="179" t="s">
        <v>3059</v>
      </c>
      <c r="R28" s="179" t="s">
        <v>413</v>
      </c>
      <c r="S28" s="182" t="s">
        <v>3060</v>
      </c>
      <c r="T28" s="178" t="s">
        <v>2856</v>
      </c>
      <c r="U28" s="178" t="s">
        <v>3025</v>
      </c>
      <c r="V28" s="178" t="s">
        <v>3061</v>
      </c>
      <c r="W28" s="178" t="s">
        <v>2856</v>
      </c>
      <c r="X28" s="178" t="s">
        <v>2817</v>
      </c>
      <c r="Y28" s="178" t="s">
        <v>3062</v>
      </c>
      <c r="Z28" s="178" t="s">
        <v>3063</v>
      </c>
      <c r="AA28" s="178" t="s">
        <v>2791</v>
      </c>
      <c r="AB28" s="178" t="s">
        <v>2791</v>
      </c>
      <c r="AC28" s="120" t="s">
        <v>2791</v>
      </c>
      <c r="AD28" s="120" t="s">
        <v>2791</v>
      </c>
      <c r="AE28" s="120" t="s">
        <v>2791</v>
      </c>
      <c r="AF28" s="120" t="s">
        <v>2791</v>
      </c>
      <c r="AG28" s="95" t="s">
        <v>3057</v>
      </c>
      <c r="AH28" s="123">
        <f>COUNTIF(Ongoing!$A$2:$X$26,A28)</f>
        <v>0</v>
      </c>
    </row>
    <row r="29" ht="26.25" customHeight="1">
      <c r="A29" s="182" t="s">
        <v>769</v>
      </c>
      <c r="B29" s="182" t="s">
        <v>917</v>
      </c>
      <c r="C29" s="183" t="s">
        <v>59</v>
      </c>
      <c r="D29" s="115" t="s">
        <v>259</v>
      </c>
      <c r="E29" s="115" t="s">
        <v>3064</v>
      </c>
      <c r="F29" s="175" t="s">
        <v>2775</v>
      </c>
      <c r="G29" s="115" t="s">
        <v>3065</v>
      </c>
      <c r="H29" s="176" t="s">
        <v>644</v>
      </c>
      <c r="I29" s="177" t="s">
        <v>320</v>
      </c>
      <c r="J29" s="177" t="s">
        <v>2823</v>
      </c>
      <c r="K29" s="177" t="s">
        <v>2810</v>
      </c>
      <c r="L29" s="177" t="s">
        <v>3058</v>
      </c>
      <c r="M29" s="178" t="s">
        <v>3066</v>
      </c>
      <c r="N29" s="178" t="s">
        <v>2796</v>
      </c>
      <c r="O29" s="178" t="s">
        <v>2781</v>
      </c>
      <c r="P29" s="178" t="s">
        <v>2848</v>
      </c>
      <c r="Q29" s="179" t="s">
        <v>3067</v>
      </c>
      <c r="R29" s="179" t="s">
        <v>618</v>
      </c>
      <c r="S29" s="182" t="s">
        <v>3068</v>
      </c>
      <c r="T29" s="178" t="s">
        <v>3069</v>
      </c>
      <c r="U29" s="178" t="s">
        <v>3070</v>
      </c>
      <c r="V29" s="178" t="s">
        <v>3071</v>
      </c>
      <c r="W29" s="178" t="s">
        <v>3069</v>
      </c>
      <c r="X29" s="178" t="s">
        <v>3070</v>
      </c>
      <c r="Y29" s="178" t="s">
        <v>3062</v>
      </c>
      <c r="Z29" s="178" t="s">
        <v>2948</v>
      </c>
      <c r="AA29" s="178" t="s">
        <v>2791</v>
      </c>
      <c r="AB29" s="178" t="s">
        <v>2791</v>
      </c>
      <c r="AC29" s="120" t="s">
        <v>2791</v>
      </c>
      <c r="AD29" s="120" t="s">
        <v>2791</v>
      </c>
      <c r="AE29" s="120" t="s">
        <v>2791</v>
      </c>
      <c r="AF29" s="120" t="s">
        <v>2791</v>
      </c>
      <c r="AG29" s="95" t="s">
        <v>3066</v>
      </c>
      <c r="AH29" s="123">
        <f>COUNTIF(Ongoing!$A$2:$X$26,A29)</f>
        <v>0</v>
      </c>
    </row>
    <row r="30" ht="26.25" customHeight="1">
      <c r="A30" s="182" t="s">
        <v>747</v>
      </c>
      <c r="B30" s="182" t="s">
        <v>917</v>
      </c>
      <c r="C30" s="183" t="s">
        <v>57</v>
      </c>
      <c r="D30" s="115" t="s">
        <v>110</v>
      </c>
      <c r="E30" s="115" t="s">
        <v>2774</v>
      </c>
      <c r="F30" s="175" t="s">
        <v>2775</v>
      </c>
      <c r="G30" s="115" t="s">
        <v>3072</v>
      </c>
      <c r="H30" s="176" t="s">
        <v>182</v>
      </c>
      <c r="I30" s="177" t="s">
        <v>485</v>
      </c>
      <c r="J30" s="177" t="s">
        <v>2876</v>
      </c>
      <c r="K30" s="177" t="s">
        <v>2810</v>
      </c>
      <c r="L30" s="177" t="s">
        <v>2931</v>
      </c>
      <c r="M30" s="178" t="s">
        <v>3073</v>
      </c>
      <c r="N30" s="178" t="s">
        <v>2796</v>
      </c>
      <c r="O30" s="178" t="s">
        <v>2781</v>
      </c>
      <c r="P30" s="178" t="s">
        <v>2999</v>
      </c>
      <c r="Q30" s="179" t="s">
        <v>3028</v>
      </c>
      <c r="R30" s="179" t="s">
        <v>618</v>
      </c>
      <c r="S30" s="182" t="s">
        <v>3074</v>
      </c>
      <c r="T30" s="178" t="s">
        <v>2785</v>
      </c>
      <c r="U30" s="178" t="s">
        <v>3075</v>
      </c>
      <c r="V30" s="178" t="s">
        <v>2898</v>
      </c>
      <c r="W30" s="178" t="s">
        <v>2908</v>
      </c>
      <c r="X30" s="178" t="s">
        <v>3076</v>
      </c>
      <c r="Y30" s="178" t="s">
        <v>3077</v>
      </c>
      <c r="Z30" s="178" t="s">
        <v>2805</v>
      </c>
      <c r="AA30" s="178" t="s">
        <v>2791</v>
      </c>
      <c r="AB30" s="178" t="s">
        <v>2791</v>
      </c>
      <c r="AC30" s="120" t="s">
        <v>2791</v>
      </c>
      <c r="AD30" s="120" t="s">
        <v>2791</v>
      </c>
      <c r="AE30" s="120" t="s">
        <v>2791</v>
      </c>
      <c r="AF30" s="120" t="s">
        <v>2791</v>
      </c>
      <c r="AG30" s="95" t="s">
        <v>3073</v>
      </c>
      <c r="AH30" s="123">
        <f>COUNTIF(Ongoing!$A$2:$X$26,A30)</f>
        <v>0</v>
      </c>
    </row>
    <row r="31" ht="26.25" customHeight="1">
      <c r="A31" s="182" t="s">
        <v>761</v>
      </c>
      <c r="B31" s="182" t="s">
        <v>917</v>
      </c>
      <c r="C31" s="183" t="s">
        <v>58</v>
      </c>
      <c r="D31" s="115" t="s">
        <v>256</v>
      </c>
      <c r="E31" s="115" t="s">
        <v>3012</v>
      </c>
      <c r="F31" s="175" t="s">
        <v>2775</v>
      </c>
      <c r="G31" s="115" t="s">
        <v>3078</v>
      </c>
      <c r="H31" s="176" t="s">
        <v>615</v>
      </c>
      <c r="I31" s="177" t="s">
        <v>651</v>
      </c>
      <c r="J31" s="177" t="s">
        <v>2977</v>
      </c>
      <c r="K31" s="177" t="s">
        <v>2810</v>
      </c>
      <c r="L31" s="177" t="s">
        <v>579</v>
      </c>
      <c r="M31" s="178" t="s">
        <v>3079</v>
      </c>
      <c r="N31" s="178" t="s">
        <v>2796</v>
      </c>
      <c r="O31" s="178" t="s">
        <v>2781</v>
      </c>
      <c r="P31" s="178" t="s">
        <v>3058</v>
      </c>
      <c r="Q31" s="179" t="s">
        <v>579</v>
      </c>
      <c r="R31" s="179" t="s">
        <v>618</v>
      </c>
      <c r="S31" s="182" t="s">
        <v>3080</v>
      </c>
      <c r="T31" s="178" t="s">
        <v>2800</v>
      </c>
      <c r="U31" s="178" t="s">
        <v>2817</v>
      </c>
      <c r="V31" s="178" t="s">
        <v>3081</v>
      </c>
      <c r="W31" s="178" t="s">
        <v>3051</v>
      </c>
      <c r="X31" s="178" t="s">
        <v>2852</v>
      </c>
      <c r="Y31" s="178" t="s">
        <v>3082</v>
      </c>
      <c r="Z31" s="178" t="s">
        <v>2805</v>
      </c>
      <c r="AA31" s="178" t="s">
        <v>2791</v>
      </c>
      <c r="AB31" s="178" t="s">
        <v>2791</v>
      </c>
      <c r="AC31" s="120" t="s">
        <v>2791</v>
      </c>
      <c r="AD31" s="120" t="s">
        <v>2791</v>
      </c>
      <c r="AE31" s="120" t="s">
        <v>2791</v>
      </c>
      <c r="AF31" s="120" t="s">
        <v>2791</v>
      </c>
      <c r="AG31" s="95" t="s">
        <v>3079</v>
      </c>
      <c r="AH31" s="123">
        <f>COUNTIF(Ongoing!$A$2:$X$26,A31)</f>
        <v>0</v>
      </c>
    </row>
    <row r="32" ht="26.25" customHeight="1">
      <c r="A32" s="182" t="s">
        <v>122</v>
      </c>
      <c r="B32" s="182" t="s">
        <v>63</v>
      </c>
      <c r="C32" s="183" t="s">
        <v>70</v>
      </c>
      <c r="D32" s="115" t="s">
        <v>95</v>
      </c>
      <c r="E32" s="115" t="s">
        <v>2792</v>
      </c>
      <c r="F32" s="175" t="s">
        <v>2775</v>
      </c>
      <c r="G32" s="115" t="s">
        <v>3083</v>
      </c>
      <c r="H32" s="176" t="s">
        <v>3084</v>
      </c>
      <c r="I32" s="177" t="s">
        <v>123</v>
      </c>
      <c r="J32" s="177" t="s">
        <v>3085</v>
      </c>
      <c r="K32" s="177" t="s">
        <v>3086</v>
      </c>
      <c r="L32" s="177" t="s">
        <v>481</v>
      </c>
      <c r="M32" s="178" t="s">
        <v>2998</v>
      </c>
      <c r="N32" s="178" t="s">
        <v>3087</v>
      </c>
      <c r="O32" s="178" t="s">
        <v>3005</v>
      </c>
      <c r="P32" s="178" t="s">
        <v>474</v>
      </c>
      <c r="Q32" s="179" t="s">
        <v>3088</v>
      </c>
      <c r="R32" s="179" t="s">
        <v>87</v>
      </c>
      <c r="S32" s="182" t="s">
        <v>3089</v>
      </c>
      <c r="T32" s="178" t="s">
        <v>3090</v>
      </c>
      <c r="U32" s="178" t="s">
        <v>2960</v>
      </c>
      <c r="V32" s="178" t="s">
        <v>3091</v>
      </c>
      <c r="W32" s="178" t="s">
        <v>3042</v>
      </c>
      <c r="X32" s="178" t="s">
        <v>2985</v>
      </c>
      <c r="Y32" s="178" t="s">
        <v>3092</v>
      </c>
      <c r="Z32" s="178" t="s">
        <v>2884</v>
      </c>
      <c r="AA32" s="178" t="s">
        <v>2791</v>
      </c>
      <c r="AB32" s="178" t="s">
        <v>2791</v>
      </c>
      <c r="AC32" s="120" t="s">
        <v>2791</v>
      </c>
      <c r="AD32" s="120" t="s">
        <v>2791</v>
      </c>
      <c r="AE32" s="120" t="s">
        <v>2791</v>
      </c>
      <c r="AF32" s="120" t="s">
        <v>2791</v>
      </c>
      <c r="AG32" s="95" t="s">
        <v>2998</v>
      </c>
      <c r="AH32" s="123">
        <f>COUNTIF(Ongoing!$A$2:$X$26,A32)</f>
        <v>0</v>
      </c>
    </row>
    <row r="33" ht="26.25" customHeight="1">
      <c r="A33" s="182" t="s">
        <v>489</v>
      </c>
      <c r="B33" s="182" t="s">
        <v>78</v>
      </c>
      <c r="C33" s="183" t="s">
        <v>78</v>
      </c>
      <c r="D33" s="115" t="s">
        <v>162</v>
      </c>
      <c r="E33" s="115" t="s">
        <v>2832</v>
      </c>
      <c r="F33" s="175" t="s">
        <v>2775</v>
      </c>
      <c r="G33" s="115" t="s">
        <v>3093</v>
      </c>
      <c r="H33" s="176" t="s">
        <v>698</v>
      </c>
      <c r="I33" s="177" t="s">
        <v>320</v>
      </c>
      <c r="J33" s="177" t="s">
        <v>2823</v>
      </c>
      <c r="K33" s="177" t="s">
        <v>2810</v>
      </c>
      <c r="L33" s="177" t="s">
        <v>3094</v>
      </c>
      <c r="M33" s="178" t="s">
        <v>3095</v>
      </c>
      <c r="N33" s="178" t="s">
        <v>2796</v>
      </c>
      <c r="O33" s="178" t="s">
        <v>2781</v>
      </c>
      <c r="P33" s="178" t="s">
        <v>2980</v>
      </c>
      <c r="Q33" s="179" t="s">
        <v>477</v>
      </c>
      <c r="R33" s="179" t="s">
        <v>413</v>
      </c>
      <c r="S33" s="182" t="s">
        <v>3096</v>
      </c>
      <c r="T33" s="178" t="s">
        <v>2844</v>
      </c>
      <c r="U33" s="178" t="s">
        <v>2984</v>
      </c>
      <c r="V33" s="178" t="s">
        <v>3097</v>
      </c>
      <c r="W33" s="178" t="s">
        <v>2844</v>
      </c>
      <c r="X33" s="178" t="s">
        <v>2819</v>
      </c>
      <c r="Y33" s="178" t="s">
        <v>2945</v>
      </c>
      <c r="Z33" s="178" t="s">
        <v>2926</v>
      </c>
      <c r="AA33" s="178" t="s">
        <v>2791</v>
      </c>
      <c r="AB33" s="178" t="s">
        <v>2791</v>
      </c>
      <c r="AC33" s="120" t="s">
        <v>2791</v>
      </c>
      <c r="AD33" s="120" t="s">
        <v>2791</v>
      </c>
      <c r="AE33" s="120" t="s">
        <v>2791</v>
      </c>
      <c r="AF33" s="120" t="s">
        <v>2791</v>
      </c>
      <c r="AG33" s="95" t="s">
        <v>3095</v>
      </c>
      <c r="AH33" s="123">
        <f>COUNTIF(Ongoing!$A$2:$X$26,A33)</f>
        <v>0</v>
      </c>
    </row>
    <row r="34" ht="26.25" customHeight="1">
      <c r="A34" s="182" t="s">
        <v>106</v>
      </c>
      <c r="B34" s="182" t="s">
        <v>917</v>
      </c>
      <c r="C34" s="183" t="s">
        <v>56</v>
      </c>
      <c r="D34" s="115" t="s">
        <v>103</v>
      </c>
      <c r="E34" s="115" t="s">
        <v>3033</v>
      </c>
      <c r="F34" s="175" t="s">
        <v>2775</v>
      </c>
      <c r="G34" s="115" t="s">
        <v>3098</v>
      </c>
      <c r="H34" s="176" t="s">
        <v>3099</v>
      </c>
      <c r="I34" s="177" t="s">
        <v>107</v>
      </c>
      <c r="J34" s="177" t="s">
        <v>3100</v>
      </c>
      <c r="K34" s="177" t="s">
        <v>3101</v>
      </c>
      <c r="L34" s="177" t="s">
        <v>2940</v>
      </c>
      <c r="M34" s="178" t="s">
        <v>3102</v>
      </c>
      <c r="N34" s="178" t="s">
        <v>2796</v>
      </c>
      <c r="O34" s="178" t="s">
        <v>2781</v>
      </c>
      <c r="P34" s="178" t="s">
        <v>3103</v>
      </c>
      <c r="Q34" s="179" t="s">
        <v>2782</v>
      </c>
      <c r="R34" s="179" t="s">
        <v>87</v>
      </c>
      <c r="S34" s="182" t="s">
        <v>3104</v>
      </c>
      <c r="T34" s="178" t="s">
        <v>3105</v>
      </c>
      <c r="U34" s="178" t="s">
        <v>3009</v>
      </c>
      <c r="V34" s="178" t="s">
        <v>2786</v>
      </c>
      <c r="W34" s="178" t="s">
        <v>3105</v>
      </c>
      <c r="X34" s="178" t="s">
        <v>2831</v>
      </c>
      <c r="Y34" s="178" t="s">
        <v>2898</v>
      </c>
      <c r="Z34" s="178" t="s">
        <v>3106</v>
      </c>
      <c r="AA34" s="178" t="s">
        <v>2791</v>
      </c>
      <c r="AB34" s="178" t="s">
        <v>2791</v>
      </c>
      <c r="AC34" s="120" t="s">
        <v>2791</v>
      </c>
      <c r="AD34" s="120" t="s">
        <v>2791</v>
      </c>
      <c r="AE34" s="120" t="s">
        <v>2791</v>
      </c>
      <c r="AF34" s="120" t="s">
        <v>2791</v>
      </c>
      <c r="AG34" s="95" t="s">
        <v>3102</v>
      </c>
      <c r="AH34" s="123">
        <f>COUNTIF(Ongoing!$A$2:$X$26,A34)</f>
        <v>0</v>
      </c>
    </row>
    <row r="35" ht="26.25" customHeight="1">
      <c r="A35" s="182" t="s">
        <v>571</v>
      </c>
      <c r="B35" s="182" t="s">
        <v>78</v>
      </c>
      <c r="C35" s="183" t="s">
        <v>75</v>
      </c>
      <c r="D35" s="115" t="s">
        <v>177</v>
      </c>
      <c r="E35" s="115" t="s">
        <v>3107</v>
      </c>
      <c r="F35" s="175" t="s">
        <v>2775</v>
      </c>
      <c r="G35" s="115" t="s">
        <v>3108</v>
      </c>
      <c r="H35" s="176" t="s">
        <v>3109</v>
      </c>
      <c r="I35" s="177" t="s">
        <v>487</v>
      </c>
      <c r="J35" s="177" t="s">
        <v>2977</v>
      </c>
      <c r="K35" s="177" t="s">
        <v>2810</v>
      </c>
      <c r="L35" s="177" t="s">
        <v>592</v>
      </c>
      <c r="M35" s="178" t="s">
        <v>2812</v>
      </c>
      <c r="N35" s="178" t="s">
        <v>2796</v>
      </c>
      <c r="O35" s="178" t="s">
        <v>2781</v>
      </c>
      <c r="P35" s="178" t="s">
        <v>2877</v>
      </c>
      <c r="Q35" s="179" t="s">
        <v>517</v>
      </c>
      <c r="R35" s="179" t="s">
        <v>413</v>
      </c>
      <c r="S35" s="182" t="s">
        <v>3110</v>
      </c>
      <c r="T35" s="178" t="s">
        <v>2851</v>
      </c>
      <c r="U35" s="178" t="s">
        <v>2818</v>
      </c>
      <c r="V35" s="178" t="s">
        <v>2789</v>
      </c>
      <c r="W35" s="178" t="s">
        <v>2851</v>
      </c>
      <c r="X35" s="178" t="s">
        <v>2831</v>
      </c>
      <c r="Y35" s="178" t="s">
        <v>3053</v>
      </c>
      <c r="Z35" s="178" t="s">
        <v>3106</v>
      </c>
      <c r="AA35" s="178" t="s">
        <v>2791</v>
      </c>
      <c r="AB35" s="178" t="s">
        <v>2791</v>
      </c>
      <c r="AC35" s="120" t="s">
        <v>2791</v>
      </c>
      <c r="AD35" s="120" t="s">
        <v>2791</v>
      </c>
      <c r="AE35" s="120" t="s">
        <v>2791</v>
      </c>
      <c r="AF35" s="120" t="s">
        <v>2791</v>
      </c>
      <c r="AG35" s="95" t="s">
        <v>2812</v>
      </c>
      <c r="AH35" s="123">
        <f>COUNTIF(Ongoing!$A$2:$X$26,A35)</f>
        <v>0</v>
      </c>
    </row>
    <row r="36" ht="26.25" customHeight="1">
      <c r="A36" s="182" t="s">
        <v>490</v>
      </c>
      <c r="B36" s="182" t="s">
        <v>78</v>
      </c>
      <c r="C36" s="183" t="s">
        <v>78</v>
      </c>
      <c r="D36" s="115" t="s">
        <v>256</v>
      </c>
      <c r="E36" s="115" t="s">
        <v>3012</v>
      </c>
      <c r="F36" s="175" t="s">
        <v>2775</v>
      </c>
      <c r="G36" s="115" t="s">
        <v>3111</v>
      </c>
      <c r="H36" s="176" t="s">
        <v>3112</v>
      </c>
      <c r="I36" s="177" t="s">
        <v>491</v>
      </c>
      <c r="J36" s="177" t="s">
        <v>2977</v>
      </c>
      <c r="K36" s="177" t="s">
        <v>2810</v>
      </c>
      <c r="L36" s="177" t="s">
        <v>3113</v>
      </c>
      <c r="M36" s="178" t="s">
        <v>3079</v>
      </c>
      <c r="N36" s="178" t="s">
        <v>3114</v>
      </c>
      <c r="O36" s="178" t="s">
        <v>3115</v>
      </c>
      <c r="P36" s="178" t="s">
        <v>3029</v>
      </c>
      <c r="Q36" s="179" t="s">
        <v>3116</v>
      </c>
      <c r="R36" s="179" t="s">
        <v>413</v>
      </c>
      <c r="S36" s="182" t="s">
        <v>3117</v>
      </c>
      <c r="T36" s="178" t="s">
        <v>2897</v>
      </c>
      <c r="U36" s="178" t="s">
        <v>2900</v>
      </c>
      <c r="V36" s="178" t="s">
        <v>2923</v>
      </c>
      <c r="W36" s="178" t="s">
        <v>3118</v>
      </c>
      <c r="X36" s="178" t="s">
        <v>2843</v>
      </c>
      <c r="Y36" s="178" t="s">
        <v>2843</v>
      </c>
      <c r="Z36" s="178" t="s">
        <v>3119</v>
      </c>
      <c r="AA36" s="178" t="s">
        <v>2791</v>
      </c>
      <c r="AB36" s="178" t="s">
        <v>2791</v>
      </c>
      <c r="AC36" s="120" t="s">
        <v>2791</v>
      </c>
      <c r="AD36" s="120" t="s">
        <v>2791</v>
      </c>
      <c r="AE36" s="120" t="s">
        <v>2791</v>
      </c>
      <c r="AF36" s="120" t="s">
        <v>2791</v>
      </c>
      <c r="AG36" s="95" t="s">
        <v>3079</v>
      </c>
      <c r="AH36" s="123">
        <f>COUNTIF(Ongoing!$A$2:$X$26,A36)</f>
        <v>0</v>
      </c>
    </row>
    <row r="37" ht="26.25" customHeight="1">
      <c r="A37" s="182" t="s">
        <v>288</v>
      </c>
      <c r="B37" s="182" t="s">
        <v>917</v>
      </c>
      <c r="C37" s="183" t="s">
        <v>66</v>
      </c>
      <c r="D37" s="115" t="s">
        <v>95</v>
      </c>
      <c r="E37" s="115" t="s">
        <v>2792</v>
      </c>
      <c r="F37" s="175" t="s">
        <v>2775</v>
      </c>
      <c r="G37" s="115" t="s">
        <v>3120</v>
      </c>
      <c r="H37" s="176" t="s">
        <v>3121</v>
      </c>
      <c r="I37" s="177" t="s">
        <v>289</v>
      </c>
      <c r="J37" s="177" t="s">
        <v>3122</v>
      </c>
      <c r="K37" s="177" t="s">
        <v>3123</v>
      </c>
      <c r="L37" s="177" t="s">
        <v>517</v>
      </c>
      <c r="M37" s="178" t="s">
        <v>2173</v>
      </c>
      <c r="N37" s="178" t="s">
        <v>2796</v>
      </c>
      <c r="O37" s="178" t="s">
        <v>2781</v>
      </c>
      <c r="P37" s="178" t="s">
        <v>592</v>
      </c>
      <c r="Q37" s="179" t="s">
        <v>2965</v>
      </c>
      <c r="R37" s="179" t="s">
        <v>269</v>
      </c>
      <c r="S37" s="182" t="s">
        <v>3124</v>
      </c>
      <c r="T37" s="178" t="s">
        <v>3125</v>
      </c>
      <c r="U37" s="178" t="s">
        <v>2865</v>
      </c>
      <c r="V37" s="178" t="s">
        <v>3126</v>
      </c>
      <c r="W37" s="178" t="s">
        <v>3125</v>
      </c>
      <c r="X37" s="178" t="s">
        <v>2819</v>
      </c>
      <c r="Y37" s="178" t="s">
        <v>2974</v>
      </c>
      <c r="Z37" s="178" t="s">
        <v>3125</v>
      </c>
      <c r="AA37" s="178" t="s">
        <v>2791</v>
      </c>
      <c r="AB37" s="178" t="s">
        <v>2791</v>
      </c>
      <c r="AC37" s="120" t="s">
        <v>2791</v>
      </c>
      <c r="AD37" s="120" t="s">
        <v>2791</v>
      </c>
      <c r="AE37" s="120" t="s">
        <v>2791</v>
      </c>
      <c r="AF37" s="120" t="s">
        <v>2791</v>
      </c>
      <c r="AG37" s="95" t="s">
        <v>2173</v>
      </c>
      <c r="AH37" s="123">
        <f>COUNTIF(Ongoing!$A$2:$X$26,A37)</f>
        <v>0</v>
      </c>
    </row>
    <row r="38" ht="26.25" customHeight="1">
      <c r="A38" s="184" t="s">
        <v>234</v>
      </c>
      <c r="B38" s="184" t="s">
        <v>974</v>
      </c>
      <c r="C38" s="185" t="s">
        <v>144</v>
      </c>
      <c r="D38" s="115" t="s">
        <v>116</v>
      </c>
      <c r="E38" s="115" t="s">
        <v>2949</v>
      </c>
      <c r="F38" s="175" t="s">
        <v>2775</v>
      </c>
      <c r="G38" s="115" t="s">
        <v>3127</v>
      </c>
      <c r="H38" s="176" t="s">
        <v>3128</v>
      </c>
      <c r="I38" s="177" t="s">
        <v>235</v>
      </c>
      <c r="J38" s="177" t="s">
        <v>3129</v>
      </c>
      <c r="K38" s="177" t="s">
        <v>2137</v>
      </c>
      <c r="L38" s="177" t="s">
        <v>3130</v>
      </c>
      <c r="M38" s="178" t="s">
        <v>2941</v>
      </c>
      <c r="N38" s="178" t="s">
        <v>2796</v>
      </c>
      <c r="O38" s="178" t="s">
        <v>2781</v>
      </c>
      <c r="P38" s="178" t="s">
        <v>2860</v>
      </c>
      <c r="Q38" s="179" t="s">
        <v>3131</v>
      </c>
      <c r="R38" s="179" t="s">
        <v>182</v>
      </c>
      <c r="S38" s="184" t="s">
        <v>3132</v>
      </c>
      <c r="T38" s="178" t="s">
        <v>3051</v>
      </c>
      <c r="U38" s="178" t="s">
        <v>2863</v>
      </c>
      <c r="V38" s="178" t="s">
        <v>3133</v>
      </c>
      <c r="W38" s="178" t="s">
        <v>3051</v>
      </c>
      <c r="X38" s="178" t="s">
        <v>2984</v>
      </c>
      <c r="Y38" s="178" t="s">
        <v>3134</v>
      </c>
      <c r="Z38" s="178" t="s">
        <v>3051</v>
      </c>
      <c r="AA38" s="178" t="s">
        <v>2791</v>
      </c>
      <c r="AB38" s="178" t="s">
        <v>2791</v>
      </c>
      <c r="AC38" s="120" t="s">
        <v>2791</v>
      </c>
      <c r="AD38" s="120" t="s">
        <v>2791</v>
      </c>
      <c r="AE38" s="120" t="s">
        <v>2791</v>
      </c>
      <c r="AF38" s="120" t="s">
        <v>2791</v>
      </c>
      <c r="AG38" s="95" t="s">
        <v>2941</v>
      </c>
      <c r="AH38" s="123">
        <f>COUNTIF(Ongoing!$A$2:$X$26,A38)</f>
        <v>0</v>
      </c>
    </row>
    <row r="39" ht="26.25" customHeight="1">
      <c r="A39" s="184" t="s">
        <v>585</v>
      </c>
      <c r="B39" s="184" t="s">
        <v>917</v>
      </c>
      <c r="C39" s="185" t="s">
        <v>53</v>
      </c>
      <c r="D39" s="115" t="s">
        <v>162</v>
      </c>
      <c r="E39" s="115" t="s">
        <v>2832</v>
      </c>
      <c r="F39" s="175" t="s">
        <v>2775</v>
      </c>
      <c r="G39" s="115" t="s">
        <v>3135</v>
      </c>
      <c r="H39" s="176" t="s">
        <v>3027</v>
      </c>
      <c r="I39" s="177" t="s">
        <v>586</v>
      </c>
      <c r="J39" s="177" t="s">
        <v>2891</v>
      </c>
      <c r="K39" s="177" t="s">
        <v>2891</v>
      </c>
      <c r="L39" s="177" t="s">
        <v>3015</v>
      </c>
      <c r="M39" s="178" t="s">
        <v>3136</v>
      </c>
      <c r="N39" s="178" t="s">
        <v>2796</v>
      </c>
      <c r="O39" s="178" t="s">
        <v>2781</v>
      </c>
      <c r="P39" s="178" t="s">
        <v>3137</v>
      </c>
      <c r="Q39" s="179" t="s">
        <v>3138</v>
      </c>
      <c r="R39" s="179" t="s">
        <v>582</v>
      </c>
      <c r="S39" s="184" t="s">
        <v>3139</v>
      </c>
      <c r="T39" s="178" t="s">
        <v>2973</v>
      </c>
      <c r="U39" s="178" t="s">
        <v>3140</v>
      </c>
      <c r="V39" s="178" t="s">
        <v>3082</v>
      </c>
      <c r="W39" s="178" t="s">
        <v>2973</v>
      </c>
      <c r="X39" s="178" t="s">
        <v>2853</v>
      </c>
      <c r="Y39" s="178" t="s">
        <v>3141</v>
      </c>
      <c r="Z39" s="178" t="s">
        <v>3063</v>
      </c>
      <c r="AA39" s="178" t="s">
        <v>2791</v>
      </c>
      <c r="AB39" s="178" t="s">
        <v>2791</v>
      </c>
      <c r="AC39" s="120" t="s">
        <v>2791</v>
      </c>
      <c r="AD39" s="120" t="s">
        <v>2791</v>
      </c>
      <c r="AE39" s="120" t="s">
        <v>2791</v>
      </c>
      <c r="AF39" s="120" t="s">
        <v>2791</v>
      </c>
      <c r="AG39" s="95" t="s">
        <v>3136</v>
      </c>
      <c r="AH39" s="123">
        <f>COUNTIF(Ongoing!$A$2:$X$26,A39)</f>
        <v>0</v>
      </c>
    </row>
    <row r="40" ht="26.25" customHeight="1">
      <c r="A40" s="184" t="s">
        <v>648</v>
      </c>
      <c r="B40" s="184" t="s">
        <v>63</v>
      </c>
      <c r="C40" s="185" t="s">
        <v>64</v>
      </c>
      <c r="D40" s="115" t="s">
        <v>113</v>
      </c>
      <c r="E40" s="115" t="s">
        <v>2845</v>
      </c>
      <c r="F40" s="175" t="s">
        <v>2775</v>
      </c>
      <c r="G40" s="115" t="s">
        <v>3142</v>
      </c>
      <c r="H40" s="176" t="s">
        <v>731</v>
      </c>
      <c r="I40" s="177" t="s">
        <v>494</v>
      </c>
      <c r="J40" s="177" t="s">
        <v>2977</v>
      </c>
      <c r="K40" s="177" t="s">
        <v>2810</v>
      </c>
      <c r="L40" s="177" t="s">
        <v>2894</v>
      </c>
      <c r="M40" s="178" t="s">
        <v>3143</v>
      </c>
      <c r="N40" s="178" t="s">
        <v>2796</v>
      </c>
      <c r="O40" s="178" t="s">
        <v>2781</v>
      </c>
      <c r="P40" s="178" t="s">
        <v>2997</v>
      </c>
      <c r="Q40" s="179" t="s">
        <v>607</v>
      </c>
      <c r="R40" s="179" t="s">
        <v>618</v>
      </c>
      <c r="S40" s="184" t="s">
        <v>3144</v>
      </c>
      <c r="T40" s="178" t="s">
        <v>3145</v>
      </c>
      <c r="U40" s="178" t="s">
        <v>2865</v>
      </c>
      <c r="V40" s="178" t="s">
        <v>3146</v>
      </c>
      <c r="W40" s="178" t="s">
        <v>2820</v>
      </c>
      <c r="X40" s="178" t="s">
        <v>2922</v>
      </c>
      <c r="Y40" s="178" t="s">
        <v>3147</v>
      </c>
      <c r="Z40" s="178" t="s">
        <v>3119</v>
      </c>
      <c r="AA40" s="178" t="s">
        <v>2791</v>
      </c>
      <c r="AB40" s="178" t="s">
        <v>2791</v>
      </c>
      <c r="AC40" s="120" t="s">
        <v>2791</v>
      </c>
      <c r="AD40" s="120" t="s">
        <v>2791</v>
      </c>
      <c r="AE40" s="120" t="s">
        <v>2791</v>
      </c>
      <c r="AF40" s="120" t="s">
        <v>2791</v>
      </c>
      <c r="AG40" s="95" t="s">
        <v>3143</v>
      </c>
      <c r="AH40" s="123">
        <f>COUNTIF(Ongoing!$A$2:$X$26,A40)</f>
        <v>0</v>
      </c>
    </row>
    <row r="41" ht="26.25" customHeight="1">
      <c r="A41" s="184" t="s">
        <v>810</v>
      </c>
      <c r="B41" s="184" t="s">
        <v>63</v>
      </c>
      <c r="C41" s="185" t="s">
        <v>70</v>
      </c>
      <c r="D41" s="115" t="s">
        <v>121</v>
      </c>
      <c r="E41" s="115" t="s">
        <v>2806</v>
      </c>
      <c r="F41" s="175" t="s">
        <v>2775</v>
      </c>
      <c r="G41" s="115" t="s">
        <v>3148</v>
      </c>
      <c r="H41" s="176" t="s">
        <v>634</v>
      </c>
      <c r="I41" s="177" t="s">
        <v>494</v>
      </c>
      <c r="J41" s="177" t="s">
        <v>2823</v>
      </c>
      <c r="K41" s="177" t="s">
        <v>2810</v>
      </c>
      <c r="L41" s="177" t="s">
        <v>2782</v>
      </c>
      <c r="M41" s="178" t="s">
        <v>1787</v>
      </c>
      <c r="N41" s="178" t="s">
        <v>2796</v>
      </c>
      <c r="O41" s="178" t="s">
        <v>2781</v>
      </c>
      <c r="P41" s="178" t="s">
        <v>413</v>
      </c>
      <c r="Q41" s="179" t="s">
        <v>2955</v>
      </c>
      <c r="R41" s="179" t="s">
        <v>618</v>
      </c>
      <c r="S41" s="184" t="s">
        <v>3149</v>
      </c>
      <c r="T41" s="178" t="s">
        <v>2908</v>
      </c>
      <c r="U41" s="178" t="s">
        <v>3010</v>
      </c>
      <c r="V41" s="178" t="s">
        <v>3076</v>
      </c>
      <c r="W41" s="178" t="s">
        <v>2840</v>
      </c>
      <c r="X41" s="178" t="s">
        <v>2818</v>
      </c>
      <c r="Y41" s="178" t="s">
        <v>3076</v>
      </c>
      <c r="Z41" s="178" t="s">
        <v>3150</v>
      </c>
      <c r="AA41" s="178" t="s">
        <v>2791</v>
      </c>
      <c r="AB41" s="178" t="s">
        <v>2791</v>
      </c>
      <c r="AC41" s="120" t="s">
        <v>2791</v>
      </c>
      <c r="AD41" s="120" t="s">
        <v>2791</v>
      </c>
      <c r="AE41" s="120" t="s">
        <v>2791</v>
      </c>
      <c r="AF41" s="120" t="s">
        <v>2791</v>
      </c>
      <c r="AG41" s="95" t="s">
        <v>1787</v>
      </c>
      <c r="AH41" s="123">
        <f>COUNTIF(Ongoing!$A$2:$X$26,A41)</f>
        <v>0</v>
      </c>
    </row>
    <row r="42" ht="26.25" customHeight="1">
      <c r="A42" s="184" t="s">
        <v>748</v>
      </c>
      <c r="B42" s="184" t="s">
        <v>917</v>
      </c>
      <c r="C42" s="185" t="s">
        <v>57</v>
      </c>
      <c r="D42" s="115" t="s">
        <v>98</v>
      </c>
      <c r="E42" s="115" t="s">
        <v>2889</v>
      </c>
      <c r="F42" s="175" t="s">
        <v>2775</v>
      </c>
      <c r="G42" s="115" t="s">
        <v>3151</v>
      </c>
      <c r="H42" s="176" t="s">
        <v>3152</v>
      </c>
      <c r="I42" s="177" t="s">
        <v>485</v>
      </c>
      <c r="J42" s="177" t="s">
        <v>2977</v>
      </c>
      <c r="K42" s="177" t="s">
        <v>2810</v>
      </c>
      <c r="L42" s="177" t="s">
        <v>584</v>
      </c>
      <c r="M42" s="178" t="s">
        <v>2779</v>
      </c>
      <c r="N42" s="178" t="s">
        <v>2796</v>
      </c>
      <c r="O42" s="178" t="s">
        <v>2781</v>
      </c>
      <c r="P42" s="178" t="s">
        <v>3058</v>
      </c>
      <c r="Q42" s="179" t="s">
        <v>3138</v>
      </c>
      <c r="R42" s="179" t="s">
        <v>618</v>
      </c>
      <c r="S42" s="184" t="s">
        <v>3153</v>
      </c>
      <c r="T42" s="178" t="s">
        <v>3154</v>
      </c>
      <c r="U42" s="178" t="s">
        <v>3025</v>
      </c>
      <c r="V42" s="178" t="s">
        <v>3082</v>
      </c>
      <c r="W42" s="178" t="s">
        <v>3154</v>
      </c>
      <c r="X42" s="178" t="s">
        <v>2841</v>
      </c>
      <c r="Y42" s="178" t="s">
        <v>2829</v>
      </c>
      <c r="Z42" s="178" t="s">
        <v>3155</v>
      </c>
      <c r="AA42" s="178" t="s">
        <v>2791</v>
      </c>
      <c r="AB42" s="178" t="s">
        <v>2791</v>
      </c>
      <c r="AC42" s="120" t="s">
        <v>2791</v>
      </c>
      <c r="AD42" s="120" t="s">
        <v>2791</v>
      </c>
      <c r="AE42" s="120" t="s">
        <v>2791</v>
      </c>
      <c r="AF42" s="120" t="s">
        <v>2791</v>
      </c>
      <c r="AG42" s="95" t="s">
        <v>2779</v>
      </c>
      <c r="AH42" s="123">
        <f>COUNTIF(Ongoing!$A$2:$X$26,A42)</f>
        <v>0</v>
      </c>
    </row>
    <row r="43" ht="26.25" customHeight="1">
      <c r="A43" s="184" t="s">
        <v>791</v>
      </c>
      <c r="B43" s="184" t="s">
        <v>63</v>
      </c>
      <c r="C43" s="185" t="s">
        <v>69</v>
      </c>
      <c r="D43" s="115" t="s">
        <v>256</v>
      </c>
      <c r="E43" s="115" t="s">
        <v>3012</v>
      </c>
      <c r="F43" s="175" t="s">
        <v>2775</v>
      </c>
      <c r="G43" s="115" t="s">
        <v>3156</v>
      </c>
      <c r="H43" s="176" t="s">
        <v>686</v>
      </c>
      <c r="I43" s="177" t="s">
        <v>320</v>
      </c>
      <c r="J43" s="177" t="s">
        <v>2823</v>
      </c>
      <c r="K43" s="177" t="s">
        <v>2810</v>
      </c>
      <c r="L43" s="177" t="s">
        <v>2860</v>
      </c>
      <c r="M43" s="178" t="s">
        <v>3157</v>
      </c>
      <c r="N43" s="178" t="s">
        <v>2796</v>
      </c>
      <c r="O43" s="178" t="s">
        <v>2781</v>
      </c>
      <c r="P43" s="178" t="s">
        <v>2999</v>
      </c>
      <c r="Q43" s="179" t="s">
        <v>3158</v>
      </c>
      <c r="R43" s="179" t="s">
        <v>618</v>
      </c>
      <c r="S43" s="184" t="s">
        <v>3159</v>
      </c>
      <c r="T43" s="178" t="s">
        <v>3160</v>
      </c>
      <c r="U43" s="178" t="s">
        <v>3001</v>
      </c>
      <c r="V43" s="178" t="s">
        <v>3161</v>
      </c>
      <c r="W43" s="178" t="s">
        <v>3160</v>
      </c>
      <c r="X43" s="178" t="s">
        <v>3025</v>
      </c>
      <c r="Y43" s="178" t="s">
        <v>3025</v>
      </c>
      <c r="Z43" s="178" t="s">
        <v>3150</v>
      </c>
      <c r="AA43" s="178" t="s">
        <v>2791</v>
      </c>
      <c r="AB43" s="178" t="s">
        <v>2791</v>
      </c>
      <c r="AC43" s="120" t="s">
        <v>2791</v>
      </c>
      <c r="AD43" s="120" t="s">
        <v>2791</v>
      </c>
      <c r="AE43" s="120" t="s">
        <v>2791</v>
      </c>
      <c r="AF43" s="120" t="s">
        <v>2791</v>
      </c>
      <c r="AG43" s="95" t="s">
        <v>3157</v>
      </c>
      <c r="AH43" s="123">
        <f>COUNTIF(Ongoing!$A$2:$X$26,A43)</f>
        <v>0</v>
      </c>
    </row>
    <row r="44" ht="26.25" customHeight="1">
      <c r="A44" s="184" t="s">
        <v>304</v>
      </c>
      <c r="B44" s="184" t="s">
        <v>78</v>
      </c>
      <c r="C44" s="185" t="s">
        <v>124</v>
      </c>
      <c r="D44" s="115" t="s">
        <v>259</v>
      </c>
      <c r="E44" s="115" t="s">
        <v>3064</v>
      </c>
      <c r="F44" s="175" t="s">
        <v>2775</v>
      </c>
      <c r="G44" s="115" t="s">
        <v>3162</v>
      </c>
      <c r="H44" s="176" t="s">
        <v>3163</v>
      </c>
      <c r="I44" s="177" t="s">
        <v>305</v>
      </c>
      <c r="J44" s="177" t="s">
        <v>2963</v>
      </c>
      <c r="K44" s="177" t="s">
        <v>1996</v>
      </c>
      <c r="L44" s="177" t="s">
        <v>3164</v>
      </c>
      <c r="M44" s="178" t="s">
        <v>2998</v>
      </c>
      <c r="N44" s="178" t="s">
        <v>3087</v>
      </c>
      <c r="O44" s="178" t="s">
        <v>2781</v>
      </c>
      <c r="P44" s="178" t="s">
        <v>2837</v>
      </c>
      <c r="Q44" s="179" t="s">
        <v>2918</v>
      </c>
      <c r="R44" s="179" t="s">
        <v>269</v>
      </c>
      <c r="S44" s="184" t="s">
        <v>3165</v>
      </c>
      <c r="T44" s="178" t="s">
        <v>3166</v>
      </c>
      <c r="U44" s="178" t="s">
        <v>3025</v>
      </c>
      <c r="V44" s="178" t="s">
        <v>2803</v>
      </c>
      <c r="W44" s="178" t="s">
        <v>2854</v>
      </c>
      <c r="X44" s="178" t="s">
        <v>3019</v>
      </c>
      <c r="Y44" s="178" t="s">
        <v>3167</v>
      </c>
      <c r="Z44" s="178" t="s">
        <v>3052</v>
      </c>
      <c r="AA44" s="178" t="s">
        <v>2791</v>
      </c>
      <c r="AB44" s="178" t="s">
        <v>2791</v>
      </c>
      <c r="AC44" s="120" t="s">
        <v>2791</v>
      </c>
      <c r="AD44" s="120" t="s">
        <v>2791</v>
      </c>
      <c r="AE44" s="120" t="s">
        <v>2791</v>
      </c>
      <c r="AF44" s="120" t="s">
        <v>2791</v>
      </c>
      <c r="AG44" s="95" t="s">
        <v>2998</v>
      </c>
      <c r="AH44" s="123">
        <f>COUNTIF(Ongoing!$A$2:$X$26,A44)</f>
        <v>0</v>
      </c>
    </row>
    <row r="45" ht="26.25" customHeight="1">
      <c r="A45" s="184" t="s">
        <v>167</v>
      </c>
      <c r="B45" s="184" t="s">
        <v>63</v>
      </c>
      <c r="C45" s="185" t="s">
        <v>72</v>
      </c>
      <c r="D45" s="115" t="s">
        <v>121</v>
      </c>
      <c r="E45" s="115" t="s">
        <v>2806</v>
      </c>
      <c r="F45" s="175" t="s">
        <v>2775</v>
      </c>
      <c r="G45" s="115" t="s">
        <v>3168</v>
      </c>
      <c r="H45" s="176" t="s">
        <v>3169</v>
      </c>
      <c r="I45" s="177" t="s">
        <v>168</v>
      </c>
      <c r="J45" s="177" t="s">
        <v>2952</v>
      </c>
      <c r="K45" s="177" t="s">
        <v>1146</v>
      </c>
      <c r="L45" s="177" t="s">
        <v>3170</v>
      </c>
      <c r="M45" s="178" t="s">
        <v>3171</v>
      </c>
      <c r="N45" s="178" t="s">
        <v>2796</v>
      </c>
      <c r="O45" s="178" t="s">
        <v>3172</v>
      </c>
      <c r="P45" s="178" t="s">
        <v>592</v>
      </c>
      <c r="Q45" s="179" t="s">
        <v>2919</v>
      </c>
      <c r="R45" s="179" t="s">
        <v>87</v>
      </c>
      <c r="S45" s="184" t="s">
        <v>3173</v>
      </c>
      <c r="T45" s="178" t="s">
        <v>2844</v>
      </c>
      <c r="U45" s="178" t="s">
        <v>2865</v>
      </c>
      <c r="V45" s="178" t="s">
        <v>3174</v>
      </c>
      <c r="W45" s="178" t="s">
        <v>2844</v>
      </c>
      <c r="X45" s="178" t="s">
        <v>2945</v>
      </c>
      <c r="Y45" s="178" t="s">
        <v>3175</v>
      </c>
      <c r="Z45" s="178" t="s">
        <v>3176</v>
      </c>
      <c r="AA45" s="178" t="s">
        <v>2791</v>
      </c>
      <c r="AB45" s="178" t="s">
        <v>2791</v>
      </c>
      <c r="AC45" s="120" t="s">
        <v>2791</v>
      </c>
      <c r="AD45" s="120" t="s">
        <v>2791</v>
      </c>
      <c r="AE45" s="120" t="s">
        <v>2791</v>
      </c>
      <c r="AF45" s="120" t="s">
        <v>2791</v>
      </c>
      <c r="AG45" s="95" t="s">
        <v>3171</v>
      </c>
      <c r="AH45" s="123">
        <f>COUNTIF(Ongoing!$A$2:$X$26,A45)</f>
        <v>0</v>
      </c>
    </row>
    <row r="46" ht="26.25" customHeight="1">
      <c r="A46" s="184" t="s">
        <v>676</v>
      </c>
      <c r="B46" s="184" t="s">
        <v>917</v>
      </c>
      <c r="C46" s="185" t="s">
        <v>53</v>
      </c>
      <c r="D46" s="115" t="s">
        <v>244</v>
      </c>
      <c r="E46" s="115" t="s">
        <v>2987</v>
      </c>
      <c r="F46" s="175" t="s">
        <v>2775</v>
      </c>
      <c r="G46" s="115" t="s">
        <v>3177</v>
      </c>
      <c r="H46" s="176" t="s">
        <v>182</v>
      </c>
      <c r="I46" s="177" t="s">
        <v>622</v>
      </c>
      <c r="J46" s="177" t="s">
        <v>2876</v>
      </c>
      <c r="K46" s="177" t="s">
        <v>2823</v>
      </c>
      <c r="L46" s="177" t="s">
        <v>2826</v>
      </c>
      <c r="M46" s="178" t="s">
        <v>3136</v>
      </c>
      <c r="N46" s="178" t="s">
        <v>2796</v>
      </c>
      <c r="O46" s="178" t="s">
        <v>2781</v>
      </c>
      <c r="P46" s="178" t="s">
        <v>3017</v>
      </c>
      <c r="Q46" s="179" t="s">
        <v>419</v>
      </c>
      <c r="R46" s="179" t="s">
        <v>618</v>
      </c>
      <c r="S46" s="184" t="s">
        <v>3178</v>
      </c>
      <c r="T46" s="178" t="s">
        <v>3179</v>
      </c>
      <c r="U46" s="178" t="s">
        <v>2788</v>
      </c>
      <c r="V46" s="178" t="s">
        <v>2816</v>
      </c>
      <c r="W46" s="178" t="s">
        <v>3179</v>
      </c>
      <c r="X46" s="178" t="s">
        <v>3180</v>
      </c>
      <c r="Y46" s="178" t="s">
        <v>2841</v>
      </c>
      <c r="Z46" s="178" t="s">
        <v>3181</v>
      </c>
      <c r="AA46" s="178" t="s">
        <v>2791</v>
      </c>
      <c r="AB46" s="178" t="s">
        <v>2791</v>
      </c>
      <c r="AC46" s="120" t="s">
        <v>2791</v>
      </c>
      <c r="AD46" s="120" t="s">
        <v>2791</v>
      </c>
      <c r="AE46" s="120" t="s">
        <v>2791</v>
      </c>
      <c r="AF46" s="120" t="s">
        <v>2791</v>
      </c>
      <c r="AG46" s="95" t="s">
        <v>3136</v>
      </c>
      <c r="AH46" s="123">
        <f>COUNTIF(Ongoing!$A$2:$X$26,A46)</f>
        <v>0</v>
      </c>
    </row>
    <row r="47" ht="26.25" customHeight="1">
      <c r="A47" s="184" t="s">
        <v>331</v>
      </c>
      <c r="B47" s="184" t="s">
        <v>974</v>
      </c>
      <c r="C47" s="185" t="s">
        <v>144</v>
      </c>
      <c r="D47" s="115" t="s">
        <v>256</v>
      </c>
      <c r="E47" s="115" t="s">
        <v>3012</v>
      </c>
      <c r="F47" s="175" t="s">
        <v>2775</v>
      </c>
      <c r="G47" s="115" t="s">
        <v>3182</v>
      </c>
      <c r="H47" s="176" t="s">
        <v>502</v>
      </c>
      <c r="I47" s="177" t="s">
        <v>320</v>
      </c>
      <c r="J47" s="177" t="s">
        <v>2823</v>
      </c>
      <c r="K47" s="177" t="s">
        <v>2810</v>
      </c>
      <c r="L47" s="177" t="s">
        <v>3183</v>
      </c>
      <c r="M47" s="178" t="s">
        <v>3184</v>
      </c>
      <c r="N47" s="178" t="s">
        <v>2796</v>
      </c>
      <c r="O47" s="178" t="s">
        <v>2781</v>
      </c>
      <c r="P47" s="178" t="s">
        <v>3185</v>
      </c>
      <c r="Q47" s="179" t="s">
        <v>3186</v>
      </c>
      <c r="R47" s="179" t="s">
        <v>269</v>
      </c>
      <c r="S47" s="184" t="s">
        <v>3187</v>
      </c>
      <c r="T47" s="178" t="s">
        <v>3179</v>
      </c>
      <c r="U47" s="178" t="s">
        <v>3001</v>
      </c>
      <c r="V47" s="178" t="s">
        <v>3188</v>
      </c>
      <c r="W47" s="178" t="s">
        <v>2986</v>
      </c>
      <c r="X47" s="178" t="s">
        <v>2831</v>
      </c>
      <c r="Y47" s="178" t="s">
        <v>3189</v>
      </c>
      <c r="Z47" s="178" t="s">
        <v>3190</v>
      </c>
      <c r="AA47" s="178" t="s">
        <v>2791</v>
      </c>
      <c r="AB47" s="178" t="s">
        <v>2791</v>
      </c>
      <c r="AC47" s="120" t="s">
        <v>2791</v>
      </c>
      <c r="AD47" s="120" t="s">
        <v>2791</v>
      </c>
      <c r="AE47" s="120" t="s">
        <v>2791</v>
      </c>
      <c r="AF47" s="120" t="s">
        <v>2791</v>
      </c>
      <c r="AG47" s="95" t="s">
        <v>3184</v>
      </c>
      <c r="AH47" s="123">
        <f>COUNTIF(Ongoing!$A$2:$X$26,A47)</f>
        <v>0</v>
      </c>
    </row>
    <row r="48" ht="26.25" customHeight="1">
      <c r="A48" s="184" t="s">
        <v>605</v>
      </c>
      <c r="B48" s="184" t="s">
        <v>63</v>
      </c>
      <c r="C48" s="185" t="s">
        <v>70</v>
      </c>
      <c r="D48" s="115" t="s">
        <v>98</v>
      </c>
      <c r="E48" s="115" t="s">
        <v>2889</v>
      </c>
      <c r="F48" s="175" t="s">
        <v>2775</v>
      </c>
      <c r="G48" s="115" t="s">
        <v>3191</v>
      </c>
      <c r="H48" s="176" t="s">
        <v>3192</v>
      </c>
      <c r="I48" s="177" t="s">
        <v>465</v>
      </c>
      <c r="J48" s="177" t="s">
        <v>3193</v>
      </c>
      <c r="K48" s="177" t="s">
        <v>2963</v>
      </c>
      <c r="L48" s="177" t="s">
        <v>3194</v>
      </c>
      <c r="M48" s="178" t="s">
        <v>3195</v>
      </c>
      <c r="N48" s="178" t="s">
        <v>2796</v>
      </c>
      <c r="O48" s="178" t="s">
        <v>2781</v>
      </c>
      <c r="P48" s="178" t="s">
        <v>2999</v>
      </c>
      <c r="Q48" s="179" t="s">
        <v>2967</v>
      </c>
      <c r="R48" s="179" t="s">
        <v>582</v>
      </c>
      <c r="S48" s="184" t="s">
        <v>3196</v>
      </c>
      <c r="T48" s="178" t="s">
        <v>3197</v>
      </c>
      <c r="U48" s="178" t="s">
        <v>3198</v>
      </c>
      <c r="V48" s="178" t="s">
        <v>3010</v>
      </c>
      <c r="W48" s="178" t="s">
        <v>3008</v>
      </c>
      <c r="X48" s="178" t="s">
        <v>3011</v>
      </c>
      <c r="Y48" s="178" t="s">
        <v>2960</v>
      </c>
      <c r="Z48" s="178" t="s">
        <v>2926</v>
      </c>
      <c r="AA48" s="178" t="s">
        <v>2791</v>
      </c>
      <c r="AB48" s="178" t="s">
        <v>2791</v>
      </c>
      <c r="AC48" s="120" t="s">
        <v>2791</v>
      </c>
      <c r="AD48" s="120" t="s">
        <v>2791</v>
      </c>
      <c r="AE48" s="120" t="s">
        <v>2791</v>
      </c>
      <c r="AF48" s="120" t="s">
        <v>2791</v>
      </c>
      <c r="AG48" s="95" t="s">
        <v>3195</v>
      </c>
      <c r="AH48" s="123">
        <f>COUNTIF(Ongoing!$A$2:$X$26,A48)</f>
        <v>0</v>
      </c>
    </row>
    <row r="49" ht="26.25" customHeight="1">
      <c r="A49" s="184" t="s">
        <v>375</v>
      </c>
      <c r="B49" s="184" t="s">
        <v>917</v>
      </c>
      <c r="C49" s="185" t="s">
        <v>60</v>
      </c>
      <c r="D49" s="115" t="s">
        <v>103</v>
      </c>
      <c r="E49" s="115" t="s">
        <v>3033</v>
      </c>
      <c r="F49" s="175" t="s">
        <v>2775</v>
      </c>
      <c r="G49" s="115" t="s">
        <v>3199</v>
      </c>
      <c r="H49" s="176" t="s">
        <v>1466</v>
      </c>
      <c r="I49" s="177" t="s">
        <v>376</v>
      </c>
      <c r="J49" s="177" t="s">
        <v>3200</v>
      </c>
      <c r="K49" s="177" t="s">
        <v>2137</v>
      </c>
      <c r="L49" s="177" t="s">
        <v>3201</v>
      </c>
      <c r="M49" s="178" t="s">
        <v>3202</v>
      </c>
      <c r="N49" s="178" t="s">
        <v>2796</v>
      </c>
      <c r="O49" s="178" t="s">
        <v>2781</v>
      </c>
      <c r="P49" s="178" t="s">
        <v>3006</v>
      </c>
      <c r="Q49" s="179" t="s">
        <v>2860</v>
      </c>
      <c r="R49" s="179" t="s">
        <v>372</v>
      </c>
      <c r="S49" s="184" t="s">
        <v>3203</v>
      </c>
      <c r="T49" s="178" t="s">
        <v>3160</v>
      </c>
      <c r="U49" s="178" t="s">
        <v>3204</v>
      </c>
      <c r="V49" s="178" t="s">
        <v>2801</v>
      </c>
      <c r="W49" s="178" t="s">
        <v>3160</v>
      </c>
      <c r="X49" s="178" t="s">
        <v>2786</v>
      </c>
      <c r="Y49" s="178" t="s">
        <v>3011</v>
      </c>
      <c r="Z49" s="178" t="s">
        <v>2948</v>
      </c>
      <c r="AA49" s="178" t="s">
        <v>2791</v>
      </c>
      <c r="AB49" s="178" t="s">
        <v>2791</v>
      </c>
      <c r="AC49" s="120" t="s">
        <v>2791</v>
      </c>
      <c r="AD49" s="120" t="s">
        <v>2791</v>
      </c>
      <c r="AE49" s="120" t="s">
        <v>2791</v>
      </c>
      <c r="AF49" s="120" t="s">
        <v>2791</v>
      </c>
      <c r="AG49" s="95" t="s">
        <v>3202</v>
      </c>
      <c r="AH49" s="123">
        <f>COUNTIF(Ongoing!$A$2:$X$26,A49)</f>
        <v>0</v>
      </c>
    </row>
    <row r="50" ht="26.25" customHeight="1">
      <c r="A50" s="173" t="s">
        <v>200</v>
      </c>
      <c r="B50" s="173" t="s">
        <v>917</v>
      </c>
      <c r="C50" s="174" t="s">
        <v>61</v>
      </c>
      <c r="D50" s="115" t="s">
        <v>95</v>
      </c>
      <c r="E50" s="115" t="s">
        <v>2792</v>
      </c>
      <c r="F50" s="175" t="s">
        <v>2775</v>
      </c>
      <c r="G50" s="115" t="s">
        <v>3205</v>
      </c>
      <c r="H50" s="176" t="s">
        <v>3206</v>
      </c>
      <c r="I50" s="177" t="s">
        <v>201</v>
      </c>
      <c r="J50" s="177" t="s">
        <v>1225</v>
      </c>
      <c r="K50" s="177" t="s">
        <v>3207</v>
      </c>
      <c r="L50" s="177" t="s">
        <v>3208</v>
      </c>
      <c r="M50" s="178" t="s">
        <v>2917</v>
      </c>
      <c r="N50" s="178" t="s">
        <v>2796</v>
      </c>
      <c r="O50" s="178" t="s">
        <v>2781</v>
      </c>
      <c r="P50" s="178" t="s">
        <v>2978</v>
      </c>
      <c r="Q50" s="179" t="s">
        <v>3194</v>
      </c>
      <c r="R50" s="179" t="s">
        <v>182</v>
      </c>
      <c r="S50" s="173" t="s">
        <v>3209</v>
      </c>
      <c r="T50" s="178" t="s">
        <v>2973</v>
      </c>
      <c r="U50" s="178" t="s">
        <v>2786</v>
      </c>
      <c r="V50" s="178" t="s">
        <v>3210</v>
      </c>
      <c r="W50" s="178" t="s">
        <v>2973</v>
      </c>
      <c r="X50" s="178" t="s">
        <v>2819</v>
      </c>
      <c r="Y50" s="178" t="s">
        <v>2911</v>
      </c>
      <c r="Z50" s="178" t="s">
        <v>2884</v>
      </c>
      <c r="AA50" s="178" t="s">
        <v>2791</v>
      </c>
      <c r="AB50" s="178" t="s">
        <v>2791</v>
      </c>
      <c r="AC50" s="120" t="s">
        <v>2791</v>
      </c>
      <c r="AD50" s="120" t="s">
        <v>2791</v>
      </c>
      <c r="AE50" s="120" t="s">
        <v>2791</v>
      </c>
      <c r="AF50" s="120" t="s">
        <v>2791</v>
      </c>
      <c r="AG50" s="95" t="s">
        <v>2917</v>
      </c>
      <c r="AH50" s="123">
        <f>COUNTIF(Ongoing!$A$2:$X$26,A50)</f>
        <v>0</v>
      </c>
    </row>
    <row r="51" ht="26.25" customHeight="1">
      <c r="A51" s="173" t="s">
        <v>677</v>
      </c>
      <c r="B51" s="173" t="s">
        <v>917</v>
      </c>
      <c r="C51" s="174" t="s">
        <v>53</v>
      </c>
      <c r="D51" s="115" t="s">
        <v>244</v>
      </c>
      <c r="E51" s="115" t="s">
        <v>2987</v>
      </c>
      <c r="F51" s="175" t="s">
        <v>2775</v>
      </c>
      <c r="G51" s="115" t="s">
        <v>3211</v>
      </c>
      <c r="H51" s="176" t="s">
        <v>3212</v>
      </c>
      <c r="I51" s="177" t="s">
        <v>651</v>
      </c>
      <c r="J51" s="177" t="s">
        <v>2876</v>
      </c>
      <c r="K51" s="177" t="s">
        <v>2810</v>
      </c>
      <c r="L51" s="177" t="s">
        <v>419</v>
      </c>
      <c r="M51" s="178" t="s">
        <v>3195</v>
      </c>
      <c r="N51" s="178" t="s">
        <v>2796</v>
      </c>
      <c r="O51" s="178" t="s">
        <v>2781</v>
      </c>
      <c r="P51" s="178" t="s">
        <v>3138</v>
      </c>
      <c r="Q51" s="179" t="s">
        <v>3059</v>
      </c>
      <c r="R51" s="179" t="s">
        <v>618</v>
      </c>
      <c r="S51" s="173" t="s">
        <v>3213</v>
      </c>
      <c r="T51" s="178" t="s">
        <v>2820</v>
      </c>
      <c r="U51" s="178" t="s">
        <v>2817</v>
      </c>
      <c r="V51" s="178" t="s">
        <v>3214</v>
      </c>
      <c r="W51" s="178" t="s">
        <v>3181</v>
      </c>
      <c r="X51" s="178" t="s">
        <v>2882</v>
      </c>
      <c r="Y51" s="178" t="s">
        <v>3215</v>
      </c>
      <c r="Z51" s="178" t="s">
        <v>2785</v>
      </c>
      <c r="AA51" s="178" t="s">
        <v>2791</v>
      </c>
      <c r="AB51" s="178" t="s">
        <v>2791</v>
      </c>
      <c r="AC51" s="120" t="s">
        <v>2791</v>
      </c>
      <c r="AD51" s="120" t="s">
        <v>2791</v>
      </c>
      <c r="AE51" s="120" t="s">
        <v>2791</v>
      </c>
      <c r="AF51" s="120" t="s">
        <v>2791</v>
      </c>
      <c r="AG51" s="95" t="s">
        <v>3195</v>
      </c>
      <c r="AH51" s="123">
        <f>COUNTIF(Ongoing!$A$2:$X$26,A51)</f>
        <v>0</v>
      </c>
    </row>
    <row r="52" ht="26.25" customHeight="1">
      <c r="A52" s="173" t="s">
        <v>183</v>
      </c>
      <c r="B52" s="173" t="s">
        <v>78</v>
      </c>
      <c r="C52" s="174" t="s">
        <v>78</v>
      </c>
      <c r="D52" s="115" t="s">
        <v>116</v>
      </c>
      <c r="E52" s="115" t="s">
        <v>2949</v>
      </c>
      <c r="F52" s="175" t="s">
        <v>2775</v>
      </c>
      <c r="G52" s="115" t="s">
        <v>3216</v>
      </c>
      <c r="H52" s="176" t="s">
        <v>3217</v>
      </c>
      <c r="I52" s="177" t="s">
        <v>184</v>
      </c>
      <c r="J52" s="177" t="s">
        <v>3218</v>
      </c>
      <c r="K52" s="177" t="s">
        <v>1181</v>
      </c>
      <c r="L52" s="177" t="s">
        <v>3219</v>
      </c>
      <c r="M52" s="178" t="s">
        <v>3220</v>
      </c>
      <c r="N52" s="178" t="s">
        <v>2796</v>
      </c>
      <c r="O52" s="178" t="s">
        <v>2781</v>
      </c>
      <c r="P52" s="178" t="s">
        <v>3221</v>
      </c>
      <c r="Q52" s="179" t="s">
        <v>3222</v>
      </c>
      <c r="R52" s="179" t="s">
        <v>182</v>
      </c>
      <c r="S52" s="173" t="s">
        <v>3223</v>
      </c>
      <c r="T52" s="178" t="s">
        <v>3105</v>
      </c>
      <c r="U52" s="178" t="s">
        <v>3077</v>
      </c>
      <c r="V52" s="178" t="s">
        <v>3224</v>
      </c>
      <c r="W52" s="178" t="s">
        <v>3105</v>
      </c>
      <c r="X52" s="178" t="s">
        <v>2946</v>
      </c>
      <c r="Y52" s="178" t="s">
        <v>3225</v>
      </c>
      <c r="Z52" s="178" t="s">
        <v>3042</v>
      </c>
      <c r="AA52" s="178" t="s">
        <v>2791</v>
      </c>
      <c r="AB52" s="178" t="s">
        <v>2791</v>
      </c>
      <c r="AC52" s="120" t="s">
        <v>2791</v>
      </c>
      <c r="AD52" s="120" t="s">
        <v>2791</v>
      </c>
      <c r="AE52" s="120" t="s">
        <v>2791</v>
      </c>
      <c r="AF52" s="120" t="s">
        <v>2791</v>
      </c>
      <c r="AG52" s="95" t="s">
        <v>3220</v>
      </c>
      <c r="AH52" s="123">
        <f>COUNTIF(Ongoing!$A$2:$X$26,A52)</f>
        <v>0</v>
      </c>
    </row>
    <row r="53" ht="26.25" customHeight="1">
      <c r="A53" s="173" t="s">
        <v>814</v>
      </c>
      <c r="B53" s="173" t="s">
        <v>63</v>
      </c>
      <c r="C53" s="174" t="s">
        <v>70</v>
      </c>
      <c r="D53" s="115" t="s">
        <v>116</v>
      </c>
      <c r="E53" s="115" t="s">
        <v>2949</v>
      </c>
      <c r="F53" s="175" t="s">
        <v>2775</v>
      </c>
      <c r="G53" s="115" t="s">
        <v>3226</v>
      </c>
      <c r="H53" s="176" t="s">
        <v>584</v>
      </c>
      <c r="I53" s="177" t="s">
        <v>624</v>
      </c>
      <c r="J53" s="177" t="s">
        <v>3227</v>
      </c>
      <c r="K53" s="177" t="s">
        <v>2823</v>
      </c>
      <c r="L53" s="177" t="s">
        <v>592</v>
      </c>
      <c r="M53" s="178" t="s">
        <v>3102</v>
      </c>
      <c r="N53" s="178" t="s">
        <v>2796</v>
      </c>
      <c r="O53" s="178" t="s">
        <v>2781</v>
      </c>
      <c r="P53" s="178" t="s">
        <v>2931</v>
      </c>
      <c r="Q53" s="179" t="s">
        <v>2894</v>
      </c>
      <c r="R53" s="179" t="s">
        <v>618</v>
      </c>
      <c r="S53" s="173" t="s">
        <v>3228</v>
      </c>
      <c r="T53" s="178" t="s">
        <v>2844</v>
      </c>
      <c r="U53" s="178" t="s">
        <v>3075</v>
      </c>
      <c r="V53" s="178" t="s">
        <v>3204</v>
      </c>
      <c r="W53" s="178" t="s">
        <v>3090</v>
      </c>
      <c r="X53" s="178" t="s">
        <v>3009</v>
      </c>
      <c r="Y53" s="178" t="s">
        <v>3009</v>
      </c>
      <c r="Z53" s="178" t="s">
        <v>3105</v>
      </c>
      <c r="AA53" s="178" t="s">
        <v>2791</v>
      </c>
      <c r="AB53" s="178" t="s">
        <v>2791</v>
      </c>
      <c r="AC53" s="120" t="s">
        <v>2791</v>
      </c>
      <c r="AD53" s="120" t="s">
        <v>2791</v>
      </c>
      <c r="AE53" s="120" t="s">
        <v>2791</v>
      </c>
      <c r="AF53" s="120" t="s">
        <v>2791</v>
      </c>
      <c r="AG53" s="95" t="s">
        <v>3102</v>
      </c>
      <c r="AH53" s="123">
        <f>COUNTIF(Ongoing!$A$2:$X$26,A53)</f>
        <v>0</v>
      </c>
    </row>
    <row r="54" ht="26.25" customHeight="1">
      <c r="A54" s="173" t="s">
        <v>741</v>
      </c>
      <c r="B54" s="173" t="s">
        <v>917</v>
      </c>
      <c r="C54" s="174" t="s">
        <v>56</v>
      </c>
      <c r="D54" s="115" t="s">
        <v>259</v>
      </c>
      <c r="E54" s="115" t="s">
        <v>3064</v>
      </c>
      <c r="F54" s="175" t="s">
        <v>2775</v>
      </c>
      <c r="G54" s="115" t="s">
        <v>3229</v>
      </c>
      <c r="H54" s="176" t="s">
        <v>3152</v>
      </c>
      <c r="I54" s="177" t="s">
        <v>651</v>
      </c>
      <c r="J54" s="177" t="s">
        <v>2876</v>
      </c>
      <c r="K54" s="177" t="s">
        <v>2810</v>
      </c>
      <c r="L54" s="177" t="s">
        <v>2956</v>
      </c>
      <c r="M54" s="178" t="s">
        <v>3066</v>
      </c>
      <c r="N54" s="178" t="s">
        <v>2796</v>
      </c>
      <c r="O54" s="178" t="s">
        <v>2781</v>
      </c>
      <c r="P54" s="178" t="s">
        <v>2847</v>
      </c>
      <c r="Q54" s="179" t="s">
        <v>413</v>
      </c>
      <c r="R54" s="179" t="s">
        <v>618</v>
      </c>
      <c r="S54" s="173" t="s">
        <v>3230</v>
      </c>
      <c r="T54" s="178" t="s">
        <v>3231</v>
      </c>
      <c r="U54" s="178" t="s">
        <v>3010</v>
      </c>
      <c r="V54" s="178" t="s">
        <v>2958</v>
      </c>
      <c r="W54" s="178" t="s">
        <v>3232</v>
      </c>
      <c r="X54" s="178" t="s">
        <v>2831</v>
      </c>
      <c r="Y54" s="178" t="s">
        <v>2831</v>
      </c>
      <c r="Z54" s="178" t="s">
        <v>2992</v>
      </c>
      <c r="AA54" s="178" t="s">
        <v>2791</v>
      </c>
      <c r="AB54" s="178" t="s">
        <v>2791</v>
      </c>
      <c r="AC54" s="120" t="s">
        <v>2791</v>
      </c>
      <c r="AD54" s="120" t="s">
        <v>2791</v>
      </c>
      <c r="AE54" s="120" t="s">
        <v>2791</v>
      </c>
      <c r="AF54" s="120" t="s">
        <v>2791</v>
      </c>
      <c r="AG54" s="95" t="s">
        <v>3066</v>
      </c>
      <c r="AH54" s="123">
        <f>COUNTIF(Ongoing!$A$2:$X$26,A54)</f>
        <v>0</v>
      </c>
    </row>
    <row r="55" ht="26.25" customHeight="1">
      <c r="A55" s="173" t="s">
        <v>749</v>
      </c>
      <c r="B55" s="173" t="s">
        <v>917</v>
      </c>
      <c r="C55" s="174" t="s">
        <v>57</v>
      </c>
      <c r="D55" s="115" t="s">
        <v>162</v>
      </c>
      <c r="E55" s="115" t="s">
        <v>2832</v>
      </c>
      <c r="F55" s="175" t="s">
        <v>2775</v>
      </c>
      <c r="G55" s="115" t="s">
        <v>3233</v>
      </c>
      <c r="H55" s="176" t="s">
        <v>628</v>
      </c>
      <c r="I55" s="177" t="s">
        <v>320</v>
      </c>
      <c r="J55" s="177" t="s">
        <v>2823</v>
      </c>
      <c r="K55" s="177" t="s">
        <v>2810</v>
      </c>
      <c r="L55" s="177" t="s">
        <v>2824</v>
      </c>
      <c r="M55" s="178" t="s">
        <v>3234</v>
      </c>
      <c r="N55" s="178" t="s">
        <v>2796</v>
      </c>
      <c r="O55" s="178" t="s">
        <v>2781</v>
      </c>
      <c r="P55" s="178" t="s">
        <v>2931</v>
      </c>
      <c r="Q55" s="179" t="s">
        <v>2860</v>
      </c>
      <c r="R55" s="179" t="s">
        <v>618</v>
      </c>
      <c r="S55" s="173" t="s">
        <v>3235</v>
      </c>
      <c r="T55" s="178" t="s">
        <v>3236</v>
      </c>
      <c r="U55" s="178" t="s">
        <v>2843</v>
      </c>
      <c r="V55" s="178" t="s">
        <v>2900</v>
      </c>
      <c r="W55" s="178" t="s">
        <v>3150</v>
      </c>
      <c r="X55" s="178" t="s">
        <v>2803</v>
      </c>
      <c r="Y55" s="178" t="s">
        <v>3237</v>
      </c>
      <c r="Z55" s="178" t="s">
        <v>3155</v>
      </c>
      <c r="AA55" s="178" t="s">
        <v>2791</v>
      </c>
      <c r="AB55" s="178" t="s">
        <v>2791</v>
      </c>
      <c r="AC55" s="120" t="s">
        <v>2791</v>
      </c>
      <c r="AD55" s="120" t="s">
        <v>2791</v>
      </c>
      <c r="AE55" s="120" t="s">
        <v>2791</v>
      </c>
      <c r="AF55" s="120" t="s">
        <v>2791</v>
      </c>
      <c r="AG55" s="95" t="s">
        <v>3234</v>
      </c>
      <c r="AH55" s="123">
        <f>COUNTIF(Ongoing!$A$2:$X$26,A55)</f>
        <v>0</v>
      </c>
    </row>
    <row r="56" ht="26.25" customHeight="1">
      <c r="A56" s="173" t="s">
        <v>678</v>
      </c>
      <c r="B56" s="173" t="s">
        <v>917</v>
      </c>
      <c r="C56" s="174" t="s">
        <v>53</v>
      </c>
      <c r="D56" s="115" t="s">
        <v>95</v>
      </c>
      <c r="E56" s="115" t="s">
        <v>2792</v>
      </c>
      <c r="F56" s="175" t="s">
        <v>2775</v>
      </c>
      <c r="G56" s="115" t="s">
        <v>3238</v>
      </c>
      <c r="H56" s="176" t="s">
        <v>269</v>
      </c>
      <c r="I56" s="177" t="s">
        <v>644</v>
      </c>
      <c r="J56" s="177" t="s">
        <v>2809</v>
      </c>
      <c r="K56" s="177" t="s">
        <v>2823</v>
      </c>
      <c r="L56" s="177" t="s">
        <v>2877</v>
      </c>
      <c r="M56" s="178" t="s">
        <v>3239</v>
      </c>
      <c r="N56" s="178" t="s">
        <v>2796</v>
      </c>
      <c r="O56" s="178" t="s">
        <v>2781</v>
      </c>
      <c r="P56" s="178" t="s">
        <v>413</v>
      </c>
      <c r="Q56" s="179" t="s">
        <v>2999</v>
      </c>
      <c r="R56" s="179" t="s">
        <v>618</v>
      </c>
      <c r="S56" s="173" t="s">
        <v>3240</v>
      </c>
      <c r="T56" s="178" t="s">
        <v>2897</v>
      </c>
      <c r="U56" s="178" t="s">
        <v>3204</v>
      </c>
      <c r="V56" s="178" t="s">
        <v>2984</v>
      </c>
      <c r="W56" s="178" t="s">
        <v>2948</v>
      </c>
      <c r="X56" s="178" t="s">
        <v>2863</v>
      </c>
      <c r="Y56" s="178" t="s">
        <v>3241</v>
      </c>
      <c r="Z56" s="178" t="s">
        <v>3150</v>
      </c>
      <c r="AA56" s="178" t="s">
        <v>2791</v>
      </c>
      <c r="AB56" s="178" t="s">
        <v>2791</v>
      </c>
      <c r="AC56" s="120" t="s">
        <v>2791</v>
      </c>
      <c r="AD56" s="120" t="s">
        <v>2791</v>
      </c>
      <c r="AE56" s="120" t="s">
        <v>2791</v>
      </c>
      <c r="AF56" s="120" t="s">
        <v>2791</v>
      </c>
      <c r="AG56" s="95" t="s">
        <v>3239</v>
      </c>
      <c r="AH56" s="123">
        <f>COUNTIF(Ongoing!$A$2:$X$26,A56)</f>
        <v>0</v>
      </c>
    </row>
    <row r="57" ht="26.25" customHeight="1">
      <c r="A57" s="173" t="s">
        <v>730</v>
      </c>
      <c r="B57" s="173" t="s">
        <v>917</v>
      </c>
      <c r="C57" s="174" t="s">
        <v>54</v>
      </c>
      <c r="D57" s="115" t="s">
        <v>238</v>
      </c>
      <c r="E57" s="115" t="s">
        <v>3020</v>
      </c>
      <c r="F57" s="175" t="s">
        <v>2775</v>
      </c>
      <c r="G57" s="115" t="s">
        <v>3242</v>
      </c>
      <c r="H57" s="176" t="s">
        <v>431</v>
      </c>
      <c r="I57" s="177" t="s">
        <v>731</v>
      </c>
      <c r="J57" s="177" t="s">
        <v>3243</v>
      </c>
      <c r="K57" s="177" t="s">
        <v>3244</v>
      </c>
      <c r="L57" s="177" t="s">
        <v>2999</v>
      </c>
      <c r="M57" s="178" t="s">
        <v>3016</v>
      </c>
      <c r="N57" s="178" t="s">
        <v>2796</v>
      </c>
      <c r="O57" s="178" t="s">
        <v>2781</v>
      </c>
      <c r="P57" s="178" t="s">
        <v>3138</v>
      </c>
      <c r="Q57" s="179" t="s">
        <v>3245</v>
      </c>
      <c r="R57" s="179" t="s">
        <v>618</v>
      </c>
      <c r="S57" s="173" t="s">
        <v>3246</v>
      </c>
      <c r="T57" s="178" t="s">
        <v>2820</v>
      </c>
      <c r="U57" s="178" t="s">
        <v>3082</v>
      </c>
      <c r="V57" s="178" t="s">
        <v>2853</v>
      </c>
      <c r="W57" s="178" t="s">
        <v>2820</v>
      </c>
      <c r="X57" s="178" t="s">
        <v>3140</v>
      </c>
      <c r="Y57" s="178" t="s">
        <v>3214</v>
      </c>
      <c r="Z57" s="178" t="s">
        <v>2805</v>
      </c>
      <c r="AA57" s="178" t="s">
        <v>2791</v>
      </c>
      <c r="AB57" s="178" t="s">
        <v>2791</v>
      </c>
      <c r="AC57" s="120" t="s">
        <v>2791</v>
      </c>
      <c r="AD57" s="120" t="s">
        <v>2791</v>
      </c>
      <c r="AE57" s="120" t="s">
        <v>2791</v>
      </c>
      <c r="AF57" s="120" t="s">
        <v>2791</v>
      </c>
      <c r="AG57" s="95" t="s">
        <v>3016</v>
      </c>
      <c r="AH57" s="123">
        <f>COUNTIF(Ongoing!$A$2:$X$26,A57)</f>
        <v>0</v>
      </c>
    </row>
    <row r="58" ht="26.25" customHeight="1">
      <c r="A58" s="173" t="s">
        <v>147</v>
      </c>
      <c r="B58" s="173" t="s">
        <v>974</v>
      </c>
      <c r="C58" s="174" t="s">
        <v>144</v>
      </c>
      <c r="D58" s="115" t="s">
        <v>103</v>
      </c>
      <c r="E58" s="115" t="s">
        <v>3033</v>
      </c>
      <c r="F58" s="175" t="s">
        <v>2775</v>
      </c>
      <c r="G58" s="115" t="s">
        <v>3247</v>
      </c>
      <c r="H58" s="176" t="s">
        <v>3248</v>
      </c>
      <c r="I58" s="177" t="s">
        <v>148</v>
      </c>
      <c r="J58" s="177" t="s">
        <v>3249</v>
      </c>
      <c r="K58" s="177" t="s">
        <v>3250</v>
      </c>
      <c r="L58" s="177" t="s">
        <v>3251</v>
      </c>
      <c r="M58" s="178" t="s">
        <v>3252</v>
      </c>
      <c r="N58" s="178" t="s">
        <v>2796</v>
      </c>
      <c r="O58" s="178" t="s">
        <v>2781</v>
      </c>
      <c r="P58" s="178" t="s">
        <v>2811</v>
      </c>
      <c r="Q58" s="179" t="s">
        <v>3253</v>
      </c>
      <c r="R58" s="179" t="s">
        <v>87</v>
      </c>
      <c r="S58" s="173" t="s">
        <v>3254</v>
      </c>
      <c r="T58" s="178" t="s">
        <v>3125</v>
      </c>
      <c r="U58" s="178" t="s">
        <v>2946</v>
      </c>
      <c r="V58" s="178" t="s">
        <v>3255</v>
      </c>
      <c r="W58" s="178" t="s">
        <v>3125</v>
      </c>
      <c r="X58" s="178" t="s">
        <v>2960</v>
      </c>
      <c r="Y58" s="178" t="s">
        <v>3256</v>
      </c>
      <c r="Z58" s="178" t="s">
        <v>3042</v>
      </c>
      <c r="AA58" s="178" t="s">
        <v>2791</v>
      </c>
      <c r="AB58" s="178" t="s">
        <v>2791</v>
      </c>
      <c r="AC58" s="120" t="s">
        <v>2791</v>
      </c>
      <c r="AD58" s="120" t="s">
        <v>2791</v>
      </c>
      <c r="AE58" s="120" t="s">
        <v>2791</v>
      </c>
      <c r="AF58" s="120" t="s">
        <v>2791</v>
      </c>
      <c r="AG58" s="95" t="s">
        <v>3252</v>
      </c>
      <c r="AH58" s="123">
        <f>COUNTIF(Ongoing!$A$2:$X$26,A58)</f>
        <v>0</v>
      </c>
    </row>
    <row r="59" ht="26.25" customHeight="1">
      <c r="A59" s="173" t="s">
        <v>91</v>
      </c>
      <c r="B59" s="173" t="s">
        <v>917</v>
      </c>
      <c r="C59" s="174" t="s">
        <v>61</v>
      </c>
      <c r="D59" s="115" t="s">
        <v>90</v>
      </c>
      <c r="E59" s="115" t="s">
        <v>3045</v>
      </c>
      <c r="F59" s="175" t="s">
        <v>2775</v>
      </c>
      <c r="G59" s="115" t="s">
        <v>3257</v>
      </c>
      <c r="H59" s="176" t="s">
        <v>3258</v>
      </c>
      <c r="I59" s="177" t="s">
        <v>92</v>
      </c>
      <c r="J59" s="177" t="s">
        <v>2938</v>
      </c>
      <c r="K59" s="177" t="s">
        <v>3259</v>
      </c>
      <c r="L59" s="177" t="s">
        <v>3222</v>
      </c>
      <c r="M59" s="178" t="s">
        <v>3039</v>
      </c>
      <c r="N59" s="178" t="s">
        <v>2796</v>
      </c>
      <c r="O59" s="178" t="s">
        <v>2781</v>
      </c>
      <c r="P59" s="178" t="s">
        <v>3028</v>
      </c>
      <c r="Q59" s="179" t="s">
        <v>2918</v>
      </c>
      <c r="R59" s="179" t="s">
        <v>87</v>
      </c>
      <c r="S59" s="173" t="s">
        <v>3260</v>
      </c>
      <c r="T59" s="178" t="s">
        <v>3261</v>
      </c>
      <c r="U59" s="178" t="s">
        <v>2900</v>
      </c>
      <c r="V59" s="178" t="s">
        <v>3210</v>
      </c>
      <c r="W59" s="178" t="s">
        <v>3125</v>
      </c>
      <c r="X59" s="178" t="s">
        <v>2910</v>
      </c>
      <c r="Y59" s="178" t="s">
        <v>2974</v>
      </c>
      <c r="Z59" s="178" t="s">
        <v>2921</v>
      </c>
      <c r="AA59" s="178" t="s">
        <v>2791</v>
      </c>
      <c r="AB59" s="178" t="s">
        <v>2791</v>
      </c>
      <c r="AC59" s="120" t="s">
        <v>2791</v>
      </c>
      <c r="AD59" s="120" t="s">
        <v>2791</v>
      </c>
      <c r="AE59" s="120" t="s">
        <v>2791</v>
      </c>
      <c r="AF59" s="120" t="s">
        <v>2791</v>
      </c>
      <c r="AG59" s="95" t="s">
        <v>3039</v>
      </c>
      <c r="AH59" s="123">
        <f>COUNTIF(Ongoing!$A$2:$X$26,A59)</f>
        <v>0</v>
      </c>
    </row>
    <row r="60" ht="26.25" customHeight="1">
      <c r="A60" s="173" t="s">
        <v>117</v>
      </c>
      <c r="B60" s="173" t="s">
        <v>917</v>
      </c>
      <c r="C60" s="174" t="s">
        <v>66</v>
      </c>
      <c r="D60" s="115" t="s">
        <v>95</v>
      </c>
      <c r="E60" s="115" t="s">
        <v>2792</v>
      </c>
      <c r="F60" s="175" t="s">
        <v>2775</v>
      </c>
      <c r="G60" s="115" t="s">
        <v>3262</v>
      </c>
      <c r="H60" s="176" t="s">
        <v>3263</v>
      </c>
      <c r="I60" s="177" t="s">
        <v>118</v>
      </c>
      <c r="J60" s="177" t="s">
        <v>1204</v>
      </c>
      <c r="K60" s="177" t="s">
        <v>3264</v>
      </c>
      <c r="L60" s="177" t="s">
        <v>3265</v>
      </c>
      <c r="M60" s="178" t="s">
        <v>3102</v>
      </c>
      <c r="N60" s="178" t="s">
        <v>2796</v>
      </c>
      <c r="O60" s="178" t="s">
        <v>3115</v>
      </c>
      <c r="P60" s="178" t="s">
        <v>2860</v>
      </c>
      <c r="Q60" s="179" t="s">
        <v>3266</v>
      </c>
      <c r="R60" s="179" t="s">
        <v>87</v>
      </c>
      <c r="S60" s="173" t="s">
        <v>3267</v>
      </c>
      <c r="T60" s="178" t="s">
        <v>2944</v>
      </c>
      <c r="U60" s="178" t="s">
        <v>2984</v>
      </c>
      <c r="V60" s="178" t="s">
        <v>3097</v>
      </c>
      <c r="W60" s="178" t="s">
        <v>3118</v>
      </c>
      <c r="X60" s="178" t="s">
        <v>3126</v>
      </c>
      <c r="Y60" s="178" t="s">
        <v>3268</v>
      </c>
      <c r="Z60" s="178" t="s">
        <v>3105</v>
      </c>
      <c r="AA60" s="178" t="s">
        <v>2791</v>
      </c>
      <c r="AB60" s="178" t="s">
        <v>2791</v>
      </c>
      <c r="AC60" s="120" t="s">
        <v>2791</v>
      </c>
      <c r="AD60" s="120" t="s">
        <v>2791</v>
      </c>
      <c r="AE60" s="120" t="s">
        <v>2791</v>
      </c>
      <c r="AF60" s="120" t="s">
        <v>2791</v>
      </c>
      <c r="AG60" s="95" t="s">
        <v>3102</v>
      </c>
      <c r="AH60" s="123">
        <f>COUNTIF(Ongoing!$A$2:$X$26,A60)</f>
        <v>0</v>
      </c>
    </row>
    <row r="61" ht="26.25" customHeight="1">
      <c r="A61" s="173" t="s">
        <v>587</v>
      </c>
      <c r="B61" s="173" t="s">
        <v>917</v>
      </c>
      <c r="C61" s="174" t="s">
        <v>53</v>
      </c>
      <c r="D61" s="115" t="s">
        <v>116</v>
      </c>
      <c r="E61" s="115" t="s">
        <v>2949</v>
      </c>
      <c r="F61" s="175" t="s">
        <v>2775</v>
      </c>
      <c r="G61" s="115" t="s">
        <v>3269</v>
      </c>
      <c r="H61" s="176" t="s">
        <v>372</v>
      </c>
      <c r="I61" s="177" t="s">
        <v>588</v>
      </c>
      <c r="J61" s="177" t="s">
        <v>3270</v>
      </c>
      <c r="K61" s="177" t="s">
        <v>3122</v>
      </c>
      <c r="L61" s="177" t="s">
        <v>2978</v>
      </c>
      <c r="M61" s="178" t="s">
        <v>3136</v>
      </c>
      <c r="N61" s="178" t="s">
        <v>2796</v>
      </c>
      <c r="O61" s="178" t="s">
        <v>2781</v>
      </c>
      <c r="P61" s="178" t="s">
        <v>579</v>
      </c>
      <c r="Q61" s="179" t="s">
        <v>2826</v>
      </c>
      <c r="R61" s="179" t="s">
        <v>582</v>
      </c>
      <c r="S61" s="173" t="s">
        <v>3271</v>
      </c>
      <c r="T61" s="178" t="s">
        <v>2805</v>
      </c>
      <c r="U61" s="178" t="s">
        <v>3009</v>
      </c>
      <c r="V61" s="178" t="s">
        <v>2818</v>
      </c>
      <c r="W61" s="178" t="s">
        <v>3272</v>
      </c>
      <c r="X61" s="178" t="s">
        <v>3273</v>
      </c>
      <c r="Y61" s="178" t="s">
        <v>2841</v>
      </c>
      <c r="Z61" s="178" t="s">
        <v>2921</v>
      </c>
      <c r="AA61" s="178" t="s">
        <v>2791</v>
      </c>
      <c r="AB61" s="178" t="s">
        <v>2791</v>
      </c>
      <c r="AC61" s="120" t="s">
        <v>2791</v>
      </c>
      <c r="AD61" s="120" t="s">
        <v>2791</v>
      </c>
      <c r="AE61" s="120" t="s">
        <v>2791</v>
      </c>
      <c r="AF61" s="120" t="s">
        <v>2791</v>
      </c>
      <c r="AG61" s="95" t="s">
        <v>3136</v>
      </c>
      <c r="AH61" s="123">
        <f>COUNTIF(Ongoing!$A$2:$X$26,A61)</f>
        <v>0</v>
      </c>
    </row>
    <row r="62" ht="26.25" customHeight="1">
      <c r="A62" s="180" t="s">
        <v>412</v>
      </c>
      <c r="B62" s="180" t="s">
        <v>78</v>
      </c>
      <c r="C62" s="181" t="s">
        <v>124</v>
      </c>
      <c r="D62" s="115" t="s">
        <v>256</v>
      </c>
      <c r="E62" s="115" t="s">
        <v>3012</v>
      </c>
      <c r="F62" s="175" t="s">
        <v>2775</v>
      </c>
      <c r="G62" s="115" t="s">
        <v>3274</v>
      </c>
      <c r="H62" s="176" t="s">
        <v>431</v>
      </c>
      <c r="I62" s="177" t="s">
        <v>413</v>
      </c>
      <c r="J62" s="177" t="s">
        <v>3122</v>
      </c>
      <c r="K62" s="177" t="s">
        <v>3014</v>
      </c>
      <c r="L62" s="177" t="s">
        <v>3094</v>
      </c>
      <c r="M62" s="178" t="s">
        <v>2998</v>
      </c>
      <c r="N62" s="178" t="s">
        <v>3004</v>
      </c>
      <c r="O62" s="178" t="s">
        <v>2781</v>
      </c>
      <c r="P62" s="178" t="s">
        <v>2797</v>
      </c>
      <c r="Q62" s="179" t="s">
        <v>2892</v>
      </c>
      <c r="R62" s="179" t="s">
        <v>372</v>
      </c>
      <c r="S62" s="180" t="s">
        <v>3275</v>
      </c>
      <c r="T62" s="178" t="s">
        <v>3272</v>
      </c>
      <c r="U62" s="178" t="s">
        <v>3276</v>
      </c>
      <c r="V62" s="178" t="s">
        <v>3277</v>
      </c>
      <c r="W62" s="178" t="s">
        <v>3272</v>
      </c>
      <c r="X62" s="178" t="s">
        <v>2900</v>
      </c>
      <c r="Y62" s="178" t="s">
        <v>3237</v>
      </c>
      <c r="Z62" s="178" t="s">
        <v>2921</v>
      </c>
      <c r="AA62" s="178" t="s">
        <v>2791</v>
      </c>
      <c r="AB62" s="178" t="s">
        <v>2791</v>
      </c>
      <c r="AC62" s="120" t="s">
        <v>2791</v>
      </c>
      <c r="AD62" s="120" t="s">
        <v>2791</v>
      </c>
      <c r="AE62" s="120" t="s">
        <v>2791</v>
      </c>
      <c r="AF62" s="120" t="s">
        <v>2791</v>
      </c>
      <c r="AG62" s="95" t="s">
        <v>2998</v>
      </c>
      <c r="AH62" s="123">
        <f>COUNTIF(Ongoing!$A$2:$X$26,A62)</f>
        <v>0</v>
      </c>
    </row>
    <row r="63" ht="26.25" customHeight="1">
      <c r="A63" s="180" t="s">
        <v>222</v>
      </c>
      <c r="B63" s="180" t="s">
        <v>917</v>
      </c>
      <c r="C63" s="181" t="s">
        <v>57</v>
      </c>
      <c r="D63" s="115" t="s">
        <v>121</v>
      </c>
      <c r="E63" s="115" t="s">
        <v>2806</v>
      </c>
      <c r="F63" s="175" t="s">
        <v>2775</v>
      </c>
      <c r="G63" s="115" t="s">
        <v>3278</v>
      </c>
      <c r="H63" s="176" t="s">
        <v>3279</v>
      </c>
      <c r="I63" s="177" t="s">
        <v>223</v>
      </c>
      <c r="J63" s="177" t="s">
        <v>3280</v>
      </c>
      <c r="K63" s="177" t="s">
        <v>2137</v>
      </c>
      <c r="L63" s="177" t="s">
        <v>2860</v>
      </c>
      <c r="M63" s="178" t="s">
        <v>2836</v>
      </c>
      <c r="N63" s="178" t="s">
        <v>2796</v>
      </c>
      <c r="O63" s="178" t="s">
        <v>2781</v>
      </c>
      <c r="P63" s="178" t="s">
        <v>2813</v>
      </c>
      <c r="Q63" s="179" t="s">
        <v>3058</v>
      </c>
      <c r="R63" s="179" t="s">
        <v>182</v>
      </c>
      <c r="S63" s="180" t="s">
        <v>3281</v>
      </c>
      <c r="T63" s="178" t="s">
        <v>3282</v>
      </c>
      <c r="U63" s="178" t="s">
        <v>2817</v>
      </c>
      <c r="V63" s="178" t="s">
        <v>3025</v>
      </c>
      <c r="W63" s="178" t="s">
        <v>3282</v>
      </c>
      <c r="X63" s="178" t="s">
        <v>2830</v>
      </c>
      <c r="Y63" s="178" t="s">
        <v>2830</v>
      </c>
      <c r="Z63" s="178" t="s">
        <v>2790</v>
      </c>
      <c r="AA63" s="178" t="s">
        <v>2791</v>
      </c>
      <c r="AB63" s="178" t="s">
        <v>2791</v>
      </c>
      <c r="AC63" s="120" t="s">
        <v>2791</v>
      </c>
      <c r="AD63" s="120" t="s">
        <v>2791</v>
      </c>
      <c r="AE63" s="120" t="s">
        <v>2791</v>
      </c>
      <c r="AF63" s="120" t="s">
        <v>2791</v>
      </c>
      <c r="AG63" s="95" t="s">
        <v>2836</v>
      </c>
      <c r="AH63" s="123">
        <f>COUNTIF(Ongoing!$A$2:$X$26,A63)</f>
        <v>0</v>
      </c>
    </row>
    <row r="64" ht="26.25" customHeight="1">
      <c r="A64" s="180" t="s">
        <v>606</v>
      </c>
      <c r="B64" s="180" t="s">
        <v>63</v>
      </c>
      <c r="C64" s="181" t="s">
        <v>70</v>
      </c>
      <c r="D64" s="115" t="s">
        <v>244</v>
      </c>
      <c r="E64" s="115" t="s">
        <v>2987</v>
      </c>
      <c r="F64" s="175" t="s">
        <v>2775</v>
      </c>
      <c r="G64" s="115" t="s">
        <v>3283</v>
      </c>
      <c r="H64" s="176" t="s">
        <v>3284</v>
      </c>
      <c r="I64" s="177" t="s">
        <v>607</v>
      </c>
      <c r="J64" s="177" t="s">
        <v>3285</v>
      </c>
      <c r="K64" s="177" t="s">
        <v>3286</v>
      </c>
      <c r="L64" s="177" t="s">
        <v>517</v>
      </c>
      <c r="M64" s="178" t="s">
        <v>2941</v>
      </c>
      <c r="N64" s="178" t="s">
        <v>2796</v>
      </c>
      <c r="O64" s="178" t="s">
        <v>3172</v>
      </c>
      <c r="P64" s="178" t="s">
        <v>2847</v>
      </c>
      <c r="Q64" s="179" t="s">
        <v>3017</v>
      </c>
      <c r="R64" s="179" t="s">
        <v>582</v>
      </c>
      <c r="S64" s="180" t="s">
        <v>3287</v>
      </c>
      <c r="T64" s="178" t="s">
        <v>3052</v>
      </c>
      <c r="U64" s="178" t="s">
        <v>3273</v>
      </c>
      <c r="V64" s="178" t="s">
        <v>2788</v>
      </c>
      <c r="W64" s="178" t="s">
        <v>3052</v>
      </c>
      <c r="X64" s="178" t="s">
        <v>2871</v>
      </c>
      <c r="Y64" s="178" t="s">
        <v>2818</v>
      </c>
      <c r="Z64" s="178" t="s">
        <v>2884</v>
      </c>
      <c r="AA64" s="178" t="s">
        <v>2791</v>
      </c>
      <c r="AB64" s="178" t="s">
        <v>2791</v>
      </c>
      <c r="AC64" s="120" t="s">
        <v>2791</v>
      </c>
      <c r="AD64" s="120" t="s">
        <v>2791</v>
      </c>
      <c r="AE64" s="120" t="s">
        <v>2791</v>
      </c>
      <c r="AF64" s="120" t="s">
        <v>2791</v>
      </c>
      <c r="AG64" s="95" t="s">
        <v>2941</v>
      </c>
      <c r="AH64" s="123">
        <f>COUNTIF(Ongoing!$A$2:$X$26,A64)</f>
        <v>0</v>
      </c>
    </row>
    <row r="65" ht="26.25" customHeight="1">
      <c r="A65" s="180" t="s">
        <v>224</v>
      </c>
      <c r="B65" s="180" t="s">
        <v>917</v>
      </c>
      <c r="C65" s="181" t="s">
        <v>66</v>
      </c>
      <c r="D65" s="115" t="s">
        <v>95</v>
      </c>
      <c r="E65" s="115" t="s">
        <v>2792</v>
      </c>
      <c r="F65" s="175" t="s">
        <v>2775</v>
      </c>
      <c r="G65" s="115" t="s">
        <v>3288</v>
      </c>
      <c r="H65" s="176" t="s">
        <v>390</v>
      </c>
      <c r="I65" s="177" t="s">
        <v>225</v>
      </c>
      <c r="J65" s="177" t="s">
        <v>1776</v>
      </c>
      <c r="K65" s="177" t="s">
        <v>905</v>
      </c>
      <c r="L65" s="177" t="s">
        <v>3289</v>
      </c>
      <c r="M65" s="178" t="s">
        <v>3290</v>
      </c>
      <c r="N65" s="178" t="s">
        <v>2796</v>
      </c>
      <c r="O65" s="178" t="s">
        <v>2781</v>
      </c>
      <c r="P65" s="178" t="s">
        <v>2956</v>
      </c>
      <c r="Q65" s="179" t="s">
        <v>2892</v>
      </c>
      <c r="R65" s="179" t="s">
        <v>182</v>
      </c>
      <c r="S65" s="180" t="s">
        <v>3291</v>
      </c>
      <c r="T65" s="178" t="s">
        <v>2884</v>
      </c>
      <c r="U65" s="178" t="s">
        <v>2900</v>
      </c>
      <c r="V65" s="178" t="s">
        <v>3277</v>
      </c>
      <c r="W65" s="178" t="s">
        <v>2884</v>
      </c>
      <c r="X65" s="178" t="s">
        <v>3204</v>
      </c>
      <c r="Y65" s="178" t="s">
        <v>2925</v>
      </c>
      <c r="Z65" s="178" t="s">
        <v>3105</v>
      </c>
      <c r="AA65" s="178" t="s">
        <v>2791</v>
      </c>
      <c r="AB65" s="178" t="s">
        <v>2791</v>
      </c>
      <c r="AC65" s="120" t="s">
        <v>2791</v>
      </c>
      <c r="AD65" s="120" t="s">
        <v>2791</v>
      </c>
      <c r="AE65" s="120" t="s">
        <v>2791</v>
      </c>
      <c r="AF65" s="120" t="s">
        <v>2791</v>
      </c>
      <c r="AG65" s="95" t="s">
        <v>3290</v>
      </c>
      <c r="AH65" s="123">
        <f>COUNTIF(Ongoing!$A$2:$X$26,A65)</f>
        <v>0</v>
      </c>
    </row>
    <row r="66" ht="26.25" customHeight="1">
      <c r="A66" s="180" t="s">
        <v>633</v>
      </c>
      <c r="B66" s="180" t="s">
        <v>63</v>
      </c>
      <c r="C66" s="181" t="s">
        <v>63</v>
      </c>
      <c r="D66" s="115" t="s">
        <v>241</v>
      </c>
      <c r="E66" s="115" t="s">
        <v>3292</v>
      </c>
      <c r="F66" s="175" t="s">
        <v>2775</v>
      </c>
      <c r="G66" s="115" t="s">
        <v>3293</v>
      </c>
      <c r="H66" s="176" t="s">
        <v>3112</v>
      </c>
      <c r="I66" s="177" t="s">
        <v>634</v>
      </c>
      <c r="J66" s="177" t="s">
        <v>2977</v>
      </c>
      <c r="K66" s="177" t="s">
        <v>3244</v>
      </c>
      <c r="L66" s="177" t="s">
        <v>3294</v>
      </c>
      <c r="M66" s="178" t="s">
        <v>3016</v>
      </c>
      <c r="N66" s="178" t="s">
        <v>2796</v>
      </c>
      <c r="O66" s="178" t="s">
        <v>2781</v>
      </c>
      <c r="P66" s="178" t="s">
        <v>3295</v>
      </c>
      <c r="Q66" s="179" t="s">
        <v>3028</v>
      </c>
      <c r="R66" s="179" t="s">
        <v>618</v>
      </c>
      <c r="S66" s="180" t="s">
        <v>3296</v>
      </c>
      <c r="T66" s="178" t="s">
        <v>2785</v>
      </c>
      <c r="U66" s="178" t="s">
        <v>3076</v>
      </c>
      <c r="V66" s="178" t="s">
        <v>2971</v>
      </c>
      <c r="W66" s="178" t="s">
        <v>3297</v>
      </c>
      <c r="X66" s="178" t="s">
        <v>2900</v>
      </c>
      <c r="Y66" s="178" t="s">
        <v>3298</v>
      </c>
      <c r="Z66" s="178" t="s">
        <v>2785</v>
      </c>
      <c r="AA66" s="178" t="s">
        <v>2791</v>
      </c>
      <c r="AB66" s="178" t="s">
        <v>2791</v>
      </c>
      <c r="AC66" s="120" t="s">
        <v>2791</v>
      </c>
      <c r="AD66" s="120" t="s">
        <v>2791</v>
      </c>
      <c r="AE66" s="120" t="s">
        <v>2791</v>
      </c>
      <c r="AF66" s="120" t="s">
        <v>2791</v>
      </c>
      <c r="AG66" s="95" t="s">
        <v>3016</v>
      </c>
      <c r="AH66" s="123">
        <f>COUNTIF(Ongoing!$A$2:$X$26,A66)</f>
        <v>0</v>
      </c>
    </row>
    <row r="67" ht="26.25" customHeight="1">
      <c r="A67" s="180" t="s">
        <v>185</v>
      </c>
      <c r="B67" s="180" t="s">
        <v>78</v>
      </c>
      <c r="C67" s="181" t="s">
        <v>78</v>
      </c>
      <c r="D67" s="115" t="s">
        <v>98</v>
      </c>
      <c r="E67" s="115" t="s">
        <v>2889</v>
      </c>
      <c r="F67" s="175" t="s">
        <v>2775</v>
      </c>
      <c r="G67" s="115" t="s">
        <v>3299</v>
      </c>
      <c r="H67" s="176" t="s">
        <v>3300</v>
      </c>
      <c r="I67" s="177" t="s">
        <v>186</v>
      </c>
      <c r="J67" s="177" t="s">
        <v>3301</v>
      </c>
      <c r="K67" s="177" t="s">
        <v>3302</v>
      </c>
      <c r="L67" s="177" t="s">
        <v>3303</v>
      </c>
      <c r="M67" s="178" t="s">
        <v>3220</v>
      </c>
      <c r="N67" s="178" t="s">
        <v>3304</v>
      </c>
      <c r="O67" s="178" t="s">
        <v>3005</v>
      </c>
      <c r="P67" s="178" t="s">
        <v>3305</v>
      </c>
      <c r="Q67" s="179" t="s">
        <v>3306</v>
      </c>
      <c r="R67" s="179" t="s">
        <v>182</v>
      </c>
      <c r="S67" s="180" t="s">
        <v>3307</v>
      </c>
      <c r="T67" s="178" t="s">
        <v>2908</v>
      </c>
      <c r="U67" s="178" t="s">
        <v>2947</v>
      </c>
      <c r="V67" s="178" t="s">
        <v>3308</v>
      </c>
      <c r="W67" s="178" t="s">
        <v>3118</v>
      </c>
      <c r="X67" s="178" t="s">
        <v>3126</v>
      </c>
      <c r="Y67" s="178" t="s">
        <v>3309</v>
      </c>
      <c r="Z67" s="178" t="s">
        <v>3051</v>
      </c>
      <c r="AA67" s="178" t="s">
        <v>2791</v>
      </c>
      <c r="AB67" s="178" t="s">
        <v>2791</v>
      </c>
      <c r="AC67" s="120" t="s">
        <v>2791</v>
      </c>
      <c r="AD67" s="120" t="s">
        <v>2791</v>
      </c>
      <c r="AE67" s="120" t="s">
        <v>2791</v>
      </c>
      <c r="AF67" s="120" t="s">
        <v>2791</v>
      </c>
      <c r="AG67" s="95" t="s">
        <v>3220</v>
      </c>
      <c r="AH67" s="123">
        <f>COUNTIF(Ongoing!$A$2:$X$26,A67)</f>
        <v>0</v>
      </c>
    </row>
    <row r="68" ht="26.25" customHeight="1">
      <c r="A68" s="180" t="s">
        <v>763</v>
      </c>
      <c r="B68" s="180" t="s">
        <v>917</v>
      </c>
      <c r="C68" s="181" t="s">
        <v>58</v>
      </c>
      <c r="D68" s="115" t="s">
        <v>197</v>
      </c>
      <c r="E68" s="115" t="s">
        <v>2994</v>
      </c>
      <c r="F68" s="175" t="s">
        <v>2775</v>
      </c>
      <c r="G68" s="115" t="s">
        <v>3310</v>
      </c>
      <c r="H68" s="176" t="s">
        <v>502</v>
      </c>
      <c r="I68" s="177" t="s">
        <v>487</v>
      </c>
      <c r="J68" s="177" t="s">
        <v>2823</v>
      </c>
      <c r="K68" s="177" t="s">
        <v>2810</v>
      </c>
      <c r="L68" s="177" t="s">
        <v>3040</v>
      </c>
      <c r="M68" s="178" t="s">
        <v>1214</v>
      </c>
      <c r="N68" s="178" t="s">
        <v>2796</v>
      </c>
      <c r="O68" s="178" t="s">
        <v>2781</v>
      </c>
      <c r="P68" s="178" t="s">
        <v>3311</v>
      </c>
      <c r="Q68" s="179" t="s">
        <v>3312</v>
      </c>
      <c r="R68" s="179" t="s">
        <v>618</v>
      </c>
      <c r="S68" s="180" t="s">
        <v>3313</v>
      </c>
      <c r="T68" s="178" t="s">
        <v>2856</v>
      </c>
      <c r="U68" s="178" t="s">
        <v>2855</v>
      </c>
      <c r="V68" s="178" t="s">
        <v>3314</v>
      </c>
      <c r="W68" s="178" t="s">
        <v>2856</v>
      </c>
      <c r="X68" s="178" t="s">
        <v>2791</v>
      </c>
      <c r="Y68" s="178" t="s">
        <v>2791</v>
      </c>
      <c r="Z68" s="178" t="s">
        <v>2791</v>
      </c>
      <c r="AA68" s="178" t="s">
        <v>2791</v>
      </c>
      <c r="AB68" s="178" t="s">
        <v>2791</v>
      </c>
      <c r="AC68" s="120" t="s">
        <v>2791</v>
      </c>
      <c r="AD68" s="120" t="s">
        <v>2791</v>
      </c>
      <c r="AE68" s="120" t="s">
        <v>2791</v>
      </c>
      <c r="AF68" s="120" t="s">
        <v>2791</v>
      </c>
      <c r="AG68" s="95" t="s">
        <v>1214</v>
      </c>
      <c r="AH68" s="123">
        <f>COUNTIF(Ongoing!$A$2:$X$26,A68)</f>
        <v>0</v>
      </c>
    </row>
    <row r="69" ht="26.25" customHeight="1">
      <c r="A69" s="180" t="s">
        <v>750</v>
      </c>
      <c r="B69" s="180" t="s">
        <v>917</v>
      </c>
      <c r="C69" s="181" t="s">
        <v>57</v>
      </c>
      <c r="D69" s="115" t="s">
        <v>259</v>
      </c>
      <c r="E69" s="115" t="s">
        <v>3064</v>
      </c>
      <c r="F69" s="175" t="s">
        <v>2775</v>
      </c>
      <c r="G69" s="115" t="s">
        <v>3315</v>
      </c>
      <c r="H69" s="176" t="s">
        <v>87</v>
      </c>
      <c r="I69" s="177" t="s">
        <v>485</v>
      </c>
      <c r="J69" s="177" t="s">
        <v>2823</v>
      </c>
      <c r="K69" s="177" t="s">
        <v>2810</v>
      </c>
      <c r="L69" s="177" t="s">
        <v>2847</v>
      </c>
      <c r="M69" s="178" t="s">
        <v>2779</v>
      </c>
      <c r="N69" s="178" t="s">
        <v>2796</v>
      </c>
      <c r="O69" s="178" t="s">
        <v>2781</v>
      </c>
      <c r="P69" s="178" t="s">
        <v>2813</v>
      </c>
      <c r="Q69" s="179" t="s">
        <v>2847</v>
      </c>
      <c r="R69" s="179" t="s">
        <v>618</v>
      </c>
      <c r="S69" s="180" t="s">
        <v>3316</v>
      </c>
      <c r="T69" s="178" t="s">
        <v>3063</v>
      </c>
      <c r="U69" s="178" t="s">
        <v>2817</v>
      </c>
      <c r="V69" s="178" t="s">
        <v>3273</v>
      </c>
      <c r="W69" s="178" t="s">
        <v>3063</v>
      </c>
      <c r="X69" s="178" t="s">
        <v>2816</v>
      </c>
      <c r="Y69" s="178" t="s">
        <v>2842</v>
      </c>
      <c r="Z69" s="178" t="s">
        <v>2851</v>
      </c>
      <c r="AA69" s="178" t="s">
        <v>2791</v>
      </c>
      <c r="AB69" s="178" t="s">
        <v>2791</v>
      </c>
      <c r="AC69" s="120" t="s">
        <v>2791</v>
      </c>
      <c r="AD69" s="120" t="s">
        <v>2791</v>
      </c>
      <c r="AE69" s="120" t="s">
        <v>2791</v>
      </c>
      <c r="AF69" s="120" t="s">
        <v>2791</v>
      </c>
      <c r="AG69" s="95" t="s">
        <v>2779</v>
      </c>
      <c r="AH69" s="123">
        <f>COUNTIF(Ongoing!$A$2:$X$26,A69)</f>
        <v>0</v>
      </c>
    </row>
    <row r="70" ht="26.25" customHeight="1">
      <c r="A70" s="180" t="s">
        <v>298</v>
      </c>
      <c r="B70" s="180" t="s">
        <v>63</v>
      </c>
      <c r="C70" s="181" t="s">
        <v>70</v>
      </c>
      <c r="D70" s="115" t="s">
        <v>116</v>
      </c>
      <c r="E70" s="115" t="s">
        <v>2949</v>
      </c>
      <c r="F70" s="175" t="s">
        <v>2775</v>
      </c>
      <c r="G70" s="115" t="s">
        <v>3317</v>
      </c>
      <c r="H70" s="176" t="s">
        <v>1548</v>
      </c>
      <c r="I70" s="177" t="s">
        <v>299</v>
      </c>
      <c r="J70" s="177" t="s">
        <v>3318</v>
      </c>
      <c r="K70" s="177" t="s">
        <v>3319</v>
      </c>
      <c r="L70" s="177" t="s">
        <v>2940</v>
      </c>
      <c r="M70" s="178" t="s">
        <v>3171</v>
      </c>
      <c r="N70" s="178" t="s">
        <v>2796</v>
      </c>
      <c r="O70" s="178" t="s">
        <v>3172</v>
      </c>
      <c r="P70" s="178" t="s">
        <v>2956</v>
      </c>
      <c r="Q70" s="179" t="s">
        <v>3158</v>
      </c>
      <c r="R70" s="179" t="s">
        <v>269</v>
      </c>
      <c r="S70" s="180" t="s">
        <v>3320</v>
      </c>
      <c r="T70" s="178" t="s">
        <v>3160</v>
      </c>
      <c r="U70" s="178" t="s">
        <v>2900</v>
      </c>
      <c r="V70" s="178" t="s">
        <v>3161</v>
      </c>
      <c r="W70" s="178" t="s">
        <v>3160</v>
      </c>
      <c r="X70" s="178" t="s">
        <v>2819</v>
      </c>
      <c r="Y70" s="178" t="s">
        <v>3224</v>
      </c>
      <c r="Z70" s="178" t="s">
        <v>2921</v>
      </c>
      <c r="AA70" s="178" t="s">
        <v>2791</v>
      </c>
      <c r="AB70" s="178" t="s">
        <v>2791</v>
      </c>
      <c r="AC70" s="120" t="s">
        <v>2791</v>
      </c>
      <c r="AD70" s="120" t="s">
        <v>2791</v>
      </c>
      <c r="AE70" s="120" t="s">
        <v>2791</v>
      </c>
      <c r="AF70" s="120" t="s">
        <v>2791</v>
      </c>
      <c r="AG70" s="95" t="s">
        <v>3171</v>
      </c>
      <c r="AH70" s="123">
        <f>COUNTIF(Ongoing!$A$2:$X$26,A70)</f>
        <v>0</v>
      </c>
    </row>
    <row r="71" ht="26.25" customHeight="1">
      <c r="A71" s="180" t="s">
        <v>399</v>
      </c>
      <c r="B71" s="180" t="s">
        <v>917</v>
      </c>
      <c r="C71" s="181" t="s">
        <v>57</v>
      </c>
      <c r="D71" s="115" t="s">
        <v>197</v>
      </c>
      <c r="E71" s="115" t="s">
        <v>2994</v>
      </c>
      <c r="F71" s="175" t="s">
        <v>2775</v>
      </c>
      <c r="G71" s="115" t="s">
        <v>3321</v>
      </c>
      <c r="H71" s="176" t="s">
        <v>617</v>
      </c>
      <c r="I71" s="177" t="s">
        <v>400</v>
      </c>
      <c r="J71" s="177" t="s">
        <v>2891</v>
      </c>
      <c r="K71" s="177" t="s">
        <v>2963</v>
      </c>
      <c r="L71" s="177" t="s">
        <v>2794</v>
      </c>
      <c r="M71" s="178" t="s">
        <v>2795</v>
      </c>
      <c r="N71" s="178" t="s">
        <v>2796</v>
      </c>
      <c r="O71" s="178" t="s">
        <v>2781</v>
      </c>
      <c r="P71" s="178" t="s">
        <v>3137</v>
      </c>
      <c r="Q71" s="179" t="s">
        <v>2826</v>
      </c>
      <c r="R71" s="179" t="s">
        <v>372</v>
      </c>
      <c r="S71" s="180" t="s">
        <v>3322</v>
      </c>
      <c r="T71" s="178" t="s">
        <v>3323</v>
      </c>
      <c r="U71" s="178" t="s">
        <v>3140</v>
      </c>
      <c r="V71" s="178" t="s">
        <v>2829</v>
      </c>
      <c r="W71" s="178" t="s">
        <v>3323</v>
      </c>
      <c r="X71" s="178" t="s">
        <v>2829</v>
      </c>
      <c r="Y71" s="178" t="s">
        <v>2817</v>
      </c>
      <c r="Z71" s="178" t="s">
        <v>3181</v>
      </c>
      <c r="AA71" s="178" t="s">
        <v>2791</v>
      </c>
      <c r="AB71" s="178" t="s">
        <v>2791</v>
      </c>
      <c r="AC71" s="120" t="s">
        <v>2791</v>
      </c>
      <c r="AD71" s="120" t="s">
        <v>2791</v>
      </c>
      <c r="AE71" s="120" t="s">
        <v>2791</v>
      </c>
      <c r="AF71" s="120" t="s">
        <v>2791</v>
      </c>
      <c r="AG71" s="95" t="s">
        <v>2795</v>
      </c>
      <c r="AH71" s="123">
        <f>COUNTIF(Ongoing!$A$2:$X$26,A71)</f>
        <v>0</v>
      </c>
    </row>
    <row r="72" ht="26.25" customHeight="1">
      <c r="A72" s="180" t="s">
        <v>476</v>
      </c>
      <c r="B72" s="180" t="s">
        <v>63</v>
      </c>
      <c r="C72" s="181" t="s">
        <v>74</v>
      </c>
      <c r="D72" s="115" t="s">
        <v>98</v>
      </c>
      <c r="E72" s="115" t="s">
        <v>2889</v>
      </c>
      <c r="F72" s="175" t="s">
        <v>2775</v>
      </c>
      <c r="G72" s="115" t="s">
        <v>3324</v>
      </c>
      <c r="H72" s="176" t="s">
        <v>615</v>
      </c>
      <c r="I72" s="177" t="s">
        <v>477</v>
      </c>
      <c r="J72" s="177" t="s">
        <v>2977</v>
      </c>
      <c r="K72" s="177" t="s">
        <v>3286</v>
      </c>
      <c r="L72" s="177" t="s">
        <v>477</v>
      </c>
      <c r="M72" s="178" t="s">
        <v>2779</v>
      </c>
      <c r="N72" s="178" t="s">
        <v>2796</v>
      </c>
      <c r="O72" s="178" t="s">
        <v>2781</v>
      </c>
      <c r="P72" s="178" t="s">
        <v>2978</v>
      </c>
      <c r="Q72" s="179" t="s">
        <v>3325</v>
      </c>
      <c r="R72" s="179" t="s">
        <v>431</v>
      </c>
      <c r="S72" s="180" t="s">
        <v>3326</v>
      </c>
      <c r="T72" s="178" t="s">
        <v>3118</v>
      </c>
      <c r="U72" s="178" t="s">
        <v>2831</v>
      </c>
      <c r="V72" s="178" t="s">
        <v>3327</v>
      </c>
      <c r="W72" s="178" t="s">
        <v>3150</v>
      </c>
      <c r="X72" s="178" t="s">
        <v>2871</v>
      </c>
      <c r="Y72" s="178" t="s">
        <v>3328</v>
      </c>
      <c r="Z72" s="178" t="s">
        <v>2805</v>
      </c>
      <c r="AA72" s="178" t="s">
        <v>2791</v>
      </c>
      <c r="AB72" s="178" t="s">
        <v>2791</v>
      </c>
      <c r="AC72" s="120" t="s">
        <v>2791</v>
      </c>
      <c r="AD72" s="120" t="s">
        <v>2791</v>
      </c>
      <c r="AE72" s="120" t="s">
        <v>2791</v>
      </c>
      <c r="AF72" s="120" t="s">
        <v>2791</v>
      </c>
      <c r="AG72" s="95" t="s">
        <v>2779</v>
      </c>
      <c r="AH72" s="123">
        <f>COUNTIF(Ongoing!$A$2:$X$26,A72)</f>
        <v>0</v>
      </c>
    </row>
    <row r="73" ht="26.25" customHeight="1">
      <c r="A73" s="180" t="s">
        <v>650</v>
      </c>
      <c r="B73" s="180" t="s">
        <v>63</v>
      </c>
      <c r="C73" s="181" t="s">
        <v>64</v>
      </c>
      <c r="D73" s="115" t="s">
        <v>103</v>
      </c>
      <c r="E73" s="115" t="s">
        <v>3033</v>
      </c>
      <c r="F73" s="175" t="s">
        <v>2775</v>
      </c>
      <c r="G73" s="115" t="s">
        <v>3329</v>
      </c>
      <c r="H73" s="176" t="s">
        <v>604</v>
      </c>
      <c r="I73" s="177" t="s">
        <v>651</v>
      </c>
      <c r="J73" s="177" t="s">
        <v>3285</v>
      </c>
      <c r="K73" s="177" t="s">
        <v>2810</v>
      </c>
      <c r="L73" s="177" t="s">
        <v>3201</v>
      </c>
      <c r="M73" s="178" t="s">
        <v>3202</v>
      </c>
      <c r="N73" s="178" t="s">
        <v>2796</v>
      </c>
      <c r="O73" s="178" t="s">
        <v>2781</v>
      </c>
      <c r="P73" s="178" t="s">
        <v>3015</v>
      </c>
      <c r="Q73" s="179" t="s">
        <v>2895</v>
      </c>
      <c r="R73" s="179" t="s">
        <v>618</v>
      </c>
      <c r="S73" s="180" t="s">
        <v>3330</v>
      </c>
      <c r="T73" s="178" t="s">
        <v>2870</v>
      </c>
      <c r="U73" s="178" t="s">
        <v>2909</v>
      </c>
      <c r="V73" s="178" t="s">
        <v>3331</v>
      </c>
      <c r="W73" s="178" t="s">
        <v>3332</v>
      </c>
      <c r="X73" s="178" t="s">
        <v>2909</v>
      </c>
      <c r="Y73" s="178" t="s">
        <v>2789</v>
      </c>
      <c r="Z73" s="178" t="s">
        <v>3333</v>
      </c>
      <c r="AA73" s="178" t="s">
        <v>2791</v>
      </c>
      <c r="AB73" s="178" t="s">
        <v>2791</v>
      </c>
      <c r="AC73" s="120" t="s">
        <v>2791</v>
      </c>
      <c r="AD73" s="120" t="s">
        <v>2791</v>
      </c>
      <c r="AE73" s="120" t="s">
        <v>2791</v>
      </c>
      <c r="AF73" s="120" t="s">
        <v>2791</v>
      </c>
      <c r="AG73" s="95" t="s">
        <v>3202</v>
      </c>
      <c r="AH73" s="123">
        <f>COUNTIF(Ongoing!$A$2:$X$26,A73)</f>
        <v>0</v>
      </c>
    </row>
    <row r="74" ht="26.25" customHeight="1">
      <c r="A74" s="182" t="s">
        <v>149</v>
      </c>
      <c r="B74" s="182" t="s">
        <v>974</v>
      </c>
      <c r="C74" s="183" t="s">
        <v>144</v>
      </c>
      <c r="D74" s="115" t="s">
        <v>151</v>
      </c>
      <c r="E74" s="115" t="s">
        <v>2901</v>
      </c>
      <c r="F74" s="175" t="s">
        <v>2775</v>
      </c>
      <c r="G74" s="115" t="s">
        <v>3334</v>
      </c>
      <c r="H74" s="176" t="s">
        <v>3335</v>
      </c>
      <c r="I74" s="177" t="s">
        <v>150</v>
      </c>
      <c r="J74" s="177" t="s">
        <v>3122</v>
      </c>
      <c r="K74" s="177" t="s">
        <v>3336</v>
      </c>
      <c r="L74" s="177" t="s">
        <v>3337</v>
      </c>
      <c r="M74" s="178" t="s">
        <v>3039</v>
      </c>
      <c r="N74" s="178" t="s">
        <v>2796</v>
      </c>
      <c r="O74" s="178" t="s">
        <v>2781</v>
      </c>
      <c r="P74" s="178" t="s">
        <v>2811</v>
      </c>
      <c r="Q74" s="179" t="s">
        <v>3338</v>
      </c>
      <c r="R74" s="179" t="s">
        <v>87</v>
      </c>
      <c r="S74" s="182" t="s">
        <v>3339</v>
      </c>
      <c r="T74" s="178" t="s">
        <v>3160</v>
      </c>
      <c r="U74" s="178" t="s">
        <v>3044</v>
      </c>
      <c r="V74" s="178" t="s">
        <v>3340</v>
      </c>
      <c r="W74" s="178" t="s">
        <v>3150</v>
      </c>
      <c r="X74" s="178" t="s">
        <v>2789</v>
      </c>
      <c r="Y74" s="178" t="s">
        <v>3341</v>
      </c>
      <c r="Z74" s="178" t="s">
        <v>3176</v>
      </c>
      <c r="AA74" s="178" t="s">
        <v>2791</v>
      </c>
      <c r="AB74" s="178" t="s">
        <v>2791</v>
      </c>
      <c r="AC74" s="120" t="s">
        <v>2791</v>
      </c>
      <c r="AD74" s="120" t="s">
        <v>2791</v>
      </c>
      <c r="AE74" s="120" t="s">
        <v>2791</v>
      </c>
      <c r="AF74" s="120" t="s">
        <v>2791</v>
      </c>
      <c r="AG74" s="95" t="s">
        <v>3039</v>
      </c>
      <c r="AH74" s="123">
        <f>COUNTIF(Ongoing!$A$2:$X$26,A74)</f>
        <v>0</v>
      </c>
    </row>
    <row r="75" ht="26.25" customHeight="1">
      <c r="A75" s="182" t="s">
        <v>751</v>
      </c>
      <c r="B75" s="182" t="s">
        <v>917</v>
      </c>
      <c r="C75" s="183" t="s">
        <v>57</v>
      </c>
      <c r="D75" s="115" t="s">
        <v>244</v>
      </c>
      <c r="E75" s="115" t="s">
        <v>2987</v>
      </c>
      <c r="F75" s="175" t="s">
        <v>2775</v>
      </c>
      <c r="G75" s="115" t="s">
        <v>3342</v>
      </c>
      <c r="H75" s="176" t="s">
        <v>845</v>
      </c>
      <c r="I75" s="177" t="s">
        <v>485</v>
      </c>
      <c r="J75" s="177" t="s">
        <v>2823</v>
      </c>
      <c r="K75" s="177" t="s">
        <v>2810</v>
      </c>
      <c r="L75" s="177" t="s">
        <v>3022</v>
      </c>
      <c r="M75" s="178" t="s">
        <v>3343</v>
      </c>
      <c r="N75" s="178" t="s">
        <v>2796</v>
      </c>
      <c r="O75" s="178" t="s">
        <v>2781</v>
      </c>
      <c r="P75" s="178" t="s">
        <v>2837</v>
      </c>
      <c r="Q75" s="179" t="s">
        <v>2782</v>
      </c>
      <c r="R75" s="179" t="s">
        <v>618</v>
      </c>
      <c r="S75" s="182" t="s">
        <v>3344</v>
      </c>
      <c r="T75" s="178" t="s">
        <v>3052</v>
      </c>
      <c r="U75" s="178" t="s">
        <v>2818</v>
      </c>
      <c r="V75" s="178" t="s">
        <v>2789</v>
      </c>
      <c r="W75" s="178" t="s">
        <v>3345</v>
      </c>
      <c r="X75" s="178" t="s">
        <v>2935</v>
      </c>
      <c r="Y75" s="178" t="s">
        <v>3346</v>
      </c>
      <c r="Z75" s="178" t="s">
        <v>2873</v>
      </c>
      <c r="AA75" s="178" t="s">
        <v>2791</v>
      </c>
      <c r="AB75" s="178" t="s">
        <v>2791</v>
      </c>
      <c r="AC75" s="120" t="s">
        <v>2791</v>
      </c>
      <c r="AD75" s="120" t="s">
        <v>2791</v>
      </c>
      <c r="AE75" s="120" t="s">
        <v>2791</v>
      </c>
      <c r="AF75" s="120" t="s">
        <v>2791</v>
      </c>
      <c r="AG75" s="95" t="s">
        <v>3343</v>
      </c>
      <c r="AH75" s="123">
        <f>COUNTIF(Ongoing!$A$2:$X$26,A75)</f>
        <v>0</v>
      </c>
    </row>
    <row r="76" ht="26.25" customHeight="1">
      <c r="A76" s="182" t="s">
        <v>453</v>
      </c>
      <c r="B76" s="182" t="s">
        <v>63</v>
      </c>
      <c r="C76" s="183" t="s">
        <v>64</v>
      </c>
      <c r="D76" s="115" t="s">
        <v>259</v>
      </c>
      <c r="E76" s="115" t="s">
        <v>3064</v>
      </c>
      <c r="F76" s="175" t="s">
        <v>2775</v>
      </c>
      <c r="G76" s="115" t="s">
        <v>3347</v>
      </c>
      <c r="H76" s="176" t="s">
        <v>536</v>
      </c>
      <c r="I76" s="177" t="s">
        <v>427</v>
      </c>
      <c r="J76" s="177" t="s">
        <v>3200</v>
      </c>
      <c r="K76" s="177" t="s">
        <v>3348</v>
      </c>
      <c r="L76" s="177" t="s">
        <v>474</v>
      </c>
      <c r="M76" s="178" t="s">
        <v>3349</v>
      </c>
      <c r="N76" s="178" t="s">
        <v>3004</v>
      </c>
      <c r="O76" s="178" t="s">
        <v>3005</v>
      </c>
      <c r="P76" s="178" t="s">
        <v>3350</v>
      </c>
      <c r="Q76" s="179" t="s">
        <v>2826</v>
      </c>
      <c r="R76" s="179" t="s">
        <v>431</v>
      </c>
      <c r="S76" s="182" t="s">
        <v>3351</v>
      </c>
      <c r="T76" s="178" t="s">
        <v>3181</v>
      </c>
      <c r="U76" s="178" t="s">
        <v>3081</v>
      </c>
      <c r="V76" s="178" t="s">
        <v>2829</v>
      </c>
      <c r="W76" s="178" t="s">
        <v>3181</v>
      </c>
      <c r="X76" s="178" t="s">
        <v>2841</v>
      </c>
      <c r="Y76" s="178" t="s">
        <v>3010</v>
      </c>
      <c r="Z76" s="178" t="s">
        <v>2897</v>
      </c>
      <c r="AA76" s="178" t="s">
        <v>2791</v>
      </c>
      <c r="AB76" s="178" t="s">
        <v>2791</v>
      </c>
      <c r="AC76" s="120" t="s">
        <v>2791</v>
      </c>
      <c r="AD76" s="120" t="s">
        <v>2791</v>
      </c>
      <c r="AE76" s="120" t="s">
        <v>2791</v>
      </c>
      <c r="AF76" s="120" t="s">
        <v>2791</v>
      </c>
      <c r="AG76" s="95" t="s">
        <v>3349</v>
      </c>
      <c r="AH76" s="123">
        <f>COUNTIF(Ongoing!$A$2:$X$26,A76)</f>
        <v>0</v>
      </c>
    </row>
    <row r="77" ht="26.25" customHeight="1">
      <c r="A77" s="182" t="s">
        <v>379</v>
      </c>
      <c r="B77" s="182" t="s">
        <v>63</v>
      </c>
      <c r="C77" s="183" t="s">
        <v>64</v>
      </c>
      <c r="D77" s="115" t="s">
        <v>162</v>
      </c>
      <c r="E77" s="115" t="s">
        <v>2832</v>
      </c>
      <c r="F77" s="175" t="s">
        <v>2775</v>
      </c>
      <c r="G77" s="115" t="s">
        <v>3352</v>
      </c>
      <c r="H77" s="176" t="s">
        <v>513</v>
      </c>
      <c r="I77" s="177" t="s">
        <v>380</v>
      </c>
      <c r="J77" s="177" t="s">
        <v>3353</v>
      </c>
      <c r="K77" s="177" t="s">
        <v>3354</v>
      </c>
      <c r="L77" s="177" t="s">
        <v>3266</v>
      </c>
      <c r="M77" s="178" t="s">
        <v>2812</v>
      </c>
      <c r="N77" s="178" t="s">
        <v>3004</v>
      </c>
      <c r="O77" s="178" t="s">
        <v>2781</v>
      </c>
      <c r="P77" s="178" t="s">
        <v>2811</v>
      </c>
      <c r="Q77" s="179" t="s">
        <v>3355</v>
      </c>
      <c r="R77" s="179" t="s">
        <v>372</v>
      </c>
      <c r="S77" s="182" t="s">
        <v>3356</v>
      </c>
      <c r="T77" s="178" t="s">
        <v>2844</v>
      </c>
      <c r="U77" s="178" t="s">
        <v>2946</v>
      </c>
      <c r="V77" s="178" t="s">
        <v>2866</v>
      </c>
      <c r="W77" s="178" t="s">
        <v>2844</v>
      </c>
      <c r="X77" s="178" t="s">
        <v>3167</v>
      </c>
      <c r="Y77" s="178" t="s">
        <v>2787</v>
      </c>
      <c r="Z77" s="178" t="s">
        <v>2844</v>
      </c>
      <c r="AA77" s="178" t="s">
        <v>2791</v>
      </c>
      <c r="AB77" s="178" t="s">
        <v>2791</v>
      </c>
      <c r="AC77" s="120" t="s">
        <v>2791</v>
      </c>
      <c r="AD77" s="120" t="s">
        <v>2791</v>
      </c>
      <c r="AE77" s="120" t="s">
        <v>2791</v>
      </c>
      <c r="AF77" s="120" t="s">
        <v>2791</v>
      </c>
      <c r="AG77" s="95" t="s">
        <v>2812</v>
      </c>
      <c r="AH77" s="123">
        <f>COUNTIF(Ongoing!$A$2:$X$26,A77)</f>
        <v>0</v>
      </c>
    </row>
    <row r="78" ht="26.25" customHeight="1">
      <c r="A78" s="182" t="s">
        <v>276</v>
      </c>
      <c r="B78" s="182" t="s">
        <v>63</v>
      </c>
      <c r="C78" s="183" t="s">
        <v>64</v>
      </c>
      <c r="D78" s="115" t="s">
        <v>95</v>
      </c>
      <c r="E78" s="115" t="s">
        <v>2792</v>
      </c>
      <c r="F78" s="175" t="s">
        <v>2775</v>
      </c>
      <c r="G78" s="115" t="s">
        <v>3357</v>
      </c>
      <c r="H78" s="176" t="s">
        <v>2121</v>
      </c>
      <c r="I78" s="177" t="s">
        <v>277</v>
      </c>
      <c r="J78" s="177" t="s">
        <v>1146</v>
      </c>
      <c r="K78" s="177" t="s">
        <v>3003</v>
      </c>
      <c r="L78" s="177" t="s">
        <v>2858</v>
      </c>
      <c r="M78" s="178" t="s">
        <v>3358</v>
      </c>
      <c r="N78" s="178" t="s">
        <v>2796</v>
      </c>
      <c r="O78" s="178" t="s">
        <v>2781</v>
      </c>
      <c r="P78" s="178" t="s">
        <v>2904</v>
      </c>
      <c r="Q78" s="179" t="s">
        <v>2968</v>
      </c>
      <c r="R78" s="179" t="s">
        <v>269</v>
      </c>
      <c r="S78" s="182" t="s">
        <v>3359</v>
      </c>
      <c r="T78" s="178" t="s">
        <v>3360</v>
      </c>
      <c r="U78" s="178" t="s">
        <v>2945</v>
      </c>
      <c r="V78" s="178" t="s">
        <v>3361</v>
      </c>
      <c r="W78" s="178" t="s">
        <v>3360</v>
      </c>
      <c r="X78" s="178" t="s">
        <v>2863</v>
      </c>
      <c r="Y78" s="178" t="s">
        <v>3362</v>
      </c>
      <c r="Z78" s="178" t="s">
        <v>2948</v>
      </c>
      <c r="AA78" s="178" t="s">
        <v>2791</v>
      </c>
      <c r="AB78" s="178" t="s">
        <v>2791</v>
      </c>
      <c r="AC78" s="120" t="s">
        <v>2791</v>
      </c>
      <c r="AD78" s="120" t="s">
        <v>2791</v>
      </c>
      <c r="AE78" s="120" t="s">
        <v>2791</v>
      </c>
      <c r="AF78" s="120" t="s">
        <v>2791</v>
      </c>
      <c r="AG78" s="95" t="s">
        <v>3358</v>
      </c>
      <c r="AH78" s="123">
        <f>COUNTIF(Ongoing!$A$2:$X$26,A78)</f>
        <v>0</v>
      </c>
    </row>
    <row r="79" ht="26.25" customHeight="1">
      <c r="A79" s="182" t="s">
        <v>363</v>
      </c>
      <c r="B79" s="182" t="s">
        <v>63</v>
      </c>
      <c r="C79" s="183" t="s">
        <v>72</v>
      </c>
      <c r="D79" s="115" t="s">
        <v>249</v>
      </c>
      <c r="E79" s="115" t="s">
        <v>2821</v>
      </c>
      <c r="F79" s="175" t="s">
        <v>2775</v>
      </c>
      <c r="G79" s="115" t="s">
        <v>3363</v>
      </c>
      <c r="H79" s="176" t="s">
        <v>510</v>
      </c>
      <c r="I79" s="177" t="s">
        <v>364</v>
      </c>
      <c r="J79" s="177" t="s">
        <v>3364</v>
      </c>
      <c r="K79" s="177" t="s">
        <v>3348</v>
      </c>
      <c r="L79" s="177" t="s">
        <v>3116</v>
      </c>
      <c r="M79" s="178" t="s">
        <v>3079</v>
      </c>
      <c r="N79" s="178" t="s">
        <v>2796</v>
      </c>
      <c r="O79" s="178" t="s">
        <v>2781</v>
      </c>
      <c r="P79" s="178" t="s">
        <v>2894</v>
      </c>
      <c r="Q79" s="179" t="s">
        <v>3365</v>
      </c>
      <c r="R79" s="179" t="s">
        <v>269</v>
      </c>
      <c r="S79" s="182" t="s">
        <v>3366</v>
      </c>
      <c r="T79" s="178" t="s">
        <v>3332</v>
      </c>
      <c r="U79" s="178" t="s">
        <v>2898</v>
      </c>
      <c r="V79" s="178" t="s">
        <v>3367</v>
      </c>
      <c r="W79" s="178" t="s">
        <v>3332</v>
      </c>
      <c r="X79" s="178" t="s">
        <v>2898</v>
      </c>
      <c r="Y79" s="178" t="s">
        <v>3367</v>
      </c>
      <c r="Z79" s="178" t="s">
        <v>2854</v>
      </c>
      <c r="AA79" s="178" t="s">
        <v>2791</v>
      </c>
      <c r="AB79" s="178" t="s">
        <v>2791</v>
      </c>
      <c r="AC79" s="120" t="s">
        <v>2791</v>
      </c>
      <c r="AD79" s="120" t="s">
        <v>2791</v>
      </c>
      <c r="AE79" s="120" t="s">
        <v>2791</v>
      </c>
      <c r="AF79" s="120" t="s">
        <v>2791</v>
      </c>
      <c r="AG79" s="95" t="s">
        <v>3079</v>
      </c>
      <c r="AH79" s="123">
        <f>COUNTIF(Ongoing!$A$2:$X$26,A79)</f>
        <v>0</v>
      </c>
    </row>
    <row r="80" ht="26.25" customHeight="1">
      <c r="A80" s="182" t="s">
        <v>820</v>
      </c>
      <c r="B80" s="182" t="s">
        <v>63</v>
      </c>
      <c r="C80" s="183" t="s">
        <v>70</v>
      </c>
      <c r="D80" s="115" t="s">
        <v>256</v>
      </c>
      <c r="E80" s="115" t="s">
        <v>3012</v>
      </c>
      <c r="F80" s="175" t="s">
        <v>2775</v>
      </c>
      <c r="G80" s="115" t="s">
        <v>3368</v>
      </c>
      <c r="H80" s="176" t="s">
        <v>698</v>
      </c>
      <c r="I80" s="177" t="s">
        <v>639</v>
      </c>
      <c r="J80" s="177" t="s">
        <v>2823</v>
      </c>
      <c r="K80" s="177" t="s">
        <v>2810</v>
      </c>
      <c r="L80" s="177" t="s">
        <v>2794</v>
      </c>
      <c r="M80" s="178" t="s">
        <v>1787</v>
      </c>
      <c r="N80" s="178" t="s">
        <v>2796</v>
      </c>
      <c r="O80" s="178" t="s">
        <v>2781</v>
      </c>
      <c r="P80" s="178" t="s">
        <v>2838</v>
      </c>
      <c r="Q80" s="179" t="s">
        <v>2877</v>
      </c>
      <c r="R80" s="179" t="s">
        <v>618</v>
      </c>
      <c r="S80" s="182" t="s">
        <v>3369</v>
      </c>
      <c r="T80" s="178" t="s">
        <v>3181</v>
      </c>
      <c r="U80" s="178" t="s">
        <v>2841</v>
      </c>
      <c r="V80" s="178" t="s">
        <v>2971</v>
      </c>
      <c r="W80" s="178" t="s">
        <v>3370</v>
      </c>
      <c r="X80" s="178" t="s">
        <v>2829</v>
      </c>
      <c r="Y80" s="178" t="s">
        <v>2841</v>
      </c>
      <c r="Z80" s="178" t="s">
        <v>2884</v>
      </c>
      <c r="AA80" s="178" t="s">
        <v>2791</v>
      </c>
      <c r="AB80" s="178" t="s">
        <v>2791</v>
      </c>
      <c r="AC80" s="120" t="s">
        <v>2791</v>
      </c>
      <c r="AD80" s="120" t="s">
        <v>2791</v>
      </c>
      <c r="AE80" s="120" t="s">
        <v>2791</v>
      </c>
      <c r="AF80" s="120" t="s">
        <v>2791</v>
      </c>
      <c r="AG80" s="95" t="s">
        <v>1787</v>
      </c>
      <c r="AH80" s="123">
        <f>COUNTIF(Ongoing!$A$2:$X$26,A80)</f>
        <v>0</v>
      </c>
    </row>
    <row r="81" ht="26.25" customHeight="1">
      <c r="A81" s="182" t="s">
        <v>597</v>
      </c>
      <c r="B81" s="182" t="s">
        <v>917</v>
      </c>
      <c r="C81" s="183" t="s">
        <v>59</v>
      </c>
      <c r="D81" s="115" t="s">
        <v>151</v>
      </c>
      <c r="E81" s="115" t="s">
        <v>2901</v>
      </c>
      <c r="F81" s="175" t="s">
        <v>2775</v>
      </c>
      <c r="G81" s="115" t="s">
        <v>3371</v>
      </c>
      <c r="H81" s="176" t="s">
        <v>595</v>
      </c>
      <c r="I81" s="177" t="s">
        <v>598</v>
      </c>
      <c r="J81" s="177" t="s">
        <v>2809</v>
      </c>
      <c r="K81" s="177" t="s">
        <v>2876</v>
      </c>
      <c r="L81" s="177" t="s">
        <v>2999</v>
      </c>
      <c r="M81" s="178" t="s">
        <v>3102</v>
      </c>
      <c r="N81" s="178" t="s">
        <v>2796</v>
      </c>
      <c r="O81" s="178" t="s">
        <v>2781</v>
      </c>
      <c r="P81" s="178" t="s">
        <v>2826</v>
      </c>
      <c r="Q81" s="179" t="s">
        <v>2813</v>
      </c>
      <c r="R81" s="179" t="s">
        <v>582</v>
      </c>
      <c r="S81" s="182" t="s">
        <v>3372</v>
      </c>
      <c r="T81" s="178" t="s">
        <v>3090</v>
      </c>
      <c r="U81" s="178" t="s">
        <v>2829</v>
      </c>
      <c r="V81" s="178" t="s">
        <v>2817</v>
      </c>
      <c r="W81" s="178" t="s">
        <v>3090</v>
      </c>
      <c r="X81" s="178" t="s">
        <v>3273</v>
      </c>
      <c r="Y81" s="178" t="s">
        <v>2831</v>
      </c>
      <c r="Z81" s="178" t="s">
        <v>3106</v>
      </c>
      <c r="AA81" s="178" t="s">
        <v>2791</v>
      </c>
      <c r="AB81" s="178" t="s">
        <v>2791</v>
      </c>
      <c r="AC81" s="120" t="s">
        <v>2791</v>
      </c>
      <c r="AD81" s="120" t="s">
        <v>2791</v>
      </c>
      <c r="AE81" s="120" t="s">
        <v>2791</v>
      </c>
      <c r="AF81" s="120" t="s">
        <v>2791</v>
      </c>
      <c r="AG81" s="95" t="s">
        <v>3102</v>
      </c>
      <c r="AH81" s="123">
        <f>COUNTIF(Ongoing!$A$2:$X$26,A81)</f>
        <v>0</v>
      </c>
    </row>
    <row r="82" ht="26.25" customHeight="1">
      <c r="A82" s="182" t="s">
        <v>215</v>
      </c>
      <c r="B82" s="182" t="s">
        <v>917</v>
      </c>
      <c r="C82" s="183" t="s">
        <v>53</v>
      </c>
      <c r="D82" s="115" t="s">
        <v>103</v>
      </c>
      <c r="E82" s="115" t="s">
        <v>3033</v>
      </c>
      <c r="F82" s="175" t="s">
        <v>2775</v>
      </c>
      <c r="G82" s="115" t="s">
        <v>3373</v>
      </c>
      <c r="H82" s="176" t="s">
        <v>3374</v>
      </c>
      <c r="I82" s="177" t="s">
        <v>216</v>
      </c>
      <c r="J82" s="177" t="s">
        <v>1224</v>
      </c>
      <c r="K82" s="177" t="s">
        <v>3375</v>
      </c>
      <c r="L82" s="177" t="s">
        <v>955</v>
      </c>
      <c r="M82" s="178" t="s">
        <v>3220</v>
      </c>
      <c r="N82" s="178" t="s">
        <v>2796</v>
      </c>
      <c r="O82" s="178" t="s">
        <v>2781</v>
      </c>
      <c r="P82" s="178" t="s">
        <v>3295</v>
      </c>
      <c r="Q82" s="179" t="s">
        <v>3295</v>
      </c>
      <c r="R82" s="179" t="s">
        <v>182</v>
      </c>
      <c r="S82" s="182" t="s">
        <v>3376</v>
      </c>
      <c r="T82" s="178" t="s">
        <v>2867</v>
      </c>
      <c r="U82" s="178" t="s">
        <v>3010</v>
      </c>
      <c r="V82" s="178" t="s">
        <v>3010</v>
      </c>
      <c r="W82" s="178" t="s">
        <v>2867</v>
      </c>
      <c r="X82" s="178" t="s">
        <v>3009</v>
      </c>
      <c r="Y82" s="178" t="s">
        <v>3011</v>
      </c>
      <c r="Z82" s="178" t="s">
        <v>2884</v>
      </c>
      <c r="AA82" s="178" t="s">
        <v>2791</v>
      </c>
      <c r="AB82" s="178" t="s">
        <v>2791</v>
      </c>
      <c r="AC82" s="120" t="s">
        <v>2791</v>
      </c>
      <c r="AD82" s="120" t="s">
        <v>2791</v>
      </c>
      <c r="AE82" s="120" t="s">
        <v>2791</v>
      </c>
      <c r="AF82" s="120" t="s">
        <v>2791</v>
      </c>
      <c r="AG82" s="95" t="s">
        <v>3220</v>
      </c>
      <c r="AH82" s="123">
        <f>COUNTIF(Ongoing!$A$2:$X$26,A82)</f>
        <v>0</v>
      </c>
    </row>
    <row r="83" ht="26.25" customHeight="1">
      <c r="A83" s="182" t="s">
        <v>458</v>
      </c>
      <c r="B83" s="182" t="s">
        <v>917</v>
      </c>
      <c r="C83" s="183" t="s">
        <v>53</v>
      </c>
      <c r="D83" s="115" t="s">
        <v>113</v>
      </c>
      <c r="E83" s="115" t="s">
        <v>2845</v>
      </c>
      <c r="F83" s="175" t="s">
        <v>2775</v>
      </c>
      <c r="G83" s="115" t="s">
        <v>3377</v>
      </c>
      <c r="H83" s="176" t="s">
        <v>3378</v>
      </c>
      <c r="I83" s="177" t="s">
        <v>421</v>
      </c>
      <c r="J83" s="177" t="s">
        <v>3285</v>
      </c>
      <c r="K83" s="177" t="s">
        <v>2963</v>
      </c>
      <c r="L83" s="177" t="s">
        <v>3029</v>
      </c>
      <c r="M83" s="178" t="s">
        <v>3349</v>
      </c>
      <c r="N83" s="178" t="s">
        <v>2796</v>
      </c>
      <c r="O83" s="178" t="s">
        <v>2781</v>
      </c>
      <c r="P83" s="178" t="s">
        <v>3379</v>
      </c>
      <c r="Q83" s="179" t="s">
        <v>3380</v>
      </c>
      <c r="R83" s="179" t="s">
        <v>431</v>
      </c>
      <c r="S83" s="182" t="s">
        <v>3381</v>
      </c>
      <c r="T83" s="178" t="s">
        <v>3231</v>
      </c>
      <c r="U83" s="178" t="s">
        <v>2934</v>
      </c>
      <c r="V83" s="178" t="s">
        <v>2935</v>
      </c>
      <c r="W83" s="178" t="s">
        <v>3231</v>
      </c>
      <c r="X83" s="178" t="s">
        <v>3001</v>
      </c>
      <c r="Y83" s="178" t="s">
        <v>3198</v>
      </c>
      <c r="Z83" s="178" t="s">
        <v>2820</v>
      </c>
      <c r="AA83" s="178" t="s">
        <v>2791</v>
      </c>
      <c r="AB83" s="178" t="s">
        <v>2791</v>
      </c>
      <c r="AC83" s="120" t="s">
        <v>2791</v>
      </c>
      <c r="AD83" s="120" t="s">
        <v>2791</v>
      </c>
      <c r="AE83" s="120" t="s">
        <v>2791</v>
      </c>
      <c r="AF83" s="120" t="s">
        <v>2791</v>
      </c>
      <c r="AG83" s="95" t="s">
        <v>3349</v>
      </c>
      <c r="AH83" s="123">
        <f>COUNTIF(Ongoing!$A$2:$X$26,A83)</f>
        <v>0</v>
      </c>
    </row>
    <row r="84" ht="26.25" customHeight="1">
      <c r="A84" s="182" t="s">
        <v>236</v>
      </c>
      <c r="B84" s="182" t="s">
        <v>974</v>
      </c>
      <c r="C84" s="183" t="s">
        <v>144</v>
      </c>
      <c r="D84" s="115" t="s">
        <v>238</v>
      </c>
      <c r="E84" s="115" t="s">
        <v>3020</v>
      </c>
      <c r="F84" s="175" t="s">
        <v>2775</v>
      </c>
      <c r="G84" s="115" t="s">
        <v>3382</v>
      </c>
      <c r="H84" s="176" t="s">
        <v>3355</v>
      </c>
      <c r="I84" s="177" t="s">
        <v>237</v>
      </c>
      <c r="J84" s="177" t="s">
        <v>3383</v>
      </c>
      <c r="K84" s="177" t="s">
        <v>3280</v>
      </c>
      <c r="L84" s="177" t="s">
        <v>3384</v>
      </c>
      <c r="M84" s="178" t="s">
        <v>3016</v>
      </c>
      <c r="N84" s="178" t="s">
        <v>2796</v>
      </c>
      <c r="O84" s="178" t="s">
        <v>2781</v>
      </c>
      <c r="P84" s="178" t="s">
        <v>2797</v>
      </c>
      <c r="Q84" s="179" t="s">
        <v>3385</v>
      </c>
      <c r="R84" s="179" t="s">
        <v>182</v>
      </c>
      <c r="S84" s="182" t="s">
        <v>3386</v>
      </c>
      <c r="T84" s="178" t="s">
        <v>3387</v>
      </c>
      <c r="U84" s="178" t="s">
        <v>2900</v>
      </c>
      <c r="V84" s="178" t="s">
        <v>3388</v>
      </c>
      <c r="W84" s="178" t="s">
        <v>2986</v>
      </c>
      <c r="X84" s="178" t="s">
        <v>2831</v>
      </c>
      <c r="Y84" s="178" t="s">
        <v>3389</v>
      </c>
      <c r="Z84" s="178" t="s">
        <v>3387</v>
      </c>
      <c r="AA84" s="178" t="s">
        <v>2791</v>
      </c>
      <c r="AB84" s="178" t="s">
        <v>2791</v>
      </c>
      <c r="AC84" s="120" t="s">
        <v>2791</v>
      </c>
      <c r="AD84" s="120" t="s">
        <v>2791</v>
      </c>
      <c r="AE84" s="120" t="s">
        <v>2791</v>
      </c>
      <c r="AF84" s="120" t="s">
        <v>2791</v>
      </c>
      <c r="AG84" s="95" t="s">
        <v>3016</v>
      </c>
      <c r="AH84" s="123">
        <f>COUNTIF(Ongoing!$A$2:$X$26,A84)</f>
        <v>0</v>
      </c>
    </row>
    <row r="85" ht="26.25" customHeight="1">
      <c r="A85" s="182" t="s">
        <v>187</v>
      </c>
      <c r="B85" s="182" t="s">
        <v>78</v>
      </c>
      <c r="C85" s="183" t="s">
        <v>78</v>
      </c>
      <c r="D85" s="115" t="s">
        <v>103</v>
      </c>
      <c r="E85" s="115" t="s">
        <v>3033</v>
      </c>
      <c r="F85" s="175" t="s">
        <v>2775</v>
      </c>
      <c r="G85" s="115" t="s">
        <v>3390</v>
      </c>
      <c r="H85" s="176" t="s">
        <v>3391</v>
      </c>
      <c r="I85" s="177" t="s">
        <v>188</v>
      </c>
      <c r="J85" s="177" t="s">
        <v>3392</v>
      </c>
      <c r="K85" s="177" t="s">
        <v>3393</v>
      </c>
      <c r="L85" s="177" t="s">
        <v>3394</v>
      </c>
      <c r="M85" s="178" t="s">
        <v>3057</v>
      </c>
      <c r="N85" s="178" t="s">
        <v>3395</v>
      </c>
      <c r="O85" s="178" t="s">
        <v>2781</v>
      </c>
      <c r="P85" s="178" t="s">
        <v>2798</v>
      </c>
      <c r="Q85" s="179" t="s">
        <v>3396</v>
      </c>
      <c r="R85" s="179" t="s">
        <v>182</v>
      </c>
      <c r="S85" s="182" t="s">
        <v>3397</v>
      </c>
      <c r="T85" s="178" t="s">
        <v>2948</v>
      </c>
      <c r="U85" s="178" t="s">
        <v>3398</v>
      </c>
      <c r="V85" s="178" t="s">
        <v>3399</v>
      </c>
      <c r="W85" s="178" t="s">
        <v>2948</v>
      </c>
      <c r="X85" s="178" t="s">
        <v>3053</v>
      </c>
      <c r="Y85" s="178" t="s">
        <v>3400</v>
      </c>
      <c r="Z85" s="178" t="s">
        <v>2805</v>
      </c>
      <c r="AA85" s="178" t="s">
        <v>2791</v>
      </c>
      <c r="AB85" s="178" t="s">
        <v>2791</v>
      </c>
      <c r="AC85" s="120" t="s">
        <v>2791</v>
      </c>
      <c r="AD85" s="120" t="s">
        <v>2791</v>
      </c>
      <c r="AE85" s="120" t="s">
        <v>2791</v>
      </c>
      <c r="AF85" s="120" t="s">
        <v>2791</v>
      </c>
      <c r="AG85" s="95" t="s">
        <v>3057</v>
      </c>
      <c r="AH85" s="123">
        <f>COUNTIF(Ongoing!$A$2:$X$26,A85)</f>
        <v>0</v>
      </c>
    </row>
    <row r="86" ht="26.25" customHeight="1">
      <c r="A86" s="184" t="s">
        <v>821</v>
      </c>
      <c r="B86" s="184" t="s">
        <v>63</v>
      </c>
      <c r="C86" s="185" t="s">
        <v>70</v>
      </c>
      <c r="D86" s="115" t="s">
        <v>259</v>
      </c>
      <c r="E86" s="115" t="s">
        <v>3064</v>
      </c>
      <c r="F86" s="175" t="s">
        <v>2775</v>
      </c>
      <c r="G86" s="115" t="s">
        <v>3401</v>
      </c>
      <c r="H86" s="176" t="s">
        <v>624</v>
      </c>
      <c r="I86" s="177" t="s">
        <v>494</v>
      </c>
      <c r="J86" s="177" t="s">
        <v>2823</v>
      </c>
      <c r="K86" s="177" t="s">
        <v>2810</v>
      </c>
      <c r="L86" s="177" t="s">
        <v>2931</v>
      </c>
      <c r="M86" s="178" t="s">
        <v>2905</v>
      </c>
      <c r="N86" s="178" t="s">
        <v>2796</v>
      </c>
      <c r="O86" s="178" t="s">
        <v>2781</v>
      </c>
      <c r="P86" s="178" t="s">
        <v>2824</v>
      </c>
      <c r="Q86" s="179" t="s">
        <v>3017</v>
      </c>
      <c r="R86" s="179" t="s">
        <v>618</v>
      </c>
      <c r="S86" s="184" t="s">
        <v>3402</v>
      </c>
      <c r="T86" s="178" t="s">
        <v>2983</v>
      </c>
      <c r="U86" s="178" t="s">
        <v>3019</v>
      </c>
      <c r="V86" s="178" t="s">
        <v>2883</v>
      </c>
      <c r="W86" s="178" t="s">
        <v>2840</v>
      </c>
      <c r="X86" s="178" t="s">
        <v>2841</v>
      </c>
      <c r="Y86" s="178" t="s">
        <v>2882</v>
      </c>
      <c r="Z86" s="178" t="s">
        <v>2785</v>
      </c>
      <c r="AA86" s="178" t="s">
        <v>2791</v>
      </c>
      <c r="AB86" s="178" t="s">
        <v>2791</v>
      </c>
      <c r="AC86" s="120" t="s">
        <v>2791</v>
      </c>
      <c r="AD86" s="120" t="s">
        <v>2791</v>
      </c>
      <c r="AE86" s="120" t="s">
        <v>2791</v>
      </c>
      <c r="AF86" s="120" t="s">
        <v>2791</v>
      </c>
      <c r="AG86" s="95" t="s">
        <v>2905</v>
      </c>
      <c r="AH86" s="123">
        <f>COUNTIF(Ongoing!$A$2:$X$26,A86)</f>
        <v>0</v>
      </c>
    </row>
    <row r="87" ht="26.25" customHeight="1">
      <c r="A87" s="184" t="s">
        <v>424</v>
      </c>
      <c r="B87" s="184" t="s">
        <v>63</v>
      </c>
      <c r="C87" s="185" t="s">
        <v>74</v>
      </c>
      <c r="D87" s="115" t="s">
        <v>259</v>
      </c>
      <c r="E87" s="115" t="s">
        <v>3064</v>
      </c>
      <c r="F87" s="175" t="s">
        <v>2775</v>
      </c>
      <c r="G87" s="115" t="s">
        <v>3403</v>
      </c>
      <c r="H87" s="176" t="s">
        <v>3404</v>
      </c>
      <c r="I87" s="177" t="s">
        <v>425</v>
      </c>
      <c r="J87" s="177" t="s">
        <v>2809</v>
      </c>
      <c r="K87" s="177" t="s">
        <v>2963</v>
      </c>
      <c r="L87" s="177" t="s">
        <v>2918</v>
      </c>
      <c r="M87" s="178" t="s">
        <v>3102</v>
      </c>
      <c r="N87" s="178" t="s">
        <v>2796</v>
      </c>
      <c r="O87" s="178" t="s">
        <v>2781</v>
      </c>
      <c r="P87" s="178" t="s">
        <v>3405</v>
      </c>
      <c r="Q87" s="179" t="s">
        <v>3058</v>
      </c>
      <c r="R87" s="179" t="s">
        <v>372</v>
      </c>
      <c r="S87" s="184" t="s">
        <v>3406</v>
      </c>
      <c r="T87" s="178" t="s">
        <v>3360</v>
      </c>
      <c r="U87" s="178" t="s">
        <v>2852</v>
      </c>
      <c r="V87" s="178" t="s">
        <v>2958</v>
      </c>
      <c r="W87" s="178" t="s">
        <v>3106</v>
      </c>
      <c r="X87" s="178" t="s">
        <v>3062</v>
      </c>
      <c r="Y87" s="178" t="s">
        <v>3061</v>
      </c>
      <c r="Z87" s="178" t="s">
        <v>2805</v>
      </c>
      <c r="AA87" s="178" t="s">
        <v>2791</v>
      </c>
      <c r="AB87" s="178" t="s">
        <v>2791</v>
      </c>
      <c r="AC87" s="120" t="s">
        <v>2791</v>
      </c>
      <c r="AD87" s="120" t="s">
        <v>2791</v>
      </c>
      <c r="AE87" s="120" t="s">
        <v>2791</v>
      </c>
      <c r="AF87" s="120" t="s">
        <v>2791</v>
      </c>
      <c r="AG87" s="95" t="s">
        <v>3102</v>
      </c>
      <c r="AH87" s="123">
        <f>COUNTIF(Ongoing!$A$2:$X$26,A87)</f>
        <v>0</v>
      </c>
    </row>
    <row r="88" ht="26.25" customHeight="1">
      <c r="A88" s="184" t="s">
        <v>865</v>
      </c>
      <c r="B88" s="184" t="s">
        <v>63</v>
      </c>
      <c r="C88" s="185" t="s">
        <v>76</v>
      </c>
      <c r="D88" s="115" t="s">
        <v>244</v>
      </c>
      <c r="E88" s="115" t="s">
        <v>2987</v>
      </c>
      <c r="F88" s="175" t="s">
        <v>2775</v>
      </c>
      <c r="G88" s="115" t="s">
        <v>3407</v>
      </c>
      <c r="H88" s="176" t="s">
        <v>248</v>
      </c>
      <c r="I88" s="177" t="s">
        <v>320</v>
      </c>
      <c r="J88" s="177" t="s">
        <v>3364</v>
      </c>
      <c r="K88" s="177" t="s">
        <v>2810</v>
      </c>
      <c r="L88" s="177" t="s">
        <v>2892</v>
      </c>
      <c r="M88" s="178" t="s">
        <v>190</v>
      </c>
      <c r="N88" s="178" t="s">
        <v>2796</v>
      </c>
      <c r="O88" s="178" t="s">
        <v>2781</v>
      </c>
      <c r="P88" s="178" t="s">
        <v>3295</v>
      </c>
      <c r="Q88" s="179" t="s">
        <v>3408</v>
      </c>
      <c r="R88" s="179" t="s">
        <v>618</v>
      </c>
      <c r="S88" s="184" t="s">
        <v>3409</v>
      </c>
      <c r="T88" s="178" t="s">
        <v>2851</v>
      </c>
      <c r="U88" s="178" t="s">
        <v>3010</v>
      </c>
      <c r="V88" s="178" t="s">
        <v>3044</v>
      </c>
      <c r="W88" s="178" t="s">
        <v>2851</v>
      </c>
      <c r="X88" s="178" t="s">
        <v>2865</v>
      </c>
      <c r="Y88" s="178" t="s">
        <v>3410</v>
      </c>
      <c r="Z88" s="178" t="s">
        <v>2854</v>
      </c>
      <c r="AA88" s="178" t="s">
        <v>2791</v>
      </c>
      <c r="AB88" s="178" t="s">
        <v>2791</v>
      </c>
      <c r="AC88" s="120" t="s">
        <v>2791</v>
      </c>
      <c r="AD88" s="120" t="s">
        <v>2791</v>
      </c>
      <c r="AE88" s="120" t="s">
        <v>2791</v>
      </c>
      <c r="AF88" s="120" t="s">
        <v>2791</v>
      </c>
      <c r="AG88" s="95" t="s">
        <v>190</v>
      </c>
      <c r="AH88" s="123">
        <f>COUNTIF(Ongoing!$A$2:$X$26,A88)</f>
        <v>0</v>
      </c>
    </row>
    <row r="89" ht="26.25" customHeight="1">
      <c r="A89" s="184" t="s">
        <v>108</v>
      </c>
      <c r="B89" s="184" t="s">
        <v>917</v>
      </c>
      <c r="C89" s="185" t="s">
        <v>59</v>
      </c>
      <c r="D89" s="115" t="s">
        <v>110</v>
      </c>
      <c r="E89" s="115" t="s">
        <v>2774</v>
      </c>
      <c r="F89" s="175" t="s">
        <v>2775</v>
      </c>
      <c r="G89" s="115" t="s">
        <v>3411</v>
      </c>
      <c r="H89" s="176" t="s">
        <v>3412</v>
      </c>
      <c r="I89" s="177" t="s">
        <v>109</v>
      </c>
      <c r="J89" s="177" t="s">
        <v>3413</v>
      </c>
      <c r="K89" s="177" t="s">
        <v>3414</v>
      </c>
      <c r="L89" s="177" t="s">
        <v>3415</v>
      </c>
      <c r="M89" s="178" t="s">
        <v>3102</v>
      </c>
      <c r="N89" s="178" t="s">
        <v>3395</v>
      </c>
      <c r="O89" s="178" t="s">
        <v>2781</v>
      </c>
      <c r="P89" s="178" t="s">
        <v>2980</v>
      </c>
      <c r="Q89" s="179" t="s">
        <v>3289</v>
      </c>
      <c r="R89" s="179" t="s">
        <v>87</v>
      </c>
      <c r="S89" s="184" t="s">
        <v>3416</v>
      </c>
      <c r="T89" s="178" t="s">
        <v>2884</v>
      </c>
      <c r="U89" s="178" t="s">
        <v>2872</v>
      </c>
      <c r="V89" s="178" t="s">
        <v>3417</v>
      </c>
      <c r="W89" s="178" t="s">
        <v>3008</v>
      </c>
      <c r="X89" s="178" t="s">
        <v>2803</v>
      </c>
      <c r="Y89" s="178" t="s">
        <v>2947</v>
      </c>
      <c r="Z89" s="178" t="s">
        <v>2884</v>
      </c>
      <c r="AA89" s="178" t="s">
        <v>2791</v>
      </c>
      <c r="AB89" s="178" t="s">
        <v>2791</v>
      </c>
      <c r="AC89" s="120" t="s">
        <v>2791</v>
      </c>
      <c r="AD89" s="120" t="s">
        <v>2791</v>
      </c>
      <c r="AE89" s="120" t="s">
        <v>2791</v>
      </c>
      <c r="AF89" s="120" t="s">
        <v>2791</v>
      </c>
      <c r="AG89" s="95" t="s">
        <v>3102</v>
      </c>
      <c r="AH89" s="123">
        <f>COUNTIF(Ongoing!$A$2:$X$26,A89)</f>
        <v>0</v>
      </c>
    </row>
    <row r="90" ht="26.25" customHeight="1">
      <c r="A90" s="184" t="s">
        <v>280</v>
      </c>
      <c r="B90" s="184" t="s">
        <v>917</v>
      </c>
      <c r="C90" s="185" t="s">
        <v>53</v>
      </c>
      <c r="D90" s="115" t="s">
        <v>116</v>
      </c>
      <c r="E90" s="115" t="s">
        <v>2949</v>
      </c>
      <c r="F90" s="175" t="s">
        <v>2775</v>
      </c>
      <c r="G90" s="115" t="s">
        <v>3418</v>
      </c>
      <c r="H90" s="176" t="s">
        <v>3419</v>
      </c>
      <c r="I90" s="177" t="s">
        <v>281</v>
      </c>
      <c r="J90" s="177" t="s">
        <v>3420</v>
      </c>
      <c r="K90" s="177" t="s">
        <v>3336</v>
      </c>
      <c r="L90" s="177" t="s">
        <v>2942</v>
      </c>
      <c r="M90" s="178" t="s">
        <v>3220</v>
      </c>
      <c r="N90" s="178" t="s">
        <v>2796</v>
      </c>
      <c r="O90" s="178" t="s">
        <v>2781</v>
      </c>
      <c r="P90" s="178" t="s">
        <v>2847</v>
      </c>
      <c r="Q90" s="179" t="s">
        <v>2879</v>
      </c>
      <c r="R90" s="179" t="s">
        <v>269</v>
      </c>
      <c r="S90" s="184" t="s">
        <v>3421</v>
      </c>
      <c r="T90" s="178" t="s">
        <v>3051</v>
      </c>
      <c r="U90" s="178" t="s">
        <v>3273</v>
      </c>
      <c r="V90" s="178" t="s">
        <v>2883</v>
      </c>
      <c r="W90" s="178" t="s">
        <v>3051</v>
      </c>
      <c r="X90" s="178" t="s">
        <v>3076</v>
      </c>
      <c r="Y90" s="178" t="s">
        <v>2817</v>
      </c>
      <c r="Z90" s="178" t="s">
        <v>3150</v>
      </c>
      <c r="AA90" s="178" t="s">
        <v>2791</v>
      </c>
      <c r="AB90" s="178" t="s">
        <v>2791</v>
      </c>
      <c r="AC90" s="120" t="s">
        <v>2791</v>
      </c>
      <c r="AD90" s="120" t="s">
        <v>2791</v>
      </c>
      <c r="AE90" s="120" t="s">
        <v>2791</v>
      </c>
      <c r="AF90" s="120" t="s">
        <v>2791</v>
      </c>
      <c r="AG90" s="95" t="s">
        <v>3220</v>
      </c>
      <c r="AH90" s="123">
        <f>COUNTIF(Ongoing!$A$2:$X$26,A90)</f>
        <v>0</v>
      </c>
    </row>
    <row r="91" ht="26.25" customHeight="1">
      <c r="A91" s="184" t="s">
        <v>743</v>
      </c>
      <c r="B91" s="184" t="s">
        <v>917</v>
      </c>
      <c r="C91" s="185" t="s">
        <v>56</v>
      </c>
      <c r="D91" s="115" t="s">
        <v>113</v>
      </c>
      <c r="E91" s="115" t="s">
        <v>2845</v>
      </c>
      <c r="F91" s="175" t="s">
        <v>2775</v>
      </c>
      <c r="G91" s="115" t="s">
        <v>3422</v>
      </c>
      <c r="H91" s="176" t="s">
        <v>698</v>
      </c>
      <c r="I91" s="177" t="s">
        <v>494</v>
      </c>
      <c r="J91" s="177" t="s">
        <v>2823</v>
      </c>
      <c r="K91" s="177" t="s">
        <v>2810</v>
      </c>
      <c r="L91" s="177" t="s">
        <v>2837</v>
      </c>
      <c r="M91" s="178" t="s">
        <v>3343</v>
      </c>
      <c r="N91" s="178" t="s">
        <v>2796</v>
      </c>
      <c r="O91" s="178" t="s">
        <v>2781</v>
      </c>
      <c r="P91" s="177" t="s">
        <v>3423</v>
      </c>
      <c r="Q91" s="179" t="s">
        <v>419</v>
      </c>
      <c r="R91" s="179" t="s">
        <v>618</v>
      </c>
      <c r="S91" s="184" t="s">
        <v>3424</v>
      </c>
      <c r="T91" s="178" t="s">
        <v>2785</v>
      </c>
      <c r="U91" s="178" t="s">
        <v>2817</v>
      </c>
      <c r="V91" s="178" t="s">
        <v>2842</v>
      </c>
      <c r="W91" s="178" t="s">
        <v>3297</v>
      </c>
      <c r="X91" s="178" t="s">
        <v>3425</v>
      </c>
      <c r="Y91" s="178" t="s">
        <v>3426</v>
      </c>
      <c r="Z91" s="178" t="s">
        <v>3181</v>
      </c>
      <c r="AA91" s="178" t="s">
        <v>2791</v>
      </c>
      <c r="AB91" s="178" t="s">
        <v>2791</v>
      </c>
      <c r="AC91" s="120" t="s">
        <v>2791</v>
      </c>
      <c r="AD91" s="120" t="s">
        <v>2791</v>
      </c>
      <c r="AE91" s="120" t="s">
        <v>2791</v>
      </c>
      <c r="AF91" s="120" t="s">
        <v>2791</v>
      </c>
      <c r="AG91" s="95" t="s">
        <v>3343</v>
      </c>
      <c r="AH91" s="123">
        <f>COUNTIF(Ongoing!$A$2:$X$26,A91)</f>
        <v>0</v>
      </c>
    </row>
    <row r="92" ht="26.25" customHeight="1">
      <c r="A92" s="184" t="s">
        <v>856</v>
      </c>
      <c r="B92" s="184" t="s">
        <v>63</v>
      </c>
      <c r="C92" s="185" t="s">
        <v>74</v>
      </c>
      <c r="D92" s="115" t="s">
        <v>121</v>
      </c>
      <c r="E92" s="115" t="s">
        <v>2806</v>
      </c>
      <c r="F92" s="175" t="s">
        <v>2775</v>
      </c>
      <c r="G92" s="115" t="s">
        <v>3427</v>
      </c>
      <c r="H92" s="176" t="s">
        <v>644</v>
      </c>
      <c r="I92" s="177" t="s">
        <v>487</v>
      </c>
      <c r="J92" s="177" t="s">
        <v>2823</v>
      </c>
      <c r="K92" s="177" t="s">
        <v>2810</v>
      </c>
      <c r="L92" s="177" t="s">
        <v>2918</v>
      </c>
      <c r="M92" s="178" t="s">
        <v>3428</v>
      </c>
      <c r="N92" s="178" t="s">
        <v>2796</v>
      </c>
      <c r="O92" s="178" t="s">
        <v>2781</v>
      </c>
      <c r="P92" s="178" t="s">
        <v>579</v>
      </c>
      <c r="Q92" s="179" t="s">
        <v>2904</v>
      </c>
      <c r="R92" s="179" t="s">
        <v>618</v>
      </c>
      <c r="S92" s="184" t="s">
        <v>3429</v>
      </c>
      <c r="T92" s="178" t="s">
        <v>3297</v>
      </c>
      <c r="U92" s="178" t="s">
        <v>2843</v>
      </c>
      <c r="V92" s="178" t="s">
        <v>2945</v>
      </c>
      <c r="W92" s="178" t="s">
        <v>3297</v>
      </c>
      <c r="X92" s="178" t="s">
        <v>2852</v>
      </c>
      <c r="Y92" s="178" t="s">
        <v>2900</v>
      </c>
      <c r="Z92" s="178" t="s">
        <v>2785</v>
      </c>
      <c r="AA92" s="178" t="s">
        <v>2791</v>
      </c>
      <c r="AB92" s="178" t="s">
        <v>2791</v>
      </c>
      <c r="AC92" s="120" t="s">
        <v>2791</v>
      </c>
      <c r="AD92" s="120" t="s">
        <v>2791</v>
      </c>
      <c r="AE92" s="120" t="s">
        <v>2791</v>
      </c>
      <c r="AF92" s="120" t="s">
        <v>2791</v>
      </c>
      <c r="AG92" s="95" t="s">
        <v>3428</v>
      </c>
      <c r="AH92" s="123">
        <f>COUNTIF(Ongoing!$A$2:$X$26,A92)</f>
        <v>0</v>
      </c>
    </row>
    <row r="93" ht="26.25" customHeight="1">
      <c r="A93" s="184" t="s">
        <v>377</v>
      </c>
      <c r="B93" s="184" t="s">
        <v>63</v>
      </c>
      <c r="C93" s="185" t="s">
        <v>63</v>
      </c>
      <c r="D93" s="115" t="s">
        <v>143</v>
      </c>
      <c r="E93" s="115" t="s">
        <v>3430</v>
      </c>
      <c r="F93" s="175" t="s">
        <v>2775</v>
      </c>
      <c r="G93" s="115" t="s">
        <v>3431</v>
      </c>
      <c r="H93" s="176" t="s">
        <v>447</v>
      </c>
      <c r="I93" s="177" t="s">
        <v>378</v>
      </c>
      <c r="J93" s="177" t="s">
        <v>2233</v>
      </c>
      <c r="K93" s="177" t="s">
        <v>3432</v>
      </c>
      <c r="L93" s="177" t="s">
        <v>2981</v>
      </c>
      <c r="M93" s="178" t="s">
        <v>3220</v>
      </c>
      <c r="N93" s="178" t="s">
        <v>2796</v>
      </c>
      <c r="O93" s="178" t="s">
        <v>2781</v>
      </c>
      <c r="P93" s="178" t="s">
        <v>2906</v>
      </c>
      <c r="Q93" s="179" t="s">
        <v>2860</v>
      </c>
      <c r="R93" s="179" t="s">
        <v>372</v>
      </c>
      <c r="S93" s="184" t="s">
        <v>3433</v>
      </c>
      <c r="T93" s="178" t="s">
        <v>3160</v>
      </c>
      <c r="U93" s="178" t="s">
        <v>3077</v>
      </c>
      <c r="V93" s="178" t="s">
        <v>2801</v>
      </c>
      <c r="W93" s="178" t="s">
        <v>2948</v>
      </c>
      <c r="X93" s="178" t="s">
        <v>2910</v>
      </c>
      <c r="Y93" s="178" t="s">
        <v>2924</v>
      </c>
      <c r="Z93" s="178" t="s">
        <v>2948</v>
      </c>
      <c r="AA93" s="178" t="s">
        <v>2791</v>
      </c>
      <c r="AB93" s="178" t="s">
        <v>2791</v>
      </c>
      <c r="AC93" s="120" t="s">
        <v>2791</v>
      </c>
      <c r="AD93" s="120" t="s">
        <v>2791</v>
      </c>
      <c r="AE93" s="120" t="s">
        <v>2791</v>
      </c>
      <c r="AF93" s="120" t="s">
        <v>2791</v>
      </c>
      <c r="AG93" s="95" t="s">
        <v>3220</v>
      </c>
      <c r="AH93" s="123">
        <f>COUNTIF(Ongoing!$A$2:$X$26,A93)</f>
        <v>0</v>
      </c>
    </row>
    <row r="94" ht="26.25" customHeight="1">
      <c r="A94" s="184" t="s">
        <v>690</v>
      </c>
      <c r="B94" s="184" t="s">
        <v>917</v>
      </c>
      <c r="C94" s="185" t="s">
        <v>53</v>
      </c>
      <c r="D94" s="115" t="s">
        <v>259</v>
      </c>
      <c r="E94" s="115" t="s">
        <v>3064</v>
      </c>
      <c r="F94" s="175" t="s">
        <v>2775</v>
      </c>
      <c r="G94" s="115" t="s">
        <v>3434</v>
      </c>
      <c r="H94" s="176" t="s">
        <v>680</v>
      </c>
      <c r="I94" s="177" t="s">
        <v>644</v>
      </c>
      <c r="J94" s="177" t="s">
        <v>2891</v>
      </c>
      <c r="K94" s="177" t="s">
        <v>2823</v>
      </c>
      <c r="L94" s="177" t="s">
        <v>2955</v>
      </c>
      <c r="M94" s="178" t="s">
        <v>2878</v>
      </c>
      <c r="N94" s="178" t="s">
        <v>2796</v>
      </c>
      <c r="O94" s="178" t="s">
        <v>2781</v>
      </c>
      <c r="P94" s="178" t="s">
        <v>3405</v>
      </c>
      <c r="Q94" s="179" t="s">
        <v>3435</v>
      </c>
      <c r="R94" s="179" t="s">
        <v>618</v>
      </c>
      <c r="S94" s="184" t="s">
        <v>3436</v>
      </c>
      <c r="T94" s="178" t="s">
        <v>3437</v>
      </c>
      <c r="U94" s="178" t="s">
        <v>2830</v>
      </c>
      <c r="V94" s="178" t="s">
        <v>2855</v>
      </c>
      <c r="W94" s="178" t="s">
        <v>2820</v>
      </c>
      <c r="X94" s="178" t="s">
        <v>2935</v>
      </c>
      <c r="Y94" s="178" t="s">
        <v>2853</v>
      </c>
      <c r="Z94" s="178" t="s">
        <v>2897</v>
      </c>
      <c r="AA94" s="178" t="s">
        <v>2791</v>
      </c>
      <c r="AB94" s="178" t="s">
        <v>2791</v>
      </c>
      <c r="AC94" s="120" t="s">
        <v>2791</v>
      </c>
      <c r="AD94" s="120" t="s">
        <v>2791</v>
      </c>
      <c r="AE94" s="120" t="s">
        <v>2791</v>
      </c>
      <c r="AF94" s="120" t="s">
        <v>2791</v>
      </c>
      <c r="AG94" s="95" t="s">
        <v>2878</v>
      </c>
      <c r="AH94" s="123">
        <f>COUNTIF(Ongoing!$A$2:$X$26,A94)</f>
        <v>0</v>
      </c>
    </row>
    <row r="95" ht="26.25" customHeight="1">
      <c r="A95" s="184" t="s">
        <v>691</v>
      </c>
      <c r="B95" s="184" t="s">
        <v>917</v>
      </c>
      <c r="C95" s="185" t="s">
        <v>53</v>
      </c>
      <c r="D95" s="115" t="s">
        <v>256</v>
      </c>
      <c r="E95" s="115" t="s">
        <v>3012</v>
      </c>
      <c r="F95" s="175" t="s">
        <v>2775</v>
      </c>
      <c r="G95" s="115" t="s">
        <v>3438</v>
      </c>
      <c r="H95" s="176" t="s">
        <v>182</v>
      </c>
      <c r="I95" s="177" t="s">
        <v>622</v>
      </c>
      <c r="J95" s="177" t="s">
        <v>2876</v>
      </c>
      <c r="K95" s="177" t="s">
        <v>2823</v>
      </c>
      <c r="L95" s="177" t="s">
        <v>584</v>
      </c>
      <c r="M95" s="178" t="s">
        <v>2941</v>
      </c>
      <c r="N95" s="178" t="s">
        <v>2796</v>
      </c>
      <c r="O95" s="178" t="s">
        <v>2781</v>
      </c>
      <c r="P95" s="178" t="s">
        <v>3439</v>
      </c>
      <c r="Q95" s="179" t="s">
        <v>2848</v>
      </c>
      <c r="R95" s="179" t="s">
        <v>618</v>
      </c>
      <c r="S95" s="184" t="s">
        <v>3440</v>
      </c>
      <c r="T95" s="178" t="s">
        <v>3282</v>
      </c>
      <c r="U95" s="178" t="s">
        <v>3019</v>
      </c>
      <c r="V95" s="178" t="s">
        <v>2817</v>
      </c>
      <c r="W95" s="178" t="s">
        <v>2970</v>
      </c>
      <c r="X95" s="178" t="s">
        <v>2817</v>
      </c>
      <c r="Y95" s="178" t="s">
        <v>3346</v>
      </c>
      <c r="Z95" s="178" t="s">
        <v>3181</v>
      </c>
      <c r="AA95" s="178" t="s">
        <v>2791</v>
      </c>
      <c r="AB95" s="178" t="s">
        <v>2791</v>
      </c>
      <c r="AC95" s="120" t="s">
        <v>2791</v>
      </c>
      <c r="AD95" s="120" t="s">
        <v>2791</v>
      </c>
      <c r="AE95" s="120" t="s">
        <v>2791</v>
      </c>
      <c r="AF95" s="120" t="s">
        <v>2791</v>
      </c>
      <c r="AG95" s="95" t="s">
        <v>2941</v>
      </c>
      <c r="AH95" s="123">
        <f>COUNTIF(Ongoing!$A$2:$X$26,A95)</f>
        <v>0</v>
      </c>
    </row>
    <row r="96" ht="26.25" customHeight="1">
      <c r="A96" s="184" t="s">
        <v>549</v>
      </c>
      <c r="B96" s="184" t="s">
        <v>78</v>
      </c>
      <c r="C96" s="185" t="s">
        <v>124</v>
      </c>
      <c r="D96" s="115" t="s">
        <v>110</v>
      </c>
      <c r="E96" s="115" t="s">
        <v>2774</v>
      </c>
      <c r="F96" s="175" t="s">
        <v>2775</v>
      </c>
      <c r="G96" s="115" t="s">
        <v>3441</v>
      </c>
      <c r="H96" s="176" t="s">
        <v>628</v>
      </c>
      <c r="I96" s="177" t="s">
        <v>496</v>
      </c>
      <c r="J96" s="177" t="s">
        <v>2823</v>
      </c>
      <c r="K96" s="177" t="s">
        <v>2810</v>
      </c>
      <c r="L96" s="177" t="s">
        <v>3442</v>
      </c>
      <c r="M96" s="178" t="s">
        <v>3143</v>
      </c>
      <c r="N96" s="178" t="s">
        <v>2796</v>
      </c>
      <c r="O96" s="178" t="s">
        <v>2781</v>
      </c>
      <c r="P96" s="178" t="s">
        <v>2847</v>
      </c>
      <c r="Q96" s="179" t="s">
        <v>3116</v>
      </c>
      <c r="R96" s="179" t="s">
        <v>413</v>
      </c>
      <c r="S96" s="184" t="s">
        <v>3443</v>
      </c>
      <c r="T96" s="178" t="s">
        <v>3052</v>
      </c>
      <c r="U96" s="178" t="s">
        <v>3273</v>
      </c>
      <c r="V96" s="178" t="s">
        <v>3444</v>
      </c>
      <c r="W96" s="178" t="s">
        <v>3052</v>
      </c>
      <c r="X96" s="178" t="s">
        <v>3019</v>
      </c>
      <c r="Y96" s="178" t="s">
        <v>3410</v>
      </c>
      <c r="Z96" s="178" t="s">
        <v>3063</v>
      </c>
      <c r="AA96" s="178" t="s">
        <v>2791</v>
      </c>
      <c r="AB96" s="178" t="s">
        <v>2791</v>
      </c>
      <c r="AC96" s="120" t="s">
        <v>2791</v>
      </c>
      <c r="AD96" s="120" t="s">
        <v>2791</v>
      </c>
      <c r="AE96" s="120" t="s">
        <v>2791</v>
      </c>
      <c r="AF96" s="120" t="s">
        <v>2791</v>
      </c>
      <c r="AG96" s="95" t="s">
        <v>3143</v>
      </c>
      <c r="AH96" s="123">
        <f>COUNTIF(Ongoing!$A$2:$X$26,A96)</f>
        <v>0</v>
      </c>
    </row>
    <row r="97" ht="26.25" customHeight="1">
      <c r="A97" s="184" t="s">
        <v>764</v>
      </c>
      <c r="B97" s="184" t="s">
        <v>917</v>
      </c>
      <c r="C97" s="185" t="s">
        <v>58</v>
      </c>
      <c r="D97" s="115" t="s">
        <v>90</v>
      </c>
      <c r="E97" s="115" t="s">
        <v>3045</v>
      </c>
      <c r="F97" s="175" t="s">
        <v>2775</v>
      </c>
      <c r="G97" s="115" t="s">
        <v>3445</v>
      </c>
      <c r="H97" s="176" t="s">
        <v>845</v>
      </c>
      <c r="I97" s="177" t="s">
        <v>639</v>
      </c>
      <c r="J97" s="177" t="s">
        <v>2823</v>
      </c>
      <c r="K97" s="177" t="s">
        <v>2810</v>
      </c>
      <c r="L97" s="177" t="s">
        <v>2838</v>
      </c>
      <c r="M97" s="178" t="s">
        <v>3343</v>
      </c>
      <c r="N97" s="178" t="s">
        <v>2796</v>
      </c>
      <c r="O97" s="178" t="s">
        <v>2781</v>
      </c>
      <c r="P97" s="178" t="s">
        <v>2824</v>
      </c>
      <c r="Q97" s="179" t="s">
        <v>413</v>
      </c>
      <c r="R97" s="179" t="s">
        <v>618</v>
      </c>
      <c r="S97" s="184" t="s">
        <v>3446</v>
      </c>
      <c r="T97" s="178" t="s">
        <v>2854</v>
      </c>
      <c r="U97" s="178" t="s">
        <v>3447</v>
      </c>
      <c r="V97" s="178" t="s">
        <v>2853</v>
      </c>
      <c r="W97" s="178" t="s">
        <v>3448</v>
      </c>
      <c r="X97" s="178" t="s">
        <v>3061</v>
      </c>
      <c r="Y97" s="178" t="s">
        <v>3071</v>
      </c>
      <c r="Z97" s="178" t="s">
        <v>2867</v>
      </c>
      <c r="AA97" s="178" t="s">
        <v>2791</v>
      </c>
      <c r="AB97" s="178" t="s">
        <v>2791</v>
      </c>
      <c r="AC97" s="120" t="s">
        <v>2791</v>
      </c>
      <c r="AD97" s="120" t="s">
        <v>2791</v>
      </c>
      <c r="AE97" s="120" t="s">
        <v>2791</v>
      </c>
      <c r="AF97" s="120" t="s">
        <v>2791</v>
      </c>
      <c r="AG97" s="95" t="s">
        <v>3343</v>
      </c>
      <c r="AH97" s="123">
        <f>COUNTIF(Ongoing!$A$2:$X$26,A97)</f>
        <v>0</v>
      </c>
    </row>
    <row r="98" ht="26.25" customHeight="1">
      <c r="A98" s="173" t="s">
        <v>733</v>
      </c>
      <c r="B98" s="173" t="s">
        <v>917</v>
      </c>
      <c r="C98" s="174" t="s">
        <v>54</v>
      </c>
      <c r="D98" s="115" t="s">
        <v>103</v>
      </c>
      <c r="E98" s="115" t="s">
        <v>3033</v>
      </c>
      <c r="F98" s="175" t="s">
        <v>2775</v>
      </c>
      <c r="G98" s="115" t="s">
        <v>3449</v>
      </c>
      <c r="H98" s="176" t="s">
        <v>1304</v>
      </c>
      <c r="I98" s="177" t="s">
        <v>502</v>
      </c>
      <c r="J98" s="177" t="s">
        <v>2809</v>
      </c>
      <c r="K98" s="177" t="s">
        <v>2823</v>
      </c>
      <c r="L98" s="177" t="s">
        <v>592</v>
      </c>
      <c r="M98" s="178" t="s">
        <v>3450</v>
      </c>
      <c r="N98" s="178" t="s">
        <v>2796</v>
      </c>
      <c r="O98" s="178" t="s">
        <v>2781</v>
      </c>
      <c r="P98" s="178" t="s">
        <v>2877</v>
      </c>
      <c r="Q98" s="179" t="s">
        <v>3221</v>
      </c>
      <c r="R98" s="179" t="s">
        <v>618</v>
      </c>
      <c r="S98" s="173" t="s">
        <v>3451</v>
      </c>
      <c r="T98" s="178" t="s">
        <v>2820</v>
      </c>
      <c r="U98" s="178" t="s">
        <v>2843</v>
      </c>
      <c r="V98" s="178" t="s">
        <v>2831</v>
      </c>
      <c r="W98" s="178" t="s">
        <v>3452</v>
      </c>
      <c r="X98" s="178" t="s">
        <v>3025</v>
      </c>
      <c r="Y98" s="178" t="s">
        <v>3025</v>
      </c>
      <c r="Z98" s="178" t="s">
        <v>3387</v>
      </c>
      <c r="AA98" s="178" t="s">
        <v>2791</v>
      </c>
      <c r="AB98" s="178" t="s">
        <v>2791</v>
      </c>
      <c r="AC98" s="120" t="s">
        <v>2791</v>
      </c>
      <c r="AD98" s="120" t="s">
        <v>2791</v>
      </c>
      <c r="AE98" s="120" t="s">
        <v>2791</v>
      </c>
      <c r="AF98" s="120" t="s">
        <v>2791</v>
      </c>
      <c r="AG98" s="95" t="s">
        <v>3450</v>
      </c>
      <c r="AH98" s="123">
        <f>COUNTIF(Ongoing!$A$2:$X$26,A98)</f>
        <v>0</v>
      </c>
    </row>
    <row r="99" ht="26.25" customHeight="1">
      <c r="A99" s="173" t="s">
        <v>655</v>
      </c>
      <c r="B99" s="173" t="s">
        <v>63</v>
      </c>
      <c r="C99" s="174" t="s">
        <v>64</v>
      </c>
      <c r="D99" s="115" t="s">
        <v>244</v>
      </c>
      <c r="E99" s="115" t="s">
        <v>2987</v>
      </c>
      <c r="F99" s="175" t="s">
        <v>2775</v>
      </c>
      <c r="G99" s="115" t="s">
        <v>3453</v>
      </c>
      <c r="H99" s="176" t="s">
        <v>686</v>
      </c>
      <c r="I99" s="177" t="s">
        <v>485</v>
      </c>
      <c r="J99" s="177" t="s">
        <v>2823</v>
      </c>
      <c r="K99" s="177" t="s">
        <v>2810</v>
      </c>
      <c r="L99" s="177" t="s">
        <v>2904</v>
      </c>
      <c r="M99" s="178" t="s">
        <v>2779</v>
      </c>
      <c r="N99" s="178" t="s">
        <v>2796</v>
      </c>
      <c r="O99" s="178" t="s">
        <v>2781</v>
      </c>
      <c r="P99" s="178" t="s">
        <v>3103</v>
      </c>
      <c r="Q99" s="179" t="s">
        <v>3006</v>
      </c>
      <c r="R99" s="179" t="s">
        <v>618</v>
      </c>
      <c r="S99" s="173" t="s">
        <v>3454</v>
      </c>
      <c r="T99" s="178" t="s">
        <v>3297</v>
      </c>
      <c r="U99" s="178" t="s">
        <v>3009</v>
      </c>
      <c r="V99" s="178" t="s">
        <v>2819</v>
      </c>
      <c r="W99" s="178" t="s">
        <v>3297</v>
      </c>
      <c r="X99" s="178" t="s">
        <v>2831</v>
      </c>
      <c r="Y99" s="178" t="s">
        <v>3210</v>
      </c>
      <c r="Z99" s="178" t="s">
        <v>2867</v>
      </c>
      <c r="AA99" s="178" t="s">
        <v>2791</v>
      </c>
      <c r="AB99" s="178" t="s">
        <v>2791</v>
      </c>
      <c r="AC99" s="120" t="s">
        <v>2791</v>
      </c>
      <c r="AD99" s="120" t="s">
        <v>2791</v>
      </c>
      <c r="AE99" s="120" t="s">
        <v>2791</v>
      </c>
      <c r="AF99" s="120" t="s">
        <v>2791</v>
      </c>
      <c r="AG99" s="95" t="s">
        <v>2779</v>
      </c>
      <c r="AH99" s="123">
        <f>COUNTIF(Ongoing!$A$2:$X$26,A99)</f>
        <v>0</v>
      </c>
    </row>
    <row r="100" ht="26.25" customHeight="1">
      <c r="A100" s="173" t="s">
        <v>232</v>
      </c>
      <c r="B100" s="173" t="s">
        <v>78</v>
      </c>
      <c r="C100" s="174" t="s">
        <v>124</v>
      </c>
      <c r="D100" s="115" t="s">
        <v>121</v>
      </c>
      <c r="E100" s="115" t="s">
        <v>2806</v>
      </c>
      <c r="F100" s="175" t="s">
        <v>2775</v>
      </c>
      <c r="G100" s="115" t="s">
        <v>3455</v>
      </c>
      <c r="H100" s="176" t="s">
        <v>3456</v>
      </c>
      <c r="I100" s="177" t="s">
        <v>233</v>
      </c>
      <c r="J100" s="177" t="s">
        <v>3457</v>
      </c>
      <c r="K100" s="177" t="s">
        <v>3458</v>
      </c>
      <c r="L100" s="177" t="s">
        <v>3459</v>
      </c>
      <c r="M100" s="178" t="s">
        <v>3220</v>
      </c>
      <c r="N100" s="178" t="s">
        <v>3114</v>
      </c>
      <c r="O100" s="178" t="s">
        <v>2781</v>
      </c>
      <c r="P100" s="178" t="s">
        <v>584</v>
      </c>
      <c r="Q100" s="179" t="s">
        <v>3158</v>
      </c>
      <c r="R100" s="179" t="s">
        <v>182</v>
      </c>
      <c r="S100" s="173" t="s">
        <v>3460</v>
      </c>
      <c r="T100" s="178" t="s">
        <v>3323</v>
      </c>
      <c r="U100" s="178" t="s">
        <v>3076</v>
      </c>
      <c r="V100" s="178" t="s">
        <v>3161</v>
      </c>
      <c r="W100" s="178" t="s">
        <v>3323</v>
      </c>
      <c r="X100" s="178" t="s">
        <v>2831</v>
      </c>
      <c r="Y100" s="178" t="s">
        <v>3198</v>
      </c>
      <c r="Z100" s="178" t="s">
        <v>2856</v>
      </c>
      <c r="AA100" s="178" t="s">
        <v>2791</v>
      </c>
      <c r="AB100" s="178" t="s">
        <v>2791</v>
      </c>
      <c r="AC100" s="120" t="s">
        <v>2791</v>
      </c>
      <c r="AD100" s="120" t="s">
        <v>2791</v>
      </c>
      <c r="AE100" s="120" t="s">
        <v>2791</v>
      </c>
      <c r="AF100" s="120" t="s">
        <v>2791</v>
      </c>
      <c r="AG100" s="95" t="s">
        <v>3220</v>
      </c>
      <c r="AH100" s="123">
        <f>COUNTIF(Ongoing!$A$2:$X$26,A100)</f>
        <v>0</v>
      </c>
    </row>
    <row r="101" ht="26.25" customHeight="1">
      <c r="A101" s="173" t="s">
        <v>169</v>
      </c>
      <c r="B101" s="173" t="s">
        <v>63</v>
      </c>
      <c r="C101" s="174" t="s">
        <v>72</v>
      </c>
      <c r="D101" s="115" t="s">
        <v>103</v>
      </c>
      <c r="E101" s="115" t="s">
        <v>3033</v>
      </c>
      <c r="F101" s="175" t="s">
        <v>2775</v>
      </c>
      <c r="G101" s="115" t="s">
        <v>3461</v>
      </c>
      <c r="H101" s="176" t="s">
        <v>3462</v>
      </c>
      <c r="I101" s="177" t="s">
        <v>170</v>
      </c>
      <c r="J101" s="177" t="s">
        <v>3463</v>
      </c>
      <c r="K101" s="177" t="s">
        <v>3464</v>
      </c>
      <c r="L101" s="177" t="s">
        <v>3465</v>
      </c>
      <c r="M101" s="178" t="s">
        <v>3252</v>
      </c>
      <c r="N101" s="178" t="s">
        <v>3466</v>
      </c>
      <c r="O101" s="178" t="s">
        <v>3115</v>
      </c>
      <c r="P101" s="178" t="s">
        <v>3467</v>
      </c>
      <c r="Q101" s="179" t="s">
        <v>481</v>
      </c>
      <c r="R101" s="179" t="s">
        <v>87</v>
      </c>
      <c r="S101" s="173" t="s">
        <v>3468</v>
      </c>
      <c r="T101" s="178" t="s">
        <v>2802</v>
      </c>
      <c r="U101" s="178" t="s">
        <v>2960</v>
      </c>
      <c r="V101" s="178" t="s">
        <v>2975</v>
      </c>
      <c r="W101" s="178" t="s">
        <v>2802</v>
      </c>
      <c r="X101" s="178" t="s">
        <v>3328</v>
      </c>
      <c r="Y101" s="178" t="s">
        <v>3469</v>
      </c>
      <c r="Z101" s="178" t="s">
        <v>3106</v>
      </c>
      <c r="AA101" s="178" t="s">
        <v>2791</v>
      </c>
      <c r="AB101" s="178" t="s">
        <v>2791</v>
      </c>
      <c r="AC101" s="120" t="s">
        <v>2791</v>
      </c>
      <c r="AD101" s="120" t="s">
        <v>2791</v>
      </c>
      <c r="AE101" s="120" t="s">
        <v>2791</v>
      </c>
      <c r="AF101" s="120" t="s">
        <v>2791</v>
      </c>
      <c r="AG101" s="95" t="s">
        <v>3252</v>
      </c>
      <c r="AH101" s="123">
        <f>COUNTIF(Ongoing!$A$2:$X$26,A101)</f>
        <v>0</v>
      </c>
    </row>
    <row r="102" ht="26.25" customHeight="1">
      <c r="A102" s="173" t="s">
        <v>499</v>
      </c>
      <c r="B102" s="173" t="s">
        <v>78</v>
      </c>
      <c r="C102" s="174" t="s">
        <v>78</v>
      </c>
      <c r="D102" s="115" t="s">
        <v>121</v>
      </c>
      <c r="E102" s="115" t="s">
        <v>2806</v>
      </c>
      <c r="F102" s="175" t="s">
        <v>2775</v>
      </c>
      <c r="G102" s="115" t="s">
        <v>3470</v>
      </c>
      <c r="H102" s="176" t="s">
        <v>87</v>
      </c>
      <c r="I102" s="177" t="s">
        <v>496</v>
      </c>
      <c r="J102" s="177" t="s">
        <v>2823</v>
      </c>
      <c r="K102" s="177" t="s">
        <v>2810</v>
      </c>
      <c r="L102" s="177" t="s">
        <v>2892</v>
      </c>
      <c r="M102" s="178" t="s">
        <v>190</v>
      </c>
      <c r="N102" s="178" t="s">
        <v>2796</v>
      </c>
      <c r="O102" s="178" t="s">
        <v>2781</v>
      </c>
      <c r="P102" s="178" t="s">
        <v>3221</v>
      </c>
      <c r="Q102" s="179" t="s">
        <v>3113</v>
      </c>
      <c r="R102" s="179" t="s">
        <v>413</v>
      </c>
      <c r="S102" s="173" t="s">
        <v>3471</v>
      </c>
      <c r="T102" s="178" t="s">
        <v>2867</v>
      </c>
      <c r="U102" s="178" t="s">
        <v>3001</v>
      </c>
      <c r="V102" s="178" t="s">
        <v>3097</v>
      </c>
      <c r="W102" s="178" t="s">
        <v>3437</v>
      </c>
      <c r="X102" s="178" t="s">
        <v>3076</v>
      </c>
      <c r="Y102" s="178" t="s">
        <v>2922</v>
      </c>
      <c r="Z102" s="178" t="s">
        <v>3181</v>
      </c>
      <c r="AA102" s="178" t="s">
        <v>2791</v>
      </c>
      <c r="AB102" s="178" t="s">
        <v>2791</v>
      </c>
      <c r="AC102" s="120" t="s">
        <v>2791</v>
      </c>
      <c r="AD102" s="120" t="s">
        <v>2791</v>
      </c>
      <c r="AE102" s="120" t="s">
        <v>2791</v>
      </c>
      <c r="AF102" s="120" t="s">
        <v>2791</v>
      </c>
      <c r="AG102" s="95" t="s">
        <v>190</v>
      </c>
      <c r="AH102" s="123">
        <f>COUNTIF(Ongoing!$A$2:$X$26,A102)</f>
        <v>0</v>
      </c>
    </row>
    <row r="103" ht="26.25" customHeight="1">
      <c r="A103" s="173" t="s">
        <v>88</v>
      </c>
      <c r="B103" s="173" t="s">
        <v>78</v>
      </c>
      <c r="C103" s="174" t="s">
        <v>78</v>
      </c>
      <c r="D103" s="115" t="s">
        <v>90</v>
      </c>
      <c r="E103" s="115" t="s">
        <v>3045</v>
      </c>
      <c r="F103" s="175" t="s">
        <v>2775</v>
      </c>
      <c r="G103" s="115" t="s">
        <v>3472</v>
      </c>
      <c r="H103" s="176" t="s">
        <v>3473</v>
      </c>
      <c r="I103" s="177" t="s">
        <v>89</v>
      </c>
      <c r="J103" s="177" t="s">
        <v>3474</v>
      </c>
      <c r="K103" s="177" t="s">
        <v>3475</v>
      </c>
      <c r="L103" s="177" t="s">
        <v>3476</v>
      </c>
      <c r="M103" s="178" t="s">
        <v>3102</v>
      </c>
      <c r="N103" s="178" t="s">
        <v>2780</v>
      </c>
      <c r="O103" s="178" t="s">
        <v>3005</v>
      </c>
      <c r="P103" s="178" t="s">
        <v>2940</v>
      </c>
      <c r="Q103" s="179" t="s">
        <v>483</v>
      </c>
      <c r="R103" s="179" t="s">
        <v>87</v>
      </c>
      <c r="S103" s="173" t="s">
        <v>3477</v>
      </c>
      <c r="T103" s="178" t="s">
        <v>3106</v>
      </c>
      <c r="U103" s="178" t="s">
        <v>3327</v>
      </c>
      <c r="V103" s="178" t="s">
        <v>3478</v>
      </c>
      <c r="W103" s="178" t="s">
        <v>3106</v>
      </c>
      <c r="X103" s="178" t="s">
        <v>2789</v>
      </c>
      <c r="Y103" s="178" t="s">
        <v>3479</v>
      </c>
      <c r="Z103" s="178" t="s">
        <v>3106</v>
      </c>
      <c r="AA103" s="178" t="s">
        <v>2791</v>
      </c>
      <c r="AB103" s="178" t="s">
        <v>2791</v>
      </c>
      <c r="AC103" s="120" t="s">
        <v>2791</v>
      </c>
      <c r="AD103" s="120" t="s">
        <v>2791</v>
      </c>
      <c r="AE103" s="120" t="s">
        <v>2791</v>
      </c>
      <c r="AF103" s="120" t="s">
        <v>2791</v>
      </c>
      <c r="AG103" s="95" t="s">
        <v>3102</v>
      </c>
      <c r="AH103" s="123">
        <f>COUNTIF(Ongoing!$A$2:$X$26,A103)</f>
        <v>0</v>
      </c>
    </row>
    <row r="104" ht="26.25" customHeight="1">
      <c r="A104" s="173" t="s">
        <v>466</v>
      </c>
      <c r="B104" s="173" t="s">
        <v>917</v>
      </c>
      <c r="C104" s="174" t="s">
        <v>59</v>
      </c>
      <c r="D104" s="115" t="s">
        <v>256</v>
      </c>
      <c r="E104" s="115" t="s">
        <v>3012</v>
      </c>
      <c r="F104" s="175" t="s">
        <v>2775</v>
      </c>
      <c r="G104" s="115" t="s">
        <v>3480</v>
      </c>
      <c r="H104" s="176" t="s">
        <v>595</v>
      </c>
      <c r="I104" s="177" t="s">
        <v>400</v>
      </c>
      <c r="J104" s="177" t="s">
        <v>2809</v>
      </c>
      <c r="K104" s="177" t="s">
        <v>2963</v>
      </c>
      <c r="L104" s="177" t="s">
        <v>2997</v>
      </c>
      <c r="M104" s="178" t="s">
        <v>2878</v>
      </c>
      <c r="N104" s="178" t="s">
        <v>2796</v>
      </c>
      <c r="O104" s="178" t="s">
        <v>2781</v>
      </c>
      <c r="P104" s="178" t="s">
        <v>2824</v>
      </c>
      <c r="Q104" s="179" t="s">
        <v>2999</v>
      </c>
      <c r="R104" s="179" t="s">
        <v>431</v>
      </c>
      <c r="S104" s="173" t="s">
        <v>3481</v>
      </c>
      <c r="T104" s="178" t="s">
        <v>3166</v>
      </c>
      <c r="U104" s="178" t="s">
        <v>2841</v>
      </c>
      <c r="V104" s="178" t="s">
        <v>2818</v>
      </c>
      <c r="W104" s="178" t="s">
        <v>3297</v>
      </c>
      <c r="X104" s="178" t="s">
        <v>2842</v>
      </c>
      <c r="Y104" s="178" t="s">
        <v>3198</v>
      </c>
      <c r="Z104" s="178" t="s">
        <v>3051</v>
      </c>
      <c r="AA104" s="178" t="s">
        <v>2791</v>
      </c>
      <c r="AB104" s="178" t="s">
        <v>2791</v>
      </c>
      <c r="AC104" s="120" t="s">
        <v>2791</v>
      </c>
      <c r="AD104" s="120" t="s">
        <v>2791</v>
      </c>
      <c r="AE104" s="120" t="s">
        <v>2791</v>
      </c>
      <c r="AF104" s="120" t="s">
        <v>2791</v>
      </c>
      <c r="AG104" s="95" t="s">
        <v>2878</v>
      </c>
      <c r="AH104" s="123">
        <f>COUNTIF(Ongoing!$A$2:$X$26,A104)</f>
        <v>0</v>
      </c>
    </row>
    <row r="105" ht="26.25" customHeight="1">
      <c r="A105" s="173" t="s">
        <v>426</v>
      </c>
      <c r="B105" s="173" t="s">
        <v>63</v>
      </c>
      <c r="C105" s="174" t="s">
        <v>74</v>
      </c>
      <c r="D105" s="115" t="s">
        <v>244</v>
      </c>
      <c r="E105" s="115" t="s">
        <v>2987</v>
      </c>
      <c r="F105" s="175" t="s">
        <v>2775</v>
      </c>
      <c r="G105" s="115" t="s">
        <v>3482</v>
      </c>
      <c r="H105" s="176" t="s">
        <v>1028</v>
      </c>
      <c r="I105" s="177" t="s">
        <v>427</v>
      </c>
      <c r="J105" s="177" t="s">
        <v>3122</v>
      </c>
      <c r="K105" s="177" t="s">
        <v>3348</v>
      </c>
      <c r="L105" s="177" t="s">
        <v>2990</v>
      </c>
      <c r="M105" s="178" t="s">
        <v>2836</v>
      </c>
      <c r="N105" s="178" t="s">
        <v>3004</v>
      </c>
      <c r="O105" s="178" t="s">
        <v>3115</v>
      </c>
      <c r="P105" s="178" t="s">
        <v>2978</v>
      </c>
      <c r="Q105" s="179" t="s">
        <v>2990</v>
      </c>
      <c r="R105" s="179" t="s">
        <v>372</v>
      </c>
      <c r="S105" s="173" t="s">
        <v>3483</v>
      </c>
      <c r="T105" s="178" t="s">
        <v>2802</v>
      </c>
      <c r="U105" s="178" t="s">
        <v>2819</v>
      </c>
      <c r="V105" s="178" t="s">
        <v>2925</v>
      </c>
      <c r="W105" s="178" t="s">
        <v>3090</v>
      </c>
      <c r="X105" s="178" t="s">
        <v>2842</v>
      </c>
      <c r="Y105" s="178" t="s">
        <v>2984</v>
      </c>
      <c r="Z105" s="178" t="s">
        <v>2844</v>
      </c>
      <c r="AA105" s="178" t="s">
        <v>2791</v>
      </c>
      <c r="AB105" s="178" t="s">
        <v>2791</v>
      </c>
      <c r="AC105" s="120" t="s">
        <v>2791</v>
      </c>
      <c r="AD105" s="120" t="s">
        <v>2791</v>
      </c>
      <c r="AE105" s="120" t="s">
        <v>2791</v>
      </c>
      <c r="AF105" s="120" t="s">
        <v>2791</v>
      </c>
      <c r="AG105" s="95" t="s">
        <v>2836</v>
      </c>
      <c r="AH105" s="123">
        <f>COUNTIF(Ongoing!$A$2:$X$26,A105)</f>
        <v>0</v>
      </c>
    </row>
    <row r="106" ht="26.25" customHeight="1">
      <c r="A106" s="173" t="s">
        <v>462</v>
      </c>
      <c r="B106" s="173" t="s">
        <v>917</v>
      </c>
      <c r="C106" s="174" t="s">
        <v>57</v>
      </c>
      <c r="D106" s="115" t="s">
        <v>113</v>
      </c>
      <c r="E106" s="115" t="s">
        <v>2845</v>
      </c>
      <c r="F106" s="175" t="s">
        <v>2775</v>
      </c>
      <c r="G106" s="115" t="s">
        <v>3484</v>
      </c>
      <c r="H106" s="176" t="s">
        <v>468</v>
      </c>
      <c r="I106" s="177" t="s">
        <v>240</v>
      </c>
      <c r="J106" s="177" t="s">
        <v>3285</v>
      </c>
      <c r="K106" s="177" t="s">
        <v>2963</v>
      </c>
      <c r="L106" s="177" t="s">
        <v>3006</v>
      </c>
      <c r="M106" s="178" t="s">
        <v>2836</v>
      </c>
      <c r="N106" s="178" t="s">
        <v>2796</v>
      </c>
      <c r="O106" s="178" t="s">
        <v>2781</v>
      </c>
      <c r="P106" s="178" t="s">
        <v>584</v>
      </c>
      <c r="Q106" s="179" t="s">
        <v>2955</v>
      </c>
      <c r="R106" s="179" t="s">
        <v>431</v>
      </c>
      <c r="S106" s="173" t="s">
        <v>3485</v>
      </c>
      <c r="T106" s="178" t="s">
        <v>2785</v>
      </c>
      <c r="U106" s="178" t="s">
        <v>3077</v>
      </c>
      <c r="V106" s="178" t="s">
        <v>2786</v>
      </c>
      <c r="W106" s="178" t="s">
        <v>2948</v>
      </c>
      <c r="X106" s="178" t="s">
        <v>3273</v>
      </c>
      <c r="Y106" s="178" t="s">
        <v>2843</v>
      </c>
      <c r="Z106" s="178" t="s">
        <v>2867</v>
      </c>
      <c r="AA106" s="178" t="s">
        <v>2791</v>
      </c>
      <c r="AB106" s="178" t="s">
        <v>2791</v>
      </c>
      <c r="AC106" s="120" t="s">
        <v>2791</v>
      </c>
      <c r="AD106" s="120" t="s">
        <v>2791</v>
      </c>
      <c r="AE106" s="120" t="s">
        <v>2791</v>
      </c>
      <c r="AF106" s="120" t="s">
        <v>2791</v>
      </c>
      <c r="AG106" s="95" t="s">
        <v>2836</v>
      </c>
      <c r="AH106" s="123">
        <f>COUNTIF(Ongoing!$A$2:$X$26,A106)</f>
        <v>0</v>
      </c>
    </row>
    <row r="107" ht="26.25" customHeight="1">
      <c r="A107" s="173" t="s">
        <v>827</v>
      </c>
      <c r="B107" s="173" t="s">
        <v>63</v>
      </c>
      <c r="C107" s="174" t="s">
        <v>70</v>
      </c>
      <c r="D107" s="115" t="s">
        <v>143</v>
      </c>
      <c r="E107" s="115" t="s">
        <v>3430</v>
      </c>
      <c r="F107" s="175" t="s">
        <v>2775</v>
      </c>
      <c r="G107" s="115" t="s">
        <v>3486</v>
      </c>
      <c r="H107" s="176" t="s">
        <v>3152</v>
      </c>
      <c r="I107" s="177" t="s">
        <v>626</v>
      </c>
      <c r="J107" s="177" t="s">
        <v>2876</v>
      </c>
      <c r="K107" s="177" t="s">
        <v>2810</v>
      </c>
      <c r="L107" s="177" t="s">
        <v>2978</v>
      </c>
      <c r="M107" s="178" t="s">
        <v>2173</v>
      </c>
      <c r="N107" s="178" t="s">
        <v>2796</v>
      </c>
      <c r="O107" s="178" t="s">
        <v>2781</v>
      </c>
      <c r="P107" s="178" t="s">
        <v>2826</v>
      </c>
      <c r="Q107" s="179" t="s">
        <v>3138</v>
      </c>
      <c r="R107" s="179" t="s">
        <v>618</v>
      </c>
      <c r="S107" s="173" t="s">
        <v>3487</v>
      </c>
      <c r="T107" s="178" t="s">
        <v>3297</v>
      </c>
      <c r="U107" s="178" t="s">
        <v>3025</v>
      </c>
      <c r="V107" s="178" t="s">
        <v>2843</v>
      </c>
      <c r="W107" s="178" t="s">
        <v>2983</v>
      </c>
      <c r="X107" s="178" t="s">
        <v>2841</v>
      </c>
      <c r="Y107" s="178" t="s">
        <v>3061</v>
      </c>
      <c r="Z107" s="178" t="s">
        <v>2785</v>
      </c>
      <c r="AA107" s="178" t="s">
        <v>2791</v>
      </c>
      <c r="AB107" s="178" t="s">
        <v>2791</v>
      </c>
      <c r="AC107" s="120" t="s">
        <v>2791</v>
      </c>
      <c r="AD107" s="120" t="s">
        <v>2791</v>
      </c>
      <c r="AE107" s="120" t="s">
        <v>2791</v>
      </c>
      <c r="AF107" s="120" t="s">
        <v>2791</v>
      </c>
      <c r="AG107" s="95" t="s">
        <v>2173</v>
      </c>
      <c r="AH107" s="123">
        <f>COUNTIF(Ongoing!$A$2:$X$26,A107)</f>
        <v>0</v>
      </c>
    </row>
    <row r="108" ht="26.25" customHeight="1">
      <c r="A108" s="173" t="s">
        <v>828</v>
      </c>
      <c r="B108" s="173" t="s">
        <v>63</v>
      </c>
      <c r="C108" s="174" t="s">
        <v>70</v>
      </c>
      <c r="D108" s="115" t="s">
        <v>90</v>
      </c>
      <c r="E108" s="115" t="s">
        <v>3045</v>
      </c>
      <c r="F108" s="175" t="s">
        <v>2775</v>
      </c>
      <c r="G108" s="115" t="s">
        <v>3488</v>
      </c>
      <c r="H108" s="176" t="s">
        <v>3489</v>
      </c>
      <c r="I108" s="177" t="s">
        <v>829</v>
      </c>
      <c r="J108" s="177" t="s">
        <v>3490</v>
      </c>
      <c r="K108" s="177" t="s">
        <v>2930</v>
      </c>
      <c r="L108" s="177" t="s">
        <v>3040</v>
      </c>
      <c r="M108" s="178" t="s">
        <v>3016</v>
      </c>
      <c r="N108" s="178" t="s">
        <v>2796</v>
      </c>
      <c r="O108" s="178" t="s">
        <v>2781</v>
      </c>
      <c r="P108" s="178" t="s">
        <v>3029</v>
      </c>
      <c r="Q108" s="179" t="s">
        <v>3294</v>
      </c>
      <c r="R108" s="179" t="s">
        <v>618</v>
      </c>
      <c r="S108" s="173" t="s">
        <v>3491</v>
      </c>
      <c r="T108" s="178" t="s">
        <v>3008</v>
      </c>
      <c r="U108" s="178" t="s">
        <v>2898</v>
      </c>
      <c r="V108" s="178" t="s">
        <v>3011</v>
      </c>
      <c r="W108" s="178" t="s">
        <v>3052</v>
      </c>
      <c r="X108" s="178" t="s">
        <v>3198</v>
      </c>
      <c r="Y108" s="178" t="s">
        <v>3081</v>
      </c>
      <c r="Z108" s="178" t="s">
        <v>3176</v>
      </c>
      <c r="AA108" s="178" t="s">
        <v>2791</v>
      </c>
      <c r="AB108" s="178" t="s">
        <v>2791</v>
      </c>
      <c r="AC108" s="120" t="s">
        <v>2791</v>
      </c>
      <c r="AD108" s="120" t="s">
        <v>2791</v>
      </c>
      <c r="AE108" s="120" t="s">
        <v>2791</v>
      </c>
      <c r="AF108" s="120" t="s">
        <v>2791</v>
      </c>
      <c r="AG108" s="95" t="s">
        <v>3016</v>
      </c>
      <c r="AH108" s="123">
        <f>COUNTIF(Ongoing!$A$2:$X$26,A108)</f>
        <v>0</v>
      </c>
    </row>
    <row r="109" ht="26.25" customHeight="1">
      <c r="A109" s="173" t="s">
        <v>608</v>
      </c>
      <c r="B109" s="173" t="s">
        <v>63</v>
      </c>
      <c r="C109" s="174" t="s">
        <v>70</v>
      </c>
      <c r="D109" s="115" t="s">
        <v>103</v>
      </c>
      <c r="E109" s="115" t="s">
        <v>3033</v>
      </c>
      <c r="F109" s="175" t="s">
        <v>2775</v>
      </c>
      <c r="G109" s="115" t="s">
        <v>3492</v>
      </c>
      <c r="H109" s="176" t="s">
        <v>607</v>
      </c>
      <c r="I109" s="177" t="s">
        <v>421</v>
      </c>
      <c r="J109" s="177" t="s">
        <v>3493</v>
      </c>
      <c r="K109" s="177" t="s">
        <v>2963</v>
      </c>
      <c r="L109" s="177" t="s">
        <v>3194</v>
      </c>
      <c r="M109" s="178" t="s">
        <v>3220</v>
      </c>
      <c r="N109" s="178" t="s">
        <v>2796</v>
      </c>
      <c r="O109" s="178" t="s">
        <v>2781</v>
      </c>
      <c r="P109" s="178" t="s">
        <v>411</v>
      </c>
      <c r="Q109" s="179" t="s">
        <v>3029</v>
      </c>
      <c r="R109" s="179" t="s">
        <v>582</v>
      </c>
      <c r="S109" s="173" t="s">
        <v>3494</v>
      </c>
      <c r="T109" s="178" t="s">
        <v>2802</v>
      </c>
      <c r="U109" s="178" t="s">
        <v>3495</v>
      </c>
      <c r="V109" s="178" t="s">
        <v>3044</v>
      </c>
      <c r="W109" s="178" t="s">
        <v>3008</v>
      </c>
      <c r="X109" s="178" t="s">
        <v>2788</v>
      </c>
      <c r="Y109" s="178" t="s">
        <v>3273</v>
      </c>
      <c r="Z109" s="178" t="s">
        <v>3125</v>
      </c>
      <c r="AA109" s="178" t="s">
        <v>2791</v>
      </c>
      <c r="AB109" s="178" t="s">
        <v>2791</v>
      </c>
      <c r="AC109" s="120" t="s">
        <v>2791</v>
      </c>
      <c r="AD109" s="120" t="s">
        <v>2791</v>
      </c>
      <c r="AE109" s="120" t="s">
        <v>2791</v>
      </c>
      <c r="AF109" s="120" t="s">
        <v>2791</v>
      </c>
      <c r="AG109" s="95" t="s">
        <v>3220</v>
      </c>
      <c r="AH109" s="123">
        <f>COUNTIF(Ongoing!$A$2:$X$26,A109)</f>
        <v>0</v>
      </c>
    </row>
    <row r="110" ht="26.25" customHeight="1">
      <c r="A110" s="173" t="s">
        <v>193</v>
      </c>
      <c r="B110" s="173" t="s">
        <v>78</v>
      </c>
      <c r="C110" s="174" t="s">
        <v>78</v>
      </c>
      <c r="D110" s="115" t="s">
        <v>116</v>
      </c>
      <c r="E110" s="115" t="s">
        <v>2949</v>
      </c>
      <c r="F110" s="175" t="s">
        <v>2775</v>
      </c>
      <c r="G110" s="115" t="s">
        <v>3496</v>
      </c>
      <c r="H110" s="176" t="s">
        <v>3497</v>
      </c>
      <c r="I110" s="177" t="s">
        <v>194</v>
      </c>
      <c r="J110" s="177" t="s">
        <v>3498</v>
      </c>
      <c r="K110" s="177" t="s">
        <v>3499</v>
      </c>
      <c r="L110" s="177" t="s">
        <v>3500</v>
      </c>
      <c r="M110" s="178" t="s">
        <v>3195</v>
      </c>
      <c r="N110" s="178" t="s">
        <v>3304</v>
      </c>
      <c r="O110" s="178" t="s">
        <v>3005</v>
      </c>
      <c r="P110" s="178" t="s">
        <v>2895</v>
      </c>
      <c r="Q110" s="179" t="s">
        <v>3501</v>
      </c>
      <c r="R110" s="179" t="s">
        <v>182</v>
      </c>
      <c r="S110" s="173" t="s">
        <v>3502</v>
      </c>
      <c r="T110" s="178" t="s">
        <v>3105</v>
      </c>
      <c r="U110" s="178" t="s">
        <v>2899</v>
      </c>
      <c r="V110" s="178" t="s">
        <v>3503</v>
      </c>
      <c r="W110" s="178" t="s">
        <v>3105</v>
      </c>
      <c r="X110" s="178" t="s">
        <v>3504</v>
      </c>
      <c r="Y110" s="178" t="s">
        <v>3505</v>
      </c>
      <c r="Z110" s="178" t="s">
        <v>3105</v>
      </c>
      <c r="AA110" s="178" t="s">
        <v>2791</v>
      </c>
      <c r="AB110" s="178" t="s">
        <v>2791</v>
      </c>
      <c r="AC110" s="120" t="s">
        <v>2791</v>
      </c>
      <c r="AD110" s="120" t="s">
        <v>2791</v>
      </c>
      <c r="AE110" s="120" t="s">
        <v>2791</v>
      </c>
      <c r="AF110" s="120" t="s">
        <v>2791</v>
      </c>
      <c r="AG110" s="95" t="s">
        <v>3195</v>
      </c>
      <c r="AH110" s="123">
        <f>COUNTIF(Ongoing!$A$2:$X$26,A110)</f>
        <v>0</v>
      </c>
    </row>
    <row r="111" ht="26.25" customHeight="1">
      <c r="A111" s="173" t="s">
        <v>514</v>
      </c>
      <c r="B111" s="173" t="s">
        <v>63</v>
      </c>
      <c r="C111" s="174" t="s">
        <v>63</v>
      </c>
      <c r="D111" s="115" t="s">
        <v>197</v>
      </c>
      <c r="E111" s="115" t="s">
        <v>2994</v>
      </c>
      <c r="F111" s="175" t="s">
        <v>2775</v>
      </c>
      <c r="G111" s="115" t="s">
        <v>3506</v>
      </c>
      <c r="H111" s="176" t="s">
        <v>962</v>
      </c>
      <c r="I111" s="177" t="s">
        <v>515</v>
      </c>
      <c r="J111" s="177" t="s">
        <v>3285</v>
      </c>
      <c r="K111" s="177" t="s">
        <v>3123</v>
      </c>
      <c r="L111" s="177" t="s">
        <v>3158</v>
      </c>
      <c r="M111" s="178" t="s">
        <v>3195</v>
      </c>
      <c r="N111" s="178" t="s">
        <v>2796</v>
      </c>
      <c r="O111" s="178" t="s">
        <v>2781</v>
      </c>
      <c r="P111" s="178" t="s">
        <v>2967</v>
      </c>
      <c r="Q111" s="179" t="s">
        <v>474</v>
      </c>
      <c r="R111" s="179" t="s">
        <v>413</v>
      </c>
      <c r="S111" s="173" t="s">
        <v>3507</v>
      </c>
      <c r="T111" s="178" t="s">
        <v>3090</v>
      </c>
      <c r="U111" s="178" t="s">
        <v>2910</v>
      </c>
      <c r="V111" s="178" t="s">
        <v>3328</v>
      </c>
      <c r="W111" s="178" t="s">
        <v>3090</v>
      </c>
      <c r="X111" s="178" t="s">
        <v>3009</v>
      </c>
      <c r="Y111" s="178" t="s">
        <v>2786</v>
      </c>
      <c r="Z111" s="178" t="s">
        <v>2805</v>
      </c>
      <c r="AA111" s="178" t="s">
        <v>2791</v>
      </c>
      <c r="AB111" s="178" t="s">
        <v>2791</v>
      </c>
      <c r="AC111" s="120" t="s">
        <v>2791</v>
      </c>
      <c r="AD111" s="120" t="s">
        <v>2791</v>
      </c>
      <c r="AE111" s="120" t="s">
        <v>2791</v>
      </c>
      <c r="AF111" s="120" t="s">
        <v>2791</v>
      </c>
      <c r="AG111" s="95" t="s">
        <v>3195</v>
      </c>
      <c r="AH111" s="123">
        <f>COUNTIF(Ongoing!$A$2:$X$26,A111)</f>
        <v>0</v>
      </c>
    </row>
    <row r="112" ht="26.25" customHeight="1">
      <c r="A112" s="173" t="s">
        <v>697</v>
      </c>
      <c r="B112" s="173" t="s">
        <v>917</v>
      </c>
      <c r="C112" s="174" t="s">
        <v>53</v>
      </c>
      <c r="D112" s="115" t="s">
        <v>162</v>
      </c>
      <c r="E112" s="115" t="s">
        <v>2832</v>
      </c>
      <c r="F112" s="175" t="s">
        <v>2775</v>
      </c>
      <c r="G112" s="115" t="s">
        <v>3508</v>
      </c>
      <c r="H112" s="176" t="s">
        <v>3509</v>
      </c>
      <c r="I112" s="177" t="s">
        <v>698</v>
      </c>
      <c r="J112" s="177" t="s">
        <v>3270</v>
      </c>
      <c r="K112" s="177" t="s">
        <v>2823</v>
      </c>
      <c r="L112" s="177" t="s">
        <v>2999</v>
      </c>
      <c r="M112" s="178" t="s">
        <v>2905</v>
      </c>
      <c r="N112" s="178" t="s">
        <v>2796</v>
      </c>
      <c r="O112" s="178" t="s">
        <v>2781</v>
      </c>
      <c r="P112" s="178" t="s">
        <v>3295</v>
      </c>
      <c r="Q112" s="179" t="s">
        <v>2826</v>
      </c>
      <c r="R112" s="179" t="s">
        <v>618</v>
      </c>
      <c r="S112" s="173" t="s">
        <v>3510</v>
      </c>
      <c r="T112" s="178" t="s">
        <v>2844</v>
      </c>
      <c r="U112" s="178" t="s">
        <v>3010</v>
      </c>
      <c r="V112" s="178" t="s">
        <v>2829</v>
      </c>
      <c r="W112" s="178" t="s">
        <v>2844</v>
      </c>
      <c r="X112" s="178" t="s">
        <v>3204</v>
      </c>
      <c r="Y112" s="178" t="s">
        <v>2910</v>
      </c>
      <c r="Z112" s="178" t="s">
        <v>2805</v>
      </c>
      <c r="AA112" s="178" t="s">
        <v>2791</v>
      </c>
      <c r="AB112" s="178" t="s">
        <v>2791</v>
      </c>
      <c r="AC112" s="120" t="s">
        <v>2791</v>
      </c>
      <c r="AD112" s="120" t="s">
        <v>2791</v>
      </c>
      <c r="AE112" s="120" t="s">
        <v>2791</v>
      </c>
      <c r="AF112" s="120" t="s">
        <v>2791</v>
      </c>
      <c r="AG112" s="95" t="s">
        <v>2905</v>
      </c>
      <c r="AH112" s="123">
        <f>COUNTIF(Ongoing!$A$2:$X$26,A112)</f>
        <v>0</v>
      </c>
    </row>
    <row r="113" ht="36.0" customHeight="1">
      <c r="A113" s="173" t="s">
        <v>389</v>
      </c>
      <c r="B113" s="173" t="s">
        <v>917</v>
      </c>
      <c r="C113" s="174" t="s">
        <v>53</v>
      </c>
      <c r="D113" s="115" t="s">
        <v>249</v>
      </c>
      <c r="E113" s="115" t="s">
        <v>2821</v>
      </c>
      <c r="F113" s="175" t="s">
        <v>2775</v>
      </c>
      <c r="G113" s="115" t="s">
        <v>3511</v>
      </c>
      <c r="H113" s="176" t="s">
        <v>3164</v>
      </c>
      <c r="I113" s="177" t="s">
        <v>390</v>
      </c>
      <c r="J113" s="177" t="s">
        <v>3383</v>
      </c>
      <c r="K113" s="177" t="s">
        <v>2233</v>
      </c>
      <c r="L113" s="177" t="s">
        <v>3015</v>
      </c>
      <c r="M113" s="178" t="s">
        <v>3039</v>
      </c>
      <c r="N113" s="178" t="s">
        <v>2796</v>
      </c>
      <c r="O113" s="178" t="s">
        <v>2781</v>
      </c>
      <c r="P113" s="178" t="s">
        <v>3439</v>
      </c>
      <c r="Q113" s="179" t="s">
        <v>3439</v>
      </c>
      <c r="R113" s="179" t="s">
        <v>372</v>
      </c>
      <c r="S113" s="173" t="s">
        <v>3512</v>
      </c>
      <c r="T113" s="178" t="s">
        <v>2884</v>
      </c>
      <c r="U113" s="178" t="s">
        <v>2830</v>
      </c>
      <c r="V113" s="178" t="s">
        <v>3061</v>
      </c>
      <c r="W113" s="178" t="s">
        <v>2897</v>
      </c>
      <c r="X113" s="178" t="s">
        <v>2831</v>
      </c>
      <c r="Y113" s="178" t="s">
        <v>2871</v>
      </c>
      <c r="Z113" s="178" t="s">
        <v>3176</v>
      </c>
      <c r="AA113" s="178" t="s">
        <v>2791</v>
      </c>
      <c r="AB113" s="178" t="s">
        <v>2791</v>
      </c>
      <c r="AC113" s="120" t="s">
        <v>2791</v>
      </c>
      <c r="AD113" s="120" t="s">
        <v>2791</v>
      </c>
      <c r="AE113" s="120" t="s">
        <v>2791</v>
      </c>
      <c r="AF113" s="120" t="s">
        <v>2791</v>
      </c>
      <c r="AG113" s="95" t="s">
        <v>3039</v>
      </c>
      <c r="AH113" s="123">
        <f>COUNTIF(Ongoing!$A$2:$X$26,A113)</f>
        <v>0</v>
      </c>
    </row>
    <row r="114" ht="26.25" customHeight="1">
      <c r="A114" s="173" t="s">
        <v>774</v>
      </c>
      <c r="B114" s="173" t="s">
        <v>917</v>
      </c>
      <c r="C114" s="174" t="s">
        <v>59</v>
      </c>
      <c r="D114" s="115" t="s">
        <v>162</v>
      </c>
      <c r="E114" s="115" t="s">
        <v>2832</v>
      </c>
      <c r="F114" s="175" t="s">
        <v>2775</v>
      </c>
      <c r="G114" s="115" t="s">
        <v>3513</v>
      </c>
      <c r="H114" s="176" t="s">
        <v>1327</v>
      </c>
      <c r="I114" s="177" t="s">
        <v>320</v>
      </c>
      <c r="J114" s="177" t="s">
        <v>2823</v>
      </c>
      <c r="K114" s="177" t="s">
        <v>2810</v>
      </c>
      <c r="L114" s="177" t="s">
        <v>592</v>
      </c>
      <c r="M114" s="178" t="s">
        <v>3428</v>
      </c>
      <c r="N114" s="178" t="s">
        <v>2796</v>
      </c>
      <c r="O114" s="178" t="s">
        <v>2781</v>
      </c>
      <c r="P114" s="178" t="s">
        <v>2826</v>
      </c>
      <c r="Q114" s="179" t="s">
        <v>2894</v>
      </c>
      <c r="R114" s="179" t="s">
        <v>618</v>
      </c>
      <c r="S114" s="173" t="s">
        <v>3514</v>
      </c>
      <c r="T114" s="178" t="s">
        <v>3323</v>
      </c>
      <c r="U114" s="178" t="s">
        <v>3140</v>
      </c>
      <c r="V114" s="178" t="s">
        <v>3077</v>
      </c>
      <c r="W114" s="178" t="s">
        <v>3150</v>
      </c>
      <c r="X114" s="178" t="s">
        <v>3009</v>
      </c>
      <c r="Y114" s="178" t="s">
        <v>3043</v>
      </c>
      <c r="Z114" s="178" t="s">
        <v>2986</v>
      </c>
      <c r="AA114" s="178" t="s">
        <v>2791</v>
      </c>
      <c r="AB114" s="178" t="s">
        <v>2791</v>
      </c>
      <c r="AC114" s="120" t="s">
        <v>2791</v>
      </c>
      <c r="AD114" s="120" t="s">
        <v>2791</v>
      </c>
      <c r="AE114" s="120" t="s">
        <v>2791</v>
      </c>
      <c r="AF114" s="120" t="s">
        <v>2791</v>
      </c>
      <c r="AG114" s="95" t="s">
        <v>3428</v>
      </c>
      <c r="AH114" s="123">
        <f>COUNTIF(Ongoing!$A$2:$X$26,A114)</f>
        <v>0</v>
      </c>
    </row>
    <row r="115" ht="26.25" customHeight="1">
      <c r="A115" s="173" t="s">
        <v>699</v>
      </c>
      <c r="B115" s="173" t="s">
        <v>917</v>
      </c>
      <c r="C115" s="174" t="s">
        <v>53</v>
      </c>
      <c r="D115" s="115" t="s">
        <v>244</v>
      </c>
      <c r="E115" s="115" t="s">
        <v>2987</v>
      </c>
      <c r="F115" s="175" t="s">
        <v>2775</v>
      </c>
      <c r="G115" s="115" t="s">
        <v>3515</v>
      </c>
      <c r="H115" s="176" t="s">
        <v>698</v>
      </c>
      <c r="I115" s="177" t="s">
        <v>485</v>
      </c>
      <c r="J115" s="177" t="s">
        <v>2823</v>
      </c>
      <c r="K115" s="177" t="s">
        <v>2810</v>
      </c>
      <c r="L115" s="177" t="s">
        <v>291</v>
      </c>
      <c r="M115" s="178" t="s">
        <v>3516</v>
      </c>
      <c r="N115" s="178" t="s">
        <v>2796</v>
      </c>
      <c r="O115" s="178" t="s">
        <v>2781</v>
      </c>
      <c r="P115" s="178" t="s">
        <v>2838</v>
      </c>
      <c r="Q115" s="179" t="s">
        <v>291</v>
      </c>
      <c r="R115" s="179" t="s">
        <v>618</v>
      </c>
      <c r="S115" s="173" t="s">
        <v>3517</v>
      </c>
      <c r="T115" s="178" t="s">
        <v>2970</v>
      </c>
      <c r="U115" s="178" t="s">
        <v>2842</v>
      </c>
      <c r="V115" s="178" t="s">
        <v>2882</v>
      </c>
      <c r="W115" s="178" t="s">
        <v>3282</v>
      </c>
      <c r="X115" s="178" t="s">
        <v>2831</v>
      </c>
      <c r="Y115" s="178" t="s">
        <v>2843</v>
      </c>
      <c r="Z115" s="178" t="s">
        <v>3105</v>
      </c>
      <c r="AA115" s="178" t="s">
        <v>2791</v>
      </c>
      <c r="AB115" s="178" t="s">
        <v>2791</v>
      </c>
      <c r="AC115" s="120" t="s">
        <v>2791</v>
      </c>
      <c r="AD115" s="120" t="s">
        <v>2791</v>
      </c>
      <c r="AE115" s="120" t="s">
        <v>2791</v>
      </c>
      <c r="AF115" s="120" t="s">
        <v>2791</v>
      </c>
      <c r="AG115" s="95" t="s">
        <v>3516</v>
      </c>
      <c r="AH115" s="123">
        <f>COUNTIF(Ongoing!$A$2:$X$26,A115)</f>
        <v>0</v>
      </c>
    </row>
    <row r="116" ht="26.25" customHeight="1">
      <c r="A116" s="173" t="s">
        <v>152</v>
      </c>
      <c r="B116" s="173" t="s">
        <v>974</v>
      </c>
      <c r="C116" s="174" t="s">
        <v>144</v>
      </c>
      <c r="D116" s="115" t="s">
        <v>110</v>
      </c>
      <c r="E116" s="115" t="s">
        <v>2774</v>
      </c>
      <c r="F116" s="175" t="s">
        <v>2775</v>
      </c>
      <c r="G116" s="115" t="s">
        <v>3518</v>
      </c>
      <c r="H116" s="176" t="s">
        <v>3519</v>
      </c>
      <c r="I116" s="177" t="s">
        <v>153</v>
      </c>
      <c r="J116" s="177" t="s">
        <v>3520</v>
      </c>
      <c r="K116" s="177" t="s">
        <v>3521</v>
      </c>
      <c r="L116" s="177" t="s">
        <v>588</v>
      </c>
      <c r="M116" s="178" t="s">
        <v>3102</v>
      </c>
      <c r="N116" s="178" t="s">
        <v>2796</v>
      </c>
      <c r="O116" s="178" t="s">
        <v>2781</v>
      </c>
      <c r="P116" s="178" t="s">
        <v>3029</v>
      </c>
      <c r="Q116" s="179" t="s">
        <v>3522</v>
      </c>
      <c r="R116" s="179" t="s">
        <v>87</v>
      </c>
      <c r="S116" s="173" t="s">
        <v>3523</v>
      </c>
      <c r="T116" s="178" t="s">
        <v>3345</v>
      </c>
      <c r="U116" s="178" t="s">
        <v>2971</v>
      </c>
      <c r="V116" s="178" t="s">
        <v>3524</v>
      </c>
      <c r="W116" s="178" t="s">
        <v>3345</v>
      </c>
      <c r="X116" s="178" t="s">
        <v>2871</v>
      </c>
      <c r="Y116" s="178" t="s">
        <v>3389</v>
      </c>
      <c r="Z116" s="178" t="s">
        <v>2805</v>
      </c>
      <c r="AA116" s="178" t="s">
        <v>2791</v>
      </c>
      <c r="AB116" s="178" t="s">
        <v>2791</v>
      </c>
      <c r="AC116" s="120" t="s">
        <v>2791</v>
      </c>
      <c r="AD116" s="120" t="s">
        <v>2791</v>
      </c>
      <c r="AE116" s="120" t="s">
        <v>2791</v>
      </c>
      <c r="AF116" s="120" t="s">
        <v>2791</v>
      </c>
      <c r="AG116" s="95" t="s">
        <v>3102</v>
      </c>
      <c r="AH116" s="123">
        <f>COUNTIF(Ongoing!$A$2:$X$26,A116)</f>
        <v>0</v>
      </c>
    </row>
    <row r="117" ht="26.25" customHeight="1">
      <c r="A117" s="173" t="s">
        <v>367</v>
      </c>
      <c r="B117" s="173" t="s">
        <v>63</v>
      </c>
      <c r="C117" s="174" t="s">
        <v>73</v>
      </c>
      <c r="D117" s="115" t="s">
        <v>256</v>
      </c>
      <c r="E117" s="115" t="s">
        <v>3012</v>
      </c>
      <c r="F117" s="175" t="s">
        <v>2775</v>
      </c>
      <c r="G117" s="115" t="s">
        <v>3525</v>
      </c>
      <c r="H117" s="176" t="s">
        <v>3526</v>
      </c>
      <c r="I117" s="177" t="s">
        <v>235</v>
      </c>
      <c r="J117" s="177" t="s">
        <v>1232</v>
      </c>
      <c r="K117" s="177" t="s">
        <v>2137</v>
      </c>
      <c r="L117" s="177" t="s">
        <v>3222</v>
      </c>
      <c r="M117" s="178" t="s">
        <v>2836</v>
      </c>
      <c r="N117" s="178" t="s">
        <v>2796</v>
      </c>
      <c r="O117" s="178" t="s">
        <v>3005</v>
      </c>
      <c r="P117" s="178" t="s">
        <v>2904</v>
      </c>
      <c r="Q117" s="179" t="s">
        <v>3527</v>
      </c>
      <c r="R117" s="179" t="s">
        <v>269</v>
      </c>
      <c r="S117" s="173" t="s">
        <v>3528</v>
      </c>
      <c r="T117" s="178" t="s">
        <v>3231</v>
      </c>
      <c r="U117" s="178" t="s">
        <v>2865</v>
      </c>
      <c r="V117" s="178" t="s">
        <v>3529</v>
      </c>
      <c r="W117" s="178" t="s">
        <v>3530</v>
      </c>
      <c r="X117" s="178" t="s">
        <v>2984</v>
      </c>
      <c r="Y117" s="178" t="s">
        <v>3531</v>
      </c>
      <c r="Z117" s="178" t="s">
        <v>2873</v>
      </c>
      <c r="AA117" s="178" t="s">
        <v>2791</v>
      </c>
      <c r="AB117" s="178" t="s">
        <v>2791</v>
      </c>
      <c r="AC117" s="120" t="s">
        <v>2791</v>
      </c>
      <c r="AD117" s="120" t="s">
        <v>2791</v>
      </c>
      <c r="AE117" s="120" t="s">
        <v>2791</v>
      </c>
      <c r="AF117" s="120" t="s">
        <v>2791</v>
      </c>
      <c r="AG117" s="95" t="s">
        <v>2836</v>
      </c>
      <c r="AH117" s="123">
        <f>COUNTIF(Ongoing!$A$2:$X$26,A117)</f>
        <v>0</v>
      </c>
    </row>
    <row r="118" ht="26.25" customHeight="1">
      <c r="A118" s="173" t="s">
        <v>637</v>
      </c>
      <c r="B118" s="173" t="s">
        <v>63</v>
      </c>
      <c r="C118" s="174" t="s">
        <v>63</v>
      </c>
      <c r="D118" s="115" t="s">
        <v>259</v>
      </c>
      <c r="E118" s="115" t="s">
        <v>3064</v>
      </c>
      <c r="F118" s="175" t="s">
        <v>2775</v>
      </c>
      <c r="G118" s="115" t="s">
        <v>3532</v>
      </c>
      <c r="H118" s="176" t="s">
        <v>87</v>
      </c>
      <c r="I118" s="177" t="s">
        <v>485</v>
      </c>
      <c r="J118" s="177" t="s">
        <v>2823</v>
      </c>
      <c r="K118" s="177" t="s">
        <v>2810</v>
      </c>
      <c r="L118" s="177" t="s">
        <v>2906</v>
      </c>
      <c r="M118" s="178" t="s">
        <v>3358</v>
      </c>
      <c r="N118" s="178" t="s">
        <v>2796</v>
      </c>
      <c r="O118" s="178" t="s">
        <v>2781</v>
      </c>
      <c r="P118" s="178" t="s">
        <v>3439</v>
      </c>
      <c r="Q118" s="179" t="s">
        <v>3439</v>
      </c>
      <c r="R118" s="179" t="s">
        <v>618</v>
      </c>
      <c r="S118" s="173" t="s">
        <v>3533</v>
      </c>
      <c r="T118" s="178" t="s">
        <v>2785</v>
      </c>
      <c r="U118" s="178" t="s">
        <v>3019</v>
      </c>
      <c r="V118" s="178" t="s">
        <v>3019</v>
      </c>
      <c r="W118" s="178" t="s">
        <v>2785</v>
      </c>
      <c r="X118" s="178" t="s">
        <v>2852</v>
      </c>
      <c r="Y118" s="178" t="s">
        <v>3062</v>
      </c>
      <c r="Z118" s="178" t="s">
        <v>3106</v>
      </c>
      <c r="AA118" s="178" t="s">
        <v>2791</v>
      </c>
      <c r="AB118" s="178" t="s">
        <v>2791</v>
      </c>
      <c r="AC118" s="120" t="s">
        <v>2791</v>
      </c>
      <c r="AD118" s="120" t="s">
        <v>2791</v>
      </c>
      <c r="AE118" s="120" t="s">
        <v>2791</v>
      </c>
      <c r="AF118" s="120" t="s">
        <v>2791</v>
      </c>
      <c r="AG118" s="95" t="s">
        <v>3358</v>
      </c>
      <c r="AH118" s="123">
        <f>COUNTIF(Ongoing!$A$2:$X$26,A118)</f>
        <v>0</v>
      </c>
    </row>
    <row r="119" ht="26.25" customHeight="1">
      <c r="A119" s="173" t="s">
        <v>217</v>
      </c>
      <c r="B119" s="173" t="s">
        <v>917</v>
      </c>
      <c r="C119" s="174" t="s">
        <v>53</v>
      </c>
      <c r="D119" s="115" t="s">
        <v>98</v>
      </c>
      <c r="E119" s="115" t="s">
        <v>2889</v>
      </c>
      <c r="F119" s="175" t="s">
        <v>2775</v>
      </c>
      <c r="G119" s="115" t="s">
        <v>3534</v>
      </c>
      <c r="H119" s="176" t="s">
        <v>3535</v>
      </c>
      <c r="I119" s="177" t="s">
        <v>218</v>
      </c>
      <c r="J119" s="177" t="s">
        <v>3432</v>
      </c>
      <c r="K119" s="177" t="s">
        <v>3536</v>
      </c>
      <c r="L119" s="177" t="s">
        <v>3294</v>
      </c>
      <c r="M119" s="178" t="s">
        <v>3039</v>
      </c>
      <c r="N119" s="178" t="s">
        <v>2796</v>
      </c>
      <c r="O119" s="178" t="s">
        <v>2781</v>
      </c>
      <c r="P119" s="178" t="s">
        <v>2955</v>
      </c>
      <c r="Q119" s="179" t="s">
        <v>413</v>
      </c>
      <c r="R119" s="179" t="s">
        <v>182</v>
      </c>
      <c r="S119" s="173" t="s">
        <v>3537</v>
      </c>
      <c r="T119" s="178" t="s">
        <v>2881</v>
      </c>
      <c r="U119" s="178" t="s">
        <v>3077</v>
      </c>
      <c r="V119" s="178" t="s">
        <v>2909</v>
      </c>
      <c r="W119" s="178" t="s">
        <v>3360</v>
      </c>
      <c r="X119" s="178" t="s">
        <v>2958</v>
      </c>
      <c r="Y119" s="178" t="s">
        <v>2945</v>
      </c>
      <c r="Z119" s="178" t="s">
        <v>3125</v>
      </c>
      <c r="AA119" s="178" t="s">
        <v>2791</v>
      </c>
      <c r="AB119" s="178" t="s">
        <v>2791</v>
      </c>
      <c r="AC119" s="120" t="s">
        <v>2791</v>
      </c>
      <c r="AD119" s="120" t="s">
        <v>2791</v>
      </c>
      <c r="AE119" s="120" t="s">
        <v>2791</v>
      </c>
      <c r="AF119" s="120" t="s">
        <v>2791</v>
      </c>
      <c r="AG119" s="95" t="s">
        <v>3039</v>
      </c>
      <c r="AH119" s="123">
        <f>COUNTIF(Ongoing!$A$2:$X$26,A119)</f>
        <v>0</v>
      </c>
    </row>
    <row r="120" ht="26.25" customHeight="1">
      <c r="A120" s="173" t="s">
        <v>831</v>
      </c>
      <c r="B120" s="173" t="s">
        <v>63</v>
      </c>
      <c r="C120" s="174" t="s">
        <v>70</v>
      </c>
      <c r="D120" s="115" t="s">
        <v>121</v>
      </c>
      <c r="E120" s="115" t="s">
        <v>2806</v>
      </c>
      <c r="F120" s="175" t="s">
        <v>2775</v>
      </c>
      <c r="G120" s="115" t="s">
        <v>3538</v>
      </c>
      <c r="H120" s="176" t="s">
        <v>269</v>
      </c>
      <c r="I120" s="177" t="s">
        <v>832</v>
      </c>
      <c r="J120" s="177" t="s">
        <v>2809</v>
      </c>
      <c r="K120" s="177" t="s">
        <v>2930</v>
      </c>
      <c r="L120" s="177" t="s">
        <v>3201</v>
      </c>
      <c r="M120" s="178" t="s">
        <v>2173</v>
      </c>
      <c r="N120" s="178" t="s">
        <v>2796</v>
      </c>
      <c r="O120" s="178" t="s">
        <v>3115</v>
      </c>
      <c r="P120" s="178" t="s">
        <v>2797</v>
      </c>
      <c r="Q120" s="179" t="s">
        <v>2904</v>
      </c>
      <c r="R120" s="179" t="s">
        <v>618</v>
      </c>
      <c r="S120" s="173" t="s">
        <v>3539</v>
      </c>
      <c r="T120" s="178" t="s">
        <v>3540</v>
      </c>
      <c r="U120" s="178" t="s">
        <v>3010</v>
      </c>
      <c r="V120" s="178" t="s">
        <v>2898</v>
      </c>
      <c r="W120" s="178" t="s">
        <v>3540</v>
      </c>
      <c r="X120" s="178" t="s">
        <v>3076</v>
      </c>
      <c r="Y120" s="178" t="s">
        <v>3331</v>
      </c>
      <c r="Z120" s="178" t="s">
        <v>3105</v>
      </c>
      <c r="AA120" s="178" t="s">
        <v>2791</v>
      </c>
      <c r="AB120" s="178" t="s">
        <v>2791</v>
      </c>
      <c r="AC120" s="120" t="s">
        <v>2791</v>
      </c>
      <c r="AD120" s="120" t="s">
        <v>2791</v>
      </c>
      <c r="AE120" s="120" t="s">
        <v>2791</v>
      </c>
      <c r="AF120" s="120" t="s">
        <v>2791</v>
      </c>
      <c r="AG120" s="95" t="s">
        <v>2173</v>
      </c>
      <c r="AH120" s="123">
        <f>COUNTIF(Ongoing!$A$2:$X$26,A120)</f>
        <v>0</v>
      </c>
    </row>
    <row r="121" ht="26.25" customHeight="1">
      <c r="A121" s="173" t="s">
        <v>701</v>
      </c>
      <c r="B121" s="173" t="s">
        <v>917</v>
      </c>
      <c r="C121" s="174" t="s">
        <v>53</v>
      </c>
      <c r="D121" s="115" t="s">
        <v>256</v>
      </c>
      <c r="E121" s="115" t="s">
        <v>3012</v>
      </c>
      <c r="F121" s="175" t="s">
        <v>2775</v>
      </c>
      <c r="G121" s="115" t="s">
        <v>3541</v>
      </c>
      <c r="H121" s="176" t="s">
        <v>3542</v>
      </c>
      <c r="I121" s="177" t="s">
        <v>624</v>
      </c>
      <c r="J121" s="177" t="s">
        <v>2835</v>
      </c>
      <c r="K121" s="177" t="s">
        <v>2823</v>
      </c>
      <c r="L121" s="177" t="s">
        <v>2847</v>
      </c>
      <c r="M121" s="178" t="s">
        <v>3252</v>
      </c>
      <c r="N121" s="178" t="s">
        <v>2796</v>
      </c>
      <c r="O121" s="178" t="s">
        <v>2781</v>
      </c>
      <c r="P121" s="178" t="s">
        <v>2906</v>
      </c>
      <c r="Q121" s="179" t="s">
        <v>3006</v>
      </c>
      <c r="R121" s="179" t="s">
        <v>618</v>
      </c>
      <c r="S121" s="173" t="s">
        <v>3543</v>
      </c>
      <c r="T121" s="178" t="s">
        <v>2785</v>
      </c>
      <c r="U121" s="178" t="s">
        <v>2909</v>
      </c>
      <c r="V121" s="178" t="s">
        <v>2819</v>
      </c>
      <c r="W121" s="178" t="s">
        <v>2785</v>
      </c>
      <c r="X121" s="178" t="s">
        <v>2818</v>
      </c>
      <c r="Y121" s="178" t="s">
        <v>2829</v>
      </c>
      <c r="Z121" s="178" t="s">
        <v>3042</v>
      </c>
      <c r="AA121" s="178" t="s">
        <v>2791</v>
      </c>
      <c r="AB121" s="178" t="s">
        <v>2791</v>
      </c>
      <c r="AC121" s="120" t="s">
        <v>2791</v>
      </c>
      <c r="AD121" s="120" t="s">
        <v>2791</v>
      </c>
      <c r="AE121" s="120" t="s">
        <v>2791</v>
      </c>
      <c r="AF121" s="120" t="s">
        <v>2791</v>
      </c>
      <c r="AG121" s="95" t="s">
        <v>3252</v>
      </c>
      <c r="AH121" s="123">
        <f>COUNTIF(Ongoing!$A$2:$X$26,A121)</f>
        <v>0</v>
      </c>
    </row>
    <row r="122" ht="26.25" customHeight="1">
      <c r="A122" s="173" t="s">
        <v>833</v>
      </c>
      <c r="B122" s="173" t="s">
        <v>63</v>
      </c>
      <c r="C122" s="174" t="s">
        <v>70</v>
      </c>
      <c r="D122" s="115" t="s">
        <v>249</v>
      </c>
      <c r="E122" s="115" t="s">
        <v>2821</v>
      </c>
      <c r="F122" s="175" t="s">
        <v>2775</v>
      </c>
      <c r="G122" s="115" t="s">
        <v>3544</v>
      </c>
      <c r="H122" s="176" t="s">
        <v>1188</v>
      </c>
      <c r="I122" s="177" t="s">
        <v>502</v>
      </c>
      <c r="J122" s="177" t="s">
        <v>3193</v>
      </c>
      <c r="K122" s="177" t="s">
        <v>2823</v>
      </c>
      <c r="L122" s="177" t="s">
        <v>592</v>
      </c>
      <c r="M122" s="178" t="s">
        <v>3252</v>
      </c>
      <c r="N122" s="178" t="s">
        <v>3004</v>
      </c>
      <c r="O122" s="178" t="s">
        <v>3005</v>
      </c>
      <c r="P122" s="178" t="s">
        <v>584</v>
      </c>
      <c r="Q122" s="179" t="s">
        <v>2906</v>
      </c>
      <c r="R122" s="179" t="s">
        <v>618</v>
      </c>
      <c r="S122" s="173" t="s">
        <v>3545</v>
      </c>
      <c r="T122" s="178" t="s">
        <v>2884</v>
      </c>
      <c r="U122" s="178" t="s">
        <v>3010</v>
      </c>
      <c r="V122" s="178" t="s">
        <v>2898</v>
      </c>
      <c r="W122" s="178" t="s">
        <v>3360</v>
      </c>
      <c r="X122" s="178" t="s">
        <v>2818</v>
      </c>
      <c r="Y122" s="178" t="s">
        <v>3001</v>
      </c>
      <c r="Z122" s="178" t="s">
        <v>2948</v>
      </c>
      <c r="AA122" s="178" t="s">
        <v>2791</v>
      </c>
      <c r="AB122" s="178" t="s">
        <v>2791</v>
      </c>
      <c r="AC122" s="120" t="s">
        <v>2791</v>
      </c>
      <c r="AD122" s="120" t="s">
        <v>2791</v>
      </c>
      <c r="AE122" s="120" t="s">
        <v>2791</v>
      </c>
      <c r="AF122" s="120" t="s">
        <v>2791</v>
      </c>
      <c r="AG122" s="95" t="s">
        <v>3252</v>
      </c>
      <c r="AH122" s="123">
        <f>COUNTIF(Ongoing!$A$2:$X$26,A122)</f>
        <v>0</v>
      </c>
    </row>
    <row r="123" ht="26.25" customHeight="1">
      <c r="A123" s="173" t="s">
        <v>784</v>
      </c>
      <c r="B123" s="173" t="s">
        <v>917</v>
      </c>
      <c r="C123" s="174" t="s">
        <v>66</v>
      </c>
      <c r="D123" s="115" t="s">
        <v>90</v>
      </c>
      <c r="E123" s="115" t="s">
        <v>3045</v>
      </c>
      <c r="F123" s="175" t="s">
        <v>2775</v>
      </c>
      <c r="G123" s="115" t="s">
        <v>3546</v>
      </c>
      <c r="H123" s="176" t="s">
        <v>502</v>
      </c>
      <c r="I123" s="177" t="s">
        <v>487</v>
      </c>
      <c r="J123" s="177" t="s">
        <v>2823</v>
      </c>
      <c r="K123" s="177" t="s">
        <v>2810</v>
      </c>
      <c r="L123" s="177" t="s">
        <v>411</v>
      </c>
      <c r="M123" s="178" t="s">
        <v>538</v>
      </c>
      <c r="N123" s="178" t="s">
        <v>2796</v>
      </c>
      <c r="O123" s="178" t="s">
        <v>2781</v>
      </c>
      <c r="P123" s="178" t="s">
        <v>2955</v>
      </c>
      <c r="Q123" s="179" t="s">
        <v>2999</v>
      </c>
      <c r="R123" s="179" t="s">
        <v>618</v>
      </c>
      <c r="S123" s="173" t="s">
        <v>3547</v>
      </c>
      <c r="T123" s="178" t="s">
        <v>2897</v>
      </c>
      <c r="U123" s="178" t="s">
        <v>3076</v>
      </c>
      <c r="V123" s="178" t="s">
        <v>3273</v>
      </c>
      <c r="W123" s="178" t="s">
        <v>3166</v>
      </c>
      <c r="X123" s="178" t="s">
        <v>2817</v>
      </c>
      <c r="Y123" s="178" t="s">
        <v>3214</v>
      </c>
      <c r="Z123" s="178" t="s">
        <v>3063</v>
      </c>
      <c r="AA123" s="178" t="s">
        <v>2791</v>
      </c>
      <c r="AB123" s="178" t="s">
        <v>2791</v>
      </c>
      <c r="AC123" s="120" t="s">
        <v>2791</v>
      </c>
      <c r="AD123" s="120" t="s">
        <v>2791</v>
      </c>
      <c r="AE123" s="120" t="s">
        <v>2791</v>
      </c>
      <c r="AF123" s="120" t="s">
        <v>2791</v>
      </c>
      <c r="AG123" s="95" t="s">
        <v>538</v>
      </c>
      <c r="AH123" s="123">
        <f>COUNTIF(Ongoing!$A$2:$X$26,A123)</f>
        <v>0</v>
      </c>
    </row>
    <row r="124" ht="26.25" customHeight="1">
      <c r="A124" s="173" t="s">
        <v>131</v>
      </c>
      <c r="B124" s="173" t="s">
        <v>78</v>
      </c>
      <c r="C124" s="174" t="s">
        <v>124</v>
      </c>
      <c r="D124" s="115" t="s">
        <v>95</v>
      </c>
      <c r="E124" s="115" t="s">
        <v>2792</v>
      </c>
      <c r="F124" s="175" t="s">
        <v>2775</v>
      </c>
      <c r="G124" s="115" t="s">
        <v>3548</v>
      </c>
      <c r="H124" s="176" t="s">
        <v>3549</v>
      </c>
      <c r="I124" s="177" t="s">
        <v>132</v>
      </c>
      <c r="J124" s="177" t="s">
        <v>3550</v>
      </c>
      <c r="K124" s="177" t="s">
        <v>3551</v>
      </c>
      <c r="L124" s="177" t="s">
        <v>618</v>
      </c>
      <c r="M124" s="178" t="s">
        <v>3171</v>
      </c>
      <c r="N124" s="178" t="s">
        <v>3004</v>
      </c>
      <c r="O124" s="178" t="s">
        <v>2781</v>
      </c>
      <c r="P124" s="178" t="s">
        <v>2965</v>
      </c>
      <c r="Q124" s="179" t="s">
        <v>423</v>
      </c>
      <c r="R124" s="179" t="s">
        <v>87</v>
      </c>
      <c r="S124" s="173" t="s">
        <v>3552</v>
      </c>
      <c r="T124" s="178" t="s">
        <v>2881</v>
      </c>
      <c r="U124" s="178" t="s">
        <v>2899</v>
      </c>
      <c r="V124" s="178" t="s">
        <v>3553</v>
      </c>
      <c r="W124" s="178" t="s">
        <v>3261</v>
      </c>
      <c r="X124" s="178" t="s">
        <v>3554</v>
      </c>
      <c r="Y124" s="178" t="s">
        <v>3555</v>
      </c>
      <c r="Z124" s="178" t="s">
        <v>3042</v>
      </c>
      <c r="AA124" s="178" t="s">
        <v>2791</v>
      </c>
      <c r="AB124" s="178" t="s">
        <v>2791</v>
      </c>
      <c r="AC124" s="120" t="s">
        <v>2791</v>
      </c>
      <c r="AD124" s="120" t="s">
        <v>2791</v>
      </c>
      <c r="AE124" s="120" t="s">
        <v>2791</v>
      </c>
      <c r="AF124" s="120" t="s">
        <v>2791</v>
      </c>
      <c r="AG124" s="95" t="s">
        <v>3171</v>
      </c>
      <c r="AH124" s="123">
        <f>COUNTIF(Ongoing!$A$2:$X$26,A124)</f>
        <v>0</v>
      </c>
    </row>
    <row r="125" ht="26.25" customHeight="1">
      <c r="A125" s="173" t="s">
        <v>284</v>
      </c>
      <c r="B125" s="173" t="s">
        <v>917</v>
      </c>
      <c r="C125" s="174" t="s">
        <v>53</v>
      </c>
      <c r="D125" s="115" t="s">
        <v>121</v>
      </c>
      <c r="E125" s="115" t="s">
        <v>2806</v>
      </c>
      <c r="F125" s="175" t="s">
        <v>2775</v>
      </c>
      <c r="G125" s="115" t="s">
        <v>3556</v>
      </c>
      <c r="H125" s="176" t="s">
        <v>3557</v>
      </c>
      <c r="I125" s="177" t="s">
        <v>285</v>
      </c>
      <c r="J125" s="177" t="s">
        <v>3558</v>
      </c>
      <c r="K125" s="177" t="s">
        <v>3354</v>
      </c>
      <c r="L125" s="177" t="s">
        <v>3408</v>
      </c>
      <c r="M125" s="178" t="s">
        <v>3220</v>
      </c>
      <c r="N125" s="178" t="s">
        <v>2796</v>
      </c>
      <c r="O125" s="178" t="s">
        <v>2781</v>
      </c>
      <c r="P125" s="178" t="s">
        <v>2824</v>
      </c>
      <c r="Q125" s="179" t="s">
        <v>411</v>
      </c>
      <c r="R125" s="179" t="s">
        <v>269</v>
      </c>
      <c r="S125" s="173" t="s">
        <v>3559</v>
      </c>
      <c r="T125" s="178" t="s">
        <v>3166</v>
      </c>
      <c r="U125" s="178" t="s">
        <v>2841</v>
      </c>
      <c r="V125" s="178" t="s">
        <v>2831</v>
      </c>
      <c r="W125" s="178" t="s">
        <v>3052</v>
      </c>
      <c r="X125" s="178" t="s">
        <v>3276</v>
      </c>
      <c r="Y125" s="178" t="s">
        <v>3241</v>
      </c>
      <c r="Z125" s="178" t="s">
        <v>2948</v>
      </c>
      <c r="AA125" s="178" t="s">
        <v>2791</v>
      </c>
      <c r="AB125" s="178" t="s">
        <v>2791</v>
      </c>
      <c r="AC125" s="120" t="s">
        <v>2791</v>
      </c>
      <c r="AD125" s="120" t="s">
        <v>2791</v>
      </c>
      <c r="AE125" s="120" t="s">
        <v>2791</v>
      </c>
      <c r="AF125" s="120" t="s">
        <v>2791</v>
      </c>
      <c r="AG125" s="95" t="s">
        <v>3220</v>
      </c>
      <c r="AH125" s="123">
        <f>COUNTIF(Ongoing!$A$2:$X$26,A125)</f>
        <v>0</v>
      </c>
    </row>
    <row r="126" ht="26.25" customHeight="1">
      <c r="A126" s="173" t="s">
        <v>745</v>
      </c>
      <c r="B126" s="173" t="s">
        <v>917</v>
      </c>
      <c r="C126" s="174" t="s">
        <v>56</v>
      </c>
      <c r="D126" s="115" t="s">
        <v>113</v>
      </c>
      <c r="E126" s="115" t="s">
        <v>2845</v>
      </c>
      <c r="F126" s="175" t="s">
        <v>2775</v>
      </c>
      <c r="G126" s="115" t="s">
        <v>3560</v>
      </c>
      <c r="H126" s="176" t="s">
        <v>182</v>
      </c>
      <c r="I126" s="177" t="s">
        <v>651</v>
      </c>
      <c r="J126" s="177" t="s">
        <v>2876</v>
      </c>
      <c r="K126" s="177" t="s">
        <v>2810</v>
      </c>
      <c r="L126" s="177" t="s">
        <v>2877</v>
      </c>
      <c r="M126" s="178" t="s">
        <v>3349</v>
      </c>
      <c r="N126" s="178" t="s">
        <v>2796</v>
      </c>
      <c r="O126" s="178" t="s">
        <v>2781</v>
      </c>
      <c r="P126" s="178" t="s">
        <v>419</v>
      </c>
      <c r="Q126" s="179" t="s">
        <v>3423</v>
      </c>
      <c r="R126" s="179" t="s">
        <v>618</v>
      </c>
      <c r="S126" s="173" t="s">
        <v>3561</v>
      </c>
      <c r="T126" s="178" t="s">
        <v>2881</v>
      </c>
      <c r="U126" s="178" t="s">
        <v>3025</v>
      </c>
      <c r="V126" s="178" t="s">
        <v>3010</v>
      </c>
      <c r="W126" s="178" t="s">
        <v>3272</v>
      </c>
      <c r="X126" s="178" t="s">
        <v>2935</v>
      </c>
      <c r="Y126" s="178" t="s">
        <v>3070</v>
      </c>
      <c r="Z126" s="178" t="s">
        <v>2926</v>
      </c>
      <c r="AA126" s="178" t="s">
        <v>2791</v>
      </c>
      <c r="AB126" s="178" t="s">
        <v>2791</v>
      </c>
      <c r="AC126" s="120" t="s">
        <v>2791</v>
      </c>
      <c r="AD126" s="120" t="s">
        <v>2791</v>
      </c>
      <c r="AE126" s="120" t="s">
        <v>2791</v>
      </c>
      <c r="AF126" s="120" t="s">
        <v>2791</v>
      </c>
      <c r="AG126" s="95" t="s">
        <v>3349</v>
      </c>
      <c r="AH126" s="123">
        <f>COUNTIF(Ongoing!$A$2:$X$26,A126)</f>
        <v>0</v>
      </c>
    </row>
    <row r="127" ht="26.25" customHeight="1">
      <c r="A127" s="173" t="s">
        <v>511</v>
      </c>
      <c r="B127" s="173" t="s">
        <v>917</v>
      </c>
      <c r="C127" s="174" t="s">
        <v>62</v>
      </c>
      <c r="D127" s="115" t="s">
        <v>143</v>
      </c>
      <c r="E127" s="115" t="s">
        <v>3430</v>
      </c>
      <c r="F127" s="175" t="s">
        <v>2775</v>
      </c>
      <c r="G127" s="115" t="s">
        <v>3562</v>
      </c>
      <c r="H127" s="176" t="s">
        <v>3121</v>
      </c>
      <c r="I127" s="177" t="s">
        <v>423</v>
      </c>
      <c r="J127" s="177" t="s">
        <v>3243</v>
      </c>
      <c r="K127" s="177" t="s">
        <v>3123</v>
      </c>
      <c r="L127" s="177" t="s">
        <v>2997</v>
      </c>
      <c r="M127" s="178" t="s">
        <v>2917</v>
      </c>
      <c r="N127" s="178" t="s">
        <v>2796</v>
      </c>
      <c r="O127" s="178" t="s">
        <v>2781</v>
      </c>
      <c r="P127" s="178" t="s">
        <v>3439</v>
      </c>
      <c r="Q127" s="179" t="s">
        <v>2956</v>
      </c>
      <c r="R127" s="179" t="s">
        <v>413</v>
      </c>
      <c r="S127" s="173" t="s">
        <v>3563</v>
      </c>
      <c r="T127" s="178" t="s">
        <v>3179</v>
      </c>
      <c r="U127" s="178" t="s">
        <v>3019</v>
      </c>
      <c r="V127" s="178" t="s">
        <v>2900</v>
      </c>
      <c r="W127" s="178" t="s">
        <v>3179</v>
      </c>
      <c r="X127" s="178" t="s">
        <v>2842</v>
      </c>
      <c r="Y127" s="178" t="s">
        <v>2816</v>
      </c>
      <c r="Z127" s="178" t="s">
        <v>2851</v>
      </c>
      <c r="AA127" s="178" t="s">
        <v>2791</v>
      </c>
      <c r="AB127" s="178" t="s">
        <v>2791</v>
      </c>
      <c r="AC127" s="120" t="s">
        <v>2791</v>
      </c>
      <c r="AD127" s="120" t="s">
        <v>2791</v>
      </c>
      <c r="AE127" s="120" t="s">
        <v>2791</v>
      </c>
      <c r="AF127" s="120" t="s">
        <v>2791</v>
      </c>
      <c r="AG127" s="95" t="s">
        <v>2917</v>
      </c>
      <c r="AH127" s="123">
        <f>COUNTIF(Ongoing!$A$2:$X$26,A127)</f>
        <v>0</v>
      </c>
    </row>
    <row r="128" ht="26.25" customHeight="1">
      <c r="A128" s="173" t="s">
        <v>785</v>
      </c>
      <c r="B128" s="173" t="s">
        <v>917</v>
      </c>
      <c r="C128" s="174" t="s">
        <v>66</v>
      </c>
      <c r="D128" s="115" t="s">
        <v>90</v>
      </c>
      <c r="E128" s="115" t="s">
        <v>3045</v>
      </c>
      <c r="F128" s="175" t="s">
        <v>2775</v>
      </c>
      <c r="G128" s="115" t="s">
        <v>3564</v>
      </c>
      <c r="H128" s="176" t="s">
        <v>600</v>
      </c>
      <c r="I128" s="177" t="s">
        <v>487</v>
      </c>
      <c r="J128" s="177" t="s">
        <v>2809</v>
      </c>
      <c r="K128" s="177" t="s">
        <v>2810</v>
      </c>
      <c r="L128" s="177" t="s">
        <v>2978</v>
      </c>
      <c r="M128" s="178" t="s">
        <v>3057</v>
      </c>
      <c r="N128" s="178" t="s">
        <v>2796</v>
      </c>
      <c r="O128" s="178" t="s">
        <v>2781</v>
      </c>
      <c r="P128" s="178" t="s">
        <v>579</v>
      </c>
      <c r="Q128" s="179" t="s">
        <v>2877</v>
      </c>
      <c r="R128" s="179" t="s">
        <v>618</v>
      </c>
      <c r="S128" s="173" t="s">
        <v>3565</v>
      </c>
      <c r="T128" s="178" t="s">
        <v>2948</v>
      </c>
      <c r="U128" s="178" t="s">
        <v>2843</v>
      </c>
      <c r="V128" s="178" t="s">
        <v>2818</v>
      </c>
      <c r="W128" s="178" t="s">
        <v>2948</v>
      </c>
      <c r="X128" s="178" t="s">
        <v>2853</v>
      </c>
      <c r="Y128" s="178" t="s">
        <v>2855</v>
      </c>
      <c r="Z128" s="178" t="s">
        <v>2897</v>
      </c>
      <c r="AA128" s="178" t="s">
        <v>2791</v>
      </c>
      <c r="AB128" s="178" t="s">
        <v>2791</v>
      </c>
      <c r="AC128" s="120" t="s">
        <v>2791</v>
      </c>
      <c r="AD128" s="120" t="s">
        <v>2791</v>
      </c>
      <c r="AE128" s="120" t="s">
        <v>2791</v>
      </c>
      <c r="AF128" s="120" t="s">
        <v>2791</v>
      </c>
      <c r="AG128" s="95" t="s">
        <v>3057</v>
      </c>
      <c r="AH128" s="123">
        <f>COUNTIF(Ongoing!$A$2:$X$26,A128)</f>
        <v>0</v>
      </c>
    </row>
    <row r="129" ht="26.25" customHeight="1">
      <c r="A129" s="173" t="s">
        <v>154</v>
      </c>
      <c r="B129" s="173" t="s">
        <v>974</v>
      </c>
      <c r="C129" s="174" t="s">
        <v>144</v>
      </c>
      <c r="D129" s="115" t="s">
        <v>90</v>
      </c>
      <c r="E129" s="115" t="s">
        <v>3045</v>
      </c>
      <c r="F129" s="175" t="s">
        <v>2775</v>
      </c>
      <c r="G129" s="115" t="s">
        <v>3566</v>
      </c>
      <c r="H129" s="176" t="s">
        <v>3567</v>
      </c>
      <c r="I129" s="177" t="s">
        <v>155</v>
      </c>
      <c r="J129" s="177" t="s">
        <v>3568</v>
      </c>
      <c r="K129" s="177" t="s">
        <v>3569</v>
      </c>
      <c r="L129" s="177" t="s">
        <v>3570</v>
      </c>
      <c r="M129" s="178" t="s">
        <v>2917</v>
      </c>
      <c r="N129" s="178" t="s">
        <v>2796</v>
      </c>
      <c r="O129" s="178" t="s">
        <v>2781</v>
      </c>
      <c r="P129" s="178" t="s">
        <v>3221</v>
      </c>
      <c r="Q129" s="179" t="s">
        <v>3571</v>
      </c>
      <c r="R129" s="179" t="s">
        <v>87</v>
      </c>
      <c r="S129" s="173" t="s">
        <v>3572</v>
      </c>
      <c r="T129" s="178" t="s">
        <v>2867</v>
      </c>
      <c r="U129" s="178" t="s">
        <v>2786</v>
      </c>
      <c r="V129" s="178" t="s">
        <v>3388</v>
      </c>
      <c r="W129" s="178" t="s">
        <v>3052</v>
      </c>
      <c r="X129" s="178" t="s">
        <v>2909</v>
      </c>
      <c r="Y129" s="178" t="s">
        <v>3573</v>
      </c>
      <c r="Z129" s="178" t="s">
        <v>2844</v>
      </c>
      <c r="AA129" s="178" t="s">
        <v>2791</v>
      </c>
      <c r="AB129" s="178" t="s">
        <v>2791</v>
      </c>
      <c r="AC129" s="120" t="s">
        <v>2791</v>
      </c>
      <c r="AD129" s="120" t="s">
        <v>2791</v>
      </c>
      <c r="AE129" s="120" t="s">
        <v>2791</v>
      </c>
      <c r="AF129" s="120" t="s">
        <v>2791</v>
      </c>
      <c r="AG129" s="95" t="s">
        <v>2917</v>
      </c>
      <c r="AH129" s="123">
        <f>COUNTIF(Ongoing!$A$2:$X$26,A129)</f>
        <v>0</v>
      </c>
    </row>
    <row r="130" ht="26.25" customHeight="1">
      <c r="A130" s="173" t="s">
        <v>383</v>
      </c>
      <c r="B130" s="173" t="s">
        <v>63</v>
      </c>
      <c r="C130" s="174" t="s">
        <v>65</v>
      </c>
      <c r="D130" s="115" t="s">
        <v>238</v>
      </c>
      <c r="E130" s="115" t="s">
        <v>3020</v>
      </c>
      <c r="F130" s="175" t="s">
        <v>2775</v>
      </c>
      <c r="G130" s="115" t="s">
        <v>3574</v>
      </c>
      <c r="H130" s="176" t="s">
        <v>3575</v>
      </c>
      <c r="I130" s="177" t="s">
        <v>384</v>
      </c>
      <c r="J130" s="177" t="s">
        <v>3576</v>
      </c>
      <c r="K130" s="177" t="s">
        <v>3577</v>
      </c>
      <c r="L130" s="177" t="s">
        <v>3578</v>
      </c>
      <c r="M130" s="178" t="s">
        <v>3579</v>
      </c>
      <c r="N130" s="178" t="s">
        <v>3114</v>
      </c>
      <c r="O130" s="178" t="s">
        <v>3115</v>
      </c>
      <c r="P130" s="178" t="s">
        <v>2906</v>
      </c>
      <c r="Q130" s="179" t="s">
        <v>3049</v>
      </c>
      <c r="R130" s="179" t="s">
        <v>372</v>
      </c>
      <c r="S130" s="173" t="s">
        <v>3580</v>
      </c>
      <c r="T130" s="178" t="s">
        <v>2970</v>
      </c>
      <c r="U130" s="178" t="s">
        <v>3204</v>
      </c>
      <c r="V130" s="178" t="s">
        <v>3529</v>
      </c>
      <c r="W130" s="178" t="s">
        <v>2785</v>
      </c>
      <c r="X130" s="178" t="s">
        <v>3581</v>
      </c>
      <c r="Y130" s="178" t="s">
        <v>2960</v>
      </c>
      <c r="Z130" s="178" t="s">
        <v>2854</v>
      </c>
      <c r="AA130" s="178" t="s">
        <v>2791</v>
      </c>
      <c r="AB130" s="178" t="s">
        <v>2791</v>
      </c>
      <c r="AC130" s="120" t="s">
        <v>2791</v>
      </c>
      <c r="AD130" s="120" t="s">
        <v>2791</v>
      </c>
      <c r="AE130" s="120" t="s">
        <v>2791</v>
      </c>
      <c r="AF130" s="120" t="s">
        <v>2791</v>
      </c>
      <c r="AG130" s="95" t="s">
        <v>3579</v>
      </c>
      <c r="AH130" s="123">
        <f>COUNTIF(Ongoing!$A$2:$X$26,A130)</f>
        <v>0</v>
      </c>
    </row>
    <row r="131" ht="26.25" customHeight="1">
      <c r="A131" s="173" t="s">
        <v>552</v>
      </c>
      <c r="B131" s="173" t="s">
        <v>78</v>
      </c>
      <c r="C131" s="174" t="s">
        <v>124</v>
      </c>
      <c r="D131" s="115" t="s">
        <v>103</v>
      </c>
      <c r="E131" s="115" t="s">
        <v>3033</v>
      </c>
      <c r="F131" s="175" t="s">
        <v>2775</v>
      </c>
      <c r="G131" s="115" t="s">
        <v>3582</v>
      </c>
      <c r="H131" s="176" t="s">
        <v>731</v>
      </c>
      <c r="I131" s="177" t="s">
        <v>496</v>
      </c>
      <c r="J131" s="177" t="s">
        <v>2977</v>
      </c>
      <c r="K131" s="177" t="s">
        <v>2810</v>
      </c>
      <c r="L131" s="177" t="s">
        <v>3030</v>
      </c>
      <c r="M131" s="178" t="s">
        <v>2859</v>
      </c>
      <c r="N131" s="178" t="s">
        <v>2796</v>
      </c>
      <c r="O131" s="178" t="s">
        <v>2781</v>
      </c>
      <c r="P131" s="178" t="s">
        <v>2797</v>
      </c>
      <c r="Q131" s="179" t="s">
        <v>3094</v>
      </c>
      <c r="R131" s="179" t="s">
        <v>413</v>
      </c>
      <c r="S131" s="173" t="s">
        <v>3583</v>
      </c>
      <c r="T131" s="178" t="s">
        <v>3540</v>
      </c>
      <c r="U131" s="178" t="s">
        <v>2909</v>
      </c>
      <c r="V131" s="178" t="s">
        <v>3584</v>
      </c>
      <c r="W131" s="178" t="s">
        <v>2785</v>
      </c>
      <c r="X131" s="178" t="s">
        <v>2831</v>
      </c>
      <c r="Y131" s="178" t="s">
        <v>3298</v>
      </c>
      <c r="Z131" s="178" t="s">
        <v>2867</v>
      </c>
      <c r="AA131" s="178" t="s">
        <v>2791</v>
      </c>
      <c r="AB131" s="178" t="s">
        <v>2791</v>
      </c>
      <c r="AC131" s="120" t="s">
        <v>2791</v>
      </c>
      <c r="AD131" s="120" t="s">
        <v>2791</v>
      </c>
      <c r="AE131" s="120" t="s">
        <v>2791</v>
      </c>
      <c r="AF131" s="120" t="s">
        <v>2791</v>
      </c>
      <c r="AG131" s="95" t="s">
        <v>2859</v>
      </c>
      <c r="AH131" s="123">
        <f>COUNTIF(Ongoing!$A$2:$X$26,A131)</f>
        <v>0</v>
      </c>
    </row>
    <row r="132" ht="26.25" customHeight="1">
      <c r="A132" s="173" t="s">
        <v>156</v>
      </c>
      <c r="B132" s="173" t="s">
        <v>974</v>
      </c>
      <c r="C132" s="174" t="s">
        <v>144</v>
      </c>
      <c r="D132" s="115" t="s">
        <v>143</v>
      </c>
      <c r="E132" s="115" t="s">
        <v>3430</v>
      </c>
      <c r="F132" s="175" t="s">
        <v>2775</v>
      </c>
      <c r="G132" s="115" t="s">
        <v>3585</v>
      </c>
      <c r="H132" s="176" t="s">
        <v>3586</v>
      </c>
      <c r="I132" s="177" t="s">
        <v>157</v>
      </c>
      <c r="J132" s="177" t="s">
        <v>1561</v>
      </c>
      <c r="K132" s="177" t="s">
        <v>2194</v>
      </c>
      <c r="L132" s="177" t="s">
        <v>588</v>
      </c>
      <c r="M132" s="178" t="s">
        <v>3171</v>
      </c>
      <c r="N132" s="178" t="s">
        <v>2796</v>
      </c>
      <c r="O132" s="178" t="s">
        <v>2781</v>
      </c>
      <c r="P132" s="178" t="s">
        <v>2906</v>
      </c>
      <c r="Q132" s="179" t="s">
        <v>3587</v>
      </c>
      <c r="R132" s="179" t="s">
        <v>87</v>
      </c>
      <c r="S132" s="173" t="s">
        <v>3588</v>
      </c>
      <c r="T132" s="178" t="s">
        <v>3106</v>
      </c>
      <c r="U132" s="178" t="s">
        <v>2958</v>
      </c>
      <c r="V132" s="178" t="s">
        <v>3589</v>
      </c>
      <c r="W132" s="178" t="s">
        <v>2908</v>
      </c>
      <c r="X132" s="178" t="s">
        <v>2898</v>
      </c>
      <c r="Y132" s="178" t="s">
        <v>3590</v>
      </c>
      <c r="Z132" s="178" t="s">
        <v>2921</v>
      </c>
      <c r="AA132" s="178" t="s">
        <v>2791</v>
      </c>
      <c r="AB132" s="178" t="s">
        <v>2791</v>
      </c>
      <c r="AC132" s="120" t="s">
        <v>2791</v>
      </c>
      <c r="AD132" s="120" t="s">
        <v>2791</v>
      </c>
      <c r="AE132" s="120" t="s">
        <v>2791</v>
      </c>
      <c r="AF132" s="120" t="s">
        <v>2791</v>
      </c>
      <c r="AG132" s="95" t="s">
        <v>3171</v>
      </c>
      <c r="AH132" s="123">
        <f>COUNTIF(Ongoing!$A$2:$X$26,A132)</f>
        <v>0</v>
      </c>
    </row>
    <row r="133" ht="26.25" customHeight="1">
      <c r="A133" s="173" t="s">
        <v>658</v>
      </c>
      <c r="B133" s="173" t="s">
        <v>63</v>
      </c>
      <c r="C133" s="174" t="s">
        <v>64</v>
      </c>
      <c r="D133" s="115" t="s">
        <v>238</v>
      </c>
      <c r="E133" s="115" t="s">
        <v>3020</v>
      </c>
      <c r="F133" s="175" t="s">
        <v>2775</v>
      </c>
      <c r="G133" s="115" t="s">
        <v>3591</v>
      </c>
      <c r="H133" s="176" t="s">
        <v>1075</v>
      </c>
      <c r="I133" s="177" t="s">
        <v>577</v>
      </c>
      <c r="J133" s="177" t="s">
        <v>2977</v>
      </c>
      <c r="K133" s="177" t="s">
        <v>2810</v>
      </c>
      <c r="L133" s="177" t="s">
        <v>2956</v>
      </c>
      <c r="M133" s="178" t="s">
        <v>3234</v>
      </c>
      <c r="N133" s="178" t="s">
        <v>2796</v>
      </c>
      <c r="O133" s="178" t="s">
        <v>2781</v>
      </c>
      <c r="P133" s="178" t="s">
        <v>3350</v>
      </c>
      <c r="Q133" s="179" t="s">
        <v>3103</v>
      </c>
      <c r="R133" s="179" t="s">
        <v>618</v>
      </c>
      <c r="S133" s="173" t="s">
        <v>3592</v>
      </c>
      <c r="T133" s="178" t="s">
        <v>3154</v>
      </c>
      <c r="U133" s="178" t="s">
        <v>3081</v>
      </c>
      <c r="V133" s="178" t="s">
        <v>3009</v>
      </c>
      <c r="W133" s="178" t="s">
        <v>3154</v>
      </c>
      <c r="X133" s="178" t="s">
        <v>3082</v>
      </c>
      <c r="Y133" s="178" t="s">
        <v>2843</v>
      </c>
      <c r="Z133" s="178" t="s">
        <v>3181</v>
      </c>
      <c r="AA133" s="178" t="s">
        <v>2791</v>
      </c>
      <c r="AB133" s="178" t="s">
        <v>2791</v>
      </c>
      <c r="AC133" s="120" t="s">
        <v>2791</v>
      </c>
      <c r="AD133" s="120" t="s">
        <v>2791</v>
      </c>
      <c r="AE133" s="120" t="s">
        <v>2791</v>
      </c>
      <c r="AF133" s="120" t="s">
        <v>2791</v>
      </c>
      <c r="AG133" s="95" t="s">
        <v>3234</v>
      </c>
      <c r="AH133" s="123">
        <f>COUNTIF(Ongoing!$A$2:$X$26,A133)</f>
        <v>0</v>
      </c>
    </row>
    <row r="134" ht="26.25" customHeight="1">
      <c r="A134" s="173" t="s">
        <v>206</v>
      </c>
      <c r="B134" s="173" t="s">
        <v>63</v>
      </c>
      <c r="C134" s="174" t="s">
        <v>63</v>
      </c>
      <c r="D134" s="115" t="s">
        <v>95</v>
      </c>
      <c r="E134" s="115" t="s">
        <v>2792</v>
      </c>
      <c r="F134" s="175" t="s">
        <v>2775</v>
      </c>
      <c r="G134" s="115" t="s">
        <v>3593</v>
      </c>
      <c r="H134" s="176" t="s">
        <v>3594</v>
      </c>
      <c r="I134" s="177" t="s">
        <v>207</v>
      </c>
      <c r="J134" s="177" t="s">
        <v>1520</v>
      </c>
      <c r="K134" s="177" t="s">
        <v>3595</v>
      </c>
      <c r="L134" s="177" t="s">
        <v>3289</v>
      </c>
      <c r="M134" s="178" t="s">
        <v>2878</v>
      </c>
      <c r="N134" s="178" t="s">
        <v>2796</v>
      </c>
      <c r="O134" s="178" t="s">
        <v>3172</v>
      </c>
      <c r="P134" s="178" t="s">
        <v>3408</v>
      </c>
      <c r="Q134" s="179" t="s">
        <v>3170</v>
      </c>
      <c r="R134" s="179" t="s">
        <v>182</v>
      </c>
      <c r="S134" s="173" t="s">
        <v>3596</v>
      </c>
      <c r="T134" s="178" t="s">
        <v>3090</v>
      </c>
      <c r="U134" s="178" t="s">
        <v>3398</v>
      </c>
      <c r="V134" s="178" t="s">
        <v>2972</v>
      </c>
      <c r="W134" s="178" t="s">
        <v>3272</v>
      </c>
      <c r="X134" s="178" t="s">
        <v>3328</v>
      </c>
      <c r="Y134" s="178" t="s">
        <v>3444</v>
      </c>
      <c r="Z134" s="178" t="s">
        <v>2921</v>
      </c>
      <c r="AA134" s="178" t="s">
        <v>2791</v>
      </c>
      <c r="AB134" s="178" t="s">
        <v>2791</v>
      </c>
      <c r="AC134" s="120" t="s">
        <v>2791</v>
      </c>
      <c r="AD134" s="120" t="s">
        <v>2791</v>
      </c>
      <c r="AE134" s="120" t="s">
        <v>2791</v>
      </c>
      <c r="AF134" s="120" t="s">
        <v>2791</v>
      </c>
      <c r="AG134" s="95" t="s">
        <v>2878</v>
      </c>
      <c r="AH134" s="123">
        <f>COUNTIF(Ongoing!$A$2:$X$26,A134)</f>
        <v>0</v>
      </c>
    </row>
    <row r="135" ht="26.25" customHeight="1">
      <c r="A135" s="173" t="s">
        <v>242</v>
      </c>
      <c r="B135" s="173" t="s">
        <v>974</v>
      </c>
      <c r="C135" s="174" t="s">
        <v>144</v>
      </c>
      <c r="D135" s="115" t="s">
        <v>244</v>
      </c>
      <c r="E135" s="115" t="s">
        <v>2987</v>
      </c>
      <c r="F135" s="175" t="s">
        <v>2775</v>
      </c>
      <c r="G135" s="115" t="s">
        <v>3597</v>
      </c>
      <c r="H135" s="176" t="s">
        <v>445</v>
      </c>
      <c r="I135" s="177" t="s">
        <v>243</v>
      </c>
      <c r="J135" s="177" t="s">
        <v>3285</v>
      </c>
      <c r="K135" s="177" t="s">
        <v>2137</v>
      </c>
      <c r="L135" s="177" t="s">
        <v>3598</v>
      </c>
      <c r="M135" s="178" t="s">
        <v>3039</v>
      </c>
      <c r="N135" s="178" t="s">
        <v>2796</v>
      </c>
      <c r="O135" s="178" t="s">
        <v>2781</v>
      </c>
      <c r="P135" s="178" t="s">
        <v>2904</v>
      </c>
      <c r="Q135" s="179" t="s">
        <v>3599</v>
      </c>
      <c r="R135" s="179" t="s">
        <v>182</v>
      </c>
      <c r="S135" s="173" t="s">
        <v>3600</v>
      </c>
      <c r="T135" s="178" t="s">
        <v>2921</v>
      </c>
      <c r="U135" s="178" t="s">
        <v>2819</v>
      </c>
      <c r="V135" s="178" t="s">
        <v>3601</v>
      </c>
      <c r="W135" s="178" t="s">
        <v>2921</v>
      </c>
      <c r="X135" s="178" t="s">
        <v>3053</v>
      </c>
      <c r="Y135" s="178" t="s">
        <v>3602</v>
      </c>
      <c r="Z135" s="178" t="s">
        <v>2926</v>
      </c>
      <c r="AA135" s="178" t="s">
        <v>2791</v>
      </c>
      <c r="AB135" s="178" t="s">
        <v>2791</v>
      </c>
      <c r="AC135" s="120" t="s">
        <v>2791</v>
      </c>
      <c r="AD135" s="120" t="s">
        <v>2791</v>
      </c>
      <c r="AE135" s="120" t="s">
        <v>2791</v>
      </c>
      <c r="AF135" s="120" t="s">
        <v>2791</v>
      </c>
      <c r="AG135" s="95" t="s">
        <v>3039</v>
      </c>
      <c r="AH135" s="123">
        <f>COUNTIF(Ongoing!$A$2:$X$26,A135)</f>
        <v>0</v>
      </c>
    </row>
    <row r="136" ht="26.25" customHeight="1">
      <c r="A136" s="180" t="s">
        <v>836</v>
      </c>
      <c r="B136" s="180" t="s">
        <v>63</v>
      </c>
      <c r="C136" s="181" t="s">
        <v>70</v>
      </c>
      <c r="D136" s="115" t="s">
        <v>162</v>
      </c>
      <c r="E136" s="115" t="s">
        <v>2832</v>
      </c>
      <c r="F136" s="175" t="s">
        <v>2775</v>
      </c>
      <c r="G136" s="115" t="s">
        <v>3603</v>
      </c>
      <c r="H136" s="176" t="s">
        <v>845</v>
      </c>
      <c r="I136" s="177" t="s">
        <v>639</v>
      </c>
      <c r="J136" s="177" t="s">
        <v>2823</v>
      </c>
      <c r="K136" s="177" t="s">
        <v>2810</v>
      </c>
      <c r="L136" s="177" t="s">
        <v>584</v>
      </c>
      <c r="M136" s="178" t="s">
        <v>2779</v>
      </c>
      <c r="N136" s="178" t="s">
        <v>2796</v>
      </c>
      <c r="O136" s="178" t="s">
        <v>2781</v>
      </c>
      <c r="P136" s="178" t="s">
        <v>2797</v>
      </c>
      <c r="Q136" s="179" t="s">
        <v>2798</v>
      </c>
      <c r="R136" s="179" t="s">
        <v>618</v>
      </c>
      <c r="S136" s="180" t="s">
        <v>3604</v>
      </c>
      <c r="T136" s="178" t="s">
        <v>2820</v>
      </c>
      <c r="U136" s="178" t="s">
        <v>3276</v>
      </c>
      <c r="V136" s="178" t="s">
        <v>3398</v>
      </c>
      <c r="W136" s="178" t="s">
        <v>2820</v>
      </c>
      <c r="X136" s="178" t="s">
        <v>3077</v>
      </c>
      <c r="Y136" s="178" t="s">
        <v>2974</v>
      </c>
      <c r="Z136" s="178" t="s">
        <v>2854</v>
      </c>
      <c r="AA136" s="178" t="s">
        <v>2791</v>
      </c>
      <c r="AB136" s="178" t="s">
        <v>2791</v>
      </c>
      <c r="AC136" s="120" t="s">
        <v>2791</v>
      </c>
      <c r="AD136" s="120" t="s">
        <v>2791</v>
      </c>
      <c r="AE136" s="120" t="s">
        <v>2791</v>
      </c>
      <c r="AF136" s="120" t="s">
        <v>2791</v>
      </c>
      <c r="AG136" s="95" t="s">
        <v>2779</v>
      </c>
      <c r="AH136" s="123">
        <f>COUNTIF(Ongoing!$A$2:$X$26,A136)</f>
        <v>0</v>
      </c>
    </row>
    <row r="137" ht="26.25" customHeight="1">
      <c r="A137" s="180" t="s">
        <v>438</v>
      </c>
      <c r="B137" s="180" t="s">
        <v>78</v>
      </c>
      <c r="C137" s="181" t="s">
        <v>78</v>
      </c>
      <c r="D137" s="115" t="s">
        <v>256</v>
      </c>
      <c r="E137" s="115" t="s">
        <v>3012</v>
      </c>
      <c r="F137" s="175" t="s">
        <v>2775</v>
      </c>
      <c r="G137" s="115" t="s">
        <v>3605</v>
      </c>
      <c r="H137" s="176" t="s">
        <v>615</v>
      </c>
      <c r="I137" s="177" t="s">
        <v>439</v>
      </c>
      <c r="J137" s="177" t="s">
        <v>2977</v>
      </c>
      <c r="K137" s="177" t="s">
        <v>2930</v>
      </c>
      <c r="L137" s="177" t="s">
        <v>477</v>
      </c>
      <c r="M137" s="178" t="s">
        <v>2905</v>
      </c>
      <c r="N137" s="178" t="s">
        <v>2796</v>
      </c>
      <c r="O137" s="178" t="s">
        <v>2781</v>
      </c>
      <c r="P137" s="178" t="s">
        <v>2797</v>
      </c>
      <c r="Q137" s="179" t="s">
        <v>3289</v>
      </c>
      <c r="R137" s="179" t="s">
        <v>431</v>
      </c>
      <c r="S137" s="180" t="s">
        <v>3606</v>
      </c>
      <c r="T137" s="178" t="s">
        <v>2844</v>
      </c>
      <c r="U137" s="178" t="s">
        <v>3276</v>
      </c>
      <c r="V137" s="178" t="s">
        <v>3607</v>
      </c>
      <c r="W137" s="178" t="s">
        <v>2844</v>
      </c>
      <c r="X137" s="178" t="s">
        <v>2831</v>
      </c>
      <c r="Y137" s="178" t="s">
        <v>3241</v>
      </c>
      <c r="Z137" s="178" t="s">
        <v>3042</v>
      </c>
      <c r="AA137" s="178" t="s">
        <v>2791</v>
      </c>
      <c r="AB137" s="178" t="s">
        <v>2791</v>
      </c>
      <c r="AC137" s="120" t="s">
        <v>2791</v>
      </c>
      <c r="AD137" s="120" t="s">
        <v>2791</v>
      </c>
      <c r="AE137" s="120" t="s">
        <v>2791</v>
      </c>
      <c r="AF137" s="120" t="s">
        <v>2791</v>
      </c>
      <c r="AG137" s="95" t="s">
        <v>2905</v>
      </c>
      <c r="AH137" s="123">
        <f>COUNTIF(Ongoing!$A$2:$X$26,A137)</f>
        <v>0</v>
      </c>
    </row>
    <row r="138" ht="26.25" customHeight="1">
      <c r="A138" s="180" t="s">
        <v>575</v>
      </c>
      <c r="B138" s="180" t="s">
        <v>78</v>
      </c>
      <c r="C138" s="181" t="s">
        <v>75</v>
      </c>
      <c r="D138" s="115" t="s">
        <v>90</v>
      </c>
      <c r="E138" s="115" t="s">
        <v>3045</v>
      </c>
      <c r="F138" s="175" t="s">
        <v>2775</v>
      </c>
      <c r="G138" s="115" t="s">
        <v>3608</v>
      </c>
      <c r="H138" s="176" t="s">
        <v>634</v>
      </c>
      <c r="I138" s="177" t="s">
        <v>485</v>
      </c>
      <c r="J138" s="177" t="s">
        <v>2823</v>
      </c>
      <c r="K138" s="177" t="s">
        <v>2810</v>
      </c>
      <c r="L138" s="177" t="s">
        <v>3609</v>
      </c>
      <c r="M138" s="178" t="s">
        <v>2825</v>
      </c>
      <c r="N138" s="178" t="s">
        <v>2796</v>
      </c>
      <c r="O138" s="178" t="s">
        <v>2781</v>
      </c>
      <c r="P138" s="178" t="s">
        <v>2782</v>
      </c>
      <c r="Q138" s="179" t="s">
        <v>3164</v>
      </c>
      <c r="R138" s="179" t="s">
        <v>413</v>
      </c>
      <c r="S138" s="180" t="s">
        <v>3610</v>
      </c>
      <c r="T138" s="178" t="s">
        <v>3323</v>
      </c>
      <c r="U138" s="178" t="s">
        <v>2786</v>
      </c>
      <c r="V138" s="178" t="s">
        <v>3611</v>
      </c>
      <c r="W138" s="178" t="s">
        <v>3323</v>
      </c>
      <c r="X138" s="178" t="s">
        <v>2819</v>
      </c>
      <c r="Y138" s="178" t="s">
        <v>3612</v>
      </c>
      <c r="Z138" s="178" t="s">
        <v>2948</v>
      </c>
      <c r="AA138" s="178" t="s">
        <v>2791</v>
      </c>
      <c r="AB138" s="178" t="s">
        <v>2791</v>
      </c>
      <c r="AC138" s="120" t="s">
        <v>2791</v>
      </c>
      <c r="AD138" s="120" t="s">
        <v>2791</v>
      </c>
      <c r="AE138" s="120" t="s">
        <v>2791</v>
      </c>
      <c r="AF138" s="120" t="s">
        <v>2791</v>
      </c>
      <c r="AG138" s="95" t="s">
        <v>2825</v>
      </c>
      <c r="AH138" s="123">
        <f>COUNTIF(Ongoing!$A$2:$X$26,A138)</f>
        <v>0</v>
      </c>
    </row>
    <row r="139" ht="26.25" customHeight="1">
      <c r="A139" s="180" t="s">
        <v>837</v>
      </c>
      <c r="B139" s="180" t="s">
        <v>63</v>
      </c>
      <c r="C139" s="181" t="s">
        <v>70</v>
      </c>
      <c r="D139" s="115" t="s">
        <v>241</v>
      </c>
      <c r="E139" s="115" t="s">
        <v>3292</v>
      </c>
      <c r="F139" s="175" t="s">
        <v>2775</v>
      </c>
      <c r="G139" s="115" t="s">
        <v>3613</v>
      </c>
      <c r="H139" s="176" t="s">
        <v>3614</v>
      </c>
      <c r="I139" s="177" t="s">
        <v>651</v>
      </c>
      <c r="J139" s="177" t="s">
        <v>2891</v>
      </c>
      <c r="K139" s="177" t="s">
        <v>2810</v>
      </c>
      <c r="L139" s="177" t="s">
        <v>2997</v>
      </c>
      <c r="M139" s="178" t="s">
        <v>3290</v>
      </c>
      <c r="N139" s="178" t="s">
        <v>2796</v>
      </c>
      <c r="O139" s="178" t="s">
        <v>3172</v>
      </c>
      <c r="P139" s="178" t="s">
        <v>2813</v>
      </c>
      <c r="Q139" s="179" t="s">
        <v>3295</v>
      </c>
      <c r="R139" s="179" t="s">
        <v>618</v>
      </c>
      <c r="S139" s="180" t="s">
        <v>3615</v>
      </c>
      <c r="T139" s="178" t="s">
        <v>3232</v>
      </c>
      <c r="U139" s="178" t="s">
        <v>2817</v>
      </c>
      <c r="V139" s="178" t="s">
        <v>3010</v>
      </c>
      <c r="W139" s="178" t="s">
        <v>3232</v>
      </c>
      <c r="X139" s="178" t="s">
        <v>2841</v>
      </c>
      <c r="Y139" s="178" t="s">
        <v>2831</v>
      </c>
      <c r="Z139" s="178" t="s">
        <v>2790</v>
      </c>
      <c r="AA139" s="178" t="s">
        <v>2791</v>
      </c>
      <c r="AB139" s="178" t="s">
        <v>2791</v>
      </c>
      <c r="AC139" s="120" t="s">
        <v>2791</v>
      </c>
      <c r="AD139" s="120" t="s">
        <v>2791</v>
      </c>
      <c r="AE139" s="120" t="s">
        <v>2791</v>
      </c>
      <c r="AF139" s="120" t="s">
        <v>2791</v>
      </c>
      <c r="AG139" s="95" t="s">
        <v>3290</v>
      </c>
      <c r="AH139" s="123">
        <f>COUNTIF(Ongoing!$A$2:$X$26,A139)</f>
        <v>0</v>
      </c>
    </row>
    <row r="140" ht="26.25" customHeight="1">
      <c r="A140" s="180" t="s">
        <v>512</v>
      </c>
      <c r="B140" s="180" t="s">
        <v>917</v>
      </c>
      <c r="C140" s="181" t="s">
        <v>62</v>
      </c>
      <c r="D140" s="115" t="s">
        <v>90</v>
      </c>
      <c r="E140" s="115" t="s">
        <v>3045</v>
      </c>
      <c r="F140" s="175" t="s">
        <v>2775</v>
      </c>
      <c r="G140" s="115" t="s">
        <v>3616</v>
      </c>
      <c r="H140" s="176" t="s">
        <v>3022</v>
      </c>
      <c r="I140" s="177" t="s">
        <v>513</v>
      </c>
      <c r="J140" s="177" t="s">
        <v>3227</v>
      </c>
      <c r="K140" s="177" t="s">
        <v>3123</v>
      </c>
      <c r="L140" s="177" t="s">
        <v>3029</v>
      </c>
      <c r="M140" s="178" t="s">
        <v>2905</v>
      </c>
      <c r="N140" s="178" t="s">
        <v>2796</v>
      </c>
      <c r="O140" s="178" t="s">
        <v>2781</v>
      </c>
      <c r="P140" s="178" t="s">
        <v>2837</v>
      </c>
      <c r="Q140" s="179" t="s">
        <v>2956</v>
      </c>
      <c r="R140" s="179" t="s">
        <v>413</v>
      </c>
      <c r="S140" s="180" t="s">
        <v>3617</v>
      </c>
      <c r="T140" s="178" t="s">
        <v>3052</v>
      </c>
      <c r="U140" s="178" t="s">
        <v>2841</v>
      </c>
      <c r="V140" s="178" t="s">
        <v>2900</v>
      </c>
      <c r="W140" s="178" t="s">
        <v>3052</v>
      </c>
      <c r="X140" s="178" t="s">
        <v>2817</v>
      </c>
      <c r="Y140" s="178" t="s">
        <v>3019</v>
      </c>
      <c r="Z140" s="178" t="s">
        <v>3150</v>
      </c>
      <c r="AA140" s="178" t="s">
        <v>2791</v>
      </c>
      <c r="AB140" s="178" t="s">
        <v>2791</v>
      </c>
      <c r="AC140" s="120" t="s">
        <v>2791</v>
      </c>
      <c r="AD140" s="120" t="s">
        <v>2791</v>
      </c>
      <c r="AE140" s="120" t="s">
        <v>2791</v>
      </c>
      <c r="AF140" s="120" t="s">
        <v>2791</v>
      </c>
      <c r="AG140" s="95" t="s">
        <v>2905</v>
      </c>
      <c r="AH140" s="123">
        <f>COUNTIF(Ongoing!$A$2:$X$26,A140)</f>
        <v>0</v>
      </c>
    </row>
    <row r="141" ht="26.25" customHeight="1">
      <c r="A141" s="180" t="s">
        <v>173</v>
      </c>
      <c r="B141" s="180" t="s">
        <v>63</v>
      </c>
      <c r="C141" s="181" t="s">
        <v>74</v>
      </c>
      <c r="D141" s="115" t="s">
        <v>162</v>
      </c>
      <c r="E141" s="115" t="s">
        <v>2832</v>
      </c>
      <c r="F141" s="175" t="s">
        <v>2775</v>
      </c>
      <c r="G141" s="115" t="s">
        <v>3618</v>
      </c>
      <c r="H141" s="176" t="s">
        <v>3619</v>
      </c>
      <c r="I141" s="177" t="s">
        <v>174</v>
      </c>
      <c r="J141" s="177" t="s">
        <v>3620</v>
      </c>
      <c r="K141" s="177" t="s">
        <v>3621</v>
      </c>
      <c r="L141" s="177" t="s">
        <v>3622</v>
      </c>
      <c r="M141" s="178" t="s">
        <v>3016</v>
      </c>
      <c r="N141" s="178" t="s">
        <v>3087</v>
      </c>
      <c r="O141" s="178" t="s">
        <v>3005</v>
      </c>
      <c r="P141" s="178" t="s">
        <v>2894</v>
      </c>
      <c r="Q141" s="179" t="s">
        <v>3623</v>
      </c>
      <c r="R141" s="179" t="s">
        <v>87</v>
      </c>
      <c r="S141" s="180" t="s">
        <v>3624</v>
      </c>
      <c r="T141" s="178" t="s">
        <v>2800</v>
      </c>
      <c r="U141" s="178" t="s">
        <v>2871</v>
      </c>
      <c r="V141" s="178" t="s">
        <v>3367</v>
      </c>
      <c r="W141" s="178" t="s">
        <v>2802</v>
      </c>
      <c r="X141" s="178" t="s">
        <v>2971</v>
      </c>
      <c r="Y141" s="178" t="s">
        <v>3625</v>
      </c>
      <c r="Z141" s="178" t="s">
        <v>2844</v>
      </c>
      <c r="AA141" s="178" t="s">
        <v>2791</v>
      </c>
      <c r="AB141" s="178" t="s">
        <v>2791</v>
      </c>
      <c r="AC141" s="120" t="s">
        <v>2791</v>
      </c>
      <c r="AD141" s="120" t="s">
        <v>2791</v>
      </c>
      <c r="AE141" s="120" t="s">
        <v>2791</v>
      </c>
      <c r="AF141" s="120" t="s">
        <v>2791</v>
      </c>
      <c r="AG141" s="95" t="s">
        <v>3016</v>
      </c>
      <c r="AH141" s="123">
        <f>COUNTIF(Ongoing!$A$2:$X$26,A141)</f>
        <v>0</v>
      </c>
    </row>
    <row r="142" ht="26.25" customHeight="1">
      <c r="A142" s="180" t="s">
        <v>343</v>
      </c>
      <c r="B142" s="180" t="s">
        <v>974</v>
      </c>
      <c r="C142" s="181" t="s">
        <v>144</v>
      </c>
      <c r="D142" s="115" t="s">
        <v>197</v>
      </c>
      <c r="E142" s="115" t="s">
        <v>2994</v>
      </c>
      <c r="F142" s="175" t="s">
        <v>2775</v>
      </c>
      <c r="G142" s="115" t="s">
        <v>3626</v>
      </c>
      <c r="H142" s="176" t="s">
        <v>502</v>
      </c>
      <c r="I142" s="177" t="s">
        <v>320</v>
      </c>
      <c r="J142" s="177" t="s">
        <v>2823</v>
      </c>
      <c r="K142" s="177" t="s">
        <v>2810</v>
      </c>
      <c r="L142" s="177" t="s">
        <v>2989</v>
      </c>
      <c r="M142" s="178" t="s">
        <v>2887</v>
      </c>
      <c r="N142" s="178" t="s">
        <v>2796</v>
      </c>
      <c r="O142" s="178" t="s">
        <v>2781</v>
      </c>
      <c r="P142" s="178" t="s">
        <v>2794</v>
      </c>
      <c r="Q142" s="179" t="s">
        <v>613</v>
      </c>
      <c r="R142" s="179" t="s">
        <v>269</v>
      </c>
      <c r="S142" s="180" t="s">
        <v>3627</v>
      </c>
      <c r="T142" s="178" t="s">
        <v>3190</v>
      </c>
      <c r="U142" s="178" t="s">
        <v>2788</v>
      </c>
      <c r="V142" s="178" t="s">
        <v>3628</v>
      </c>
      <c r="W142" s="178" t="s">
        <v>3629</v>
      </c>
      <c r="X142" s="178" t="s">
        <v>2791</v>
      </c>
      <c r="Y142" s="178" t="s">
        <v>2791</v>
      </c>
      <c r="Z142" s="178" t="s">
        <v>2791</v>
      </c>
      <c r="AA142" s="178" t="s">
        <v>2791</v>
      </c>
      <c r="AB142" s="178" t="s">
        <v>2791</v>
      </c>
      <c r="AC142" s="120" t="s">
        <v>2791</v>
      </c>
      <c r="AD142" s="120" t="s">
        <v>2791</v>
      </c>
      <c r="AE142" s="120" t="s">
        <v>2791</v>
      </c>
      <c r="AF142" s="120" t="s">
        <v>2791</v>
      </c>
      <c r="AG142" s="95" t="s">
        <v>2887</v>
      </c>
      <c r="AH142" s="123">
        <f>COUNTIF(Ongoing!$A$2:$X$26,A142)</f>
        <v>0</v>
      </c>
    </row>
    <row r="143" ht="26.25" customHeight="1">
      <c r="A143" s="180" t="s">
        <v>776</v>
      </c>
      <c r="B143" s="180" t="s">
        <v>917</v>
      </c>
      <c r="C143" s="181" t="s">
        <v>59</v>
      </c>
      <c r="D143" s="115" t="s">
        <v>121</v>
      </c>
      <c r="E143" s="115" t="s">
        <v>2806</v>
      </c>
      <c r="F143" s="175" t="s">
        <v>2775</v>
      </c>
      <c r="G143" s="115" t="s">
        <v>3630</v>
      </c>
      <c r="H143" s="176" t="s">
        <v>3631</v>
      </c>
      <c r="I143" s="177" t="s">
        <v>494</v>
      </c>
      <c r="J143" s="177" t="s">
        <v>2891</v>
      </c>
      <c r="K143" s="177" t="s">
        <v>2810</v>
      </c>
      <c r="L143" s="177" t="s">
        <v>3103</v>
      </c>
      <c r="M143" s="178" t="s">
        <v>2893</v>
      </c>
      <c r="N143" s="178" t="s">
        <v>2796</v>
      </c>
      <c r="O143" s="178" t="s">
        <v>2781</v>
      </c>
      <c r="P143" s="178" t="s">
        <v>3350</v>
      </c>
      <c r="Q143" s="179" t="s">
        <v>2826</v>
      </c>
      <c r="R143" s="179" t="s">
        <v>618</v>
      </c>
      <c r="S143" s="180" t="s">
        <v>3632</v>
      </c>
      <c r="T143" s="178" t="s">
        <v>2785</v>
      </c>
      <c r="U143" s="178" t="s">
        <v>3081</v>
      </c>
      <c r="V143" s="178" t="s">
        <v>2829</v>
      </c>
      <c r="W143" s="178" t="s">
        <v>2785</v>
      </c>
      <c r="X143" s="178" t="s">
        <v>3061</v>
      </c>
      <c r="Y143" s="178" t="s">
        <v>2855</v>
      </c>
      <c r="Z143" s="178" t="s">
        <v>2820</v>
      </c>
      <c r="AA143" s="178" t="s">
        <v>2791</v>
      </c>
      <c r="AB143" s="178" t="s">
        <v>2791</v>
      </c>
      <c r="AC143" s="120" t="s">
        <v>2791</v>
      </c>
      <c r="AD143" s="120" t="s">
        <v>2791</v>
      </c>
      <c r="AE143" s="120" t="s">
        <v>2791</v>
      </c>
      <c r="AF143" s="120" t="s">
        <v>2791</v>
      </c>
      <c r="AG143" s="95" t="s">
        <v>2893</v>
      </c>
      <c r="AH143" s="123">
        <f>COUNTIF(Ongoing!$A$2:$X$26,A143)</f>
        <v>0</v>
      </c>
    </row>
    <row r="144" ht="26.25" customHeight="1">
      <c r="A144" s="180" t="s">
        <v>278</v>
      </c>
      <c r="B144" s="180" t="s">
        <v>63</v>
      </c>
      <c r="C144" s="181" t="s">
        <v>64</v>
      </c>
      <c r="D144" s="115" t="s">
        <v>116</v>
      </c>
      <c r="E144" s="115" t="s">
        <v>2949</v>
      </c>
      <c r="F144" s="175" t="s">
        <v>2775</v>
      </c>
      <c r="G144" s="115" t="s">
        <v>3633</v>
      </c>
      <c r="H144" s="176" t="s">
        <v>3634</v>
      </c>
      <c r="I144" s="177" t="s">
        <v>279</v>
      </c>
      <c r="J144" s="177" t="s">
        <v>1021</v>
      </c>
      <c r="K144" s="177" t="s">
        <v>3635</v>
      </c>
      <c r="L144" s="177" t="s">
        <v>3094</v>
      </c>
      <c r="M144" s="178" t="s">
        <v>2173</v>
      </c>
      <c r="N144" s="178" t="s">
        <v>3004</v>
      </c>
      <c r="O144" s="178" t="s">
        <v>2781</v>
      </c>
      <c r="P144" s="178" t="s">
        <v>2997</v>
      </c>
      <c r="Q144" s="179" t="s">
        <v>2778</v>
      </c>
      <c r="R144" s="179" t="s">
        <v>269</v>
      </c>
      <c r="S144" s="180" t="s">
        <v>3636</v>
      </c>
      <c r="T144" s="178" t="s">
        <v>3090</v>
      </c>
      <c r="U144" s="178" t="s">
        <v>3495</v>
      </c>
      <c r="V144" s="178" t="s">
        <v>3637</v>
      </c>
      <c r="W144" s="178" t="s">
        <v>3638</v>
      </c>
      <c r="X144" s="178" t="s">
        <v>2974</v>
      </c>
      <c r="Y144" s="178" t="s">
        <v>3639</v>
      </c>
      <c r="Z144" s="178" t="s">
        <v>3042</v>
      </c>
      <c r="AA144" s="178" t="s">
        <v>2791</v>
      </c>
      <c r="AB144" s="178" t="s">
        <v>2791</v>
      </c>
      <c r="AC144" s="120" t="s">
        <v>2791</v>
      </c>
      <c r="AD144" s="120" t="s">
        <v>2791</v>
      </c>
      <c r="AE144" s="120" t="s">
        <v>2791</v>
      </c>
      <c r="AF144" s="120" t="s">
        <v>2791</v>
      </c>
      <c r="AG144" s="95" t="s">
        <v>2173</v>
      </c>
      <c r="AH144" s="123">
        <f>COUNTIF(Ongoing!$A$2:$X$26,A144)</f>
        <v>0</v>
      </c>
    </row>
    <row r="145" ht="26.25" customHeight="1">
      <c r="A145" s="180" t="s">
        <v>734</v>
      </c>
      <c r="B145" s="180" t="s">
        <v>917</v>
      </c>
      <c r="C145" s="181" t="s">
        <v>54</v>
      </c>
      <c r="D145" s="115" t="s">
        <v>113</v>
      </c>
      <c r="E145" s="115" t="s">
        <v>2845</v>
      </c>
      <c r="F145" s="175" t="s">
        <v>2775</v>
      </c>
      <c r="G145" s="115" t="s">
        <v>3640</v>
      </c>
      <c r="H145" s="176" t="s">
        <v>3641</v>
      </c>
      <c r="I145" s="177" t="s">
        <v>626</v>
      </c>
      <c r="J145" s="177" t="s">
        <v>2876</v>
      </c>
      <c r="K145" s="177" t="s">
        <v>2810</v>
      </c>
      <c r="L145" s="177" t="s">
        <v>2879</v>
      </c>
      <c r="M145" s="178" t="s">
        <v>3642</v>
      </c>
      <c r="N145" s="178" t="s">
        <v>2796</v>
      </c>
      <c r="O145" s="178" t="s">
        <v>2781</v>
      </c>
      <c r="P145" s="178" t="s">
        <v>2955</v>
      </c>
      <c r="Q145" s="179" t="s">
        <v>3221</v>
      </c>
      <c r="R145" s="179" t="s">
        <v>618</v>
      </c>
      <c r="S145" s="180" t="s">
        <v>3643</v>
      </c>
      <c r="T145" s="178" t="s">
        <v>3063</v>
      </c>
      <c r="U145" s="178" t="s">
        <v>2843</v>
      </c>
      <c r="V145" s="178" t="s">
        <v>2829</v>
      </c>
      <c r="W145" s="178" t="s">
        <v>3181</v>
      </c>
      <c r="X145" s="178" t="s">
        <v>2900</v>
      </c>
      <c r="Y145" s="178" t="s">
        <v>3210</v>
      </c>
      <c r="Z145" s="178" t="s">
        <v>3063</v>
      </c>
      <c r="AA145" s="178" t="s">
        <v>2791</v>
      </c>
      <c r="AB145" s="178" t="s">
        <v>2791</v>
      </c>
      <c r="AC145" s="120" t="s">
        <v>2791</v>
      </c>
      <c r="AD145" s="120" t="s">
        <v>2791</v>
      </c>
      <c r="AE145" s="120" t="s">
        <v>2791</v>
      </c>
      <c r="AF145" s="120" t="s">
        <v>2791</v>
      </c>
      <c r="AG145" s="95" t="s">
        <v>3642</v>
      </c>
      <c r="AH145" s="123">
        <f>COUNTIF(Ongoing!$A$2:$X$26,A145)</f>
        <v>0</v>
      </c>
    </row>
    <row r="146" ht="26.25" customHeight="1">
      <c r="A146" s="180" t="s">
        <v>503</v>
      </c>
      <c r="B146" s="180" t="s">
        <v>78</v>
      </c>
      <c r="C146" s="181" t="s">
        <v>78</v>
      </c>
      <c r="D146" s="115" t="s">
        <v>113</v>
      </c>
      <c r="E146" s="115" t="s">
        <v>2845</v>
      </c>
      <c r="F146" s="175" t="s">
        <v>2775</v>
      </c>
      <c r="G146" s="115" t="s">
        <v>3644</v>
      </c>
      <c r="H146" s="176" t="s">
        <v>628</v>
      </c>
      <c r="I146" s="177" t="s">
        <v>320</v>
      </c>
      <c r="J146" s="177" t="s">
        <v>2823</v>
      </c>
      <c r="K146" s="177" t="s">
        <v>2810</v>
      </c>
      <c r="L146" s="177" t="s">
        <v>3645</v>
      </c>
      <c r="M146" s="178" t="s">
        <v>3646</v>
      </c>
      <c r="N146" s="178" t="s">
        <v>2796</v>
      </c>
      <c r="O146" s="178" t="s">
        <v>2781</v>
      </c>
      <c r="P146" s="178" t="s">
        <v>3015</v>
      </c>
      <c r="Q146" s="179" t="s">
        <v>3222</v>
      </c>
      <c r="R146" s="179" t="s">
        <v>413</v>
      </c>
      <c r="S146" s="180" t="s">
        <v>3647</v>
      </c>
      <c r="T146" s="178" t="s">
        <v>2844</v>
      </c>
      <c r="U146" s="178" t="s">
        <v>3276</v>
      </c>
      <c r="V146" s="178" t="s">
        <v>2925</v>
      </c>
      <c r="W146" s="178" t="s">
        <v>3105</v>
      </c>
      <c r="X146" s="178" t="s">
        <v>2841</v>
      </c>
      <c r="Y146" s="178" t="s">
        <v>2831</v>
      </c>
      <c r="Z146" s="178" t="s">
        <v>2785</v>
      </c>
      <c r="AA146" s="178" t="s">
        <v>2791</v>
      </c>
      <c r="AB146" s="178" t="s">
        <v>2791</v>
      </c>
      <c r="AC146" s="120" t="s">
        <v>2791</v>
      </c>
      <c r="AD146" s="120" t="s">
        <v>2791</v>
      </c>
      <c r="AE146" s="120" t="s">
        <v>2791</v>
      </c>
      <c r="AF146" s="120" t="s">
        <v>2791</v>
      </c>
      <c r="AG146" s="95" t="s">
        <v>3646</v>
      </c>
      <c r="AH146" s="123">
        <f>COUNTIF(Ongoing!$A$2:$X$26,A146)</f>
        <v>0</v>
      </c>
    </row>
    <row r="147" ht="26.25" customHeight="1">
      <c r="A147" s="180" t="s">
        <v>555</v>
      </c>
      <c r="B147" s="180" t="s">
        <v>78</v>
      </c>
      <c r="C147" s="181" t="s">
        <v>124</v>
      </c>
      <c r="D147" s="115" t="s">
        <v>259</v>
      </c>
      <c r="E147" s="115" t="s">
        <v>3064</v>
      </c>
      <c r="F147" s="175" t="s">
        <v>2775</v>
      </c>
      <c r="G147" s="115" t="s">
        <v>3648</v>
      </c>
      <c r="H147" s="176" t="s">
        <v>628</v>
      </c>
      <c r="I147" s="177" t="s">
        <v>320</v>
      </c>
      <c r="J147" s="177" t="s">
        <v>2823</v>
      </c>
      <c r="K147" s="177" t="s">
        <v>2810</v>
      </c>
      <c r="L147" s="177" t="s">
        <v>2906</v>
      </c>
      <c r="M147" s="178" t="s">
        <v>3649</v>
      </c>
      <c r="N147" s="178" t="s">
        <v>2796</v>
      </c>
      <c r="O147" s="178" t="s">
        <v>2781</v>
      </c>
      <c r="P147" s="178" t="s">
        <v>2837</v>
      </c>
      <c r="Q147" s="179" t="s">
        <v>3040</v>
      </c>
      <c r="R147" s="179" t="s">
        <v>413</v>
      </c>
      <c r="S147" s="180" t="s">
        <v>3650</v>
      </c>
      <c r="T147" s="178" t="s">
        <v>3155</v>
      </c>
      <c r="U147" s="178" t="s">
        <v>2841</v>
      </c>
      <c r="V147" s="178" t="s">
        <v>2801</v>
      </c>
      <c r="W147" s="178" t="s">
        <v>3155</v>
      </c>
      <c r="X147" s="178" t="s">
        <v>2842</v>
      </c>
      <c r="Y147" s="178" t="s">
        <v>3077</v>
      </c>
      <c r="Z147" s="178" t="s">
        <v>2851</v>
      </c>
      <c r="AA147" s="178" t="s">
        <v>2791</v>
      </c>
      <c r="AB147" s="178" t="s">
        <v>2791</v>
      </c>
      <c r="AC147" s="120" t="s">
        <v>2791</v>
      </c>
      <c r="AD147" s="120" t="s">
        <v>2791</v>
      </c>
      <c r="AE147" s="120" t="s">
        <v>2791</v>
      </c>
      <c r="AF147" s="120" t="s">
        <v>2791</v>
      </c>
      <c r="AG147" s="95" t="s">
        <v>3649</v>
      </c>
      <c r="AH147" s="123">
        <f>COUNTIF(Ongoing!$A$2:$X$26,A147)</f>
        <v>0</v>
      </c>
    </row>
    <row r="148" ht="26.25" customHeight="1">
      <c r="A148" s="182" t="s">
        <v>96</v>
      </c>
      <c r="B148" s="182" t="s">
        <v>63</v>
      </c>
      <c r="C148" s="183" t="s">
        <v>64</v>
      </c>
      <c r="D148" s="115" t="s">
        <v>98</v>
      </c>
      <c r="E148" s="115" t="s">
        <v>2889</v>
      </c>
      <c r="F148" s="175" t="s">
        <v>2775</v>
      </c>
      <c r="G148" s="115" t="s">
        <v>3651</v>
      </c>
      <c r="H148" s="176" t="s">
        <v>3652</v>
      </c>
      <c r="I148" s="177" t="s">
        <v>97</v>
      </c>
      <c r="J148" s="177" t="s">
        <v>3653</v>
      </c>
      <c r="K148" s="177" t="s">
        <v>3654</v>
      </c>
      <c r="L148" s="177" t="s">
        <v>3415</v>
      </c>
      <c r="M148" s="178" t="s">
        <v>3016</v>
      </c>
      <c r="N148" s="178" t="s">
        <v>2780</v>
      </c>
      <c r="O148" s="178" t="s">
        <v>3115</v>
      </c>
      <c r="P148" s="178" t="s">
        <v>2997</v>
      </c>
      <c r="Q148" s="179" t="s">
        <v>3164</v>
      </c>
      <c r="R148" s="179" t="s">
        <v>87</v>
      </c>
      <c r="S148" s="182" t="s">
        <v>3655</v>
      </c>
      <c r="T148" s="178" t="s">
        <v>2944</v>
      </c>
      <c r="U148" s="178" t="s">
        <v>3581</v>
      </c>
      <c r="V148" s="178" t="s">
        <v>3174</v>
      </c>
      <c r="W148" s="178" t="s">
        <v>2800</v>
      </c>
      <c r="X148" s="178" t="s">
        <v>2819</v>
      </c>
      <c r="Y148" s="178" t="s">
        <v>3637</v>
      </c>
      <c r="Z148" s="178" t="s">
        <v>2805</v>
      </c>
      <c r="AA148" s="178" t="s">
        <v>2791</v>
      </c>
      <c r="AB148" s="178" t="s">
        <v>2791</v>
      </c>
      <c r="AC148" s="120" t="s">
        <v>2791</v>
      </c>
      <c r="AD148" s="120" t="s">
        <v>2791</v>
      </c>
      <c r="AE148" s="120" t="s">
        <v>2791</v>
      </c>
      <c r="AF148" s="120" t="s">
        <v>2791</v>
      </c>
      <c r="AG148" s="95" t="s">
        <v>3016</v>
      </c>
      <c r="AH148" s="123">
        <f>COUNTIF(Ongoing!$A$2:$X$26,A148)</f>
        <v>0</v>
      </c>
    </row>
    <row r="149" ht="26.25" customHeight="1">
      <c r="A149" s="182" t="s">
        <v>777</v>
      </c>
      <c r="B149" s="182" t="s">
        <v>917</v>
      </c>
      <c r="C149" s="183" t="s">
        <v>59</v>
      </c>
      <c r="D149" s="115" t="s">
        <v>113</v>
      </c>
      <c r="E149" s="115" t="s">
        <v>2845</v>
      </c>
      <c r="F149" s="175" t="s">
        <v>2775</v>
      </c>
      <c r="G149" s="115" t="s">
        <v>3656</v>
      </c>
      <c r="H149" s="176" t="s">
        <v>87</v>
      </c>
      <c r="I149" s="177" t="s">
        <v>485</v>
      </c>
      <c r="J149" s="177" t="s">
        <v>2823</v>
      </c>
      <c r="K149" s="177" t="s">
        <v>2810</v>
      </c>
      <c r="L149" s="177" t="s">
        <v>413</v>
      </c>
      <c r="M149" s="178" t="s">
        <v>3234</v>
      </c>
      <c r="N149" s="178" t="s">
        <v>2796</v>
      </c>
      <c r="O149" s="178" t="s">
        <v>2781</v>
      </c>
      <c r="P149" s="178" t="s">
        <v>2999</v>
      </c>
      <c r="Q149" s="179" t="s">
        <v>3022</v>
      </c>
      <c r="R149" s="179" t="s">
        <v>618</v>
      </c>
      <c r="S149" s="182" t="s">
        <v>3657</v>
      </c>
      <c r="T149" s="178" t="s">
        <v>3155</v>
      </c>
      <c r="U149" s="178" t="s">
        <v>3273</v>
      </c>
      <c r="V149" s="178" t="s">
        <v>2816</v>
      </c>
      <c r="W149" s="178" t="s">
        <v>3024</v>
      </c>
      <c r="X149" s="178" t="s">
        <v>2852</v>
      </c>
      <c r="Y149" s="178" t="s">
        <v>2934</v>
      </c>
      <c r="Z149" s="178" t="s">
        <v>2854</v>
      </c>
      <c r="AA149" s="178" t="s">
        <v>2791</v>
      </c>
      <c r="AB149" s="178" t="s">
        <v>2791</v>
      </c>
      <c r="AC149" s="120" t="s">
        <v>2791</v>
      </c>
      <c r="AD149" s="120" t="s">
        <v>2791</v>
      </c>
      <c r="AE149" s="120" t="s">
        <v>2791</v>
      </c>
      <c r="AF149" s="120" t="s">
        <v>2791</v>
      </c>
      <c r="AG149" s="95" t="s">
        <v>3234</v>
      </c>
      <c r="AH149" s="123">
        <f>COUNTIF(Ongoing!$A$2:$X$26,A149)</f>
        <v>0</v>
      </c>
    </row>
    <row r="150" ht="26.25" customHeight="1">
      <c r="A150" s="182" t="s">
        <v>345</v>
      </c>
      <c r="B150" s="182" t="s">
        <v>974</v>
      </c>
      <c r="C150" s="183" t="s">
        <v>144</v>
      </c>
      <c r="D150" s="115" t="s">
        <v>244</v>
      </c>
      <c r="E150" s="115" t="s">
        <v>2987</v>
      </c>
      <c r="F150" s="175" t="s">
        <v>2775</v>
      </c>
      <c r="G150" s="115" t="s">
        <v>3658</v>
      </c>
      <c r="H150" s="176" t="s">
        <v>626</v>
      </c>
      <c r="I150" s="177" t="s">
        <v>320</v>
      </c>
      <c r="J150" s="177" t="s">
        <v>2810</v>
      </c>
      <c r="K150" s="177" t="s">
        <v>2810</v>
      </c>
      <c r="L150" s="177" t="s">
        <v>3659</v>
      </c>
      <c r="M150" s="178" t="s">
        <v>2887</v>
      </c>
      <c r="N150" s="178" t="s">
        <v>2796</v>
      </c>
      <c r="O150" s="178" t="s">
        <v>2781</v>
      </c>
      <c r="P150" s="178" t="s">
        <v>582</v>
      </c>
      <c r="Q150" s="179" t="s">
        <v>413</v>
      </c>
      <c r="R150" s="179" t="s">
        <v>269</v>
      </c>
      <c r="S150" s="182" t="s">
        <v>3660</v>
      </c>
      <c r="T150" s="178" t="s">
        <v>2992</v>
      </c>
      <c r="U150" s="178" t="s">
        <v>3362</v>
      </c>
      <c r="V150" s="178" t="s">
        <v>2831</v>
      </c>
      <c r="W150" s="178" t="s">
        <v>2992</v>
      </c>
      <c r="X150" s="178" t="s">
        <v>3661</v>
      </c>
      <c r="Y150" s="178" t="s">
        <v>3662</v>
      </c>
      <c r="Z150" s="178" t="s">
        <v>2992</v>
      </c>
      <c r="AA150" s="178" t="s">
        <v>2791</v>
      </c>
      <c r="AB150" s="178" t="s">
        <v>2791</v>
      </c>
      <c r="AC150" s="120" t="s">
        <v>2791</v>
      </c>
      <c r="AD150" s="120" t="s">
        <v>2791</v>
      </c>
      <c r="AE150" s="120" t="s">
        <v>2791</v>
      </c>
      <c r="AF150" s="120" t="s">
        <v>2791</v>
      </c>
      <c r="AG150" s="95" t="s">
        <v>2887</v>
      </c>
      <c r="AH150" s="123">
        <f>COUNTIF(Ongoing!$A$2:$X$26,A150)</f>
        <v>0</v>
      </c>
    </row>
    <row r="151" ht="26.25" customHeight="1">
      <c r="A151" s="182" t="s">
        <v>346</v>
      </c>
      <c r="B151" s="182" t="s">
        <v>974</v>
      </c>
      <c r="C151" s="183" t="s">
        <v>144</v>
      </c>
      <c r="D151" s="115" t="s">
        <v>103</v>
      </c>
      <c r="E151" s="115" t="s">
        <v>3033</v>
      </c>
      <c r="F151" s="175" t="s">
        <v>2775</v>
      </c>
      <c r="G151" s="115" t="s">
        <v>3663</v>
      </c>
      <c r="H151" s="176" t="s">
        <v>634</v>
      </c>
      <c r="I151" s="177" t="s">
        <v>320</v>
      </c>
      <c r="J151" s="177" t="s">
        <v>2823</v>
      </c>
      <c r="K151" s="177" t="s">
        <v>2810</v>
      </c>
      <c r="L151" s="177" t="s">
        <v>3664</v>
      </c>
      <c r="M151" s="178" t="s">
        <v>207</v>
      </c>
      <c r="N151" s="178" t="s">
        <v>2796</v>
      </c>
      <c r="O151" s="178" t="s">
        <v>2781</v>
      </c>
      <c r="P151" s="178" t="s">
        <v>2794</v>
      </c>
      <c r="Q151" s="179" t="s">
        <v>3665</v>
      </c>
      <c r="R151" s="179" t="s">
        <v>269</v>
      </c>
      <c r="S151" s="182" t="s">
        <v>3666</v>
      </c>
      <c r="T151" s="178" t="s">
        <v>3667</v>
      </c>
      <c r="U151" s="178" t="s">
        <v>3581</v>
      </c>
      <c r="V151" s="178" t="s">
        <v>3668</v>
      </c>
      <c r="W151" s="178" t="s">
        <v>3024</v>
      </c>
      <c r="X151" s="178" t="s">
        <v>2831</v>
      </c>
      <c r="Y151" s="178" t="s">
        <v>3071</v>
      </c>
      <c r="Z151" s="178" t="s">
        <v>3190</v>
      </c>
      <c r="AA151" s="178" t="s">
        <v>2791</v>
      </c>
      <c r="AB151" s="178" t="s">
        <v>2791</v>
      </c>
      <c r="AC151" s="120" t="s">
        <v>2791</v>
      </c>
      <c r="AD151" s="120" t="s">
        <v>2791</v>
      </c>
      <c r="AE151" s="120" t="s">
        <v>2791</v>
      </c>
      <c r="AF151" s="120" t="s">
        <v>2791</v>
      </c>
      <c r="AG151" s="95" t="s">
        <v>207</v>
      </c>
      <c r="AH151" s="123">
        <f>COUNTIF(Ongoing!$A$2:$X$26,A151)</f>
        <v>0</v>
      </c>
    </row>
    <row r="152" ht="26.25" customHeight="1">
      <c r="A152" s="182" t="s">
        <v>347</v>
      </c>
      <c r="B152" s="182" t="s">
        <v>974</v>
      </c>
      <c r="C152" s="183" t="s">
        <v>144</v>
      </c>
      <c r="D152" s="115" t="s">
        <v>259</v>
      </c>
      <c r="E152" s="115" t="s">
        <v>3064</v>
      </c>
      <c r="F152" s="175" t="s">
        <v>2775</v>
      </c>
      <c r="G152" s="115" t="s">
        <v>3669</v>
      </c>
      <c r="H152" s="176" t="s">
        <v>622</v>
      </c>
      <c r="I152" s="177" t="s">
        <v>320</v>
      </c>
      <c r="J152" s="177" t="s">
        <v>2823</v>
      </c>
      <c r="K152" s="177" t="s">
        <v>2810</v>
      </c>
      <c r="L152" s="177" t="s">
        <v>527</v>
      </c>
      <c r="M152" s="178" t="s">
        <v>2887</v>
      </c>
      <c r="N152" s="178" t="s">
        <v>2796</v>
      </c>
      <c r="O152" s="178" t="s">
        <v>2781</v>
      </c>
      <c r="P152" s="178" t="s">
        <v>1188</v>
      </c>
      <c r="Q152" s="179" t="s">
        <v>3670</v>
      </c>
      <c r="R152" s="179" t="s">
        <v>269</v>
      </c>
      <c r="S152" s="182" t="s">
        <v>3671</v>
      </c>
      <c r="T152" s="178" t="s">
        <v>2828</v>
      </c>
      <c r="U152" s="178" t="s">
        <v>3215</v>
      </c>
      <c r="V152" s="178" t="s">
        <v>3672</v>
      </c>
      <c r="W152" s="178" t="s">
        <v>2828</v>
      </c>
      <c r="X152" s="178" t="s">
        <v>3673</v>
      </c>
      <c r="Y152" s="178" t="s">
        <v>3674</v>
      </c>
      <c r="Z152" s="178" t="s">
        <v>2992</v>
      </c>
      <c r="AA152" s="178" t="s">
        <v>2791</v>
      </c>
      <c r="AB152" s="178" t="s">
        <v>2791</v>
      </c>
      <c r="AC152" s="120" t="s">
        <v>2791</v>
      </c>
      <c r="AD152" s="120" t="s">
        <v>2791</v>
      </c>
      <c r="AE152" s="120" t="s">
        <v>2791</v>
      </c>
      <c r="AF152" s="120" t="s">
        <v>2791</v>
      </c>
      <c r="AG152" s="95" t="s">
        <v>2887</v>
      </c>
      <c r="AH152" s="123">
        <f>COUNTIF(Ongoing!$A$2:$X$26,A152)</f>
        <v>0</v>
      </c>
    </row>
    <row r="153" ht="26.25" customHeight="1">
      <c r="A153" s="182" t="s">
        <v>300</v>
      </c>
      <c r="B153" s="182" t="s">
        <v>63</v>
      </c>
      <c r="C153" s="183" t="s">
        <v>70</v>
      </c>
      <c r="D153" s="115" t="s">
        <v>256</v>
      </c>
      <c r="E153" s="115" t="s">
        <v>3012</v>
      </c>
      <c r="F153" s="175" t="s">
        <v>2775</v>
      </c>
      <c r="G153" s="115" t="s">
        <v>3675</v>
      </c>
      <c r="H153" s="176" t="s">
        <v>3676</v>
      </c>
      <c r="I153" s="177" t="s">
        <v>301</v>
      </c>
      <c r="J153" s="177" t="s">
        <v>3677</v>
      </c>
      <c r="K153" s="177" t="s">
        <v>3678</v>
      </c>
      <c r="L153" s="177" t="s">
        <v>3038</v>
      </c>
      <c r="M153" s="178" t="s">
        <v>3039</v>
      </c>
      <c r="N153" s="178" t="s">
        <v>3087</v>
      </c>
      <c r="O153" s="178" t="s">
        <v>3172</v>
      </c>
      <c r="P153" s="178" t="s">
        <v>2797</v>
      </c>
      <c r="Q153" s="179" t="s">
        <v>3679</v>
      </c>
      <c r="R153" s="179" t="s">
        <v>269</v>
      </c>
      <c r="S153" s="182" t="s">
        <v>3680</v>
      </c>
      <c r="T153" s="178" t="s">
        <v>2884</v>
      </c>
      <c r="U153" s="178" t="s">
        <v>2900</v>
      </c>
      <c r="V153" s="178" t="s">
        <v>2899</v>
      </c>
      <c r="W153" s="178" t="s">
        <v>2844</v>
      </c>
      <c r="X153" s="178" t="s">
        <v>2910</v>
      </c>
      <c r="Y153" s="178" t="s">
        <v>3298</v>
      </c>
      <c r="Z153" s="178" t="s">
        <v>2926</v>
      </c>
      <c r="AA153" s="178" t="s">
        <v>2791</v>
      </c>
      <c r="AB153" s="178" t="s">
        <v>2791</v>
      </c>
      <c r="AC153" s="120" t="s">
        <v>2791</v>
      </c>
      <c r="AD153" s="120" t="s">
        <v>2791</v>
      </c>
      <c r="AE153" s="120" t="s">
        <v>2791</v>
      </c>
      <c r="AF153" s="120" t="s">
        <v>2791</v>
      </c>
      <c r="AG153" s="95" t="s">
        <v>3039</v>
      </c>
      <c r="AH153" s="123">
        <f>COUNTIF(Ongoing!$A$2:$X$26,A153)</f>
        <v>0</v>
      </c>
    </row>
    <row r="154" ht="26.25" customHeight="1">
      <c r="A154" s="182" t="s">
        <v>556</v>
      </c>
      <c r="B154" s="182" t="s">
        <v>78</v>
      </c>
      <c r="C154" s="183" t="s">
        <v>124</v>
      </c>
      <c r="D154" s="115" t="s">
        <v>256</v>
      </c>
      <c r="E154" s="115" t="s">
        <v>3012</v>
      </c>
      <c r="F154" s="175" t="s">
        <v>2775</v>
      </c>
      <c r="G154" s="115" t="s">
        <v>3681</v>
      </c>
      <c r="H154" s="176" t="s">
        <v>628</v>
      </c>
      <c r="I154" s="177" t="s">
        <v>320</v>
      </c>
      <c r="J154" s="177" t="s">
        <v>2823</v>
      </c>
      <c r="K154" s="177" t="s">
        <v>2810</v>
      </c>
      <c r="L154" s="177" t="s">
        <v>2978</v>
      </c>
      <c r="M154" s="178" t="s">
        <v>3682</v>
      </c>
      <c r="N154" s="178" t="s">
        <v>2796</v>
      </c>
      <c r="O154" s="178" t="s">
        <v>2781</v>
      </c>
      <c r="P154" s="178" t="s">
        <v>3295</v>
      </c>
      <c r="Q154" s="179" t="s">
        <v>2940</v>
      </c>
      <c r="R154" s="179" t="s">
        <v>413</v>
      </c>
      <c r="S154" s="182" t="s">
        <v>3683</v>
      </c>
      <c r="T154" s="178" t="s">
        <v>2959</v>
      </c>
      <c r="U154" s="178" t="s">
        <v>2831</v>
      </c>
      <c r="V154" s="178" t="s">
        <v>3417</v>
      </c>
      <c r="W154" s="178" t="s">
        <v>3150</v>
      </c>
      <c r="X154" s="178" t="s">
        <v>2816</v>
      </c>
      <c r="Y154" s="178" t="s">
        <v>2831</v>
      </c>
      <c r="Z154" s="178" t="s">
        <v>2851</v>
      </c>
      <c r="AA154" s="178" t="s">
        <v>2791</v>
      </c>
      <c r="AB154" s="178" t="s">
        <v>2791</v>
      </c>
      <c r="AC154" s="120" t="s">
        <v>2791</v>
      </c>
      <c r="AD154" s="120" t="s">
        <v>2791</v>
      </c>
      <c r="AE154" s="120" t="s">
        <v>2791</v>
      </c>
      <c r="AF154" s="120" t="s">
        <v>2791</v>
      </c>
      <c r="AG154" s="95" t="s">
        <v>3682</v>
      </c>
      <c r="AH154" s="123">
        <f>COUNTIF(Ongoing!$A$2:$X$26,A154)</f>
        <v>0</v>
      </c>
    </row>
    <row r="155" ht="26.25" customHeight="1">
      <c r="A155" s="182" t="s">
        <v>778</v>
      </c>
      <c r="B155" s="182" t="s">
        <v>917</v>
      </c>
      <c r="C155" s="183" t="s">
        <v>59</v>
      </c>
      <c r="D155" s="115" t="s">
        <v>259</v>
      </c>
      <c r="E155" s="115" t="s">
        <v>3064</v>
      </c>
      <c r="F155" s="175" t="s">
        <v>2775</v>
      </c>
      <c r="G155" s="115" t="s">
        <v>3684</v>
      </c>
      <c r="H155" s="176" t="s">
        <v>3152</v>
      </c>
      <c r="I155" s="177" t="s">
        <v>494</v>
      </c>
      <c r="J155" s="177" t="s">
        <v>2977</v>
      </c>
      <c r="K155" s="177" t="s">
        <v>2810</v>
      </c>
      <c r="L155" s="177" t="s">
        <v>584</v>
      </c>
      <c r="M155" s="178" t="s">
        <v>2905</v>
      </c>
      <c r="N155" s="178" t="s">
        <v>2796</v>
      </c>
      <c r="O155" s="178" t="s">
        <v>3172</v>
      </c>
      <c r="P155" s="178" t="s">
        <v>3423</v>
      </c>
      <c r="Q155" s="179" t="s">
        <v>3405</v>
      </c>
      <c r="R155" s="179" t="s">
        <v>618</v>
      </c>
      <c r="S155" s="182" t="s">
        <v>3685</v>
      </c>
      <c r="T155" s="178" t="s">
        <v>2851</v>
      </c>
      <c r="U155" s="178" t="s">
        <v>2883</v>
      </c>
      <c r="V155" s="178" t="s">
        <v>2883</v>
      </c>
      <c r="W155" s="178" t="s">
        <v>3686</v>
      </c>
      <c r="X155" s="178" t="s">
        <v>3687</v>
      </c>
      <c r="Y155" s="178" t="s">
        <v>3662</v>
      </c>
      <c r="Z155" s="178" t="s">
        <v>2851</v>
      </c>
      <c r="AA155" s="178" t="s">
        <v>2791</v>
      </c>
      <c r="AB155" s="178" t="s">
        <v>2791</v>
      </c>
      <c r="AC155" s="120" t="s">
        <v>2791</v>
      </c>
      <c r="AD155" s="120" t="s">
        <v>2791</v>
      </c>
      <c r="AE155" s="120" t="s">
        <v>2791</v>
      </c>
      <c r="AF155" s="120" t="s">
        <v>2791</v>
      </c>
      <c r="AG155" s="95" t="s">
        <v>2905</v>
      </c>
      <c r="AH155" s="123">
        <f>COUNTIF(Ongoing!$A$2:$X$26,A155)</f>
        <v>0</v>
      </c>
    </row>
    <row r="156" ht="26.25" customHeight="1">
      <c r="A156" s="182" t="s">
        <v>314</v>
      </c>
      <c r="B156" s="182" t="s">
        <v>78</v>
      </c>
      <c r="C156" s="183" t="s">
        <v>124</v>
      </c>
      <c r="D156" s="115" t="s">
        <v>249</v>
      </c>
      <c r="E156" s="115" t="s">
        <v>2821</v>
      </c>
      <c r="F156" s="175" t="s">
        <v>2775</v>
      </c>
      <c r="G156" s="115" t="s">
        <v>3688</v>
      </c>
      <c r="H156" s="176" t="s">
        <v>3689</v>
      </c>
      <c r="I156" s="177" t="s">
        <v>315</v>
      </c>
      <c r="J156" s="177" t="s">
        <v>3364</v>
      </c>
      <c r="K156" s="177" t="s">
        <v>3690</v>
      </c>
      <c r="L156" s="177" t="s">
        <v>3325</v>
      </c>
      <c r="M156" s="178" t="s">
        <v>2998</v>
      </c>
      <c r="N156" s="178" t="s">
        <v>3304</v>
      </c>
      <c r="O156" s="178" t="s">
        <v>2781</v>
      </c>
      <c r="P156" s="178" t="s">
        <v>3022</v>
      </c>
      <c r="Q156" s="179" t="s">
        <v>3040</v>
      </c>
      <c r="R156" s="179" t="s">
        <v>269</v>
      </c>
      <c r="S156" s="182" t="s">
        <v>3691</v>
      </c>
      <c r="T156" s="178" t="s">
        <v>3236</v>
      </c>
      <c r="U156" s="178" t="s">
        <v>2817</v>
      </c>
      <c r="V156" s="178" t="s">
        <v>2863</v>
      </c>
      <c r="W156" s="178" t="s">
        <v>2856</v>
      </c>
      <c r="X156" s="178" t="s">
        <v>3001</v>
      </c>
      <c r="Y156" s="178" t="s">
        <v>3241</v>
      </c>
      <c r="Z156" s="178" t="s">
        <v>2884</v>
      </c>
      <c r="AA156" s="178" t="s">
        <v>2791</v>
      </c>
      <c r="AB156" s="178" t="s">
        <v>2791</v>
      </c>
      <c r="AC156" s="120" t="s">
        <v>2791</v>
      </c>
      <c r="AD156" s="120" t="s">
        <v>2791</v>
      </c>
      <c r="AE156" s="120" t="s">
        <v>2791</v>
      </c>
      <c r="AF156" s="120" t="s">
        <v>2791</v>
      </c>
      <c r="AG156" s="95" t="s">
        <v>2998</v>
      </c>
      <c r="AH156" s="123">
        <f>COUNTIF(Ongoing!$A$2:$X$26,A156)</f>
        <v>0</v>
      </c>
    </row>
    <row r="157" ht="26.25" customHeight="1">
      <c r="A157" s="182" t="s">
        <v>348</v>
      </c>
      <c r="B157" s="182" t="s">
        <v>974</v>
      </c>
      <c r="C157" s="183" t="s">
        <v>144</v>
      </c>
      <c r="D157" s="115" t="s">
        <v>103</v>
      </c>
      <c r="E157" s="115" t="s">
        <v>3033</v>
      </c>
      <c r="F157" s="175" t="s">
        <v>2775</v>
      </c>
      <c r="G157" s="115" t="s">
        <v>3692</v>
      </c>
      <c r="H157" s="176" t="s">
        <v>502</v>
      </c>
      <c r="I157" s="177" t="s">
        <v>320</v>
      </c>
      <c r="J157" s="177" t="s">
        <v>2823</v>
      </c>
      <c r="K157" s="177" t="s">
        <v>2810</v>
      </c>
      <c r="L157" s="177" t="s">
        <v>3693</v>
      </c>
      <c r="M157" s="178" t="s">
        <v>2887</v>
      </c>
      <c r="N157" s="178" t="s">
        <v>2796</v>
      </c>
      <c r="O157" s="178" t="s">
        <v>2781</v>
      </c>
      <c r="P157" s="178" t="s">
        <v>2990</v>
      </c>
      <c r="Q157" s="179" t="s">
        <v>413</v>
      </c>
      <c r="R157" s="179" t="s">
        <v>269</v>
      </c>
      <c r="S157" s="182" t="s">
        <v>3694</v>
      </c>
      <c r="T157" s="178" t="s">
        <v>2992</v>
      </c>
      <c r="U157" s="178" t="s">
        <v>2789</v>
      </c>
      <c r="V157" s="178" t="s">
        <v>2830</v>
      </c>
      <c r="W157" s="178" t="s">
        <v>2992</v>
      </c>
      <c r="X157" s="178" t="s">
        <v>2804</v>
      </c>
      <c r="Y157" s="178" t="s">
        <v>2804</v>
      </c>
      <c r="Z157" s="178" t="s">
        <v>2992</v>
      </c>
      <c r="AA157" s="178" t="s">
        <v>2791</v>
      </c>
      <c r="AB157" s="178" t="s">
        <v>2791</v>
      </c>
      <c r="AC157" s="120" t="s">
        <v>2791</v>
      </c>
      <c r="AD157" s="120" t="s">
        <v>2791</v>
      </c>
      <c r="AE157" s="120" t="s">
        <v>2791</v>
      </c>
      <c r="AF157" s="120" t="s">
        <v>2791</v>
      </c>
      <c r="AG157" s="95" t="s">
        <v>2887</v>
      </c>
      <c r="AH157" s="123">
        <f>COUNTIF(Ongoing!$A$2:$X$26,A157)</f>
        <v>0</v>
      </c>
    </row>
    <row r="158" ht="26.25" customHeight="1">
      <c r="A158" s="182" t="s">
        <v>841</v>
      </c>
      <c r="B158" s="182" t="s">
        <v>63</v>
      </c>
      <c r="C158" s="183" t="s">
        <v>70</v>
      </c>
      <c r="D158" s="115" t="s">
        <v>162</v>
      </c>
      <c r="E158" s="115" t="s">
        <v>2832</v>
      </c>
      <c r="F158" s="175" t="s">
        <v>2775</v>
      </c>
      <c r="G158" s="115" t="s">
        <v>3695</v>
      </c>
      <c r="H158" s="176" t="s">
        <v>3109</v>
      </c>
      <c r="I158" s="177" t="s">
        <v>639</v>
      </c>
      <c r="J158" s="177" t="s">
        <v>2876</v>
      </c>
      <c r="K158" s="177" t="s">
        <v>2810</v>
      </c>
      <c r="L158" s="177" t="s">
        <v>3029</v>
      </c>
      <c r="M158" s="178" t="s">
        <v>3239</v>
      </c>
      <c r="N158" s="178" t="s">
        <v>2796</v>
      </c>
      <c r="O158" s="178" t="s">
        <v>2781</v>
      </c>
      <c r="P158" s="178" t="s">
        <v>411</v>
      </c>
      <c r="Q158" s="179" t="s">
        <v>3040</v>
      </c>
      <c r="R158" s="179" t="s">
        <v>618</v>
      </c>
      <c r="S158" s="182" t="s">
        <v>3696</v>
      </c>
      <c r="T158" s="178" t="s">
        <v>3686</v>
      </c>
      <c r="U158" s="178" t="s">
        <v>2909</v>
      </c>
      <c r="V158" s="178" t="s">
        <v>2924</v>
      </c>
      <c r="W158" s="178" t="s">
        <v>2986</v>
      </c>
      <c r="X158" s="178" t="s">
        <v>3198</v>
      </c>
      <c r="Y158" s="178" t="s">
        <v>3198</v>
      </c>
      <c r="Z158" s="178" t="s">
        <v>3387</v>
      </c>
      <c r="AA158" s="178" t="s">
        <v>2791</v>
      </c>
      <c r="AB158" s="178" t="s">
        <v>2791</v>
      </c>
      <c r="AC158" s="120" t="s">
        <v>2791</v>
      </c>
      <c r="AD158" s="120" t="s">
        <v>2791</v>
      </c>
      <c r="AE158" s="120" t="s">
        <v>2791</v>
      </c>
      <c r="AF158" s="120" t="s">
        <v>2791</v>
      </c>
      <c r="AG158" s="95" t="s">
        <v>3239</v>
      </c>
      <c r="AH158" s="123">
        <f>COUNTIF(Ongoing!$A$2:$X$26,A158)</f>
        <v>0</v>
      </c>
    </row>
    <row r="159" ht="26.25" customHeight="1">
      <c r="A159" s="182" t="s">
        <v>260</v>
      </c>
      <c r="B159" s="182" t="s">
        <v>63</v>
      </c>
      <c r="C159" s="183" t="s">
        <v>74</v>
      </c>
      <c r="D159" s="115" t="s">
        <v>90</v>
      </c>
      <c r="E159" s="115" t="s">
        <v>3045</v>
      </c>
      <c r="F159" s="175" t="s">
        <v>2775</v>
      </c>
      <c r="G159" s="115" t="s">
        <v>3697</v>
      </c>
      <c r="H159" s="176" t="s">
        <v>307</v>
      </c>
      <c r="I159" s="177" t="s">
        <v>261</v>
      </c>
      <c r="J159" s="177" t="s">
        <v>2220</v>
      </c>
      <c r="K159" s="177" t="s">
        <v>1243</v>
      </c>
      <c r="L159" s="177" t="s">
        <v>2968</v>
      </c>
      <c r="M159" s="178" t="s">
        <v>2795</v>
      </c>
      <c r="N159" s="178" t="s">
        <v>2780</v>
      </c>
      <c r="O159" s="178" t="s">
        <v>3115</v>
      </c>
      <c r="P159" s="178" t="s">
        <v>3028</v>
      </c>
      <c r="Q159" s="179" t="s">
        <v>3645</v>
      </c>
      <c r="R159" s="179" t="s">
        <v>182</v>
      </c>
      <c r="S159" s="182" t="s">
        <v>3698</v>
      </c>
      <c r="T159" s="178" t="s">
        <v>3638</v>
      </c>
      <c r="U159" s="178" t="s">
        <v>2819</v>
      </c>
      <c r="V159" s="178" t="s">
        <v>3529</v>
      </c>
      <c r="W159" s="178" t="s">
        <v>2800</v>
      </c>
      <c r="X159" s="178" t="s">
        <v>2984</v>
      </c>
      <c r="Y159" s="178" t="s">
        <v>3639</v>
      </c>
      <c r="Z159" s="178" t="s">
        <v>2926</v>
      </c>
      <c r="AA159" s="178" t="s">
        <v>2791</v>
      </c>
      <c r="AB159" s="178" t="s">
        <v>2791</v>
      </c>
      <c r="AC159" s="120" t="s">
        <v>2791</v>
      </c>
      <c r="AD159" s="120" t="s">
        <v>2791</v>
      </c>
      <c r="AE159" s="120" t="s">
        <v>2791</v>
      </c>
      <c r="AF159" s="120" t="s">
        <v>2791</v>
      </c>
      <c r="AG159" s="95" t="s">
        <v>2795</v>
      </c>
      <c r="AH159" s="123">
        <f>COUNTIF(Ongoing!$A$2:$X$26,A159)</f>
        <v>0</v>
      </c>
    </row>
    <row r="160" ht="26.25" customHeight="1">
      <c r="A160" s="184" t="s">
        <v>713</v>
      </c>
      <c r="B160" s="184" t="s">
        <v>917</v>
      </c>
      <c r="C160" s="185" t="s">
        <v>53</v>
      </c>
      <c r="D160" s="115" t="s">
        <v>121</v>
      </c>
      <c r="E160" s="115" t="s">
        <v>2806</v>
      </c>
      <c r="F160" s="175" t="s">
        <v>2775</v>
      </c>
      <c r="G160" s="115" t="s">
        <v>3699</v>
      </c>
      <c r="H160" s="176" t="s">
        <v>2990</v>
      </c>
      <c r="I160" s="177" t="s">
        <v>714</v>
      </c>
      <c r="J160" s="177" t="s">
        <v>3493</v>
      </c>
      <c r="K160" s="177" t="s">
        <v>3244</v>
      </c>
      <c r="L160" s="177" t="s">
        <v>2894</v>
      </c>
      <c r="M160" s="178" t="s">
        <v>3579</v>
      </c>
      <c r="N160" s="178" t="s">
        <v>2796</v>
      </c>
      <c r="O160" s="178" t="s">
        <v>2781</v>
      </c>
      <c r="P160" s="178" t="s">
        <v>3103</v>
      </c>
      <c r="Q160" s="179" t="s">
        <v>3022</v>
      </c>
      <c r="R160" s="179" t="s">
        <v>618</v>
      </c>
      <c r="S160" s="184" t="s">
        <v>3700</v>
      </c>
      <c r="T160" s="178" t="s">
        <v>3437</v>
      </c>
      <c r="U160" s="178" t="s">
        <v>3009</v>
      </c>
      <c r="V160" s="178" t="s">
        <v>3180</v>
      </c>
      <c r="W160" s="178" t="s">
        <v>3437</v>
      </c>
      <c r="X160" s="178" t="s">
        <v>3273</v>
      </c>
      <c r="Y160" s="178" t="s">
        <v>2883</v>
      </c>
      <c r="Z160" s="178" t="s">
        <v>2921</v>
      </c>
      <c r="AA160" s="178" t="s">
        <v>2791</v>
      </c>
      <c r="AB160" s="178" t="s">
        <v>2791</v>
      </c>
      <c r="AC160" s="120" t="s">
        <v>2791</v>
      </c>
      <c r="AD160" s="120" t="s">
        <v>2791</v>
      </c>
      <c r="AE160" s="120" t="s">
        <v>2791</v>
      </c>
      <c r="AF160" s="120" t="s">
        <v>2791</v>
      </c>
      <c r="AG160" s="95" t="s">
        <v>3579</v>
      </c>
      <c r="AH160" s="123">
        <f>COUNTIF(Ongoing!$A$2:$X$26,A160)</f>
        <v>0</v>
      </c>
    </row>
    <row r="161" ht="26.25" customHeight="1">
      <c r="A161" s="184" t="s">
        <v>591</v>
      </c>
      <c r="B161" s="184" t="s">
        <v>917</v>
      </c>
      <c r="C161" s="185" t="s">
        <v>54</v>
      </c>
      <c r="D161" s="115" t="s">
        <v>162</v>
      </c>
      <c r="E161" s="115" t="s">
        <v>2832</v>
      </c>
      <c r="F161" s="175" t="s">
        <v>2775</v>
      </c>
      <c r="G161" s="115" t="s">
        <v>3701</v>
      </c>
      <c r="H161" s="176" t="s">
        <v>227</v>
      </c>
      <c r="I161" s="177" t="s">
        <v>592</v>
      </c>
      <c r="J161" s="177" t="s">
        <v>3558</v>
      </c>
      <c r="K161" s="177" t="s">
        <v>3014</v>
      </c>
      <c r="L161" s="177" t="s">
        <v>2906</v>
      </c>
      <c r="M161" s="178" t="s">
        <v>2878</v>
      </c>
      <c r="N161" s="178" t="s">
        <v>2796</v>
      </c>
      <c r="O161" s="178" t="s">
        <v>2781</v>
      </c>
      <c r="P161" s="178" t="s">
        <v>2978</v>
      </c>
      <c r="Q161" s="179" t="s">
        <v>2895</v>
      </c>
      <c r="R161" s="179" t="s">
        <v>582</v>
      </c>
      <c r="S161" s="184" t="s">
        <v>3702</v>
      </c>
      <c r="T161" s="178" t="s">
        <v>3105</v>
      </c>
      <c r="U161" s="178" t="s">
        <v>3011</v>
      </c>
      <c r="V161" s="178" t="s">
        <v>2899</v>
      </c>
      <c r="W161" s="178" t="s">
        <v>3105</v>
      </c>
      <c r="X161" s="178" t="s">
        <v>3204</v>
      </c>
      <c r="Y161" s="178" t="s">
        <v>2865</v>
      </c>
      <c r="Z161" s="178" t="s">
        <v>3105</v>
      </c>
      <c r="AA161" s="178" t="s">
        <v>2791</v>
      </c>
      <c r="AB161" s="178" t="s">
        <v>2791</v>
      </c>
      <c r="AC161" s="120" t="s">
        <v>2791</v>
      </c>
      <c r="AD161" s="120" t="s">
        <v>2791</v>
      </c>
      <c r="AE161" s="120" t="s">
        <v>2791</v>
      </c>
      <c r="AF161" s="120" t="s">
        <v>2791</v>
      </c>
      <c r="AG161" s="95" t="s">
        <v>2878</v>
      </c>
      <c r="AH161" s="123">
        <f>COUNTIF(Ongoing!$A$2:$X$26,A161)</f>
        <v>0</v>
      </c>
    </row>
    <row r="162" ht="26.25" customHeight="1">
      <c r="A162" s="184" t="s">
        <v>158</v>
      </c>
      <c r="B162" s="184" t="s">
        <v>974</v>
      </c>
      <c r="C162" s="185" t="s">
        <v>144</v>
      </c>
      <c r="D162" s="115" t="s">
        <v>113</v>
      </c>
      <c r="E162" s="115" t="s">
        <v>2845</v>
      </c>
      <c r="F162" s="175" t="s">
        <v>2775</v>
      </c>
      <c r="G162" s="115" t="s">
        <v>3703</v>
      </c>
      <c r="H162" s="176" t="s">
        <v>3704</v>
      </c>
      <c r="I162" s="177" t="s">
        <v>159</v>
      </c>
      <c r="J162" s="177" t="s">
        <v>1008</v>
      </c>
      <c r="K162" s="177" t="s">
        <v>2953</v>
      </c>
      <c r="L162" s="177" t="s">
        <v>3705</v>
      </c>
      <c r="M162" s="178" t="s">
        <v>3171</v>
      </c>
      <c r="N162" s="178" t="s">
        <v>2796</v>
      </c>
      <c r="O162" s="178" t="s">
        <v>2781</v>
      </c>
      <c r="P162" s="178" t="s">
        <v>517</v>
      </c>
      <c r="Q162" s="179" t="s">
        <v>3705</v>
      </c>
      <c r="R162" s="179" t="s">
        <v>87</v>
      </c>
      <c r="S162" s="184" t="s">
        <v>3706</v>
      </c>
      <c r="T162" s="178" t="s">
        <v>3042</v>
      </c>
      <c r="U162" s="178" t="s">
        <v>2945</v>
      </c>
      <c r="V162" s="178" t="s">
        <v>3707</v>
      </c>
      <c r="W162" s="178" t="s">
        <v>2884</v>
      </c>
      <c r="X162" s="178" t="s">
        <v>2801</v>
      </c>
      <c r="Y162" s="178" t="s">
        <v>3708</v>
      </c>
      <c r="Z162" s="178" t="s">
        <v>3105</v>
      </c>
      <c r="AA162" s="178" t="s">
        <v>2791</v>
      </c>
      <c r="AB162" s="178" t="s">
        <v>2791</v>
      </c>
      <c r="AC162" s="120" t="s">
        <v>2791</v>
      </c>
      <c r="AD162" s="120" t="s">
        <v>2791</v>
      </c>
      <c r="AE162" s="120" t="s">
        <v>2791</v>
      </c>
      <c r="AF162" s="120" t="s">
        <v>2791</v>
      </c>
      <c r="AG162" s="95" t="s">
        <v>3171</v>
      </c>
      <c r="AH162" s="123">
        <f>COUNTIF(Ongoing!$A$2:$X$26,A162)</f>
        <v>0</v>
      </c>
    </row>
    <row r="163" ht="26.25" customHeight="1">
      <c r="A163" s="184" t="s">
        <v>765</v>
      </c>
      <c r="B163" s="184" t="s">
        <v>917</v>
      </c>
      <c r="C163" s="185" t="s">
        <v>58</v>
      </c>
      <c r="D163" s="115" t="s">
        <v>121</v>
      </c>
      <c r="E163" s="115" t="s">
        <v>2806</v>
      </c>
      <c r="F163" s="175" t="s">
        <v>2775</v>
      </c>
      <c r="G163" s="115" t="s">
        <v>3709</v>
      </c>
      <c r="H163" s="176" t="s">
        <v>472</v>
      </c>
      <c r="I163" s="177" t="s">
        <v>87</v>
      </c>
      <c r="J163" s="177" t="s">
        <v>2809</v>
      </c>
      <c r="K163" s="177" t="s">
        <v>2823</v>
      </c>
      <c r="L163" s="177" t="s">
        <v>2999</v>
      </c>
      <c r="M163" s="178" t="s">
        <v>3358</v>
      </c>
      <c r="N163" s="178" t="s">
        <v>2796</v>
      </c>
      <c r="O163" s="178" t="s">
        <v>2781</v>
      </c>
      <c r="P163" s="178" t="s">
        <v>2847</v>
      </c>
      <c r="Q163" s="179" t="s">
        <v>3350</v>
      </c>
      <c r="R163" s="179" t="s">
        <v>618</v>
      </c>
      <c r="S163" s="184" t="s">
        <v>3710</v>
      </c>
      <c r="T163" s="178" t="s">
        <v>3181</v>
      </c>
      <c r="U163" s="178" t="s">
        <v>2788</v>
      </c>
      <c r="V163" s="178" t="s">
        <v>2935</v>
      </c>
      <c r="W163" s="178" t="s">
        <v>2870</v>
      </c>
      <c r="X163" s="178" t="s">
        <v>3025</v>
      </c>
      <c r="Y163" s="178" t="s">
        <v>2829</v>
      </c>
      <c r="Z163" s="178" t="s">
        <v>2897</v>
      </c>
      <c r="AA163" s="178" t="s">
        <v>2791</v>
      </c>
      <c r="AB163" s="178" t="s">
        <v>2791</v>
      </c>
      <c r="AC163" s="120" t="s">
        <v>2791</v>
      </c>
      <c r="AD163" s="120" t="s">
        <v>2791</v>
      </c>
      <c r="AE163" s="120" t="s">
        <v>2791</v>
      </c>
      <c r="AF163" s="120" t="s">
        <v>2791</v>
      </c>
      <c r="AG163" s="95" t="s">
        <v>3358</v>
      </c>
      <c r="AH163" s="123">
        <f>COUNTIF(Ongoing!$A$2:$X$26,A163)</f>
        <v>0</v>
      </c>
    </row>
    <row r="164" ht="26.25" customHeight="1">
      <c r="A164" s="184" t="s">
        <v>504</v>
      </c>
      <c r="B164" s="184" t="s">
        <v>78</v>
      </c>
      <c r="C164" s="185" t="s">
        <v>78</v>
      </c>
      <c r="D164" s="115" t="s">
        <v>90</v>
      </c>
      <c r="E164" s="115" t="s">
        <v>3045</v>
      </c>
      <c r="F164" s="175" t="s">
        <v>2775</v>
      </c>
      <c r="G164" s="115" t="s">
        <v>3711</v>
      </c>
      <c r="H164" s="176" t="s">
        <v>3712</v>
      </c>
      <c r="I164" s="177" t="s">
        <v>505</v>
      </c>
      <c r="J164" s="177" t="s">
        <v>2835</v>
      </c>
      <c r="K164" s="177" t="s">
        <v>2810</v>
      </c>
      <c r="L164" s="177" t="s">
        <v>3713</v>
      </c>
      <c r="M164" s="178" t="s">
        <v>3450</v>
      </c>
      <c r="N164" s="178" t="s">
        <v>2796</v>
      </c>
      <c r="O164" s="178" t="s">
        <v>2781</v>
      </c>
      <c r="P164" s="178" t="s">
        <v>2877</v>
      </c>
      <c r="Q164" s="179" t="s">
        <v>3289</v>
      </c>
      <c r="R164" s="179" t="s">
        <v>413</v>
      </c>
      <c r="S164" s="184" t="s">
        <v>3714</v>
      </c>
      <c r="T164" s="178" t="s">
        <v>3272</v>
      </c>
      <c r="U164" s="178" t="s">
        <v>2786</v>
      </c>
      <c r="V164" s="178" t="s">
        <v>3715</v>
      </c>
      <c r="W164" s="178" t="s">
        <v>2867</v>
      </c>
      <c r="X164" s="178" t="s">
        <v>2818</v>
      </c>
      <c r="Y164" s="178" t="s">
        <v>3327</v>
      </c>
      <c r="Z164" s="178" t="s">
        <v>3042</v>
      </c>
      <c r="AA164" s="178" t="s">
        <v>2791</v>
      </c>
      <c r="AB164" s="178" t="s">
        <v>2791</v>
      </c>
      <c r="AC164" s="120" t="s">
        <v>2791</v>
      </c>
      <c r="AD164" s="120" t="s">
        <v>2791</v>
      </c>
      <c r="AE164" s="120" t="s">
        <v>2791</v>
      </c>
      <c r="AF164" s="120" t="s">
        <v>2791</v>
      </c>
      <c r="AG164" s="95" t="s">
        <v>3450</v>
      </c>
      <c r="AH164" s="123">
        <f>COUNTIF(Ongoing!$A$2:$X$26,A164)</f>
        <v>0</v>
      </c>
    </row>
    <row r="165" ht="26.25" customHeight="1">
      <c r="A165" s="184" t="s">
        <v>350</v>
      </c>
      <c r="B165" s="184" t="s">
        <v>974</v>
      </c>
      <c r="C165" s="185" t="s">
        <v>144</v>
      </c>
      <c r="D165" s="115" t="s">
        <v>162</v>
      </c>
      <c r="E165" s="115" t="s">
        <v>2832</v>
      </c>
      <c r="F165" s="175" t="s">
        <v>2775</v>
      </c>
      <c r="G165" s="115" t="s">
        <v>3716</v>
      </c>
      <c r="H165" s="176" t="s">
        <v>502</v>
      </c>
      <c r="I165" s="177" t="s">
        <v>320</v>
      </c>
      <c r="J165" s="177" t="s">
        <v>2823</v>
      </c>
      <c r="K165" s="177" t="s">
        <v>2810</v>
      </c>
      <c r="L165" s="177" t="s">
        <v>3717</v>
      </c>
      <c r="M165" s="178" t="s">
        <v>3718</v>
      </c>
      <c r="N165" s="178" t="s">
        <v>2796</v>
      </c>
      <c r="O165" s="178" t="s">
        <v>2781</v>
      </c>
      <c r="P165" s="178" t="s">
        <v>3208</v>
      </c>
      <c r="Q165" s="179" t="s">
        <v>3208</v>
      </c>
      <c r="R165" s="179" t="s">
        <v>269</v>
      </c>
      <c r="S165" s="184" t="s">
        <v>3719</v>
      </c>
      <c r="T165" s="178" t="s">
        <v>2790</v>
      </c>
      <c r="U165" s="178" t="s">
        <v>3204</v>
      </c>
      <c r="V165" s="178" t="s">
        <v>3389</v>
      </c>
      <c r="W165" s="178" t="s">
        <v>3119</v>
      </c>
      <c r="X165" s="178" t="s">
        <v>2911</v>
      </c>
      <c r="Y165" s="178" t="s">
        <v>2911</v>
      </c>
      <c r="Z165" s="178" t="s">
        <v>2790</v>
      </c>
      <c r="AA165" s="178" t="s">
        <v>2791</v>
      </c>
      <c r="AB165" s="178" t="s">
        <v>2791</v>
      </c>
      <c r="AC165" s="120" t="s">
        <v>2791</v>
      </c>
      <c r="AD165" s="120" t="s">
        <v>2791</v>
      </c>
      <c r="AE165" s="120" t="s">
        <v>2791</v>
      </c>
      <c r="AF165" s="120" t="s">
        <v>2791</v>
      </c>
      <c r="AG165" s="95" t="s">
        <v>3718</v>
      </c>
      <c r="AH165" s="123">
        <f>COUNTIF(Ongoing!$A$2:$X$26,A165)</f>
        <v>0</v>
      </c>
    </row>
    <row r="166" ht="26.25" customHeight="1">
      <c r="A166" s="184" t="s">
        <v>611</v>
      </c>
      <c r="B166" s="184" t="s">
        <v>63</v>
      </c>
      <c r="C166" s="185" t="s">
        <v>70</v>
      </c>
      <c r="D166" s="115" t="s">
        <v>143</v>
      </c>
      <c r="E166" s="115" t="s">
        <v>3430</v>
      </c>
      <c r="F166" s="175" t="s">
        <v>2775</v>
      </c>
      <c r="G166" s="115" t="s">
        <v>3720</v>
      </c>
      <c r="H166" s="176" t="s">
        <v>2996</v>
      </c>
      <c r="I166" s="177" t="s">
        <v>477</v>
      </c>
      <c r="J166" s="177" t="s">
        <v>2777</v>
      </c>
      <c r="K166" s="177" t="s">
        <v>3286</v>
      </c>
      <c r="L166" s="177" t="s">
        <v>2942</v>
      </c>
      <c r="M166" s="178" t="s">
        <v>3252</v>
      </c>
      <c r="N166" s="178" t="s">
        <v>2796</v>
      </c>
      <c r="O166" s="178" t="s">
        <v>3115</v>
      </c>
      <c r="P166" s="178" t="s">
        <v>2877</v>
      </c>
      <c r="Q166" s="179" t="s">
        <v>2797</v>
      </c>
      <c r="R166" s="179" t="s">
        <v>582</v>
      </c>
      <c r="S166" s="184" t="s">
        <v>3721</v>
      </c>
      <c r="T166" s="178" t="s">
        <v>2944</v>
      </c>
      <c r="U166" s="178" t="s">
        <v>2818</v>
      </c>
      <c r="V166" s="178" t="s">
        <v>3276</v>
      </c>
      <c r="W166" s="178" t="s">
        <v>2944</v>
      </c>
      <c r="X166" s="178" t="s">
        <v>2843</v>
      </c>
      <c r="Y166" s="178" t="s">
        <v>2842</v>
      </c>
      <c r="Z166" s="178" t="s">
        <v>3105</v>
      </c>
      <c r="AA166" s="178" t="s">
        <v>2791</v>
      </c>
      <c r="AB166" s="178" t="s">
        <v>2791</v>
      </c>
      <c r="AC166" s="120" t="s">
        <v>2791</v>
      </c>
      <c r="AD166" s="120" t="s">
        <v>2791</v>
      </c>
      <c r="AE166" s="120" t="s">
        <v>2791</v>
      </c>
      <c r="AF166" s="120" t="s">
        <v>2791</v>
      </c>
      <c r="AG166" s="95" t="s">
        <v>3252</v>
      </c>
      <c r="AH166" s="123">
        <f>COUNTIF(Ongoing!$A$2:$X$26,A166)</f>
        <v>0</v>
      </c>
    </row>
    <row r="167" ht="26.25" customHeight="1">
      <c r="A167" s="184" t="s">
        <v>715</v>
      </c>
      <c r="B167" s="184" t="s">
        <v>917</v>
      </c>
      <c r="C167" s="185" t="s">
        <v>53</v>
      </c>
      <c r="D167" s="115" t="s">
        <v>113</v>
      </c>
      <c r="E167" s="115" t="s">
        <v>2845</v>
      </c>
      <c r="F167" s="175" t="s">
        <v>2775</v>
      </c>
      <c r="G167" s="115" t="s">
        <v>3722</v>
      </c>
      <c r="H167" s="176" t="s">
        <v>1319</v>
      </c>
      <c r="I167" s="177" t="s">
        <v>716</v>
      </c>
      <c r="J167" s="177" t="s">
        <v>2502</v>
      </c>
      <c r="K167" s="177" t="s">
        <v>2823</v>
      </c>
      <c r="L167" s="177" t="s">
        <v>2999</v>
      </c>
      <c r="M167" s="178" t="s">
        <v>2941</v>
      </c>
      <c r="N167" s="178" t="s">
        <v>2796</v>
      </c>
      <c r="O167" s="178" t="s">
        <v>2781</v>
      </c>
      <c r="P167" s="178" t="s">
        <v>2906</v>
      </c>
      <c r="Q167" s="179" t="s">
        <v>3221</v>
      </c>
      <c r="R167" s="179" t="s">
        <v>618</v>
      </c>
      <c r="S167" s="184" t="s">
        <v>3723</v>
      </c>
      <c r="T167" s="178" t="s">
        <v>3118</v>
      </c>
      <c r="U167" s="178" t="s">
        <v>2871</v>
      </c>
      <c r="V167" s="178" t="s">
        <v>2871</v>
      </c>
      <c r="W167" s="178" t="s">
        <v>2973</v>
      </c>
      <c r="X167" s="178" t="s">
        <v>3010</v>
      </c>
      <c r="Y167" s="178" t="s">
        <v>2816</v>
      </c>
      <c r="Z167" s="178" t="s">
        <v>2948</v>
      </c>
      <c r="AA167" s="178" t="s">
        <v>2791</v>
      </c>
      <c r="AB167" s="178" t="s">
        <v>2791</v>
      </c>
      <c r="AC167" s="120" t="s">
        <v>2791</v>
      </c>
      <c r="AD167" s="120" t="s">
        <v>2791</v>
      </c>
      <c r="AE167" s="120" t="s">
        <v>2791</v>
      </c>
      <c r="AF167" s="120" t="s">
        <v>2791</v>
      </c>
      <c r="AG167" s="95" t="s">
        <v>2941</v>
      </c>
      <c r="AH167" s="123">
        <f>COUNTIF(Ongoing!$A$2:$X$26,A167)</f>
        <v>0</v>
      </c>
    </row>
    <row r="168" ht="26.25" customHeight="1">
      <c r="A168" s="184" t="s">
        <v>352</v>
      </c>
      <c r="B168" s="184" t="s">
        <v>974</v>
      </c>
      <c r="C168" s="185" t="s">
        <v>144</v>
      </c>
      <c r="D168" s="115" t="s">
        <v>116</v>
      </c>
      <c r="E168" s="115" t="s">
        <v>2949</v>
      </c>
      <c r="F168" s="175" t="s">
        <v>2775</v>
      </c>
      <c r="G168" s="115" t="s">
        <v>3724</v>
      </c>
      <c r="H168" s="176" t="s">
        <v>502</v>
      </c>
      <c r="I168" s="177" t="s">
        <v>320</v>
      </c>
      <c r="J168" s="177" t="s">
        <v>2823</v>
      </c>
      <c r="K168" s="177" t="s">
        <v>2810</v>
      </c>
      <c r="L168" s="177" t="s">
        <v>3725</v>
      </c>
      <c r="M168" s="178" t="s">
        <v>2887</v>
      </c>
      <c r="N168" s="178" t="s">
        <v>2796</v>
      </c>
      <c r="O168" s="178" t="s">
        <v>2781</v>
      </c>
      <c r="P168" s="178" t="s">
        <v>517</v>
      </c>
      <c r="Q168" s="179" t="s">
        <v>3185</v>
      </c>
      <c r="R168" s="179" t="s">
        <v>269</v>
      </c>
      <c r="S168" s="184" t="s">
        <v>3726</v>
      </c>
      <c r="T168" s="178" t="s">
        <v>2992</v>
      </c>
      <c r="U168" s="178" t="s">
        <v>2803</v>
      </c>
      <c r="V168" s="178" t="s">
        <v>3662</v>
      </c>
      <c r="W168" s="178" t="s">
        <v>2992</v>
      </c>
      <c r="X168" s="178" t="s">
        <v>2804</v>
      </c>
      <c r="Y168" s="178" t="s">
        <v>2804</v>
      </c>
      <c r="Z168" s="178" t="s">
        <v>2992</v>
      </c>
      <c r="AA168" s="178" t="s">
        <v>2791</v>
      </c>
      <c r="AB168" s="178" t="s">
        <v>2791</v>
      </c>
      <c r="AC168" s="120" t="s">
        <v>2791</v>
      </c>
      <c r="AD168" s="120" t="s">
        <v>2791</v>
      </c>
      <c r="AE168" s="120" t="s">
        <v>2791</v>
      </c>
      <c r="AF168" s="120" t="s">
        <v>2791</v>
      </c>
      <c r="AG168" s="95" t="s">
        <v>2887</v>
      </c>
      <c r="AH168" s="123">
        <f>COUNTIF(Ongoing!$A$2:$X$26,A168)</f>
        <v>0</v>
      </c>
    </row>
    <row r="169" ht="26.25" customHeight="1">
      <c r="A169" s="184" t="s">
        <v>844</v>
      </c>
      <c r="B169" s="184" t="s">
        <v>63</v>
      </c>
      <c r="C169" s="185" t="s">
        <v>70</v>
      </c>
      <c r="D169" s="115" t="s">
        <v>113</v>
      </c>
      <c r="E169" s="115" t="s">
        <v>2845</v>
      </c>
      <c r="F169" s="175" t="s">
        <v>2775</v>
      </c>
      <c r="G169" s="115" t="s">
        <v>3727</v>
      </c>
      <c r="H169" s="176" t="s">
        <v>3712</v>
      </c>
      <c r="I169" s="177" t="s">
        <v>845</v>
      </c>
      <c r="J169" s="177" t="s">
        <v>2835</v>
      </c>
      <c r="K169" s="177" t="s">
        <v>2823</v>
      </c>
      <c r="L169" s="177" t="s">
        <v>2794</v>
      </c>
      <c r="M169" s="178" t="s">
        <v>3136</v>
      </c>
      <c r="N169" s="178" t="s">
        <v>2796</v>
      </c>
      <c r="O169" s="178" t="s">
        <v>3115</v>
      </c>
      <c r="P169" s="178" t="s">
        <v>2978</v>
      </c>
      <c r="Q169" s="179" t="s">
        <v>2894</v>
      </c>
      <c r="R169" s="179" t="s">
        <v>618</v>
      </c>
      <c r="S169" s="184" t="s">
        <v>3728</v>
      </c>
      <c r="T169" s="178" t="s">
        <v>3150</v>
      </c>
      <c r="U169" s="178" t="s">
        <v>3077</v>
      </c>
      <c r="V169" s="178" t="s">
        <v>3276</v>
      </c>
      <c r="W169" s="178" t="s">
        <v>2854</v>
      </c>
      <c r="X169" s="178" t="s">
        <v>2898</v>
      </c>
      <c r="Y169" s="178" t="s">
        <v>2910</v>
      </c>
      <c r="Z169" s="178" t="s">
        <v>2820</v>
      </c>
      <c r="AA169" s="178" t="s">
        <v>2791</v>
      </c>
      <c r="AB169" s="178" t="s">
        <v>2791</v>
      </c>
      <c r="AC169" s="120" t="s">
        <v>2791</v>
      </c>
      <c r="AD169" s="120" t="s">
        <v>2791</v>
      </c>
      <c r="AE169" s="120" t="s">
        <v>2791</v>
      </c>
      <c r="AF169" s="120" t="s">
        <v>2791</v>
      </c>
      <c r="AG169" s="95" t="s">
        <v>3136</v>
      </c>
      <c r="AH169" s="123">
        <f>COUNTIF(Ongoing!$A$2:$X$26,A169)</f>
        <v>0</v>
      </c>
    </row>
    <row r="170" ht="26.25" customHeight="1">
      <c r="A170" s="184" t="s">
        <v>393</v>
      </c>
      <c r="B170" s="184" t="s">
        <v>917</v>
      </c>
      <c r="C170" s="185" t="s">
        <v>53</v>
      </c>
      <c r="D170" s="115" t="s">
        <v>90</v>
      </c>
      <c r="E170" s="115" t="s">
        <v>3045</v>
      </c>
      <c r="F170" s="175" t="s">
        <v>2775</v>
      </c>
      <c r="G170" s="115" t="s">
        <v>3729</v>
      </c>
      <c r="H170" s="176" t="s">
        <v>3526</v>
      </c>
      <c r="I170" s="177" t="s">
        <v>394</v>
      </c>
      <c r="J170" s="177" t="s">
        <v>3577</v>
      </c>
      <c r="K170" s="177" t="s">
        <v>3730</v>
      </c>
      <c r="L170" s="177" t="s">
        <v>592</v>
      </c>
      <c r="M170" s="178" t="s">
        <v>2941</v>
      </c>
      <c r="N170" s="178" t="s">
        <v>2796</v>
      </c>
      <c r="O170" s="178" t="s">
        <v>2781</v>
      </c>
      <c r="P170" s="178" t="s">
        <v>2978</v>
      </c>
      <c r="Q170" s="179" t="s">
        <v>3679</v>
      </c>
      <c r="R170" s="179" t="s">
        <v>372</v>
      </c>
      <c r="S170" s="184" t="s">
        <v>3731</v>
      </c>
      <c r="T170" s="178" t="s">
        <v>3638</v>
      </c>
      <c r="U170" s="178" t="s">
        <v>2900</v>
      </c>
      <c r="V170" s="178" t="s">
        <v>2789</v>
      </c>
      <c r="W170" s="178" t="s">
        <v>2948</v>
      </c>
      <c r="X170" s="178" t="s">
        <v>3198</v>
      </c>
      <c r="Y170" s="178" t="s">
        <v>2865</v>
      </c>
      <c r="Z170" s="178" t="s">
        <v>3105</v>
      </c>
      <c r="AA170" s="178" t="s">
        <v>2791</v>
      </c>
      <c r="AB170" s="178" t="s">
        <v>2791</v>
      </c>
      <c r="AC170" s="120" t="s">
        <v>2791</v>
      </c>
      <c r="AD170" s="120" t="s">
        <v>2791</v>
      </c>
      <c r="AE170" s="120" t="s">
        <v>2791</v>
      </c>
      <c r="AF170" s="120" t="s">
        <v>2791</v>
      </c>
      <c r="AG170" s="95" t="s">
        <v>2941</v>
      </c>
      <c r="AH170" s="123">
        <f>COUNTIF(Ongoing!$A$2:$X$26,A170)</f>
        <v>0</v>
      </c>
    </row>
    <row r="171" ht="26.25" customHeight="1">
      <c r="A171" s="184" t="s">
        <v>292</v>
      </c>
      <c r="B171" s="184" t="s">
        <v>917</v>
      </c>
      <c r="C171" s="185" t="s">
        <v>66</v>
      </c>
      <c r="D171" s="115" t="s">
        <v>116</v>
      </c>
      <c r="E171" s="115" t="s">
        <v>2949</v>
      </c>
      <c r="F171" s="175" t="s">
        <v>2775</v>
      </c>
      <c r="G171" s="115" t="s">
        <v>3732</v>
      </c>
      <c r="H171" s="176" t="s">
        <v>3733</v>
      </c>
      <c r="I171" s="177" t="s">
        <v>293</v>
      </c>
      <c r="J171" s="177" t="s">
        <v>1301</v>
      </c>
      <c r="K171" s="177" t="s">
        <v>3280</v>
      </c>
      <c r="L171" s="177" t="s">
        <v>517</v>
      </c>
      <c r="M171" s="178" t="s">
        <v>3220</v>
      </c>
      <c r="N171" s="178" t="s">
        <v>2796</v>
      </c>
      <c r="O171" s="178" t="s">
        <v>2781</v>
      </c>
      <c r="P171" s="178" t="s">
        <v>3439</v>
      </c>
      <c r="Q171" s="179" t="s">
        <v>579</v>
      </c>
      <c r="R171" s="179" t="s">
        <v>269</v>
      </c>
      <c r="S171" s="184" t="s">
        <v>3734</v>
      </c>
      <c r="T171" s="178" t="s">
        <v>3236</v>
      </c>
      <c r="U171" s="178" t="s">
        <v>2852</v>
      </c>
      <c r="V171" s="178" t="s">
        <v>2816</v>
      </c>
      <c r="W171" s="178" t="s">
        <v>2851</v>
      </c>
      <c r="X171" s="178" t="s">
        <v>3009</v>
      </c>
      <c r="Y171" s="178" t="s">
        <v>2900</v>
      </c>
      <c r="Z171" s="178" t="s">
        <v>3042</v>
      </c>
      <c r="AA171" s="178" t="s">
        <v>2791</v>
      </c>
      <c r="AB171" s="178" t="s">
        <v>2791</v>
      </c>
      <c r="AC171" s="120" t="s">
        <v>2791</v>
      </c>
      <c r="AD171" s="120" t="s">
        <v>2791</v>
      </c>
      <c r="AE171" s="120" t="s">
        <v>2791</v>
      </c>
      <c r="AF171" s="120" t="s">
        <v>2791</v>
      </c>
      <c r="AG171" s="95" t="s">
        <v>3220</v>
      </c>
      <c r="AH171" s="123">
        <f>COUNTIF(Ongoing!$A$2:$X$26,A171)</f>
        <v>0</v>
      </c>
    </row>
    <row r="172" ht="26.25" customHeight="1">
      <c r="A172" s="180" t="s">
        <v>614</v>
      </c>
      <c r="B172" s="180" t="s">
        <v>63</v>
      </c>
      <c r="C172" s="181" t="s">
        <v>74</v>
      </c>
      <c r="D172" s="115" t="s">
        <v>98</v>
      </c>
      <c r="E172" s="115" t="s">
        <v>2889</v>
      </c>
      <c r="F172" s="175" t="s">
        <v>2775</v>
      </c>
      <c r="G172" s="115" t="s">
        <v>3735</v>
      </c>
      <c r="H172" s="176" t="s">
        <v>419</v>
      </c>
      <c r="I172" s="177" t="s">
        <v>615</v>
      </c>
      <c r="J172" s="177" t="s">
        <v>3364</v>
      </c>
      <c r="K172" s="177" t="s">
        <v>3244</v>
      </c>
      <c r="L172" s="177" t="s">
        <v>3305</v>
      </c>
      <c r="M172" s="178" t="s">
        <v>190</v>
      </c>
      <c r="N172" s="178" t="s">
        <v>2796</v>
      </c>
      <c r="O172" s="178" t="s">
        <v>2781</v>
      </c>
      <c r="P172" s="178" t="s">
        <v>413</v>
      </c>
      <c r="Q172" s="179" t="s">
        <v>2860</v>
      </c>
      <c r="R172" s="179" t="s">
        <v>582</v>
      </c>
      <c r="S172" s="180" t="s">
        <v>3736</v>
      </c>
      <c r="T172" s="178" t="s">
        <v>2844</v>
      </c>
      <c r="U172" s="178" t="s">
        <v>2958</v>
      </c>
      <c r="V172" s="178" t="s">
        <v>2945</v>
      </c>
      <c r="W172" s="178" t="s">
        <v>2973</v>
      </c>
      <c r="X172" s="178" t="s">
        <v>2900</v>
      </c>
      <c r="Y172" s="178" t="s">
        <v>2985</v>
      </c>
      <c r="Z172" s="178" t="s">
        <v>3105</v>
      </c>
      <c r="AA172" s="178" t="s">
        <v>2791</v>
      </c>
      <c r="AB172" s="178" t="s">
        <v>2791</v>
      </c>
      <c r="AC172" s="120" t="s">
        <v>2791</v>
      </c>
      <c r="AD172" s="120" t="s">
        <v>2791</v>
      </c>
      <c r="AE172" s="120" t="s">
        <v>2791</v>
      </c>
      <c r="AF172" s="120" t="s">
        <v>2791</v>
      </c>
      <c r="AG172" s="95" t="s">
        <v>190</v>
      </c>
      <c r="AH172" s="123">
        <f>COUNTIF(Ongoing!$A$2:$X$26,A172)</f>
        <v>0</v>
      </c>
    </row>
    <row r="173" ht="26.25" customHeight="1">
      <c r="A173" s="180" t="s">
        <v>365</v>
      </c>
      <c r="B173" s="180" t="s">
        <v>63</v>
      </c>
      <c r="C173" s="181" t="s">
        <v>72</v>
      </c>
      <c r="D173" s="115" t="s">
        <v>116</v>
      </c>
      <c r="E173" s="115" t="s">
        <v>2949</v>
      </c>
      <c r="F173" s="175" t="s">
        <v>2775</v>
      </c>
      <c r="G173" s="115" t="s">
        <v>3737</v>
      </c>
      <c r="H173" s="176" t="s">
        <v>3738</v>
      </c>
      <c r="I173" s="177" t="s">
        <v>366</v>
      </c>
      <c r="J173" s="177" t="s">
        <v>1457</v>
      </c>
      <c r="K173" s="177" t="s">
        <v>3432</v>
      </c>
      <c r="L173" s="177" t="s">
        <v>3116</v>
      </c>
      <c r="M173" s="178" t="s">
        <v>3358</v>
      </c>
      <c r="N173" s="178" t="s">
        <v>2796</v>
      </c>
      <c r="O173" s="178" t="s">
        <v>3115</v>
      </c>
      <c r="P173" s="178" t="s">
        <v>2894</v>
      </c>
      <c r="Q173" s="179" t="s">
        <v>2858</v>
      </c>
      <c r="R173" s="179" t="s">
        <v>269</v>
      </c>
      <c r="S173" s="180" t="s">
        <v>3739</v>
      </c>
      <c r="T173" s="178" t="s">
        <v>2785</v>
      </c>
      <c r="U173" s="178" t="s">
        <v>2898</v>
      </c>
      <c r="V173" s="178" t="s">
        <v>3740</v>
      </c>
      <c r="W173" s="178" t="s">
        <v>2785</v>
      </c>
      <c r="X173" s="178" t="s">
        <v>3581</v>
      </c>
      <c r="Y173" s="178" t="s">
        <v>3741</v>
      </c>
      <c r="Z173" s="178" t="s">
        <v>3042</v>
      </c>
      <c r="AA173" s="178" t="s">
        <v>2791</v>
      </c>
      <c r="AB173" s="178" t="s">
        <v>2791</v>
      </c>
      <c r="AC173" s="120" t="s">
        <v>2791</v>
      </c>
      <c r="AD173" s="120" t="s">
        <v>2791</v>
      </c>
      <c r="AE173" s="120" t="s">
        <v>2791</v>
      </c>
      <c r="AF173" s="120" t="s">
        <v>2791</v>
      </c>
      <c r="AG173" s="95" t="s">
        <v>3358</v>
      </c>
      <c r="AH173" s="123">
        <f>COUNTIF(Ongoing!$A$2:$X$26,A173)</f>
        <v>0</v>
      </c>
    </row>
    <row r="174" ht="26.25" customHeight="1">
      <c r="A174" s="180" t="s">
        <v>559</v>
      </c>
      <c r="B174" s="180" t="s">
        <v>78</v>
      </c>
      <c r="C174" s="181" t="s">
        <v>124</v>
      </c>
      <c r="D174" s="115" t="s">
        <v>143</v>
      </c>
      <c r="E174" s="115" t="s">
        <v>3430</v>
      </c>
      <c r="F174" s="175" t="s">
        <v>2775</v>
      </c>
      <c r="G174" s="115" t="s">
        <v>3742</v>
      </c>
      <c r="H174" s="176" t="s">
        <v>3112</v>
      </c>
      <c r="I174" s="177" t="s">
        <v>560</v>
      </c>
      <c r="J174" s="177" t="s">
        <v>2977</v>
      </c>
      <c r="K174" s="177" t="s">
        <v>2810</v>
      </c>
      <c r="L174" s="177" t="s">
        <v>3170</v>
      </c>
      <c r="M174" s="178" t="s">
        <v>190</v>
      </c>
      <c r="N174" s="178" t="s">
        <v>3743</v>
      </c>
      <c r="O174" s="178" t="s">
        <v>2781</v>
      </c>
      <c r="P174" s="178" t="s">
        <v>3015</v>
      </c>
      <c r="Q174" s="179" t="s">
        <v>3365</v>
      </c>
      <c r="R174" s="179" t="s">
        <v>413</v>
      </c>
      <c r="S174" s="180" t="s">
        <v>3744</v>
      </c>
      <c r="T174" s="178" t="s">
        <v>3638</v>
      </c>
      <c r="U174" s="178" t="s">
        <v>3276</v>
      </c>
      <c r="V174" s="178" t="s">
        <v>3639</v>
      </c>
      <c r="W174" s="178" t="s">
        <v>3540</v>
      </c>
      <c r="X174" s="178" t="s">
        <v>3140</v>
      </c>
      <c r="Y174" s="178" t="s">
        <v>3044</v>
      </c>
      <c r="Z174" s="178" t="s">
        <v>3125</v>
      </c>
      <c r="AA174" s="178" t="s">
        <v>2791</v>
      </c>
      <c r="AB174" s="178" t="s">
        <v>2791</v>
      </c>
      <c r="AC174" s="120" t="s">
        <v>2791</v>
      </c>
      <c r="AD174" s="120" t="s">
        <v>2791</v>
      </c>
      <c r="AE174" s="120" t="s">
        <v>2791</v>
      </c>
      <c r="AF174" s="120" t="s">
        <v>2791</v>
      </c>
      <c r="AG174" s="95" t="s">
        <v>190</v>
      </c>
      <c r="AH174" s="123">
        <f>COUNTIF(Ongoing!$A$2:$X$26,A174)</f>
        <v>0</v>
      </c>
    </row>
    <row r="175" ht="26.25" customHeight="1">
      <c r="A175" s="180" t="s">
        <v>718</v>
      </c>
      <c r="B175" s="180" t="s">
        <v>917</v>
      </c>
      <c r="C175" s="181" t="s">
        <v>53</v>
      </c>
      <c r="D175" s="115" t="s">
        <v>116</v>
      </c>
      <c r="E175" s="115" t="s">
        <v>2949</v>
      </c>
      <c r="F175" s="175" t="s">
        <v>2775</v>
      </c>
      <c r="G175" s="115" t="s">
        <v>3745</v>
      </c>
      <c r="H175" s="176" t="s">
        <v>3109</v>
      </c>
      <c r="I175" s="177" t="s">
        <v>494</v>
      </c>
      <c r="J175" s="177" t="s">
        <v>2977</v>
      </c>
      <c r="K175" s="177" t="s">
        <v>2810</v>
      </c>
      <c r="L175" s="177" t="s">
        <v>2955</v>
      </c>
      <c r="M175" s="178" t="s">
        <v>2979</v>
      </c>
      <c r="N175" s="178" t="s">
        <v>2796</v>
      </c>
      <c r="O175" s="178" t="s">
        <v>2781</v>
      </c>
      <c r="P175" s="178" t="s">
        <v>2955</v>
      </c>
      <c r="Q175" s="179" t="s">
        <v>2894</v>
      </c>
      <c r="R175" s="179" t="s">
        <v>618</v>
      </c>
      <c r="S175" s="180" t="s">
        <v>3746</v>
      </c>
      <c r="T175" s="178" t="s">
        <v>3118</v>
      </c>
      <c r="U175" s="178" t="s">
        <v>2958</v>
      </c>
      <c r="V175" s="178" t="s">
        <v>2898</v>
      </c>
      <c r="W175" s="178" t="s">
        <v>3118</v>
      </c>
      <c r="X175" s="178" t="s">
        <v>2909</v>
      </c>
      <c r="Y175" s="178" t="s">
        <v>2945</v>
      </c>
      <c r="Z175" s="178" t="s">
        <v>3042</v>
      </c>
      <c r="AA175" s="178" t="s">
        <v>2791</v>
      </c>
      <c r="AB175" s="178" t="s">
        <v>2791</v>
      </c>
      <c r="AC175" s="120" t="s">
        <v>2791</v>
      </c>
      <c r="AD175" s="120" t="s">
        <v>2791</v>
      </c>
      <c r="AE175" s="120" t="s">
        <v>2791</v>
      </c>
      <c r="AF175" s="120" t="s">
        <v>2791</v>
      </c>
      <c r="AG175" s="95" t="s">
        <v>2979</v>
      </c>
      <c r="AH175" s="123">
        <f>COUNTIF(Ongoing!$A$2:$X$26,A175)</f>
        <v>0</v>
      </c>
    </row>
    <row r="176" ht="26.25" customHeight="1">
      <c r="A176" s="180" t="s">
        <v>719</v>
      </c>
      <c r="B176" s="180" t="s">
        <v>917</v>
      </c>
      <c r="C176" s="181" t="s">
        <v>53</v>
      </c>
      <c r="D176" s="115" t="s">
        <v>143</v>
      </c>
      <c r="E176" s="115" t="s">
        <v>3430</v>
      </c>
      <c r="F176" s="175" t="s">
        <v>2775</v>
      </c>
      <c r="G176" s="115" t="s">
        <v>3747</v>
      </c>
      <c r="H176" s="176" t="s">
        <v>3112</v>
      </c>
      <c r="I176" s="177" t="s">
        <v>494</v>
      </c>
      <c r="J176" s="177" t="s">
        <v>2977</v>
      </c>
      <c r="K176" s="177" t="s">
        <v>2810</v>
      </c>
      <c r="L176" s="177" t="s">
        <v>579</v>
      </c>
      <c r="M176" s="178" t="s">
        <v>3646</v>
      </c>
      <c r="N176" s="178" t="s">
        <v>2796</v>
      </c>
      <c r="O176" s="178" t="s">
        <v>2781</v>
      </c>
      <c r="P176" s="178" t="s">
        <v>3029</v>
      </c>
      <c r="Q176" s="179" t="s">
        <v>2798</v>
      </c>
      <c r="R176" s="179" t="s">
        <v>618</v>
      </c>
      <c r="S176" s="180" t="s">
        <v>3748</v>
      </c>
      <c r="T176" s="178" t="s">
        <v>3063</v>
      </c>
      <c r="U176" s="178" t="s">
        <v>2971</v>
      </c>
      <c r="V176" s="178" t="s">
        <v>3398</v>
      </c>
      <c r="W176" s="178" t="s">
        <v>3063</v>
      </c>
      <c r="X176" s="178" t="s">
        <v>3011</v>
      </c>
      <c r="Y176" s="178" t="s">
        <v>2911</v>
      </c>
      <c r="Z176" s="178" t="s">
        <v>3749</v>
      </c>
      <c r="AA176" s="178" t="s">
        <v>2791</v>
      </c>
      <c r="AB176" s="178" t="s">
        <v>2791</v>
      </c>
      <c r="AC176" s="120" t="s">
        <v>2791</v>
      </c>
      <c r="AD176" s="120" t="s">
        <v>2791</v>
      </c>
      <c r="AE176" s="120" t="s">
        <v>2791</v>
      </c>
      <c r="AF176" s="120" t="s">
        <v>2791</v>
      </c>
      <c r="AG176" s="95" t="s">
        <v>3646</v>
      </c>
      <c r="AH176" s="123">
        <f>COUNTIF(Ongoing!$A$2:$X$26,A176)</f>
        <v>0</v>
      </c>
    </row>
    <row r="177" ht="26.25" customHeight="1">
      <c r="A177" s="180" t="s">
        <v>563</v>
      </c>
      <c r="B177" s="180" t="s">
        <v>78</v>
      </c>
      <c r="C177" s="181" t="s">
        <v>124</v>
      </c>
      <c r="D177" s="115" t="s">
        <v>90</v>
      </c>
      <c r="E177" s="115" t="s">
        <v>3045</v>
      </c>
      <c r="F177" s="175" t="s">
        <v>2775</v>
      </c>
      <c r="G177" s="115" t="s">
        <v>3750</v>
      </c>
      <c r="H177" s="176" t="s">
        <v>731</v>
      </c>
      <c r="I177" s="177" t="s">
        <v>505</v>
      </c>
      <c r="J177" s="177" t="s">
        <v>2977</v>
      </c>
      <c r="K177" s="177" t="s">
        <v>2810</v>
      </c>
      <c r="L177" s="177" t="s">
        <v>477</v>
      </c>
      <c r="M177" s="178" t="s">
        <v>3066</v>
      </c>
      <c r="N177" s="178" t="s">
        <v>2796</v>
      </c>
      <c r="O177" s="178" t="s">
        <v>2781</v>
      </c>
      <c r="P177" s="178" t="s">
        <v>2967</v>
      </c>
      <c r="Q177" s="179" t="s">
        <v>3355</v>
      </c>
      <c r="R177" s="179" t="s">
        <v>413</v>
      </c>
      <c r="S177" s="180" t="s">
        <v>3751</v>
      </c>
      <c r="T177" s="178" t="s">
        <v>3370</v>
      </c>
      <c r="U177" s="178" t="s">
        <v>2818</v>
      </c>
      <c r="V177" s="178" t="s">
        <v>3752</v>
      </c>
      <c r="W177" s="178" t="s">
        <v>2785</v>
      </c>
      <c r="X177" s="178" t="s">
        <v>3214</v>
      </c>
      <c r="Y177" s="178" t="s">
        <v>2817</v>
      </c>
      <c r="Z177" s="178" t="s">
        <v>2854</v>
      </c>
      <c r="AA177" s="178" t="s">
        <v>2791</v>
      </c>
      <c r="AB177" s="178" t="s">
        <v>2791</v>
      </c>
      <c r="AC177" s="120" t="s">
        <v>2791</v>
      </c>
      <c r="AD177" s="120" t="s">
        <v>2791</v>
      </c>
      <c r="AE177" s="120" t="s">
        <v>2791</v>
      </c>
      <c r="AF177" s="120" t="s">
        <v>2791</v>
      </c>
      <c r="AG177" s="95" t="s">
        <v>3066</v>
      </c>
      <c r="AH177" s="123">
        <f>COUNTIF(Ongoing!$A$2:$X$26,A177)</f>
        <v>0</v>
      </c>
    </row>
    <row r="178" ht="26.25" customHeight="1">
      <c r="A178" s="180" t="s">
        <v>160</v>
      </c>
      <c r="B178" s="180" t="s">
        <v>974</v>
      </c>
      <c r="C178" s="181" t="s">
        <v>144</v>
      </c>
      <c r="D178" s="115" t="s">
        <v>162</v>
      </c>
      <c r="E178" s="115" t="s">
        <v>2832</v>
      </c>
      <c r="F178" s="175" t="s">
        <v>2775</v>
      </c>
      <c r="G178" s="115" t="s">
        <v>3753</v>
      </c>
      <c r="H178" s="176" t="s">
        <v>3754</v>
      </c>
      <c r="I178" s="177" t="s">
        <v>161</v>
      </c>
      <c r="J178" s="177" t="s">
        <v>1526</v>
      </c>
      <c r="K178" s="177" t="s">
        <v>3595</v>
      </c>
      <c r="L178" s="177" t="s">
        <v>3338</v>
      </c>
      <c r="M178" s="178" t="s">
        <v>3016</v>
      </c>
      <c r="N178" s="178" t="s">
        <v>2796</v>
      </c>
      <c r="O178" s="178" t="s">
        <v>2781</v>
      </c>
      <c r="P178" s="178" t="s">
        <v>2904</v>
      </c>
      <c r="Q178" s="179" t="s">
        <v>3755</v>
      </c>
      <c r="R178" s="179" t="s">
        <v>87</v>
      </c>
      <c r="S178" s="180" t="s">
        <v>1739</v>
      </c>
      <c r="T178" s="178" t="s">
        <v>3125</v>
      </c>
      <c r="U178" s="178" t="s">
        <v>2819</v>
      </c>
      <c r="V178" s="178" t="s">
        <v>3756</v>
      </c>
      <c r="W178" s="178" t="s">
        <v>3106</v>
      </c>
      <c r="X178" s="178" t="s">
        <v>2803</v>
      </c>
      <c r="Y178" s="178" t="s">
        <v>3757</v>
      </c>
      <c r="Z178" s="178" t="s">
        <v>2884</v>
      </c>
      <c r="AA178" s="178" t="s">
        <v>2791</v>
      </c>
      <c r="AB178" s="178" t="s">
        <v>2791</v>
      </c>
      <c r="AC178" s="120" t="s">
        <v>2791</v>
      </c>
      <c r="AD178" s="120" t="s">
        <v>2791</v>
      </c>
      <c r="AE178" s="120" t="s">
        <v>2791</v>
      </c>
      <c r="AF178" s="120" t="s">
        <v>2791</v>
      </c>
      <c r="AG178" s="95" t="s">
        <v>3016</v>
      </c>
      <c r="AH178" s="123">
        <f>COUNTIF(Ongoing!$A$2:$X$26,A178)</f>
        <v>0</v>
      </c>
    </row>
    <row r="179" ht="26.25" customHeight="1">
      <c r="A179" s="180" t="s">
        <v>858</v>
      </c>
      <c r="B179" s="180" t="s">
        <v>63</v>
      </c>
      <c r="C179" s="181" t="s">
        <v>74</v>
      </c>
      <c r="D179" s="115" t="s">
        <v>121</v>
      </c>
      <c r="E179" s="115" t="s">
        <v>2806</v>
      </c>
      <c r="F179" s="175" t="s">
        <v>2775</v>
      </c>
      <c r="G179" s="115" t="s">
        <v>3758</v>
      </c>
      <c r="H179" s="176" t="s">
        <v>634</v>
      </c>
      <c r="I179" s="177" t="s">
        <v>496</v>
      </c>
      <c r="J179" s="177" t="s">
        <v>2977</v>
      </c>
      <c r="K179" s="177" t="s">
        <v>2810</v>
      </c>
      <c r="L179" s="177" t="s">
        <v>3679</v>
      </c>
      <c r="M179" s="178" t="s">
        <v>3759</v>
      </c>
      <c r="N179" s="178" t="s">
        <v>2796</v>
      </c>
      <c r="O179" s="178" t="s">
        <v>2781</v>
      </c>
      <c r="P179" s="178" t="s">
        <v>2877</v>
      </c>
      <c r="Q179" s="179" t="s">
        <v>955</v>
      </c>
      <c r="R179" s="179" t="s">
        <v>618</v>
      </c>
      <c r="S179" s="180" t="s">
        <v>3760</v>
      </c>
      <c r="T179" s="178" t="s">
        <v>3236</v>
      </c>
      <c r="U179" s="178" t="s">
        <v>3010</v>
      </c>
      <c r="V179" s="178" t="s">
        <v>2945</v>
      </c>
      <c r="W179" s="178" t="s">
        <v>3686</v>
      </c>
      <c r="X179" s="178" t="s">
        <v>3009</v>
      </c>
      <c r="Y179" s="178" t="s">
        <v>3327</v>
      </c>
      <c r="Z179" s="178" t="s">
        <v>2986</v>
      </c>
      <c r="AA179" s="178" t="s">
        <v>2791</v>
      </c>
      <c r="AB179" s="178" t="s">
        <v>2791</v>
      </c>
      <c r="AC179" s="120" t="s">
        <v>2791</v>
      </c>
      <c r="AD179" s="120" t="s">
        <v>2791</v>
      </c>
      <c r="AE179" s="120" t="s">
        <v>2791</v>
      </c>
      <c r="AF179" s="120" t="s">
        <v>2791</v>
      </c>
      <c r="AG179" s="95" t="s">
        <v>3759</v>
      </c>
      <c r="AH179" s="123">
        <f>COUNTIF(Ongoing!$A$2:$X$26,A179)</f>
        <v>0</v>
      </c>
    </row>
    <row r="180" ht="26.25" customHeight="1">
      <c r="A180" s="180" t="s">
        <v>430</v>
      </c>
      <c r="B180" s="180" t="s">
        <v>78</v>
      </c>
      <c r="C180" s="181" t="s">
        <v>75</v>
      </c>
      <c r="D180" s="115" t="s">
        <v>98</v>
      </c>
      <c r="E180" s="115" t="s">
        <v>2889</v>
      </c>
      <c r="F180" s="175" t="s">
        <v>2775</v>
      </c>
      <c r="G180" s="115" t="s">
        <v>3761</v>
      </c>
      <c r="H180" s="176" t="s">
        <v>3762</v>
      </c>
      <c r="I180" s="177" t="s">
        <v>285</v>
      </c>
      <c r="J180" s="177" t="s">
        <v>3763</v>
      </c>
      <c r="K180" s="177" t="s">
        <v>3354</v>
      </c>
      <c r="L180" s="177" t="s">
        <v>433</v>
      </c>
      <c r="M180" s="178" t="s">
        <v>3136</v>
      </c>
      <c r="N180" s="178" t="s">
        <v>3004</v>
      </c>
      <c r="O180" s="178" t="s">
        <v>3172</v>
      </c>
      <c r="P180" s="178" t="s">
        <v>2942</v>
      </c>
      <c r="Q180" s="179" t="s">
        <v>3442</v>
      </c>
      <c r="R180" s="179" t="s">
        <v>372</v>
      </c>
      <c r="S180" s="180" t="s">
        <v>3764</v>
      </c>
      <c r="T180" s="178" t="s">
        <v>2840</v>
      </c>
      <c r="U180" s="178" t="s">
        <v>2872</v>
      </c>
      <c r="V180" s="178" t="s">
        <v>3584</v>
      </c>
      <c r="W180" s="178" t="s">
        <v>2840</v>
      </c>
      <c r="X180" s="178" t="s">
        <v>3210</v>
      </c>
      <c r="Y180" s="178" t="s">
        <v>3765</v>
      </c>
      <c r="Z180" s="178" t="s">
        <v>2921</v>
      </c>
      <c r="AA180" s="178" t="s">
        <v>2791</v>
      </c>
      <c r="AB180" s="178" t="s">
        <v>2791</v>
      </c>
      <c r="AC180" s="120" t="s">
        <v>2791</v>
      </c>
      <c r="AD180" s="120" t="s">
        <v>2791</v>
      </c>
      <c r="AE180" s="120" t="s">
        <v>2791</v>
      </c>
      <c r="AF180" s="120" t="s">
        <v>2791</v>
      </c>
      <c r="AG180" s="95" t="s">
        <v>3136</v>
      </c>
      <c r="AH180" s="123">
        <f>COUNTIF(Ongoing!$A$2:$X$26,A180)</f>
        <v>0</v>
      </c>
    </row>
    <row r="181" ht="26.25" customHeight="1">
      <c r="A181" s="180" t="s">
        <v>294</v>
      </c>
      <c r="B181" s="180" t="s">
        <v>917</v>
      </c>
      <c r="C181" s="181" t="s">
        <v>66</v>
      </c>
      <c r="D181" s="115" t="s">
        <v>90</v>
      </c>
      <c r="E181" s="115" t="s">
        <v>3045</v>
      </c>
      <c r="F181" s="175" t="s">
        <v>2775</v>
      </c>
      <c r="G181" s="115" t="s">
        <v>3766</v>
      </c>
      <c r="H181" s="176" t="s">
        <v>1456</v>
      </c>
      <c r="I181" s="177" t="s">
        <v>295</v>
      </c>
      <c r="J181" s="177" t="s">
        <v>1703</v>
      </c>
      <c r="K181" s="177" t="s">
        <v>1703</v>
      </c>
      <c r="L181" s="177" t="s">
        <v>3201</v>
      </c>
      <c r="M181" s="178" t="s">
        <v>2905</v>
      </c>
      <c r="N181" s="178" t="s">
        <v>2796</v>
      </c>
      <c r="O181" s="178" t="s">
        <v>2781</v>
      </c>
      <c r="P181" s="178" t="s">
        <v>2997</v>
      </c>
      <c r="Q181" s="179" t="s">
        <v>3028</v>
      </c>
      <c r="R181" s="179" t="s">
        <v>269</v>
      </c>
      <c r="S181" s="180" t="s">
        <v>3767</v>
      </c>
      <c r="T181" s="178" t="s">
        <v>2854</v>
      </c>
      <c r="U181" s="178" t="s">
        <v>2803</v>
      </c>
      <c r="V181" s="178" t="s">
        <v>2922</v>
      </c>
      <c r="W181" s="178" t="s">
        <v>2959</v>
      </c>
      <c r="X181" s="178" t="s">
        <v>2786</v>
      </c>
      <c r="Y181" s="178" t="s">
        <v>2922</v>
      </c>
      <c r="Z181" s="178" t="s">
        <v>3052</v>
      </c>
      <c r="AA181" s="178" t="s">
        <v>2791</v>
      </c>
      <c r="AB181" s="178" t="s">
        <v>2791</v>
      </c>
      <c r="AC181" s="120" t="s">
        <v>2791</v>
      </c>
      <c r="AD181" s="120" t="s">
        <v>2791</v>
      </c>
      <c r="AE181" s="120" t="s">
        <v>2791</v>
      </c>
      <c r="AF181" s="120" t="s">
        <v>2791</v>
      </c>
      <c r="AG181" s="95" t="s">
        <v>2905</v>
      </c>
      <c r="AH181" s="123">
        <f>COUNTIF(Ongoing!$A$2:$X$26,A181)</f>
        <v>0</v>
      </c>
    </row>
    <row r="182" ht="26.25" customHeight="1">
      <c r="A182" s="180" t="s">
        <v>359</v>
      </c>
      <c r="B182" s="180" t="s">
        <v>974</v>
      </c>
      <c r="C182" s="181" t="s">
        <v>144</v>
      </c>
      <c r="D182" s="115" t="s">
        <v>110</v>
      </c>
      <c r="E182" s="115" t="s">
        <v>2774</v>
      </c>
      <c r="F182" s="175" t="s">
        <v>2775</v>
      </c>
      <c r="G182" s="115" t="s">
        <v>3768</v>
      </c>
      <c r="H182" s="176" t="s">
        <v>628</v>
      </c>
      <c r="I182" s="177" t="s">
        <v>320</v>
      </c>
      <c r="J182" s="177" t="s">
        <v>2823</v>
      </c>
      <c r="K182" s="177" t="s">
        <v>2810</v>
      </c>
      <c r="L182" s="177" t="s">
        <v>3769</v>
      </c>
      <c r="M182" s="178" t="s">
        <v>3184</v>
      </c>
      <c r="N182" s="178" t="s">
        <v>2796</v>
      </c>
      <c r="O182" s="178" t="s">
        <v>2781</v>
      </c>
      <c r="P182" s="178" t="s">
        <v>2980</v>
      </c>
      <c r="Q182" s="179" t="s">
        <v>3337</v>
      </c>
      <c r="R182" s="179" t="s">
        <v>269</v>
      </c>
      <c r="S182" s="180" t="s">
        <v>372</v>
      </c>
      <c r="T182" s="178" t="s">
        <v>3749</v>
      </c>
      <c r="U182" s="178" t="s">
        <v>2984</v>
      </c>
      <c r="V182" s="178" t="s">
        <v>3602</v>
      </c>
      <c r="W182" s="178" t="s">
        <v>3770</v>
      </c>
      <c r="X182" s="178" t="s">
        <v>2819</v>
      </c>
      <c r="Y182" s="178" t="s">
        <v>3771</v>
      </c>
      <c r="Z182" s="178" t="s">
        <v>3387</v>
      </c>
      <c r="AA182" s="178" t="s">
        <v>2791</v>
      </c>
      <c r="AB182" s="178" t="s">
        <v>2791</v>
      </c>
      <c r="AC182" s="120" t="s">
        <v>2791</v>
      </c>
      <c r="AD182" s="120" t="s">
        <v>2791</v>
      </c>
      <c r="AE182" s="120" t="s">
        <v>2791</v>
      </c>
      <c r="AF182" s="120" t="s">
        <v>2791</v>
      </c>
      <c r="AG182" s="95" t="s">
        <v>3184</v>
      </c>
      <c r="AH182" s="123">
        <f>COUNTIF(Ongoing!$A$2:$X$26,A182)</f>
        <v>0</v>
      </c>
    </row>
    <row r="183" ht="26.25" customHeight="1">
      <c r="A183" s="180" t="s">
        <v>847</v>
      </c>
      <c r="B183" s="180" t="s">
        <v>63</v>
      </c>
      <c r="C183" s="181" t="s">
        <v>70</v>
      </c>
      <c r="D183" s="115" t="s">
        <v>116</v>
      </c>
      <c r="E183" s="115" t="s">
        <v>2949</v>
      </c>
      <c r="F183" s="175" t="s">
        <v>2775</v>
      </c>
      <c r="G183" s="115" t="s">
        <v>3772</v>
      </c>
      <c r="H183" s="176" t="s">
        <v>628</v>
      </c>
      <c r="I183" s="177" t="s">
        <v>487</v>
      </c>
      <c r="J183" s="177" t="s">
        <v>2823</v>
      </c>
      <c r="K183" s="177" t="s">
        <v>2810</v>
      </c>
      <c r="L183" s="177" t="s">
        <v>3295</v>
      </c>
      <c r="M183" s="178" t="s">
        <v>1214</v>
      </c>
      <c r="N183" s="178" t="s">
        <v>2796</v>
      </c>
      <c r="O183" s="178" t="s">
        <v>2781</v>
      </c>
      <c r="P183" s="178" t="s">
        <v>579</v>
      </c>
      <c r="Q183" s="179" t="s">
        <v>584</v>
      </c>
      <c r="R183" s="179" t="s">
        <v>618</v>
      </c>
      <c r="S183" s="180" t="s">
        <v>3773</v>
      </c>
      <c r="T183" s="178" t="s">
        <v>2873</v>
      </c>
      <c r="U183" s="178" t="s">
        <v>2843</v>
      </c>
      <c r="V183" s="178" t="s">
        <v>3076</v>
      </c>
      <c r="W183" s="178" t="s">
        <v>2873</v>
      </c>
      <c r="X183" s="178" t="s">
        <v>3019</v>
      </c>
      <c r="Y183" s="178" t="s">
        <v>3495</v>
      </c>
      <c r="Z183" s="178" t="s">
        <v>3063</v>
      </c>
      <c r="AA183" s="178" t="s">
        <v>2791</v>
      </c>
      <c r="AB183" s="178" t="s">
        <v>2791</v>
      </c>
      <c r="AC183" s="120" t="s">
        <v>2791</v>
      </c>
      <c r="AD183" s="120" t="s">
        <v>2791</v>
      </c>
      <c r="AE183" s="120" t="s">
        <v>2791</v>
      </c>
      <c r="AF183" s="120" t="s">
        <v>2791</v>
      </c>
      <c r="AG183" s="95" t="s">
        <v>1214</v>
      </c>
      <c r="AH183" s="123">
        <f>COUNTIF(Ongoing!$A$2:$X$26,A183)</f>
        <v>0</v>
      </c>
    </row>
    <row r="184" ht="26.25" customHeight="1">
      <c r="A184" s="182" t="s">
        <v>165</v>
      </c>
      <c r="B184" s="182" t="s">
        <v>974</v>
      </c>
      <c r="C184" s="183" t="s">
        <v>144</v>
      </c>
      <c r="D184" s="115" t="s">
        <v>98</v>
      </c>
      <c r="E184" s="115" t="s">
        <v>2889</v>
      </c>
      <c r="F184" s="175" t="s">
        <v>2775</v>
      </c>
      <c r="G184" s="115" t="s">
        <v>3774</v>
      </c>
      <c r="H184" s="176" t="s">
        <v>2979</v>
      </c>
      <c r="I184" s="177" t="s">
        <v>166</v>
      </c>
      <c r="J184" s="177" t="s">
        <v>1573</v>
      </c>
      <c r="K184" s="177" t="s">
        <v>3775</v>
      </c>
      <c r="L184" s="177" t="s">
        <v>3776</v>
      </c>
      <c r="M184" s="178" t="s">
        <v>2998</v>
      </c>
      <c r="N184" s="178" t="s">
        <v>2796</v>
      </c>
      <c r="O184" s="178" t="s">
        <v>2781</v>
      </c>
      <c r="P184" s="178" t="s">
        <v>3408</v>
      </c>
      <c r="Q184" s="179" t="s">
        <v>3769</v>
      </c>
      <c r="R184" s="179" t="s">
        <v>87</v>
      </c>
      <c r="S184" s="182" t="s">
        <v>3777</v>
      </c>
      <c r="T184" s="178" t="s">
        <v>3749</v>
      </c>
      <c r="U184" s="178" t="s">
        <v>3044</v>
      </c>
      <c r="V184" s="178" t="s">
        <v>3778</v>
      </c>
      <c r="W184" s="178" t="s">
        <v>3749</v>
      </c>
      <c r="X184" s="178" t="s">
        <v>2985</v>
      </c>
      <c r="Y184" s="178" t="s">
        <v>3779</v>
      </c>
      <c r="Z184" s="178" t="s">
        <v>2851</v>
      </c>
      <c r="AA184" s="178" t="s">
        <v>2791</v>
      </c>
      <c r="AB184" s="178" t="s">
        <v>2791</v>
      </c>
      <c r="AC184" s="120" t="s">
        <v>2791</v>
      </c>
      <c r="AD184" s="120" t="s">
        <v>2791</v>
      </c>
      <c r="AE184" s="120" t="s">
        <v>2791</v>
      </c>
      <c r="AF184" s="120" t="s">
        <v>2791</v>
      </c>
      <c r="AG184" s="95" t="s">
        <v>2998</v>
      </c>
      <c r="AH184" s="123">
        <f>COUNTIF(Ongoing!$A$2:$X$26,A184)</f>
        <v>0</v>
      </c>
    </row>
    <row r="185" ht="26.25" customHeight="1">
      <c r="A185" s="182" t="s">
        <v>848</v>
      </c>
      <c r="B185" s="182" t="s">
        <v>63</v>
      </c>
      <c r="C185" s="183" t="s">
        <v>70</v>
      </c>
      <c r="D185" s="115" t="s">
        <v>143</v>
      </c>
      <c r="E185" s="115" t="s">
        <v>3430</v>
      </c>
      <c r="F185" s="175" t="s">
        <v>2775</v>
      </c>
      <c r="G185" s="115" t="s">
        <v>3780</v>
      </c>
      <c r="H185" s="176" t="s">
        <v>1327</v>
      </c>
      <c r="I185" s="177" t="s">
        <v>577</v>
      </c>
      <c r="J185" s="177" t="s">
        <v>2823</v>
      </c>
      <c r="K185" s="177" t="s">
        <v>2810</v>
      </c>
      <c r="L185" s="177" t="s">
        <v>584</v>
      </c>
      <c r="M185" s="178" t="s">
        <v>3516</v>
      </c>
      <c r="N185" s="178" t="s">
        <v>2796</v>
      </c>
      <c r="O185" s="178" t="s">
        <v>2781</v>
      </c>
      <c r="P185" s="178" t="s">
        <v>584</v>
      </c>
      <c r="Q185" s="179" t="s">
        <v>3221</v>
      </c>
      <c r="R185" s="179" t="s">
        <v>618</v>
      </c>
      <c r="S185" s="182" t="s">
        <v>3781</v>
      </c>
      <c r="T185" s="178" t="s">
        <v>3106</v>
      </c>
      <c r="U185" s="178" t="s">
        <v>2958</v>
      </c>
      <c r="V185" s="178" t="s">
        <v>3077</v>
      </c>
      <c r="W185" s="178" t="s">
        <v>2973</v>
      </c>
      <c r="X185" s="178" t="s">
        <v>2852</v>
      </c>
      <c r="Y185" s="178" t="s">
        <v>3070</v>
      </c>
      <c r="Z185" s="178" t="s">
        <v>2948</v>
      </c>
      <c r="AA185" s="178" t="s">
        <v>2791</v>
      </c>
      <c r="AB185" s="178" t="s">
        <v>2791</v>
      </c>
      <c r="AC185" s="120" t="s">
        <v>2791</v>
      </c>
      <c r="AD185" s="120" t="s">
        <v>2791</v>
      </c>
      <c r="AE185" s="120" t="s">
        <v>2791</v>
      </c>
      <c r="AF185" s="120" t="s">
        <v>2791</v>
      </c>
      <c r="AG185" s="95" t="s">
        <v>3516</v>
      </c>
      <c r="AH185" s="123">
        <f>COUNTIF(Ongoing!$A$2:$X$26,A185)</f>
        <v>0</v>
      </c>
    </row>
    <row r="186" ht="26.25" customHeight="1">
      <c r="A186" s="182" t="s">
        <v>252</v>
      </c>
      <c r="B186" s="182" t="s">
        <v>974</v>
      </c>
      <c r="C186" s="183" t="s">
        <v>144</v>
      </c>
      <c r="D186" s="115" t="s">
        <v>121</v>
      </c>
      <c r="E186" s="115" t="s">
        <v>2806</v>
      </c>
      <c r="F186" s="175" t="s">
        <v>2775</v>
      </c>
      <c r="G186" s="115" t="s">
        <v>3782</v>
      </c>
      <c r="H186" s="176" t="s">
        <v>1308</v>
      </c>
      <c r="I186" s="177" t="s">
        <v>253</v>
      </c>
      <c r="J186" s="177" t="s">
        <v>2835</v>
      </c>
      <c r="K186" s="177" t="s">
        <v>1526</v>
      </c>
      <c r="L186" s="177" t="s">
        <v>3783</v>
      </c>
      <c r="M186" s="178" t="s">
        <v>3073</v>
      </c>
      <c r="N186" s="178" t="s">
        <v>2796</v>
      </c>
      <c r="O186" s="178" t="s">
        <v>2781</v>
      </c>
      <c r="P186" s="178" t="s">
        <v>2956</v>
      </c>
      <c r="Q186" s="179" t="s">
        <v>3784</v>
      </c>
      <c r="R186" s="179" t="s">
        <v>182</v>
      </c>
      <c r="S186" s="182" t="s">
        <v>3785</v>
      </c>
      <c r="T186" s="178" t="s">
        <v>2844</v>
      </c>
      <c r="U186" s="178" t="s">
        <v>2803</v>
      </c>
      <c r="V186" s="178" t="s">
        <v>3786</v>
      </c>
      <c r="W186" s="178" t="s">
        <v>2820</v>
      </c>
      <c r="X186" s="178" t="s">
        <v>2863</v>
      </c>
      <c r="Y186" s="178" t="s">
        <v>3787</v>
      </c>
      <c r="Z186" s="178" t="s">
        <v>3042</v>
      </c>
      <c r="AA186" s="178" t="s">
        <v>2791</v>
      </c>
      <c r="AB186" s="178" t="s">
        <v>2791</v>
      </c>
      <c r="AC186" s="120" t="s">
        <v>2791</v>
      </c>
      <c r="AD186" s="120" t="s">
        <v>2791</v>
      </c>
      <c r="AE186" s="120" t="s">
        <v>2791</v>
      </c>
      <c r="AF186" s="120" t="s">
        <v>2791</v>
      </c>
      <c r="AG186" s="95" t="s">
        <v>3073</v>
      </c>
      <c r="AH186" s="123">
        <f>COUNTIF(Ongoing!$A$2:$X$26,A186)</f>
        <v>0</v>
      </c>
    </row>
    <row r="187" ht="26.25" customHeight="1">
      <c r="A187" s="182" t="s">
        <v>758</v>
      </c>
      <c r="B187" s="182" t="s">
        <v>917</v>
      </c>
      <c r="C187" s="183" t="s">
        <v>57</v>
      </c>
      <c r="D187" s="115" t="s">
        <v>110</v>
      </c>
      <c r="E187" s="115" t="s">
        <v>2774</v>
      </c>
      <c r="F187" s="175" t="s">
        <v>2775</v>
      </c>
      <c r="G187" s="115" t="s">
        <v>3788</v>
      </c>
      <c r="H187" s="176" t="s">
        <v>87</v>
      </c>
      <c r="I187" s="177" t="s">
        <v>485</v>
      </c>
      <c r="J187" s="177" t="s">
        <v>2823</v>
      </c>
      <c r="K187" s="177" t="s">
        <v>2810</v>
      </c>
      <c r="L187" s="177" t="s">
        <v>3379</v>
      </c>
      <c r="M187" s="178" t="s">
        <v>3646</v>
      </c>
      <c r="N187" s="178" t="s">
        <v>2796</v>
      </c>
      <c r="O187" s="178" t="s">
        <v>2781</v>
      </c>
      <c r="P187" s="178" t="s">
        <v>2877</v>
      </c>
      <c r="Q187" s="179" t="s">
        <v>413</v>
      </c>
      <c r="R187" s="179" t="s">
        <v>618</v>
      </c>
      <c r="S187" s="182" t="s">
        <v>3789</v>
      </c>
      <c r="T187" s="178" t="s">
        <v>2873</v>
      </c>
      <c r="U187" s="178" t="s">
        <v>2818</v>
      </c>
      <c r="V187" s="178" t="s">
        <v>2831</v>
      </c>
      <c r="W187" s="178" t="s">
        <v>2873</v>
      </c>
      <c r="X187" s="178" t="s">
        <v>3019</v>
      </c>
      <c r="Y187" s="178" t="s">
        <v>3019</v>
      </c>
      <c r="Z187" s="178" t="s">
        <v>3063</v>
      </c>
      <c r="AA187" s="178" t="s">
        <v>2791</v>
      </c>
      <c r="AB187" s="178" t="s">
        <v>2791</v>
      </c>
      <c r="AC187" s="120" t="s">
        <v>2791</v>
      </c>
      <c r="AD187" s="120" t="s">
        <v>2791</v>
      </c>
      <c r="AE187" s="120" t="s">
        <v>2791</v>
      </c>
      <c r="AF187" s="120" t="s">
        <v>2791</v>
      </c>
      <c r="AG187" s="95" t="s">
        <v>3646</v>
      </c>
      <c r="AH187" s="123">
        <f>COUNTIF(Ongoing!$A$2:$X$26,A187)</f>
        <v>0</v>
      </c>
    </row>
    <row r="188" ht="26.25" customHeight="1">
      <c r="A188" s="182" t="s">
        <v>195</v>
      </c>
      <c r="B188" s="182" t="s">
        <v>78</v>
      </c>
      <c r="C188" s="183" t="s">
        <v>78</v>
      </c>
      <c r="D188" s="115" t="s">
        <v>197</v>
      </c>
      <c r="E188" s="115" t="s">
        <v>2994</v>
      </c>
      <c r="F188" s="175" t="s">
        <v>2775</v>
      </c>
      <c r="G188" s="115" t="s">
        <v>3790</v>
      </c>
      <c r="H188" s="176" t="s">
        <v>3791</v>
      </c>
      <c r="I188" s="177" t="s">
        <v>196</v>
      </c>
      <c r="J188" s="177" t="s">
        <v>3730</v>
      </c>
      <c r="K188" s="177" t="s">
        <v>2194</v>
      </c>
      <c r="L188" s="177" t="s">
        <v>3527</v>
      </c>
      <c r="M188" s="178" t="s">
        <v>2878</v>
      </c>
      <c r="N188" s="178" t="s">
        <v>3087</v>
      </c>
      <c r="O188" s="178" t="s">
        <v>2781</v>
      </c>
      <c r="P188" s="178" t="s">
        <v>2847</v>
      </c>
      <c r="Q188" s="179" t="s">
        <v>2798</v>
      </c>
      <c r="R188" s="179" t="s">
        <v>182</v>
      </c>
      <c r="S188" s="182" t="s">
        <v>3792</v>
      </c>
      <c r="T188" s="178" t="s">
        <v>2986</v>
      </c>
      <c r="U188" s="178" t="s">
        <v>3273</v>
      </c>
      <c r="V188" s="178" t="s">
        <v>3398</v>
      </c>
      <c r="W188" s="178" t="s">
        <v>2986</v>
      </c>
      <c r="X188" s="178" t="s">
        <v>2945</v>
      </c>
      <c r="Y188" s="178" t="s">
        <v>3793</v>
      </c>
      <c r="Z188" s="178" t="s">
        <v>2897</v>
      </c>
      <c r="AA188" s="178" t="s">
        <v>2791</v>
      </c>
      <c r="AB188" s="178" t="s">
        <v>2791</v>
      </c>
      <c r="AC188" s="120" t="s">
        <v>2791</v>
      </c>
      <c r="AD188" s="120" t="s">
        <v>2791</v>
      </c>
      <c r="AE188" s="120" t="s">
        <v>2791</v>
      </c>
      <c r="AF188" s="120" t="s">
        <v>2791</v>
      </c>
      <c r="AG188" s="95" t="s">
        <v>2878</v>
      </c>
      <c r="AH188" s="123">
        <f>COUNTIF(Ongoing!$A$2:$X$26,A188)</f>
        <v>0</v>
      </c>
    </row>
    <row r="189" ht="26.25" customHeight="1">
      <c r="A189" s="182" t="s">
        <v>721</v>
      </c>
      <c r="B189" s="182" t="s">
        <v>917</v>
      </c>
      <c r="C189" s="183" t="s">
        <v>53</v>
      </c>
      <c r="D189" s="115" t="s">
        <v>110</v>
      </c>
      <c r="E189" s="115" t="s">
        <v>2774</v>
      </c>
      <c r="F189" s="175" t="s">
        <v>2775</v>
      </c>
      <c r="G189" s="115" t="s">
        <v>3794</v>
      </c>
      <c r="H189" s="176" t="s">
        <v>731</v>
      </c>
      <c r="I189" s="177" t="s">
        <v>639</v>
      </c>
      <c r="J189" s="177" t="s">
        <v>2823</v>
      </c>
      <c r="K189" s="177" t="s">
        <v>2810</v>
      </c>
      <c r="L189" s="177" t="s">
        <v>2837</v>
      </c>
      <c r="M189" s="178" t="s">
        <v>3143</v>
      </c>
      <c r="N189" s="178" t="s">
        <v>2796</v>
      </c>
      <c r="O189" s="178" t="s">
        <v>2781</v>
      </c>
      <c r="P189" s="177" t="s">
        <v>419</v>
      </c>
      <c r="Q189" s="179" t="s">
        <v>1188</v>
      </c>
      <c r="R189" s="179" t="s">
        <v>618</v>
      </c>
      <c r="S189" s="182" t="s">
        <v>3795</v>
      </c>
      <c r="T189" s="178" t="s">
        <v>3282</v>
      </c>
      <c r="U189" s="178" t="s">
        <v>2816</v>
      </c>
      <c r="V189" s="178" t="s">
        <v>3215</v>
      </c>
      <c r="W189" s="178" t="s">
        <v>3282</v>
      </c>
      <c r="X189" s="178" t="s">
        <v>2853</v>
      </c>
      <c r="Y189" s="178" t="s">
        <v>3796</v>
      </c>
      <c r="Z189" s="178" t="s">
        <v>3181</v>
      </c>
      <c r="AA189" s="178" t="s">
        <v>2791</v>
      </c>
      <c r="AB189" s="178" t="s">
        <v>2791</v>
      </c>
      <c r="AC189" s="120" t="s">
        <v>2791</v>
      </c>
      <c r="AD189" s="120" t="s">
        <v>2791</v>
      </c>
      <c r="AE189" s="120" t="s">
        <v>2791</v>
      </c>
      <c r="AF189" s="120" t="s">
        <v>2791</v>
      </c>
      <c r="AG189" s="95" t="s">
        <v>3143</v>
      </c>
      <c r="AH189" s="123">
        <f>COUNTIF(Ongoing!$A$2:$X$26,A189)</f>
        <v>0</v>
      </c>
    </row>
    <row r="190" ht="26.25" customHeight="1">
      <c r="A190" s="182" t="s">
        <v>722</v>
      </c>
      <c r="B190" s="182" t="s">
        <v>917</v>
      </c>
      <c r="C190" s="183" t="s">
        <v>53</v>
      </c>
      <c r="D190" s="115" t="s">
        <v>116</v>
      </c>
      <c r="E190" s="115" t="s">
        <v>2949</v>
      </c>
      <c r="F190" s="175" t="s">
        <v>2775</v>
      </c>
      <c r="G190" s="115" t="s">
        <v>3797</v>
      </c>
      <c r="H190" s="176" t="s">
        <v>686</v>
      </c>
      <c r="I190" s="177" t="s">
        <v>320</v>
      </c>
      <c r="J190" s="177" t="s">
        <v>2823</v>
      </c>
      <c r="K190" s="177" t="s">
        <v>2810</v>
      </c>
      <c r="L190" s="177" t="s">
        <v>2837</v>
      </c>
      <c r="M190" s="178" t="s">
        <v>3343</v>
      </c>
      <c r="N190" s="178" t="s">
        <v>2796</v>
      </c>
      <c r="O190" s="178" t="s">
        <v>2781</v>
      </c>
      <c r="P190" s="178" t="s">
        <v>3295</v>
      </c>
      <c r="Q190" s="179" t="s">
        <v>2824</v>
      </c>
      <c r="R190" s="179" t="s">
        <v>618</v>
      </c>
      <c r="S190" s="182" t="s">
        <v>3798</v>
      </c>
      <c r="T190" s="178" t="s">
        <v>2840</v>
      </c>
      <c r="U190" s="178" t="s">
        <v>2831</v>
      </c>
      <c r="V190" s="178" t="s">
        <v>3001</v>
      </c>
      <c r="W190" s="178" t="s">
        <v>2897</v>
      </c>
      <c r="X190" s="178" t="s">
        <v>3019</v>
      </c>
      <c r="Y190" s="178" t="s">
        <v>2853</v>
      </c>
      <c r="Z190" s="178" t="s">
        <v>2856</v>
      </c>
      <c r="AA190" s="178" t="s">
        <v>2791</v>
      </c>
      <c r="AB190" s="178" t="s">
        <v>2791</v>
      </c>
      <c r="AC190" s="120" t="s">
        <v>2791</v>
      </c>
      <c r="AD190" s="120" t="s">
        <v>2791</v>
      </c>
      <c r="AE190" s="120" t="s">
        <v>2791</v>
      </c>
      <c r="AF190" s="120" t="s">
        <v>2791</v>
      </c>
      <c r="AG190" s="95" t="s">
        <v>3343</v>
      </c>
      <c r="AH190" s="123">
        <f>COUNTIF(Ongoing!$A$2:$X$26,A190)</f>
        <v>0</v>
      </c>
    </row>
    <row r="191" ht="26.25" customHeight="1">
      <c r="A191" s="182" t="s">
        <v>395</v>
      </c>
      <c r="B191" s="182" t="s">
        <v>917</v>
      </c>
      <c r="C191" s="183" t="s">
        <v>53</v>
      </c>
      <c r="D191" s="115" t="s">
        <v>110</v>
      </c>
      <c r="E191" s="115" t="s">
        <v>2774</v>
      </c>
      <c r="F191" s="175" t="s">
        <v>2775</v>
      </c>
      <c r="G191" s="115" t="s">
        <v>3799</v>
      </c>
      <c r="H191" s="176" t="s">
        <v>283</v>
      </c>
      <c r="I191" s="177" t="s">
        <v>396</v>
      </c>
      <c r="J191" s="177" t="s">
        <v>1458</v>
      </c>
      <c r="K191" s="177" t="s">
        <v>2209</v>
      </c>
      <c r="L191" s="177" t="s">
        <v>592</v>
      </c>
      <c r="M191" s="178" t="s">
        <v>2941</v>
      </c>
      <c r="N191" s="178" t="s">
        <v>2796</v>
      </c>
      <c r="O191" s="178" t="s">
        <v>2781</v>
      </c>
      <c r="P191" s="178" t="s">
        <v>2894</v>
      </c>
      <c r="Q191" s="179" t="s">
        <v>3294</v>
      </c>
      <c r="R191" s="179" t="s">
        <v>372</v>
      </c>
      <c r="S191" s="182" t="s">
        <v>3800</v>
      </c>
      <c r="T191" s="178" t="s">
        <v>2800</v>
      </c>
      <c r="U191" s="178" t="s">
        <v>2971</v>
      </c>
      <c r="V191" s="178" t="s">
        <v>2863</v>
      </c>
      <c r="W191" s="178" t="s">
        <v>2908</v>
      </c>
      <c r="X191" s="178" t="s">
        <v>2831</v>
      </c>
      <c r="Y191" s="178" t="s">
        <v>2946</v>
      </c>
      <c r="Z191" s="178" t="s">
        <v>2897</v>
      </c>
      <c r="AA191" s="178" t="s">
        <v>2791</v>
      </c>
      <c r="AB191" s="178" t="s">
        <v>2791</v>
      </c>
      <c r="AC191" s="120" t="s">
        <v>2791</v>
      </c>
      <c r="AD191" s="120" t="s">
        <v>2791</v>
      </c>
      <c r="AE191" s="120" t="s">
        <v>2791</v>
      </c>
      <c r="AF191" s="120" t="s">
        <v>2791</v>
      </c>
      <c r="AG191" s="95" t="s">
        <v>2941</v>
      </c>
      <c r="AH191" s="123">
        <f>COUNTIF(Ongoing!$A$2:$X$26,A191)</f>
        <v>0</v>
      </c>
    </row>
    <row r="192" ht="26.25" customHeight="1">
      <c r="A192" s="182" t="s">
        <v>668</v>
      </c>
      <c r="B192" s="182" t="s">
        <v>63</v>
      </c>
      <c r="C192" s="183" t="s">
        <v>71</v>
      </c>
      <c r="D192" s="115" t="s">
        <v>162</v>
      </c>
      <c r="E192" s="115" t="s">
        <v>2832</v>
      </c>
      <c r="F192" s="175" t="s">
        <v>2775</v>
      </c>
      <c r="G192" s="115" t="s">
        <v>3801</v>
      </c>
      <c r="H192" s="176" t="s">
        <v>716</v>
      </c>
      <c r="I192" s="177" t="s">
        <v>639</v>
      </c>
      <c r="J192" s="177" t="s">
        <v>2823</v>
      </c>
      <c r="K192" s="177" t="s">
        <v>2810</v>
      </c>
      <c r="L192" s="177" t="s">
        <v>2782</v>
      </c>
      <c r="M192" s="178" t="s">
        <v>3234</v>
      </c>
      <c r="N192" s="178" t="s">
        <v>2796</v>
      </c>
      <c r="O192" s="178" t="s">
        <v>2781</v>
      </c>
      <c r="P192" s="178" t="s">
        <v>2837</v>
      </c>
      <c r="Q192" s="179" t="s">
        <v>3017</v>
      </c>
      <c r="R192" s="179" t="s">
        <v>618</v>
      </c>
      <c r="S192" s="182" t="s">
        <v>3802</v>
      </c>
      <c r="T192" s="178" t="s">
        <v>2986</v>
      </c>
      <c r="U192" s="178" t="s">
        <v>2841</v>
      </c>
      <c r="V192" s="178" t="s">
        <v>2788</v>
      </c>
      <c r="W192" s="178" t="s">
        <v>2986</v>
      </c>
      <c r="X192" s="178" t="s">
        <v>2841</v>
      </c>
      <c r="Y192" s="178" t="s">
        <v>2788</v>
      </c>
      <c r="Z192" s="178" t="s">
        <v>2986</v>
      </c>
      <c r="AA192" s="178" t="s">
        <v>2791</v>
      </c>
      <c r="AB192" s="178" t="s">
        <v>2791</v>
      </c>
      <c r="AC192" s="120" t="s">
        <v>2791</v>
      </c>
      <c r="AD192" s="120" t="s">
        <v>2791</v>
      </c>
      <c r="AE192" s="120" t="s">
        <v>2791</v>
      </c>
      <c r="AF192" s="120" t="s">
        <v>2791</v>
      </c>
      <c r="AG192" s="95" t="s">
        <v>3234</v>
      </c>
      <c r="AH192" s="123">
        <f>COUNTIF(Ongoing!$A$2:$X$26,A192)</f>
        <v>0</v>
      </c>
    </row>
    <row r="193" ht="26.25" customHeight="1">
      <c r="A193" s="182" t="s">
        <v>524</v>
      </c>
      <c r="B193" s="182" t="s">
        <v>917</v>
      </c>
      <c r="C193" s="183" t="s">
        <v>58</v>
      </c>
      <c r="D193" s="115" t="s">
        <v>238</v>
      </c>
      <c r="E193" s="115" t="s">
        <v>3020</v>
      </c>
      <c r="F193" s="175" t="s">
        <v>2775</v>
      </c>
      <c r="G193" s="115" t="s">
        <v>3803</v>
      </c>
      <c r="H193" s="176" t="s">
        <v>3804</v>
      </c>
      <c r="I193" s="177" t="s">
        <v>525</v>
      </c>
      <c r="J193" s="177" t="s">
        <v>3200</v>
      </c>
      <c r="K193" s="177" t="s">
        <v>2233</v>
      </c>
      <c r="L193" s="177" t="s">
        <v>2782</v>
      </c>
      <c r="M193" s="178" t="s">
        <v>2941</v>
      </c>
      <c r="N193" s="178" t="s">
        <v>2796</v>
      </c>
      <c r="O193" s="178" t="s">
        <v>2781</v>
      </c>
      <c r="P193" s="178" t="s">
        <v>2847</v>
      </c>
      <c r="Q193" s="179" t="s">
        <v>2847</v>
      </c>
      <c r="R193" s="179" t="s">
        <v>413</v>
      </c>
      <c r="S193" s="182" t="s">
        <v>3805</v>
      </c>
      <c r="T193" s="178" t="s">
        <v>3160</v>
      </c>
      <c r="U193" s="178" t="s">
        <v>3273</v>
      </c>
      <c r="V193" s="178" t="s">
        <v>3273</v>
      </c>
      <c r="W193" s="178" t="s">
        <v>3160</v>
      </c>
      <c r="X193" s="178" t="s">
        <v>2971</v>
      </c>
      <c r="Y193" s="178" t="s">
        <v>2984</v>
      </c>
      <c r="Z193" s="178" t="s">
        <v>3125</v>
      </c>
      <c r="AA193" s="178" t="s">
        <v>2791</v>
      </c>
      <c r="AB193" s="178" t="s">
        <v>2791</v>
      </c>
      <c r="AC193" s="120" t="s">
        <v>2791</v>
      </c>
      <c r="AD193" s="120" t="s">
        <v>2791</v>
      </c>
      <c r="AE193" s="120" t="s">
        <v>2791</v>
      </c>
      <c r="AF193" s="120" t="s">
        <v>2791</v>
      </c>
      <c r="AG193" s="95" t="s">
        <v>2941</v>
      </c>
      <c r="AH193" s="123">
        <f>COUNTIF(Ongoing!$A$2:$X$26,A193)</f>
        <v>0</v>
      </c>
    </row>
    <row r="194" ht="26.25" customHeight="1">
      <c r="A194" s="182" t="s">
        <v>612</v>
      </c>
      <c r="B194" s="182" t="s">
        <v>63</v>
      </c>
      <c r="C194" s="183" t="s">
        <v>70</v>
      </c>
      <c r="D194" s="115" t="s">
        <v>113</v>
      </c>
      <c r="E194" s="115" t="s">
        <v>2845</v>
      </c>
      <c r="F194" s="175" t="s">
        <v>2775</v>
      </c>
      <c r="G194" s="115" t="s">
        <v>3806</v>
      </c>
      <c r="H194" s="176" t="s">
        <v>3807</v>
      </c>
      <c r="I194" s="177" t="s">
        <v>613</v>
      </c>
      <c r="J194" s="177" t="s">
        <v>2876</v>
      </c>
      <c r="K194" s="177" t="s">
        <v>2930</v>
      </c>
      <c r="L194" s="177" t="s">
        <v>2940</v>
      </c>
      <c r="M194" s="178" t="s">
        <v>2779</v>
      </c>
      <c r="N194" s="178" t="s">
        <v>2796</v>
      </c>
      <c r="O194" s="178" t="s">
        <v>2781</v>
      </c>
      <c r="P194" s="178" t="s">
        <v>2797</v>
      </c>
      <c r="Q194" s="179" t="s">
        <v>3679</v>
      </c>
      <c r="R194" s="179" t="s">
        <v>582</v>
      </c>
      <c r="S194" s="182" t="s">
        <v>3808</v>
      </c>
      <c r="T194" s="178" t="s">
        <v>2840</v>
      </c>
      <c r="U194" s="178" t="s">
        <v>2786</v>
      </c>
      <c r="V194" s="178" t="s">
        <v>3809</v>
      </c>
      <c r="W194" s="178" t="s">
        <v>3686</v>
      </c>
      <c r="X194" s="178" t="s">
        <v>2971</v>
      </c>
      <c r="Y194" s="178" t="s">
        <v>3810</v>
      </c>
      <c r="Z194" s="178" t="s">
        <v>2897</v>
      </c>
      <c r="AA194" s="178" t="s">
        <v>2791</v>
      </c>
      <c r="AB194" s="178" t="s">
        <v>2791</v>
      </c>
      <c r="AC194" s="120" t="s">
        <v>2791</v>
      </c>
      <c r="AD194" s="120" t="s">
        <v>2791</v>
      </c>
      <c r="AE194" s="120" t="s">
        <v>2791</v>
      </c>
      <c r="AF194" s="120" t="s">
        <v>2791</v>
      </c>
      <c r="AG194" s="95" t="s">
        <v>2779</v>
      </c>
      <c r="AH194" s="123">
        <f>COUNTIF(Ongoing!$A$2:$X$26,A194)</f>
        <v>0</v>
      </c>
    </row>
    <row r="195" ht="26.25" customHeight="1">
      <c r="A195" s="182" t="s">
        <v>854</v>
      </c>
      <c r="B195" s="182" t="s">
        <v>63</v>
      </c>
      <c r="C195" s="183" t="s">
        <v>73</v>
      </c>
      <c r="D195" s="115" t="s">
        <v>256</v>
      </c>
      <c r="E195" s="115" t="s">
        <v>3012</v>
      </c>
      <c r="F195" s="175" t="s">
        <v>2775</v>
      </c>
      <c r="G195" s="115" t="s">
        <v>3811</v>
      </c>
      <c r="H195" s="176" t="s">
        <v>502</v>
      </c>
      <c r="I195" s="177" t="s">
        <v>320</v>
      </c>
      <c r="J195" s="177" t="s">
        <v>2823</v>
      </c>
      <c r="K195" s="177" t="s">
        <v>2810</v>
      </c>
      <c r="L195" s="177" t="s">
        <v>2956</v>
      </c>
      <c r="M195" s="178" t="s">
        <v>2825</v>
      </c>
      <c r="N195" s="178" t="s">
        <v>2796</v>
      </c>
      <c r="O195" s="178" t="s">
        <v>2781</v>
      </c>
      <c r="P195" s="178" t="s">
        <v>2894</v>
      </c>
      <c r="Q195" s="179" t="s">
        <v>2990</v>
      </c>
      <c r="R195" s="179" t="s">
        <v>618</v>
      </c>
      <c r="S195" s="182" t="s">
        <v>3812</v>
      </c>
      <c r="T195" s="178" t="s">
        <v>3119</v>
      </c>
      <c r="U195" s="178" t="s">
        <v>2898</v>
      </c>
      <c r="V195" s="178" t="s">
        <v>2804</v>
      </c>
      <c r="W195" s="178" t="s">
        <v>3119</v>
      </c>
      <c r="X195" s="178" t="s">
        <v>2831</v>
      </c>
      <c r="Y195" s="178" t="s">
        <v>2789</v>
      </c>
      <c r="Z195" s="178" t="s">
        <v>3333</v>
      </c>
      <c r="AA195" s="178" t="s">
        <v>2791</v>
      </c>
      <c r="AB195" s="178" t="s">
        <v>2791</v>
      </c>
      <c r="AC195" s="120" t="s">
        <v>2791</v>
      </c>
      <c r="AD195" s="120" t="s">
        <v>2791</v>
      </c>
      <c r="AE195" s="120" t="s">
        <v>2791</v>
      </c>
      <c r="AF195" s="120" t="s">
        <v>2791</v>
      </c>
      <c r="AG195" s="95" t="s">
        <v>2825</v>
      </c>
      <c r="AH195" s="123">
        <f>COUNTIF(Ongoing!$A$2:$X$26,A195)</f>
        <v>0</v>
      </c>
    </row>
    <row r="196" ht="26.25" customHeight="1">
      <c r="A196" s="184" t="s">
        <v>139</v>
      </c>
      <c r="B196" s="184" t="s">
        <v>78</v>
      </c>
      <c r="C196" s="185" t="s">
        <v>124</v>
      </c>
      <c r="D196" s="115" t="s">
        <v>103</v>
      </c>
      <c r="E196" s="115" t="s">
        <v>3033</v>
      </c>
      <c r="F196" s="175" t="s">
        <v>2775</v>
      </c>
      <c r="G196" s="115" t="s">
        <v>3813</v>
      </c>
      <c r="H196" s="176" t="s">
        <v>3814</v>
      </c>
      <c r="I196" s="177" t="s">
        <v>140</v>
      </c>
      <c r="J196" s="177" t="s">
        <v>3815</v>
      </c>
      <c r="K196" s="177" t="s">
        <v>3816</v>
      </c>
      <c r="L196" s="177" t="s">
        <v>3817</v>
      </c>
      <c r="M196" s="178" t="s">
        <v>3252</v>
      </c>
      <c r="N196" s="178" t="s">
        <v>3818</v>
      </c>
      <c r="O196" s="178" t="s">
        <v>3005</v>
      </c>
      <c r="P196" s="178" t="s">
        <v>3294</v>
      </c>
      <c r="Q196" s="179" t="s">
        <v>3819</v>
      </c>
      <c r="R196" s="179" t="s">
        <v>87</v>
      </c>
      <c r="S196" s="184" t="s">
        <v>3820</v>
      </c>
      <c r="T196" s="178" t="s">
        <v>2844</v>
      </c>
      <c r="U196" s="178" t="s">
        <v>2971</v>
      </c>
      <c r="V196" s="178" t="s">
        <v>3821</v>
      </c>
      <c r="W196" s="178" t="s">
        <v>2802</v>
      </c>
      <c r="X196" s="178" t="s">
        <v>3581</v>
      </c>
      <c r="Y196" s="178" t="s">
        <v>3822</v>
      </c>
      <c r="Z196" s="178" t="s">
        <v>3042</v>
      </c>
      <c r="AA196" s="178" t="s">
        <v>2791</v>
      </c>
      <c r="AB196" s="178" t="s">
        <v>2791</v>
      </c>
      <c r="AC196" s="120" t="s">
        <v>2791</v>
      </c>
      <c r="AD196" s="120" t="s">
        <v>2791</v>
      </c>
      <c r="AE196" s="120" t="s">
        <v>2791</v>
      </c>
      <c r="AF196" s="120" t="s">
        <v>2791</v>
      </c>
      <c r="AG196" s="95" t="s">
        <v>3252</v>
      </c>
      <c r="AH196" s="123">
        <f>COUNTIF(Ongoing!$A$2:$X$26,A196)</f>
        <v>0</v>
      </c>
    </row>
    <row r="197" ht="26.25" customHeight="1">
      <c r="A197" s="184" t="s">
        <v>446</v>
      </c>
      <c r="B197" s="184" t="s">
        <v>917</v>
      </c>
      <c r="C197" s="185" t="s">
        <v>61</v>
      </c>
      <c r="D197" s="115" t="s">
        <v>143</v>
      </c>
      <c r="E197" s="115" t="s">
        <v>3430</v>
      </c>
      <c r="F197" s="175" t="s">
        <v>2775</v>
      </c>
      <c r="G197" s="115" t="s">
        <v>3823</v>
      </c>
      <c r="H197" s="176" t="s">
        <v>445</v>
      </c>
      <c r="I197" s="177" t="s">
        <v>447</v>
      </c>
      <c r="J197" s="177" t="s">
        <v>3285</v>
      </c>
      <c r="K197" s="177" t="s">
        <v>2233</v>
      </c>
      <c r="L197" s="177" t="s">
        <v>2794</v>
      </c>
      <c r="M197" s="178" t="s">
        <v>3195</v>
      </c>
      <c r="N197" s="178" t="s">
        <v>2796</v>
      </c>
      <c r="O197" s="178" t="s">
        <v>2781</v>
      </c>
      <c r="P197" s="178" t="s">
        <v>2837</v>
      </c>
      <c r="Q197" s="179" t="s">
        <v>413</v>
      </c>
      <c r="R197" s="179" t="s">
        <v>431</v>
      </c>
      <c r="S197" s="184" t="s">
        <v>3824</v>
      </c>
      <c r="T197" s="178" t="s">
        <v>2785</v>
      </c>
      <c r="U197" s="178" t="s">
        <v>3025</v>
      </c>
      <c r="V197" s="178" t="s">
        <v>3075</v>
      </c>
      <c r="W197" s="178" t="s">
        <v>2867</v>
      </c>
      <c r="X197" s="178" t="s">
        <v>2829</v>
      </c>
      <c r="Y197" s="178" t="s">
        <v>3076</v>
      </c>
      <c r="Z197" s="178" t="s">
        <v>2820</v>
      </c>
      <c r="AA197" s="178" t="s">
        <v>2791</v>
      </c>
      <c r="AB197" s="178" t="s">
        <v>2791</v>
      </c>
      <c r="AC197" s="120" t="s">
        <v>2791</v>
      </c>
      <c r="AD197" s="120" t="s">
        <v>2791</v>
      </c>
      <c r="AE197" s="120" t="s">
        <v>2791</v>
      </c>
      <c r="AF197" s="120" t="s">
        <v>2791</v>
      </c>
      <c r="AG197" s="95" t="s">
        <v>3195</v>
      </c>
      <c r="AH197" s="123">
        <f>COUNTIF(Ongoing!$A$2:$X$26,A197)</f>
        <v>0</v>
      </c>
    </row>
    <row r="198" ht="26.25" customHeight="1">
      <c r="A198" s="184" t="s">
        <v>726</v>
      </c>
      <c r="B198" s="184" t="s">
        <v>917</v>
      </c>
      <c r="C198" s="185" t="s">
        <v>53</v>
      </c>
      <c r="D198" s="115" t="s">
        <v>143</v>
      </c>
      <c r="E198" s="115" t="s">
        <v>3430</v>
      </c>
      <c r="F198" s="175" t="s">
        <v>2775</v>
      </c>
      <c r="G198" s="115" t="s">
        <v>3825</v>
      </c>
      <c r="H198" s="176" t="s">
        <v>698</v>
      </c>
      <c r="I198" s="177" t="s">
        <v>320</v>
      </c>
      <c r="J198" s="177" t="s">
        <v>2823</v>
      </c>
      <c r="K198" s="177" t="s">
        <v>2810</v>
      </c>
      <c r="L198" s="177" t="s">
        <v>2826</v>
      </c>
      <c r="M198" s="178" t="s">
        <v>3826</v>
      </c>
      <c r="N198" s="178" t="s">
        <v>2796</v>
      </c>
      <c r="O198" s="178" t="s">
        <v>2781</v>
      </c>
      <c r="P198" s="178" t="s">
        <v>3423</v>
      </c>
      <c r="Q198" s="179" t="s">
        <v>3827</v>
      </c>
      <c r="R198" s="179" t="s">
        <v>618</v>
      </c>
      <c r="S198" s="184" t="s">
        <v>3828</v>
      </c>
      <c r="T198" s="178" t="s">
        <v>2856</v>
      </c>
      <c r="U198" s="178" t="s">
        <v>3061</v>
      </c>
      <c r="V198" s="178" t="s">
        <v>3426</v>
      </c>
      <c r="W198" s="178" t="s">
        <v>2851</v>
      </c>
      <c r="X198" s="178" t="s">
        <v>2934</v>
      </c>
      <c r="Y198" s="178" t="s">
        <v>3426</v>
      </c>
      <c r="Z198" s="178" t="s">
        <v>3051</v>
      </c>
      <c r="AA198" s="178" t="s">
        <v>2791</v>
      </c>
      <c r="AB198" s="178" t="s">
        <v>2791</v>
      </c>
      <c r="AC198" s="120" t="s">
        <v>2791</v>
      </c>
      <c r="AD198" s="120" t="s">
        <v>2791</v>
      </c>
      <c r="AE198" s="120" t="s">
        <v>2791</v>
      </c>
      <c r="AF198" s="120" t="s">
        <v>2791</v>
      </c>
      <c r="AG198" s="95" t="s">
        <v>3826</v>
      </c>
      <c r="AH198" s="123">
        <f>COUNTIF(Ongoing!$A$2:$X$26,A198)</f>
        <v>0</v>
      </c>
    </row>
    <row r="199" ht="26.25" customHeight="1">
      <c r="A199" s="184" t="s">
        <v>180</v>
      </c>
      <c r="B199" s="184" t="s">
        <v>63</v>
      </c>
      <c r="C199" s="185" t="s">
        <v>75</v>
      </c>
      <c r="D199" s="115" t="s">
        <v>113</v>
      </c>
      <c r="E199" s="115" t="s">
        <v>2845</v>
      </c>
      <c r="F199" s="175" t="s">
        <v>2775</v>
      </c>
      <c r="G199" s="115" t="s">
        <v>3829</v>
      </c>
      <c r="H199" s="176" t="s">
        <v>2173</v>
      </c>
      <c r="I199" s="177" t="s">
        <v>181</v>
      </c>
      <c r="J199" s="177" t="s">
        <v>3830</v>
      </c>
      <c r="K199" s="177" t="s">
        <v>3831</v>
      </c>
      <c r="L199" s="177" t="s">
        <v>3832</v>
      </c>
      <c r="M199" s="178" t="s">
        <v>3252</v>
      </c>
      <c r="N199" s="178" t="s">
        <v>3818</v>
      </c>
      <c r="O199" s="178" t="s">
        <v>3005</v>
      </c>
      <c r="P199" s="178" t="s">
        <v>3679</v>
      </c>
      <c r="Q199" s="179" t="s">
        <v>534</v>
      </c>
      <c r="R199" s="179" t="s">
        <v>87</v>
      </c>
      <c r="S199" s="184" t="s">
        <v>3833</v>
      </c>
      <c r="T199" s="178" t="s">
        <v>2844</v>
      </c>
      <c r="U199" s="178" t="s">
        <v>2922</v>
      </c>
      <c r="V199" s="178" t="s">
        <v>3612</v>
      </c>
      <c r="W199" s="178" t="s">
        <v>3008</v>
      </c>
      <c r="X199" s="178" t="s">
        <v>2801</v>
      </c>
      <c r="Y199" s="178" t="s">
        <v>3174</v>
      </c>
      <c r="Z199" s="178" t="s">
        <v>2948</v>
      </c>
      <c r="AA199" s="178" t="s">
        <v>2791</v>
      </c>
      <c r="AB199" s="178" t="s">
        <v>2791</v>
      </c>
      <c r="AC199" s="120" t="s">
        <v>2791</v>
      </c>
      <c r="AD199" s="120" t="s">
        <v>2791</v>
      </c>
      <c r="AE199" s="120" t="s">
        <v>2791</v>
      </c>
      <c r="AF199" s="120" t="s">
        <v>2791</v>
      </c>
      <c r="AG199" s="95" t="s">
        <v>3252</v>
      </c>
      <c r="AH199" s="123">
        <f>COUNTIF(Ongoing!$A$2:$X$26,A199)</f>
        <v>0</v>
      </c>
    </row>
    <row r="200" ht="26.25" customHeight="1">
      <c r="A200" s="184" t="s">
        <v>860</v>
      </c>
      <c r="B200" s="184" t="s">
        <v>63</v>
      </c>
      <c r="C200" s="185" t="s">
        <v>74</v>
      </c>
      <c r="D200" s="115" t="s">
        <v>98</v>
      </c>
      <c r="E200" s="115" t="s">
        <v>2889</v>
      </c>
      <c r="F200" s="175" t="s">
        <v>2775</v>
      </c>
      <c r="G200" s="115" t="s">
        <v>3834</v>
      </c>
      <c r="H200" s="176" t="s">
        <v>716</v>
      </c>
      <c r="I200" s="177" t="s">
        <v>639</v>
      </c>
      <c r="J200" s="177" t="s">
        <v>2823</v>
      </c>
      <c r="K200" s="177" t="s">
        <v>2810</v>
      </c>
      <c r="L200" s="177" t="s">
        <v>3015</v>
      </c>
      <c r="M200" s="178" t="s">
        <v>3835</v>
      </c>
      <c r="N200" s="178" t="s">
        <v>2796</v>
      </c>
      <c r="O200" s="178" t="s">
        <v>2781</v>
      </c>
      <c r="P200" s="178" t="s">
        <v>2826</v>
      </c>
      <c r="Q200" s="179" t="s">
        <v>3350</v>
      </c>
      <c r="R200" s="179" t="s">
        <v>618</v>
      </c>
      <c r="S200" s="184" t="s">
        <v>3836</v>
      </c>
      <c r="T200" s="178" t="s">
        <v>3437</v>
      </c>
      <c r="U200" s="178" t="s">
        <v>3081</v>
      </c>
      <c r="V200" s="178" t="s">
        <v>3581</v>
      </c>
      <c r="W200" s="178" t="s">
        <v>2854</v>
      </c>
      <c r="X200" s="178" t="s">
        <v>2816</v>
      </c>
      <c r="Y200" s="178" t="s">
        <v>2882</v>
      </c>
      <c r="Z200" s="178" t="s">
        <v>3150</v>
      </c>
      <c r="AA200" s="178" t="s">
        <v>2791</v>
      </c>
      <c r="AB200" s="178" t="s">
        <v>2791</v>
      </c>
      <c r="AC200" s="120" t="s">
        <v>2791</v>
      </c>
      <c r="AD200" s="120" t="s">
        <v>2791</v>
      </c>
      <c r="AE200" s="120" t="s">
        <v>2791</v>
      </c>
      <c r="AF200" s="120" t="s">
        <v>2791</v>
      </c>
      <c r="AG200" s="95" t="s">
        <v>3835</v>
      </c>
      <c r="AH200" s="123">
        <f>COUNTIF(Ongoing!$A$2:$X$26,A200)</f>
        <v>0</v>
      </c>
    </row>
    <row r="201" ht="26.25" customHeight="1">
      <c r="A201" s="184" t="s">
        <v>407</v>
      </c>
      <c r="B201" s="184" t="s">
        <v>63</v>
      </c>
      <c r="C201" s="185" t="s">
        <v>70</v>
      </c>
      <c r="D201" s="115" t="s">
        <v>90</v>
      </c>
      <c r="E201" s="115" t="s">
        <v>3045</v>
      </c>
      <c r="F201" s="175" t="s">
        <v>2775</v>
      </c>
      <c r="G201" s="115" t="s">
        <v>3837</v>
      </c>
      <c r="H201" s="176" t="s">
        <v>3838</v>
      </c>
      <c r="I201" s="177" t="s">
        <v>408</v>
      </c>
      <c r="J201" s="177" t="s">
        <v>3839</v>
      </c>
      <c r="K201" s="177" t="s">
        <v>3840</v>
      </c>
      <c r="L201" s="177" t="s">
        <v>3713</v>
      </c>
      <c r="M201" s="178" t="s">
        <v>3349</v>
      </c>
      <c r="N201" s="178" t="s">
        <v>2796</v>
      </c>
      <c r="O201" s="178" t="s">
        <v>2781</v>
      </c>
      <c r="P201" s="178" t="s">
        <v>2894</v>
      </c>
      <c r="Q201" s="179" t="s">
        <v>2942</v>
      </c>
      <c r="R201" s="179" t="s">
        <v>372</v>
      </c>
      <c r="S201" s="184" t="s">
        <v>3841</v>
      </c>
      <c r="T201" s="178" t="s">
        <v>3272</v>
      </c>
      <c r="U201" s="178" t="s">
        <v>2898</v>
      </c>
      <c r="V201" s="178" t="s">
        <v>2872</v>
      </c>
      <c r="W201" s="178" t="s">
        <v>3272</v>
      </c>
      <c r="X201" s="178" t="s">
        <v>2817</v>
      </c>
      <c r="Y201" s="178" t="s">
        <v>3180</v>
      </c>
      <c r="Z201" s="178" t="s">
        <v>3042</v>
      </c>
      <c r="AA201" s="178" t="s">
        <v>2791</v>
      </c>
      <c r="AB201" s="178" t="s">
        <v>2791</v>
      </c>
      <c r="AC201" s="120" t="s">
        <v>2791</v>
      </c>
      <c r="AD201" s="120" t="s">
        <v>2791</v>
      </c>
      <c r="AE201" s="120" t="s">
        <v>2791</v>
      </c>
      <c r="AF201" s="120" t="s">
        <v>2791</v>
      </c>
      <c r="AG201" s="95" t="s">
        <v>3349</v>
      </c>
      <c r="AH201" s="123">
        <f>COUNTIF(Ongoing!$A$2:$X$26,A201)</f>
        <v>0</v>
      </c>
    </row>
    <row r="202" ht="26.25" customHeight="1">
      <c r="A202" s="184" t="s">
        <v>464</v>
      </c>
      <c r="B202" s="184" t="s">
        <v>917</v>
      </c>
      <c r="C202" s="185" t="s">
        <v>57</v>
      </c>
      <c r="D202" s="115" t="s">
        <v>238</v>
      </c>
      <c r="E202" s="115" t="s">
        <v>3020</v>
      </c>
      <c r="F202" s="175" t="s">
        <v>2775</v>
      </c>
      <c r="G202" s="115" t="s">
        <v>3842</v>
      </c>
      <c r="H202" s="176" t="s">
        <v>3631</v>
      </c>
      <c r="I202" s="177" t="s">
        <v>465</v>
      </c>
      <c r="J202" s="177" t="s">
        <v>2891</v>
      </c>
      <c r="K202" s="177" t="s">
        <v>2963</v>
      </c>
      <c r="L202" s="177" t="s">
        <v>3294</v>
      </c>
      <c r="M202" s="178" t="s">
        <v>3290</v>
      </c>
      <c r="N202" s="178" t="s">
        <v>2796</v>
      </c>
      <c r="O202" s="178" t="s">
        <v>2781</v>
      </c>
      <c r="P202" s="178" t="s">
        <v>2837</v>
      </c>
      <c r="Q202" s="179" t="s">
        <v>2847</v>
      </c>
      <c r="R202" s="179" t="s">
        <v>431</v>
      </c>
      <c r="S202" s="184" t="s">
        <v>3843</v>
      </c>
      <c r="T202" s="178" t="s">
        <v>2851</v>
      </c>
      <c r="U202" s="178" t="s">
        <v>2841</v>
      </c>
      <c r="V202" s="178" t="s">
        <v>3273</v>
      </c>
      <c r="W202" s="178" t="s">
        <v>2851</v>
      </c>
      <c r="X202" s="178" t="s">
        <v>2788</v>
      </c>
      <c r="Y202" s="178" t="s">
        <v>2830</v>
      </c>
      <c r="Z202" s="178" t="s">
        <v>2986</v>
      </c>
      <c r="AA202" s="178" t="s">
        <v>2791</v>
      </c>
      <c r="AB202" s="178" t="s">
        <v>2791</v>
      </c>
      <c r="AC202" s="120" t="s">
        <v>2791</v>
      </c>
      <c r="AD202" s="120" t="s">
        <v>2791</v>
      </c>
      <c r="AE202" s="120" t="s">
        <v>2791</v>
      </c>
      <c r="AF202" s="120" t="s">
        <v>2791</v>
      </c>
      <c r="AG202" s="95" t="s">
        <v>3290</v>
      </c>
      <c r="AH202" s="123">
        <f>COUNTIF(Ongoing!$A$2:$X$26,A202)</f>
        <v>0</v>
      </c>
    </row>
    <row r="203" ht="26.25" customHeight="1">
      <c r="A203" s="184" t="s">
        <v>141</v>
      </c>
      <c r="B203" s="184" t="s">
        <v>78</v>
      </c>
      <c r="C203" s="185" t="s">
        <v>124</v>
      </c>
      <c r="D203" s="115" t="s">
        <v>143</v>
      </c>
      <c r="E203" s="115" t="s">
        <v>3430</v>
      </c>
      <c r="F203" s="175" t="s">
        <v>2775</v>
      </c>
      <c r="G203" s="115" t="s">
        <v>3844</v>
      </c>
      <c r="H203" s="176" t="s">
        <v>3845</v>
      </c>
      <c r="I203" s="177" t="s">
        <v>142</v>
      </c>
      <c r="J203" s="177" t="s">
        <v>3846</v>
      </c>
      <c r="K203" s="177" t="s">
        <v>3847</v>
      </c>
      <c r="L203" s="177" t="s">
        <v>3848</v>
      </c>
      <c r="M203" s="178" t="s">
        <v>2878</v>
      </c>
      <c r="N203" s="178" t="s">
        <v>3743</v>
      </c>
      <c r="O203" s="178" t="s">
        <v>2781</v>
      </c>
      <c r="P203" s="178" t="s">
        <v>2904</v>
      </c>
      <c r="Q203" s="179" t="s">
        <v>3396</v>
      </c>
      <c r="R203" s="179" t="s">
        <v>87</v>
      </c>
      <c r="S203" s="184" t="s">
        <v>3849</v>
      </c>
      <c r="T203" s="178" t="s">
        <v>3160</v>
      </c>
      <c r="U203" s="178" t="s">
        <v>3053</v>
      </c>
      <c r="V203" s="178" t="s">
        <v>3850</v>
      </c>
      <c r="W203" s="178" t="s">
        <v>3105</v>
      </c>
      <c r="X203" s="178" t="s">
        <v>3398</v>
      </c>
      <c r="Y203" s="178" t="s">
        <v>2864</v>
      </c>
      <c r="Z203" s="178" t="s">
        <v>2926</v>
      </c>
      <c r="AA203" s="178" t="s">
        <v>2791</v>
      </c>
      <c r="AB203" s="178" t="s">
        <v>2791</v>
      </c>
      <c r="AC203" s="120" t="s">
        <v>2791</v>
      </c>
      <c r="AD203" s="120" t="s">
        <v>2791</v>
      </c>
      <c r="AE203" s="120" t="s">
        <v>2791</v>
      </c>
      <c r="AF203" s="120" t="s">
        <v>2791</v>
      </c>
      <c r="AG203" s="95" t="s">
        <v>2878</v>
      </c>
      <c r="AH203" s="123">
        <f>COUNTIF(Ongoing!$A$2:$X$26,A203)</f>
        <v>0</v>
      </c>
    </row>
    <row r="204" ht="26.25" customHeight="1">
      <c r="A204" s="184" t="s">
        <v>226</v>
      </c>
      <c r="B204" s="184" t="s">
        <v>917</v>
      </c>
      <c r="C204" s="185" t="s">
        <v>66</v>
      </c>
      <c r="D204" s="115" t="s">
        <v>116</v>
      </c>
      <c r="E204" s="115" t="s">
        <v>2949</v>
      </c>
      <c r="F204" s="175" t="s">
        <v>2775</v>
      </c>
      <c r="G204" s="115" t="s">
        <v>3851</v>
      </c>
      <c r="H204" s="176" t="s">
        <v>588</v>
      </c>
      <c r="I204" s="177" t="s">
        <v>227</v>
      </c>
      <c r="J204" s="177" t="s">
        <v>3122</v>
      </c>
      <c r="K204" s="177" t="s">
        <v>3558</v>
      </c>
      <c r="L204" s="177" t="s">
        <v>2954</v>
      </c>
      <c r="M204" s="178" t="s">
        <v>3290</v>
      </c>
      <c r="N204" s="178" t="s">
        <v>2796</v>
      </c>
      <c r="O204" s="178" t="s">
        <v>2781</v>
      </c>
      <c r="P204" s="178" t="s">
        <v>2797</v>
      </c>
      <c r="Q204" s="179" t="s">
        <v>3201</v>
      </c>
      <c r="R204" s="179" t="s">
        <v>182</v>
      </c>
      <c r="S204" s="184" t="s">
        <v>3852</v>
      </c>
      <c r="T204" s="178" t="s">
        <v>3345</v>
      </c>
      <c r="U204" s="178" t="s">
        <v>3075</v>
      </c>
      <c r="V204" s="178" t="s">
        <v>2922</v>
      </c>
      <c r="W204" s="178" t="s">
        <v>3297</v>
      </c>
      <c r="X204" s="178" t="s">
        <v>2841</v>
      </c>
      <c r="Y204" s="178" t="s">
        <v>2909</v>
      </c>
      <c r="Z204" s="178" t="s">
        <v>2844</v>
      </c>
      <c r="AA204" s="178" t="s">
        <v>2791</v>
      </c>
      <c r="AB204" s="178" t="s">
        <v>2791</v>
      </c>
      <c r="AC204" s="120" t="s">
        <v>2791</v>
      </c>
      <c r="AD204" s="120" t="s">
        <v>2791</v>
      </c>
      <c r="AE204" s="120" t="s">
        <v>2791</v>
      </c>
      <c r="AF204" s="120" t="s">
        <v>2791</v>
      </c>
      <c r="AG204" s="95" t="s">
        <v>3290</v>
      </c>
      <c r="AH204" s="123">
        <f>COUNTIF(Ongoing!$A$2:$X$26,A204)</f>
        <v>0</v>
      </c>
    </row>
    <row r="205" ht="26.25" customHeight="1">
      <c r="A205" s="184" t="s">
        <v>381</v>
      </c>
      <c r="B205" s="184" t="s">
        <v>63</v>
      </c>
      <c r="C205" s="185" t="s">
        <v>64</v>
      </c>
      <c r="D205" s="115" t="s">
        <v>95</v>
      </c>
      <c r="E205" s="115" t="s">
        <v>2792</v>
      </c>
      <c r="F205" s="175" t="s">
        <v>2775</v>
      </c>
      <c r="G205" s="115" t="s">
        <v>3853</v>
      </c>
      <c r="H205" s="176" t="s">
        <v>1632</v>
      </c>
      <c r="I205" s="177" t="s">
        <v>382</v>
      </c>
      <c r="J205" s="177" t="s">
        <v>3854</v>
      </c>
      <c r="K205" s="177" t="s">
        <v>3595</v>
      </c>
      <c r="L205" s="177" t="s">
        <v>3030</v>
      </c>
      <c r="M205" s="178" t="s">
        <v>3202</v>
      </c>
      <c r="N205" s="178" t="s">
        <v>2796</v>
      </c>
      <c r="O205" s="178" t="s">
        <v>2781</v>
      </c>
      <c r="P205" s="178" t="s">
        <v>2894</v>
      </c>
      <c r="Q205" s="179" t="s">
        <v>3325</v>
      </c>
      <c r="R205" s="179" t="s">
        <v>372</v>
      </c>
      <c r="S205" s="184" t="s">
        <v>3855</v>
      </c>
      <c r="T205" s="178" t="s">
        <v>3090</v>
      </c>
      <c r="U205" s="178" t="s">
        <v>2865</v>
      </c>
      <c r="V205" s="178" t="s">
        <v>3856</v>
      </c>
      <c r="W205" s="178" t="s">
        <v>3106</v>
      </c>
      <c r="X205" s="178" t="s">
        <v>3273</v>
      </c>
      <c r="Y205" s="178" t="s">
        <v>2911</v>
      </c>
      <c r="Z205" s="178" t="s">
        <v>3051</v>
      </c>
      <c r="AA205" s="178" t="s">
        <v>2791</v>
      </c>
      <c r="AB205" s="178" t="s">
        <v>2791</v>
      </c>
      <c r="AC205" s="120" t="s">
        <v>2791</v>
      </c>
      <c r="AD205" s="120" t="s">
        <v>2791</v>
      </c>
      <c r="AE205" s="120" t="s">
        <v>2791</v>
      </c>
      <c r="AF205" s="120" t="s">
        <v>2791</v>
      </c>
      <c r="AG205" s="95" t="s">
        <v>3202</v>
      </c>
      <c r="AH205" s="123">
        <f>COUNTIF(Ongoing!$A$2:$X$26,A205)</f>
        <v>0</v>
      </c>
    </row>
    <row r="206" ht="26.25" customHeight="1">
      <c r="A206" s="184" t="s">
        <v>397</v>
      </c>
      <c r="B206" s="184" t="s">
        <v>917</v>
      </c>
      <c r="C206" s="185" t="s">
        <v>56</v>
      </c>
      <c r="D206" s="115" t="s">
        <v>249</v>
      </c>
      <c r="E206" s="115" t="s">
        <v>2821</v>
      </c>
      <c r="F206" s="175" t="s">
        <v>2775</v>
      </c>
      <c r="G206" s="115" t="s">
        <v>3857</v>
      </c>
      <c r="H206" s="176" t="s">
        <v>2990</v>
      </c>
      <c r="I206" s="177" t="s">
        <v>398</v>
      </c>
      <c r="J206" s="177" t="s">
        <v>3286</v>
      </c>
      <c r="K206" s="177" t="s">
        <v>1526</v>
      </c>
      <c r="L206" s="177" t="s">
        <v>2904</v>
      </c>
      <c r="M206" s="178" t="s">
        <v>3136</v>
      </c>
      <c r="N206" s="178" t="s">
        <v>2796</v>
      </c>
      <c r="O206" s="178" t="s">
        <v>2781</v>
      </c>
      <c r="P206" s="178" t="s">
        <v>2877</v>
      </c>
      <c r="Q206" s="179" t="s">
        <v>3040</v>
      </c>
      <c r="R206" s="179" t="s">
        <v>372</v>
      </c>
      <c r="S206" s="184" t="s">
        <v>3858</v>
      </c>
      <c r="T206" s="178" t="s">
        <v>3063</v>
      </c>
      <c r="U206" s="178" t="s">
        <v>2818</v>
      </c>
      <c r="V206" s="178" t="s">
        <v>2801</v>
      </c>
      <c r="W206" s="178" t="s">
        <v>3063</v>
      </c>
      <c r="X206" s="178" t="s">
        <v>2971</v>
      </c>
      <c r="Y206" s="178" t="s">
        <v>3417</v>
      </c>
      <c r="Z206" s="178" t="s">
        <v>3063</v>
      </c>
      <c r="AA206" s="178" t="s">
        <v>2791</v>
      </c>
      <c r="AB206" s="178" t="s">
        <v>2791</v>
      </c>
      <c r="AC206" s="120" t="s">
        <v>2791</v>
      </c>
      <c r="AD206" s="120" t="s">
        <v>2791</v>
      </c>
      <c r="AE206" s="120" t="s">
        <v>2791</v>
      </c>
      <c r="AF206" s="120" t="s">
        <v>2791</v>
      </c>
      <c r="AG206" s="95" t="s">
        <v>3136</v>
      </c>
      <c r="AH206" s="123">
        <f>COUNTIF(Ongoing!$A$2:$X$26,A206)</f>
        <v>0</v>
      </c>
    </row>
    <row r="207" ht="26.25" customHeight="1">
      <c r="A207" s="184" t="s">
        <v>370</v>
      </c>
      <c r="B207" s="184" t="s">
        <v>63</v>
      </c>
      <c r="C207" s="185" t="s">
        <v>75</v>
      </c>
      <c r="D207" s="115" t="s">
        <v>110</v>
      </c>
      <c r="E207" s="115" t="s">
        <v>2774</v>
      </c>
      <c r="F207" s="175" t="s">
        <v>2775</v>
      </c>
      <c r="G207" s="115" t="s">
        <v>3859</v>
      </c>
      <c r="H207" s="176" t="s">
        <v>3860</v>
      </c>
      <c r="I207" s="177" t="s">
        <v>371</v>
      </c>
      <c r="J207" s="177" t="s">
        <v>2233</v>
      </c>
      <c r="K207" s="177" t="s">
        <v>3730</v>
      </c>
      <c r="L207" s="177" t="s">
        <v>2919</v>
      </c>
      <c r="M207" s="178" t="s">
        <v>3516</v>
      </c>
      <c r="N207" s="178" t="s">
        <v>2796</v>
      </c>
      <c r="O207" s="178" t="s">
        <v>2781</v>
      </c>
      <c r="P207" s="178" t="s">
        <v>2999</v>
      </c>
      <c r="Q207" s="179" t="s">
        <v>517</v>
      </c>
      <c r="R207" s="179" t="s">
        <v>269</v>
      </c>
      <c r="S207" s="184" t="s">
        <v>3861</v>
      </c>
      <c r="T207" s="178" t="s">
        <v>3181</v>
      </c>
      <c r="U207" s="178" t="s">
        <v>3001</v>
      </c>
      <c r="V207" s="178" t="s">
        <v>2789</v>
      </c>
      <c r="W207" s="178" t="s">
        <v>3181</v>
      </c>
      <c r="X207" s="178" t="s">
        <v>3001</v>
      </c>
      <c r="Y207" s="178" t="s">
        <v>2789</v>
      </c>
      <c r="Z207" s="178" t="s">
        <v>3181</v>
      </c>
      <c r="AA207" s="178" t="s">
        <v>2791</v>
      </c>
      <c r="AB207" s="178" t="s">
        <v>2791</v>
      </c>
      <c r="AC207" s="120" t="s">
        <v>2791</v>
      </c>
      <c r="AD207" s="120" t="s">
        <v>2791</v>
      </c>
      <c r="AE207" s="120" t="s">
        <v>2791</v>
      </c>
      <c r="AF207" s="120" t="s">
        <v>2791</v>
      </c>
      <c r="AG207" s="95" t="s">
        <v>3516</v>
      </c>
      <c r="AH207" s="123">
        <f>COUNTIF(Ongoing!$A$2:$X$26,A207)</f>
        <v>0</v>
      </c>
    </row>
    <row r="208" ht="26.25" customHeight="1">
      <c r="A208" s="180" t="s">
        <v>135</v>
      </c>
      <c r="B208" s="180" t="s">
        <v>78</v>
      </c>
      <c r="C208" s="181" t="s">
        <v>124</v>
      </c>
      <c r="D208" s="115" t="s">
        <v>116</v>
      </c>
      <c r="E208" s="115" t="s">
        <v>2949</v>
      </c>
      <c r="F208" s="175" t="s">
        <v>2775</v>
      </c>
      <c r="G208" s="115" t="s">
        <v>3862</v>
      </c>
      <c r="H208" s="176" t="s">
        <v>3863</v>
      </c>
      <c r="I208" s="177" t="s">
        <v>136</v>
      </c>
      <c r="J208" s="177" t="s">
        <v>3864</v>
      </c>
      <c r="K208" s="177" t="s">
        <v>3865</v>
      </c>
      <c r="L208" s="177" t="s">
        <v>3866</v>
      </c>
      <c r="M208" s="178" t="s">
        <v>3016</v>
      </c>
      <c r="N208" s="178" t="s">
        <v>3867</v>
      </c>
      <c r="O208" s="178" t="s">
        <v>2781</v>
      </c>
      <c r="P208" s="178" t="s">
        <v>2782</v>
      </c>
      <c r="Q208" s="179" t="s">
        <v>3609</v>
      </c>
      <c r="R208" s="179" t="s">
        <v>87</v>
      </c>
      <c r="S208" s="180" t="s">
        <v>3868</v>
      </c>
      <c r="T208" s="178" t="s">
        <v>2805</v>
      </c>
      <c r="U208" s="178" t="s">
        <v>2786</v>
      </c>
      <c r="V208" s="178" t="s">
        <v>3410</v>
      </c>
      <c r="W208" s="178" t="s">
        <v>2805</v>
      </c>
      <c r="X208" s="178" t="s">
        <v>2786</v>
      </c>
      <c r="Y208" s="178" t="s">
        <v>3410</v>
      </c>
      <c r="Z208" s="178" t="s">
        <v>2805</v>
      </c>
      <c r="AA208" s="178" t="s">
        <v>2791</v>
      </c>
      <c r="AB208" s="178" t="s">
        <v>2791</v>
      </c>
      <c r="AC208" s="120" t="s">
        <v>2791</v>
      </c>
      <c r="AD208" s="120" t="s">
        <v>2791</v>
      </c>
      <c r="AE208" s="120" t="s">
        <v>2791</v>
      </c>
      <c r="AF208" s="120" t="s">
        <v>2791</v>
      </c>
      <c r="AG208" s="95" t="s">
        <v>3016</v>
      </c>
      <c r="AH208" s="123">
        <f>COUNTIF(Ongoing!$A$2:$X$26,A208)</f>
        <v>0</v>
      </c>
    </row>
    <row r="209" ht="26.25" customHeight="1">
      <c r="A209" s="180" t="s">
        <v>137</v>
      </c>
      <c r="B209" s="180" t="s">
        <v>78</v>
      </c>
      <c r="C209" s="181" t="s">
        <v>124</v>
      </c>
      <c r="D209" s="115" t="s">
        <v>95</v>
      </c>
      <c r="E209" s="115" t="s">
        <v>2792</v>
      </c>
      <c r="F209" s="175" t="s">
        <v>2775</v>
      </c>
      <c r="G209" s="115" t="s">
        <v>3869</v>
      </c>
      <c r="H209" s="176" t="s">
        <v>3870</v>
      </c>
      <c r="I209" s="177" t="s">
        <v>138</v>
      </c>
      <c r="J209" s="177" t="s">
        <v>3871</v>
      </c>
      <c r="K209" s="177" t="s">
        <v>1741</v>
      </c>
      <c r="L209" s="177" t="s">
        <v>3872</v>
      </c>
      <c r="M209" s="178" t="s">
        <v>2998</v>
      </c>
      <c r="N209" s="178" t="s">
        <v>2796</v>
      </c>
      <c r="O209" s="178" t="s">
        <v>2781</v>
      </c>
      <c r="P209" s="178" t="s">
        <v>3873</v>
      </c>
      <c r="Q209" s="179" t="s">
        <v>3874</v>
      </c>
      <c r="R209" s="179" t="s">
        <v>87</v>
      </c>
      <c r="S209" s="180" t="s">
        <v>3875</v>
      </c>
      <c r="T209" s="178" t="s">
        <v>3125</v>
      </c>
      <c r="U209" s="178" t="s">
        <v>3809</v>
      </c>
      <c r="V209" s="178" t="s">
        <v>3876</v>
      </c>
      <c r="W209" s="178" t="s">
        <v>3125</v>
      </c>
      <c r="X209" s="178" t="s">
        <v>3809</v>
      </c>
      <c r="Y209" s="178" t="s">
        <v>3876</v>
      </c>
      <c r="Z209" s="178" t="s">
        <v>3125</v>
      </c>
      <c r="AA209" s="178" t="s">
        <v>2791</v>
      </c>
      <c r="AB209" s="178" t="s">
        <v>2791</v>
      </c>
      <c r="AC209" s="120" t="s">
        <v>2791</v>
      </c>
      <c r="AD209" s="120" t="s">
        <v>2791</v>
      </c>
      <c r="AE209" s="120" t="s">
        <v>2791</v>
      </c>
      <c r="AF209" s="120" t="s">
        <v>2791</v>
      </c>
      <c r="AG209" s="95" t="s">
        <v>2998</v>
      </c>
      <c r="AH209" s="123">
        <f>COUNTIF(Ongoing!$A$2:$X$26,A209)</f>
        <v>0</v>
      </c>
    </row>
    <row r="210" ht="26.25" customHeight="1">
      <c r="A210" s="180" t="s">
        <v>171</v>
      </c>
      <c r="B210" s="180" t="s">
        <v>63</v>
      </c>
      <c r="C210" s="181" t="s">
        <v>73</v>
      </c>
      <c r="D210" s="115" t="s">
        <v>110</v>
      </c>
      <c r="E210" s="115" t="s">
        <v>2774</v>
      </c>
      <c r="F210" s="175" t="s">
        <v>2775</v>
      </c>
      <c r="G210" s="115" t="s">
        <v>3877</v>
      </c>
      <c r="H210" s="176" t="s">
        <v>3878</v>
      </c>
      <c r="I210" s="177" t="s">
        <v>172</v>
      </c>
      <c r="J210" s="177" t="s">
        <v>3879</v>
      </c>
      <c r="K210" s="177" t="s">
        <v>3880</v>
      </c>
      <c r="L210" s="177" t="s">
        <v>2861</v>
      </c>
      <c r="M210" s="178" t="s">
        <v>3252</v>
      </c>
      <c r="N210" s="178" t="s">
        <v>2966</v>
      </c>
      <c r="O210" s="178" t="s">
        <v>3115</v>
      </c>
      <c r="P210" s="178" t="s">
        <v>3208</v>
      </c>
      <c r="Q210" s="179" t="s">
        <v>3881</v>
      </c>
      <c r="R210" s="179" t="s">
        <v>87</v>
      </c>
      <c r="S210" s="180" t="s">
        <v>3882</v>
      </c>
      <c r="T210" s="178" t="s">
        <v>2921</v>
      </c>
      <c r="U210" s="178" t="s">
        <v>2911</v>
      </c>
      <c r="V210" s="178" t="s">
        <v>3661</v>
      </c>
      <c r="W210" s="178" t="s">
        <v>2921</v>
      </c>
      <c r="X210" s="178" t="s">
        <v>2911</v>
      </c>
      <c r="Y210" s="178" t="s">
        <v>3661</v>
      </c>
      <c r="Z210" s="178" t="s">
        <v>2921</v>
      </c>
      <c r="AA210" s="178" t="s">
        <v>2791</v>
      </c>
      <c r="AB210" s="178" t="s">
        <v>2791</v>
      </c>
      <c r="AC210" s="120" t="s">
        <v>2791</v>
      </c>
      <c r="AD210" s="120" t="s">
        <v>2791</v>
      </c>
      <c r="AE210" s="120" t="s">
        <v>2791</v>
      </c>
      <c r="AF210" s="120" t="s">
        <v>2791</v>
      </c>
      <c r="AG210" s="95" t="s">
        <v>3252</v>
      </c>
      <c r="AH210" s="123">
        <f>COUNTIF(Ongoing!$A$2:$X$26,A210)</f>
        <v>0</v>
      </c>
    </row>
    <row r="211" ht="26.25" customHeight="1">
      <c r="A211" s="180" t="s">
        <v>550</v>
      </c>
      <c r="B211" s="180" t="s">
        <v>78</v>
      </c>
      <c r="C211" s="181" t="s">
        <v>124</v>
      </c>
      <c r="D211" s="115" t="s">
        <v>249</v>
      </c>
      <c r="E211" s="115" t="s">
        <v>2821</v>
      </c>
      <c r="F211" s="175" t="s">
        <v>2775</v>
      </c>
      <c r="G211" s="115" t="s">
        <v>3883</v>
      </c>
      <c r="H211" s="176" t="s">
        <v>644</v>
      </c>
      <c r="I211" s="177" t="s">
        <v>320</v>
      </c>
      <c r="J211" s="177" t="s">
        <v>2823</v>
      </c>
      <c r="K211" s="177" t="s">
        <v>2810</v>
      </c>
      <c r="L211" s="177" t="s">
        <v>3158</v>
      </c>
      <c r="M211" s="178" t="s">
        <v>3884</v>
      </c>
      <c r="N211" s="178" t="s">
        <v>3114</v>
      </c>
      <c r="O211" s="178" t="s">
        <v>2781</v>
      </c>
      <c r="P211" s="178" t="s">
        <v>2826</v>
      </c>
      <c r="Q211" s="179" t="s">
        <v>3408</v>
      </c>
      <c r="R211" s="179" t="s">
        <v>413</v>
      </c>
      <c r="S211" s="180" t="s">
        <v>3885</v>
      </c>
      <c r="T211" s="178" t="s">
        <v>2820</v>
      </c>
      <c r="U211" s="178" t="s">
        <v>3010</v>
      </c>
      <c r="V211" s="178" t="s">
        <v>3237</v>
      </c>
      <c r="W211" s="178" t="s">
        <v>2973</v>
      </c>
      <c r="X211" s="178" t="s">
        <v>2829</v>
      </c>
      <c r="Y211" s="178" t="s">
        <v>3044</v>
      </c>
      <c r="Z211" s="178" t="s">
        <v>2820</v>
      </c>
      <c r="AA211" s="178" t="s">
        <v>2791</v>
      </c>
      <c r="AB211" s="178" t="s">
        <v>2791</v>
      </c>
      <c r="AC211" s="120" t="s">
        <v>2791</v>
      </c>
      <c r="AD211" s="120" t="s">
        <v>2791</v>
      </c>
      <c r="AE211" s="120" t="s">
        <v>2791</v>
      </c>
      <c r="AF211" s="120" t="s">
        <v>2791</v>
      </c>
      <c r="AG211" s="95" t="s">
        <v>3884</v>
      </c>
      <c r="AH211" s="123">
        <f>COUNTIF(Ongoing!$A$2:$X$26,A211)</f>
        <v>0</v>
      </c>
    </row>
    <row r="212" ht="26.25" customHeight="1">
      <c r="A212" s="180" t="s">
        <v>189</v>
      </c>
      <c r="B212" s="180" t="s">
        <v>78</v>
      </c>
      <c r="C212" s="181" t="s">
        <v>78</v>
      </c>
      <c r="D212" s="115" t="s">
        <v>121</v>
      </c>
      <c r="E212" s="115" t="s">
        <v>2806</v>
      </c>
      <c r="F212" s="175" t="s">
        <v>2775</v>
      </c>
      <c r="G212" s="115" t="s">
        <v>3886</v>
      </c>
      <c r="H212" s="176" t="s">
        <v>3887</v>
      </c>
      <c r="I212" s="177" t="s">
        <v>190</v>
      </c>
      <c r="J212" s="177" t="s">
        <v>3888</v>
      </c>
      <c r="K212" s="177" t="s">
        <v>3889</v>
      </c>
      <c r="L212" s="177" t="s">
        <v>3890</v>
      </c>
      <c r="M212" s="178" t="s">
        <v>2998</v>
      </c>
      <c r="N212" s="178" t="s">
        <v>3087</v>
      </c>
      <c r="O212" s="178" t="s">
        <v>2781</v>
      </c>
      <c r="P212" s="178" t="s">
        <v>2967</v>
      </c>
      <c r="Q212" s="179" t="s">
        <v>3415</v>
      </c>
      <c r="R212" s="179" t="s">
        <v>182</v>
      </c>
      <c r="S212" s="180" t="s">
        <v>3891</v>
      </c>
      <c r="T212" s="178" t="s">
        <v>3052</v>
      </c>
      <c r="U212" s="178" t="s">
        <v>2910</v>
      </c>
      <c r="V212" s="178" t="s">
        <v>3892</v>
      </c>
      <c r="W212" s="178" t="s">
        <v>3052</v>
      </c>
      <c r="X212" s="178" t="s">
        <v>2985</v>
      </c>
      <c r="Y212" s="178" t="s">
        <v>3893</v>
      </c>
      <c r="Z212" s="178" t="s">
        <v>3125</v>
      </c>
      <c r="AA212" s="178" t="s">
        <v>2791</v>
      </c>
      <c r="AB212" s="178" t="s">
        <v>2791</v>
      </c>
      <c r="AC212" s="120" t="s">
        <v>2791</v>
      </c>
      <c r="AD212" s="120" t="s">
        <v>2791</v>
      </c>
      <c r="AE212" s="120" t="s">
        <v>2791</v>
      </c>
      <c r="AF212" s="120" t="s">
        <v>2791</v>
      </c>
      <c r="AG212" s="95" t="s">
        <v>2998</v>
      </c>
      <c r="AH212" s="123">
        <f>COUNTIF(Ongoing!$A$2:$X$26,A212)</f>
        <v>0</v>
      </c>
    </row>
    <row r="213" ht="26.25" customHeight="1">
      <c r="A213" s="180" t="s">
        <v>274</v>
      </c>
      <c r="B213" s="180" t="s">
        <v>63</v>
      </c>
      <c r="C213" s="181" t="s">
        <v>63</v>
      </c>
      <c r="D213" s="115" t="s">
        <v>110</v>
      </c>
      <c r="E213" s="115" t="s">
        <v>2774</v>
      </c>
      <c r="F213" s="175" t="s">
        <v>2775</v>
      </c>
      <c r="G213" s="115" t="s">
        <v>3894</v>
      </c>
      <c r="H213" s="176" t="s">
        <v>311</v>
      </c>
      <c r="I213" s="177" t="s">
        <v>275</v>
      </c>
      <c r="J213" s="177" t="s">
        <v>3840</v>
      </c>
      <c r="K213" s="177" t="s">
        <v>3354</v>
      </c>
      <c r="L213" s="177" t="s">
        <v>3049</v>
      </c>
      <c r="M213" s="178" t="s">
        <v>2836</v>
      </c>
      <c r="N213" s="178" t="s">
        <v>2796</v>
      </c>
      <c r="O213" s="178" t="s">
        <v>3172</v>
      </c>
      <c r="P213" s="178" t="s">
        <v>2894</v>
      </c>
      <c r="Q213" s="179" t="s">
        <v>2918</v>
      </c>
      <c r="R213" s="179" t="s">
        <v>269</v>
      </c>
      <c r="S213" s="180" t="s">
        <v>3895</v>
      </c>
      <c r="T213" s="178" t="s">
        <v>2921</v>
      </c>
      <c r="U213" s="178" t="s">
        <v>2898</v>
      </c>
      <c r="V213" s="178" t="s">
        <v>2924</v>
      </c>
      <c r="W213" s="178" t="s">
        <v>2921</v>
      </c>
      <c r="X213" s="178" t="s">
        <v>2898</v>
      </c>
      <c r="Y213" s="178" t="s">
        <v>2924</v>
      </c>
      <c r="Z213" s="178" t="s">
        <v>2921</v>
      </c>
      <c r="AA213" s="178" t="s">
        <v>2791</v>
      </c>
      <c r="AB213" s="178" t="s">
        <v>2791</v>
      </c>
      <c r="AC213" s="120" t="s">
        <v>2791</v>
      </c>
      <c r="AD213" s="120" t="s">
        <v>2791</v>
      </c>
      <c r="AE213" s="120" t="s">
        <v>2791</v>
      </c>
      <c r="AF213" s="120" t="s">
        <v>2791</v>
      </c>
      <c r="AG213" s="95" t="s">
        <v>2836</v>
      </c>
      <c r="AH213" s="123">
        <f>COUNTIF(Ongoing!$A$2:$X$26,A213)</f>
        <v>0</v>
      </c>
    </row>
    <row r="214" ht="26.25" customHeight="1">
      <c r="A214" s="180" t="s">
        <v>125</v>
      </c>
      <c r="B214" s="180" t="s">
        <v>78</v>
      </c>
      <c r="C214" s="181" t="s">
        <v>124</v>
      </c>
      <c r="D214" s="115" t="s">
        <v>113</v>
      </c>
      <c r="E214" s="115" t="s">
        <v>2845</v>
      </c>
      <c r="F214" s="175" t="s">
        <v>2775</v>
      </c>
      <c r="G214" s="115" t="s">
        <v>3896</v>
      </c>
      <c r="H214" s="176" t="s">
        <v>3897</v>
      </c>
      <c r="I214" s="177" t="s">
        <v>126</v>
      </c>
      <c r="J214" s="177" t="s">
        <v>3898</v>
      </c>
      <c r="K214" s="177" t="s">
        <v>3899</v>
      </c>
      <c r="L214" s="177" t="s">
        <v>3900</v>
      </c>
      <c r="M214" s="178" t="s">
        <v>2941</v>
      </c>
      <c r="N214" s="178" t="s">
        <v>3114</v>
      </c>
      <c r="O214" s="178" t="s">
        <v>2781</v>
      </c>
      <c r="P214" s="178" t="s">
        <v>2838</v>
      </c>
      <c r="Q214" s="179" t="s">
        <v>2811</v>
      </c>
      <c r="R214" s="179" t="s">
        <v>87</v>
      </c>
      <c r="S214" s="180" t="s">
        <v>3901</v>
      </c>
      <c r="T214" s="178" t="s">
        <v>2844</v>
      </c>
      <c r="U214" s="178" t="s">
        <v>2842</v>
      </c>
      <c r="V214" s="178" t="s">
        <v>2946</v>
      </c>
      <c r="W214" s="178" t="s">
        <v>2844</v>
      </c>
      <c r="X214" s="178" t="s">
        <v>2842</v>
      </c>
      <c r="Y214" s="178" t="s">
        <v>2946</v>
      </c>
      <c r="Z214" s="178" t="s">
        <v>2844</v>
      </c>
      <c r="AA214" s="178" t="s">
        <v>2791</v>
      </c>
      <c r="AB214" s="178" t="s">
        <v>2791</v>
      </c>
      <c r="AC214" s="120" t="s">
        <v>2791</v>
      </c>
      <c r="AD214" s="120" t="s">
        <v>2791</v>
      </c>
      <c r="AE214" s="120" t="s">
        <v>2791</v>
      </c>
      <c r="AF214" s="120" t="s">
        <v>2791</v>
      </c>
      <c r="AG214" s="95" t="s">
        <v>2941</v>
      </c>
      <c r="AH214" s="123">
        <f>COUNTIF(Ongoing!$A$2:$X$26,A214)</f>
        <v>0</v>
      </c>
    </row>
    <row r="215" ht="26.25" customHeight="1">
      <c r="A215" s="180" t="s">
        <v>341</v>
      </c>
      <c r="B215" s="180" t="s">
        <v>974</v>
      </c>
      <c r="C215" s="181" t="s">
        <v>144</v>
      </c>
      <c r="D215" s="115" t="s">
        <v>95</v>
      </c>
      <c r="E215" s="115" t="s">
        <v>2792</v>
      </c>
      <c r="F215" s="175" t="s">
        <v>2775</v>
      </c>
      <c r="G215" s="115" t="s">
        <v>3902</v>
      </c>
      <c r="H215" s="176" t="s">
        <v>716</v>
      </c>
      <c r="I215" s="177" t="s">
        <v>320</v>
      </c>
      <c r="J215" s="177" t="s">
        <v>2823</v>
      </c>
      <c r="K215" s="177" t="s">
        <v>2810</v>
      </c>
      <c r="L215" s="177" t="s">
        <v>3903</v>
      </c>
      <c r="M215" s="178" t="s">
        <v>3904</v>
      </c>
      <c r="N215" s="178" t="s">
        <v>2796</v>
      </c>
      <c r="O215" s="178" t="s">
        <v>2781</v>
      </c>
      <c r="P215" s="178" t="s">
        <v>3006</v>
      </c>
      <c r="Q215" s="179" t="s">
        <v>3783</v>
      </c>
      <c r="R215" s="179" t="s">
        <v>269</v>
      </c>
      <c r="S215" s="180" t="s">
        <v>3905</v>
      </c>
      <c r="T215" s="178" t="s">
        <v>2921</v>
      </c>
      <c r="U215" s="178" t="s">
        <v>2819</v>
      </c>
      <c r="V215" s="178" t="s">
        <v>3573</v>
      </c>
      <c r="W215" s="178" t="s">
        <v>2921</v>
      </c>
      <c r="X215" s="178" t="s">
        <v>2819</v>
      </c>
      <c r="Y215" s="178" t="s">
        <v>3573</v>
      </c>
      <c r="Z215" s="178" t="s">
        <v>2921</v>
      </c>
      <c r="AA215" s="178" t="s">
        <v>2791</v>
      </c>
      <c r="AB215" s="178" t="s">
        <v>2791</v>
      </c>
      <c r="AC215" s="120" t="s">
        <v>2791</v>
      </c>
      <c r="AD215" s="120" t="s">
        <v>2791</v>
      </c>
      <c r="AE215" s="120" t="s">
        <v>2791</v>
      </c>
      <c r="AF215" s="120" t="s">
        <v>2791</v>
      </c>
      <c r="AG215" s="95" t="s">
        <v>3904</v>
      </c>
      <c r="AH215" s="123">
        <f>COUNTIF(Ongoing!$A$2:$X$26,A215)</f>
        <v>0</v>
      </c>
    </row>
    <row r="216" ht="26.25" customHeight="1">
      <c r="A216" s="180" t="s">
        <v>211</v>
      </c>
      <c r="B216" s="180" t="s">
        <v>63</v>
      </c>
      <c r="C216" s="181" t="s">
        <v>64</v>
      </c>
      <c r="D216" s="115" t="s">
        <v>110</v>
      </c>
      <c r="E216" s="115" t="s">
        <v>2774</v>
      </c>
      <c r="F216" s="175" t="s">
        <v>2775</v>
      </c>
      <c r="G216" s="115" t="s">
        <v>3906</v>
      </c>
      <c r="H216" s="176" t="s">
        <v>3907</v>
      </c>
      <c r="I216" s="177" t="s">
        <v>212</v>
      </c>
      <c r="J216" s="177" t="s">
        <v>3908</v>
      </c>
      <c r="K216" s="177" t="s">
        <v>3678</v>
      </c>
      <c r="L216" s="177" t="s">
        <v>3222</v>
      </c>
      <c r="M216" s="178" t="s">
        <v>3220</v>
      </c>
      <c r="N216" s="178" t="s">
        <v>2796</v>
      </c>
      <c r="O216" s="178" t="s">
        <v>2781</v>
      </c>
      <c r="P216" s="178" t="s">
        <v>2894</v>
      </c>
      <c r="Q216" s="179" t="s">
        <v>2858</v>
      </c>
      <c r="R216" s="179" t="s">
        <v>182</v>
      </c>
      <c r="S216" s="180" t="s">
        <v>3909</v>
      </c>
      <c r="T216" s="178" t="s">
        <v>2805</v>
      </c>
      <c r="U216" s="178" t="s">
        <v>2898</v>
      </c>
      <c r="V216" s="178" t="s">
        <v>3740</v>
      </c>
      <c r="W216" s="178" t="s">
        <v>2805</v>
      </c>
      <c r="X216" s="178" t="s">
        <v>2898</v>
      </c>
      <c r="Y216" s="178" t="s">
        <v>3740</v>
      </c>
      <c r="Z216" s="178" t="s">
        <v>2805</v>
      </c>
      <c r="AA216" s="178" t="s">
        <v>2791</v>
      </c>
      <c r="AB216" s="178" t="s">
        <v>2791</v>
      </c>
      <c r="AC216" s="120" t="s">
        <v>2791</v>
      </c>
      <c r="AD216" s="120" t="s">
        <v>2791</v>
      </c>
      <c r="AE216" s="120" t="s">
        <v>2791</v>
      </c>
      <c r="AF216" s="120" t="s">
        <v>2791</v>
      </c>
      <c r="AG216" s="95" t="s">
        <v>3220</v>
      </c>
      <c r="AH216" s="123">
        <f>COUNTIF(Ongoing!$A$2:$X$26,A216)</f>
        <v>0</v>
      </c>
    </row>
    <row r="217" ht="26.25" customHeight="1">
      <c r="A217" s="180" t="s">
        <v>373</v>
      </c>
      <c r="B217" s="180" t="s">
        <v>78</v>
      </c>
      <c r="C217" s="181" t="s">
        <v>78</v>
      </c>
      <c r="D217" s="115" t="s">
        <v>110</v>
      </c>
      <c r="E217" s="115" t="s">
        <v>2774</v>
      </c>
      <c r="F217" s="175" t="s">
        <v>2775</v>
      </c>
      <c r="G217" s="115" t="s">
        <v>3910</v>
      </c>
      <c r="H217" s="176" t="s">
        <v>832</v>
      </c>
      <c r="I217" s="177" t="s">
        <v>374</v>
      </c>
      <c r="J217" s="177" t="s">
        <v>2835</v>
      </c>
      <c r="K217" s="177" t="s">
        <v>2963</v>
      </c>
      <c r="L217" s="177" t="s">
        <v>2919</v>
      </c>
      <c r="M217" s="178" t="s">
        <v>3516</v>
      </c>
      <c r="N217" s="178" t="s">
        <v>2796</v>
      </c>
      <c r="O217" s="178" t="s">
        <v>2781</v>
      </c>
      <c r="P217" s="178" t="s">
        <v>3294</v>
      </c>
      <c r="Q217" s="179" t="s">
        <v>3911</v>
      </c>
      <c r="R217" s="179" t="s">
        <v>372</v>
      </c>
      <c r="S217" s="180" t="s">
        <v>3912</v>
      </c>
      <c r="T217" s="178" t="s">
        <v>2867</v>
      </c>
      <c r="U217" s="178" t="s">
        <v>2974</v>
      </c>
      <c r="V217" s="178" t="s">
        <v>3913</v>
      </c>
      <c r="W217" s="178" t="s">
        <v>2867</v>
      </c>
      <c r="X217" s="178" t="s">
        <v>2974</v>
      </c>
      <c r="Y217" s="178" t="s">
        <v>3913</v>
      </c>
      <c r="Z217" s="178" t="s">
        <v>2867</v>
      </c>
      <c r="AA217" s="178" t="s">
        <v>2791</v>
      </c>
      <c r="AB217" s="178" t="s">
        <v>2791</v>
      </c>
      <c r="AC217" s="120" t="s">
        <v>2791</v>
      </c>
      <c r="AD217" s="120" t="s">
        <v>2791</v>
      </c>
      <c r="AE217" s="120" t="s">
        <v>2791</v>
      </c>
      <c r="AF217" s="120" t="s">
        <v>2791</v>
      </c>
      <c r="AG217" s="95" t="s">
        <v>3516</v>
      </c>
      <c r="AH217" s="123">
        <f>COUNTIF(Ongoing!$A$2:$X$26,A217)</f>
        <v>0</v>
      </c>
    </row>
    <row r="218" ht="26.25" customHeight="1">
      <c r="A218" s="180" t="s">
        <v>834</v>
      </c>
      <c r="B218" s="180" t="s">
        <v>63</v>
      </c>
      <c r="C218" s="181" t="s">
        <v>70</v>
      </c>
      <c r="D218" s="115" t="s">
        <v>264</v>
      </c>
      <c r="E218" s="115" t="s">
        <v>2961</v>
      </c>
      <c r="F218" s="175" t="s">
        <v>2775</v>
      </c>
      <c r="G218" s="115" t="s">
        <v>3914</v>
      </c>
      <c r="H218" s="176" t="s">
        <v>3915</v>
      </c>
      <c r="I218" s="177" t="s">
        <v>87</v>
      </c>
      <c r="J218" s="177" t="s">
        <v>2891</v>
      </c>
      <c r="K218" s="177" t="s">
        <v>2823</v>
      </c>
      <c r="L218" s="177" t="s">
        <v>3408</v>
      </c>
      <c r="M218" s="178" t="s">
        <v>2905</v>
      </c>
      <c r="N218" s="178" t="s">
        <v>2796</v>
      </c>
      <c r="O218" s="178" t="s">
        <v>2781</v>
      </c>
      <c r="P218" s="178" t="s">
        <v>3015</v>
      </c>
      <c r="Q218" s="179" t="s">
        <v>3289</v>
      </c>
      <c r="R218" s="179" t="s">
        <v>618</v>
      </c>
      <c r="S218" s="180" t="s">
        <v>3916</v>
      </c>
      <c r="T218" s="178" t="s">
        <v>2805</v>
      </c>
      <c r="U218" s="178" t="s">
        <v>3204</v>
      </c>
      <c r="V218" s="178" t="s">
        <v>3607</v>
      </c>
      <c r="W218" s="178" t="s">
        <v>2805</v>
      </c>
      <c r="X218" s="178" t="s">
        <v>3204</v>
      </c>
      <c r="Y218" s="178" t="s">
        <v>3607</v>
      </c>
      <c r="Z218" s="178" t="s">
        <v>2805</v>
      </c>
      <c r="AA218" s="178" t="s">
        <v>2791</v>
      </c>
      <c r="AB218" s="178" t="s">
        <v>2791</v>
      </c>
      <c r="AC218" s="120" t="s">
        <v>2791</v>
      </c>
      <c r="AD218" s="120" t="s">
        <v>2791</v>
      </c>
      <c r="AE218" s="120" t="s">
        <v>2791</v>
      </c>
      <c r="AF218" s="120" t="s">
        <v>2791</v>
      </c>
      <c r="AG218" s="95" t="s">
        <v>2905</v>
      </c>
      <c r="AH218" s="123">
        <f>COUNTIF(Ongoing!$A$2:$X$26,A218)</f>
        <v>0</v>
      </c>
    </row>
    <row r="219" ht="26.25" customHeight="1">
      <c r="A219" s="180" t="s">
        <v>432</v>
      </c>
      <c r="B219" s="180" t="s">
        <v>78</v>
      </c>
      <c r="C219" s="181" t="s">
        <v>78</v>
      </c>
      <c r="D219" s="115" t="s">
        <v>197</v>
      </c>
      <c r="E219" s="115" t="s">
        <v>2994</v>
      </c>
      <c r="F219" s="175" t="s">
        <v>2775</v>
      </c>
      <c r="G219" s="115" t="s">
        <v>3917</v>
      </c>
      <c r="H219" s="176" t="s">
        <v>3509</v>
      </c>
      <c r="I219" s="177" t="s">
        <v>433</v>
      </c>
      <c r="J219" s="177" t="s">
        <v>2835</v>
      </c>
      <c r="K219" s="177" t="s">
        <v>3918</v>
      </c>
      <c r="L219" s="177" t="s">
        <v>607</v>
      </c>
      <c r="M219" s="178" t="s">
        <v>2905</v>
      </c>
      <c r="N219" s="178" t="s">
        <v>2796</v>
      </c>
      <c r="O219" s="178" t="s">
        <v>2781</v>
      </c>
      <c r="P219" s="178" t="s">
        <v>2826</v>
      </c>
      <c r="Q219" s="179" t="s">
        <v>2826</v>
      </c>
      <c r="R219" s="179" t="s">
        <v>431</v>
      </c>
      <c r="S219" s="180" t="s">
        <v>3919</v>
      </c>
      <c r="T219" s="178" t="s">
        <v>2828</v>
      </c>
      <c r="U219" s="178" t="s">
        <v>2829</v>
      </c>
      <c r="V219" s="178" t="s">
        <v>2829</v>
      </c>
      <c r="W219" s="178" t="s">
        <v>2828</v>
      </c>
      <c r="X219" s="178" t="s">
        <v>2829</v>
      </c>
      <c r="Y219" s="178" t="s">
        <v>2829</v>
      </c>
      <c r="Z219" s="178" t="s">
        <v>2828</v>
      </c>
      <c r="AA219" s="178" t="s">
        <v>2791</v>
      </c>
      <c r="AB219" s="178" t="s">
        <v>2791</v>
      </c>
      <c r="AC219" s="120" t="s">
        <v>2791</v>
      </c>
      <c r="AD219" s="120" t="s">
        <v>2791</v>
      </c>
      <c r="AE219" s="120" t="s">
        <v>2791</v>
      </c>
      <c r="AF219" s="120" t="s">
        <v>2791</v>
      </c>
      <c r="AG219" s="95" t="s">
        <v>2905</v>
      </c>
      <c r="AH219" s="123">
        <f>COUNTIF(Ongoing!$A$2:$X$26,A219)</f>
        <v>0</v>
      </c>
    </row>
    <row r="220" ht="26.25" customHeight="1">
      <c r="A220" s="182" t="s">
        <v>567</v>
      </c>
      <c r="B220" s="182" t="s">
        <v>63</v>
      </c>
      <c r="C220" s="183" t="s">
        <v>74</v>
      </c>
      <c r="D220" s="115" t="s">
        <v>103</v>
      </c>
      <c r="E220" s="115" t="s">
        <v>3033</v>
      </c>
      <c r="F220" s="175" t="s">
        <v>2775</v>
      </c>
      <c r="G220" s="115" t="s">
        <v>3920</v>
      </c>
      <c r="H220" s="176" t="s">
        <v>3614</v>
      </c>
      <c r="I220" s="177" t="s">
        <v>568</v>
      </c>
      <c r="J220" s="177" t="s">
        <v>2891</v>
      </c>
      <c r="K220" s="177" t="s">
        <v>3122</v>
      </c>
      <c r="L220" s="177" t="s">
        <v>2954</v>
      </c>
      <c r="M220" s="178" t="s">
        <v>2173</v>
      </c>
      <c r="N220" s="178" t="s">
        <v>2796</v>
      </c>
      <c r="O220" s="178" t="s">
        <v>2781</v>
      </c>
      <c r="P220" s="178" t="s">
        <v>2837</v>
      </c>
      <c r="Q220" s="179" t="s">
        <v>3058</v>
      </c>
      <c r="R220" s="179" t="s">
        <v>413</v>
      </c>
      <c r="S220" s="182" t="s">
        <v>3921</v>
      </c>
      <c r="T220" s="178" t="s">
        <v>2897</v>
      </c>
      <c r="U220" s="178" t="s">
        <v>2841</v>
      </c>
      <c r="V220" s="178" t="s">
        <v>3025</v>
      </c>
      <c r="W220" s="178" t="s">
        <v>2897</v>
      </c>
      <c r="X220" s="178" t="s">
        <v>2841</v>
      </c>
      <c r="Y220" s="178" t="s">
        <v>3025</v>
      </c>
      <c r="Z220" s="178" t="s">
        <v>2897</v>
      </c>
      <c r="AA220" s="178" t="s">
        <v>2791</v>
      </c>
      <c r="AB220" s="178" t="s">
        <v>2791</v>
      </c>
      <c r="AC220" s="120" t="s">
        <v>2791</v>
      </c>
      <c r="AD220" s="120" t="s">
        <v>2791</v>
      </c>
      <c r="AE220" s="120" t="s">
        <v>2791</v>
      </c>
      <c r="AF220" s="120" t="s">
        <v>2791</v>
      </c>
      <c r="AG220" s="95" t="s">
        <v>2173</v>
      </c>
      <c r="AH220" s="123">
        <f>COUNTIF(Ongoing!$A$2:$X$26,A220)</f>
        <v>0</v>
      </c>
    </row>
    <row r="221" ht="26.25" customHeight="1">
      <c r="A221" s="182" t="s">
        <v>554</v>
      </c>
      <c r="B221" s="182" t="s">
        <v>78</v>
      </c>
      <c r="C221" s="183" t="s">
        <v>124</v>
      </c>
      <c r="D221" s="115" t="s">
        <v>249</v>
      </c>
      <c r="E221" s="115" t="s">
        <v>2821</v>
      </c>
      <c r="F221" s="175" t="s">
        <v>2775</v>
      </c>
      <c r="G221" s="115" t="s">
        <v>3922</v>
      </c>
      <c r="H221" s="176" t="s">
        <v>628</v>
      </c>
      <c r="I221" s="177" t="s">
        <v>320</v>
      </c>
      <c r="J221" s="177" t="s">
        <v>2823</v>
      </c>
      <c r="K221" s="177" t="s">
        <v>2810</v>
      </c>
      <c r="L221" s="177" t="s">
        <v>2858</v>
      </c>
      <c r="M221" s="178" t="s">
        <v>3563</v>
      </c>
      <c r="N221" s="178" t="s">
        <v>2796</v>
      </c>
      <c r="O221" s="178" t="s">
        <v>2781</v>
      </c>
      <c r="P221" s="178" t="s">
        <v>2967</v>
      </c>
      <c r="Q221" s="179" t="s">
        <v>3116</v>
      </c>
      <c r="R221" s="179" t="s">
        <v>413</v>
      </c>
      <c r="S221" s="182" t="s">
        <v>3923</v>
      </c>
      <c r="T221" s="178" t="s">
        <v>2820</v>
      </c>
      <c r="U221" s="178" t="s">
        <v>2843</v>
      </c>
      <c r="V221" s="178" t="s">
        <v>3161</v>
      </c>
      <c r="W221" s="178" t="s">
        <v>3154</v>
      </c>
      <c r="X221" s="178" t="s">
        <v>2789</v>
      </c>
      <c r="Y221" s="178" t="s">
        <v>2972</v>
      </c>
      <c r="Z221" s="178" t="s">
        <v>2856</v>
      </c>
      <c r="AA221" s="178" t="s">
        <v>2791</v>
      </c>
      <c r="AB221" s="178" t="s">
        <v>2791</v>
      </c>
      <c r="AC221" s="120" t="s">
        <v>2791</v>
      </c>
      <c r="AD221" s="120" t="s">
        <v>2791</v>
      </c>
      <c r="AE221" s="120" t="s">
        <v>2791</v>
      </c>
      <c r="AF221" s="120" t="s">
        <v>2791</v>
      </c>
      <c r="AG221" s="95" t="s">
        <v>3563</v>
      </c>
      <c r="AH221" s="123">
        <f>COUNTIF(Ongoing!$A$2:$X$26,A221)</f>
        <v>0</v>
      </c>
    </row>
    <row r="222" ht="26.25" customHeight="1">
      <c r="A222" s="182" t="s">
        <v>312</v>
      </c>
      <c r="B222" s="182" t="s">
        <v>78</v>
      </c>
      <c r="C222" s="183" t="s">
        <v>124</v>
      </c>
      <c r="D222" s="115" t="s">
        <v>197</v>
      </c>
      <c r="E222" s="115" t="s">
        <v>2994</v>
      </c>
      <c r="F222" s="175" t="s">
        <v>2775</v>
      </c>
      <c r="G222" s="115" t="s">
        <v>3924</v>
      </c>
      <c r="H222" s="176" t="s">
        <v>3925</v>
      </c>
      <c r="I222" s="177" t="s">
        <v>313</v>
      </c>
      <c r="J222" s="177" t="s">
        <v>1224</v>
      </c>
      <c r="K222" s="177" t="s">
        <v>1878</v>
      </c>
      <c r="L222" s="177" t="s">
        <v>2968</v>
      </c>
      <c r="M222" s="178" t="s">
        <v>3102</v>
      </c>
      <c r="N222" s="178" t="s">
        <v>3114</v>
      </c>
      <c r="O222" s="178" t="s">
        <v>2781</v>
      </c>
      <c r="P222" s="178" t="s">
        <v>2797</v>
      </c>
      <c r="Q222" s="179" t="s">
        <v>433</v>
      </c>
      <c r="R222" s="179" t="s">
        <v>269</v>
      </c>
      <c r="S222" s="182" t="s">
        <v>3926</v>
      </c>
      <c r="T222" s="178" t="s">
        <v>3106</v>
      </c>
      <c r="U222" s="178" t="s">
        <v>3276</v>
      </c>
      <c r="V222" s="178" t="s">
        <v>3715</v>
      </c>
      <c r="W222" s="178" t="s">
        <v>3106</v>
      </c>
      <c r="X222" s="178" t="s">
        <v>3276</v>
      </c>
      <c r="Y222" s="178" t="s">
        <v>3715</v>
      </c>
      <c r="Z222" s="178" t="s">
        <v>3106</v>
      </c>
      <c r="AA222" s="178" t="s">
        <v>2791</v>
      </c>
      <c r="AB222" s="178" t="s">
        <v>2791</v>
      </c>
      <c r="AC222" s="120" t="s">
        <v>2791</v>
      </c>
      <c r="AD222" s="120" t="s">
        <v>2791</v>
      </c>
      <c r="AE222" s="120" t="s">
        <v>2791</v>
      </c>
      <c r="AF222" s="120" t="s">
        <v>2791</v>
      </c>
      <c r="AG222" s="95" t="s">
        <v>3102</v>
      </c>
      <c r="AH222" s="123">
        <f>COUNTIF(Ongoing!$A$2:$X$26,A222)</f>
        <v>0</v>
      </c>
    </row>
    <row r="223" ht="26.25" customHeight="1">
      <c r="A223" s="182" t="s">
        <v>652</v>
      </c>
      <c r="B223" s="182" t="s">
        <v>63</v>
      </c>
      <c r="C223" s="183" t="s">
        <v>64</v>
      </c>
      <c r="D223" s="115" t="s">
        <v>90</v>
      </c>
      <c r="E223" s="115" t="s">
        <v>3045</v>
      </c>
      <c r="F223" s="175" t="s">
        <v>2775</v>
      </c>
      <c r="G223" s="115" t="s">
        <v>3927</v>
      </c>
      <c r="H223" s="176" t="s">
        <v>716</v>
      </c>
      <c r="I223" s="177" t="s">
        <v>494</v>
      </c>
      <c r="J223" s="177" t="s">
        <v>2823</v>
      </c>
      <c r="K223" s="177" t="s">
        <v>2810</v>
      </c>
      <c r="L223" s="177" t="s">
        <v>2954</v>
      </c>
      <c r="M223" s="178" t="s">
        <v>3642</v>
      </c>
      <c r="N223" s="178" t="s">
        <v>2796</v>
      </c>
      <c r="O223" s="178" t="s">
        <v>2781</v>
      </c>
      <c r="P223" s="178" t="s">
        <v>413</v>
      </c>
      <c r="Q223" s="179" t="s">
        <v>3038</v>
      </c>
      <c r="R223" s="179" t="s">
        <v>618</v>
      </c>
      <c r="S223" s="182" t="s">
        <v>3928</v>
      </c>
      <c r="T223" s="178" t="s">
        <v>3042</v>
      </c>
      <c r="U223" s="178" t="s">
        <v>2831</v>
      </c>
      <c r="V223" s="178" t="s">
        <v>3241</v>
      </c>
      <c r="W223" s="178" t="s">
        <v>3042</v>
      </c>
      <c r="X223" s="178" t="s">
        <v>2831</v>
      </c>
      <c r="Y223" s="178" t="s">
        <v>3241</v>
      </c>
      <c r="Z223" s="178" t="s">
        <v>3042</v>
      </c>
      <c r="AA223" s="178" t="s">
        <v>2791</v>
      </c>
      <c r="AB223" s="178" t="s">
        <v>2791</v>
      </c>
      <c r="AC223" s="120" t="s">
        <v>2791</v>
      </c>
      <c r="AD223" s="120" t="s">
        <v>2791</v>
      </c>
      <c r="AE223" s="120" t="s">
        <v>2791</v>
      </c>
      <c r="AF223" s="120" t="s">
        <v>2791</v>
      </c>
      <c r="AG223" s="95" t="s">
        <v>3642</v>
      </c>
      <c r="AH223" s="123">
        <f>COUNTIF(Ongoing!$A$2:$X$26,A223)</f>
        <v>0</v>
      </c>
    </row>
    <row r="224" ht="26.25" customHeight="1">
      <c r="A224" s="182" t="s">
        <v>456</v>
      </c>
      <c r="B224" s="182" t="s">
        <v>917</v>
      </c>
      <c r="C224" s="183" t="s">
        <v>53</v>
      </c>
      <c r="D224" s="115" t="s">
        <v>162</v>
      </c>
      <c r="E224" s="115" t="s">
        <v>2832</v>
      </c>
      <c r="F224" s="175" t="s">
        <v>2775</v>
      </c>
      <c r="G224" s="115" t="s">
        <v>3929</v>
      </c>
      <c r="H224" s="176" t="s">
        <v>3930</v>
      </c>
      <c r="I224" s="177" t="s">
        <v>457</v>
      </c>
      <c r="J224" s="177" t="s">
        <v>3353</v>
      </c>
      <c r="K224" s="177" t="s">
        <v>2137</v>
      </c>
      <c r="L224" s="177" t="s">
        <v>3006</v>
      </c>
      <c r="M224" s="178" t="s">
        <v>2941</v>
      </c>
      <c r="N224" s="178" t="s">
        <v>2796</v>
      </c>
      <c r="O224" s="178" t="s">
        <v>2781</v>
      </c>
      <c r="P224" s="178" t="s">
        <v>2999</v>
      </c>
      <c r="Q224" s="179" t="s">
        <v>2999</v>
      </c>
      <c r="R224" s="179" t="s">
        <v>431</v>
      </c>
      <c r="S224" s="182" t="s">
        <v>3931</v>
      </c>
      <c r="T224" s="178" t="s">
        <v>3105</v>
      </c>
      <c r="U224" s="178" t="s">
        <v>3001</v>
      </c>
      <c r="V224" s="178" t="s">
        <v>3001</v>
      </c>
      <c r="W224" s="178" t="s">
        <v>3105</v>
      </c>
      <c r="X224" s="178" t="s">
        <v>3001</v>
      </c>
      <c r="Y224" s="178" t="s">
        <v>3001</v>
      </c>
      <c r="Z224" s="178" t="s">
        <v>3105</v>
      </c>
      <c r="AA224" s="178" t="s">
        <v>2791</v>
      </c>
      <c r="AB224" s="178" t="s">
        <v>2791</v>
      </c>
      <c r="AC224" s="120" t="s">
        <v>2791</v>
      </c>
      <c r="AD224" s="120" t="s">
        <v>2791</v>
      </c>
      <c r="AE224" s="120" t="s">
        <v>2791</v>
      </c>
      <c r="AF224" s="120" t="s">
        <v>2791</v>
      </c>
      <c r="AG224" s="95" t="s">
        <v>2941</v>
      </c>
      <c r="AH224" s="123">
        <f>COUNTIF(Ongoing!$A$2:$X$26,A224)</f>
        <v>0</v>
      </c>
    </row>
    <row r="225" ht="26.25" customHeight="1">
      <c r="A225" s="182" t="s">
        <v>325</v>
      </c>
      <c r="B225" s="182" t="s">
        <v>974</v>
      </c>
      <c r="C225" s="183" t="s">
        <v>144</v>
      </c>
      <c r="D225" s="115" t="s">
        <v>90</v>
      </c>
      <c r="E225" s="115" t="s">
        <v>3045</v>
      </c>
      <c r="F225" s="175" t="s">
        <v>2775</v>
      </c>
      <c r="G225" s="115" t="s">
        <v>3932</v>
      </c>
      <c r="H225" s="176" t="s">
        <v>87</v>
      </c>
      <c r="I225" s="177" t="s">
        <v>320</v>
      </c>
      <c r="J225" s="177" t="s">
        <v>2823</v>
      </c>
      <c r="K225" s="177" t="s">
        <v>2810</v>
      </c>
      <c r="L225" s="177" t="s">
        <v>3776</v>
      </c>
      <c r="M225" s="178" t="s">
        <v>235</v>
      </c>
      <c r="N225" s="178" t="s">
        <v>2796</v>
      </c>
      <c r="O225" s="178" t="s">
        <v>2781</v>
      </c>
      <c r="P225" s="178" t="s">
        <v>2798</v>
      </c>
      <c r="Q225" s="179" t="s">
        <v>3776</v>
      </c>
      <c r="R225" s="179" t="s">
        <v>269</v>
      </c>
      <c r="S225" s="182" t="s">
        <v>3933</v>
      </c>
      <c r="T225" s="178" t="s">
        <v>3052</v>
      </c>
      <c r="U225" s="178" t="s">
        <v>3398</v>
      </c>
      <c r="V225" s="178" t="s">
        <v>3934</v>
      </c>
      <c r="W225" s="178" t="s">
        <v>3052</v>
      </c>
      <c r="X225" s="178" t="s">
        <v>3398</v>
      </c>
      <c r="Y225" s="178" t="s">
        <v>3934</v>
      </c>
      <c r="Z225" s="178" t="s">
        <v>3052</v>
      </c>
      <c r="AA225" s="178" t="s">
        <v>2791</v>
      </c>
      <c r="AB225" s="178" t="s">
        <v>2791</v>
      </c>
      <c r="AC225" s="120" t="s">
        <v>2791</v>
      </c>
      <c r="AD225" s="120" t="s">
        <v>2791</v>
      </c>
      <c r="AE225" s="120" t="s">
        <v>2791</v>
      </c>
      <c r="AF225" s="120" t="s">
        <v>2791</v>
      </c>
      <c r="AG225" s="95" t="s">
        <v>235</v>
      </c>
      <c r="AH225" s="123">
        <f>COUNTIF(Ongoing!$A$2:$X$26,A225)</f>
        <v>0</v>
      </c>
    </row>
    <row r="226" ht="26.25" customHeight="1">
      <c r="A226" s="182" t="s">
        <v>391</v>
      </c>
      <c r="B226" s="182" t="s">
        <v>917</v>
      </c>
      <c r="C226" s="183" t="s">
        <v>53</v>
      </c>
      <c r="D226" s="115" t="s">
        <v>98</v>
      </c>
      <c r="E226" s="115" t="s">
        <v>2889</v>
      </c>
      <c r="F226" s="175" t="s">
        <v>2775</v>
      </c>
      <c r="G226" s="115" t="s">
        <v>3935</v>
      </c>
      <c r="H226" s="176" t="s">
        <v>3622</v>
      </c>
      <c r="I226" s="177" t="s">
        <v>392</v>
      </c>
      <c r="J226" s="177" t="s">
        <v>2929</v>
      </c>
      <c r="K226" s="177" t="s">
        <v>3280</v>
      </c>
      <c r="L226" s="177" t="s">
        <v>3029</v>
      </c>
      <c r="M226" s="178" t="s">
        <v>2836</v>
      </c>
      <c r="N226" s="178" t="s">
        <v>2796</v>
      </c>
      <c r="O226" s="178" t="s">
        <v>2781</v>
      </c>
      <c r="P226" s="178" t="s">
        <v>3058</v>
      </c>
      <c r="Q226" s="179" t="s">
        <v>3058</v>
      </c>
      <c r="R226" s="179" t="s">
        <v>372</v>
      </c>
      <c r="S226" s="182" t="s">
        <v>3936</v>
      </c>
      <c r="T226" s="178" t="s">
        <v>2897</v>
      </c>
      <c r="U226" s="178" t="s">
        <v>3025</v>
      </c>
      <c r="V226" s="178" t="s">
        <v>3025</v>
      </c>
      <c r="W226" s="178" t="s">
        <v>2897</v>
      </c>
      <c r="X226" s="178" t="s">
        <v>3025</v>
      </c>
      <c r="Y226" s="178" t="s">
        <v>3025</v>
      </c>
      <c r="Z226" s="178" t="s">
        <v>2897</v>
      </c>
      <c r="AA226" s="178" t="s">
        <v>2791</v>
      </c>
      <c r="AB226" s="178" t="s">
        <v>2791</v>
      </c>
      <c r="AC226" s="120" t="s">
        <v>2791</v>
      </c>
      <c r="AD226" s="120" t="s">
        <v>2791</v>
      </c>
      <c r="AE226" s="120" t="s">
        <v>2791</v>
      </c>
      <c r="AF226" s="120" t="s">
        <v>2791</v>
      </c>
      <c r="AG226" s="95" t="s">
        <v>2836</v>
      </c>
      <c r="AH226" s="123">
        <f>COUNTIF(Ongoing!$A$2:$X$26,A226)</f>
        <v>0</v>
      </c>
    </row>
    <row r="227" ht="26.25" customHeight="1">
      <c r="A227" s="182" t="s">
        <v>815</v>
      </c>
      <c r="B227" s="182" t="s">
        <v>63</v>
      </c>
      <c r="C227" s="183" t="s">
        <v>70</v>
      </c>
      <c r="D227" s="115" t="s">
        <v>249</v>
      </c>
      <c r="E227" s="115" t="s">
        <v>2821</v>
      </c>
      <c r="F227" s="175" t="s">
        <v>2775</v>
      </c>
      <c r="G227" s="115" t="s">
        <v>3937</v>
      </c>
      <c r="H227" s="176" t="s">
        <v>698</v>
      </c>
      <c r="I227" s="177" t="s">
        <v>494</v>
      </c>
      <c r="J227" s="177" t="s">
        <v>2823</v>
      </c>
      <c r="K227" s="177" t="s">
        <v>2810</v>
      </c>
      <c r="L227" s="177" t="s">
        <v>2824</v>
      </c>
      <c r="M227" s="178" t="s">
        <v>3057</v>
      </c>
      <c r="N227" s="178" t="s">
        <v>2796</v>
      </c>
      <c r="O227" s="178" t="s">
        <v>2781</v>
      </c>
      <c r="P227" s="178" t="s">
        <v>3379</v>
      </c>
      <c r="Q227" s="179" t="s">
        <v>2826</v>
      </c>
      <c r="R227" s="179" t="s">
        <v>618</v>
      </c>
      <c r="S227" s="182" t="s">
        <v>3938</v>
      </c>
      <c r="T227" s="178" t="s">
        <v>2908</v>
      </c>
      <c r="U227" s="178" t="s">
        <v>3214</v>
      </c>
      <c r="V227" s="178" t="s">
        <v>3140</v>
      </c>
      <c r="W227" s="178" t="s">
        <v>2820</v>
      </c>
      <c r="X227" s="178" t="s">
        <v>3425</v>
      </c>
      <c r="Y227" s="178" t="s">
        <v>3939</v>
      </c>
      <c r="Z227" s="178" t="s">
        <v>3150</v>
      </c>
      <c r="AA227" s="178" t="s">
        <v>2791</v>
      </c>
      <c r="AB227" s="178" t="s">
        <v>2791</v>
      </c>
      <c r="AC227" s="120" t="s">
        <v>2791</v>
      </c>
      <c r="AD227" s="120" t="s">
        <v>2791</v>
      </c>
      <c r="AE227" s="120" t="s">
        <v>2791</v>
      </c>
      <c r="AF227" s="120" t="s">
        <v>2791</v>
      </c>
      <c r="AG227" s="95" t="s">
        <v>3057</v>
      </c>
      <c r="AH227" s="123">
        <f>COUNTIF(Ongoing!$A$2:$X$26,A227)</f>
        <v>0</v>
      </c>
    </row>
    <row r="228" ht="26.25" customHeight="1">
      <c r="A228" s="182" t="s">
        <v>627</v>
      </c>
      <c r="B228" s="182" t="s">
        <v>917</v>
      </c>
      <c r="C228" s="183" t="s">
        <v>61</v>
      </c>
      <c r="D228" s="115" t="s">
        <v>249</v>
      </c>
      <c r="E228" s="115" t="s">
        <v>2821</v>
      </c>
      <c r="F228" s="175" t="s">
        <v>2775</v>
      </c>
      <c r="G228" s="115" t="s">
        <v>3940</v>
      </c>
      <c r="H228" s="176" t="s">
        <v>3614</v>
      </c>
      <c r="I228" s="177" t="s">
        <v>628</v>
      </c>
      <c r="J228" s="177" t="s">
        <v>2891</v>
      </c>
      <c r="K228" s="177" t="s">
        <v>2823</v>
      </c>
      <c r="L228" s="177" t="s">
        <v>2826</v>
      </c>
      <c r="M228" s="178" t="s">
        <v>2878</v>
      </c>
      <c r="N228" s="178" t="s">
        <v>2796</v>
      </c>
      <c r="O228" s="178" t="s">
        <v>2781</v>
      </c>
      <c r="P228" s="178" t="s">
        <v>3423</v>
      </c>
      <c r="Q228" s="179" t="s">
        <v>3138</v>
      </c>
      <c r="R228" s="179" t="s">
        <v>618</v>
      </c>
      <c r="S228" s="182" t="s">
        <v>3941</v>
      </c>
      <c r="T228" s="178" t="s">
        <v>2805</v>
      </c>
      <c r="U228" s="178" t="s">
        <v>2816</v>
      </c>
      <c r="V228" s="178" t="s">
        <v>2788</v>
      </c>
      <c r="W228" s="178" t="s">
        <v>2800</v>
      </c>
      <c r="X228" s="178" t="s">
        <v>2816</v>
      </c>
      <c r="Y228" s="178" t="s">
        <v>3081</v>
      </c>
      <c r="Z228" s="178" t="s">
        <v>2926</v>
      </c>
      <c r="AA228" s="178" t="s">
        <v>2791</v>
      </c>
      <c r="AB228" s="178" t="s">
        <v>2791</v>
      </c>
      <c r="AC228" s="120" t="s">
        <v>2791</v>
      </c>
      <c r="AD228" s="120" t="s">
        <v>2791</v>
      </c>
      <c r="AE228" s="120" t="s">
        <v>2791</v>
      </c>
      <c r="AF228" s="120" t="s">
        <v>2791</v>
      </c>
      <c r="AG228" s="95" t="s">
        <v>2878</v>
      </c>
      <c r="AH228" s="123">
        <f>COUNTIF(Ongoing!$A$2:$X$26,A228)</f>
        <v>0</v>
      </c>
    </row>
    <row r="229" ht="26.25" customHeight="1">
      <c r="A229" s="182" t="s">
        <v>401</v>
      </c>
      <c r="B229" s="182" t="s">
        <v>917</v>
      </c>
      <c r="C229" s="183" t="s">
        <v>59</v>
      </c>
      <c r="D229" s="115" t="s">
        <v>238</v>
      </c>
      <c r="E229" s="115" t="s">
        <v>3020</v>
      </c>
      <c r="F229" s="175" t="s">
        <v>2775</v>
      </c>
      <c r="G229" s="115" t="s">
        <v>3942</v>
      </c>
      <c r="H229" s="176" t="s">
        <v>3542</v>
      </c>
      <c r="I229" s="177" t="s">
        <v>402</v>
      </c>
      <c r="J229" s="177" t="s">
        <v>3270</v>
      </c>
      <c r="K229" s="177" t="s">
        <v>1703</v>
      </c>
      <c r="L229" s="177" t="s">
        <v>3029</v>
      </c>
      <c r="M229" s="178" t="s">
        <v>3220</v>
      </c>
      <c r="N229" s="178" t="s">
        <v>2796</v>
      </c>
      <c r="O229" s="178" t="s">
        <v>2781</v>
      </c>
      <c r="P229" s="178" t="s">
        <v>2837</v>
      </c>
      <c r="Q229" s="179" t="s">
        <v>2837</v>
      </c>
      <c r="R229" s="179" t="s">
        <v>372</v>
      </c>
      <c r="S229" s="182" t="s">
        <v>3943</v>
      </c>
      <c r="T229" s="178" t="s">
        <v>3181</v>
      </c>
      <c r="U229" s="178" t="s">
        <v>2841</v>
      </c>
      <c r="V229" s="178" t="s">
        <v>2841</v>
      </c>
      <c r="W229" s="178" t="s">
        <v>3181</v>
      </c>
      <c r="X229" s="178" t="s">
        <v>2841</v>
      </c>
      <c r="Y229" s="178" t="s">
        <v>2841</v>
      </c>
      <c r="Z229" s="178" t="s">
        <v>3181</v>
      </c>
      <c r="AA229" s="178" t="s">
        <v>2791</v>
      </c>
      <c r="AB229" s="178" t="s">
        <v>2791</v>
      </c>
      <c r="AC229" s="120" t="s">
        <v>2791</v>
      </c>
      <c r="AD229" s="120" t="s">
        <v>2791</v>
      </c>
      <c r="AE229" s="120" t="s">
        <v>2791</v>
      </c>
      <c r="AF229" s="120" t="s">
        <v>2791</v>
      </c>
      <c r="AG229" s="95" t="s">
        <v>3220</v>
      </c>
      <c r="AH229" s="123">
        <f>COUNTIF(Ongoing!$A$2:$X$26,A229)</f>
        <v>0</v>
      </c>
    </row>
    <row r="230" ht="26.25" customHeight="1">
      <c r="A230" s="182" t="s">
        <v>738</v>
      </c>
      <c r="B230" s="182" t="s">
        <v>917</v>
      </c>
      <c r="C230" s="183" t="s">
        <v>56</v>
      </c>
      <c r="D230" s="115" t="s">
        <v>249</v>
      </c>
      <c r="E230" s="115" t="s">
        <v>2821</v>
      </c>
      <c r="F230" s="175" t="s">
        <v>2775</v>
      </c>
      <c r="G230" s="115" t="s">
        <v>3944</v>
      </c>
      <c r="H230" s="176" t="s">
        <v>615</v>
      </c>
      <c r="I230" s="177" t="s">
        <v>626</v>
      </c>
      <c r="J230" s="177" t="s">
        <v>2977</v>
      </c>
      <c r="K230" s="177" t="s">
        <v>2810</v>
      </c>
      <c r="L230" s="177" t="s">
        <v>2847</v>
      </c>
      <c r="M230" s="178" t="s">
        <v>3682</v>
      </c>
      <c r="N230" s="178" t="s">
        <v>2796</v>
      </c>
      <c r="O230" s="178" t="s">
        <v>2781</v>
      </c>
      <c r="P230" s="178" t="s">
        <v>3137</v>
      </c>
      <c r="Q230" s="179" t="s">
        <v>2813</v>
      </c>
      <c r="R230" s="179" t="s">
        <v>618</v>
      </c>
      <c r="S230" s="182" t="s">
        <v>3945</v>
      </c>
      <c r="T230" s="178" t="s">
        <v>3150</v>
      </c>
      <c r="U230" s="178" t="s">
        <v>3140</v>
      </c>
      <c r="V230" s="178" t="s">
        <v>2817</v>
      </c>
      <c r="W230" s="178" t="s">
        <v>3150</v>
      </c>
      <c r="X230" s="178" t="s">
        <v>3140</v>
      </c>
      <c r="Y230" s="178" t="s">
        <v>2817</v>
      </c>
      <c r="Z230" s="178" t="s">
        <v>3150</v>
      </c>
      <c r="AA230" s="178" t="s">
        <v>2791</v>
      </c>
      <c r="AB230" s="178" t="s">
        <v>2791</v>
      </c>
      <c r="AC230" s="120" t="s">
        <v>2791</v>
      </c>
      <c r="AD230" s="120" t="s">
        <v>2791</v>
      </c>
      <c r="AE230" s="120" t="s">
        <v>2791</v>
      </c>
      <c r="AF230" s="120" t="s">
        <v>2791</v>
      </c>
      <c r="AG230" s="95" t="s">
        <v>3682</v>
      </c>
      <c r="AH230" s="123">
        <f>COUNTIF(Ongoing!$A$2:$X$26,A230)</f>
        <v>0</v>
      </c>
    </row>
    <row r="231" ht="26.25" customHeight="1">
      <c r="A231" s="182" t="s">
        <v>436</v>
      </c>
      <c r="B231" s="182" t="s">
        <v>78</v>
      </c>
      <c r="C231" s="183" t="s">
        <v>78</v>
      </c>
      <c r="D231" s="115" t="s">
        <v>249</v>
      </c>
      <c r="E231" s="115" t="s">
        <v>2821</v>
      </c>
      <c r="F231" s="175" t="s">
        <v>2775</v>
      </c>
      <c r="G231" s="115" t="s">
        <v>3946</v>
      </c>
      <c r="H231" s="176" t="s">
        <v>240</v>
      </c>
      <c r="I231" s="177" t="s">
        <v>437</v>
      </c>
      <c r="J231" s="177" t="s">
        <v>2929</v>
      </c>
      <c r="K231" s="177" t="s">
        <v>3122</v>
      </c>
      <c r="L231" s="177" t="s">
        <v>2892</v>
      </c>
      <c r="M231" s="178" t="s">
        <v>3252</v>
      </c>
      <c r="N231" s="178" t="s">
        <v>2796</v>
      </c>
      <c r="O231" s="178" t="s">
        <v>2781</v>
      </c>
      <c r="P231" s="178" t="s">
        <v>2860</v>
      </c>
      <c r="Q231" s="179" t="s">
        <v>433</v>
      </c>
      <c r="R231" s="179" t="s">
        <v>431</v>
      </c>
      <c r="S231" s="182" t="s">
        <v>3947</v>
      </c>
      <c r="T231" s="178" t="s">
        <v>3105</v>
      </c>
      <c r="U231" s="178" t="s">
        <v>2863</v>
      </c>
      <c r="V231" s="178" t="s">
        <v>3715</v>
      </c>
      <c r="W231" s="178" t="s">
        <v>3105</v>
      </c>
      <c r="X231" s="178" t="s">
        <v>2863</v>
      </c>
      <c r="Y231" s="178" t="s">
        <v>3715</v>
      </c>
      <c r="Z231" s="178" t="s">
        <v>3105</v>
      </c>
      <c r="AA231" s="178" t="s">
        <v>2791</v>
      </c>
      <c r="AB231" s="178" t="s">
        <v>2791</v>
      </c>
      <c r="AC231" s="120" t="s">
        <v>2791</v>
      </c>
      <c r="AD231" s="120" t="s">
        <v>2791</v>
      </c>
      <c r="AE231" s="120" t="s">
        <v>2791</v>
      </c>
      <c r="AF231" s="120" t="s">
        <v>2791</v>
      </c>
      <c r="AG231" s="95" t="s">
        <v>3252</v>
      </c>
      <c r="AH231" s="123">
        <f>COUNTIF(Ongoing!$A$2:$X$26,A231)</f>
        <v>0</v>
      </c>
    </row>
    <row r="232" ht="26.25" customHeight="1">
      <c r="A232" s="184" t="s">
        <v>830</v>
      </c>
      <c r="B232" s="184" t="s">
        <v>63</v>
      </c>
      <c r="C232" s="185" t="s">
        <v>70</v>
      </c>
      <c r="D232" s="115" t="s">
        <v>249</v>
      </c>
      <c r="E232" s="115" t="s">
        <v>2821</v>
      </c>
      <c r="F232" s="175" t="s">
        <v>2775</v>
      </c>
      <c r="G232" s="115" t="s">
        <v>3948</v>
      </c>
      <c r="H232" s="176" t="s">
        <v>698</v>
      </c>
      <c r="I232" s="177" t="s">
        <v>505</v>
      </c>
      <c r="J232" s="177" t="s">
        <v>2823</v>
      </c>
      <c r="K232" s="177" t="s">
        <v>2810</v>
      </c>
      <c r="L232" s="177" t="s">
        <v>419</v>
      </c>
      <c r="M232" s="178" t="s">
        <v>2859</v>
      </c>
      <c r="N232" s="178" t="s">
        <v>2796</v>
      </c>
      <c r="O232" s="178" t="s">
        <v>2781</v>
      </c>
      <c r="P232" s="178" t="s">
        <v>3949</v>
      </c>
      <c r="Q232" s="179" t="s">
        <v>3950</v>
      </c>
      <c r="R232" s="179" t="s">
        <v>618</v>
      </c>
      <c r="S232" s="184" t="s">
        <v>3951</v>
      </c>
      <c r="T232" s="178" t="s">
        <v>2884</v>
      </c>
      <c r="U232" s="178" t="s">
        <v>3346</v>
      </c>
      <c r="V232" s="178" t="s">
        <v>3952</v>
      </c>
      <c r="W232" s="178" t="s">
        <v>2884</v>
      </c>
      <c r="X232" s="178" t="s">
        <v>3346</v>
      </c>
      <c r="Y232" s="178" t="s">
        <v>3952</v>
      </c>
      <c r="Z232" s="178" t="s">
        <v>2884</v>
      </c>
      <c r="AA232" s="178" t="s">
        <v>2791</v>
      </c>
      <c r="AB232" s="178" t="s">
        <v>2791</v>
      </c>
      <c r="AC232" s="120" t="s">
        <v>2791</v>
      </c>
      <c r="AD232" s="120" t="s">
        <v>2791</v>
      </c>
      <c r="AE232" s="120" t="s">
        <v>2791</v>
      </c>
      <c r="AF232" s="120" t="s">
        <v>2791</v>
      </c>
      <c r="AG232" s="95" t="s">
        <v>2859</v>
      </c>
      <c r="AH232" s="123">
        <f>COUNTIF(Ongoing!$A$2:$X$26,A232)</f>
        <v>0</v>
      </c>
    </row>
    <row r="233" ht="26.25" customHeight="1">
      <c r="A233" s="184" t="s">
        <v>209</v>
      </c>
      <c r="B233" s="184" t="s">
        <v>63</v>
      </c>
      <c r="C233" s="185" t="s">
        <v>64</v>
      </c>
      <c r="D233" s="115" t="s">
        <v>162</v>
      </c>
      <c r="E233" s="115" t="s">
        <v>2832</v>
      </c>
      <c r="F233" s="175" t="s">
        <v>2775</v>
      </c>
      <c r="G233" s="115" t="s">
        <v>3953</v>
      </c>
      <c r="H233" s="186" t="s">
        <v>159</v>
      </c>
      <c r="I233" s="177" t="s">
        <v>210</v>
      </c>
      <c r="J233" s="177" t="s">
        <v>1561</v>
      </c>
      <c r="K233" s="177" t="s">
        <v>3003</v>
      </c>
      <c r="L233" s="177" t="s">
        <v>3954</v>
      </c>
      <c r="M233" s="178" t="s">
        <v>3358</v>
      </c>
      <c r="N233" s="178" t="s">
        <v>2796</v>
      </c>
      <c r="O233" s="178" t="s">
        <v>2781</v>
      </c>
      <c r="P233" s="178" t="s">
        <v>3040</v>
      </c>
      <c r="Q233" s="179" t="s">
        <v>3527</v>
      </c>
      <c r="R233" s="179" t="s">
        <v>182</v>
      </c>
      <c r="S233" s="184" t="s">
        <v>3955</v>
      </c>
      <c r="T233" s="178" t="s">
        <v>3150</v>
      </c>
      <c r="U233" s="178" t="s">
        <v>2801</v>
      </c>
      <c r="V233" s="178" t="s">
        <v>3612</v>
      </c>
      <c r="W233" s="178" t="s">
        <v>3150</v>
      </c>
      <c r="X233" s="178" t="s">
        <v>2801</v>
      </c>
      <c r="Y233" s="178" t="s">
        <v>3612</v>
      </c>
      <c r="Z233" s="178" t="s">
        <v>3150</v>
      </c>
      <c r="AA233" s="178" t="s">
        <v>2791</v>
      </c>
      <c r="AB233" s="178" t="s">
        <v>2791</v>
      </c>
      <c r="AC233" s="120" t="s">
        <v>2791</v>
      </c>
      <c r="AD233" s="120" t="s">
        <v>2791</v>
      </c>
      <c r="AE233" s="120" t="s">
        <v>2791</v>
      </c>
      <c r="AF233" s="120" t="s">
        <v>2791</v>
      </c>
      <c r="AG233" s="95" t="s">
        <v>3358</v>
      </c>
      <c r="AH233" s="123">
        <f>COUNTIF(Ongoing!$A$2:$X$26,A233)</f>
        <v>0</v>
      </c>
    </row>
    <row r="234" ht="26.25" customHeight="1">
      <c r="A234" s="184" t="s">
        <v>672</v>
      </c>
      <c r="B234" s="184" t="s">
        <v>917</v>
      </c>
      <c r="C234" s="185" t="s">
        <v>53</v>
      </c>
      <c r="D234" s="115" t="s">
        <v>95</v>
      </c>
      <c r="E234" s="115" t="s">
        <v>2792</v>
      </c>
      <c r="F234" s="175" t="s">
        <v>2775</v>
      </c>
      <c r="G234" s="115" t="s">
        <v>3956</v>
      </c>
      <c r="H234" s="176" t="s">
        <v>829</v>
      </c>
      <c r="I234" s="177" t="s">
        <v>626</v>
      </c>
      <c r="J234" s="177" t="s">
        <v>3270</v>
      </c>
      <c r="K234" s="177" t="s">
        <v>2810</v>
      </c>
      <c r="L234" s="177" t="s">
        <v>3201</v>
      </c>
      <c r="M234" s="178" t="s">
        <v>3428</v>
      </c>
      <c r="N234" s="178" t="s">
        <v>2796</v>
      </c>
      <c r="O234" s="178" t="s">
        <v>2781</v>
      </c>
      <c r="P234" s="178" t="s">
        <v>3679</v>
      </c>
      <c r="Q234" s="179" t="s">
        <v>582</v>
      </c>
      <c r="R234" s="179" t="s">
        <v>618</v>
      </c>
      <c r="S234" s="184" t="s">
        <v>3957</v>
      </c>
      <c r="T234" s="178" t="s">
        <v>3958</v>
      </c>
      <c r="U234" s="178" t="s">
        <v>3043</v>
      </c>
      <c r="V234" s="178" t="s">
        <v>3362</v>
      </c>
      <c r="W234" s="178" t="s">
        <v>3958</v>
      </c>
      <c r="X234" s="178" t="s">
        <v>3043</v>
      </c>
      <c r="Y234" s="178" t="s">
        <v>3362</v>
      </c>
      <c r="Z234" s="178" t="s">
        <v>3958</v>
      </c>
      <c r="AA234" s="178" t="s">
        <v>2791</v>
      </c>
      <c r="AB234" s="178" t="s">
        <v>2791</v>
      </c>
      <c r="AC234" s="120" t="s">
        <v>2791</v>
      </c>
      <c r="AD234" s="120" t="s">
        <v>2791</v>
      </c>
      <c r="AE234" s="120" t="s">
        <v>2791</v>
      </c>
      <c r="AF234" s="120" t="s">
        <v>2791</v>
      </c>
      <c r="AG234" s="95" t="s">
        <v>3428</v>
      </c>
      <c r="AH234" s="123">
        <f>COUNTIF(Ongoing!$A$2:$X$26,A234)</f>
        <v>0</v>
      </c>
    </row>
    <row r="235" ht="26.25" customHeight="1">
      <c r="A235" s="184" t="s">
        <v>580</v>
      </c>
      <c r="B235" s="184" t="s">
        <v>63</v>
      </c>
      <c r="C235" s="185" t="s">
        <v>77</v>
      </c>
      <c r="D235" s="115" t="s">
        <v>241</v>
      </c>
      <c r="E235" s="115" t="s">
        <v>3292</v>
      </c>
      <c r="F235" s="175" t="s">
        <v>2775</v>
      </c>
      <c r="G235" s="115" t="s">
        <v>3959</v>
      </c>
      <c r="H235" s="176" t="s">
        <v>3960</v>
      </c>
      <c r="I235" s="177" t="s">
        <v>581</v>
      </c>
      <c r="J235" s="177" t="s">
        <v>3055</v>
      </c>
      <c r="K235" s="177" t="s">
        <v>3961</v>
      </c>
      <c r="L235" s="177" t="s">
        <v>3194</v>
      </c>
      <c r="M235" s="178" t="s">
        <v>2878</v>
      </c>
      <c r="N235" s="178" t="s">
        <v>3004</v>
      </c>
      <c r="O235" s="178" t="s">
        <v>3005</v>
      </c>
      <c r="P235" s="178" t="s">
        <v>3015</v>
      </c>
      <c r="Q235" s="179" t="s">
        <v>2918</v>
      </c>
      <c r="R235" s="179" t="s">
        <v>413</v>
      </c>
      <c r="S235" s="184" t="s">
        <v>3962</v>
      </c>
      <c r="T235" s="178" t="s">
        <v>2867</v>
      </c>
      <c r="U235" s="178" t="s">
        <v>3204</v>
      </c>
      <c r="V235" s="178" t="s">
        <v>2924</v>
      </c>
      <c r="W235" s="178" t="s">
        <v>2867</v>
      </c>
      <c r="X235" s="178" t="s">
        <v>3204</v>
      </c>
      <c r="Y235" s="178" t="s">
        <v>2924</v>
      </c>
      <c r="Z235" s="178" t="s">
        <v>2867</v>
      </c>
      <c r="AA235" s="178" t="s">
        <v>2791</v>
      </c>
      <c r="AB235" s="178" t="s">
        <v>2791</v>
      </c>
      <c r="AC235" s="120" t="s">
        <v>2791</v>
      </c>
      <c r="AD235" s="120" t="s">
        <v>2791</v>
      </c>
      <c r="AE235" s="120" t="s">
        <v>2791</v>
      </c>
      <c r="AF235" s="120" t="s">
        <v>2791</v>
      </c>
      <c r="AG235" s="95" t="s">
        <v>2878</v>
      </c>
      <c r="AH235" s="123">
        <f>COUNTIF(Ongoing!$A$2:$X$26,A235)</f>
        <v>0</v>
      </c>
    </row>
    <row r="236" ht="26.25" customHeight="1">
      <c r="A236" s="184" t="s">
        <v>800</v>
      </c>
      <c r="B236" s="184" t="s">
        <v>63</v>
      </c>
      <c r="C236" s="185" t="s">
        <v>70</v>
      </c>
      <c r="D236" s="115" t="s">
        <v>238</v>
      </c>
      <c r="E236" s="115" t="s">
        <v>3020</v>
      </c>
      <c r="F236" s="175" t="s">
        <v>2775</v>
      </c>
      <c r="G236" s="115" t="s">
        <v>3963</v>
      </c>
      <c r="H236" s="176" t="s">
        <v>3964</v>
      </c>
      <c r="I236" s="177" t="s">
        <v>626</v>
      </c>
      <c r="J236" s="177" t="s">
        <v>2876</v>
      </c>
      <c r="K236" s="177" t="s">
        <v>2810</v>
      </c>
      <c r="L236" s="177" t="s">
        <v>2794</v>
      </c>
      <c r="M236" s="178" t="s">
        <v>2836</v>
      </c>
      <c r="N236" s="178" t="s">
        <v>2796</v>
      </c>
      <c r="O236" s="178" t="s">
        <v>3172</v>
      </c>
      <c r="P236" s="178" t="s">
        <v>579</v>
      </c>
      <c r="Q236" s="179" t="s">
        <v>3295</v>
      </c>
      <c r="R236" s="179" t="s">
        <v>618</v>
      </c>
      <c r="S236" s="184" t="s">
        <v>3965</v>
      </c>
      <c r="T236" s="178" t="s">
        <v>3042</v>
      </c>
      <c r="U236" s="178" t="s">
        <v>2843</v>
      </c>
      <c r="V236" s="178" t="s">
        <v>3009</v>
      </c>
      <c r="W236" s="178" t="s">
        <v>2805</v>
      </c>
      <c r="X236" s="178" t="s">
        <v>2871</v>
      </c>
      <c r="Y236" s="178" t="s">
        <v>2819</v>
      </c>
      <c r="Z236" s="178" t="s">
        <v>2884</v>
      </c>
      <c r="AA236" s="178" t="s">
        <v>2791</v>
      </c>
      <c r="AB236" s="178" t="s">
        <v>2791</v>
      </c>
      <c r="AC236" s="120" t="s">
        <v>2791</v>
      </c>
      <c r="AD236" s="120" t="s">
        <v>2791</v>
      </c>
      <c r="AE236" s="120" t="s">
        <v>2791</v>
      </c>
      <c r="AF236" s="120" t="s">
        <v>2791</v>
      </c>
      <c r="AG236" s="95" t="s">
        <v>2836</v>
      </c>
      <c r="AH236" s="123">
        <f>COUNTIF(Ongoing!$A$2:$X$26,A236)</f>
        <v>0</v>
      </c>
    </row>
    <row r="237" ht="26.25" customHeight="1">
      <c r="A237" s="184" t="s">
        <v>530</v>
      </c>
      <c r="B237" s="184" t="s">
        <v>63</v>
      </c>
      <c r="C237" s="185" t="s">
        <v>68</v>
      </c>
      <c r="D237" s="115" t="s">
        <v>238</v>
      </c>
      <c r="E237" s="115" t="s">
        <v>3020</v>
      </c>
      <c r="F237" s="175" t="s">
        <v>2775</v>
      </c>
      <c r="G237" s="115" t="s">
        <v>3966</v>
      </c>
      <c r="H237" s="176" t="s">
        <v>452</v>
      </c>
      <c r="I237" s="177" t="s">
        <v>246</v>
      </c>
      <c r="J237" s="177" t="s">
        <v>3967</v>
      </c>
      <c r="K237" s="177" t="s">
        <v>2233</v>
      </c>
      <c r="L237" s="177" t="s">
        <v>3040</v>
      </c>
      <c r="M237" s="178" t="s">
        <v>3171</v>
      </c>
      <c r="N237" s="178" t="s">
        <v>2796</v>
      </c>
      <c r="O237" s="178" t="s">
        <v>2781</v>
      </c>
      <c r="P237" s="178" t="s">
        <v>2999</v>
      </c>
      <c r="Q237" s="179" t="s">
        <v>2956</v>
      </c>
      <c r="R237" s="179" t="s">
        <v>413</v>
      </c>
      <c r="S237" s="184" t="s">
        <v>3968</v>
      </c>
      <c r="T237" s="178" t="s">
        <v>3297</v>
      </c>
      <c r="U237" s="178" t="s">
        <v>3001</v>
      </c>
      <c r="V237" s="178" t="s">
        <v>2900</v>
      </c>
      <c r="W237" s="178" t="s">
        <v>3297</v>
      </c>
      <c r="X237" s="178" t="s">
        <v>2801</v>
      </c>
      <c r="Y237" s="178" t="s">
        <v>2899</v>
      </c>
      <c r="Z237" s="178" t="s">
        <v>2926</v>
      </c>
      <c r="AA237" s="178" t="s">
        <v>2791</v>
      </c>
      <c r="AB237" s="178" t="s">
        <v>2791</v>
      </c>
      <c r="AC237" s="120" t="s">
        <v>2791</v>
      </c>
      <c r="AD237" s="120" t="s">
        <v>2791</v>
      </c>
      <c r="AE237" s="120" t="s">
        <v>2791</v>
      </c>
      <c r="AF237" s="120" t="s">
        <v>2791</v>
      </c>
      <c r="AG237" s="95" t="s">
        <v>3171</v>
      </c>
      <c r="AH237" s="123">
        <f>COUNTIF(Ongoing!$A$2:$X$26,A237)</f>
        <v>0</v>
      </c>
    </row>
    <row r="238" ht="26.25" customHeight="1">
      <c r="A238" s="184" t="s">
        <v>789</v>
      </c>
      <c r="B238" s="184" t="s">
        <v>63</v>
      </c>
      <c r="C238" s="185" t="s">
        <v>67</v>
      </c>
      <c r="D238" s="115" t="s">
        <v>249</v>
      </c>
      <c r="E238" s="115" t="s">
        <v>2821</v>
      </c>
      <c r="F238" s="175" t="s">
        <v>2775</v>
      </c>
      <c r="G238" s="115" t="s">
        <v>3969</v>
      </c>
      <c r="H238" s="176" t="s">
        <v>628</v>
      </c>
      <c r="I238" s="177" t="s">
        <v>320</v>
      </c>
      <c r="J238" s="177" t="s">
        <v>2823</v>
      </c>
      <c r="K238" s="177" t="s">
        <v>2810</v>
      </c>
      <c r="L238" s="177" t="s">
        <v>2847</v>
      </c>
      <c r="M238" s="178" t="s">
        <v>1214</v>
      </c>
      <c r="N238" s="178" t="s">
        <v>2796</v>
      </c>
      <c r="O238" s="178" t="s">
        <v>2781</v>
      </c>
      <c r="P238" s="178" t="s">
        <v>3137</v>
      </c>
      <c r="Q238" s="179" t="s">
        <v>3029</v>
      </c>
      <c r="R238" s="179" t="s">
        <v>618</v>
      </c>
      <c r="S238" s="184" t="s">
        <v>3970</v>
      </c>
      <c r="T238" s="178" t="s">
        <v>2873</v>
      </c>
      <c r="U238" s="178" t="s">
        <v>2841</v>
      </c>
      <c r="V238" s="178" t="s">
        <v>3331</v>
      </c>
      <c r="W238" s="178" t="s">
        <v>3118</v>
      </c>
      <c r="X238" s="178" t="s">
        <v>3140</v>
      </c>
      <c r="Y238" s="178" t="s">
        <v>2971</v>
      </c>
      <c r="Z238" s="178" t="s">
        <v>2873</v>
      </c>
      <c r="AA238" s="178" t="s">
        <v>2791</v>
      </c>
      <c r="AB238" s="178" t="s">
        <v>2791</v>
      </c>
      <c r="AC238" s="120" t="s">
        <v>2791</v>
      </c>
      <c r="AD238" s="120" t="s">
        <v>2791</v>
      </c>
      <c r="AE238" s="120" t="s">
        <v>2791</v>
      </c>
      <c r="AF238" s="120" t="s">
        <v>2791</v>
      </c>
      <c r="AG238" s="95" t="s">
        <v>1214</v>
      </c>
      <c r="AH238" s="123">
        <f>COUNTIF(Ongoing!$A$2:$X$26,A238)</f>
        <v>0</v>
      </c>
    </row>
    <row r="239" ht="26.25" customHeight="1">
      <c r="A239" s="184" t="s">
        <v>781</v>
      </c>
      <c r="B239" s="184" t="s">
        <v>917</v>
      </c>
      <c r="C239" s="185" t="s">
        <v>59</v>
      </c>
      <c r="D239" s="115" t="s">
        <v>197</v>
      </c>
      <c r="E239" s="115" t="s">
        <v>2994</v>
      </c>
      <c r="F239" s="175" t="s">
        <v>2775</v>
      </c>
      <c r="G239" s="115" t="s">
        <v>3971</v>
      </c>
      <c r="H239" s="176" t="s">
        <v>628</v>
      </c>
      <c r="I239" s="177" t="s">
        <v>485</v>
      </c>
      <c r="J239" s="177" t="s">
        <v>2823</v>
      </c>
      <c r="K239" s="177" t="s">
        <v>2810</v>
      </c>
      <c r="L239" s="177" t="s">
        <v>3103</v>
      </c>
      <c r="M239" s="178" t="s">
        <v>3563</v>
      </c>
      <c r="N239" s="178" t="s">
        <v>2796</v>
      </c>
      <c r="O239" s="178" t="s">
        <v>2781</v>
      </c>
      <c r="P239" s="178" t="s">
        <v>3058</v>
      </c>
      <c r="Q239" s="179" t="s">
        <v>2877</v>
      </c>
      <c r="R239" s="179" t="s">
        <v>618</v>
      </c>
      <c r="S239" s="184" t="s">
        <v>3972</v>
      </c>
      <c r="T239" s="178" t="s">
        <v>2820</v>
      </c>
      <c r="U239" s="178" t="s">
        <v>3025</v>
      </c>
      <c r="V239" s="178" t="s">
        <v>2818</v>
      </c>
      <c r="W239" s="178" t="s">
        <v>2820</v>
      </c>
      <c r="X239" s="178" t="s">
        <v>3025</v>
      </c>
      <c r="Y239" s="178" t="s">
        <v>2818</v>
      </c>
      <c r="Z239" s="178" t="s">
        <v>2820</v>
      </c>
      <c r="AA239" s="178" t="s">
        <v>2791</v>
      </c>
      <c r="AB239" s="178" t="s">
        <v>2791</v>
      </c>
      <c r="AC239" s="120" t="s">
        <v>2791</v>
      </c>
      <c r="AD239" s="120" t="s">
        <v>2791</v>
      </c>
      <c r="AE239" s="120" t="s">
        <v>2791</v>
      </c>
      <c r="AF239" s="120" t="s">
        <v>2791</v>
      </c>
      <c r="AG239" s="95" t="s">
        <v>3563</v>
      </c>
      <c r="AH239" s="123">
        <f>COUNTIF(Ongoing!$A$2:$X$26,A239)</f>
        <v>0</v>
      </c>
    </row>
    <row r="240" ht="26.25" customHeight="1">
      <c r="A240" s="184" t="s">
        <v>662</v>
      </c>
      <c r="B240" s="184" t="s">
        <v>63</v>
      </c>
      <c r="C240" s="185" t="s">
        <v>64</v>
      </c>
      <c r="D240" s="115" t="s">
        <v>249</v>
      </c>
      <c r="E240" s="115" t="s">
        <v>2821</v>
      </c>
      <c r="F240" s="175" t="s">
        <v>2775</v>
      </c>
      <c r="G240" s="115" t="s">
        <v>3973</v>
      </c>
      <c r="H240" s="176" t="s">
        <v>845</v>
      </c>
      <c r="I240" s="177" t="s">
        <v>487</v>
      </c>
      <c r="J240" s="177" t="s">
        <v>2823</v>
      </c>
      <c r="K240" s="177" t="s">
        <v>2810</v>
      </c>
      <c r="L240" s="177" t="s">
        <v>2978</v>
      </c>
      <c r="M240" s="178" t="s">
        <v>3974</v>
      </c>
      <c r="N240" s="178" t="s">
        <v>3114</v>
      </c>
      <c r="O240" s="178" t="s">
        <v>2781</v>
      </c>
      <c r="P240" s="178" t="s">
        <v>2847</v>
      </c>
      <c r="Q240" s="179" t="s">
        <v>3028</v>
      </c>
      <c r="R240" s="179" t="s">
        <v>618</v>
      </c>
      <c r="S240" s="184" t="s">
        <v>3975</v>
      </c>
      <c r="T240" s="178" t="s">
        <v>2856</v>
      </c>
      <c r="U240" s="178" t="s">
        <v>3276</v>
      </c>
      <c r="V240" s="178" t="s">
        <v>3976</v>
      </c>
      <c r="W240" s="178" t="s">
        <v>2851</v>
      </c>
      <c r="X240" s="178" t="s">
        <v>2945</v>
      </c>
      <c r="Y240" s="178" t="s">
        <v>3032</v>
      </c>
      <c r="Z240" s="178" t="s">
        <v>2897</v>
      </c>
      <c r="AA240" s="178" t="s">
        <v>2791</v>
      </c>
      <c r="AB240" s="178" t="s">
        <v>2791</v>
      </c>
      <c r="AC240" s="120" t="s">
        <v>2791</v>
      </c>
      <c r="AD240" s="120" t="s">
        <v>2791</v>
      </c>
      <c r="AE240" s="120" t="s">
        <v>2791</v>
      </c>
      <c r="AF240" s="120" t="s">
        <v>2791</v>
      </c>
      <c r="AG240" s="95" t="s">
        <v>3974</v>
      </c>
      <c r="AH240" s="123">
        <f>COUNTIF(Ongoing!$A$2:$X$26,A240)</f>
        <v>0</v>
      </c>
    </row>
    <row r="241" ht="26.25" customHeight="1">
      <c r="A241" s="184" t="s">
        <v>497</v>
      </c>
      <c r="B241" s="184" t="s">
        <v>78</v>
      </c>
      <c r="C241" s="185" t="s">
        <v>78</v>
      </c>
      <c r="D241" s="115" t="s">
        <v>238</v>
      </c>
      <c r="E241" s="115" t="s">
        <v>3020</v>
      </c>
      <c r="F241" s="175" t="s">
        <v>2775</v>
      </c>
      <c r="G241" s="115" t="s">
        <v>3977</v>
      </c>
      <c r="H241" s="176" t="s">
        <v>628</v>
      </c>
      <c r="I241" s="177" t="s">
        <v>487</v>
      </c>
      <c r="J241" s="177" t="s">
        <v>2823</v>
      </c>
      <c r="K241" s="177" t="s">
        <v>2810</v>
      </c>
      <c r="L241" s="177" t="s">
        <v>2981</v>
      </c>
      <c r="M241" s="178" t="s">
        <v>3563</v>
      </c>
      <c r="N241" s="178" t="s">
        <v>2796</v>
      </c>
      <c r="O241" s="178" t="s">
        <v>2781</v>
      </c>
      <c r="P241" s="178" t="s">
        <v>579</v>
      </c>
      <c r="Q241" s="179" t="s">
        <v>3408</v>
      </c>
      <c r="R241" s="179" t="s">
        <v>413</v>
      </c>
      <c r="S241" s="184" t="s">
        <v>3978</v>
      </c>
      <c r="T241" s="178" t="s">
        <v>2785</v>
      </c>
      <c r="U241" s="178" t="s">
        <v>2843</v>
      </c>
      <c r="V241" s="178" t="s">
        <v>3044</v>
      </c>
      <c r="W241" s="178" t="s">
        <v>2785</v>
      </c>
      <c r="X241" s="178" t="s">
        <v>2786</v>
      </c>
      <c r="Y241" s="178" t="s">
        <v>3554</v>
      </c>
      <c r="Z241" s="178" t="s">
        <v>3052</v>
      </c>
      <c r="AA241" s="178" t="s">
        <v>2791</v>
      </c>
      <c r="AB241" s="178" t="s">
        <v>2791</v>
      </c>
      <c r="AC241" s="120" t="s">
        <v>2791</v>
      </c>
      <c r="AD241" s="120" t="s">
        <v>2791</v>
      </c>
      <c r="AE241" s="120" t="s">
        <v>2791</v>
      </c>
      <c r="AF241" s="120" t="s">
        <v>2791</v>
      </c>
      <c r="AG241" s="95" t="s">
        <v>3563</v>
      </c>
      <c r="AH241" s="123">
        <f>COUNTIF(Ongoing!$A$2:$X$26,A241)</f>
        <v>0</v>
      </c>
    </row>
    <row r="242" ht="26.25" customHeight="1">
      <c r="A242" s="184" t="s">
        <v>526</v>
      </c>
      <c r="B242" s="184" t="s">
        <v>917</v>
      </c>
      <c r="C242" s="185" t="s">
        <v>59</v>
      </c>
      <c r="D242" s="115" t="s">
        <v>197</v>
      </c>
      <c r="E242" s="115" t="s">
        <v>2994</v>
      </c>
      <c r="F242" s="175" t="s">
        <v>2775</v>
      </c>
      <c r="G242" s="115" t="s">
        <v>3979</v>
      </c>
      <c r="H242" s="176" t="s">
        <v>3807</v>
      </c>
      <c r="I242" s="177" t="s">
        <v>527</v>
      </c>
      <c r="J242" s="177" t="s">
        <v>2876</v>
      </c>
      <c r="K242" s="177" t="s">
        <v>3980</v>
      </c>
      <c r="L242" s="177" t="s">
        <v>2782</v>
      </c>
      <c r="M242" s="178" t="s">
        <v>3016</v>
      </c>
      <c r="N242" s="178" t="s">
        <v>2796</v>
      </c>
      <c r="O242" s="178" t="s">
        <v>2781</v>
      </c>
      <c r="P242" s="178" t="s">
        <v>2906</v>
      </c>
      <c r="Q242" s="179" t="s">
        <v>3015</v>
      </c>
      <c r="R242" s="179" t="s">
        <v>413</v>
      </c>
      <c r="S242" s="184" t="s">
        <v>3981</v>
      </c>
      <c r="T242" s="178" t="s">
        <v>2844</v>
      </c>
      <c r="U242" s="178" t="s">
        <v>2909</v>
      </c>
      <c r="V242" s="178" t="s">
        <v>3204</v>
      </c>
      <c r="W242" s="178" t="s">
        <v>2844</v>
      </c>
      <c r="X242" s="178" t="s">
        <v>2909</v>
      </c>
      <c r="Y242" s="178" t="s">
        <v>3204</v>
      </c>
      <c r="Z242" s="178" t="s">
        <v>2844</v>
      </c>
      <c r="AA242" s="178" t="s">
        <v>2791</v>
      </c>
      <c r="AB242" s="178" t="s">
        <v>2791</v>
      </c>
      <c r="AC242" s="120" t="s">
        <v>2791</v>
      </c>
      <c r="AD242" s="120" t="s">
        <v>2791</v>
      </c>
      <c r="AE242" s="120" t="s">
        <v>2791</v>
      </c>
      <c r="AF242" s="120" t="s">
        <v>2791</v>
      </c>
      <c r="AG242" s="95" t="s">
        <v>3016</v>
      </c>
      <c r="AH242" s="123">
        <f>COUNTIF(Ongoing!$A$2:$X$26,A242)</f>
        <v>0</v>
      </c>
    </row>
    <row r="243" ht="26.25" customHeight="1">
      <c r="A243" s="184" t="s">
        <v>337</v>
      </c>
      <c r="B243" s="184" t="s">
        <v>974</v>
      </c>
      <c r="C243" s="185" t="s">
        <v>144</v>
      </c>
      <c r="D243" s="115" t="s">
        <v>238</v>
      </c>
      <c r="E243" s="115" t="s">
        <v>3020</v>
      </c>
      <c r="F243" s="175" t="s">
        <v>2775</v>
      </c>
      <c r="G243" s="115" t="s">
        <v>3982</v>
      </c>
      <c r="H243" s="176" t="s">
        <v>502</v>
      </c>
      <c r="I243" s="177" t="s">
        <v>320</v>
      </c>
      <c r="J243" s="177" t="s">
        <v>2823</v>
      </c>
      <c r="K243" s="177" t="s">
        <v>2810</v>
      </c>
      <c r="L243" s="177" t="s">
        <v>3130</v>
      </c>
      <c r="M243" s="178" t="s">
        <v>3718</v>
      </c>
      <c r="N243" s="178" t="s">
        <v>2796</v>
      </c>
      <c r="O243" s="178" t="s">
        <v>2781</v>
      </c>
      <c r="P243" s="178" t="s">
        <v>2990</v>
      </c>
      <c r="Q243" s="179" t="s">
        <v>1028</v>
      </c>
      <c r="R243" s="179" t="s">
        <v>269</v>
      </c>
      <c r="S243" s="184" t="s">
        <v>3983</v>
      </c>
      <c r="T243" s="178" t="s">
        <v>3984</v>
      </c>
      <c r="U243" s="178" t="s">
        <v>2804</v>
      </c>
      <c r="V243" s="178" t="s">
        <v>3985</v>
      </c>
      <c r="W243" s="178" t="s">
        <v>3984</v>
      </c>
      <c r="X243" s="178" t="s">
        <v>2804</v>
      </c>
      <c r="Y243" s="178" t="s">
        <v>3985</v>
      </c>
      <c r="Z243" s="178" t="s">
        <v>3984</v>
      </c>
      <c r="AA243" s="178" t="s">
        <v>2791</v>
      </c>
      <c r="AB243" s="178" t="s">
        <v>2791</v>
      </c>
      <c r="AC243" s="120" t="s">
        <v>2791</v>
      </c>
      <c r="AD243" s="120" t="s">
        <v>2791</v>
      </c>
      <c r="AE243" s="120" t="s">
        <v>2791</v>
      </c>
      <c r="AF243" s="120" t="s">
        <v>2791</v>
      </c>
      <c r="AG243" s="95" t="s">
        <v>3718</v>
      </c>
      <c r="AH243" s="123">
        <f>COUNTIF(Ongoing!$A$2:$X$26,A243)</f>
        <v>0</v>
      </c>
    </row>
    <row r="244" ht="26.25" customHeight="1">
      <c r="A244" s="180" t="s">
        <v>679</v>
      </c>
      <c r="B244" s="180" t="s">
        <v>917</v>
      </c>
      <c r="C244" s="181" t="s">
        <v>53</v>
      </c>
      <c r="D244" s="115" t="s">
        <v>264</v>
      </c>
      <c r="E244" s="115" t="s">
        <v>2961</v>
      </c>
      <c r="F244" s="175" t="s">
        <v>2775</v>
      </c>
      <c r="G244" s="115" t="s">
        <v>3986</v>
      </c>
      <c r="H244" s="176" t="s">
        <v>372</v>
      </c>
      <c r="I244" s="177" t="s">
        <v>680</v>
      </c>
      <c r="J244" s="177" t="s">
        <v>3270</v>
      </c>
      <c r="K244" s="177" t="s">
        <v>2964</v>
      </c>
      <c r="L244" s="177" t="s">
        <v>2967</v>
      </c>
      <c r="M244" s="178" t="s">
        <v>2795</v>
      </c>
      <c r="N244" s="178" t="s">
        <v>2796</v>
      </c>
      <c r="O244" s="178" t="s">
        <v>2781</v>
      </c>
      <c r="P244" s="178" t="s">
        <v>3137</v>
      </c>
      <c r="Q244" s="179" t="s">
        <v>2847</v>
      </c>
      <c r="R244" s="179" t="s">
        <v>618</v>
      </c>
      <c r="S244" s="180" t="s">
        <v>3987</v>
      </c>
      <c r="T244" s="178" t="s">
        <v>3125</v>
      </c>
      <c r="U244" s="178" t="s">
        <v>3140</v>
      </c>
      <c r="V244" s="178" t="s">
        <v>3273</v>
      </c>
      <c r="W244" s="178" t="s">
        <v>3125</v>
      </c>
      <c r="X244" s="178" t="s">
        <v>3140</v>
      </c>
      <c r="Y244" s="178" t="s">
        <v>3273</v>
      </c>
      <c r="Z244" s="178" t="s">
        <v>3125</v>
      </c>
      <c r="AA244" s="178" t="s">
        <v>2791</v>
      </c>
      <c r="AB244" s="178" t="s">
        <v>2791</v>
      </c>
      <c r="AC244" s="120" t="s">
        <v>2791</v>
      </c>
      <c r="AD244" s="120" t="s">
        <v>2791</v>
      </c>
      <c r="AE244" s="120" t="s">
        <v>2791</v>
      </c>
      <c r="AF244" s="120" t="s">
        <v>2791</v>
      </c>
      <c r="AG244" s="95" t="s">
        <v>2795</v>
      </c>
      <c r="AH244" s="123">
        <f>COUNTIF(Ongoing!$A$2:$X$26,A244)</f>
        <v>0</v>
      </c>
    </row>
    <row r="245" ht="26.25" customHeight="1">
      <c r="A245" s="180" t="s">
        <v>272</v>
      </c>
      <c r="B245" s="180" t="s">
        <v>917</v>
      </c>
      <c r="C245" s="181" t="s">
        <v>62</v>
      </c>
      <c r="D245" s="115" t="s">
        <v>116</v>
      </c>
      <c r="E245" s="115" t="s">
        <v>2949</v>
      </c>
      <c r="F245" s="175" t="s">
        <v>2775</v>
      </c>
      <c r="G245" s="115" t="s">
        <v>3988</v>
      </c>
      <c r="H245" s="176" t="s">
        <v>3838</v>
      </c>
      <c r="I245" s="177" t="s">
        <v>273</v>
      </c>
      <c r="J245" s="177" t="s">
        <v>3989</v>
      </c>
      <c r="K245" s="177" t="s">
        <v>3840</v>
      </c>
      <c r="L245" s="177" t="s">
        <v>2794</v>
      </c>
      <c r="M245" s="178" t="s">
        <v>2878</v>
      </c>
      <c r="N245" s="178" t="s">
        <v>2796</v>
      </c>
      <c r="O245" s="178" t="s">
        <v>2781</v>
      </c>
      <c r="P245" s="178" t="s">
        <v>3221</v>
      </c>
      <c r="Q245" s="179" t="s">
        <v>2967</v>
      </c>
      <c r="R245" s="179" t="s">
        <v>269</v>
      </c>
      <c r="S245" s="180" t="s">
        <v>3990</v>
      </c>
      <c r="T245" s="178" t="s">
        <v>2805</v>
      </c>
      <c r="U245" s="178" t="s">
        <v>3077</v>
      </c>
      <c r="V245" s="178" t="s">
        <v>2910</v>
      </c>
      <c r="W245" s="178" t="s">
        <v>2805</v>
      </c>
      <c r="X245" s="178" t="s">
        <v>3077</v>
      </c>
      <c r="Y245" s="178" t="s">
        <v>2910</v>
      </c>
      <c r="Z245" s="178" t="s">
        <v>2805</v>
      </c>
      <c r="AA245" s="178" t="s">
        <v>2791</v>
      </c>
      <c r="AB245" s="178" t="s">
        <v>2791</v>
      </c>
      <c r="AC245" s="120" t="s">
        <v>2791</v>
      </c>
      <c r="AD245" s="120" t="s">
        <v>2791</v>
      </c>
      <c r="AE245" s="120" t="s">
        <v>2791</v>
      </c>
      <c r="AF245" s="120" t="s">
        <v>2791</v>
      </c>
      <c r="AG245" s="95" t="s">
        <v>2878</v>
      </c>
      <c r="AH245" s="123">
        <f>COUNTIF(Ongoing!$A$2:$X$26,A245)</f>
        <v>0</v>
      </c>
    </row>
    <row r="246" ht="26.25" customHeight="1">
      <c r="A246" s="180" t="s">
        <v>635</v>
      </c>
      <c r="B246" s="180" t="s">
        <v>63</v>
      </c>
      <c r="C246" s="181" t="s">
        <v>63</v>
      </c>
      <c r="D246" s="115" t="s">
        <v>143</v>
      </c>
      <c r="E246" s="115" t="s">
        <v>3430</v>
      </c>
      <c r="F246" s="175" t="s">
        <v>2775</v>
      </c>
      <c r="G246" s="115" t="s">
        <v>3991</v>
      </c>
      <c r="H246" s="176" t="s">
        <v>502</v>
      </c>
      <c r="I246" s="177" t="s">
        <v>485</v>
      </c>
      <c r="J246" s="177" t="s">
        <v>2823</v>
      </c>
      <c r="K246" s="177" t="s">
        <v>2810</v>
      </c>
      <c r="L246" s="177" t="s">
        <v>2955</v>
      </c>
      <c r="M246" s="178" t="s">
        <v>3343</v>
      </c>
      <c r="N246" s="178" t="s">
        <v>2796</v>
      </c>
      <c r="O246" s="178" t="s">
        <v>2781</v>
      </c>
      <c r="P246" s="178" t="s">
        <v>2999</v>
      </c>
      <c r="Q246" s="179" t="s">
        <v>3380</v>
      </c>
      <c r="R246" s="179" t="s">
        <v>618</v>
      </c>
      <c r="S246" s="180" t="s">
        <v>3992</v>
      </c>
      <c r="T246" s="178" t="s">
        <v>2790</v>
      </c>
      <c r="U246" s="178" t="s">
        <v>3001</v>
      </c>
      <c r="V246" s="178" t="s">
        <v>2935</v>
      </c>
      <c r="W246" s="178" t="s">
        <v>2790</v>
      </c>
      <c r="X246" s="178" t="s">
        <v>2871</v>
      </c>
      <c r="Y246" s="178" t="s">
        <v>3076</v>
      </c>
      <c r="Z246" s="178" t="s">
        <v>3993</v>
      </c>
      <c r="AA246" s="178" t="s">
        <v>2791</v>
      </c>
      <c r="AB246" s="178" t="s">
        <v>2791</v>
      </c>
      <c r="AC246" s="120" t="s">
        <v>2791</v>
      </c>
      <c r="AD246" s="120" t="s">
        <v>2791</v>
      </c>
      <c r="AE246" s="120" t="s">
        <v>2791</v>
      </c>
      <c r="AF246" s="120" t="s">
        <v>2791</v>
      </c>
      <c r="AG246" s="95" t="s">
        <v>3343</v>
      </c>
      <c r="AH246" s="123">
        <f>COUNTIF(Ongoing!$A$2:$X$26,A246)</f>
        <v>0</v>
      </c>
    </row>
    <row r="247" ht="26.25" customHeight="1">
      <c r="A247" s="180" t="s">
        <v>708</v>
      </c>
      <c r="B247" s="180" t="s">
        <v>917</v>
      </c>
      <c r="C247" s="181" t="s">
        <v>53</v>
      </c>
      <c r="D247" s="115" t="s">
        <v>249</v>
      </c>
      <c r="E247" s="115" t="s">
        <v>2821</v>
      </c>
      <c r="F247" s="175" t="s">
        <v>2775</v>
      </c>
      <c r="G247" s="115" t="s">
        <v>3994</v>
      </c>
      <c r="H247" s="176" t="s">
        <v>622</v>
      </c>
      <c r="I247" s="177" t="s">
        <v>622</v>
      </c>
      <c r="J247" s="177" t="s">
        <v>2810</v>
      </c>
      <c r="K247" s="177" t="s">
        <v>2823</v>
      </c>
      <c r="L247" s="177" t="s">
        <v>3138</v>
      </c>
      <c r="M247" s="178" t="s">
        <v>1214</v>
      </c>
      <c r="N247" s="178" t="s">
        <v>2796</v>
      </c>
      <c r="O247" s="178" t="s">
        <v>2781</v>
      </c>
      <c r="P247" s="178" t="s">
        <v>3949</v>
      </c>
      <c r="Q247" s="179" t="s">
        <v>1188</v>
      </c>
      <c r="R247" s="179" t="s">
        <v>618</v>
      </c>
      <c r="S247" s="180" t="s">
        <v>3995</v>
      </c>
      <c r="T247" s="178" t="s">
        <v>3232</v>
      </c>
      <c r="U247" s="178" t="s">
        <v>3346</v>
      </c>
      <c r="V247" s="178" t="s">
        <v>3215</v>
      </c>
      <c r="W247" s="178" t="s">
        <v>3232</v>
      </c>
      <c r="X247" s="178" t="s">
        <v>3996</v>
      </c>
      <c r="Y247" s="178" t="s">
        <v>3997</v>
      </c>
      <c r="Z247" s="178" t="s">
        <v>3179</v>
      </c>
      <c r="AA247" s="178" t="s">
        <v>2791</v>
      </c>
      <c r="AB247" s="178" t="s">
        <v>2791</v>
      </c>
      <c r="AC247" s="120" t="s">
        <v>2791</v>
      </c>
      <c r="AD247" s="120" t="s">
        <v>2791</v>
      </c>
      <c r="AE247" s="120" t="s">
        <v>2791</v>
      </c>
      <c r="AF247" s="120" t="s">
        <v>2791</v>
      </c>
      <c r="AG247" s="95" t="s">
        <v>1214</v>
      </c>
      <c r="AH247" s="123">
        <f>COUNTIF(Ongoing!$A$2:$X$26,A247)</f>
        <v>0</v>
      </c>
    </row>
    <row r="248" ht="26.25" customHeight="1">
      <c r="A248" s="180" t="s">
        <v>671</v>
      </c>
      <c r="B248" s="180" t="s">
        <v>917</v>
      </c>
      <c r="C248" s="181" t="s">
        <v>53</v>
      </c>
      <c r="D248" s="115" t="s">
        <v>238</v>
      </c>
      <c r="E248" s="115" t="s">
        <v>3020</v>
      </c>
      <c r="F248" s="175" t="s">
        <v>2775</v>
      </c>
      <c r="G248" s="115" t="s">
        <v>3998</v>
      </c>
      <c r="H248" s="176" t="s">
        <v>269</v>
      </c>
      <c r="I248" s="177" t="s">
        <v>644</v>
      </c>
      <c r="J248" s="177" t="s">
        <v>2809</v>
      </c>
      <c r="K248" s="177" t="s">
        <v>2823</v>
      </c>
      <c r="L248" s="177" t="s">
        <v>2797</v>
      </c>
      <c r="M248" s="178" t="s">
        <v>2836</v>
      </c>
      <c r="N248" s="178" t="s">
        <v>2796</v>
      </c>
      <c r="O248" s="178" t="s">
        <v>2781</v>
      </c>
      <c r="P248" s="178" t="s">
        <v>2931</v>
      </c>
      <c r="Q248" s="179" t="s">
        <v>2999</v>
      </c>
      <c r="R248" s="179" t="s">
        <v>618</v>
      </c>
      <c r="S248" s="180" t="s">
        <v>3999</v>
      </c>
      <c r="T248" s="178" t="s">
        <v>3150</v>
      </c>
      <c r="U248" s="178" t="s">
        <v>2841</v>
      </c>
      <c r="V248" s="178" t="s">
        <v>3198</v>
      </c>
      <c r="W248" s="178" t="s">
        <v>2867</v>
      </c>
      <c r="X248" s="178" t="s">
        <v>3001</v>
      </c>
      <c r="Y248" s="178" t="s">
        <v>2910</v>
      </c>
      <c r="Z248" s="178" t="s">
        <v>3051</v>
      </c>
      <c r="AA248" s="178" t="s">
        <v>2791</v>
      </c>
      <c r="AB248" s="178" t="s">
        <v>2791</v>
      </c>
      <c r="AC248" s="120" t="s">
        <v>2791</v>
      </c>
      <c r="AD248" s="120" t="s">
        <v>2791</v>
      </c>
      <c r="AE248" s="120" t="s">
        <v>2791</v>
      </c>
      <c r="AF248" s="120" t="s">
        <v>2791</v>
      </c>
      <c r="AG248" s="95" t="s">
        <v>2836</v>
      </c>
      <c r="AH248" s="123">
        <f>COUNTIF(Ongoing!$A$2:$X$26,A248)</f>
        <v>0</v>
      </c>
    </row>
    <row r="249" ht="26.25" customHeight="1">
      <c r="A249" s="180" t="s">
        <v>518</v>
      </c>
      <c r="B249" s="180" t="s">
        <v>917</v>
      </c>
      <c r="C249" s="181" t="s">
        <v>56</v>
      </c>
      <c r="D249" s="115" t="s">
        <v>238</v>
      </c>
      <c r="E249" s="115" t="s">
        <v>3020</v>
      </c>
      <c r="F249" s="175" t="s">
        <v>2775</v>
      </c>
      <c r="G249" s="115" t="s">
        <v>4000</v>
      </c>
      <c r="H249" s="176" t="s">
        <v>969</v>
      </c>
      <c r="I249" s="177" t="s">
        <v>519</v>
      </c>
      <c r="J249" s="177" t="s">
        <v>2809</v>
      </c>
      <c r="K249" s="177" t="s">
        <v>3980</v>
      </c>
      <c r="L249" s="177" t="s">
        <v>2997</v>
      </c>
      <c r="M249" s="178" t="s">
        <v>3349</v>
      </c>
      <c r="N249" s="178" t="s">
        <v>2796</v>
      </c>
      <c r="O249" s="178" t="s">
        <v>2781</v>
      </c>
      <c r="P249" s="178" t="s">
        <v>2813</v>
      </c>
      <c r="Q249" s="179" t="s">
        <v>3245</v>
      </c>
      <c r="R249" s="179" t="s">
        <v>413</v>
      </c>
      <c r="S249" s="180" t="s">
        <v>4001</v>
      </c>
      <c r="T249" s="178" t="s">
        <v>3063</v>
      </c>
      <c r="U249" s="178" t="s">
        <v>3140</v>
      </c>
      <c r="V249" s="178" t="s">
        <v>3214</v>
      </c>
      <c r="W249" s="178" t="s">
        <v>2983</v>
      </c>
      <c r="X249" s="178" t="s">
        <v>2841</v>
      </c>
      <c r="Y249" s="178" t="s">
        <v>2842</v>
      </c>
      <c r="Z249" s="178" t="s">
        <v>2844</v>
      </c>
      <c r="AA249" s="178" t="s">
        <v>2791</v>
      </c>
      <c r="AB249" s="178" t="s">
        <v>2791</v>
      </c>
      <c r="AC249" s="120" t="s">
        <v>2791</v>
      </c>
      <c r="AD249" s="120" t="s">
        <v>2791</v>
      </c>
      <c r="AE249" s="120" t="s">
        <v>2791</v>
      </c>
      <c r="AF249" s="120" t="s">
        <v>2791</v>
      </c>
      <c r="AG249" s="95" t="s">
        <v>3349</v>
      </c>
      <c r="AH249" s="123">
        <f>COUNTIF(Ongoing!$A$2:$X$26,A249)</f>
        <v>0</v>
      </c>
    </row>
    <row r="250" ht="26.25" customHeight="1">
      <c r="A250" s="180" t="s">
        <v>850</v>
      </c>
      <c r="B250" s="180" t="s">
        <v>63</v>
      </c>
      <c r="C250" s="181" t="s">
        <v>70</v>
      </c>
      <c r="D250" s="115" t="s">
        <v>197</v>
      </c>
      <c r="E250" s="115" t="s">
        <v>2994</v>
      </c>
      <c r="F250" s="175" t="s">
        <v>2775</v>
      </c>
      <c r="G250" s="115" t="s">
        <v>4002</v>
      </c>
      <c r="H250" s="176" t="s">
        <v>577</v>
      </c>
      <c r="I250" s="177" t="s">
        <v>505</v>
      </c>
      <c r="J250" s="177" t="s">
        <v>2810</v>
      </c>
      <c r="K250" s="177" t="s">
        <v>2810</v>
      </c>
      <c r="L250" s="177" t="s">
        <v>2978</v>
      </c>
      <c r="M250" s="178" t="s">
        <v>3143</v>
      </c>
      <c r="N250" s="178" t="s">
        <v>2796</v>
      </c>
      <c r="O250" s="178" t="s">
        <v>2781</v>
      </c>
      <c r="P250" s="178" t="s">
        <v>2967</v>
      </c>
      <c r="Q250" s="179" t="s">
        <v>2916</v>
      </c>
      <c r="R250" s="179" t="s">
        <v>618</v>
      </c>
      <c r="S250" s="180" t="s">
        <v>4003</v>
      </c>
      <c r="T250" s="178" t="s">
        <v>3387</v>
      </c>
      <c r="U250" s="178" t="s">
        <v>2910</v>
      </c>
      <c r="V250" s="178" t="s">
        <v>4004</v>
      </c>
      <c r="W250" s="178" t="s">
        <v>3387</v>
      </c>
      <c r="X250" s="178" t="s">
        <v>2910</v>
      </c>
      <c r="Y250" s="178" t="s">
        <v>4004</v>
      </c>
      <c r="Z250" s="178" t="s">
        <v>3387</v>
      </c>
      <c r="AA250" s="178" t="s">
        <v>2791</v>
      </c>
      <c r="AB250" s="178" t="s">
        <v>2791</v>
      </c>
      <c r="AC250" s="120" t="s">
        <v>2791</v>
      </c>
      <c r="AD250" s="120" t="s">
        <v>2791</v>
      </c>
      <c r="AE250" s="120" t="s">
        <v>2791</v>
      </c>
      <c r="AF250" s="120" t="s">
        <v>2791</v>
      </c>
      <c r="AG250" s="95" t="s">
        <v>3143</v>
      </c>
      <c r="AH250" s="123">
        <f>COUNTIF(Ongoing!$A$2:$X$26,A250)</f>
        <v>0</v>
      </c>
    </row>
    <row r="251" ht="26.25" customHeight="1">
      <c r="A251" s="180" t="s">
        <v>693</v>
      </c>
      <c r="B251" s="180" t="s">
        <v>917</v>
      </c>
      <c r="C251" s="181" t="s">
        <v>53</v>
      </c>
      <c r="D251" s="115" t="s">
        <v>197</v>
      </c>
      <c r="E251" s="115" t="s">
        <v>2994</v>
      </c>
      <c r="F251" s="175" t="s">
        <v>2775</v>
      </c>
      <c r="G251" s="115" t="s">
        <v>4005</v>
      </c>
      <c r="H251" s="176" t="s">
        <v>845</v>
      </c>
      <c r="I251" s="177" t="s">
        <v>639</v>
      </c>
      <c r="J251" s="177" t="s">
        <v>2823</v>
      </c>
      <c r="K251" s="177" t="s">
        <v>2810</v>
      </c>
      <c r="L251" s="177" t="s">
        <v>2848</v>
      </c>
      <c r="M251" s="178" t="s">
        <v>3759</v>
      </c>
      <c r="N251" s="178" t="s">
        <v>2796</v>
      </c>
      <c r="O251" s="178" t="s">
        <v>2781</v>
      </c>
      <c r="P251" s="178" t="s">
        <v>3185</v>
      </c>
      <c r="Q251" s="179" t="s">
        <v>419</v>
      </c>
      <c r="R251" s="179" t="s">
        <v>618</v>
      </c>
      <c r="S251" s="180" t="s">
        <v>4006</v>
      </c>
      <c r="T251" s="178" t="s">
        <v>3993</v>
      </c>
      <c r="U251" s="178" t="s">
        <v>2830</v>
      </c>
      <c r="V251" s="178" t="s">
        <v>2816</v>
      </c>
      <c r="W251" s="178" t="s">
        <v>3993</v>
      </c>
      <c r="X251" s="178" t="s">
        <v>2830</v>
      </c>
      <c r="Y251" s="178" t="s">
        <v>2816</v>
      </c>
      <c r="Z251" s="178" t="s">
        <v>3993</v>
      </c>
      <c r="AA251" s="178" t="s">
        <v>2791</v>
      </c>
      <c r="AB251" s="178" t="s">
        <v>2791</v>
      </c>
      <c r="AC251" s="120" t="s">
        <v>2791</v>
      </c>
      <c r="AD251" s="120" t="s">
        <v>2791</v>
      </c>
      <c r="AE251" s="120" t="s">
        <v>2791</v>
      </c>
      <c r="AF251" s="120" t="s">
        <v>2791</v>
      </c>
      <c r="AG251" s="95" t="s">
        <v>3759</v>
      </c>
      <c r="AH251" s="123">
        <f>COUNTIF(Ongoing!$A$2:$X$26,A251)</f>
        <v>0</v>
      </c>
    </row>
    <row r="252" ht="26.25" customHeight="1">
      <c r="A252" s="180" t="s">
        <v>744</v>
      </c>
      <c r="B252" s="180" t="s">
        <v>917</v>
      </c>
      <c r="C252" s="181" t="s">
        <v>56</v>
      </c>
      <c r="D252" s="115" t="s">
        <v>121</v>
      </c>
      <c r="E252" s="115" t="s">
        <v>2806</v>
      </c>
      <c r="F252" s="175" t="s">
        <v>2775</v>
      </c>
      <c r="G252" s="115" t="s">
        <v>4007</v>
      </c>
      <c r="H252" s="176" t="s">
        <v>3807</v>
      </c>
      <c r="I252" s="177" t="s">
        <v>577</v>
      </c>
      <c r="J252" s="177" t="s">
        <v>2876</v>
      </c>
      <c r="K252" s="177" t="s">
        <v>2810</v>
      </c>
      <c r="L252" s="177" t="s">
        <v>3295</v>
      </c>
      <c r="M252" s="178" t="s">
        <v>3642</v>
      </c>
      <c r="N252" s="178" t="s">
        <v>2796</v>
      </c>
      <c r="O252" s="178" t="s">
        <v>2781</v>
      </c>
      <c r="P252" s="178" t="s">
        <v>2906</v>
      </c>
      <c r="Q252" s="179" t="s">
        <v>2794</v>
      </c>
      <c r="R252" s="179" t="s">
        <v>618</v>
      </c>
      <c r="S252" s="180" t="s">
        <v>4008</v>
      </c>
      <c r="T252" s="178" t="s">
        <v>2785</v>
      </c>
      <c r="U252" s="178" t="s">
        <v>2909</v>
      </c>
      <c r="V252" s="178" t="s">
        <v>2803</v>
      </c>
      <c r="W252" s="178" t="s">
        <v>2785</v>
      </c>
      <c r="X252" s="178" t="s">
        <v>2909</v>
      </c>
      <c r="Y252" s="178" t="s">
        <v>2803</v>
      </c>
      <c r="Z252" s="178" t="s">
        <v>2785</v>
      </c>
      <c r="AA252" s="178" t="s">
        <v>2791</v>
      </c>
      <c r="AB252" s="178" t="s">
        <v>2791</v>
      </c>
      <c r="AC252" s="120" t="s">
        <v>2791</v>
      </c>
      <c r="AD252" s="120" t="s">
        <v>2791</v>
      </c>
      <c r="AE252" s="120" t="s">
        <v>2791</v>
      </c>
      <c r="AF252" s="120" t="s">
        <v>2791</v>
      </c>
      <c r="AG252" s="95" t="s">
        <v>3642</v>
      </c>
      <c r="AH252" s="123">
        <f>COUNTIF(Ongoing!$A$2:$X$26,A252)</f>
        <v>0</v>
      </c>
    </row>
    <row r="253" ht="26.25" customHeight="1">
      <c r="A253" s="180" t="s">
        <v>705</v>
      </c>
      <c r="B253" s="180" t="s">
        <v>917</v>
      </c>
      <c r="C253" s="181" t="s">
        <v>53</v>
      </c>
      <c r="D253" s="115" t="s">
        <v>238</v>
      </c>
      <c r="E253" s="115" t="s">
        <v>3020</v>
      </c>
      <c r="F253" s="175" t="s">
        <v>2775</v>
      </c>
      <c r="G253" s="115" t="s">
        <v>4009</v>
      </c>
      <c r="H253" s="176" t="s">
        <v>502</v>
      </c>
      <c r="I253" s="177" t="s">
        <v>485</v>
      </c>
      <c r="J253" s="177" t="s">
        <v>2823</v>
      </c>
      <c r="K253" s="177" t="s">
        <v>2810</v>
      </c>
      <c r="L253" s="177" t="s">
        <v>2826</v>
      </c>
      <c r="M253" s="178" t="s">
        <v>3343</v>
      </c>
      <c r="N253" s="178" t="s">
        <v>2796</v>
      </c>
      <c r="O253" s="178" t="s">
        <v>2781</v>
      </c>
      <c r="P253" s="178" t="s">
        <v>510</v>
      </c>
      <c r="Q253" s="179" t="s">
        <v>4010</v>
      </c>
      <c r="R253" s="179" t="s">
        <v>618</v>
      </c>
      <c r="S253" s="180" t="s">
        <v>4011</v>
      </c>
      <c r="T253" s="178" t="s">
        <v>3190</v>
      </c>
      <c r="U253" s="178" t="s">
        <v>3662</v>
      </c>
      <c r="V253" s="178" t="s">
        <v>3707</v>
      </c>
      <c r="W253" s="178" t="s">
        <v>3190</v>
      </c>
      <c r="X253" s="178" t="s">
        <v>3662</v>
      </c>
      <c r="Y253" s="178" t="s">
        <v>3707</v>
      </c>
      <c r="Z253" s="178" t="s">
        <v>3190</v>
      </c>
      <c r="AA253" s="178" t="s">
        <v>2791</v>
      </c>
      <c r="AB253" s="178" t="s">
        <v>2791</v>
      </c>
      <c r="AC253" s="120" t="s">
        <v>2791</v>
      </c>
      <c r="AD253" s="120" t="s">
        <v>2791</v>
      </c>
      <c r="AE253" s="120" t="s">
        <v>2791</v>
      </c>
      <c r="AF253" s="120" t="s">
        <v>2791</v>
      </c>
      <c r="AG253" s="95" t="s">
        <v>3343</v>
      </c>
      <c r="AH253" s="123">
        <f>COUNTIF(Ongoing!$A$2:$X$26,A253)</f>
        <v>0</v>
      </c>
    </row>
    <row r="254" ht="26.25" customHeight="1">
      <c r="A254" s="180" t="s">
        <v>340</v>
      </c>
      <c r="B254" s="180" t="s">
        <v>974</v>
      </c>
      <c r="C254" s="181" t="s">
        <v>144</v>
      </c>
      <c r="D254" s="115" t="s">
        <v>121</v>
      </c>
      <c r="E254" s="115" t="s">
        <v>2806</v>
      </c>
      <c r="F254" s="175" t="s">
        <v>2775</v>
      </c>
      <c r="G254" s="115" t="s">
        <v>4012</v>
      </c>
      <c r="H254" s="176" t="s">
        <v>626</v>
      </c>
      <c r="I254" s="177" t="s">
        <v>320</v>
      </c>
      <c r="J254" s="177" t="s">
        <v>2810</v>
      </c>
      <c r="K254" s="177" t="s">
        <v>2810</v>
      </c>
      <c r="L254" s="177" t="s">
        <v>4013</v>
      </c>
      <c r="M254" s="178" t="s">
        <v>2887</v>
      </c>
      <c r="N254" s="178" t="s">
        <v>2796</v>
      </c>
      <c r="O254" s="178" t="s">
        <v>2781</v>
      </c>
      <c r="P254" s="178" t="s">
        <v>2990</v>
      </c>
      <c r="Q254" s="179" t="s">
        <v>604</v>
      </c>
      <c r="R254" s="179" t="s">
        <v>269</v>
      </c>
      <c r="S254" s="180" t="s">
        <v>4014</v>
      </c>
      <c r="T254" s="178" t="s">
        <v>2992</v>
      </c>
      <c r="U254" s="178" t="s">
        <v>2804</v>
      </c>
      <c r="V254" s="178" t="s">
        <v>4015</v>
      </c>
      <c r="W254" s="178" t="s">
        <v>2992</v>
      </c>
      <c r="X254" s="178" t="s">
        <v>2804</v>
      </c>
      <c r="Y254" s="178" t="s">
        <v>4015</v>
      </c>
      <c r="Z254" s="178" t="s">
        <v>2992</v>
      </c>
      <c r="AA254" s="178" t="s">
        <v>2791</v>
      </c>
      <c r="AB254" s="178" t="s">
        <v>2791</v>
      </c>
      <c r="AC254" s="120" t="s">
        <v>2791</v>
      </c>
      <c r="AD254" s="120" t="s">
        <v>2791</v>
      </c>
      <c r="AE254" s="120" t="s">
        <v>2791</v>
      </c>
      <c r="AF254" s="120" t="s">
        <v>2791</v>
      </c>
      <c r="AG254" s="95" t="s">
        <v>2887</v>
      </c>
      <c r="AH254" s="123">
        <f>COUNTIF(Ongoing!$A$2:$X$26,A254)</f>
        <v>0</v>
      </c>
    </row>
    <row r="255" ht="26.25" customHeight="1">
      <c r="A255" s="180" t="s">
        <v>247</v>
      </c>
      <c r="B255" s="180" t="s">
        <v>974</v>
      </c>
      <c r="C255" s="181" t="s">
        <v>144</v>
      </c>
      <c r="D255" s="115" t="s">
        <v>249</v>
      </c>
      <c r="E255" s="115" t="s">
        <v>2821</v>
      </c>
      <c r="F255" s="175" t="s">
        <v>2775</v>
      </c>
      <c r="G255" s="115" t="s">
        <v>4016</v>
      </c>
      <c r="H255" s="176" t="s">
        <v>586</v>
      </c>
      <c r="I255" s="177" t="s">
        <v>248</v>
      </c>
      <c r="J255" s="177" t="s">
        <v>2891</v>
      </c>
      <c r="K255" s="177" t="s">
        <v>3014</v>
      </c>
      <c r="L255" s="177" t="s">
        <v>4017</v>
      </c>
      <c r="M255" s="178" t="s">
        <v>3102</v>
      </c>
      <c r="N255" s="178" t="s">
        <v>2796</v>
      </c>
      <c r="O255" s="178" t="s">
        <v>2781</v>
      </c>
      <c r="P255" s="178" t="s">
        <v>2997</v>
      </c>
      <c r="Q255" s="179" t="s">
        <v>4018</v>
      </c>
      <c r="R255" s="179" t="s">
        <v>182</v>
      </c>
      <c r="S255" s="180" t="s">
        <v>4019</v>
      </c>
      <c r="T255" s="178" t="s">
        <v>2844</v>
      </c>
      <c r="U255" s="178" t="s">
        <v>4020</v>
      </c>
      <c r="V255" s="178" t="s">
        <v>4021</v>
      </c>
      <c r="W255" s="178" t="s">
        <v>2873</v>
      </c>
      <c r="X255" s="178" t="s">
        <v>3495</v>
      </c>
      <c r="Y255" s="178" t="s">
        <v>4022</v>
      </c>
      <c r="Z255" s="178" t="s">
        <v>2844</v>
      </c>
      <c r="AA255" s="178" t="s">
        <v>2791</v>
      </c>
      <c r="AB255" s="178" t="s">
        <v>2791</v>
      </c>
      <c r="AC255" s="120" t="s">
        <v>2791</v>
      </c>
      <c r="AD255" s="120" t="s">
        <v>2791</v>
      </c>
      <c r="AE255" s="120" t="s">
        <v>2791</v>
      </c>
      <c r="AF255" s="120" t="s">
        <v>2791</v>
      </c>
      <c r="AG255" s="95" t="s">
        <v>3102</v>
      </c>
      <c r="AH255" s="123">
        <f>COUNTIF(Ongoing!$A$2:$X$26,A255)</f>
        <v>0</v>
      </c>
    </row>
    <row r="256" ht="26.25" customHeight="1">
      <c r="A256" s="182" t="s">
        <v>803</v>
      </c>
      <c r="B256" s="182" t="s">
        <v>63</v>
      </c>
      <c r="C256" s="183" t="s">
        <v>70</v>
      </c>
      <c r="D256" s="115" t="s">
        <v>259</v>
      </c>
      <c r="E256" s="115" t="s">
        <v>3064</v>
      </c>
      <c r="F256" s="175" t="s">
        <v>2775</v>
      </c>
      <c r="G256" s="115" t="s">
        <v>4023</v>
      </c>
      <c r="H256" s="176" t="s">
        <v>538</v>
      </c>
      <c r="I256" s="177" t="s">
        <v>320</v>
      </c>
      <c r="J256" s="177" t="s">
        <v>4024</v>
      </c>
      <c r="K256" s="177" t="s">
        <v>2810</v>
      </c>
      <c r="L256" s="177" t="s">
        <v>3405</v>
      </c>
      <c r="M256" s="178" t="s">
        <v>1214</v>
      </c>
      <c r="N256" s="178" t="s">
        <v>2796</v>
      </c>
      <c r="O256" s="178" t="s">
        <v>2781</v>
      </c>
      <c r="P256" s="178" t="s">
        <v>538</v>
      </c>
      <c r="Q256" s="179" t="s">
        <v>538</v>
      </c>
      <c r="R256" s="179" t="s">
        <v>618</v>
      </c>
      <c r="S256" s="182" t="s">
        <v>4025</v>
      </c>
      <c r="T256" s="178" t="s">
        <v>2791</v>
      </c>
      <c r="U256" s="178" t="s">
        <v>2791</v>
      </c>
      <c r="V256" s="178" t="s">
        <v>2791</v>
      </c>
      <c r="W256" s="178" t="s">
        <v>2791</v>
      </c>
      <c r="X256" s="178" t="s">
        <v>2791</v>
      </c>
      <c r="Y256" s="178" t="s">
        <v>2791</v>
      </c>
      <c r="Z256" s="178" t="s">
        <v>2791</v>
      </c>
      <c r="AA256" s="178" t="s">
        <v>2791</v>
      </c>
      <c r="AB256" s="178" t="s">
        <v>2791</v>
      </c>
      <c r="AC256" s="120" t="s">
        <v>2791</v>
      </c>
      <c r="AD256" s="120" t="s">
        <v>2791</v>
      </c>
      <c r="AE256" s="120" t="s">
        <v>2791</v>
      </c>
      <c r="AF256" s="120" t="s">
        <v>2791</v>
      </c>
      <c r="AG256" s="95" t="s">
        <v>1214</v>
      </c>
      <c r="AH256" s="123">
        <f>COUNTIF(Ongoing!$A$2:$X$26,A256)</f>
        <v>0</v>
      </c>
    </row>
    <row r="257" ht="26.25" customHeight="1">
      <c r="A257" s="182" t="s">
        <v>659</v>
      </c>
      <c r="B257" s="182" t="s">
        <v>63</v>
      </c>
      <c r="C257" s="183" t="s">
        <v>64</v>
      </c>
      <c r="D257" s="115" t="s">
        <v>151</v>
      </c>
      <c r="E257" s="115" t="s">
        <v>2901</v>
      </c>
      <c r="F257" s="175" t="s">
        <v>2775</v>
      </c>
      <c r="G257" s="115" t="s">
        <v>4026</v>
      </c>
      <c r="H257" s="176" t="s">
        <v>644</v>
      </c>
      <c r="I257" s="177" t="s">
        <v>320</v>
      </c>
      <c r="J257" s="177" t="s">
        <v>2823</v>
      </c>
      <c r="K257" s="177" t="s">
        <v>2810</v>
      </c>
      <c r="L257" s="177" t="s">
        <v>3379</v>
      </c>
      <c r="M257" s="178" t="s">
        <v>2779</v>
      </c>
      <c r="N257" s="178" t="s">
        <v>2796</v>
      </c>
      <c r="O257" s="178" t="s">
        <v>2781</v>
      </c>
      <c r="P257" s="178" t="s">
        <v>2837</v>
      </c>
      <c r="Q257" s="179" t="s">
        <v>2826</v>
      </c>
      <c r="R257" s="179" t="s">
        <v>618</v>
      </c>
      <c r="S257" s="182" t="s">
        <v>4027</v>
      </c>
      <c r="T257" s="178" t="s">
        <v>2867</v>
      </c>
      <c r="U257" s="178" t="s">
        <v>2841</v>
      </c>
      <c r="V257" s="178" t="s">
        <v>2829</v>
      </c>
      <c r="W257" s="178" t="s">
        <v>2867</v>
      </c>
      <c r="X257" s="178" t="s">
        <v>2841</v>
      </c>
      <c r="Y257" s="178" t="s">
        <v>2829</v>
      </c>
      <c r="Z257" s="178" t="s">
        <v>2867</v>
      </c>
      <c r="AA257" s="178" t="s">
        <v>2791</v>
      </c>
      <c r="AB257" s="178" t="s">
        <v>2791</v>
      </c>
      <c r="AC257" s="120" t="s">
        <v>2791</v>
      </c>
      <c r="AD257" s="120" t="s">
        <v>2791</v>
      </c>
      <c r="AE257" s="120" t="s">
        <v>2791</v>
      </c>
      <c r="AF257" s="120" t="s">
        <v>2791</v>
      </c>
      <c r="AG257" s="95" t="s">
        <v>2779</v>
      </c>
      <c r="AH257" s="123">
        <f>COUNTIF(Ongoing!$A$2:$X$26,A257)</f>
        <v>0</v>
      </c>
    </row>
    <row r="258" ht="26.25" customHeight="1">
      <c r="A258" s="182" t="s">
        <v>762</v>
      </c>
      <c r="B258" s="182" t="s">
        <v>917</v>
      </c>
      <c r="C258" s="183" t="s">
        <v>58</v>
      </c>
      <c r="D258" s="115" t="s">
        <v>256</v>
      </c>
      <c r="E258" s="115" t="s">
        <v>3012</v>
      </c>
      <c r="F258" s="175" t="s">
        <v>2775</v>
      </c>
      <c r="G258" s="115" t="s">
        <v>4028</v>
      </c>
      <c r="H258" s="176" t="s">
        <v>731</v>
      </c>
      <c r="I258" s="177" t="s">
        <v>577</v>
      </c>
      <c r="J258" s="177" t="s">
        <v>2977</v>
      </c>
      <c r="K258" s="177" t="s">
        <v>2810</v>
      </c>
      <c r="L258" s="177" t="s">
        <v>2847</v>
      </c>
      <c r="M258" s="178" t="s">
        <v>2905</v>
      </c>
      <c r="N258" s="178" t="s">
        <v>2796</v>
      </c>
      <c r="O258" s="178" t="s">
        <v>2781</v>
      </c>
      <c r="P258" s="178" t="s">
        <v>3949</v>
      </c>
      <c r="Q258" s="179" t="s">
        <v>1188</v>
      </c>
      <c r="R258" s="179" t="s">
        <v>618</v>
      </c>
      <c r="S258" s="182" t="s">
        <v>4029</v>
      </c>
      <c r="T258" s="178" t="s">
        <v>3686</v>
      </c>
      <c r="U258" s="178" t="s">
        <v>3215</v>
      </c>
      <c r="V258" s="178" t="s">
        <v>4030</v>
      </c>
      <c r="W258" s="178" t="s">
        <v>3024</v>
      </c>
      <c r="X258" s="178" t="s">
        <v>2829</v>
      </c>
      <c r="Y258" s="178" t="s">
        <v>2831</v>
      </c>
      <c r="Z258" s="178" t="s">
        <v>2820</v>
      </c>
      <c r="AA258" s="178" t="s">
        <v>2791</v>
      </c>
      <c r="AB258" s="178" t="s">
        <v>2791</v>
      </c>
      <c r="AC258" s="120" t="s">
        <v>2791</v>
      </c>
      <c r="AD258" s="120" t="s">
        <v>2791</v>
      </c>
      <c r="AE258" s="120" t="s">
        <v>2791</v>
      </c>
      <c r="AF258" s="120" t="s">
        <v>2791</v>
      </c>
      <c r="AG258" s="95" t="s">
        <v>2905</v>
      </c>
      <c r="AH258" s="123">
        <f>COUNTIF(Ongoing!$A$2:$X$26,A258)</f>
        <v>0</v>
      </c>
    </row>
    <row r="259" ht="26.25" customHeight="1">
      <c r="A259" s="182" t="s">
        <v>736</v>
      </c>
      <c r="B259" s="182" t="s">
        <v>917</v>
      </c>
      <c r="C259" s="183" t="s">
        <v>54</v>
      </c>
      <c r="D259" s="115" t="s">
        <v>238</v>
      </c>
      <c r="E259" s="115" t="s">
        <v>3020</v>
      </c>
      <c r="F259" s="175" t="s">
        <v>2775</v>
      </c>
      <c r="G259" s="115" t="s">
        <v>4031</v>
      </c>
      <c r="H259" s="176" t="s">
        <v>4032</v>
      </c>
      <c r="I259" s="177" t="s">
        <v>502</v>
      </c>
      <c r="J259" s="177" t="s">
        <v>2809</v>
      </c>
      <c r="K259" s="177" t="s">
        <v>2823</v>
      </c>
      <c r="L259" s="177" t="s">
        <v>3295</v>
      </c>
      <c r="M259" s="178" t="s">
        <v>3202</v>
      </c>
      <c r="N259" s="178" t="s">
        <v>2796</v>
      </c>
      <c r="O259" s="178" t="s">
        <v>2781</v>
      </c>
      <c r="P259" s="178" t="s">
        <v>3221</v>
      </c>
      <c r="Q259" s="179" t="s">
        <v>3103</v>
      </c>
      <c r="R259" s="179" t="s">
        <v>618</v>
      </c>
      <c r="S259" s="182" t="s">
        <v>4033</v>
      </c>
      <c r="T259" s="178" t="s">
        <v>2851</v>
      </c>
      <c r="U259" s="178" t="s">
        <v>3077</v>
      </c>
      <c r="V259" s="178" t="s">
        <v>3009</v>
      </c>
      <c r="W259" s="178" t="s">
        <v>2851</v>
      </c>
      <c r="X259" s="178" t="s">
        <v>3077</v>
      </c>
      <c r="Y259" s="178" t="s">
        <v>3009</v>
      </c>
      <c r="Z259" s="178" t="s">
        <v>2851</v>
      </c>
      <c r="AA259" s="178" t="s">
        <v>2791</v>
      </c>
      <c r="AB259" s="178" t="s">
        <v>2791</v>
      </c>
      <c r="AC259" s="120" t="s">
        <v>2791</v>
      </c>
      <c r="AD259" s="120" t="s">
        <v>2791</v>
      </c>
      <c r="AE259" s="120" t="s">
        <v>2791</v>
      </c>
      <c r="AF259" s="120" t="s">
        <v>2791</v>
      </c>
      <c r="AG259" s="95" t="s">
        <v>3202</v>
      </c>
      <c r="AH259" s="123">
        <f>COUNTIF(Ongoing!$A$2:$X$26,A259)</f>
        <v>0</v>
      </c>
    </row>
    <row r="260" ht="26.25" customHeight="1">
      <c r="A260" s="182" t="s">
        <v>332</v>
      </c>
      <c r="B260" s="182" t="s">
        <v>974</v>
      </c>
      <c r="C260" s="183" t="s">
        <v>144</v>
      </c>
      <c r="D260" s="115" t="s">
        <v>95</v>
      </c>
      <c r="E260" s="115" t="s">
        <v>2792</v>
      </c>
      <c r="F260" s="175" t="s">
        <v>2775</v>
      </c>
      <c r="G260" s="115" t="s">
        <v>4034</v>
      </c>
      <c r="H260" s="176" t="s">
        <v>628</v>
      </c>
      <c r="I260" s="177" t="s">
        <v>320</v>
      </c>
      <c r="J260" s="177" t="s">
        <v>2823</v>
      </c>
      <c r="K260" s="177" t="s">
        <v>2810</v>
      </c>
      <c r="L260" s="177" t="s">
        <v>4035</v>
      </c>
      <c r="M260" s="178" t="s">
        <v>2887</v>
      </c>
      <c r="N260" s="178" t="s">
        <v>2796</v>
      </c>
      <c r="O260" s="178" t="s">
        <v>2781</v>
      </c>
      <c r="P260" s="178" t="s">
        <v>2990</v>
      </c>
      <c r="Q260" s="179" t="s">
        <v>2990</v>
      </c>
      <c r="R260" s="179" t="s">
        <v>269</v>
      </c>
      <c r="S260" s="182" t="s">
        <v>4036</v>
      </c>
      <c r="T260" s="178" t="s">
        <v>2992</v>
      </c>
      <c r="U260" s="178" t="s">
        <v>2804</v>
      </c>
      <c r="V260" s="178" t="s">
        <v>2804</v>
      </c>
      <c r="W260" s="178" t="s">
        <v>2992</v>
      </c>
      <c r="X260" s="178" t="s">
        <v>2804</v>
      </c>
      <c r="Y260" s="178" t="s">
        <v>2804</v>
      </c>
      <c r="Z260" s="178" t="s">
        <v>2992</v>
      </c>
      <c r="AA260" s="178" t="s">
        <v>2791</v>
      </c>
      <c r="AB260" s="178" t="s">
        <v>2791</v>
      </c>
      <c r="AC260" s="120" t="s">
        <v>2791</v>
      </c>
      <c r="AD260" s="120" t="s">
        <v>2791</v>
      </c>
      <c r="AE260" s="120" t="s">
        <v>2791</v>
      </c>
      <c r="AF260" s="120" t="s">
        <v>2791</v>
      </c>
      <c r="AG260" s="95" t="s">
        <v>2887</v>
      </c>
      <c r="AH260" s="123">
        <f>COUNTIF(Ongoing!$A$2:$X$26,A260)</f>
        <v>0</v>
      </c>
    </row>
    <row r="261" ht="26.25" customHeight="1">
      <c r="A261" s="182" t="s">
        <v>725</v>
      </c>
      <c r="B261" s="182" t="s">
        <v>917</v>
      </c>
      <c r="C261" s="183" t="s">
        <v>53</v>
      </c>
      <c r="D261" s="115" t="s">
        <v>259</v>
      </c>
      <c r="E261" s="115" t="s">
        <v>3064</v>
      </c>
      <c r="F261" s="175" t="s">
        <v>2775</v>
      </c>
      <c r="G261" s="115" t="s">
        <v>4037</v>
      </c>
      <c r="H261" s="176" t="s">
        <v>3614</v>
      </c>
      <c r="I261" s="177" t="s">
        <v>622</v>
      </c>
      <c r="J261" s="177" t="s">
        <v>2891</v>
      </c>
      <c r="K261" s="177" t="s">
        <v>2823</v>
      </c>
      <c r="L261" s="177" t="s">
        <v>2847</v>
      </c>
      <c r="M261" s="178" t="s">
        <v>2836</v>
      </c>
      <c r="N261" s="178" t="s">
        <v>2796</v>
      </c>
      <c r="O261" s="178" t="s">
        <v>2781</v>
      </c>
      <c r="P261" s="178" t="s">
        <v>3058</v>
      </c>
      <c r="Q261" s="179" t="s">
        <v>419</v>
      </c>
      <c r="R261" s="179" t="s">
        <v>618</v>
      </c>
      <c r="S261" s="182" t="s">
        <v>4038</v>
      </c>
      <c r="T261" s="178" t="s">
        <v>3154</v>
      </c>
      <c r="U261" s="178" t="s">
        <v>3025</v>
      </c>
      <c r="V261" s="178" t="s">
        <v>2816</v>
      </c>
      <c r="W261" s="178" t="s">
        <v>3154</v>
      </c>
      <c r="X261" s="178" t="s">
        <v>3019</v>
      </c>
      <c r="Y261" s="178" t="s">
        <v>3010</v>
      </c>
      <c r="Z261" s="178" t="s">
        <v>2856</v>
      </c>
      <c r="AA261" s="178" t="s">
        <v>2791</v>
      </c>
      <c r="AB261" s="178" t="s">
        <v>2791</v>
      </c>
      <c r="AC261" s="120" t="s">
        <v>2791</v>
      </c>
      <c r="AD261" s="120" t="s">
        <v>2791</v>
      </c>
      <c r="AE261" s="120" t="s">
        <v>2791</v>
      </c>
      <c r="AF261" s="120" t="s">
        <v>2791</v>
      </c>
      <c r="AG261" s="95" t="s">
        <v>2836</v>
      </c>
      <c r="AH261" s="123">
        <f>COUNTIF(Ongoing!$A$2:$X$26,A261)</f>
        <v>0</v>
      </c>
    </row>
    <row r="262" ht="26.25" customHeight="1">
      <c r="A262" s="182" t="s">
        <v>358</v>
      </c>
      <c r="B262" s="182" t="s">
        <v>974</v>
      </c>
      <c r="C262" s="183" t="s">
        <v>144</v>
      </c>
      <c r="D262" s="115" t="s">
        <v>238</v>
      </c>
      <c r="E262" s="115" t="s">
        <v>3020</v>
      </c>
      <c r="F262" s="175" t="s">
        <v>2775</v>
      </c>
      <c r="G262" s="115" t="s">
        <v>4039</v>
      </c>
      <c r="H262" s="176" t="s">
        <v>626</v>
      </c>
      <c r="I262" s="177" t="s">
        <v>320</v>
      </c>
      <c r="J262" s="177" t="s">
        <v>2810</v>
      </c>
      <c r="K262" s="177" t="s">
        <v>2810</v>
      </c>
      <c r="L262" s="177" t="s">
        <v>4040</v>
      </c>
      <c r="M262" s="178" t="s">
        <v>2887</v>
      </c>
      <c r="N262" s="178" t="s">
        <v>2796</v>
      </c>
      <c r="O262" s="178" t="s">
        <v>2781</v>
      </c>
      <c r="P262" s="178" t="s">
        <v>538</v>
      </c>
      <c r="Q262" s="179" t="s">
        <v>538</v>
      </c>
      <c r="R262" s="179" t="s">
        <v>269</v>
      </c>
      <c r="S262" s="182" t="s">
        <v>4041</v>
      </c>
      <c r="T262" s="178" t="s">
        <v>2791</v>
      </c>
      <c r="U262" s="178" t="s">
        <v>2791</v>
      </c>
      <c r="V262" s="178" t="s">
        <v>2791</v>
      </c>
      <c r="W262" s="178" t="s">
        <v>2791</v>
      </c>
      <c r="X262" s="178" t="s">
        <v>2791</v>
      </c>
      <c r="Y262" s="178" t="s">
        <v>2791</v>
      </c>
      <c r="Z262" s="178" t="s">
        <v>2791</v>
      </c>
      <c r="AA262" s="178" t="s">
        <v>2791</v>
      </c>
      <c r="AB262" s="178" t="s">
        <v>2791</v>
      </c>
      <c r="AC262" s="120" t="s">
        <v>2791</v>
      </c>
      <c r="AD262" s="120" t="s">
        <v>2791</v>
      </c>
      <c r="AE262" s="120" t="s">
        <v>2791</v>
      </c>
      <c r="AF262" s="120" t="s">
        <v>2791</v>
      </c>
      <c r="AG262" s="95" t="s">
        <v>2887</v>
      </c>
      <c r="AH262" s="123">
        <f>COUNTIF(Ongoing!$A$2:$X$26,A262)</f>
        <v>0</v>
      </c>
    </row>
    <row r="263" ht="26.25" customHeight="1">
      <c r="A263" s="182" t="s">
        <v>817</v>
      </c>
      <c r="B263" s="182" t="s">
        <v>63</v>
      </c>
      <c r="C263" s="183" t="s">
        <v>70</v>
      </c>
      <c r="D263" s="115" t="s">
        <v>162</v>
      </c>
      <c r="E263" s="115" t="s">
        <v>2832</v>
      </c>
      <c r="F263" s="175" t="s">
        <v>2775</v>
      </c>
      <c r="G263" s="115" t="s">
        <v>4042</v>
      </c>
      <c r="H263" s="176" t="s">
        <v>87</v>
      </c>
      <c r="I263" s="177" t="s">
        <v>485</v>
      </c>
      <c r="J263" s="177" t="s">
        <v>2823</v>
      </c>
      <c r="K263" s="177" t="s">
        <v>2810</v>
      </c>
      <c r="L263" s="177" t="s">
        <v>2837</v>
      </c>
      <c r="M263" s="178" t="s">
        <v>2979</v>
      </c>
      <c r="N263" s="178" t="s">
        <v>2796</v>
      </c>
      <c r="O263" s="178" t="s">
        <v>2781</v>
      </c>
      <c r="P263" s="178" t="s">
        <v>2978</v>
      </c>
      <c r="Q263" s="179" t="s">
        <v>4043</v>
      </c>
      <c r="R263" s="179" t="s">
        <v>618</v>
      </c>
      <c r="S263" s="182" t="s">
        <v>4044</v>
      </c>
      <c r="T263" s="178" t="s">
        <v>3749</v>
      </c>
      <c r="U263" s="178" t="s">
        <v>3011</v>
      </c>
      <c r="V263" s="178" t="s">
        <v>4045</v>
      </c>
      <c r="W263" s="178" t="s">
        <v>3749</v>
      </c>
      <c r="X263" s="178" t="s">
        <v>3011</v>
      </c>
      <c r="Y263" s="178" t="s">
        <v>4045</v>
      </c>
      <c r="Z263" s="178" t="s">
        <v>3749</v>
      </c>
      <c r="AA263" s="178" t="s">
        <v>2791</v>
      </c>
      <c r="AB263" s="178" t="s">
        <v>2791</v>
      </c>
      <c r="AC263" s="120" t="s">
        <v>2791</v>
      </c>
      <c r="AD263" s="120" t="s">
        <v>2791</v>
      </c>
      <c r="AE263" s="120" t="s">
        <v>2791</v>
      </c>
      <c r="AF263" s="120" t="s">
        <v>2791</v>
      </c>
      <c r="AG263" s="95" t="s">
        <v>2979</v>
      </c>
      <c r="AH263" s="123">
        <f>COUNTIF(Ongoing!$A$2:$X$26,A263)</f>
        <v>0</v>
      </c>
    </row>
    <row r="264" ht="26.25" customHeight="1">
      <c r="A264" s="182" t="s">
        <v>163</v>
      </c>
      <c r="B264" s="182" t="s">
        <v>974</v>
      </c>
      <c r="C264" s="183" t="s">
        <v>144</v>
      </c>
      <c r="D264" s="115" t="s">
        <v>95</v>
      </c>
      <c r="E264" s="115" t="s">
        <v>2792</v>
      </c>
      <c r="F264" s="175" t="s">
        <v>2775</v>
      </c>
      <c r="G264" s="115" t="s">
        <v>4046</v>
      </c>
      <c r="H264" s="176" t="s">
        <v>3239</v>
      </c>
      <c r="I264" s="177" t="s">
        <v>164</v>
      </c>
      <c r="J264" s="177" t="s">
        <v>4047</v>
      </c>
      <c r="K264" s="177" t="s">
        <v>4048</v>
      </c>
      <c r="L264" s="177" t="s">
        <v>4049</v>
      </c>
      <c r="M264" s="178" t="s">
        <v>2941</v>
      </c>
      <c r="N264" s="178" t="s">
        <v>2796</v>
      </c>
      <c r="O264" s="178" t="s">
        <v>2781</v>
      </c>
      <c r="P264" s="178" t="s">
        <v>2894</v>
      </c>
      <c r="Q264" s="179" t="s">
        <v>2849</v>
      </c>
      <c r="R264" s="179" t="s">
        <v>87</v>
      </c>
      <c r="S264" s="182" t="s">
        <v>4050</v>
      </c>
      <c r="T264" s="178" t="s">
        <v>3106</v>
      </c>
      <c r="U264" s="178" t="s">
        <v>2898</v>
      </c>
      <c r="V264" s="178" t="s">
        <v>3687</v>
      </c>
      <c r="W264" s="178" t="s">
        <v>3106</v>
      </c>
      <c r="X264" s="178" t="s">
        <v>2898</v>
      </c>
      <c r="Y264" s="178" t="s">
        <v>3687</v>
      </c>
      <c r="Z264" s="178" t="s">
        <v>3106</v>
      </c>
      <c r="AA264" s="178" t="s">
        <v>2791</v>
      </c>
      <c r="AB264" s="178" t="s">
        <v>2791</v>
      </c>
      <c r="AC264" s="120" t="s">
        <v>2791</v>
      </c>
      <c r="AD264" s="120" t="s">
        <v>2791</v>
      </c>
      <c r="AE264" s="120" t="s">
        <v>2791</v>
      </c>
      <c r="AF264" s="120" t="s">
        <v>2791</v>
      </c>
      <c r="AG264" s="95" t="s">
        <v>2941</v>
      </c>
      <c r="AH264" s="123">
        <f>COUNTIF(Ongoing!$A$2:$X$26,A264)</f>
        <v>0</v>
      </c>
    </row>
    <row r="265" ht="26.25" customHeight="1">
      <c r="A265" s="182" t="s">
        <v>561</v>
      </c>
      <c r="B265" s="182" t="s">
        <v>78</v>
      </c>
      <c r="C265" s="183" t="s">
        <v>124</v>
      </c>
      <c r="D265" s="115" t="s">
        <v>116</v>
      </c>
      <c r="E265" s="115" t="s">
        <v>2949</v>
      </c>
      <c r="F265" s="175" t="s">
        <v>2775</v>
      </c>
      <c r="G265" s="115" t="s">
        <v>4051</v>
      </c>
      <c r="H265" s="176" t="s">
        <v>2875</v>
      </c>
      <c r="I265" s="177" t="s">
        <v>487</v>
      </c>
      <c r="J265" s="177" t="s">
        <v>2977</v>
      </c>
      <c r="K265" s="177" t="s">
        <v>2810</v>
      </c>
      <c r="L265" s="177" t="s">
        <v>3164</v>
      </c>
      <c r="M265" s="178" t="s">
        <v>311</v>
      </c>
      <c r="N265" s="178" t="s">
        <v>2796</v>
      </c>
      <c r="O265" s="178" t="s">
        <v>2781</v>
      </c>
      <c r="P265" s="178" t="s">
        <v>2811</v>
      </c>
      <c r="Q265" s="179" t="s">
        <v>4052</v>
      </c>
      <c r="R265" s="179" t="s">
        <v>413</v>
      </c>
      <c r="S265" s="182" t="s">
        <v>4053</v>
      </c>
      <c r="T265" s="178" t="s">
        <v>3105</v>
      </c>
      <c r="U265" s="178" t="s">
        <v>2863</v>
      </c>
      <c r="V265" s="178" t="s">
        <v>3469</v>
      </c>
      <c r="W265" s="178" t="s">
        <v>3160</v>
      </c>
      <c r="X265" s="178" t="s">
        <v>3241</v>
      </c>
      <c r="Y265" s="178" t="s">
        <v>4054</v>
      </c>
      <c r="Z265" s="178" t="s">
        <v>2948</v>
      </c>
      <c r="AA265" s="178" t="s">
        <v>2791</v>
      </c>
      <c r="AB265" s="178" t="s">
        <v>2791</v>
      </c>
      <c r="AC265" s="120" t="s">
        <v>2791</v>
      </c>
      <c r="AD265" s="120" t="s">
        <v>2791</v>
      </c>
      <c r="AE265" s="120" t="s">
        <v>2791</v>
      </c>
      <c r="AF265" s="120" t="s">
        <v>2791</v>
      </c>
      <c r="AG265" s="95" t="s">
        <v>311</v>
      </c>
      <c r="AH265" s="123">
        <f>COUNTIF(Ongoing!$A$2:$X$26,A265)</f>
        <v>0</v>
      </c>
    </row>
    <row r="266" ht="26.25" customHeight="1">
      <c r="A266" s="182" t="s">
        <v>667</v>
      </c>
      <c r="B266" s="182" t="s">
        <v>63</v>
      </c>
      <c r="C266" s="183" t="s">
        <v>65</v>
      </c>
      <c r="D266" s="115" t="s">
        <v>110</v>
      </c>
      <c r="E266" s="115" t="s">
        <v>2774</v>
      </c>
      <c r="F266" s="175" t="s">
        <v>2775</v>
      </c>
      <c r="G266" s="115" t="s">
        <v>4055</v>
      </c>
      <c r="H266" s="176" t="s">
        <v>845</v>
      </c>
      <c r="I266" s="177" t="s">
        <v>487</v>
      </c>
      <c r="J266" s="177" t="s">
        <v>2823</v>
      </c>
      <c r="K266" s="177" t="s">
        <v>2810</v>
      </c>
      <c r="L266" s="177" t="s">
        <v>2956</v>
      </c>
      <c r="M266" s="178" t="s">
        <v>3157</v>
      </c>
      <c r="N266" s="178" t="s">
        <v>2796</v>
      </c>
      <c r="O266" s="178" t="s">
        <v>2781</v>
      </c>
      <c r="P266" s="178" t="s">
        <v>2837</v>
      </c>
      <c r="Q266" s="179" t="s">
        <v>3058</v>
      </c>
      <c r="R266" s="179" t="s">
        <v>618</v>
      </c>
      <c r="S266" s="182" t="s">
        <v>4056</v>
      </c>
      <c r="T266" s="178" t="s">
        <v>2897</v>
      </c>
      <c r="U266" s="178" t="s">
        <v>2841</v>
      </c>
      <c r="V266" s="178" t="s">
        <v>3025</v>
      </c>
      <c r="W266" s="178" t="s">
        <v>2897</v>
      </c>
      <c r="X266" s="178" t="s">
        <v>2841</v>
      </c>
      <c r="Y266" s="178" t="s">
        <v>3025</v>
      </c>
      <c r="Z266" s="178" t="s">
        <v>2897</v>
      </c>
      <c r="AA266" s="178" t="s">
        <v>2791</v>
      </c>
      <c r="AB266" s="178" t="s">
        <v>2791</v>
      </c>
      <c r="AC266" s="120" t="s">
        <v>2791</v>
      </c>
      <c r="AD266" s="120" t="s">
        <v>2791</v>
      </c>
      <c r="AE266" s="120" t="s">
        <v>2791</v>
      </c>
      <c r="AF266" s="120" t="s">
        <v>2791</v>
      </c>
      <c r="AG266" s="95" t="s">
        <v>3157</v>
      </c>
      <c r="AH266" s="123">
        <f>COUNTIF(Ongoing!$A$2:$X$26,A266)</f>
        <v>0</v>
      </c>
    </row>
    <row r="267" ht="26.25" customHeight="1">
      <c r="A267" s="182" t="s">
        <v>642</v>
      </c>
      <c r="B267" s="182" t="s">
        <v>63</v>
      </c>
      <c r="C267" s="183" t="s">
        <v>63</v>
      </c>
      <c r="D267" s="115" t="s">
        <v>238</v>
      </c>
      <c r="E267" s="115" t="s">
        <v>3020</v>
      </c>
      <c r="F267" s="175" t="s">
        <v>2775</v>
      </c>
      <c r="G267" s="115" t="s">
        <v>4057</v>
      </c>
      <c r="H267" s="176" t="s">
        <v>87</v>
      </c>
      <c r="I267" s="177" t="s">
        <v>320</v>
      </c>
      <c r="J267" s="177" t="s">
        <v>2823</v>
      </c>
      <c r="K267" s="177" t="s">
        <v>2810</v>
      </c>
      <c r="L267" s="177" t="s">
        <v>2824</v>
      </c>
      <c r="M267" s="178" t="s">
        <v>1787</v>
      </c>
      <c r="N267" s="178" t="s">
        <v>2796</v>
      </c>
      <c r="O267" s="178" t="s">
        <v>2781</v>
      </c>
      <c r="P267" s="178" t="s">
        <v>2837</v>
      </c>
      <c r="Q267" s="179" t="s">
        <v>592</v>
      </c>
      <c r="R267" s="179" t="s">
        <v>618</v>
      </c>
      <c r="S267" s="182" t="s">
        <v>4058</v>
      </c>
      <c r="T267" s="178" t="s">
        <v>2948</v>
      </c>
      <c r="U267" s="178" t="s">
        <v>2843</v>
      </c>
      <c r="V267" s="178" t="s">
        <v>3077</v>
      </c>
      <c r="W267" s="178" t="s">
        <v>2948</v>
      </c>
      <c r="X267" s="178" t="s">
        <v>2818</v>
      </c>
      <c r="Y267" s="178" t="s">
        <v>3053</v>
      </c>
      <c r="Z267" s="178" t="s">
        <v>2820</v>
      </c>
      <c r="AA267" s="178" t="s">
        <v>2791</v>
      </c>
      <c r="AB267" s="178" t="s">
        <v>2791</v>
      </c>
      <c r="AC267" s="120" t="s">
        <v>2791</v>
      </c>
      <c r="AD267" s="120" t="s">
        <v>2791</v>
      </c>
      <c r="AE267" s="120" t="s">
        <v>2791</v>
      </c>
      <c r="AF267" s="120" t="s">
        <v>2791</v>
      </c>
      <c r="AG267" s="95" t="s">
        <v>1787</v>
      </c>
      <c r="AH267" s="123">
        <f>COUNTIF(Ongoing!$A$2:$X$26,A267)</f>
        <v>0</v>
      </c>
    </row>
    <row r="268" ht="26.25" customHeight="1">
      <c r="A268" s="184" t="s">
        <v>706</v>
      </c>
      <c r="B268" s="184" t="s">
        <v>917</v>
      </c>
      <c r="C268" s="185" t="s">
        <v>53</v>
      </c>
      <c r="D268" s="115" t="s">
        <v>249</v>
      </c>
      <c r="E268" s="115" t="s">
        <v>2821</v>
      </c>
      <c r="F268" s="175" t="s">
        <v>2775</v>
      </c>
      <c r="G268" s="115" t="s">
        <v>4059</v>
      </c>
      <c r="H268" s="176" t="s">
        <v>431</v>
      </c>
      <c r="I268" s="177" t="s">
        <v>87</v>
      </c>
      <c r="J268" s="177" t="s">
        <v>3243</v>
      </c>
      <c r="K268" s="177" t="s">
        <v>2823</v>
      </c>
      <c r="L268" s="177" t="s">
        <v>3103</v>
      </c>
      <c r="M268" s="178" t="s">
        <v>2173</v>
      </c>
      <c r="N268" s="178" t="s">
        <v>2796</v>
      </c>
      <c r="O268" s="178" t="s">
        <v>2781</v>
      </c>
      <c r="P268" s="178" t="s">
        <v>3221</v>
      </c>
      <c r="Q268" s="179" t="s">
        <v>2860</v>
      </c>
      <c r="R268" s="179" t="s">
        <v>618</v>
      </c>
      <c r="S268" s="184" t="s">
        <v>4060</v>
      </c>
      <c r="T268" s="178" t="s">
        <v>2851</v>
      </c>
      <c r="U268" s="178" t="s">
        <v>3077</v>
      </c>
      <c r="V268" s="178" t="s">
        <v>2863</v>
      </c>
      <c r="W268" s="178" t="s">
        <v>2851</v>
      </c>
      <c r="X268" s="178" t="s">
        <v>3077</v>
      </c>
      <c r="Y268" s="178" t="s">
        <v>2863</v>
      </c>
      <c r="Z268" s="178" t="s">
        <v>2851</v>
      </c>
      <c r="AA268" s="178" t="s">
        <v>2791</v>
      </c>
      <c r="AB268" s="178" t="s">
        <v>2791</v>
      </c>
      <c r="AC268" s="120" t="s">
        <v>2791</v>
      </c>
      <c r="AD268" s="120" t="s">
        <v>2791</v>
      </c>
      <c r="AE268" s="120" t="s">
        <v>2791</v>
      </c>
      <c r="AF268" s="120" t="s">
        <v>2791</v>
      </c>
      <c r="AG268" s="95" t="s">
        <v>2173</v>
      </c>
      <c r="AH268" s="123">
        <f>COUNTIF(Ongoing!$A$2:$X$26,A268)</f>
        <v>0</v>
      </c>
    </row>
    <row r="269" ht="26.25" customHeight="1">
      <c r="A269" s="184" t="s">
        <v>609</v>
      </c>
      <c r="B269" s="184" t="s">
        <v>63</v>
      </c>
      <c r="C269" s="185" t="s">
        <v>70</v>
      </c>
      <c r="D269" s="115" t="s">
        <v>151</v>
      </c>
      <c r="E269" s="115" t="s">
        <v>2901</v>
      </c>
      <c r="F269" s="175" t="s">
        <v>2775</v>
      </c>
      <c r="G269" s="115" t="s">
        <v>4061</v>
      </c>
      <c r="H269" s="176" t="s">
        <v>3631</v>
      </c>
      <c r="I269" s="177" t="s">
        <v>610</v>
      </c>
      <c r="J269" s="177" t="s">
        <v>2891</v>
      </c>
      <c r="K269" s="177" t="s">
        <v>2930</v>
      </c>
      <c r="L269" s="177" t="s">
        <v>2980</v>
      </c>
      <c r="M269" s="178" t="s">
        <v>3039</v>
      </c>
      <c r="N269" s="178" t="s">
        <v>2796</v>
      </c>
      <c r="O269" s="178" t="s">
        <v>2781</v>
      </c>
      <c r="P269" s="178" t="s">
        <v>2813</v>
      </c>
      <c r="Q269" s="179" t="s">
        <v>3380</v>
      </c>
      <c r="R269" s="179" t="s">
        <v>582</v>
      </c>
      <c r="S269" s="184" t="s">
        <v>4062</v>
      </c>
      <c r="T269" s="178" t="s">
        <v>3106</v>
      </c>
      <c r="U269" s="178" t="s">
        <v>2817</v>
      </c>
      <c r="V269" s="178" t="s">
        <v>2935</v>
      </c>
      <c r="W269" s="178" t="s">
        <v>3106</v>
      </c>
      <c r="X269" s="178" t="s">
        <v>2817</v>
      </c>
      <c r="Y269" s="178" t="s">
        <v>2935</v>
      </c>
      <c r="Z269" s="178" t="s">
        <v>3106</v>
      </c>
      <c r="AA269" s="178" t="s">
        <v>2791</v>
      </c>
      <c r="AB269" s="178" t="s">
        <v>2791</v>
      </c>
      <c r="AC269" s="120" t="s">
        <v>2791</v>
      </c>
      <c r="AD269" s="120" t="s">
        <v>2791</v>
      </c>
      <c r="AE269" s="120" t="s">
        <v>2791</v>
      </c>
      <c r="AF269" s="120" t="s">
        <v>2791</v>
      </c>
      <c r="AG269" s="95" t="s">
        <v>3039</v>
      </c>
      <c r="AH269" s="123">
        <f>COUNTIF(Ongoing!$A$2:$X$26,A269)</f>
        <v>0</v>
      </c>
    </row>
    <row r="270" ht="26.25" customHeight="1">
      <c r="A270" s="184" t="s">
        <v>422</v>
      </c>
      <c r="B270" s="184" t="s">
        <v>63</v>
      </c>
      <c r="C270" s="185" t="s">
        <v>72</v>
      </c>
      <c r="D270" s="115" t="s">
        <v>143</v>
      </c>
      <c r="E270" s="115" t="s">
        <v>3430</v>
      </c>
      <c r="F270" s="175" t="s">
        <v>2775</v>
      </c>
      <c r="G270" s="115" t="s">
        <v>4063</v>
      </c>
      <c r="H270" s="176" t="s">
        <v>962</v>
      </c>
      <c r="I270" s="177" t="s">
        <v>423</v>
      </c>
      <c r="J270" s="177" t="s">
        <v>3122</v>
      </c>
      <c r="K270" s="177" t="s">
        <v>3123</v>
      </c>
      <c r="L270" s="177" t="s">
        <v>3305</v>
      </c>
      <c r="M270" s="178" t="s">
        <v>2836</v>
      </c>
      <c r="N270" s="178" t="s">
        <v>3004</v>
      </c>
      <c r="O270" s="178" t="s">
        <v>3005</v>
      </c>
      <c r="P270" s="178" t="s">
        <v>2894</v>
      </c>
      <c r="Q270" s="179" t="s">
        <v>3222</v>
      </c>
      <c r="R270" s="179" t="s">
        <v>372</v>
      </c>
      <c r="S270" s="184" t="s">
        <v>4064</v>
      </c>
      <c r="T270" s="178" t="s">
        <v>3360</v>
      </c>
      <c r="U270" s="178" t="s">
        <v>2898</v>
      </c>
      <c r="V270" s="178" t="s">
        <v>3224</v>
      </c>
      <c r="W270" s="178" t="s">
        <v>3360</v>
      </c>
      <c r="X270" s="178" t="s">
        <v>3001</v>
      </c>
      <c r="Y270" s="178" t="s">
        <v>2922</v>
      </c>
      <c r="Z270" s="178" t="s">
        <v>3042</v>
      </c>
      <c r="AA270" s="178" t="s">
        <v>2791</v>
      </c>
      <c r="AB270" s="178" t="s">
        <v>2791</v>
      </c>
      <c r="AC270" s="120" t="s">
        <v>2791</v>
      </c>
      <c r="AD270" s="120" t="s">
        <v>2791</v>
      </c>
      <c r="AE270" s="120" t="s">
        <v>2791</v>
      </c>
      <c r="AF270" s="120" t="s">
        <v>2791</v>
      </c>
      <c r="AG270" s="95" t="s">
        <v>2836</v>
      </c>
      <c r="AH270" s="123">
        <f>COUNTIF(Ongoing!$A$2:$X$26,A270)</f>
        <v>0</v>
      </c>
    </row>
    <row r="271" ht="26.25" customHeight="1">
      <c r="A271" s="184" t="s">
        <v>835</v>
      </c>
      <c r="B271" s="184" t="s">
        <v>63</v>
      </c>
      <c r="C271" s="185" t="s">
        <v>70</v>
      </c>
      <c r="D271" s="115" t="s">
        <v>103</v>
      </c>
      <c r="E271" s="115" t="s">
        <v>3033</v>
      </c>
      <c r="F271" s="175" t="s">
        <v>2775</v>
      </c>
      <c r="G271" s="115" t="s">
        <v>4065</v>
      </c>
      <c r="H271" s="176" t="s">
        <v>1327</v>
      </c>
      <c r="I271" s="177" t="s">
        <v>639</v>
      </c>
      <c r="J271" s="177" t="s">
        <v>2823</v>
      </c>
      <c r="K271" s="177" t="s">
        <v>2810</v>
      </c>
      <c r="L271" s="177" t="s">
        <v>592</v>
      </c>
      <c r="M271" s="178" t="s">
        <v>4066</v>
      </c>
      <c r="N271" s="178" t="s">
        <v>2796</v>
      </c>
      <c r="O271" s="178" t="s">
        <v>2781</v>
      </c>
      <c r="P271" s="178" t="s">
        <v>3221</v>
      </c>
      <c r="Q271" s="179" t="s">
        <v>3201</v>
      </c>
      <c r="R271" s="179" t="s">
        <v>618</v>
      </c>
      <c r="S271" s="184" t="s">
        <v>4067</v>
      </c>
      <c r="T271" s="178" t="s">
        <v>3437</v>
      </c>
      <c r="U271" s="178" t="s">
        <v>2909</v>
      </c>
      <c r="V271" s="178" t="s">
        <v>2924</v>
      </c>
      <c r="W271" s="178" t="s">
        <v>2897</v>
      </c>
      <c r="X271" s="178" t="s">
        <v>2945</v>
      </c>
      <c r="Y271" s="178" t="s">
        <v>2946</v>
      </c>
      <c r="Z271" s="178" t="s">
        <v>3042</v>
      </c>
      <c r="AA271" s="178" t="s">
        <v>2791</v>
      </c>
      <c r="AB271" s="178" t="s">
        <v>2791</v>
      </c>
      <c r="AC271" s="120" t="s">
        <v>2791</v>
      </c>
      <c r="AD271" s="120" t="s">
        <v>2791</v>
      </c>
      <c r="AE271" s="120" t="s">
        <v>2791</v>
      </c>
      <c r="AF271" s="120" t="s">
        <v>2791</v>
      </c>
      <c r="AG271" s="95" t="s">
        <v>4066</v>
      </c>
      <c r="AH271" s="123">
        <f>COUNTIF(Ongoing!$A$2:$X$26,A271)</f>
        <v>0</v>
      </c>
    </row>
    <row r="272" ht="26.25" customHeight="1">
      <c r="A272" s="184" t="s">
        <v>619</v>
      </c>
      <c r="B272" s="184" t="s">
        <v>917</v>
      </c>
      <c r="C272" s="185" t="s">
        <v>60</v>
      </c>
      <c r="D272" s="115" t="s">
        <v>256</v>
      </c>
      <c r="E272" s="115" t="s">
        <v>3012</v>
      </c>
      <c r="F272" s="175" t="s">
        <v>2775</v>
      </c>
      <c r="G272" s="115" t="s">
        <v>4068</v>
      </c>
      <c r="H272" s="176" t="s">
        <v>686</v>
      </c>
      <c r="I272" s="177" t="s">
        <v>320</v>
      </c>
      <c r="J272" s="177" t="s">
        <v>2823</v>
      </c>
      <c r="K272" s="177" t="s">
        <v>2810</v>
      </c>
      <c r="L272" s="177" t="s">
        <v>413</v>
      </c>
      <c r="M272" s="178" t="s">
        <v>3835</v>
      </c>
      <c r="N272" s="178" t="s">
        <v>2796</v>
      </c>
      <c r="O272" s="178" t="s">
        <v>2781</v>
      </c>
      <c r="P272" s="178" t="s">
        <v>2955</v>
      </c>
      <c r="Q272" s="179" t="s">
        <v>2797</v>
      </c>
      <c r="R272" s="179" t="s">
        <v>618</v>
      </c>
      <c r="S272" s="184" t="s">
        <v>4069</v>
      </c>
      <c r="T272" s="178" t="s">
        <v>3686</v>
      </c>
      <c r="U272" s="178" t="s">
        <v>3001</v>
      </c>
      <c r="V272" s="178" t="s">
        <v>3043</v>
      </c>
      <c r="W272" s="178" t="s">
        <v>2870</v>
      </c>
      <c r="X272" s="178" t="s">
        <v>2852</v>
      </c>
      <c r="Y272" s="178" t="s">
        <v>3061</v>
      </c>
      <c r="Z272" s="178" t="s">
        <v>2867</v>
      </c>
      <c r="AA272" s="178" t="s">
        <v>2791</v>
      </c>
      <c r="AB272" s="178" t="s">
        <v>2791</v>
      </c>
      <c r="AC272" s="120" t="s">
        <v>2791</v>
      </c>
      <c r="AD272" s="120" t="s">
        <v>2791</v>
      </c>
      <c r="AE272" s="120" t="s">
        <v>2791</v>
      </c>
      <c r="AF272" s="120" t="s">
        <v>2791</v>
      </c>
      <c r="AG272" s="95" t="s">
        <v>3835</v>
      </c>
      <c r="AH272" s="123">
        <f>COUNTIF(Ongoing!$A$2:$X$26,A272)</f>
        <v>0</v>
      </c>
    </row>
    <row r="273" ht="26.25" customHeight="1">
      <c r="A273" s="184" t="s">
        <v>329</v>
      </c>
      <c r="B273" s="184" t="s">
        <v>974</v>
      </c>
      <c r="C273" s="185" t="s">
        <v>144</v>
      </c>
      <c r="D273" s="115" t="s">
        <v>90</v>
      </c>
      <c r="E273" s="115" t="s">
        <v>3045</v>
      </c>
      <c r="F273" s="175" t="s">
        <v>2775</v>
      </c>
      <c r="G273" s="115" t="s">
        <v>4070</v>
      </c>
      <c r="H273" s="176" t="s">
        <v>502</v>
      </c>
      <c r="I273" s="177" t="s">
        <v>320</v>
      </c>
      <c r="J273" s="177" t="s">
        <v>2823</v>
      </c>
      <c r="K273" s="177" t="s">
        <v>2810</v>
      </c>
      <c r="L273" s="177" t="s">
        <v>4071</v>
      </c>
      <c r="M273" s="178" t="s">
        <v>2887</v>
      </c>
      <c r="N273" s="178" t="s">
        <v>2796</v>
      </c>
      <c r="O273" s="178" t="s">
        <v>2781</v>
      </c>
      <c r="P273" s="178" t="s">
        <v>413</v>
      </c>
      <c r="Q273" s="179" t="s">
        <v>413</v>
      </c>
      <c r="R273" s="179" t="s">
        <v>269</v>
      </c>
      <c r="S273" s="184" t="s">
        <v>4072</v>
      </c>
      <c r="T273" s="178" t="s">
        <v>2992</v>
      </c>
      <c r="U273" s="178" t="s">
        <v>2831</v>
      </c>
      <c r="V273" s="178" t="s">
        <v>2831</v>
      </c>
      <c r="W273" s="178" t="s">
        <v>2992</v>
      </c>
      <c r="X273" s="178" t="s">
        <v>2831</v>
      </c>
      <c r="Y273" s="178" t="s">
        <v>2831</v>
      </c>
      <c r="Z273" s="178" t="s">
        <v>2992</v>
      </c>
      <c r="AA273" s="178" t="s">
        <v>2791</v>
      </c>
      <c r="AB273" s="178" t="s">
        <v>2791</v>
      </c>
      <c r="AC273" s="120" t="s">
        <v>2791</v>
      </c>
      <c r="AD273" s="120" t="s">
        <v>2791</v>
      </c>
      <c r="AE273" s="120" t="s">
        <v>2791</v>
      </c>
      <c r="AF273" s="120" t="s">
        <v>2791</v>
      </c>
      <c r="AG273" s="95" t="s">
        <v>2887</v>
      </c>
      <c r="AH273" s="123">
        <f>COUNTIF(Ongoing!$A$2:$X$26,A273)</f>
        <v>0</v>
      </c>
    </row>
    <row r="274" ht="26.25" customHeight="1">
      <c r="A274" s="184" t="s">
        <v>428</v>
      </c>
      <c r="B274" s="184" t="s">
        <v>78</v>
      </c>
      <c r="C274" s="185" t="s">
        <v>75</v>
      </c>
      <c r="D274" s="115" t="s">
        <v>113</v>
      </c>
      <c r="E274" s="115" t="s">
        <v>2845</v>
      </c>
      <c r="F274" s="175" t="s">
        <v>2775</v>
      </c>
      <c r="G274" s="115" t="s">
        <v>4073</v>
      </c>
      <c r="H274" s="176" t="s">
        <v>431</v>
      </c>
      <c r="I274" s="177" t="s">
        <v>429</v>
      </c>
      <c r="J274" s="177" t="s">
        <v>3243</v>
      </c>
      <c r="K274" s="177" t="s">
        <v>3577</v>
      </c>
      <c r="L274" s="177" t="s">
        <v>2919</v>
      </c>
      <c r="M274" s="178" t="s">
        <v>3516</v>
      </c>
      <c r="N274" s="178" t="s">
        <v>2796</v>
      </c>
      <c r="O274" s="178" t="s">
        <v>2781</v>
      </c>
      <c r="P274" s="178" t="s">
        <v>2967</v>
      </c>
      <c r="Q274" s="179" t="s">
        <v>3113</v>
      </c>
      <c r="R274" s="179" t="s">
        <v>372</v>
      </c>
      <c r="S274" s="184" t="s">
        <v>4074</v>
      </c>
      <c r="T274" s="178" t="s">
        <v>3052</v>
      </c>
      <c r="U274" s="178" t="s">
        <v>2910</v>
      </c>
      <c r="V274" s="178" t="s">
        <v>3298</v>
      </c>
      <c r="W274" s="178" t="s">
        <v>3052</v>
      </c>
      <c r="X274" s="178" t="s">
        <v>2910</v>
      </c>
      <c r="Y274" s="178" t="s">
        <v>3298</v>
      </c>
      <c r="Z274" s="178" t="s">
        <v>3052</v>
      </c>
      <c r="AA274" s="178" t="s">
        <v>2791</v>
      </c>
      <c r="AB274" s="178" t="s">
        <v>2791</v>
      </c>
      <c r="AC274" s="120" t="s">
        <v>2791</v>
      </c>
      <c r="AD274" s="120" t="s">
        <v>2791</v>
      </c>
      <c r="AE274" s="120" t="s">
        <v>2791</v>
      </c>
      <c r="AF274" s="120" t="s">
        <v>2791</v>
      </c>
      <c r="AG274" s="95" t="s">
        <v>3516</v>
      </c>
      <c r="AH274" s="123">
        <f>COUNTIF(Ongoing!$A$2:$X$26,A274)</f>
        <v>0</v>
      </c>
    </row>
    <row r="275" ht="26.25" customHeight="1">
      <c r="A275" s="184" t="s">
        <v>594</v>
      </c>
      <c r="B275" s="184" t="s">
        <v>917</v>
      </c>
      <c r="C275" s="185" t="s">
        <v>59</v>
      </c>
      <c r="D275" s="115" t="s">
        <v>151</v>
      </c>
      <c r="E275" s="115" t="s">
        <v>2901</v>
      </c>
      <c r="F275" s="175" t="s">
        <v>2775</v>
      </c>
      <c r="G275" s="115" t="s">
        <v>4075</v>
      </c>
      <c r="H275" s="176" t="s">
        <v>374</v>
      </c>
      <c r="I275" s="177" t="s">
        <v>595</v>
      </c>
      <c r="J275" s="177" t="s">
        <v>4076</v>
      </c>
      <c r="K275" s="177" t="s">
        <v>2964</v>
      </c>
      <c r="L275" s="177" t="s">
        <v>2894</v>
      </c>
      <c r="M275" s="178" t="s">
        <v>3349</v>
      </c>
      <c r="N275" s="178" t="s">
        <v>2796</v>
      </c>
      <c r="O275" s="178" t="s">
        <v>2781</v>
      </c>
      <c r="P275" s="178" t="s">
        <v>579</v>
      </c>
      <c r="Q275" s="179" t="s">
        <v>413</v>
      </c>
      <c r="R275" s="179" t="s">
        <v>582</v>
      </c>
      <c r="S275" s="184" t="s">
        <v>4077</v>
      </c>
      <c r="T275" s="178" t="s">
        <v>2805</v>
      </c>
      <c r="U275" s="178" t="s">
        <v>2843</v>
      </c>
      <c r="V275" s="178" t="s">
        <v>2831</v>
      </c>
      <c r="W275" s="178" t="s">
        <v>2805</v>
      </c>
      <c r="X275" s="178" t="s">
        <v>2843</v>
      </c>
      <c r="Y275" s="178" t="s">
        <v>2831</v>
      </c>
      <c r="Z275" s="178" t="s">
        <v>2805</v>
      </c>
      <c r="AA275" s="178" t="s">
        <v>2791</v>
      </c>
      <c r="AB275" s="178" t="s">
        <v>2791</v>
      </c>
      <c r="AC275" s="120" t="s">
        <v>2791</v>
      </c>
      <c r="AD275" s="120" t="s">
        <v>2791</v>
      </c>
      <c r="AE275" s="120" t="s">
        <v>2791</v>
      </c>
      <c r="AF275" s="120" t="s">
        <v>2791</v>
      </c>
      <c r="AG275" s="95" t="s">
        <v>3349</v>
      </c>
      <c r="AH275" s="123">
        <f>COUNTIF(Ongoing!$A$2:$X$26,A275)</f>
        <v>0</v>
      </c>
    </row>
    <row r="276" ht="26.25" customHeight="1">
      <c r="A276" s="184" t="s">
        <v>327</v>
      </c>
      <c r="B276" s="184" t="s">
        <v>974</v>
      </c>
      <c r="C276" s="185" t="s">
        <v>144</v>
      </c>
      <c r="D276" s="115" t="s">
        <v>121</v>
      </c>
      <c r="E276" s="115" t="s">
        <v>2806</v>
      </c>
      <c r="F276" s="175" t="s">
        <v>2775</v>
      </c>
      <c r="G276" s="115" t="s">
        <v>4078</v>
      </c>
      <c r="H276" s="176" t="s">
        <v>502</v>
      </c>
      <c r="I276" s="177" t="s">
        <v>320</v>
      </c>
      <c r="J276" s="177" t="s">
        <v>2823</v>
      </c>
      <c r="K276" s="177" t="s">
        <v>2810</v>
      </c>
      <c r="L276" s="177" t="s">
        <v>3131</v>
      </c>
      <c r="M276" s="178" t="s">
        <v>3718</v>
      </c>
      <c r="N276" s="178" t="s">
        <v>2796</v>
      </c>
      <c r="O276" s="178" t="s">
        <v>2781</v>
      </c>
      <c r="P276" s="178" t="s">
        <v>510</v>
      </c>
      <c r="Q276" s="179" t="s">
        <v>443</v>
      </c>
      <c r="R276" s="179" t="s">
        <v>269</v>
      </c>
      <c r="S276" s="184" t="s">
        <v>4079</v>
      </c>
      <c r="T276" s="178" t="s">
        <v>2828</v>
      </c>
      <c r="U276" s="178" t="s">
        <v>3662</v>
      </c>
      <c r="V276" s="178" t="s">
        <v>4080</v>
      </c>
      <c r="W276" s="178" t="s">
        <v>2828</v>
      </c>
      <c r="X276" s="178" t="s">
        <v>3662</v>
      </c>
      <c r="Y276" s="178" t="s">
        <v>4080</v>
      </c>
      <c r="Z276" s="178" t="s">
        <v>2828</v>
      </c>
      <c r="AA276" s="178" t="s">
        <v>2791</v>
      </c>
      <c r="AB276" s="178" t="s">
        <v>2791</v>
      </c>
      <c r="AC276" s="120" t="s">
        <v>2791</v>
      </c>
      <c r="AD276" s="120" t="s">
        <v>2791</v>
      </c>
      <c r="AE276" s="120" t="s">
        <v>2791</v>
      </c>
      <c r="AF276" s="120" t="s">
        <v>2791</v>
      </c>
      <c r="AG276" s="95" t="s">
        <v>3718</v>
      </c>
      <c r="AH276" s="123">
        <f>COUNTIF(Ongoing!$A$2:$X$26,A276)</f>
        <v>0</v>
      </c>
    </row>
    <row r="277" ht="26.25" customHeight="1">
      <c r="A277" s="184" t="s">
        <v>319</v>
      </c>
      <c r="B277" s="184" t="s">
        <v>974</v>
      </c>
      <c r="C277" s="185" t="s">
        <v>144</v>
      </c>
      <c r="D277" s="115" t="s">
        <v>264</v>
      </c>
      <c r="E277" s="115" t="s">
        <v>2961</v>
      </c>
      <c r="F277" s="175" t="s">
        <v>2775</v>
      </c>
      <c r="G277" s="115" t="s">
        <v>4081</v>
      </c>
      <c r="H277" s="176" t="s">
        <v>686</v>
      </c>
      <c r="I277" s="177" t="s">
        <v>320</v>
      </c>
      <c r="J277" s="177" t="s">
        <v>2823</v>
      </c>
      <c r="K277" s="177" t="s">
        <v>2810</v>
      </c>
      <c r="L277" s="177" t="s">
        <v>4082</v>
      </c>
      <c r="M277" s="178" t="s">
        <v>4066</v>
      </c>
      <c r="N277" s="178" t="s">
        <v>2796</v>
      </c>
      <c r="O277" s="178" t="s">
        <v>2781</v>
      </c>
      <c r="P277" s="178" t="s">
        <v>3006</v>
      </c>
      <c r="Q277" s="179" t="s">
        <v>4083</v>
      </c>
      <c r="R277" s="179" t="s">
        <v>269</v>
      </c>
      <c r="S277" s="184" t="s">
        <v>4084</v>
      </c>
      <c r="T277" s="178" t="s">
        <v>3282</v>
      </c>
      <c r="U277" s="178" t="s">
        <v>2803</v>
      </c>
      <c r="V277" s="178" t="s">
        <v>3756</v>
      </c>
      <c r="W277" s="178" t="s">
        <v>3118</v>
      </c>
      <c r="X277" s="178" t="s">
        <v>2831</v>
      </c>
      <c r="Y277" s="178" t="s">
        <v>3985</v>
      </c>
      <c r="Z277" s="178" t="s">
        <v>2828</v>
      </c>
      <c r="AA277" s="178" t="s">
        <v>2791</v>
      </c>
      <c r="AB277" s="178" t="s">
        <v>2791</v>
      </c>
      <c r="AC277" s="120" t="s">
        <v>2791</v>
      </c>
      <c r="AD277" s="120" t="s">
        <v>2791</v>
      </c>
      <c r="AE277" s="120" t="s">
        <v>2791</v>
      </c>
      <c r="AF277" s="120" t="s">
        <v>2791</v>
      </c>
      <c r="AG277" s="95" t="s">
        <v>4066</v>
      </c>
      <c r="AH277" s="123">
        <f>COUNTIF(Ongoing!$A$2:$X$26,A277)</f>
        <v>0</v>
      </c>
    </row>
    <row r="278" ht="26.25" customHeight="1">
      <c r="A278" s="184" t="s">
        <v>478</v>
      </c>
      <c r="B278" s="184" t="s">
        <v>63</v>
      </c>
      <c r="C278" s="185" t="s">
        <v>74</v>
      </c>
      <c r="D278" s="115" t="s">
        <v>162</v>
      </c>
      <c r="E278" s="115" t="s">
        <v>2832</v>
      </c>
      <c r="F278" s="175" t="s">
        <v>2775</v>
      </c>
      <c r="G278" s="115" t="s">
        <v>4085</v>
      </c>
      <c r="H278" s="176" t="s">
        <v>248</v>
      </c>
      <c r="I278" s="177" t="s">
        <v>479</v>
      </c>
      <c r="J278" s="177" t="s">
        <v>3364</v>
      </c>
      <c r="K278" s="177" t="s">
        <v>2963</v>
      </c>
      <c r="L278" s="177" t="s">
        <v>2981</v>
      </c>
      <c r="M278" s="178" t="s">
        <v>2795</v>
      </c>
      <c r="N278" s="178" t="s">
        <v>2796</v>
      </c>
      <c r="O278" s="178" t="s">
        <v>2781</v>
      </c>
      <c r="P278" s="178" t="s">
        <v>2999</v>
      </c>
      <c r="Q278" s="179" t="s">
        <v>2956</v>
      </c>
      <c r="R278" s="179" t="s">
        <v>431</v>
      </c>
      <c r="S278" s="184" t="s">
        <v>4086</v>
      </c>
      <c r="T278" s="178" t="s">
        <v>2844</v>
      </c>
      <c r="U278" s="178" t="s">
        <v>3001</v>
      </c>
      <c r="V278" s="178" t="s">
        <v>2900</v>
      </c>
      <c r="W278" s="178" t="s">
        <v>2844</v>
      </c>
      <c r="X278" s="178" t="s">
        <v>3001</v>
      </c>
      <c r="Y278" s="178" t="s">
        <v>2900</v>
      </c>
      <c r="Z278" s="178" t="s">
        <v>2844</v>
      </c>
      <c r="AA278" s="178" t="s">
        <v>2791</v>
      </c>
      <c r="AB278" s="178" t="s">
        <v>2791</v>
      </c>
      <c r="AC278" s="120" t="s">
        <v>2791</v>
      </c>
      <c r="AD278" s="120" t="s">
        <v>2791</v>
      </c>
      <c r="AE278" s="120" t="s">
        <v>2791</v>
      </c>
      <c r="AF278" s="120" t="s">
        <v>2791</v>
      </c>
      <c r="AG278" s="95" t="s">
        <v>2795</v>
      </c>
      <c r="AH278" s="123">
        <f>COUNTIF(Ongoing!$A$2:$X$26,A278)</f>
        <v>0</v>
      </c>
    </row>
    <row r="279" ht="26.25" customHeight="1">
      <c r="A279" s="184" t="s">
        <v>739</v>
      </c>
      <c r="B279" s="184" t="s">
        <v>917</v>
      </c>
      <c r="C279" s="185" t="s">
        <v>56</v>
      </c>
      <c r="D279" s="115" t="s">
        <v>162</v>
      </c>
      <c r="E279" s="115" t="s">
        <v>2832</v>
      </c>
      <c r="F279" s="175" t="s">
        <v>2775</v>
      </c>
      <c r="G279" s="115" t="s">
        <v>4087</v>
      </c>
      <c r="H279" s="176" t="s">
        <v>644</v>
      </c>
      <c r="I279" s="177" t="s">
        <v>320</v>
      </c>
      <c r="J279" s="177" t="s">
        <v>2823</v>
      </c>
      <c r="K279" s="177" t="s">
        <v>2810</v>
      </c>
      <c r="L279" s="177" t="s">
        <v>4088</v>
      </c>
      <c r="M279" s="178" t="s">
        <v>1214</v>
      </c>
      <c r="N279" s="178" t="s">
        <v>2796</v>
      </c>
      <c r="O279" s="178" t="s">
        <v>2781</v>
      </c>
      <c r="P279" s="178" t="s">
        <v>579</v>
      </c>
      <c r="Q279" s="179" t="s">
        <v>419</v>
      </c>
      <c r="R279" s="179" t="s">
        <v>618</v>
      </c>
      <c r="S279" s="184" t="s">
        <v>4089</v>
      </c>
      <c r="T279" s="178" t="s">
        <v>3119</v>
      </c>
      <c r="U279" s="178" t="s">
        <v>2843</v>
      </c>
      <c r="V279" s="178" t="s">
        <v>2816</v>
      </c>
      <c r="W279" s="178" t="s">
        <v>3119</v>
      </c>
      <c r="X279" s="178" t="s">
        <v>2843</v>
      </c>
      <c r="Y279" s="178" t="s">
        <v>2816</v>
      </c>
      <c r="Z279" s="178" t="s">
        <v>3119</v>
      </c>
      <c r="AA279" s="178" t="s">
        <v>2791</v>
      </c>
      <c r="AB279" s="178" t="s">
        <v>2791</v>
      </c>
      <c r="AC279" s="120" t="s">
        <v>2791</v>
      </c>
      <c r="AD279" s="120" t="s">
        <v>2791</v>
      </c>
      <c r="AE279" s="120" t="s">
        <v>2791</v>
      </c>
      <c r="AF279" s="120" t="s">
        <v>2791</v>
      </c>
      <c r="AG279" s="95" t="s">
        <v>1214</v>
      </c>
      <c r="AH279" s="123">
        <f>COUNTIF(Ongoing!$A$2:$X$26,A279)</f>
        <v>0</v>
      </c>
    </row>
    <row r="280" ht="26.25" customHeight="1">
      <c r="A280" s="184" t="s">
        <v>823</v>
      </c>
      <c r="B280" s="184" t="s">
        <v>63</v>
      </c>
      <c r="C280" s="185" t="s">
        <v>70</v>
      </c>
      <c r="D280" s="115" t="s">
        <v>151</v>
      </c>
      <c r="E280" s="115" t="s">
        <v>2901</v>
      </c>
      <c r="F280" s="175" t="s">
        <v>2775</v>
      </c>
      <c r="G280" s="115" t="s">
        <v>4090</v>
      </c>
      <c r="H280" s="176" t="s">
        <v>87</v>
      </c>
      <c r="I280" s="177" t="s">
        <v>639</v>
      </c>
      <c r="J280" s="177" t="s">
        <v>2823</v>
      </c>
      <c r="K280" s="177" t="s">
        <v>2810</v>
      </c>
      <c r="L280" s="177" t="s">
        <v>2826</v>
      </c>
      <c r="M280" s="178" t="s">
        <v>4091</v>
      </c>
      <c r="N280" s="178" t="s">
        <v>2796</v>
      </c>
      <c r="O280" s="178" t="s">
        <v>2781</v>
      </c>
      <c r="P280" s="178" t="s">
        <v>2813</v>
      </c>
      <c r="Q280" s="179" t="s">
        <v>2848</v>
      </c>
      <c r="R280" s="179" t="s">
        <v>618</v>
      </c>
      <c r="S280" s="184" t="s">
        <v>4092</v>
      </c>
      <c r="T280" s="178" t="s">
        <v>3150</v>
      </c>
      <c r="U280" s="178" t="s">
        <v>2817</v>
      </c>
      <c r="V280" s="178" t="s">
        <v>3070</v>
      </c>
      <c r="W280" s="178" t="s">
        <v>3150</v>
      </c>
      <c r="X280" s="178" t="s">
        <v>2817</v>
      </c>
      <c r="Y280" s="178" t="s">
        <v>3070</v>
      </c>
      <c r="Z280" s="178" t="s">
        <v>3150</v>
      </c>
      <c r="AA280" s="178" t="s">
        <v>2791</v>
      </c>
      <c r="AB280" s="178" t="s">
        <v>2791</v>
      </c>
      <c r="AC280" s="120" t="s">
        <v>2791</v>
      </c>
      <c r="AD280" s="120" t="s">
        <v>2791</v>
      </c>
      <c r="AE280" s="120" t="s">
        <v>2791</v>
      </c>
      <c r="AF280" s="120" t="s">
        <v>2791</v>
      </c>
      <c r="AG280" s="95" t="s">
        <v>4091</v>
      </c>
      <c r="AH280" s="123">
        <f>COUNTIF(Ongoing!$A$2:$X$26,A280)</f>
        <v>0</v>
      </c>
    </row>
    <row r="281" ht="26.25" customHeight="1">
      <c r="A281" s="184" t="s">
        <v>484</v>
      </c>
      <c r="B281" s="184" t="s">
        <v>78</v>
      </c>
      <c r="C281" s="185" t="s">
        <v>78</v>
      </c>
      <c r="D281" s="115" t="s">
        <v>121</v>
      </c>
      <c r="E281" s="115" t="s">
        <v>2806</v>
      </c>
      <c r="F281" s="175" t="s">
        <v>2775</v>
      </c>
      <c r="G281" s="115" t="s">
        <v>4093</v>
      </c>
      <c r="H281" s="176" t="s">
        <v>4094</v>
      </c>
      <c r="I281" s="177" t="s">
        <v>485</v>
      </c>
      <c r="J281" s="177" t="s">
        <v>2891</v>
      </c>
      <c r="K281" s="177" t="s">
        <v>2810</v>
      </c>
      <c r="L281" s="177" t="s">
        <v>607</v>
      </c>
      <c r="M281" s="178" t="s">
        <v>2893</v>
      </c>
      <c r="N281" s="178" t="s">
        <v>2796</v>
      </c>
      <c r="O281" s="178" t="s">
        <v>2781</v>
      </c>
      <c r="P281" s="178" t="s">
        <v>2894</v>
      </c>
      <c r="Q281" s="179" t="s">
        <v>607</v>
      </c>
      <c r="R281" s="179" t="s">
        <v>413</v>
      </c>
      <c r="S281" s="184" t="s">
        <v>4095</v>
      </c>
      <c r="T281" s="178" t="s">
        <v>3105</v>
      </c>
      <c r="U281" s="178" t="s">
        <v>2898</v>
      </c>
      <c r="V281" s="178" t="s">
        <v>3554</v>
      </c>
      <c r="W281" s="178" t="s">
        <v>3105</v>
      </c>
      <c r="X281" s="178" t="s">
        <v>2898</v>
      </c>
      <c r="Y281" s="178" t="s">
        <v>3554</v>
      </c>
      <c r="Z281" s="178" t="s">
        <v>3105</v>
      </c>
      <c r="AA281" s="178" t="s">
        <v>2791</v>
      </c>
      <c r="AB281" s="178" t="s">
        <v>2791</v>
      </c>
      <c r="AC281" s="120" t="s">
        <v>2791</v>
      </c>
      <c r="AD281" s="120" t="s">
        <v>2791</v>
      </c>
      <c r="AE281" s="120" t="s">
        <v>2791</v>
      </c>
      <c r="AF281" s="120" t="s">
        <v>2791</v>
      </c>
      <c r="AG281" s="95" t="s">
        <v>2893</v>
      </c>
      <c r="AH281" s="123">
        <f>COUNTIF(Ongoing!$A$2:$X$26,A281)</f>
        <v>0</v>
      </c>
    </row>
    <row r="282" ht="26.25" customHeight="1">
      <c r="A282" s="184" t="s">
        <v>838</v>
      </c>
      <c r="B282" s="184" t="s">
        <v>63</v>
      </c>
      <c r="C282" s="185" t="s">
        <v>70</v>
      </c>
      <c r="D282" s="115" t="s">
        <v>98</v>
      </c>
      <c r="E282" s="115" t="s">
        <v>2889</v>
      </c>
      <c r="F282" s="175" t="s">
        <v>2775</v>
      </c>
      <c r="G282" s="115" t="s">
        <v>4096</v>
      </c>
      <c r="H282" s="176" t="s">
        <v>613</v>
      </c>
      <c r="I282" s="177" t="s">
        <v>502</v>
      </c>
      <c r="J282" s="177" t="s">
        <v>2835</v>
      </c>
      <c r="K282" s="177" t="s">
        <v>2823</v>
      </c>
      <c r="L282" s="177" t="s">
        <v>2797</v>
      </c>
      <c r="M282" s="178" t="s">
        <v>2779</v>
      </c>
      <c r="N282" s="178" t="s">
        <v>3004</v>
      </c>
      <c r="O282" s="178" t="s">
        <v>2781</v>
      </c>
      <c r="P282" s="178" t="s">
        <v>2826</v>
      </c>
      <c r="Q282" s="179" t="s">
        <v>3295</v>
      </c>
      <c r="R282" s="179" t="s">
        <v>618</v>
      </c>
      <c r="S282" s="184" t="s">
        <v>4097</v>
      </c>
      <c r="T282" s="178" t="s">
        <v>3051</v>
      </c>
      <c r="U282" s="178" t="s">
        <v>2829</v>
      </c>
      <c r="V282" s="178" t="s">
        <v>3010</v>
      </c>
      <c r="W282" s="178" t="s">
        <v>3051</v>
      </c>
      <c r="X282" s="178" t="s">
        <v>2958</v>
      </c>
      <c r="Y282" s="178" t="s">
        <v>3495</v>
      </c>
      <c r="Z282" s="178" t="s">
        <v>3106</v>
      </c>
      <c r="AA282" s="178" t="s">
        <v>2791</v>
      </c>
      <c r="AB282" s="178" t="s">
        <v>2791</v>
      </c>
      <c r="AC282" s="120" t="s">
        <v>2791</v>
      </c>
      <c r="AD282" s="120" t="s">
        <v>2791</v>
      </c>
      <c r="AE282" s="120" t="s">
        <v>2791</v>
      </c>
      <c r="AF282" s="120" t="s">
        <v>2791</v>
      </c>
      <c r="AG282" s="95" t="s">
        <v>2779</v>
      </c>
      <c r="AH282" s="123">
        <f>COUNTIF(Ongoing!$A$2:$X$26,A282)</f>
        <v>0</v>
      </c>
    </row>
    <row r="283" ht="26.25" customHeight="1">
      <c r="A283" s="184" t="s">
        <v>540</v>
      </c>
      <c r="B283" s="184" t="s">
        <v>78</v>
      </c>
      <c r="C283" s="185" t="s">
        <v>124</v>
      </c>
      <c r="D283" s="115" t="s">
        <v>151</v>
      </c>
      <c r="E283" s="115" t="s">
        <v>2901</v>
      </c>
      <c r="F283" s="175" t="s">
        <v>2775</v>
      </c>
      <c r="G283" s="115" t="s">
        <v>4098</v>
      </c>
      <c r="H283" s="176" t="s">
        <v>538</v>
      </c>
      <c r="I283" s="177" t="s">
        <v>538</v>
      </c>
      <c r="J283" s="177" t="s">
        <v>4024</v>
      </c>
      <c r="K283" s="177" t="s">
        <v>4024</v>
      </c>
      <c r="L283" s="177" t="s">
        <v>2955</v>
      </c>
      <c r="M283" s="178" t="s">
        <v>1214</v>
      </c>
      <c r="N283" s="178" t="s">
        <v>2796</v>
      </c>
      <c r="O283" s="178" t="s">
        <v>2781</v>
      </c>
      <c r="P283" s="178" t="s">
        <v>413</v>
      </c>
      <c r="Q283" s="179" t="s">
        <v>413</v>
      </c>
      <c r="R283" s="179" t="s">
        <v>413</v>
      </c>
      <c r="S283" s="184" t="s">
        <v>4099</v>
      </c>
      <c r="T283" s="178" t="s">
        <v>2992</v>
      </c>
      <c r="U283" s="178" t="s">
        <v>2831</v>
      </c>
      <c r="V283" s="178" t="s">
        <v>2831</v>
      </c>
      <c r="W283" s="178" t="s">
        <v>2992</v>
      </c>
      <c r="X283" s="178" t="s">
        <v>2831</v>
      </c>
      <c r="Y283" s="178" t="s">
        <v>2831</v>
      </c>
      <c r="Z283" s="178" t="s">
        <v>2992</v>
      </c>
      <c r="AA283" s="178" t="s">
        <v>2791</v>
      </c>
      <c r="AB283" s="178" t="s">
        <v>2791</v>
      </c>
      <c r="AC283" s="120" t="s">
        <v>2791</v>
      </c>
      <c r="AD283" s="120" t="s">
        <v>2791</v>
      </c>
      <c r="AE283" s="120" t="s">
        <v>2791</v>
      </c>
      <c r="AF283" s="120" t="s">
        <v>2791</v>
      </c>
      <c r="AG283" s="95" t="s">
        <v>1214</v>
      </c>
      <c r="AH283" s="123">
        <f>COUNTIF(Ongoing!$A$2:$X$26,A283)</f>
        <v>0</v>
      </c>
    </row>
    <row r="284" ht="26.25" customHeight="1">
      <c r="A284" s="184" t="s">
        <v>198</v>
      </c>
      <c r="B284" s="184" t="s">
        <v>78</v>
      </c>
      <c r="C284" s="185" t="s">
        <v>78</v>
      </c>
      <c r="D284" s="115" t="s">
        <v>103</v>
      </c>
      <c r="E284" s="115" t="s">
        <v>3033</v>
      </c>
      <c r="F284" s="175" t="s">
        <v>2775</v>
      </c>
      <c r="G284" s="115" t="s">
        <v>4100</v>
      </c>
      <c r="H284" s="176" t="s">
        <v>4101</v>
      </c>
      <c r="I284" s="177" t="s">
        <v>199</v>
      </c>
      <c r="J284" s="177" t="s">
        <v>4102</v>
      </c>
      <c r="K284" s="177" t="s">
        <v>4103</v>
      </c>
      <c r="L284" s="177" t="s">
        <v>582</v>
      </c>
      <c r="M284" s="178" t="s">
        <v>2878</v>
      </c>
      <c r="N284" s="178" t="s">
        <v>2796</v>
      </c>
      <c r="O284" s="178" t="s">
        <v>2781</v>
      </c>
      <c r="P284" s="178" t="s">
        <v>411</v>
      </c>
      <c r="Q284" s="179" t="s">
        <v>3194</v>
      </c>
      <c r="R284" s="179" t="s">
        <v>182</v>
      </c>
      <c r="S284" s="184" t="s">
        <v>4104</v>
      </c>
      <c r="T284" s="178" t="s">
        <v>2820</v>
      </c>
      <c r="U284" s="178" t="s">
        <v>2871</v>
      </c>
      <c r="V284" s="178" t="s">
        <v>3210</v>
      </c>
      <c r="W284" s="178" t="s">
        <v>2820</v>
      </c>
      <c r="X284" s="178" t="s">
        <v>2871</v>
      </c>
      <c r="Y284" s="178" t="s">
        <v>3210</v>
      </c>
      <c r="Z284" s="178" t="s">
        <v>2820</v>
      </c>
      <c r="AA284" s="178" t="s">
        <v>2791</v>
      </c>
      <c r="AB284" s="178" t="s">
        <v>2791</v>
      </c>
      <c r="AC284" s="120" t="s">
        <v>2791</v>
      </c>
      <c r="AD284" s="120" t="s">
        <v>2791</v>
      </c>
      <c r="AE284" s="120" t="s">
        <v>2791</v>
      </c>
      <c r="AF284" s="120" t="s">
        <v>2791</v>
      </c>
      <c r="AG284" s="95" t="s">
        <v>2878</v>
      </c>
      <c r="AH284" s="123">
        <f>COUNTIF(Ongoing!$A$2:$X$26,A284)</f>
        <v>0</v>
      </c>
    </row>
    <row r="285" ht="26.25" customHeight="1">
      <c r="A285" s="184" t="s">
        <v>842</v>
      </c>
      <c r="B285" s="184" t="s">
        <v>63</v>
      </c>
      <c r="C285" s="185" t="s">
        <v>70</v>
      </c>
      <c r="D285" s="115" t="s">
        <v>249</v>
      </c>
      <c r="E285" s="115" t="s">
        <v>2821</v>
      </c>
      <c r="F285" s="175" t="s">
        <v>2775</v>
      </c>
      <c r="G285" s="115" t="s">
        <v>4105</v>
      </c>
      <c r="H285" s="176" t="s">
        <v>2875</v>
      </c>
      <c r="I285" s="177" t="s">
        <v>622</v>
      </c>
      <c r="J285" s="177" t="s">
        <v>2876</v>
      </c>
      <c r="K285" s="177" t="s">
        <v>2823</v>
      </c>
      <c r="L285" s="177" t="s">
        <v>3103</v>
      </c>
      <c r="M285" s="178" t="s">
        <v>1787</v>
      </c>
      <c r="N285" s="178" t="s">
        <v>2796</v>
      </c>
      <c r="O285" s="178" t="s">
        <v>3115</v>
      </c>
      <c r="P285" s="178" t="s">
        <v>2837</v>
      </c>
      <c r="Q285" s="179" t="s">
        <v>413</v>
      </c>
      <c r="R285" s="179" t="s">
        <v>618</v>
      </c>
      <c r="S285" s="184" t="s">
        <v>4106</v>
      </c>
      <c r="T285" s="178" t="s">
        <v>2785</v>
      </c>
      <c r="U285" s="178" t="s">
        <v>2841</v>
      </c>
      <c r="V285" s="178" t="s">
        <v>2831</v>
      </c>
      <c r="W285" s="178" t="s">
        <v>2785</v>
      </c>
      <c r="X285" s="178" t="s">
        <v>2841</v>
      </c>
      <c r="Y285" s="178" t="s">
        <v>2831</v>
      </c>
      <c r="Z285" s="178" t="s">
        <v>2785</v>
      </c>
      <c r="AA285" s="178" t="s">
        <v>2791</v>
      </c>
      <c r="AB285" s="178" t="s">
        <v>2791</v>
      </c>
      <c r="AC285" s="120" t="s">
        <v>2791</v>
      </c>
      <c r="AD285" s="120" t="s">
        <v>2791</v>
      </c>
      <c r="AE285" s="120" t="s">
        <v>2791</v>
      </c>
      <c r="AF285" s="120" t="s">
        <v>2791</v>
      </c>
      <c r="AG285" s="95" t="s">
        <v>1787</v>
      </c>
      <c r="AH285" s="123">
        <f>COUNTIF(Ongoing!$A$2:$X$26,A285)</f>
        <v>0</v>
      </c>
    </row>
    <row r="286" ht="26.25" customHeight="1">
      <c r="A286" s="184" t="s">
        <v>656</v>
      </c>
      <c r="B286" s="184" t="s">
        <v>63</v>
      </c>
      <c r="C286" s="185" t="s">
        <v>64</v>
      </c>
      <c r="D286" s="115" t="s">
        <v>238</v>
      </c>
      <c r="E286" s="115" t="s">
        <v>3020</v>
      </c>
      <c r="F286" s="175" t="s">
        <v>2775</v>
      </c>
      <c r="G286" s="115" t="s">
        <v>4107</v>
      </c>
      <c r="H286" s="176" t="s">
        <v>536</v>
      </c>
      <c r="I286" s="177" t="s">
        <v>494</v>
      </c>
      <c r="J286" s="177" t="s">
        <v>3055</v>
      </c>
      <c r="K286" s="177" t="s">
        <v>2810</v>
      </c>
      <c r="L286" s="177" t="s">
        <v>3713</v>
      </c>
      <c r="M286" s="178" t="s">
        <v>2979</v>
      </c>
      <c r="N286" s="178" t="s">
        <v>3114</v>
      </c>
      <c r="O286" s="178" t="s">
        <v>3005</v>
      </c>
      <c r="P286" s="178" t="s">
        <v>3029</v>
      </c>
      <c r="Q286" s="179" t="s">
        <v>3170</v>
      </c>
      <c r="R286" s="179" t="s">
        <v>618</v>
      </c>
      <c r="S286" s="184" t="s">
        <v>4108</v>
      </c>
      <c r="T286" s="178" t="s">
        <v>3370</v>
      </c>
      <c r="U286" s="178" t="s">
        <v>2801</v>
      </c>
      <c r="V286" s="178" t="s">
        <v>4109</v>
      </c>
      <c r="W286" s="178" t="s">
        <v>3540</v>
      </c>
      <c r="X286" s="178" t="s">
        <v>2872</v>
      </c>
      <c r="Y286" s="178" t="s">
        <v>3417</v>
      </c>
      <c r="Z286" s="178" t="s">
        <v>3052</v>
      </c>
      <c r="AA286" s="178" t="s">
        <v>2791</v>
      </c>
      <c r="AB286" s="178" t="s">
        <v>2791</v>
      </c>
      <c r="AC286" s="120" t="s">
        <v>2791</v>
      </c>
      <c r="AD286" s="120" t="s">
        <v>2791</v>
      </c>
      <c r="AE286" s="120" t="s">
        <v>2791</v>
      </c>
      <c r="AF286" s="120" t="s">
        <v>2791</v>
      </c>
      <c r="AG286" s="95" t="s">
        <v>2979</v>
      </c>
      <c r="AH286" s="123">
        <f>COUNTIF(Ongoing!$A$2:$X$26,A286)</f>
        <v>0</v>
      </c>
    </row>
    <row r="287" ht="26.25" customHeight="1">
      <c r="A287" s="184" t="s">
        <v>310</v>
      </c>
      <c r="B287" s="184" t="s">
        <v>78</v>
      </c>
      <c r="C287" s="185" t="s">
        <v>124</v>
      </c>
      <c r="D287" s="115" t="s">
        <v>151</v>
      </c>
      <c r="E287" s="115" t="s">
        <v>2901</v>
      </c>
      <c r="F287" s="175" t="s">
        <v>2775</v>
      </c>
      <c r="G287" s="115" t="s">
        <v>4110</v>
      </c>
      <c r="H287" s="176" t="s">
        <v>4111</v>
      </c>
      <c r="I287" s="177" t="s">
        <v>311</v>
      </c>
      <c r="J287" s="177" t="s">
        <v>2122</v>
      </c>
      <c r="K287" s="177" t="s">
        <v>1225</v>
      </c>
      <c r="L287" s="177" t="s">
        <v>2919</v>
      </c>
      <c r="M287" s="178" t="s">
        <v>3016</v>
      </c>
      <c r="N287" s="178" t="s">
        <v>3087</v>
      </c>
      <c r="O287" s="178" t="s">
        <v>3115</v>
      </c>
      <c r="P287" s="178" t="s">
        <v>3350</v>
      </c>
      <c r="Q287" s="179" t="s">
        <v>955</v>
      </c>
      <c r="R287" s="179" t="s">
        <v>269</v>
      </c>
      <c r="S287" s="184" t="s">
        <v>4112</v>
      </c>
      <c r="T287" s="178" t="s">
        <v>3042</v>
      </c>
      <c r="U287" s="178" t="s">
        <v>3081</v>
      </c>
      <c r="V287" s="178" t="s">
        <v>2922</v>
      </c>
      <c r="W287" s="178" t="s">
        <v>3042</v>
      </c>
      <c r="X287" s="178" t="s">
        <v>3081</v>
      </c>
      <c r="Y287" s="178" t="s">
        <v>2922</v>
      </c>
      <c r="Z287" s="178" t="s">
        <v>3042</v>
      </c>
      <c r="AA287" s="178" t="s">
        <v>2791</v>
      </c>
      <c r="AB287" s="178" t="s">
        <v>2791</v>
      </c>
      <c r="AC287" s="120" t="s">
        <v>2791</v>
      </c>
      <c r="AD287" s="120" t="s">
        <v>2791</v>
      </c>
      <c r="AE287" s="120" t="s">
        <v>2791</v>
      </c>
      <c r="AF287" s="120" t="s">
        <v>2791</v>
      </c>
      <c r="AG287" s="95" t="s">
        <v>3016</v>
      </c>
      <c r="AH287" s="123">
        <f>COUNTIF(Ongoing!$A$2:$X$26,A287)</f>
        <v>0</v>
      </c>
    </row>
    <row r="288" ht="26.25" customHeight="1">
      <c r="A288" s="184" t="s">
        <v>861</v>
      </c>
      <c r="B288" s="184" t="s">
        <v>63</v>
      </c>
      <c r="C288" s="185" t="s">
        <v>75</v>
      </c>
      <c r="D288" s="115" t="s">
        <v>162</v>
      </c>
      <c r="E288" s="115" t="s">
        <v>2832</v>
      </c>
      <c r="F288" s="175" t="s">
        <v>2775</v>
      </c>
      <c r="G288" s="115" t="s">
        <v>4113</v>
      </c>
      <c r="H288" s="176" t="s">
        <v>615</v>
      </c>
      <c r="I288" s="177" t="s">
        <v>320</v>
      </c>
      <c r="J288" s="177" t="s">
        <v>2977</v>
      </c>
      <c r="K288" s="177" t="s">
        <v>2810</v>
      </c>
      <c r="L288" s="177" t="s">
        <v>477</v>
      </c>
      <c r="M288" s="178" t="s">
        <v>4114</v>
      </c>
      <c r="N288" s="178" t="s">
        <v>2796</v>
      </c>
      <c r="O288" s="178" t="s">
        <v>3172</v>
      </c>
      <c r="P288" s="178" t="s">
        <v>2837</v>
      </c>
      <c r="Q288" s="179" t="s">
        <v>2837</v>
      </c>
      <c r="R288" s="179" t="s">
        <v>618</v>
      </c>
      <c r="S288" s="184" t="s">
        <v>4115</v>
      </c>
      <c r="T288" s="178" t="s">
        <v>2790</v>
      </c>
      <c r="U288" s="178" t="s">
        <v>2841</v>
      </c>
      <c r="V288" s="178" t="s">
        <v>2841</v>
      </c>
      <c r="W288" s="178" t="s">
        <v>2790</v>
      </c>
      <c r="X288" s="178" t="s">
        <v>2841</v>
      </c>
      <c r="Y288" s="178" t="s">
        <v>2841</v>
      </c>
      <c r="Z288" s="178" t="s">
        <v>2790</v>
      </c>
      <c r="AA288" s="178" t="s">
        <v>2791</v>
      </c>
      <c r="AB288" s="178" t="s">
        <v>2791</v>
      </c>
      <c r="AC288" s="120" t="s">
        <v>2791</v>
      </c>
      <c r="AD288" s="120" t="s">
        <v>2791</v>
      </c>
      <c r="AE288" s="120" t="s">
        <v>2791</v>
      </c>
      <c r="AF288" s="120" t="s">
        <v>2791</v>
      </c>
      <c r="AG288" s="95" t="s">
        <v>4114</v>
      </c>
      <c r="AH288" s="123">
        <f>COUNTIF(Ongoing!$A$2:$X$26,A288)</f>
        <v>0</v>
      </c>
    </row>
    <row r="289" ht="26.25" customHeight="1">
      <c r="A289" s="184" t="s">
        <v>846</v>
      </c>
      <c r="B289" s="184" t="s">
        <v>63</v>
      </c>
      <c r="C289" s="185" t="s">
        <v>70</v>
      </c>
      <c r="D289" s="115" t="s">
        <v>244</v>
      </c>
      <c r="E289" s="115" t="s">
        <v>2987</v>
      </c>
      <c r="F289" s="175" t="s">
        <v>2775</v>
      </c>
      <c r="G289" s="115" t="s">
        <v>4116</v>
      </c>
      <c r="H289" s="176" t="s">
        <v>644</v>
      </c>
      <c r="I289" s="177" t="s">
        <v>320</v>
      </c>
      <c r="J289" s="177" t="s">
        <v>2823</v>
      </c>
      <c r="K289" s="177" t="s">
        <v>2810</v>
      </c>
      <c r="L289" s="177" t="s">
        <v>3221</v>
      </c>
      <c r="M289" s="178" t="s">
        <v>3079</v>
      </c>
      <c r="N289" s="178" t="s">
        <v>2796</v>
      </c>
      <c r="O289" s="178" t="s">
        <v>2781</v>
      </c>
      <c r="P289" s="178" t="s">
        <v>2967</v>
      </c>
      <c r="Q289" s="179" t="s">
        <v>3295</v>
      </c>
      <c r="R289" s="179" t="s">
        <v>618</v>
      </c>
      <c r="S289" s="184" t="s">
        <v>4117</v>
      </c>
      <c r="T289" s="178" t="s">
        <v>3052</v>
      </c>
      <c r="U289" s="178" t="s">
        <v>2910</v>
      </c>
      <c r="V289" s="178" t="s">
        <v>3010</v>
      </c>
      <c r="W289" s="178" t="s">
        <v>3052</v>
      </c>
      <c r="X289" s="178" t="s">
        <v>2910</v>
      </c>
      <c r="Y289" s="178" t="s">
        <v>3010</v>
      </c>
      <c r="Z289" s="178" t="s">
        <v>3052</v>
      </c>
      <c r="AA289" s="178" t="s">
        <v>2791</v>
      </c>
      <c r="AB289" s="178" t="s">
        <v>2791</v>
      </c>
      <c r="AC289" s="120" t="s">
        <v>2791</v>
      </c>
      <c r="AD289" s="120" t="s">
        <v>2791</v>
      </c>
      <c r="AE289" s="120" t="s">
        <v>2791</v>
      </c>
      <c r="AF289" s="120" t="s">
        <v>2791</v>
      </c>
      <c r="AG289" s="95" t="s">
        <v>3079</v>
      </c>
      <c r="AH289" s="123">
        <f>COUNTIF(Ongoing!$A$2:$X$26,A289)</f>
        <v>0</v>
      </c>
    </row>
    <row r="290" ht="26.25" customHeight="1">
      <c r="A290" s="184" t="s">
        <v>290</v>
      </c>
      <c r="B290" s="184" t="s">
        <v>917</v>
      </c>
      <c r="C290" s="185" t="s">
        <v>66</v>
      </c>
      <c r="D290" s="115" t="s">
        <v>143</v>
      </c>
      <c r="E290" s="115" t="s">
        <v>3430</v>
      </c>
      <c r="F290" s="175" t="s">
        <v>2775</v>
      </c>
      <c r="G290" s="115" t="s">
        <v>4118</v>
      </c>
      <c r="H290" s="176" t="s">
        <v>2808</v>
      </c>
      <c r="I290" s="177" t="s">
        <v>291</v>
      </c>
      <c r="J290" s="177" t="s">
        <v>2930</v>
      </c>
      <c r="K290" s="177" t="s">
        <v>3014</v>
      </c>
      <c r="L290" s="177" t="s">
        <v>2794</v>
      </c>
      <c r="M290" s="178" t="s">
        <v>3220</v>
      </c>
      <c r="N290" s="178" t="s">
        <v>2796</v>
      </c>
      <c r="O290" s="178" t="s">
        <v>2781</v>
      </c>
      <c r="P290" s="178" t="s">
        <v>2931</v>
      </c>
      <c r="Q290" s="179" t="s">
        <v>2906</v>
      </c>
      <c r="R290" s="179" t="s">
        <v>269</v>
      </c>
      <c r="S290" s="184" t="s">
        <v>4119</v>
      </c>
      <c r="T290" s="178" t="s">
        <v>2897</v>
      </c>
      <c r="U290" s="178" t="s">
        <v>3076</v>
      </c>
      <c r="V290" s="178" t="s">
        <v>2818</v>
      </c>
      <c r="W290" s="178" t="s">
        <v>3236</v>
      </c>
      <c r="X290" s="178" t="s">
        <v>3001</v>
      </c>
      <c r="Y290" s="178" t="s">
        <v>2910</v>
      </c>
      <c r="Z290" s="178" t="s">
        <v>3105</v>
      </c>
      <c r="AA290" s="178" t="s">
        <v>2791</v>
      </c>
      <c r="AB290" s="178" t="s">
        <v>2791</v>
      </c>
      <c r="AC290" s="120" t="s">
        <v>2791</v>
      </c>
      <c r="AD290" s="120" t="s">
        <v>2791</v>
      </c>
      <c r="AE290" s="120" t="s">
        <v>2791</v>
      </c>
      <c r="AF290" s="120" t="s">
        <v>2791</v>
      </c>
      <c r="AG290" s="95" t="s">
        <v>3220</v>
      </c>
      <c r="AH290" s="123">
        <f>COUNTIF(Ongoing!$A$2:$X$26,A290)</f>
        <v>0</v>
      </c>
    </row>
    <row r="291" ht="26.25" customHeight="1">
      <c r="A291" s="184" t="s">
        <v>245</v>
      </c>
      <c r="B291" s="184" t="s">
        <v>974</v>
      </c>
      <c r="C291" s="185" t="s">
        <v>144</v>
      </c>
      <c r="D291" s="115" t="s">
        <v>197</v>
      </c>
      <c r="E291" s="115" t="s">
        <v>2994</v>
      </c>
      <c r="F291" s="175" t="s">
        <v>2775</v>
      </c>
      <c r="G291" s="115" t="s">
        <v>4120</v>
      </c>
      <c r="H291" s="176" t="s">
        <v>4052</v>
      </c>
      <c r="I291" s="177" t="s">
        <v>246</v>
      </c>
      <c r="J291" s="177" t="s">
        <v>4076</v>
      </c>
      <c r="K291" s="177" t="s">
        <v>2233</v>
      </c>
      <c r="L291" s="177" t="s">
        <v>3121</v>
      </c>
      <c r="M291" s="178" t="s">
        <v>2878</v>
      </c>
      <c r="N291" s="178" t="s">
        <v>2796</v>
      </c>
      <c r="O291" s="178" t="s">
        <v>2781</v>
      </c>
      <c r="P291" s="178" t="s">
        <v>2794</v>
      </c>
      <c r="Q291" s="179" t="s">
        <v>4121</v>
      </c>
      <c r="R291" s="179" t="s">
        <v>182</v>
      </c>
      <c r="S291" s="184" t="s">
        <v>4122</v>
      </c>
      <c r="T291" s="178" t="s">
        <v>2820</v>
      </c>
      <c r="U291" s="178" t="s">
        <v>2803</v>
      </c>
      <c r="V291" s="178" t="s">
        <v>4123</v>
      </c>
      <c r="W291" s="178" t="s">
        <v>2820</v>
      </c>
      <c r="X291" s="178" t="s">
        <v>2803</v>
      </c>
      <c r="Y291" s="178" t="s">
        <v>4123</v>
      </c>
      <c r="Z291" s="178" t="s">
        <v>2820</v>
      </c>
      <c r="AA291" s="178" t="s">
        <v>2791</v>
      </c>
      <c r="AB291" s="178" t="s">
        <v>2791</v>
      </c>
      <c r="AC291" s="120" t="s">
        <v>2791</v>
      </c>
      <c r="AD291" s="120" t="s">
        <v>2791</v>
      </c>
      <c r="AE291" s="120" t="s">
        <v>2791</v>
      </c>
      <c r="AF291" s="120" t="s">
        <v>2791</v>
      </c>
      <c r="AG291" s="95" t="s">
        <v>2878</v>
      </c>
      <c r="AH291" s="123">
        <f>COUNTIF(Ongoing!$A$2:$X$26,A291)</f>
        <v>0</v>
      </c>
    </row>
    <row r="292" ht="26.25" customHeight="1">
      <c r="A292" s="184" t="s">
        <v>578</v>
      </c>
      <c r="B292" s="184" t="s">
        <v>63</v>
      </c>
      <c r="C292" s="185" t="s">
        <v>76</v>
      </c>
      <c r="D292" s="115" t="s">
        <v>151</v>
      </c>
      <c r="E292" s="115" t="s">
        <v>2901</v>
      </c>
      <c r="F292" s="175" t="s">
        <v>2775</v>
      </c>
      <c r="G292" s="115" t="s">
        <v>4124</v>
      </c>
      <c r="H292" s="176" t="s">
        <v>1264</v>
      </c>
      <c r="I292" s="177" t="s">
        <v>579</v>
      </c>
      <c r="J292" s="177" t="s">
        <v>2891</v>
      </c>
      <c r="K292" s="177" t="s">
        <v>3014</v>
      </c>
      <c r="L292" s="177" t="s">
        <v>2981</v>
      </c>
      <c r="M292" s="178" t="s">
        <v>1787</v>
      </c>
      <c r="N292" s="178" t="s">
        <v>2796</v>
      </c>
      <c r="O292" s="178" t="s">
        <v>3005</v>
      </c>
      <c r="P292" s="178" t="s">
        <v>2956</v>
      </c>
      <c r="Q292" s="179" t="s">
        <v>2954</v>
      </c>
      <c r="R292" s="179" t="s">
        <v>413</v>
      </c>
      <c r="S292" s="184" t="s">
        <v>4125</v>
      </c>
      <c r="T292" s="178" t="s">
        <v>2948</v>
      </c>
      <c r="U292" s="178" t="s">
        <v>2900</v>
      </c>
      <c r="V292" s="178" t="s">
        <v>3167</v>
      </c>
      <c r="W292" s="178" t="s">
        <v>2948</v>
      </c>
      <c r="X292" s="178" t="s">
        <v>3581</v>
      </c>
      <c r="Y292" s="178" t="s">
        <v>3126</v>
      </c>
      <c r="Z292" s="178" t="s">
        <v>2844</v>
      </c>
      <c r="AA292" s="178" t="s">
        <v>2791</v>
      </c>
      <c r="AB292" s="178" t="s">
        <v>2791</v>
      </c>
      <c r="AC292" s="120" t="s">
        <v>2791</v>
      </c>
      <c r="AD292" s="120" t="s">
        <v>2791</v>
      </c>
      <c r="AE292" s="120" t="s">
        <v>2791</v>
      </c>
      <c r="AF292" s="120" t="s">
        <v>2791</v>
      </c>
      <c r="AG292" s="95" t="s">
        <v>1787</v>
      </c>
      <c r="AH292" s="123">
        <f>COUNTIF(Ongoing!$A$2:$X$26,A292)</f>
        <v>0</v>
      </c>
    </row>
    <row r="293" ht="26.25" customHeight="1">
      <c r="A293" s="184" t="s">
        <v>727</v>
      </c>
      <c r="B293" s="184" t="s">
        <v>917</v>
      </c>
      <c r="C293" s="185" t="s">
        <v>53</v>
      </c>
      <c r="D293" s="115" t="s">
        <v>249</v>
      </c>
      <c r="E293" s="115" t="s">
        <v>2821</v>
      </c>
      <c r="F293" s="175" t="s">
        <v>2775</v>
      </c>
      <c r="G293" s="115" t="s">
        <v>4126</v>
      </c>
      <c r="H293" s="176" t="s">
        <v>644</v>
      </c>
      <c r="I293" s="177" t="s">
        <v>485</v>
      </c>
      <c r="J293" s="177" t="s">
        <v>2823</v>
      </c>
      <c r="K293" s="177" t="s">
        <v>2810</v>
      </c>
      <c r="L293" s="177" t="s">
        <v>3017</v>
      </c>
      <c r="M293" s="178" t="s">
        <v>3649</v>
      </c>
      <c r="N293" s="178" t="s">
        <v>2796</v>
      </c>
      <c r="O293" s="178" t="s">
        <v>2781</v>
      </c>
      <c r="P293" s="178" t="s">
        <v>4127</v>
      </c>
      <c r="Q293" s="179" t="s">
        <v>510</v>
      </c>
      <c r="R293" s="179" t="s">
        <v>618</v>
      </c>
      <c r="S293" s="184" t="s">
        <v>4128</v>
      </c>
      <c r="T293" s="178" t="s">
        <v>2851</v>
      </c>
      <c r="U293" s="178" t="s">
        <v>4129</v>
      </c>
      <c r="V293" s="178" t="s">
        <v>3662</v>
      </c>
      <c r="W293" s="178" t="s">
        <v>2851</v>
      </c>
      <c r="X293" s="178" t="s">
        <v>4129</v>
      </c>
      <c r="Y293" s="178" t="s">
        <v>3662</v>
      </c>
      <c r="Z293" s="178" t="s">
        <v>2851</v>
      </c>
      <c r="AA293" s="178" t="s">
        <v>2791</v>
      </c>
      <c r="AB293" s="178" t="s">
        <v>2791</v>
      </c>
      <c r="AC293" s="120" t="s">
        <v>2791</v>
      </c>
      <c r="AD293" s="120" t="s">
        <v>2791</v>
      </c>
      <c r="AE293" s="120" t="s">
        <v>2791</v>
      </c>
      <c r="AF293" s="120" t="s">
        <v>2791</v>
      </c>
      <c r="AG293" s="95" t="s">
        <v>3649</v>
      </c>
      <c r="AH293" s="123">
        <f>COUNTIF(Ongoing!$A$2:$X$26,A293)</f>
        <v>0</v>
      </c>
    </row>
    <row r="294" ht="26.25" customHeight="1">
      <c r="A294" s="184" t="s">
        <v>220</v>
      </c>
      <c r="B294" s="184" t="s">
        <v>917</v>
      </c>
      <c r="C294" s="185" t="s">
        <v>54</v>
      </c>
      <c r="D294" s="115" t="s">
        <v>95</v>
      </c>
      <c r="E294" s="115" t="s">
        <v>2792</v>
      </c>
      <c r="F294" s="175" t="s">
        <v>2775</v>
      </c>
      <c r="G294" s="115" t="s">
        <v>4130</v>
      </c>
      <c r="H294" s="176" t="s">
        <v>4131</v>
      </c>
      <c r="I294" s="177" t="s">
        <v>221</v>
      </c>
      <c r="J294" s="177" t="s">
        <v>4132</v>
      </c>
      <c r="K294" s="177" t="s">
        <v>4133</v>
      </c>
      <c r="L294" s="177" t="s">
        <v>3679</v>
      </c>
      <c r="M294" s="178" t="s">
        <v>2917</v>
      </c>
      <c r="N294" s="178" t="s">
        <v>2796</v>
      </c>
      <c r="O294" s="178" t="s">
        <v>2781</v>
      </c>
      <c r="P294" s="178" t="s">
        <v>3194</v>
      </c>
      <c r="Q294" s="179" t="s">
        <v>3408</v>
      </c>
      <c r="R294" s="179" t="s">
        <v>182</v>
      </c>
      <c r="S294" s="184" t="s">
        <v>4134</v>
      </c>
      <c r="T294" s="178" t="s">
        <v>2820</v>
      </c>
      <c r="U294" s="178" t="s">
        <v>3210</v>
      </c>
      <c r="V294" s="178" t="s">
        <v>3044</v>
      </c>
      <c r="W294" s="178" t="s">
        <v>2820</v>
      </c>
      <c r="X294" s="178" t="s">
        <v>3210</v>
      </c>
      <c r="Y294" s="178" t="s">
        <v>3044</v>
      </c>
      <c r="Z294" s="178" t="s">
        <v>2820</v>
      </c>
      <c r="AA294" s="178" t="s">
        <v>2791</v>
      </c>
      <c r="AB294" s="178" t="s">
        <v>2791</v>
      </c>
      <c r="AC294" s="120" t="s">
        <v>2791</v>
      </c>
      <c r="AD294" s="120" t="s">
        <v>2791</v>
      </c>
      <c r="AE294" s="120" t="s">
        <v>2791</v>
      </c>
      <c r="AF294" s="120" t="s">
        <v>2791</v>
      </c>
      <c r="AG294" s="95" t="s">
        <v>2917</v>
      </c>
      <c r="AH294" s="123">
        <f>COUNTIF(Ongoing!$A$2:$X$26,A294)</f>
        <v>0</v>
      </c>
    </row>
    <row r="295" ht="26.25" customHeight="1">
      <c r="A295" s="184" t="s">
        <v>450</v>
      </c>
      <c r="B295" s="184" t="s">
        <v>63</v>
      </c>
      <c r="C295" s="185" t="s">
        <v>63</v>
      </c>
      <c r="D295" s="115" t="s">
        <v>113</v>
      </c>
      <c r="E295" s="115" t="s">
        <v>2845</v>
      </c>
      <c r="F295" s="175" t="s">
        <v>2775</v>
      </c>
      <c r="G295" s="115" t="s">
        <v>4135</v>
      </c>
      <c r="H295" s="176" t="s">
        <v>4136</v>
      </c>
      <c r="I295" s="177" t="s">
        <v>435</v>
      </c>
      <c r="J295" s="177" t="s">
        <v>3353</v>
      </c>
      <c r="K295" s="177" t="s">
        <v>1703</v>
      </c>
      <c r="L295" s="177" t="s">
        <v>2860</v>
      </c>
      <c r="M295" s="178" t="s">
        <v>3171</v>
      </c>
      <c r="N295" s="178" t="s">
        <v>2796</v>
      </c>
      <c r="O295" s="178" t="s">
        <v>2781</v>
      </c>
      <c r="P295" s="178" t="s">
        <v>2999</v>
      </c>
      <c r="Q295" s="179" t="s">
        <v>3294</v>
      </c>
      <c r="R295" s="179" t="s">
        <v>431</v>
      </c>
      <c r="S295" s="184" t="s">
        <v>4137</v>
      </c>
      <c r="T295" s="178" t="s">
        <v>3042</v>
      </c>
      <c r="U295" s="178" t="s">
        <v>3001</v>
      </c>
      <c r="V295" s="178" t="s">
        <v>2974</v>
      </c>
      <c r="W295" s="178" t="s">
        <v>3042</v>
      </c>
      <c r="X295" s="178" t="s">
        <v>3001</v>
      </c>
      <c r="Y295" s="178" t="s">
        <v>2974</v>
      </c>
      <c r="Z295" s="178" t="s">
        <v>3042</v>
      </c>
      <c r="AA295" s="178" t="s">
        <v>2791</v>
      </c>
      <c r="AB295" s="178" t="s">
        <v>2791</v>
      </c>
      <c r="AC295" s="120" t="s">
        <v>2791</v>
      </c>
      <c r="AD295" s="120" t="s">
        <v>2791</v>
      </c>
      <c r="AE295" s="120" t="s">
        <v>2791</v>
      </c>
      <c r="AF295" s="120" t="s">
        <v>2791</v>
      </c>
      <c r="AG295" s="95" t="s">
        <v>3171</v>
      </c>
      <c r="AH295" s="123">
        <f>COUNTIF(Ongoing!$A$2:$X$26,A295)</f>
        <v>0</v>
      </c>
    </row>
    <row r="296" ht="26.25" customHeight="1">
      <c r="A296" s="184" t="s">
        <v>859</v>
      </c>
      <c r="B296" s="184" t="s">
        <v>63</v>
      </c>
      <c r="C296" s="185" t="s">
        <v>74</v>
      </c>
      <c r="D296" s="115" t="s">
        <v>113</v>
      </c>
      <c r="E296" s="115" t="s">
        <v>2845</v>
      </c>
      <c r="F296" s="175" t="s">
        <v>2775</v>
      </c>
      <c r="G296" s="115" t="s">
        <v>4138</v>
      </c>
      <c r="H296" s="176" t="s">
        <v>4139</v>
      </c>
      <c r="I296" s="177" t="s">
        <v>505</v>
      </c>
      <c r="J296" s="177" t="s">
        <v>2809</v>
      </c>
      <c r="K296" s="177" t="s">
        <v>2810</v>
      </c>
      <c r="L296" s="177" t="s">
        <v>4088</v>
      </c>
      <c r="M296" s="178" t="s">
        <v>3290</v>
      </c>
      <c r="N296" s="178" t="s">
        <v>2796</v>
      </c>
      <c r="O296" s="178" t="s">
        <v>2781</v>
      </c>
      <c r="P296" s="178" t="s">
        <v>2967</v>
      </c>
      <c r="Q296" s="179" t="s">
        <v>3289</v>
      </c>
      <c r="R296" s="179" t="s">
        <v>618</v>
      </c>
      <c r="S296" s="184" t="s">
        <v>4140</v>
      </c>
      <c r="T296" s="178" t="s">
        <v>2805</v>
      </c>
      <c r="U296" s="178" t="s">
        <v>2910</v>
      </c>
      <c r="V296" s="178" t="s">
        <v>3607</v>
      </c>
      <c r="W296" s="178" t="s">
        <v>2805</v>
      </c>
      <c r="X296" s="178" t="s">
        <v>2910</v>
      </c>
      <c r="Y296" s="178" t="s">
        <v>3607</v>
      </c>
      <c r="Z296" s="178" t="s">
        <v>2805</v>
      </c>
      <c r="AA296" s="178" t="s">
        <v>2791</v>
      </c>
      <c r="AB296" s="178" t="s">
        <v>2791</v>
      </c>
      <c r="AC296" s="120" t="s">
        <v>2791</v>
      </c>
      <c r="AD296" s="120" t="s">
        <v>2791</v>
      </c>
      <c r="AE296" s="120" t="s">
        <v>2791</v>
      </c>
      <c r="AF296" s="120" t="s">
        <v>2791</v>
      </c>
      <c r="AG296" s="95" t="s">
        <v>3290</v>
      </c>
      <c r="AH296" s="123">
        <f>COUNTIF(Ongoing!$A$2:$X$26,A296)</f>
        <v>0</v>
      </c>
    </row>
    <row r="297" ht="26.25" customHeight="1">
      <c r="A297" s="184" t="s">
        <v>695</v>
      </c>
      <c r="B297" s="184" t="s">
        <v>917</v>
      </c>
      <c r="C297" s="185" t="s">
        <v>53</v>
      </c>
      <c r="D297" s="115" t="s">
        <v>197</v>
      </c>
      <c r="E297" s="115" t="s">
        <v>2994</v>
      </c>
      <c r="F297" s="175" t="s">
        <v>2775</v>
      </c>
      <c r="G297" s="115" t="s">
        <v>4141</v>
      </c>
      <c r="H297" s="176" t="s">
        <v>845</v>
      </c>
      <c r="I297" s="177" t="s">
        <v>494</v>
      </c>
      <c r="J297" s="177" t="s">
        <v>2823</v>
      </c>
      <c r="K297" s="177" t="s">
        <v>2810</v>
      </c>
      <c r="L297" s="177" t="s">
        <v>4142</v>
      </c>
      <c r="M297" s="178" t="s">
        <v>3066</v>
      </c>
      <c r="N297" s="178" t="s">
        <v>2796</v>
      </c>
      <c r="O297" s="178" t="s">
        <v>2781</v>
      </c>
      <c r="P297" s="178" t="s">
        <v>4142</v>
      </c>
      <c r="Q297" s="179" t="s">
        <v>3185</v>
      </c>
      <c r="R297" s="179" t="s">
        <v>618</v>
      </c>
      <c r="S297" s="184" t="s">
        <v>4143</v>
      </c>
      <c r="T297" s="178" t="s">
        <v>2785</v>
      </c>
      <c r="U297" s="178" t="s">
        <v>2852</v>
      </c>
      <c r="V297" s="178" t="s">
        <v>2830</v>
      </c>
      <c r="W297" s="178" t="s">
        <v>2785</v>
      </c>
      <c r="X297" s="178" t="s">
        <v>2852</v>
      </c>
      <c r="Y297" s="178" t="s">
        <v>2830</v>
      </c>
      <c r="Z297" s="178" t="s">
        <v>2785</v>
      </c>
      <c r="AA297" s="178" t="s">
        <v>2791</v>
      </c>
      <c r="AB297" s="178" t="s">
        <v>2791</v>
      </c>
      <c r="AC297" s="120" t="s">
        <v>2791</v>
      </c>
      <c r="AD297" s="120" t="s">
        <v>2791</v>
      </c>
      <c r="AE297" s="120" t="s">
        <v>2791</v>
      </c>
      <c r="AF297" s="120" t="s">
        <v>2791</v>
      </c>
      <c r="AG297" s="95" t="s">
        <v>3066</v>
      </c>
      <c r="AH297" s="123">
        <f>COUNTIF(Ongoing!$A$2:$X$26,A297)</f>
        <v>0</v>
      </c>
    </row>
    <row r="298" ht="26.25" customHeight="1">
      <c r="A298" s="184" t="s">
        <v>338</v>
      </c>
      <c r="B298" s="184" t="s">
        <v>974</v>
      </c>
      <c r="C298" s="185" t="s">
        <v>144</v>
      </c>
      <c r="D298" s="115" t="s">
        <v>113</v>
      </c>
      <c r="E298" s="115" t="s">
        <v>2845</v>
      </c>
      <c r="F298" s="175" t="s">
        <v>2775</v>
      </c>
      <c r="G298" s="115" t="s">
        <v>4144</v>
      </c>
      <c r="H298" s="176" t="s">
        <v>628</v>
      </c>
      <c r="I298" s="177" t="s">
        <v>320</v>
      </c>
      <c r="J298" s="177" t="s">
        <v>2823</v>
      </c>
      <c r="K298" s="177" t="s">
        <v>2810</v>
      </c>
      <c r="L298" s="177" t="s">
        <v>3571</v>
      </c>
      <c r="M298" s="178" t="s">
        <v>3718</v>
      </c>
      <c r="N298" s="178" t="s">
        <v>2796</v>
      </c>
      <c r="O298" s="178" t="s">
        <v>2781</v>
      </c>
      <c r="P298" s="178" t="s">
        <v>517</v>
      </c>
      <c r="Q298" s="179" t="s">
        <v>510</v>
      </c>
      <c r="R298" s="179" t="s">
        <v>269</v>
      </c>
      <c r="S298" s="184" t="s">
        <v>4145</v>
      </c>
      <c r="T298" s="178" t="s">
        <v>3333</v>
      </c>
      <c r="U298" s="178" t="s">
        <v>2789</v>
      </c>
      <c r="V298" s="178" t="s">
        <v>3662</v>
      </c>
      <c r="W298" s="178" t="s">
        <v>3333</v>
      </c>
      <c r="X298" s="178" t="s">
        <v>2789</v>
      </c>
      <c r="Y298" s="178" t="s">
        <v>3662</v>
      </c>
      <c r="Z298" s="178" t="s">
        <v>3333</v>
      </c>
      <c r="AA298" s="178" t="s">
        <v>2791</v>
      </c>
      <c r="AB298" s="178" t="s">
        <v>2791</v>
      </c>
      <c r="AC298" s="120" t="s">
        <v>2791</v>
      </c>
      <c r="AD298" s="120" t="s">
        <v>2791</v>
      </c>
      <c r="AE298" s="120" t="s">
        <v>2791</v>
      </c>
      <c r="AF298" s="120" t="s">
        <v>2791</v>
      </c>
      <c r="AG298" s="95" t="s">
        <v>3718</v>
      </c>
      <c r="AH298" s="123">
        <f>COUNTIF(Ongoing!$A$2:$X$26,A298)</f>
        <v>0</v>
      </c>
    </row>
    <row r="299" ht="26.25" customHeight="1">
      <c r="A299" s="184" t="s">
        <v>545</v>
      </c>
      <c r="B299" s="184" t="s">
        <v>78</v>
      </c>
      <c r="C299" s="185" t="s">
        <v>124</v>
      </c>
      <c r="D299" s="115" t="s">
        <v>197</v>
      </c>
      <c r="E299" s="115" t="s">
        <v>2994</v>
      </c>
      <c r="F299" s="175" t="s">
        <v>2775</v>
      </c>
      <c r="G299" s="115" t="s">
        <v>4146</v>
      </c>
      <c r="H299" s="176" t="s">
        <v>644</v>
      </c>
      <c r="I299" s="177" t="s">
        <v>485</v>
      </c>
      <c r="J299" s="177" t="s">
        <v>2823</v>
      </c>
      <c r="K299" s="177" t="s">
        <v>2810</v>
      </c>
      <c r="L299" s="177" t="s">
        <v>3578</v>
      </c>
      <c r="M299" s="178" t="s">
        <v>2825</v>
      </c>
      <c r="N299" s="178" t="s">
        <v>2796</v>
      </c>
      <c r="O299" s="178" t="s">
        <v>2781</v>
      </c>
      <c r="P299" s="178" t="s">
        <v>2904</v>
      </c>
      <c r="Q299" s="179" t="s">
        <v>3094</v>
      </c>
      <c r="R299" s="179" t="s">
        <v>413</v>
      </c>
      <c r="S299" s="184" t="s">
        <v>4147</v>
      </c>
      <c r="T299" s="178" t="s">
        <v>3119</v>
      </c>
      <c r="U299" s="178" t="s">
        <v>2945</v>
      </c>
      <c r="V299" s="178" t="s">
        <v>2923</v>
      </c>
      <c r="W299" s="178" t="s">
        <v>3119</v>
      </c>
      <c r="X299" s="178" t="s">
        <v>2945</v>
      </c>
      <c r="Y299" s="178" t="s">
        <v>2923</v>
      </c>
      <c r="Z299" s="178" t="s">
        <v>3119</v>
      </c>
      <c r="AA299" s="178" t="s">
        <v>2791</v>
      </c>
      <c r="AB299" s="178" t="s">
        <v>2791</v>
      </c>
      <c r="AC299" s="120" t="s">
        <v>2791</v>
      </c>
      <c r="AD299" s="120" t="s">
        <v>2791</v>
      </c>
      <c r="AE299" s="120" t="s">
        <v>2791</v>
      </c>
      <c r="AF299" s="120" t="s">
        <v>2791</v>
      </c>
      <c r="AG299" s="95" t="s">
        <v>2825</v>
      </c>
      <c r="AH299" s="123">
        <f>COUNTIF(Ongoing!$A$2:$X$26,A299)</f>
        <v>0</v>
      </c>
    </row>
    <row r="300" ht="26.25" customHeight="1">
      <c r="A300" s="184" t="s">
        <v>531</v>
      </c>
      <c r="B300" s="184" t="s">
        <v>63</v>
      </c>
      <c r="C300" s="185" t="s">
        <v>70</v>
      </c>
      <c r="D300" s="115" t="s">
        <v>162</v>
      </c>
      <c r="E300" s="115" t="s">
        <v>2832</v>
      </c>
      <c r="F300" s="175" t="s">
        <v>2775</v>
      </c>
      <c r="G300" s="115" t="s">
        <v>4148</v>
      </c>
      <c r="H300" s="176" t="s">
        <v>3163</v>
      </c>
      <c r="I300" s="177" t="s">
        <v>532</v>
      </c>
      <c r="J300" s="177" t="s">
        <v>4149</v>
      </c>
      <c r="K300" s="177" t="s">
        <v>3123</v>
      </c>
      <c r="L300" s="177" t="s">
        <v>517</v>
      </c>
      <c r="M300" s="178" t="s">
        <v>3252</v>
      </c>
      <c r="N300" s="178" t="s">
        <v>2796</v>
      </c>
      <c r="O300" s="178" t="s">
        <v>2781</v>
      </c>
      <c r="P300" s="178" t="s">
        <v>2999</v>
      </c>
      <c r="Q300" s="179" t="s">
        <v>2847</v>
      </c>
      <c r="R300" s="179" t="s">
        <v>413</v>
      </c>
      <c r="S300" s="184" t="s">
        <v>4150</v>
      </c>
      <c r="T300" s="178" t="s">
        <v>3638</v>
      </c>
      <c r="U300" s="178" t="s">
        <v>3204</v>
      </c>
      <c r="V300" s="178" t="s">
        <v>2971</v>
      </c>
      <c r="W300" s="178" t="s">
        <v>2844</v>
      </c>
      <c r="X300" s="178" t="s">
        <v>3011</v>
      </c>
      <c r="Y300" s="178" t="s">
        <v>2909</v>
      </c>
      <c r="Z300" s="178" t="s">
        <v>2884</v>
      </c>
      <c r="AA300" s="178" t="s">
        <v>2791</v>
      </c>
      <c r="AB300" s="178" t="s">
        <v>2791</v>
      </c>
      <c r="AC300" s="120" t="s">
        <v>2791</v>
      </c>
      <c r="AD300" s="120" t="s">
        <v>2791</v>
      </c>
      <c r="AE300" s="120" t="s">
        <v>2791</v>
      </c>
      <c r="AF300" s="120" t="s">
        <v>2791</v>
      </c>
      <c r="AG300" s="95" t="s">
        <v>3252</v>
      </c>
      <c r="AH300" s="123">
        <f>COUNTIF(Ongoing!$A$2:$X$26,A300)</f>
        <v>0</v>
      </c>
    </row>
    <row r="301" ht="26.25" customHeight="1">
      <c r="A301" s="184" t="s">
        <v>638</v>
      </c>
      <c r="B301" s="184" t="s">
        <v>63</v>
      </c>
      <c r="C301" s="185" t="s">
        <v>63</v>
      </c>
      <c r="D301" s="115" t="s">
        <v>197</v>
      </c>
      <c r="E301" s="115" t="s">
        <v>2994</v>
      </c>
      <c r="F301" s="175" t="s">
        <v>2775</v>
      </c>
      <c r="G301" s="115" t="s">
        <v>4151</v>
      </c>
      <c r="H301" s="176" t="s">
        <v>3112</v>
      </c>
      <c r="I301" s="177" t="s">
        <v>639</v>
      </c>
      <c r="J301" s="177" t="s">
        <v>2977</v>
      </c>
      <c r="K301" s="177" t="s">
        <v>2810</v>
      </c>
      <c r="L301" s="177" t="s">
        <v>3028</v>
      </c>
      <c r="M301" s="178" t="s">
        <v>3516</v>
      </c>
      <c r="N301" s="178" t="s">
        <v>2796</v>
      </c>
      <c r="O301" s="178" t="s">
        <v>2781</v>
      </c>
      <c r="P301" s="178" t="s">
        <v>2826</v>
      </c>
      <c r="Q301" s="179" t="s">
        <v>2999</v>
      </c>
      <c r="R301" s="179" t="s">
        <v>618</v>
      </c>
      <c r="S301" s="184" t="s">
        <v>4152</v>
      </c>
      <c r="T301" s="178" t="s">
        <v>2948</v>
      </c>
      <c r="U301" s="178" t="s">
        <v>2829</v>
      </c>
      <c r="V301" s="178" t="s">
        <v>3001</v>
      </c>
      <c r="W301" s="178" t="s">
        <v>2948</v>
      </c>
      <c r="X301" s="178" t="s">
        <v>2829</v>
      </c>
      <c r="Y301" s="178" t="s">
        <v>3001</v>
      </c>
      <c r="Z301" s="178" t="s">
        <v>2948</v>
      </c>
      <c r="AA301" s="178" t="s">
        <v>2791</v>
      </c>
      <c r="AB301" s="178" t="s">
        <v>2791</v>
      </c>
      <c r="AC301" s="120" t="s">
        <v>2791</v>
      </c>
      <c r="AD301" s="120" t="s">
        <v>2791</v>
      </c>
      <c r="AE301" s="120" t="s">
        <v>2791</v>
      </c>
      <c r="AF301" s="120" t="s">
        <v>2791</v>
      </c>
      <c r="AG301" s="95" t="s">
        <v>3516</v>
      </c>
      <c r="AH301" s="123">
        <f>COUNTIF(Ongoing!$A$2:$X$26,A301)</f>
        <v>0</v>
      </c>
    </row>
    <row r="302" ht="26.25" customHeight="1">
      <c r="A302" s="184" t="s">
        <v>267</v>
      </c>
      <c r="B302" s="184" t="s">
        <v>63</v>
      </c>
      <c r="C302" s="185" t="s">
        <v>76</v>
      </c>
      <c r="D302" s="115" t="s">
        <v>244</v>
      </c>
      <c r="E302" s="115" t="s">
        <v>2987</v>
      </c>
      <c r="F302" s="175" t="s">
        <v>2775</v>
      </c>
      <c r="G302" s="115" t="s">
        <v>4153</v>
      </c>
      <c r="H302" s="176" t="s">
        <v>3279</v>
      </c>
      <c r="I302" s="177" t="s">
        <v>268</v>
      </c>
      <c r="J302" s="177" t="s">
        <v>3280</v>
      </c>
      <c r="K302" s="177" t="s">
        <v>3595</v>
      </c>
      <c r="L302" s="177" t="s">
        <v>3578</v>
      </c>
      <c r="M302" s="178" t="s">
        <v>2836</v>
      </c>
      <c r="N302" s="178" t="s">
        <v>3304</v>
      </c>
      <c r="O302" s="178" t="s">
        <v>3005</v>
      </c>
      <c r="P302" s="178" t="s">
        <v>2894</v>
      </c>
      <c r="Q302" s="179" t="s">
        <v>4154</v>
      </c>
      <c r="R302" s="179" t="s">
        <v>182</v>
      </c>
      <c r="S302" s="184" t="s">
        <v>4155</v>
      </c>
      <c r="T302" s="178" t="s">
        <v>3105</v>
      </c>
      <c r="U302" s="178" t="s">
        <v>2898</v>
      </c>
      <c r="V302" s="178" t="s">
        <v>2985</v>
      </c>
      <c r="W302" s="178" t="s">
        <v>3105</v>
      </c>
      <c r="X302" s="178" t="s">
        <v>2898</v>
      </c>
      <c r="Y302" s="178" t="s">
        <v>2985</v>
      </c>
      <c r="Z302" s="178" t="s">
        <v>3105</v>
      </c>
      <c r="AA302" s="178" t="s">
        <v>2791</v>
      </c>
      <c r="AB302" s="178" t="s">
        <v>2791</v>
      </c>
      <c r="AC302" s="120" t="s">
        <v>2791</v>
      </c>
      <c r="AD302" s="120" t="s">
        <v>2791</v>
      </c>
      <c r="AE302" s="120" t="s">
        <v>2791</v>
      </c>
      <c r="AF302" s="120" t="s">
        <v>2791</v>
      </c>
      <c r="AG302" s="95" t="s">
        <v>2836</v>
      </c>
      <c r="AH302" s="123">
        <f>COUNTIF(Ongoing!$A$2:$X$26,A302)</f>
        <v>0</v>
      </c>
    </row>
    <row r="303" ht="26.25" customHeight="1">
      <c r="A303" s="184" t="s">
        <v>522</v>
      </c>
      <c r="B303" s="184" t="s">
        <v>917</v>
      </c>
      <c r="C303" s="185" t="s">
        <v>57</v>
      </c>
      <c r="D303" s="115" t="s">
        <v>162</v>
      </c>
      <c r="E303" s="115" t="s">
        <v>2832</v>
      </c>
      <c r="F303" s="175" t="s">
        <v>2775</v>
      </c>
      <c r="G303" s="115" t="s">
        <v>4156</v>
      </c>
      <c r="H303" s="176" t="s">
        <v>3631</v>
      </c>
      <c r="I303" s="177" t="s">
        <v>523</v>
      </c>
      <c r="J303" s="177" t="s">
        <v>2891</v>
      </c>
      <c r="K303" s="177" t="s">
        <v>3980</v>
      </c>
      <c r="L303" s="177" t="s">
        <v>2954</v>
      </c>
      <c r="M303" s="178" t="s">
        <v>3157</v>
      </c>
      <c r="N303" s="178" t="s">
        <v>2796</v>
      </c>
      <c r="O303" s="178" t="s">
        <v>2781</v>
      </c>
      <c r="P303" s="178" t="s">
        <v>413</v>
      </c>
      <c r="Q303" s="179" t="s">
        <v>2894</v>
      </c>
      <c r="R303" s="179" t="s">
        <v>413</v>
      </c>
      <c r="S303" s="184" t="s">
        <v>4157</v>
      </c>
      <c r="T303" s="178" t="s">
        <v>2986</v>
      </c>
      <c r="U303" s="178" t="s">
        <v>2831</v>
      </c>
      <c r="V303" s="178" t="s">
        <v>2898</v>
      </c>
      <c r="W303" s="178" t="s">
        <v>2986</v>
      </c>
      <c r="X303" s="178" t="s">
        <v>3273</v>
      </c>
      <c r="Y303" s="178" t="s">
        <v>2900</v>
      </c>
      <c r="Z303" s="178" t="s">
        <v>2986</v>
      </c>
      <c r="AA303" s="178" t="s">
        <v>2791</v>
      </c>
      <c r="AB303" s="178" t="s">
        <v>2791</v>
      </c>
      <c r="AC303" s="120" t="s">
        <v>2791</v>
      </c>
      <c r="AD303" s="120" t="s">
        <v>2791</v>
      </c>
      <c r="AE303" s="120" t="s">
        <v>2791</v>
      </c>
      <c r="AF303" s="120" t="s">
        <v>2791</v>
      </c>
      <c r="AG303" s="95" t="s">
        <v>3157</v>
      </c>
      <c r="AH303" s="123">
        <f>COUNTIF(Ongoing!$A$2:$X$26,A303)</f>
        <v>0</v>
      </c>
    </row>
    <row r="304" ht="26.25" customHeight="1">
      <c r="A304" s="184" t="s">
        <v>717</v>
      </c>
      <c r="B304" s="184" t="s">
        <v>917</v>
      </c>
      <c r="C304" s="185" t="s">
        <v>53</v>
      </c>
      <c r="D304" s="115" t="s">
        <v>259</v>
      </c>
      <c r="E304" s="115" t="s">
        <v>3064</v>
      </c>
      <c r="F304" s="175" t="s">
        <v>2775</v>
      </c>
      <c r="G304" s="115" t="s">
        <v>4158</v>
      </c>
      <c r="H304" s="176" t="s">
        <v>87</v>
      </c>
      <c r="I304" s="177" t="s">
        <v>494</v>
      </c>
      <c r="J304" s="177" t="s">
        <v>2823</v>
      </c>
      <c r="K304" s="177" t="s">
        <v>2810</v>
      </c>
      <c r="L304" s="177" t="s">
        <v>3137</v>
      </c>
      <c r="M304" s="178" t="s">
        <v>3904</v>
      </c>
      <c r="N304" s="178" t="s">
        <v>2796</v>
      </c>
      <c r="O304" s="178" t="s">
        <v>2781</v>
      </c>
      <c r="P304" s="178" t="s">
        <v>3185</v>
      </c>
      <c r="Q304" s="179" t="s">
        <v>3059</v>
      </c>
      <c r="R304" s="179" t="s">
        <v>618</v>
      </c>
      <c r="S304" s="184" t="s">
        <v>4159</v>
      </c>
      <c r="T304" s="178" t="s">
        <v>3333</v>
      </c>
      <c r="U304" s="178" t="s">
        <v>2830</v>
      </c>
      <c r="V304" s="178" t="s">
        <v>3061</v>
      </c>
      <c r="W304" s="178" t="s">
        <v>3333</v>
      </c>
      <c r="X304" s="178" t="s">
        <v>2830</v>
      </c>
      <c r="Y304" s="178" t="s">
        <v>3061</v>
      </c>
      <c r="Z304" s="178" t="s">
        <v>3333</v>
      </c>
      <c r="AA304" s="178" t="s">
        <v>2791</v>
      </c>
      <c r="AB304" s="178" t="s">
        <v>2791</v>
      </c>
      <c r="AC304" s="120" t="s">
        <v>2791</v>
      </c>
      <c r="AD304" s="120" t="s">
        <v>2791</v>
      </c>
      <c r="AE304" s="120" t="s">
        <v>2791</v>
      </c>
      <c r="AF304" s="120" t="s">
        <v>2791</v>
      </c>
      <c r="AG304" s="95" t="s">
        <v>3904</v>
      </c>
      <c r="AH304" s="123">
        <f>COUNTIF(Ongoing!$A$2:$X$26,A304)</f>
        <v>0</v>
      </c>
    </row>
    <row r="305" ht="26.25" customHeight="1">
      <c r="A305" s="184" t="s">
        <v>463</v>
      </c>
      <c r="B305" s="184" t="s">
        <v>917</v>
      </c>
      <c r="C305" s="185" t="s">
        <v>57</v>
      </c>
      <c r="D305" s="115" t="s">
        <v>244</v>
      </c>
      <c r="E305" s="115" t="s">
        <v>2987</v>
      </c>
      <c r="F305" s="175" t="s">
        <v>2775</v>
      </c>
      <c r="G305" s="115" t="s">
        <v>4160</v>
      </c>
      <c r="H305" s="176" t="s">
        <v>3163</v>
      </c>
      <c r="I305" s="177" t="s">
        <v>251</v>
      </c>
      <c r="J305" s="177" t="s">
        <v>2963</v>
      </c>
      <c r="K305" s="177" t="s">
        <v>3123</v>
      </c>
      <c r="L305" s="177" t="s">
        <v>2997</v>
      </c>
      <c r="M305" s="178" t="s">
        <v>2878</v>
      </c>
      <c r="N305" s="178" t="s">
        <v>2796</v>
      </c>
      <c r="O305" s="178" t="s">
        <v>2781</v>
      </c>
      <c r="P305" s="178" t="s">
        <v>3379</v>
      </c>
      <c r="Q305" s="179" t="s">
        <v>3379</v>
      </c>
      <c r="R305" s="179" t="s">
        <v>431</v>
      </c>
      <c r="S305" s="184" t="s">
        <v>4161</v>
      </c>
      <c r="T305" s="178" t="s">
        <v>2897</v>
      </c>
      <c r="U305" s="178" t="s">
        <v>2934</v>
      </c>
      <c r="V305" s="178" t="s">
        <v>2934</v>
      </c>
      <c r="W305" s="178" t="s">
        <v>2897</v>
      </c>
      <c r="X305" s="178" t="s">
        <v>2934</v>
      </c>
      <c r="Y305" s="178" t="s">
        <v>2934</v>
      </c>
      <c r="Z305" s="178" t="s">
        <v>2897</v>
      </c>
      <c r="AA305" s="178" t="s">
        <v>2791</v>
      </c>
      <c r="AB305" s="178" t="s">
        <v>2791</v>
      </c>
      <c r="AC305" s="120" t="s">
        <v>2791</v>
      </c>
      <c r="AD305" s="120" t="s">
        <v>2791</v>
      </c>
      <c r="AE305" s="120" t="s">
        <v>2791</v>
      </c>
      <c r="AF305" s="120" t="s">
        <v>2791</v>
      </c>
      <c r="AG305" s="95" t="s">
        <v>2878</v>
      </c>
      <c r="AH305" s="123">
        <f>COUNTIF(Ongoing!$A$2:$X$26,A305)</f>
        <v>0</v>
      </c>
    </row>
    <row r="306" ht="26.25" customHeight="1">
      <c r="A306" s="184" t="s">
        <v>754</v>
      </c>
      <c r="B306" s="184" t="s">
        <v>917</v>
      </c>
      <c r="C306" s="185" t="s">
        <v>57</v>
      </c>
      <c r="D306" s="115" t="s">
        <v>256</v>
      </c>
      <c r="E306" s="115" t="s">
        <v>3012</v>
      </c>
      <c r="F306" s="175" t="s">
        <v>2775</v>
      </c>
      <c r="G306" s="115" t="s">
        <v>4162</v>
      </c>
      <c r="H306" s="176" t="s">
        <v>716</v>
      </c>
      <c r="I306" s="177" t="s">
        <v>485</v>
      </c>
      <c r="J306" s="177" t="s">
        <v>2823</v>
      </c>
      <c r="K306" s="177" t="s">
        <v>2810</v>
      </c>
      <c r="L306" s="177" t="s">
        <v>411</v>
      </c>
      <c r="M306" s="178" t="s">
        <v>3835</v>
      </c>
      <c r="N306" s="178" t="s">
        <v>2796</v>
      </c>
      <c r="O306" s="178" t="s">
        <v>2781</v>
      </c>
      <c r="P306" s="178" t="s">
        <v>3379</v>
      </c>
      <c r="Q306" s="179" t="s">
        <v>3405</v>
      </c>
      <c r="R306" s="179" t="s">
        <v>618</v>
      </c>
      <c r="S306" s="184" t="s">
        <v>4163</v>
      </c>
      <c r="T306" s="178" t="s">
        <v>3063</v>
      </c>
      <c r="U306" s="178" t="s">
        <v>3214</v>
      </c>
      <c r="V306" s="178" t="s">
        <v>3214</v>
      </c>
      <c r="W306" s="178" t="s">
        <v>2908</v>
      </c>
      <c r="X306" s="178" t="s">
        <v>2934</v>
      </c>
      <c r="Y306" s="178" t="s">
        <v>3214</v>
      </c>
      <c r="Z306" s="178" t="s">
        <v>3063</v>
      </c>
      <c r="AA306" s="178" t="s">
        <v>2791</v>
      </c>
      <c r="AB306" s="178" t="s">
        <v>2791</v>
      </c>
      <c r="AC306" s="120" t="s">
        <v>2791</v>
      </c>
      <c r="AD306" s="120" t="s">
        <v>2791</v>
      </c>
      <c r="AE306" s="120" t="s">
        <v>2791</v>
      </c>
      <c r="AF306" s="120" t="s">
        <v>2791</v>
      </c>
      <c r="AG306" s="95" t="s">
        <v>3835</v>
      </c>
      <c r="AH306" s="123">
        <f>COUNTIF(Ongoing!$A$2:$X$26,A306)</f>
        <v>0</v>
      </c>
    </row>
    <row r="307" ht="26.25" customHeight="1">
      <c r="A307" s="184" t="s">
        <v>664</v>
      </c>
      <c r="B307" s="184" t="s">
        <v>63</v>
      </c>
      <c r="C307" s="185" t="s">
        <v>64</v>
      </c>
      <c r="D307" s="115" t="s">
        <v>259</v>
      </c>
      <c r="E307" s="115" t="s">
        <v>3064</v>
      </c>
      <c r="F307" s="175" t="s">
        <v>2775</v>
      </c>
      <c r="G307" s="115" t="s">
        <v>4164</v>
      </c>
      <c r="H307" s="176" t="s">
        <v>4165</v>
      </c>
      <c r="I307" s="177" t="s">
        <v>626</v>
      </c>
      <c r="J307" s="177" t="s">
        <v>2891</v>
      </c>
      <c r="K307" s="177" t="s">
        <v>2810</v>
      </c>
      <c r="L307" s="177" t="s">
        <v>3201</v>
      </c>
      <c r="M307" s="178" t="s">
        <v>1787</v>
      </c>
      <c r="N307" s="178" t="s">
        <v>2796</v>
      </c>
      <c r="O307" s="178" t="s">
        <v>3115</v>
      </c>
      <c r="P307" s="178" t="s">
        <v>3103</v>
      </c>
      <c r="Q307" s="179" t="s">
        <v>2895</v>
      </c>
      <c r="R307" s="179" t="s">
        <v>618</v>
      </c>
      <c r="S307" s="184" t="s">
        <v>4166</v>
      </c>
      <c r="T307" s="178" t="s">
        <v>3236</v>
      </c>
      <c r="U307" s="178" t="s">
        <v>3009</v>
      </c>
      <c r="V307" s="178" t="s">
        <v>2899</v>
      </c>
      <c r="W307" s="178" t="s">
        <v>3236</v>
      </c>
      <c r="X307" s="178" t="s">
        <v>3276</v>
      </c>
      <c r="Y307" s="178" t="s">
        <v>3752</v>
      </c>
      <c r="Z307" s="178" t="s">
        <v>3179</v>
      </c>
      <c r="AA307" s="178" t="s">
        <v>2791</v>
      </c>
      <c r="AB307" s="178" t="s">
        <v>2791</v>
      </c>
      <c r="AC307" s="120" t="s">
        <v>2791</v>
      </c>
      <c r="AD307" s="120" t="s">
        <v>2791</v>
      </c>
      <c r="AE307" s="120" t="s">
        <v>2791</v>
      </c>
      <c r="AF307" s="120" t="s">
        <v>2791</v>
      </c>
      <c r="AG307" s="95" t="s">
        <v>1787</v>
      </c>
      <c r="AH307" s="123">
        <f>COUNTIF(Ongoing!$A$2:$X$26,A307)</f>
        <v>0</v>
      </c>
    </row>
    <row r="308" ht="26.25" customHeight="1">
      <c r="A308" s="180" t="s">
        <v>420</v>
      </c>
      <c r="B308" s="180" t="s">
        <v>78</v>
      </c>
      <c r="C308" s="181" t="s">
        <v>124</v>
      </c>
      <c r="D308" s="115" t="s">
        <v>238</v>
      </c>
      <c r="E308" s="115" t="s">
        <v>3020</v>
      </c>
      <c r="F308" s="175" t="s">
        <v>2775</v>
      </c>
      <c r="G308" s="115" t="s">
        <v>4167</v>
      </c>
      <c r="H308" s="176" t="s">
        <v>3163</v>
      </c>
      <c r="I308" s="177" t="s">
        <v>421</v>
      </c>
      <c r="J308" s="177" t="s">
        <v>3383</v>
      </c>
      <c r="K308" s="177" t="s">
        <v>2963</v>
      </c>
      <c r="L308" s="177" t="s">
        <v>3325</v>
      </c>
      <c r="M308" s="178" t="s">
        <v>2878</v>
      </c>
      <c r="N308" s="178" t="s">
        <v>2796</v>
      </c>
      <c r="O308" s="178" t="s">
        <v>2781</v>
      </c>
      <c r="P308" s="178" t="s">
        <v>2895</v>
      </c>
      <c r="Q308" s="179" t="s">
        <v>4168</v>
      </c>
      <c r="R308" s="179" t="s">
        <v>372</v>
      </c>
      <c r="S308" s="180" t="s">
        <v>4169</v>
      </c>
      <c r="T308" s="178" t="s">
        <v>2790</v>
      </c>
      <c r="U308" s="178" t="s">
        <v>2899</v>
      </c>
      <c r="V308" s="178" t="s">
        <v>4170</v>
      </c>
      <c r="W308" s="178" t="s">
        <v>2790</v>
      </c>
      <c r="X308" s="178" t="s">
        <v>2899</v>
      </c>
      <c r="Y308" s="178" t="s">
        <v>4170</v>
      </c>
      <c r="Z308" s="178" t="s">
        <v>2790</v>
      </c>
      <c r="AA308" s="178" t="s">
        <v>2791</v>
      </c>
      <c r="AB308" s="178" t="s">
        <v>2791</v>
      </c>
      <c r="AC308" s="120" t="s">
        <v>2791</v>
      </c>
      <c r="AD308" s="120" t="s">
        <v>2791</v>
      </c>
      <c r="AE308" s="120" t="s">
        <v>2791</v>
      </c>
      <c r="AF308" s="120" t="s">
        <v>2791</v>
      </c>
      <c r="AG308" s="95" t="s">
        <v>2878</v>
      </c>
      <c r="AH308" s="123">
        <f>COUNTIF(Ongoing!$A$2:$X$26,A308)</f>
        <v>0</v>
      </c>
    </row>
    <row r="309" ht="26.25" customHeight="1">
      <c r="A309" s="180" t="s">
        <v>440</v>
      </c>
      <c r="B309" s="180" t="s">
        <v>78</v>
      </c>
      <c r="C309" s="181" t="s">
        <v>78</v>
      </c>
      <c r="D309" s="115" t="s">
        <v>113</v>
      </c>
      <c r="E309" s="115" t="s">
        <v>2845</v>
      </c>
      <c r="F309" s="175" t="s">
        <v>2775</v>
      </c>
      <c r="G309" s="115" t="s">
        <v>4171</v>
      </c>
      <c r="H309" s="176" t="s">
        <v>2887</v>
      </c>
      <c r="I309" s="177" t="s">
        <v>441</v>
      </c>
      <c r="J309" s="177" t="s">
        <v>3854</v>
      </c>
      <c r="K309" s="177" t="s">
        <v>3980</v>
      </c>
      <c r="L309" s="177" t="s">
        <v>3289</v>
      </c>
      <c r="M309" s="178" t="s">
        <v>2173</v>
      </c>
      <c r="N309" s="178" t="s">
        <v>2796</v>
      </c>
      <c r="O309" s="178" t="s">
        <v>2781</v>
      </c>
      <c r="P309" s="178" t="s">
        <v>3467</v>
      </c>
      <c r="Q309" s="179" t="s">
        <v>3500</v>
      </c>
      <c r="R309" s="179" t="s">
        <v>431</v>
      </c>
      <c r="S309" s="180" t="s">
        <v>4172</v>
      </c>
      <c r="T309" s="178" t="s">
        <v>2854</v>
      </c>
      <c r="U309" s="178" t="s">
        <v>2960</v>
      </c>
      <c r="V309" s="178" t="s">
        <v>4173</v>
      </c>
      <c r="W309" s="178" t="s">
        <v>2854</v>
      </c>
      <c r="X309" s="178" t="s">
        <v>2960</v>
      </c>
      <c r="Y309" s="178" t="s">
        <v>4173</v>
      </c>
      <c r="Z309" s="178" t="s">
        <v>2854</v>
      </c>
      <c r="AA309" s="178" t="s">
        <v>2791</v>
      </c>
      <c r="AB309" s="178" t="s">
        <v>2791</v>
      </c>
      <c r="AC309" s="120" t="s">
        <v>2791</v>
      </c>
      <c r="AD309" s="120" t="s">
        <v>2791</v>
      </c>
      <c r="AE309" s="120" t="s">
        <v>2791</v>
      </c>
      <c r="AF309" s="120" t="s">
        <v>2791</v>
      </c>
      <c r="AG309" s="95" t="s">
        <v>2173</v>
      </c>
      <c r="AH309" s="123">
        <f>COUNTIF(Ongoing!$A$2:$X$26,A309)</f>
        <v>0</v>
      </c>
    </row>
    <row r="310" ht="26.25" customHeight="1">
      <c r="A310" s="180" t="s">
        <v>442</v>
      </c>
      <c r="B310" s="180" t="s">
        <v>78</v>
      </c>
      <c r="C310" s="181" t="s">
        <v>78</v>
      </c>
      <c r="D310" s="115" t="s">
        <v>162</v>
      </c>
      <c r="E310" s="115" t="s">
        <v>2832</v>
      </c>
      <c r="F310" s="175" t="s">
        <v>2775</v>
      </c>
      <c r="G310" s="115" t="s">
        <v>4174</v>
      </c>
      <c r="H310" s="176" t="s">
        <v>644</v>
      </c>
      <c r="I310" s="177" t="s">
        <v>443</v>
      </c>
      <c r="J310" s="177" t="s">
        <v>2823</v>
      </c>
      <c r="K310" s="177" t="s">
        <v>2930</v>
      </c>
      <c r="L310" s="177" t="s">
        <v>4175</v>
      </c>
      <c r="M310" s="178" t="s">
        <v>3450</v>
      </c>
      <c r="N310" s="178" t="s">
        <v>2796</v>
      </c>
      <c r="O310" s="178" t="s">
        <v>2781</v>
      </c>
      <c r="P310" s="178" t="s">
        <v>2942</v>
      </c>
      <c r="Q310" s="179" t="s">
        <v>582</v>
      </c>
      <c r="R310" s="179" t="s">
        <v>431</v>
      </c>
      <c r="S310" s="180" t="s">
        <v>4176</v>
      </c>
      <c r="T310" s="178" t="s">
        <v>3749</v>
      </c>
      <c r="U310" s="178" t="s">
        <v>2872</v>
      </c>
      <c r="V310" s="178" t="s">
        <v>3362</v>
      </c>
      <c r="W310" s="178" t="s">
        <v>3749</v>
      </c>
      <c r="X310" s="178" t="s">
        <v>2872</v>
      </c>
      <c r="Y310" s="178" t="s">
        <v>3362</v>
      </c>
      <c r="Z310" s="178" t="s">
        <v>3749</v>
      </c>
      <c r="AA310" s="178" t="s">
        <v>2791</v>
      </c>
      <c r="AB310" s="178" t="s">
        <v>2791</v>
      </c>
      <c r="AC310" s="120" t="s">
        <v>2791</v>
      </c>
      <c r="AD310" s="120" t="s">
        <v>2791</v>
      </c>
      <c r="AE310" s="120" t="s">
        <v>2791</v>
      </c>
      <c r="AF310" s="120" t="s">
        <v>2791</v>
      </c>
      <c r="AG310" s="95" t="s">
        <v>3450</v>
      </c>
      <c r="AH310" s="123">
        <f>COUNTIF(Ongoing!$A$2:$X$26,A310)</f>
        <v>0</v>
      </c>
    </row>
    <row r="311" ht="26.25" customHeight="1">
      <c r="A311" s="180" t="s">
        <v>286</v>
      </c>
      <c r="B311" s="180" t="s">
        <v>917</v>
      </c>
      <c r="C311" s="181" t="s">
        <v>59</v>
      </c>
      <c r="D311" s="115" t="s">
        <v>98</v>
      </c>
      <c r="E311" s="115" t="s">
        <v>2889</v>
      </c>
      <c r="F311" s="175" t="s">
        <v>2775</v>
      </c>
      <c r="G311" s="115" t="s">
        <v>4177</v>
      </c>
      <c r="H311" s="176" t="s">
        <v>3838</v>
      </c>
      <c r="I311" s="177" t="s">
        <v>287</v>
      </c>
      <c r="J311" s="177" t="s">
        <v>1117</v>
      </c>
      <c r="K311" s="177" t="s">
        <v>3280</v>
      </c>
      <c r="L311" s="177" t="s">
        <v>2942</v>
      </c>
      <c r="M311" s="178" t="s">
        <v>3016</v>
      </c>
      <c r="N311" s="178" t="s">
        <v>2796</v>
      </c>
      <c r="O311" s="178" t="s">
        <v>2781</v>
      </c>
      <c r="P311" s="178" t="s">
        <v>2847</v>
      </c>
      <c r="Q311" s="179" t="s">
        <v>2826</v>
      </c>
      <c r="R311" s="179" t="s">
        <v>269</v>
      </c>
      <c r="S311" s="180" t="s">
        <v>4178</v>
      </c>
      <c r="T311" s="178" t="s">
        <v>2873</v>
      </c>
      <c r="U311" s="178" t="s">
        <v>3273</v>
      </c>
      <c r="V311" s="178" t="s">
        <v>2829</v>
      </c>
      <c r="W311" s="178" t="s">
        <v>2873</v>
      </c>
      <c r="X311" s="178" t="s">
        <v>3273</v>
      </c>
      <c r="Y311" s="178" t="s">
        <v>2829</v>
      </c>
      <c r="Z311" s="178" t="s">
        <v>2873</v>
      </c>
      <c r="AA311" s="178" t="s">
        <v>2791</v>
      </c>
      <c r="AB311" s="178" t="s">
        <v>2791</v>
      </c>
      <c r="AC311" s="120" t="s">
        <v>2791</v>
      </c>
      <c r="AD311" s="120" t="s">
        <v>2791</v>
      </c>
      <c r="AE311" s="120" t="s">
        <v>2791</v>
      </c>
      <c r="AF311" s="120" t="s">
        <v>2791</v>
      </c>
      <c r="AG311" s="95" t="s">
        <v>3016</v>
      </c>
      <c r="AH311" s="123">
        <f>COUNTIF(Ongoing!$A$2:$X$26,A311)</f>
        <v>0</v>
      </c>
    </row>
    <row r="312" ht="26.25" customHeight="1">
      <c r="A312" s="180" t="s">
        <v>576</v>
      </c>
      <c r="B312" s="180" t="s">
        <v>78</v>
      </c>
      <c r="C312" s="181" t="s">
        <v>75</v>
      </c>
      <c r="D312" s="115" t="s">
        <v>151</v>
      </c>
      <c r="E312" s="115" t="s">
        <v>2901</v>
      </c>
      <c r="F312" s="175" t="s">
        <v>2775</v>
      </c>
      <c r="G312" s="115" t="s">
        <v>4179</v>
      </c>
      <c r="H312" s="176" t="s">
        <v>698</v>
      </c>
      <c r="I312" s="177" t="s">
        <v>577</v>
      </c>
      <c r="J312" s="177" t="s">
        <v>2823</v>
      </c>
      <c r="K312" s="177" t="s">
        <v>2810</v>
      </c>
      <c r="L312" s="177" t="s">
        <v>411</v>
      </c>
      <c r="M312" s="178" t="s">
        <v>3079</v>
      </c>
      <c r="N312" s="178" t="s">
        <v>2796</v>
      </c>
      <c r="O312" s="178" t="s">
        <v>2781</v>
      </c>
      <c r="P312" s="178" t="s">
        <v>2967</v>
      </c>
      <c r="Q312" s="179" t="s">
        <v>3294</v>
      </c>
      <c r="R312" s="179" t="s">
        <v>413</v>
      </c>
      <c r="S312" s="180" t="s">
        <v>4180</v>
      </c>
      <c r="T312" s="178" t="s">
        <v>3387</v>
      </c>
      <c r="U312" s="178" t="s">
        <v>2910</v>
      </c>
      <c r="V312" s="178" t="s">
        <v>2974</v>
      </c>
      <c r="W312" s="178" t="s">
        <v>3387</v>
      </c>
      <c r="X312" s="178" t="s">
        <v>2910</v>
      </c>
      <c r="Y312" s="178" t="s">
        <v>2974</v>
      </c>
      <c r="Z312" s="178" t="s">
        <v>3387</v>
      </c>
      <c r="AA312" s="178" t="s">
        <v>2791</v>
      </c>
      <c r="AB312" s="178" t="s">
        <v>2791</v>
      </c>
      <c r="AC312" s="120" t="s">
        <v>2791</v>
      </c>
      <c r="AD312" s="120" t="s">
        <v>2791</v>
      </c>
      <c r="AE312" s="120" t="s">
        <v>2791</v>
      </c>
      <c r="AF312" s="120" t="s">
        <v>2791</v>
      </c>
      <c r="AG312" s="95" t="s">
        <v>3079</v>
      </c>
      <c r="AH312" s="123">
        <f>COUNTIF(Ongoing!$A$2:$X$26,A312)</f>
        <v>0</v>
      </c>
    </row>
    <row r="313" ht="26.25" customHeight="1">
      <c r="A313" s="180" t="s">
        <v>528</v>
      </c>
      <c r="B313" s="180" t="s">
        <v>917</v>
      </c>
      <c r="C313" s="181" t="s">
        <v>59</v>
      </c>
      <c r="D313" s="115" t="s">
        <v>177</v>
      </c>
      <c r="E313" s="115" t="s">
        <v>3107</v>
      </c>
      <c r="F313" s="175" t="s">
        <v>2775</v>
      </c>
      <c r="G313" s="115" t="s">
        <v>4181</v>
      </c>
      <c r="H313" s="176" t="s">
        <v>2834</v>
      </c>
      <c r="I313" s="177" t="s">
        <v>529</v>
      </c>
      <c r="J313" s="177" t="s">
        <v>2809</v>
      </c>
      <c r="K313" s="177" t="s">
        <v>3980</v>
      </c>
      <c r="L313" s="177" t="s">
        <v>2997</v>
      </c>
      <c r="M313" s="178" t="s">
        <v>3136</v>
      </c>
      <c r="N313" s="178" t="s">
        <v>2796</v>
      </c>
      <c r="O313" s="178" t="s">
        <v>3172</v>
      </c>
      <c r="P313" s="178" t="s">
        <v>3137</v>
      </c>
      <c r="Q313" s="179" t="s">
        <v>2847</v>
      </c>
      <c r="R313" s="179" t="s">
        <v>413</v>
      </c>
      <c r="S313" s="180" t="s">
        <v>4182</v>
      </c>
      <c r="T313" s="178" t="s">
        <v>2785</v>
      </c>
      <c r="U313" s="178" t="s">
        <v>3140</v>
      </c>
      <c r="V313" s="178" t="s">
        <v>3273</v>
      </c>
      <c r="W313" s="178" t="s">
        <v>2785</v>
      </c>
      <c r="X313" s="178" t="s">
        <v>3215</v>
      </c>
      <c r="Y313" s="178" t="s">
        <v>4129</v>
      </c>
      <c r="Z313" s="178" t="s">
        <v>2851</v>
      </c>
      <c r="AA313" s="178" t="s">
        <v>2791</v>
      </c>
      <c r="AB313" s="178" t="s">
        <v>2791</v>
      </c>
      <c r="AC313" s="120" t="s">
        <v>2791</v>
      </c>
      <c r="AD313" s="120" t="s">
        <v>2791</v>
      </c>
      <c r="AE313" s="120" t="s">
        <v>2791</v>
      </c>
      <c r="AF313" s="120" t="s">
        <v>2791</v>
      </c>
      <c r="AG313" s="95" t="s">
        <v>3136</v>
      </c>
      <c r="AH313" s="123">
        <f>COUNTIF(Ongoing!$A$2:$X$26,A313)</f>
        <v>0</v>
      </c>
    </row>
    <row r="314" ht="26.25" customHeight="1">
      <c r="A314" s="180" t="s">
        <v>302</v>
      </c>
      <c r="B314" s="180" t="s">
        <v>78</v>
      </c>
      <c r="C314" s="181" t="s">
        <v>124</v>
      </c>
      <c r="D314" s="115" t="s">
        <v>162</v>
      </c>
      <c r="E314" s="115" t="s">
        <v>2832</v>
      </c>
      <c r="F314" s="175" t="s">
        <v>2775</v>
      </c>
      <c r="G314" s="115" t="s">
        <v>4183</v>
      </c>
      <c r="H314" s="176" t="s">
        <v>4184</v>
      </c>
      <c r="I314" s="177" t="s">
        <v>303</v>
      </c>
      <c r="J314" s="177" t="s">
        <v>3243</v>
      </c>
      <c r="K314" s="177" t="s">
        <v>1293</v>
      </c>
      <c r="L314" s="177" t="s">
        <v>3265</v>
      </c>
      <c r="M314" s="178" t="s">
        <v>2905</v>
      </c>
      <c r="N314" s="178" t="s">
        <v>2796</v>
      </c>
      <c r="O314" s="178" t="s">
        <v>2781</v>
      </c>
      <c r="P314" s="178" t="s">
        <v>413</v>
      </c>
      <c r="Q314" s="179" t="s">
        <v>2990</v>
      </c>
      <c r="R314" s="179" t="s">
        <v>269</v>
      </c>
      <c r="S314" s="180" t="s">
        <v>4185</v>
      </c>
      <c r="T314" s="178" t="s">
        <v>3119</v>
      </c>
      <c r="U314" s="178" t="s">
        <v>2831</v>
      </c>
      <c r="V314" s="178" t="s">
        <v>2804</v>
      </c>
      <c r="W314" s="178" t="s">
        <v>3119</v>
      </c>
      <c r="X314" s="178" t="s">
        <v>2831</v>
      </c>
      <c r="Y314" s="178" t="s">
        <v>2804</v>
      </c>
      <c r="Z314" s="178" t="s">
        <v>3119</v>
      </c>
      <c r="AA314" s="178" t="s">
        <v>2791</v>
      </c>
      <c r="AB314" s="178" t="s">
        <v>2791</v>
      </c>
      <c r="AC314" s="120" t="s">
        <v>2791</v>
      </c>
      <c r="AD314" s="120" t="s">
        <v>2791</v>
      </c>
      <c r="AE314" s="120" t="s">
        <v>2791</v>
      </c>
      <c r="AF314" s="120" t="s">
        <v>2791</v>
      </c>
      <c r="AG314" s="95" t="s">
        <v>2905</v>
      </c>
      <c r="AH314" s="123">
        <f>COUNTIF(Ongoing!$A$2:$X$26,A314)</f>
        <v>0</v>
      </c>
    </row>
    <row r="315" ht="26.25" customHeight="1">
      <c r="A315" s="180" t="s">
        <v>544</v>
      </c>
      <c r="B315" s="180" t="s">
        <v>78</v>
      </c>
      <c r="C315" s="181" t="s">
        <v>124</v>
      </c>
      <c r="D315" s="115" t="s">
        <v>244</v>
      </c>
      <c r="E315" s="115" t="s">
        <v>2987</v>
      </c>
      <c r="F315" s="175" t="s">
        <v>2775</v>
      </c>
      <c r="G315" s="115" t="s">
        <v>4186</v>
      </c>
      <c r="H315" s="176" t="s">
        <v>538</v>
      </c>
      <c r="I315" s="177" t="s">
        <v>538</v>
      </c>
      <c r="J315" s="177" t="s">
        <v>4024</v>
      </c>
      <c r="K315" s="177" t="s">
        <v>4024</v>
      </c>
      <c r="L315" s="177" t="s">
        <v>3408</v>
      </c>
      <c r="M315" s="178" t="s">
        <v>4187</v>
      </c>
      <c r="N315" s="178" t="s">
        <v>2796</v>
      </c>
      <c r="O315" s="178" t="s">
        <v>2781</v>
      </c>
      <c r="P315" s="178" t="s">
        <v>3067</v>
      </c>
      <c r="Q315" s="179" t="s">
        <v>3067</v>
      </c>
      <c r="R315" s="179" t="s">
        <v>413</v>
      </c>
      <c r="S315" s="180" t="s">
        <v>4188</v>
      </c>
      <c r="T315" s="178" t="s">
        <v>3190</v>
      </c>
      <c r="U315" s="178" t="s">
        <v>3071</v>
      </c>
      <c r="V315" s="178" t="s">
        <v>3071</v>
      </c>
      <c r="W315" s="178" t="s">
        <v>3190</v>
      </c>
      <c r="X315" s="178" t="s">
        <v>3071</v>
      </c>
      <c r="Y315" s="178" t="s">
        <v>3071</v>
      </c>
      <c r="Z315" s="178" t="s">
        <v>3190</v>
      </c>
      <c r="AA315" s="178" t="s">
        <v>2791</v>
      </c>
      <c r="AB315" s="178" t="s">
        <v>2791</v>
      </c>
      <c r="AC315" s="120" t="s">
        <v>2791</v>
      </c>
      <c r="AD315" s="120" t="s">
        <v>2791</v>
      </c>
      <c r="AE315" s="120" t="s">
        <v>2791</v>
      </c>
      <c r="AF315" s="120" t="s">
        <v>2791</v>
      </c>
      <c r="AG315" s="95" t="s">
        <v>4187</v>
      </c>
      <c r="AH315" s="123">
        <f>COUNTIF(Ongoing!$A$2:$X$26,A315)</f>
        <v>0</v>
      </c>
    </row>
    <row r="316" ht="26.25" customHeight="1">
      <c r="A316" s="180" t="s">
        <v>813</v>
      </c>
      <c r="B316" s="180" t="s">
        <v>63</v>
      </c>
      <c r="C316" s="181" t="s">
        <v>70</v>
      </c>
      <c r="D316" s="115" t="s">
        <v>244</v>
      </c>
      <c r="E316" s="115" t="s">
        <v>2987</v>
      </c>
      <c r="F316" s="175" t="s">
        <v>2775</v>
      </c>
      <c r="G316" s="115" t="s">
        <v>4189</v>
      </c>
      <c r="H316" s="176" t="s">
        <v>686</v>
      </c>
      <c r="I316" s="177" t="s">
        <v>494</v>
      </c>
      <c r="J316" s="177" t="s">
        <v>2823</v>
      </c>
      <c r="K316" s="177" t="s">
        <v>2810</v>
      </c>
      <c r="L316" s="177" t="s">
        <v>413</v>
      </c>
      <c r="M316" s="178" t="s">
        <v>3649</v>
      </c>
      <c r="N316" s="178" t="s">
        <v>2796</v>
      </c>
      <c r="O316" s="178" t="s">
        <v>2781</v>
      </c>
      <c r="P316" s="178" t="s">
        <v>3017</v>
      </c>
      <c r="Q316" s="179" t="s">
        <v>3380</v>
      </c>
      <c r="R316" s="179" t="s">
        <v>618</v>
      </c>
      <c r="S316" s="180" t="s">
        <v>4190</v>
      </c>
      <c r="T316" s="178" t="s">
        <v>3749</v>
      </c>
      <c r="U316" s="178" t="s">
        <v>2788</v>
      </c>
      <c r="V316" s="178" t="s">
        <v>2935</v>
      </c>
      <c r="W316" s="178" t="s">
        <v>3749</v>
      </c>
      <c r="X316" s="178" t="s">
        <v>2788</v>
      </c>
      <c r="Y316" s="178" t="s">
        <v>2935</v>
      </c>
      <c r="Z316" s="178" t="s">
        <v>3749</v>
      </c>
      <c r="AA316" s="178" t="s">
        <v>2791</v>
      </c>
      <c r="AB316" s="178" t="s">
        <v>2791</v>
      </c>
      <c r="AC316" s="120" t="s">
        <v>2791</v>
      </c>
      <c r="AD316" s="120" t="s">
        <v>2791</v>
      </c>
      <c r="AE316" s="120" t="s">
        <v>2791</v>
      </c>
      <c r="AF316" s="120" t="s">
        <v>2791</v>
      </c>
      <c r="AG316" s="95" t="s">
        <v>3649</v>
      </c>
      <c r="AH316" s="123">
        <f>COUNTIF(Ongoing!$A$2:$X$26,A316)</f>
        <v>0</v>
      </c>
    </row>
    <row r="317" ht="26.25" customHeight="1">
      <c r="A317" s="180" t="s">
        <v>807</v>
      </c>
      <c r="B317" s="180" t="s">
        <v>63</v>
      </c>
      <c r="C317" s="181" t="s">
        <v>70</v>
      </c>
      <c r="D317" s="115" t="s">
        <v>256</v>
      </c>
      <c r="E317" s="115" t="s">
        <v>3012</v>
      </c>
      <c r="F317" s="175" t="s">
        <v>2775</v>
      </c>
      <c r="G317" s="115" t="s">
        <v>4191</v>
      </c>
      <c r="H317" s="176" t="s">
        <v>1327</v>
      </c>
      <c r="I317" s="177" t="s">
        <v>639</v>
      </c>
      <c r="J317" s="177" t="s">
        <v>2823</v>
      </c>
      <c r="K317" s="177" t="s">
        <v>2810</v>
      </c>
      <c r="L317" s="177" t="s">
        <v>2797</v>
      </c>
      <c r="M317" s="178" t="s">
        <v>3079</v>
      </c>
      <c r="N317" s="178" t="s">
        <v>2796</v>
      </c>
      <c r="O317" s="178" t="s">
        <v>2781</v>
      </c>
      <c r="P317" s="178" t="s">
        <v>419</v>
      </c>
      <c r="Q317" s="179" t="s">
        <v>3311</v>
      </c>
      <c r="R317" s="179" t="s">
        <v>618</v>
      </c>
      <c r="S317" s="180" t="s">
        <v>4192</v>
      </c>
      <c r="T317" s="178" t="s">
        <v>4193</v>
      </c>
      <c r="U317" s="178" t="s">
        <v>2816</v>
      </c>
      <c r="V317" s="178" t="s">
        <v>2855</v>
      </c>
      <c r="W317" s="178" t="s">
        <v>4193</v>
      </c>
      <c r="X317" s="178" t="s">
        <v>3140</v>
      </c>
      <c r="Y317" s="178" t="s">
        <v>3082</v>
      </c>
      <c r="Z317" s="178" t="s">
        <v>2897</v>
      </c>
      <c r="AA317" s="178" t="s">
        <v>2791</v>
      </c>
      <c r="AB317" s="178" t="s">
        <v>2791</v>
      </c>
      <c r="AC317" s="120" t="s">
        <v>2791</v>
      </c>
      <c r="AD317" s="120" t="s">
        <v>2791</v>
      </c>
      <c r="AE317" s="120" t="s">
        <v>2791</v>
      </c>
      <c r="AF317" s="120" t="s">
        <v>2791</v>
      </c>
      <c r="AG317" s="95" t="s">
        <v>3079</v>
      </c>
      <c r="AH317" s="123">
        <f>COUNTIF(Ongoing!$A$2:$X$26,A317)</f>
        <v>0</v>
      </c>
    </row>
    <row r="318" ht="26.25" customHeight="1">
      <c r="A318" s="180" t="s">
        <v>682</v>
      </c>
      <c r="B318" s="180" t="s">
        <v>917</v>
      </c>
      <c r="C318" s="181" t="s">
        <v>53</v>
      </c>
      <c r="D318" s="115" t="s">
        <v>110</v>
      </c>
      <c r="E318" s="115" t="s">
        <v>2774</v>
      </c>
      <c r="F318" s="175" t="s">
        <v>2775</v>
      </c>
      <c r="G318" s="115" t="s">
        <v>4194</v>
      </c>
      <c r="H318" s="176" t="s">
        <v>698</v>
      </c>
      <c r="I318" s="177" t="s">
        <v>494</v>
      </c>
      <c r="J318" s="177" t="s">
        <v>2823</v>
      </c>
      <c r="K318" s="177" t="s">
        <v>2810</v>
      </c>
      <c r="L318" s="177" t="s">
        <v>579</v>
      </c>
      <c r="M318" s="178" t="s">
        <v>2893</v>
      </c>
      <c r="N318" s="178" t="s">
        <v>2796</v>
      </c>
      <c r="O318" s="178" t="s">
        <v>2781</v>
      </c>
      <c r="P318" s="178" t="s">
        <v>3827</v>
      </c>
      <c r="Q318" s="179" t="s">
        <v>3067</v>
      </c>
      <c r="R318" s="179" t="s">
        <v>618</v>
      </c>
      <c r="S318" s="180" t="s">
        <v>4195</v>
      </c>
      <c r="T318" s="178" t="s">
        <v>3958</v>
      </c>
      <c r="U318" s="178" t="s">
        <v>2852</v>
      </c>
      <c r="V318" s="178" t="s">
        <v>2935</v>
      </c>
      <c r="W318" s="178" t="s">
        <v>3770</v>
      </c>
      <c r="X318" s="178" t="s">
        <v>2909</v>
      </c>
      <c r="Y318" s="178" t="s">
        <v>3398</v>
      </c>
      <c r="Z318" s="178" t="s">
        <v>2854</v>
      </c>
      <c r="AA318" s="178" t="s">
        <v>2791</v>
      </c>
      <c r="AB318" s="178" t="s">
        <v>2791</v>
      </c>
      <c r="AC318" s="120" t="s">
        <v>2791</v>
      </c>
      <c r="AD318" s="120" t="s">
        <v>2791</v>
      </c>
      <c r="AE318" s="120" t="s">
        <v>2791</v>
      </c>
      <c r="AF318" s="120" t="s">
        <v>2791</v>
      </c>
      <c r="AG318" s="95" t="s">
        <v>2893</v>
      </c>
      <c r="AH318" s="123">
        <f>COUNTIF(Ongoing!$A$2:$X$26,A318)</f>
        <v>0</v>
      </c>
    </row>
    <row r="319" ht="26.25" customHeight="1">
      <c r="A319" s="180" t="s">
        <v>802</v>
      </c>
      <c r="B319" s="180" t="s">
        <v>63</v>
      </c>
      <c r="C319" s="181" t="s">
        <v>70</v>
      </c>
      <c r="D319" s="115" t="s">
        <v>244</v>
      </c>
      <c r="E319" s="115" t="s">
        <v>2987</v>
      </c>
      <c r="F319" s="175" t="s">
        <v>2775</v>
      </c>
      <c r="G319" s="115" t="s">
        <v>4196</v>
      </c>
      <c r="H319" s="176" t="s">
        <v>716</v>
      </c>
      <c r="I319" s="177" t="s">
        <v>639</v>
      </c>
      <c r="J319" s="177" t="s">
        <v>2823</v>
      </c>
      <c r="K319" s="177" t="s">
        <v>2810</v>
      </c>
      <c r="L319" s="177" t="s">
        <v>3006</v>
      </c>
      <c r="M319" s="178" t="s">
        <v>3358</v>
      </c>
      <c r="N319" s="178" t="s">
        <v>2796</v>
      </c>
      <c r="O319" s="178" t="s">
        <v>2781</v>
      </c>
      <c r="P319" s="178" t="s">
        <v>517</v>
      </c>
      <c r="Q319" s="179" t="s">
        <v>517</v>
      </c>
      <c r="R319" s="179" t="s">
        <v>618</v>
      </c>
      <c r="S319" s="180" t="s">
        <v>4197</v>
      </c>
      <c r="T319" s="178" t="s">
        <v>3984</v>
      </c>
      <c r="U319" s="178" t="s">
        <v>2789</v>
      </c>
      <c r="V319" s="178" t="s">
        <v>2789</v>
      </c>
      <c r="W319" s="178" t="s">
        <v>3984</v>
      </c>
      <c r="X319" s="178" t="s">
        <v>2789</v>
      </c>
      <c r="Y319" s="178" t="s">
        <v>2789</v>
      </c>
      <c r="Z319" s="178" t="s">
        <v>3984</v>
      </c>
      <c r="AA319" s="178" t="s">
        <v>2791</v>
      </c>
      <c r="AB319" s="178" t="s">
        <v>2791</v>
      </c>
      <c r="AC319" s="120" t="s">
        <v>2791</v>
      </c>
      <c r="AD319" s="120" t="s">
        <v>2791</v>
      </c>
      <c r="AE319" s="120" t="s">
        <v>2791</v>
      </c>
      <c r="AF319" s="120" t="s">
        <v>2791</v>
      </c>
      <c r="AG319" s="95" t="s">
        <v>3358</v>
      </c>
      <c r="AH319" s="123">
        <f>COUNTIF(Ongoing!$A$2:$X$26,A319)</f>
        <v>0</v>
      </c>
    </row>
    <row r="320" ht="26.25" customHeight="1">
      <c r="A320" s="182" t="s">
        <v>541</v>
      </c>
      <c r="B320" s="182" t="s">
        <v>78</v>
      </c>
      <c r="C320" s="183" t="s">
        <v>124</v>
      </c>
      <c r="D320" s="115" t="s">
        <v>110</v>
      </c>
      <c r="E320" s="115" t="s">
        <v>2774</v>
      </c>
      <c r="F320" s="175" t="s">
        <v>2775</v>
      </c>
      <c r="G320" s="115" t="s">
        <v>4198</v>
      </c>
      <c r="H320" s="176" t="s">
        <v>845</v>
      </c>
      <c r="I320" s="177" t="s">
        <v>485</v>
      </c>
      <c r="J320" s="177" t="s">
        <v>2823</v>
      </c>
      <c r="K320" s="177" t="s">
        <v>2810</v>
      </c>
      <c r="L320" s="177" t="s">
        <v>2999</v>
      </c>
      <c r="M320" s="178" t="s">
        <v>1214</v>
      </c>
      <c r="N320" s="178" t="s">
        <v>2796</v>
      </c>
      <c r="O320" s="178" t="s">
        <v>2781</v>
      </c>
      <c r="P320" s="178" t="s">
        <v>538</v>
      </c>
      <c r="Q320" s="179" t="s">
        <v>538</v>
      </c>
      <c r="R320" s="179" t="s">
        <v>413</v>
      </c>
      <c r="S320" s="182" t="s">
        <v>4199</v>
      </c>
      <c r="T320" s="178" t="s">
        <v>2791</v>
      </c>
      <c r="U320" s="178" t="s">
        <v>2791</v>
      </c>
      <c r="V320" s="178" t="s">
        <v>2791</v>
      </c>
      <c r="W320" s="178" t="s">
        <v>2791</v>
      </c>
      <c r="X320" s="178" t="s">
        <v>2791</v>
      </c>
      <c r="Y320" s="178" t="s">
        <v>2791</v>
      </c>
      <c r="Z320" s="178" t="s">
        <v>2791</v>
      </c>
      <c r="AA320" s="178" t="s">
        <v>2791</v>
      </c>
      <c r="AB320" s="178" t="s">
        <v>2791</v>
      </c>
      <c r="AC320" s="120" t="s">
        <v>2791</v>
      </c>
      <c r="AD320" s="120" t="s">
        <v>2791</v>
      </c>
      <c r="AE320" s="120" t="s">
        <v>2791</v>
      </c>
      <c r="AF320" s="120" t="s">
        <v>2791</v>
      </c>
      <c r="AG320" s="95" t="s">
        <v>1214</v>
      </c>
      <c r="AH320" s="123">
        <f>COUNTIF(Ongoing!$A$2:$X$26,A320)</f>
        <v>0</v>
      </c>
    </row>
    <row r="321" ht="26.25" customHeight="1">
      <c r="A321" s="182" t="s">
        <v>685</v>
      </c>
      <c r="B321" s="182" t="s">
        <v>917</v>
      </c>
      <c r="C321" s="183" t="s">
        <v>53</v>
      </c>
      <c r="D321" s="115" t="s">
        <v>197</v>
      </c>
      <c r="E321" s="115" t="s">
        <v>2994</v>
      </c>
      <c r="F321" s="175" t="s">
        <v>2775</v>
      </c>
      <c r="G321" s="115" t="s">
        <v>4200</v>
      </c>
      <c r="H321" s="176" t="s">
        <v>4201</v>
      </c>
      <c r="I321" s="177" t="s">
        <v>686</v>
      </c>
      <c r="J321" s="177" t="s">
        <v>3285</v>
      </c>
      <c r="K321" s="177" t="s">
        <v>2823</v>
      </c>
      <c r="L321" s="177" t="s">
        <v>411</v>
      </c>
      <c r="M321" s="178" t="s">
        <v>3349</v>
      </c>
      <c r="N321" s="178" t="s">
        <v>2796</v>
      </c>
      <c r="O321" s="178" t="s">
        <v>2781</v>
      </c>
      <c r="P321" s="178" t="s">
        <v>4142</v>
      </c>
      <c r="Q321" s="179" t="s">
        <v>3311</v>
      </c>
      <c r="R321" s="179" t="s">
        <v>618</v>
      </c>
      <c r="S321" s="182" t="s">
        <v>4202</v>
      </c>
      <c r="T321" s="178" t="s">
        <v>3387</v>
      </c>
      <c r="U321" s="178" t="s">
        <v>2852</v>
      </c>
      <c r="V321" s="178" t="s">
        <v>2855</v>
      </c>
      <c r="W321" s="178" t="s">
        <v>3387</v>
      </c>
      <c r="X321" s="178" t="s">
        <v>2852</v>
      </c>
      <c r="Y321" s="178" t="s">
        <v>2855</v>
      </c>
      <c r="Z321" s="178" t="s">
        <v>3387</v>
      </c>
      <c r="AA321" s="178" t="s">
        <v>2791</v>
      </c>
      <c r="AB321" s="178" t="s">
        <v>2791</v>
      </c>
      <c r="AC321" s="120" t="s">
        <v>2791</v>
      </c>
      <c r="AD321" s="120" t="s">
        <v>2791</v>
      </c>
      <c r="AE321" s="120" t="s">
        <v>2791</v>
      </c>
      <c r="AF321" s="120" t="s">
        <v>2791</v>
      </c>
      <c r="AG321" s="95" t="s">
        <v>3349</v>
      </c>
      <c r="AH321" s="123">
        <f>COUNTIF(Ongoing!$A$2:$X$26,A321)</f>
        <v>0</v>
      </c>
    </row>
    <row r="322" ht="26.25" customHeight="1">
      <c r="A322" s="182" t="s">
        <v>732</v>
      </c>
      <c r="B322" s="182" t="s">
        <v>917</v>
      </c>
      <c r="C322" s="183" t="s">
        <v>54</v>
      </c>
      <c r="D322" s="115" t="s">
        <v>259</v>
      </c>
      <c r="E322" s="115" t="s">
        <v>3064</v>
      </c>
      <c r="F322" s="175" t="s">
        <v>2775</v>
      </c>
      <c r="G322" s="115" t="s">
        <v>4203</v>
      </c>
      <c r="H322" s="176" t="s">
        <v>502</v>
      </c>
      <c r="I322" s="177" t="s">
        <v>487</v>
      </c>
      <c r="J322" s="177" t="s">
        <v>2823</v>
      </c>
      <c r="K322" s="177" t="s">
        <v>2810</v>
      </c>
      <c r="L322" s="177" t="s">
        <v>2999</v>
      </c>
      <c r="M322" s="178" t="s">
        <v>4204</v>
      </c>
      <c r="N322" s="178" t="s">
        <v>2796</v>
      </c>
      <c r="O322" s="178" t="s">
        <v>2781</v>
      </c>
      <c r="P322" s="178" t="s">
        <v>538</v>
      </c>
      <c r="Q322" s="179" t="s">
        <v>538</v>
      </c>
      <c r="R322" s="179" t="s">
        <v>618</v>
      </c>
      <c r="S322" s="182" t="s">
        <v>4205</v>
      </c>
      <c r="T322" s="178" t="s">
        <v>2791</v>
      </c>
      <c r="U322" s="178" t="s">
        <v>2791</v>
      </c>
      <c r="V322" s="178" t="s">
        <v>2791</v>
      </c>
      <c r="W322" s="178" t="s">
        <v>2791</v>
      </c>
      <c r="X322" s="178" t="s">
        <v>2791</v>
      </c>
      <c r="Y322" s="178" t="s">
        <v>2791</v>
      </c>
      <c r="Z322" s="178" t="s">
        <v>2791</v>
      </c>
      <c r="AA322" s="178" t="s">
        <v>2791</v>
      </c>
      <c r="AB322" s="178" t="s">
        <v>2791</v>
      </c>
      <c r="AC322" s="120" t="s">
        <v>2791</v>
      </c>
      <c r="AD322" s="120" t="s">
        <v>2791</v>
      </c>
      <c r="AE322" s="120" t="s">
        <v>2791</v>
      </c>
      <c r="AF322" s="120" t="s">
        <v>2791</v>
      </c>
      <c r="AG322" s="95" t="s">
        <v>4204</v>
      </c>
      <c r="AH322" s="123">
        <f>COUNTIF(Ongoing!$A$2:$X$26,A322)</f>
        <v>0</v>
      </c>
    </row>
    <row r="323" ht="26.25" customHeight="1">
      <c r="A323" s="182" t="s">
        <v>537</v>
      </c>
      <c r="B323" s="182" t="s">
        <v>78</v>
      </c>
      <c r="C323" s="183" t="s">
        <v>124</v>
      </c>
      <c r="D323" s="115" t="s">
        <v>238</v>
      </c>
      <c r="E323" s="115" t="s">
        <v>3020</v>
      </c>
      <c r="F323" s="175" t="s">
        <v>2775</v>
      </c>
      <c r="G323" s="115" t="s">
        <v>4206</v>
      </c>
      <c r="H323" s="176" t="s">
        <v>538</v>
      </c>
      <c r="I323" s="177" t="s">
        <v>538</v>
      </c>
      <c r="J323" s="177" t="s">
        <v>4024</v>
      </c>
      <c r="K323" s="177" t="s">
        <v>4024</v>
      </c>
      <c r="L323" s="177" t="s">
        <v>2997</v>
      </c>
      <c r="M323" s="178" t="s">
        <v>3234</v>
      </c>
      <c r="N323" s="178" t="s">
        <v>2796</v>
      </c>
      <c r="O323" s="178" t="s">
        <v>2781</v>
      </c>
      <c r="P323" s="178" t="s">
        <v>3185</v>
      </c>
      <c r="Q323" s="179" t="s">
        <v>3185</v>
      </c>
      <c r="R323" s="179" t="s">
        <v>413</v>
      </c>
      <c r="S323" s="182" t="s">
        <v>4207</v>
      </c>
      <c r="T323" s="178" t="s">
        <v>3984</v>
      </c>
      <c r="U323" s="178" t="s">
        <v>2830</v>
      </c>
      <c r="V323" s="178" t="s">
        <v>2830</v>
      </c>
      <c r="W323" s="178" t="s">
        <v>3984</v>
      </c>
      <c r="X323" s="178" t="s">
        <v>2830</v>
      </c>
      <c r="Y323" s="178" t="s">
        <v>2830</v>
      </c>
      <c r="Z323" s="178" t="s">
        <v>3984</v>
      </c>
      <c r="AA323" s="178" t="s">
        <v>2791</v>
      </c>
      <c r="AB323" s="178" t="s">
        <v>2791</v>
      </c>
      <c r="AC323" s="120" t="s">
        <v>2791</v>
      </c>
      <c r="AD323" s="120" t="s">
        <v>2791</v>
      </c>
      <c r="AE323" s="120" t="s">
        <v>2791</v>
      </c>
      <c r="AF323" s="120" t="s">
        <v>2791</v>
      </c>
      <c r="AG323" s="95" t="s">
        <v>3234</v>
      </c>
      <c r="AH323" s="123">
        <f>COUNTIF(Ongoing!$A$2:$X$26,A323)</f>
        <v>0</v>
      </c>
    </row>
    <row r="324" ht="26.25" customHeight="1">
      <c r="A324" s="182" t="s">
        <v>675</v>
      </c>
      <c r="B324" s="182" t="s">
        <v>917</v>
      </c>
      <c r="C324" s="183" t="s">
        <v>53</v>
      </c>
      <c r="D324" s="115" t="s">
        <v>121</v>
      </c>
      <c r="E324" s="115" t="s">
        <v>2806</v>
      </c>
      <c r="F324" s="175" t="s">
        <v>2775</v>
      </c>
      <c r="G324" s="115" t="s">
        <v>4208</v>
      </c>
      <c r="H324" s="176" t="s">
        <v>644</v>
      </c>
      <c r="I324" s="177" t="s">
        <v>494</v>
      </c>
      <c r="J324" s="177" t="s">
        <v>2823</v>
      </c>
      <c r="K324" s="177" t="s">
        <v>2810</v>
      </c>
      <c r="L324" s="177" t="s">
        <v>584</v>
      </c>
      <c r="M324" s="178" t="s">
        <v>3759</v>
      </c>
      <c r="N324" s="178" t="s">
        <v>2796</v>
      </c>
      <c r="O324" s="178" t="s">
        <v>2781</v>
      </c>
      <c r="P324" s="178" t="s">
        <v>413</v>
      </c>
      <c r="Q324" s="179" t="s">
        <v>3185</v>
      </c>
      <c r="R324" s="179" t="s">
        <v>618</v>
      </c>
      <c r="S324" s="182" t="s">
        <v>4209</v>
      </c>
      <c r="T324" s="178" t="s">
        <v>3984</v>
      </c>
      <c r="U324" s="178" t="s">
        <v>2831</v>
      </c>
      <c r="V324" s="178" t="s">
        <v>2830</v>
      </c>
      <c r="W324" s="178" t="s">
        <v>3984</v>
      </c>
      <c r="X324" s="178" t="s">
        <v>2831</v>
      </c>
      <c r="Y324" s="178" t="s">
        <v>2830</v>
      </c>
      <c r="Z324" s="178" t="s">
        <v>3984</v>
      </c>
      <c r="AA324" s="178" t="s">
        <v>2791</v>
      </c>
      <c r="AB324" s="178" t="s">
        <v>2791</v>
      </c>
      <c r="AC324" s="120" t="s">
        <v>2791</v>
      </c>
      <c r="AD324" s="120" t="s">
        <v>2791</v>
      </c>
      <c r="AE324" s="120" t="s">
        <v>2791</v>
      </c>
      <c r="AF324" s="120" t="s">
        <v>2791</v>
      </c>
      <c r="AG324" s="95" t="s">
        <v>3759</v>
      </c>
      <c r="AH324" s="123">
        <f>COUNTIF(Ongoing!$A$2:$X$26,A324)</f>
        <v>0</v>
      </c>
    </row>
    <row r="325" ht="26.25" customHeight="1">
      <c r="A325" s="182" t="s">
        <v>355</v>
      </c>
      <c r="B325" s="182" t="s">
        <v>974</v>
      </c>
      <c r="C325" s="183" t="s">
        <v>144</v>
      </c>
      <c r="D325" s="115" t="s">
        <v>151</v>
      </c>
      <c r="E325" s="115" t="s">
        <v>2901</v>
      </c>
      <c r="F325" s="175" t="s">
        <v>2775</v>
      </c>
      <c r="G325" s="115" t="s">
        <v>4210</v>
      </c>
      <c r="H325" s="176" t="s">
        <v>626</v>
      </c>
      <c r="I325" s="177" t="s">
        <v>320</v>
      </c>
      <c r="J325" s="177" t="s">
        <v>2810</v>
      </c>
      <c r="K325" s="177" t="s">
        <v>2810</v>
      </c>
      <c r="L325" s="177" t="s">
        <v>2989</v>
      </c>
      <c r="M325" s="178" t="s">
        <v>2887</v>
      </c>
      <c r="N325" s="178" t="s">
        <v>2796</v>
      </c>
      <c r="O325" s="178" t="s">
        <v>2781</v>
      </c>
      <c r="P325" s="178" t="s">
        <v>538</v>
      </c>
      <c r="Q325" s="179" t="s">
        <v>538</v>
      </c>
      <c r="R325" s="179" t="s">
        <v>269</v>
      </c>
      <c r="S325" s="182" t="s">
        <v>4211</v>
      </c>
      <c r="T325" s="178" t="s">
        <v>2791</v>
      </c>
      <c r="U325" s="178" t="s">
        <v>2791</v>
      </c>
      <c r="V325" s="178" t="s">
        <v>2791</v>
      </c>
      <c r="W325" s="178" t="s">
        <v>2791</v>
      </c>
      <c r="X325" s="178" t="s">
        <v>2791</v>
      </c>
      <c r="Y325" s="178" t="s">
        <v>2791</v>
      </c>
      <c r="Z325" s="178" t="s">
        <v>2791</v>
      </c>
      <c r="AA325" s="178" t="s">
        <v>2791</v>
      </c>
      <c r="AB325" s="178" t="s">
        <v>2791</v>
      </c>
      <c r="AC325" s="120" t="s">
        <v>2791</v>
      </c>
      <c r="AD325" s="120" t="s">
        <v>2791</v>
      </c>
      <c r="AE325" s="120" t="s">
        <v>2791</v>
      </c>
      <c r="AF325" s="120" t="s">
        <v>2791</v>
      </c>
      <c r="AG325" s="95" t="s">
        <v>2887</v>
      </c>
      <c r="AH325" s="123">
        <f>COUNTIF(Ongoing!$A$2:$X$26,A325)</f>
        <v>0</v>
      </c>
    </row>
    <row r="326" ht="26.25" customHeight="1">
      <c r="A326" s="182" t="s">
        <v>191</v>
      </c>
      <c r="B326" s="182" t="s">
        <v>78</v>
      </c>
      <c r="C326" s="183" t="s">
        <v>78</v>
      </c>
      <c r="D326" s="115" t="s">
        <v>110</v>
      </c>
      <c r="E326" s="115" t="s">
        <v>2774</v>
      </c>
      <c r="F326" s="175" t="s">
        <v>2775</v>
      </c>
      <c r="G326" s="115" t="s">
        <v>4212</v>
      </c>
      <c r="H326" s="176" t="s">
        <v>4213</v>
      </c>
      <c r="I326" s="177" t="s">
        <v>192</v>
      </c>
      <c r="J326" s="177" t="s">
        <v>4214</v>
      </c>
      <c r="K326" s="177" t="s">
        <v>4215</v>
      </c>
      <c r="L326" s="177" t="s">
        <v>4216</v>
      </c>
      <c r="M326" s="178" t="s">
        <v>3171</v>
      </c>
      <c r="N326" s="178" t="s">
        <v>2796</v>
      </c>
      <c r="O326" s="178" t="s">
        <v>2781</v>
      </c>
      <c r="P326" s="178" t="s">
        <v>2990</v>
      </c>
      <c r="Q326" s="179" t="s">
        <v>4217</v>
      </c>
      <c r="R326" s="179" t="s">
        <v>182</v>
      </c>
      <c r="S326" s="182" t="s">
        <v>4218</v>
      </c>
      <c r="T326" s="178" t="s">
        <v>2791</v>
      </c>
      <c r="U326" s="178" t="s">
        <v>2791</v>
      </c>
      <c r="V326" s="178" t="s">
        <v>2791</v>
      </c>
      <c r="W326" s="178" t="s">
        <v>2791</v>
      </c>
      <c r="X326" s="178" t="s">
        <v>2791</v>
      </c>
      <c r="Y326" s="178" t="s">
        <v>2791</v>
      </c>
      <c r="Z326" s="178" t="s">
        <v>2791</v>
      </c>
      <c r="AA326" s="178" t="s">
        <v>2791</v>
      </c>
      <c r="AB326" s="178" t="s">
        <v>2791</v>
      </c>
      <c r="AC326" s="120" t="s">
        <v>2791</v>
      </c>
      <c r="AD326" s="120" t="s">
        <v>2791</v>
      </c>
      <c r="AE326" s="120" t="s">
        <v>2791</v>
      </c>
      <c r="AF326" s="120" t="s">
        <v>2791</v>
      </c>
      <c r="AG326" s="95" t="s">
        <v>3171</v>
      </c>
      <c r="AH326" s="123">
        <f>COUNTIF(Ongoing!$A$2:$X$26,A326)</f>
        <v>0</v>
      </c>
    </row>
    <row r="327" ht="26.25" customHeight="1">
      <c r="A327" s="182" t="s">
        <v>133</v>
      </c>
      <c r="B327" s="182" t="s">
        <v>78</v>
      </c>
      <c r="C327" s="183" t="s">
        <v>124</v>
      </c>
      <c r="D327" s="115" t="s">
        <v>110</v>
      </c>
      <c r="E327" s="115" t="s">
        <v>2774</v>
      </c>
      <c r="F327" s="175" t="s">
        <v>2775</v>
      </c>
      <c r="G327" s="115" t="s">
        <v>4219</v>
      </c>
      <c r="H327" s="176" t="s">
        <v>4220</v>
      </c>
      <c r="I327" s="177" t="s">
        <v>134</v>
      </c>
      <c r="J327" s="177" t="s">
        <v>4221</v>
      </c>
      <c r="K327" s="177" t="s">
        <v>4222</v>
      </c>
      <c r="L327" s="177" t="s">
        <v>4223</v>
      </c>
      <c r="M327" s="178" t="s">
        <v>2941</v>
      </c>
      <c r="N327" s="178" t="s">
        <v>3743</v>
      </c>
      <c r="O327" s="178" t="s">
        <v>2781</v>
      </c>
      <c r="P327" s="178" t="s">
        <v>3015</v>
      </c>
      <c r="Q327" s="179" t="s">
        <v>4224</v>
      </c>
      <c r="R327" s="179" t="s">
        <v>87</v>
      </c>
      <c r="S327" s="182" t="s">
        <v>4225</v>
      </c>
      <c r="T327" s="178" t="s">
        <v>3125</v>
      </c>
      <c r="U327" s="178" t="s">
        <v>2898</v>
      </c>
      <c r="V327" s="178" t="s">
        <v>4226</v>
      </c>
      <c r="W327" s="178" t="s">
        <v>3090</v>
      </c>
      <c r="X327" s="178" t="s">
        <v>2791</v>
      </c>
      <c r="Y327" s="178" t="s">
        <v>2791</v>
      </c>
      <c r="Z327" s="178" t="s">
        <v>2791</v>
      </c>
      <c r="AA327" s="178" t="s">
        <v>2791</v>
      </c>
      <c r="AB327" s="178" t="s">
        <v>2791</v>
      </c>
      <c r="AC327" s="120" t="s">
        <v>2791</v>
      </c>
      <c r="AD327" s="120" t="s">
        <v>2791</v>
      </c>
      <c r="AE327" s="120" t="s">
        <v>2791</v>
      </c>
      <c r="AF327" s="120" t="s">
        <v>2791</v>
      </c>
      <c r="AG327" s="95" t="s">
        <v>2941</v>
      </c>
      <c r="AH327" s="123">
        <f>COUNTIF(Ongoing!$A$2:$X$26,A327)</f>
        <v>0</v>
      </c>
    </row>
    <row r="328" ht="26.25" customHeight="1">
      <c r="A328" s="182" t="s">
        <v>317</v>
      </c>
      <c r="B328" s="182" t="s">
        <v>78</v>
      </c>
      <c r="C328" s="183" t="s">
        <v>124</v>
      </c>
      <c r="D328" s="115" t="s">
        <v>241</v>
      </c>
      <c r="E328" s="115" t="s">
        <v>3292</v>
      </c>
      <c r="F328" s="175" t="s">
        <v>2775</v>
      </c>
      <c r="G328" s="115" t="s">
        <v>4227</v>
      </c>
      <c r="H328" s="176" t="s">
        <v>4228</v>
      </c>
      <c r="I328" s="177" t="s">
        <v>318</v>
      </c>
      <c r="J328" s="177" t="s">
        <v>4229</v>
      </c>
      <c r="K328" s="177" t="s">
        <v>1021</v>
      </c>
      <c r="L328" s="177" t="s">
        <v>3030</v>
      </c>
      <c r="M328" s="178" t="s">
        <v>3171</v>
      </c>
      <c r="N328" s="178" t="s">
        <v>3087</v>
      </c>
      <c r="O328" s="178" t="s">
        <v>2781</v>
      </c>
      <c r="P328" s="178" t="s">
        <v>538</v>
      </c>
      <c r="Q328" s="179" t="s">
        <v>538</v>
      </c>
      <c r="R328" s="179" t="s">
        <v>269</v>
      </c>
      <c r="S328" s="182" t="s">
        <v>4230</v>
      </c>
      <c r="T328" s="178" t="s">
        <v>2791</v>
      </c>
      <c r="U328" s="178" t="s">
        <v>2791</v>
      </c>
      <c r="V328" s="178" t="s">
        <v>2791</v>
      </c>
      <c r="W328" s="178" t="s">
        <v>2791</v>
      </c>
      <c r="X328" s="178" t="s">
        <v>2791</v>
      </c>
      <c r="Y328" s="178" t="s">
        <v>2791</v>
      </c>
      <c r="Z328" s="178" t="s">
        <v>2791</v>
      </c>
      <c r="AA328" s="178" t="s">
        <v>2791</v>
      </c>
      <c r="AB328" s="178" t="s">
        <v>2791</v>
      </c>
      <c r="AC328" s="120" t="s">
        <v>2791</v>
      </c>
      <c r="AD328" s="120" t="s">
        <v>2791</v>
      </c>
      <c r="AE328" s="120" t="s">
        <v>2791</v>
      </c>
      <c r="AF328" s="120" t="s">
        <v>2791</v>
      </c>
      <c r="AG328" s="95" t="s">
        <v>3171</v>
      </c>
      <c r="AH328" s="123">
        <f>COUNTIF(Ongoing!$A$2:$X$26,A328)</f>
        <v>0</v>
      </c>
    </row>
    <row r="329" ht="26.25" customHeight="1">
      <c r="A329" s="182" t="s">
        <v>175</v>
      </c>
      <c r="B329" s="182" t="s">
        <v>63</v>
      </c>
      <c r="C329" s="183" t="s">
        <v>75</v>
      </c>
      <c r="D329" s="115" t="s">
        <v>177</v>
      </c>
      <c r="E329" s="115" t="s">
        <v>3107</v>
      </c>
      <c r="F329" s="175" t="s">
        <v>2775</v>
      </c>
      <c r="G329" s="115" t="s">
        <v>4231</v>
      </c>
      <c r="H329" s="176" t="s">
        <v>4232</v>
      </c>
      <c r="I329" s="177" t="s">
        <v>176</v>
      </c>
      <c r="J329" s="177" t="s">
        <v>4233</v>
      </c>
      <c r="K329" s="177" t="s">
        <v>4234</v>
      </c>
      <c r="L329" s="177" t="s">
        <v>4235</v>
      </c>
      <c r="M329" s="178" t="s">
        <v>3252</v>
      </c>
      <c r="N329" s="178" t="s">
        <v>2966</v>
      </c>
      <c r="O329" s="178" t="s">
        <v>3115</v>
      </c>
      <c r="P329" s="178" t="s">
        <v>538</v>
      </c>
      <c r="Q329" s="179" t="s">
        <v>538</v>
      </c>
      <c r="R329" s="179" t="s">
        <v>87</v>
      </c>
      <c r="S329" s="182" t="s">
        <v>4236</v>
      </c>
      <c r="T329" s="178" t="s">
        <v>2791</v>
      </c>
      <c r="U329" s="178" t="s">
        <v>2786</v>
      </c>
      <c r="V329" s="178" t="s">
        <v>3444</v>
      </c>
      <c r="W329" s="178" t="s">
        <v>3958</v>
      </c>
      <c r="X329" s="178" t="s">
        <v>2791</v>
      </c>
      <c r="Y329" s="178" t="s">
        <v>2791</v>
      </c>
      <c r="Z329" s="178" t="s">
        <v>2791</v>
      </c>
      <c r="AA329" s="178" t="s">
        <v>2791</v>
      </c>
      <c r="AB329" s="178" t="s">
        <v>2791</v>
      </c>
      <c r="AC329" s="120" t="s">
        <v>2791</v>
      </c>
      <c r="AD329" s="120" t="s">
        <v>2791</v>
      </c>
      <c r="AE329" s="120" t="s">
        <v>2791</v>
      </c>
      <c r="AF329" s="120" t="s">
        <v>2791</v>
      </c>
      <c r="AG329" s="95" t="s">
        <v>3252</v>
      </c>
      <c r="AH329" s="123">
        <f>COUNTIF(Ongoing!$A$2:$X$26,A329)</f>
        <v>0</v>
      </c>
    </row>
    <row r="330" ht="26.25" customHeight="1">
      <c r="A330" s="182" t="s">
        <v>416</v>
      </c>
      <c r="B330" s="182" t="s">
        <v>78</v>
      </c>
      <c r="C330" s="183" t="s">
        <v>124</v>
      </c>
      <c r="D330" s="115" t="s">
        <v>95</v>
      </c>
      <c r="E330" s="115" t="s">
        <v>2792</v>
      </c>
      <c r="F330" s="175" t="s">
        <v>2775</v>
      </c>
      <c r="G330" s="115" t="s">
        <v>4237</v>
      </c>
      <c r="H330" s="176" t="s">
        <v>4238</v>
      </c>
      <c r="I330" s="177" t="s">
        <v>417</v>
      </c>
      <c r="J330" s="177" t="s">
        <v>4239</v>
      </c>
      <c r="K330" s="177" t="s">
        <v>3577</v>
      </c>
      <c r="L330" s="177" t="s">
        <v>2916</v>
      </c>
      <c r="M330" s="178" t="s">
        <v>3202</v>
      </c>
      <c r="N330" s="178" t="s">
        <v>3114</v>
      </c>
      <c r="O330" s="178" t="s">
        <v>2781</v>
      </c>
      <c r="P330" s="178" t="s">
        <v>538</v>
      </c>
      <c r="Q330" s="179" t="s">
        <v>538</v>
      </c>
      <c r="R330" s="179" t="s">
        <v>372</v>
      </c>
      <c r="S330" s="182" t="s">
        <v>4240</v>
      </c>
      <c r="T330" s="178" t="s">
        <v>2791</v>
      </c>
      <c r="U330" s="178" t="s">
        <v>2791</v>
      </c>
      <c r="V330" s="178" t="s">
        <v>2791</v>
      </c>
      <c r="W330" s="178" t="s">
        <v>2791</v>
      </c>
      <c r="X330" s="178" t="s">
        <v>2791</v>
      </c>
      <c r="Y330" s="178" t="s">
        <v>2791</v>
      </c>
      <c r="Z330" s="178" t="s">
        <v>2791</v>
      </c>
      <c r="AA330" s="178" t="s">
        <v>2791</v>
      </c>
      <c r="AB330" s="178" t="s">
        <v>2791</v>
      </c>
      <c r="AC330" s="120" t="s">
        <v>2791</v>
      </c>
      <c r="AD330" s="120" t="s">
        <v>2791</v>
      </c>
      <c r="AE330" s="120" t="s">
        <v>2791</v>
      </c>
      <c r="AF330" s="120" t="s">
        <v>2791</v>
      </c>
      <c r="AG330" s="95" t="s">
        <v>3202</v>
      </c>
      <c r="AH330" s="123">
        <f>COUNTIF(Ongoing!$A$2:$X$26,A330)</f>
        <v>0</v>
      </c>
    </row>
    <row r="331" ht="26.25" customHeight="1">
      <c r="A331" s="182" t="s">
        <v>204</v>
      </c>
      <c r="B331" s="182" t="s">
        <v>63</v>
      </c>
      <c r="C331" s="183" t="s">
        <v>63</v>
      </c>
      <c r="D331" s="115" t="s">
        <v>103</v>
      </c>
      <c r="E331" s="115" t="s">
        <v>3033</v>
      </c>
      <c r="F331" s="175" t="s">
        <v>2775</v>
      </c>
      <c r="G331" s="115" t="s">
        <v>4241</v>
      </c>
      <c r="H331" s="176" t="s">
        <v>4242</v>
      </c>
      <c r="I331" s="177" t="s">
        <v>205</v>
      </c>
      <c r="J331" s="177" t="s">
        <v>1210</v>
      </c>
      <c r="K331" s="177" t="s">
        <v>3207</v>
      </c>
      <c r="L331" s="177" t="s">
        <v>3170</v>
      </c>
      <c r="M331" s="178" t="s">
        <v>3195</v>
      </c>
      <c r="N331" s="178" t="s">
        <v>3004</v>
      </c>
      <c r="O331" s="178" t="s">
        <v>3172</v>
      </c>
      <c r="P331" s="178" t="s">
        <v>538</v>
      </c>
      <c r="Q331" s="179" t="s">
        <v>538</v>
      </c>
      <c r="R331" s="179" t="s">
        <v>182</v>
      </c>
      <c r="S331" s="182" t="s">
        <v>4243</v>
      </c>
      <c r="T331" s="178" t="s">
        <v>2791</v>
      </c>
      <c r="U331" s="178" t="s">
        <v>2791</v>
      </c>
      <c r="V331" s="178" t="s">
        <v>2791</v>
      </c>
      <c r="W331" s="178" t="s">
        <v>2791</v>
      </c>
      <c r="X331" s="178" t="s">
        <v>2791</v>
      </c>
      <c r="Y331" s="178" t="s">
        <v>2791</v>
      </c>
      <c r="Z331" s="178" t="s">
        <v>2791</v>
      </c>
      <c r="AA331" s="178" t="s">
        <v>2791</v>
      </c>
      <c r="AB331" s="178" t="s">
        <v>2791</v>
      </c>
      <c r="AC331" s="120" t="s">
        <v>2791</v>
      </c>
      <c r="AD331" s="120" t="s">
        <v>2791</v>
      </c>
      <c r="AE331" s="120" t="s">
        <v>2791</v>
      </c>
      <c r="AF331" s="120" t="s">
        <v>2791</v>
      </c>
      <c r="AG331" s="95" t="s">
        <v>3195</v>
      </c>
      <c r="AH331" s="123">
        <f>COUNTIF(Ongoing!$A$2:$X$26,A331)</f>
        <v>0</v>
      </c>
    </row>
    <row r="332" ht="26.25" customHeight="1">
      <c r="A332" s="180" t="s">
        <v>306</v>
      </c>
      <c r="B332" s="180" t="s">
        <v>78</v>
      </c>
      <c r="C332" s="181" t="s">
        <v>124</v>
      </c>
      <c r="D332" s="115" t="s">
        <v>162</v>
      </c>
      <c r="E332" s="115" t="s">
        <v>2832</v>
      </c>
      <c r="F332" s="175" t="s">
        <v>2775</v>
      </c>
      <c r="G332" s="115" t="s">
        <v>4244</v>
      </c>
      <c r="H332" s="176" t="s">
        <v>3419</v>
      </c>
      <c r="I332" s="177" t="s">
        <v>307</v>
      </c>
      <c r="J332" s="177" t="s">
        <v>3420</v>
      </c>
      <c r="K332" s="177" t="s">
        <v>1996</v>
      </c>
      <c r="L332" s="177" t="s">
        <v>4245</v>
      </c>
      <c r="M332" s="178" t="s">
        <v>3057</v>
      </c>
      <c r="N332" s="178" t="s">
        <v>3114</v>
      </c>
      <c r="O332" s="178" t="s">
        <v>2781</v>
      </c>
      <c r="P332" s="178" t="s">
        <v>538</v>
      </c>
      <c r="Q332" s="179" t="s">
        <v>538</v>
      </c>
      <c r="R332" s="179" t="s">
        <v>269</v>
      </c>
      <c r="S332" s="180" t="s">
        <v>4246</v>
      </c>
      <c r="T332" s="178" t="s">
        <v>2791</v>
      </c>
      <c r="U332" s="178" t="s">
        <v>2791</v>
      </c>
      <c r="V332" s="178" t="s">
        <v>2791</v>
      </c>
      <c r="W332" s="178" t="s">
        <v>2791</v>
      </c>
      <c r="X332" s="178" t="s">
        <v>2791</v>
      </c>
      <c r="Y332" s="178" t="s">
        <v>2791</v>
      </c>
      <c r="Z332" s="178" t="s">
        <v>2791</v>
      </c>
      <c r="AA332" s="178" t="s">
        <v>2791</v>
      </c>
      <c r="AB332" s="178" t="s">
        <v>2791</v>
      </c>
      <c r="AC332" s="120" t="s">
        <v>2791</v>
      </c>
      <c r="AD332" s="120" t="s">
        <v>2791</v>
      </c>
      <c r="AE332" s="120" t="s">
        <v>2791</v>
      </c>
      <c r="AF332" s="120" t="s">
        <v>2791</v>
      </c>
      <c r="AG332" s="95" t="s">
        <v>3057</v>
      </c>
      <c r="AH332" s="123">
        <f>COUNTIF(Ongoing!$A$2:$X$26,A332)</f>
        <v>0</v>
      </c>
    </row>
    <row r="333" ht="26.25" customHeight="1">
      <c r="A333" s="180" t="s">
        <v>368</v>
      </c>
      <c r="B333" s="180" t="s">
        <v>63</v>
      </c>
      <c r="C333" s="181" t="s">
        <v>73</v>
      </c>
      <c r="D333" s="115" t="s">
        <v>116</v>
      </c>
      <c r="E333" s="115" t="s">
        <v>2949</v>
      </c>
      <c r="F333" s="175" t="s">
        <v>2775</v>
      </c>
      <c r="G333" s="115" t="s">
        <v>4247</v>
      </c>
      <c r="H333" s="176" t="s">
        <v>315</v>
      </c>
      <c r="I333" s="177" t="s">
        <v>369</v>
      </c>
      <c r="J333" s="177" t="s">
        <v>3055</v>
      </c>
      <c r="K333" s="177" t="s">
        <v>3577</v>
      </c>
      <c r="L333" s="177" t="s">
        <v>2919</v>
      </c>
      <c r="M333" s="178" t="s">
        <v>2779</v>
      </c>
      <c r="N333" s="178" t="s">
        <v>2796</v>
      </c>
      <c r="O333" s="178" t="s">
        <v>2781</v>
      </c>
      <c r="P333" s="178" t="s">
        <v>579</v>
      </c>
      <c r="Q333" s="179" t="s">
        <v>584</v>
      </c>
      <c r="R333" s="179" t="s">
        <v>269</v>
      </c>
      <c r="S333" s="180" t="s">
        <v>4248</v>
      </c>
      <c r="T333" s="178" t="s">
        <v>3181</v>
      </c>
      <c r="U333" s="178" t="s">
        <v>2958</v>
      </c>
      <c r="V333" s="178" t="s">
        <v>2801</v>
      </c>
      <c r="W333" s="178" t="s">
        <v>2840</v>
      </c>
      <c r="X333" s="178" t="s">
        <v>2791</v>
      </c>
      <c r="Y333" s="178" t="s">
        <v>2791</v>
      </c>
      <c r="Z333" s="178" t="s">
        <v>2791</v>
      </c>
      <c r="AA333" s="178" t="s">
        <v>2791</v>
      </c>
      <c r="AB333" s="178" t="s">
        <v>2791</v>
      </c>
      <c r="AC333" s="120" t="s">
        <v>2791</v>
      </c>
      <c r="AD333" s="120" t="s">
        <v>2791</v>
      </c>
      <c r="AE333" s="120" t="s">
        <v>2791</v>
      </c>
      <c r="AF333" s="120" t="s">
        <v>2791</v>
      </c>
      <c r="AG333" s="95" t="s">
        <v>2779</v>
      </c>
      <c r="AH333" s="123">
        <f>COUNTIF(Ongoing!$A$2:$X$26,A333)</f>
        <v>0</v>
      </c>
    </row>
    <row r="334" ht="26.25" customHeight="1">
      <c r="A334" s="180" t="s">
        <v>262</v>
      </c>
      <c r="B334" s="180" t="s">
        <v>63</v>
      </c>
      <c r="C334" s="181" t="s">
        <v>74</v>
      </c>
      <c r="D334" s="115" t="s">
        <v>264</v>
      </c>
      <c r="E334" s="115" t="s">
        <v>2961</v>
      </c>
      <c r="F334" s="175" t="s">
        <v>2775</v>
      </c>
      <c r="G334" s="115" t="s">
        <v>4249</v>
      </c>
      <c r="H334" s="176" t="s">
        <v>3930</v>
      </c>
      <c r="I334" s="177" t="s">
        <v>263</v>
      </c>
      <c r="J334" s="177" t="s">
        <v>3123</v>
      </c>
      <c r="K334" s="177" t="s">
        <v>2220</v>
      </c>
      <c r="L334" s="177" t="s">
        <v>3049</v>
      </c>
      <c r="M334" s="178" t="s">
        <v>3171</v>
      </c>
      <c r="N334" s="178" t="s">
        <v>3004</v>
      </c>
      <c r="O334" s="178" t="s">
        <v>3005</v>
      </c>
      <c r="P334" s="178" t="s">
        <v>2906</v>
      </c>
      <c r="Q334" s="179" t="s">
        <v>2895</v>
      </c>
      <c r="R334" s="179" t="s">
        <v>182</v>
      </c>
      <c r="S334" s="180" t="s">
        <v>4250</v>
      </c>
      <c r="T334" s="178" t="s">
        <v>2908</v>
      </c>
      <c r="U334" s="178" t="s">
        <v>3075</v>
      </c>
      <c r="V334" s="178" t="s">
        <v>2789</v>
      </c>
      <c r="W334" s="178" t="s">
        <v>3160</v>
      </c>
      <c r="X334" s="178" t="s">
        <v>2817</v>
      </c>
      <c r="Y334" s="178" t="s">
        <v>2842</v>
      </c>
      <c r="Z334" s="178" t="s">
        <v>3063</v>
      </c>
      <c r="AA334" s="178" t="s">
        <v>2791</v>
      </c>
      <c r="AB334" s="178" t="s">
        <v>2791</v>
      </c>
      <c r="AC334" s="120" t="s">
        <v>2791</v>
      </c>
      <c r="AD334" s="120" t="s">
        <v>2791</v>
      </c>
      <c r="AE334" s="120" t="s">
        <v>2791</v>
      </c>
      <c r="AF334" s="120" t="s">
        <v>2791</v>
      </c>
      <c r="AG334" s="95" t="s">
        <v>3171</v>
      </c>
      <c r="AH334" s="123">
        <f>COUNTIF(Ongoing!$A$2:$X$26,A334)</f>
        <v>0</v>
      </c>
    </row>
    <row r="335" ht="26.25" customHeight="1">
      <c r="A335" s="180" t="s">
        <v>270</v>
      </c>
      <c r="B335" s="180" t="s">
        <v>78</v>
      </c>
      <c r="C335" s="181" t="s">
        <v>78</v>
      </c>
      <c r="D335" s="115" t="s">
        <v>143</v>
      </c>
      <c r="E335" s="115" t="s">
        <v>3430</v>
      </c>
      <c r="F335" s="175" t="s">
        <v>2775</v>
      </c>
      <c r="G335" s="115" t="s">
        <v>4251</v>
      </c>
      <c r="H335" s="176" t="s">
        <v>406</v>
      </c>
      <c r="I335" s="177" t="s">
        <v>271</v>
      </c>
      <c r="J335" s="177" t="s">
        <v>2205</v>
      </c>
      <c r="K335" s="177" t="s">
        <v>3521</v>
      </c>
      <c r="L335" s="177" t="s">
        <v>4252</v>
      </c>
      <c r="M335" s="178" t="s">
        <v>2795</v>
      </c>
      <c r="N335" s="178" t="s">
        <v>2796</v>
      </c>
      <c r="O335" s="178" t="s">
        <v>2781</v>
      </c>
      <c r="P335" s="178" t="s">
        <v>538</v>
      </c>
      <c r="Q335" s="179" t="s">
        <v>538</v>
      </c>
      <c r="R335" s="179" t="s">
        <v>269</v>
      </c>
      <c r="S335" s="180" t="s">
        <v>4253</v>
      </c>
      <c r="T335" s="178" t="s">
        <v>2791</v>
      </c>
      <c r="U335" s="178" t="s">
        <v>2791</v>
      </c>
      <c r="V335" s="178" t="s">
        <v>2791</v>
      </c>
      <c r="W335" s="178" t="s">
        <v>2791</v>
      </c>
      <c r="X335" s="178" t="s">
        <v>2791</v>
      </c>
      <c r="Y335" s="178" t="s">
        <v>2791</v>
      </c>
      <c r="Z335" s="178" t="s">
        <v>2791</v>
      </c>
      <c r="AA335" s="178" t="s">
        <v>2791</v>
      </c>
      <c r="AB335" s="178" t="s">
        <v>2791</v>
      </c>
      <c r="AC335" s="120" t="s">
        <v>2791</v>
      </c>
      <c r="AD335" s="120" t="s">
        <v>2791</v>
      </c>
      <c r="AE335" s="120" t="s">
        <v>2791</v>
      </c>
      <c r="AF335" s="120" t="s">
        <v>2791</v>
      </c>
      <c r="AG335" s="95" t="s">
        <v>2795</v>
      </c>
      <c r="AH335" s="123">
        <f>COUNTIF(Ongoing!$A$2:$X$26,A335)</f>
        <v>0</v>
      </c>
    </row>
    <row r="336" ht="26.25" customHeight="1">
      <c r="A336" s="180" t="s">
        <v>410</v>
      </c>
      <c r="B336" s="180" t="s">
        <v>78</v>
      </c>
      <c r="C336" s="181" t="s">
        <v>124</v>
      </c>
      <c r="D336" s="115" t="s">
        <v>264</v>
      </c>
      <c r="E336" s="115" t="s">
        <v>2961</v>
      </c>
      <c r="F336" s="175" t="s">
        <v>2775</v>
      </c>
      <c r="G336" s="115" t="s">
        <v>4254</v>
      </c>
      <c r="H336" s="176" t="s">
        <v>3542</v>
      </c>
      <c r="I336" s="177" t="s">
        <v>411</v>
      </c>
      <c r="J336" s="177" t="s">
        <v>3270</v>
      </c>
      <c r="K336" s="177" t="s">
        <v>3014</v>
      </c>
      <c r="L336" s="177" t="s">
        <v>3578</v>
      </c>
      <c r="M336" s="178" t="s">
        <v>2878</v>
      </c>
      <c r="N336" s="178" t="s">
        <v>3867</v>
      </c>
      <c r="O336" s="178" t="s">
        <v>2781</v>
      </c>
      <c r="P336" s="178" t="s">
        <v>2826</v>
      </c>
      <c r="Q336" s="179" t="s">
        <v>3040</v>
      </c>
      <c r="R336" s="179" t="s">
        <v>372</v>
      </c>
      <c r="S336" s="180" t="s">
        <v>4255</v>
      </c>
      <c r="T336" s="178" t="s">
        <v>2867</v>
      </c>
      <c r="U336" s="178" t="s">
        <v>3140</v>
      </c>
      <c r="V336" s="178" t="s">
        <v>2984</v>
      </c>
      <c r="W336" s="178" t="s">
        <v>3154</v>
      </c>
      <c r="X336" s="178" t="s">
        <v>2791</v>
      </c>
      <c r="Y336" s="178" t="s">
        <v>2791</v>
      </c>
      <c r="Z336" s="178" t="s">
        <v>2791</v>
      </c>
      <c r="AA336" s="178" t="s">
        <v>2791</v>
      </c>
      <c r="AB336" s="178" t="s">
        <v>2791</v>
      </c>
      <c r="AC336" s="120" t="s">
        <v>2791</v>
      </c>
      <c r="AD336" s="120" t="s">
        <v>2791</v>
      </c>
      <c r="AE336" s="120" t="s">
        <v>2791</v>
      </c>
      <c r="AF336" s="120" t="s">
        <v>2791</v>
      </c>
      <c r="AG336" s="95" t="s">
        <v>2878</v>
      </c>
      <c r="AH336" s="123">
        <f>COUNTIF(Ongoing!$A$2:$X$26,A336)</f>
        <v>0</v>
      </c>
    </row>
    <row r="337" ht="26.25" customHeight="1">
      <c r="A337" s="180" t="s">
        <v>208</v>
      </c>
      <c r="B337" s="180" t="s">
        <v>63</v>
      </c>
      <c r="C337" s="181" t="s">
        <v>64</v>
      </c>
      <c r="D337" s="115" t="s">
        <v>177</v>
      </c>
      <c r="E337" s="115" t="s">
        <v>3107</v>
      </c>
      <c r="F337" s="175" t="s">
        <v>2775</v>
      </c>
      <c r="G337" s="115" t="s">
        <v>4256</v>
      </c>
      <c r="H337" s="176" t="s">
        <v>3228</v>
      </c>
      <c r="I337" s="177" t="s">
        <v>115</v>
      </c>
      <c r="J337" s="177" t="s">
        <v>3677</v>
      </c>
      <c r="K337" s="177" t="s">
        <v>2953</v>
      </c>
      <c r="L337" s="177" t="s">
        <v>3305</v>
      </c>
      <c r="M337" s="178" t="s">
        <v>3252</v>
      </c>
      <c r="N337" s="178" t="s">
        <v>2796</v>
      </c>
      <c r="O337" s="178" t="s">
        <v>3005</v>
      </c>
      <c r="P337" s="178" t="s">
        <v>538</v>
      </c>
      <c r="Q337" s="179" t="s">
        <v>538</v>
      </c>
      <c r="R337" s="179" t="s">
        <v>182</v>
      </c>
      <c r="S337" s="180" t="s">
        <v>4257</v>
      </c>
      <c r="T337" s="178" t="s">
        <v>2791</v>
      </c>
      <c r="U337" s="178" t="s">
        <v>2791</v>
      </c>
      <c r="V337" s="178" t="s">
        <v>2791</v>
      </c>
      <c r="W337" s="178" t="s">
        <v>2791</v>
      </c>
      <c r="X337" s="178" t="s">
        <v>2791</v>
      </c>
      <c r="Y337" s="178" t="s">
        <v>2791</v>
      </c>
      <c r="Z337" s="178" t="s">
        <v>2791</v>
      </c>
      <c r="AA337" s="178" t="s">
        <v>2791</v>
      </c>
      <c r="AB337" s="178" t="s">
        <v>2791</v>
      </c>
      <c r="AC337" s="120" t="s">
        <v>2791</v>
      </c>
      <c r="AD337" s="120" t="s">
        <v>2791</v>
      </c>
      <c r="AE337" s="120" t="s">
        <v>2791</v>
      </c>
      <c r="AF337" s="120" t="s">
        <v>2791</v>
      </c>
      <c r="AG337" s="95" t="s">
        <v>3252</v>
      </c>
      <c r="AH337" s="123">
        <f>COUNTIF(Ongoing!$A$2:$X$26,A337)</f>
        <v>0</v>
      </c>
    </row>
    <row r="338" ht="26.25" customHeight="1">
      <c r="A338" s="180" t="s">
        <v>250</v>
      </c>
      <c r="B338" s="180" t="s">
        <v>974</v>
      </c>
      <c r="C338" s="181" t="s">
        <v>144</v>
      </c>
      <c r="D338" s="115" t="s">
        <v>177</v>
      </c>
      <c r="E338" s="115" t="s">
        <v>3107</v>
      </c>
      <c r="F338" s="175" t="s">
        <v>2775</v>
      </c>
      <c r="G338" s="115" t="s">
        <v>4258</v>
      </c>
      <c r="H338" s="176" t="s">
        <v>566</v>
      </c>
      <c r="I338" s="177" t="s">
        <v>251</v>
      </c>
      <c r="J338" s="177" t="s">
        <v>3364</v>
      </c>
      <c r="K338" s="177" t="s">
        <v>3123</v>
      </c>
      <c r="L338" s="177" t="s">
        <v>3599</v>
      </c>
      <c r="M338" s="178" t="s">
        <v>3220</v>
      </c>
      <c r="N338" s="178" t="s">
        <v>2796</v>
      </c>
      <c r="O338" s="178" t="s">
        <v>2781</v>
      </c>
      <c r="P338" s="178" t="s">
        <v>538</v>
      </c>
      <c r="Q338" s="179" t="s">
        <v>538</v>
      </c>
      <c r="R338" s="179" t="s">
        <v>182</v>
      </c>
      <c r="S338" s="180" t="s">
        <v>4259</v>
      </c>
      <c r="T338" s="178" t="s">
        <v>2791</v>
      </c>
      <c r="U338" s="178" t="s">
        <v>2791</v>
      </c>
      <c r="V338" s="178" t="s">
        <v>2791</v>
      </c>
      <c r="W338" s="178" t="s">
        <v>2791</v>
      </c>
      <c r="X338" s="178" t="s">
        <v>2791</v>
      </c>
      <c r="Y338" s="178" t="s">
        <v>2791</v>
      </c>
      <c r="Z338" s="178" t="s">
        <v>2791</v>
      </c>
      <c r="AA338" s="178" t="s">
        <v>2791</v>
      </c>
      <c r="AB338" s="178" t="s">
        <v>2791</v>
      </c>
      <c r="AC338" s="120" t="s">
        <v>2791</v>
      </c>
      <c r="AD338" s="120" t="s">
        <v>2791</v>
      </c>
      <c r="AE338" s="120" t="s">
        <v>2791</v>
      </c>
      <c r="AF338" s="120" t="s">
        <v>2791</v>
      </c>
      <c r="AG338" s="95" t="s">
        <v>3220</v>
      </c>
      <c r="AH338" s="123">
        <f>COUNTIF(Ongoing!$A$2:$X$26,A338)</f>
        <v>0</v>
      </c>
    </row>
    <row r="339" ht="26.25" customHeight="1">
      <c r="A339" s="180" t="s">
        <v>486</v>
      </c>
      <c r="B339" s="180" t="s">
        <v>78</v>
      </c>
      <c r="C339" s="181" t="s">
        <v>78</v>
      </c>
      <c r="D339" s="115" t="s">
        <v>177</v>
      </c>
      <c r="E339" s="115" t="s">
        <v>3107</v>
      </c>
      <c r="F339" s="175" t="s">
        <v>2775</v>
      </c>
      <c r="G339" s="115" t="s">
        <v>4260</v>
      </c>
      <c r="H339" s="176" t="s">
        <v>3112</v>
      </c>
      <c r="I339" s="177" t="s">
        <v>487</v>
      </c>
      <c r="J339" s="177" t="s">
        <v>2977</v>
      </c>
      <c r="K339" s="177" t="s">
        <v>2810</v>
      </c>
      <c r="L339" s="177" t="s">
        <v>4261</v>
      </c>
      <c r="M339" s="178" t="s">
        <v>2812</v>
      </c>
      <c r="N339" s="178" t="s">
        <v>2966</v>
      </c>
      <c r="O339" s="178" t="s">
        <v>2781</v>
      </c>
      <c r="P339" s="178" t="s">
        <v>538</v>
      </c>
      <c r="Q339" s="179" t="s">
        <v>538</v>
      </c>
      <c r="R339" s="179" t="s">
        <v>413</v>
      </c>
      <c r="S339" s="180" t="s">
        <v>4262</v>
      </c>
      <c r="T339" s="178" t="s">
        <v>2791</v>
      </c>
      <c r="U339" s="178" t="s">
        <v>2791</v>
      </c>
      <c r="V339" s="178" t="s">
        <v>2791</v>
      </c>
      <c r="W339" s="178" t="s">
        <v>2791</v>
      </c>
      <c r="X339" s="178" t="s">
        <v>2791</v>
      </c>
      <c r="Y339" s="178" t="s">
        <v>2791</v>
      </c>
      <c r="Z339" s="178" t="s">
        <v>2791</v>
      </c>
      <c r="AA339" s="178" t="s">
        <v>2791</v>
      </c>
      <c r="AB339" s="178" t="s">
        <v>2791</v>
      </c>
      <c r="AC339" s="120" t="s">
        <v>2791</v>
      </c>
      <c r="AD339" s="120" t="s">
        <v>2791</v>
      </c>
      <c r="AE339" s="120" t="s">
        <v>2791</v>
      </c>
      <c r="AF339" s="120" t="s">
        <v>2791</v>
      </c>
      <c r="AG339" s="95" t="s">
        <v>2812</v>
      </c>
      <c r="AH339" s="123">
        <f>COUNTIF(Ongoing!$A$2:$X$26,A339)</f>
        <v>0</v>
      </c>
    </row>
    <row r="340" ht="26.25" customHeight="1">
      <c r="A340" s="180" t="s">
        <v>414</v>
      </c>
      <c r="B340" s="180" t="s">
        <v>78</v>
      </c>
      <c r="C340" s="181" t="s">
        <v>124</v>
      </c>
      <c r="D340" s="115" t="s">
        <v>244</v>
      </c>
      <c r="E340" s="115" t="s">
        <v>2987</v>
      </c>
      <c r="F340" s="175" t="s">
        <v>2775</v>
      </c>
      <c r="G340" s="115" t="s">
        <v>4263</v>
      </c>
      <c r="H340" s="176" t="s">
        <v>680</v>
      </c>
      <c r="I340" s="177" t="s">
        <v>415</v>
      </c>
      <c r="J340" s="177" t="s">
        <v>2809</v>
      </c>
      <c r="K340" s="177" t="s">
        <v>3123</v>
      </c>
      <c r="L340" s="177" t="s">
        <v>3609</v>
      </c>
      <c r="M340" s="178" t="s">
        <v>3290</v>
      </c>
      <c r="N340" s="178" t="s">
        <v>3004</v>
      </c>
      <c r="O340" s="178" t="s">
        <v>2781</v>
      </c>
      <c r="P340" s="178" t="s">
        <v>538</v>
      </c>
      <c r="Q340" s="179" t="s">
        <v>538</v>
      </c>
      <c r="R340" s="179" t="s">
        <v>372</v>
      </c>
      <c r="S340" s="180" t="s">
        <v>4264</v>
      </c>
      <c r="T340" s="178" t="s">
        <v>2791</v>
      </c>
      <c r="U340" s="178" t="s">
        <v>2791</v>
      </c>
      <c r="V340" s="178" t="s">
        <v>2791</v>
      </c>
      <c r="W340" s="178" t="s">
        <v>2791</v>
      </c>
      <c r="X340" s="178" t="s">
        <v>2791</v>
      </c>
      <c r="Y340" s="178" t="s">
        <v>2791</v>
      </c>
      <c r="Z340" s="178" t="s">
        <v>2791</v>
      </c>
      <c r="AA340" s="178" t="s">
        <v>2791</v>
      </c>
      <c r="AB340" s="178" t="s">
        <v>2791</v>
      </c>
      <c r="AC340" s="120" t="s">
        <v>2791</v>
      </c>
      <c r="AD340" s="120" t="s">
        <v>2791</v>
      </c>
      <c r="AE340" s="120" t="s">
        <v>2791</v>
      </c>
      <c r="AF340" s="120" t="s">
        <v>2791</v>
      </c>
      <c r="AG340" s="95" t="s">
        <v>3290</v>
      </c>
      <c r="AH340" s="123">
        <f>COUNTIF(Ongoing!$A$2:$X$26,A340)</f>
        <v>0</v>
      </c>
    </row>
    <row r="341" ht="26.25" customHeight="1">
      <c r="A341" s="180" t="s">
        <v>482</v>
      </c>
      <c r="B341" s="180" t="s">
        <v>63</v>
      </c>
      <c r="C341" s="181" t="s">
        <v>76</v>
      </c>
      <c r="D341" s="115" t="s">
        <v>264</v>
      </c>
      <c r="E341" s="115" t="s">
        <v>2961</v>
      </c>
      <c r="F341" s="175" t="s">
        <v>2775</v>
      </c>
      <c r="G341" s="115" t="s">
        <v>4265</v>
      </c>
      <c r="H341" s="176" t="s">
        <v>411</v>
      </c>
      <c r="I341" s="177" t="s">
        <v>483</v>
      </c>
      <c r="J341" s="177" t="s">
        <v>3227</v>
      </c>
      <c r="K341" s="177" t="s">
        <v>2963</v>
      </c>
      <c r="L341" s="177" t="s">
        <v>2981</v>
      </c>
      <c r="M341" s="178" t="s">
        <v>3290</v>
      </c>
      <c r="N341" s="178" t="s">
        <v>2796</v>
      </c>
      <c r="O341" s="178" t="s">
        <v>3115</v>
      </c>
      <c r="P341" s="178" t="s">
        <v>538</v>
      </c>
      <c r="Q341" s="179" t="s">
        <v>538</v>
      </c>
      <c r="R341" s="179" t="s">
        <v>431</v>
      </c>
      <c r="S341" s="180" t="s">
        <v>4266</v>
      </c>
      <c r="T341" s="178" t="s">
        <v>2791</v>
      </c>
      <c r="U341" s="178" t="s">
        <v>2791</v>
      </c>
      <c r="V341" s="178" t="s">
        <v>2791</v>
      </c>
      <c r="W341" s="178" t="s">
        <v>2791</v>
      </c>
      <c r="X341" s="178" t="s">
        <v>2791</v>
      </c>
      <c r="Y341" s="178" t="s">
        <v>2791</v>
      </c>
      <c r="Z341" s="178" t="s">
        <v>2791</v>
      </c>
      <c r="AA341" s="178" t="s">
        <v>2791</v>
      </c>
      <c r="AB341" s="178" t="s">
        <v>2791</v>
      </c>
      <c r="AC341" s="120" t="s">
        <v>2791</v>
      </c>
      <c r="AD341" s="120" t="s">
        <v>2791</v>
      </c>
      <c r="AE341" s="120" t="s">
        <v>2791</v>
      </c>
      <c r="AF341" s="120" t="s">
        <v>2791</v>
      </c>
      <c r="AG341" s="95" t="s">
        <v>3290</v>
      </c>
      <c r="AH341" s="123">
        <f>COUNTIF(Ongoing!$A$2:$X$26,A341)</f>
        <v>0</v>
      </c>
    </row>
    <row r="342" ht="26.25" customHeight="1">
      <c r="A342" s="180" t="s">
        <v>257</v>
      </c>
      <c r="B342" s="180" t="s">
        <v>974</v>
      </c>
      <c r="C342" s="181" t="s">
        <v>144</v>
      </c>
      <c r="D342" s="115" t="s">
        <v>259</v>
      </c>
      <c r="E342" s="115" t="s">
        <v>3064</v>
      </c>
      <c r="F342" s="175" t="s">
        <v>2775</v>
      </c>
      <c r="G342" s="115" t="s">
        <v>4267</v>
      </c>
      <c r="H342" s="176" t="s">
        <v>3641</v>
      </c>
      <c r="I342" s="177" t="s">
        <v>258</v>
      </c>
      <c r="J342" s="177" t="s">
        <v>2977</v>
      </c>
      <c r="K342" s="177" t="s">
        <v>3280</v>
      </c>
      <c r="L342" s="177" t="s">
        <v>3337</v>
      </c>
      <c r="M342" s="178" t="s">
        <v>3220</v>
      </c>
      <c r="N342" s="178" t="s">
        <v>2796</v>
      </c>
      <c r="O342" s="178" t="s">
        <v>2781</v>
      </c>
      <c r="P342" s="178" t="s">
        <v>538</v>
      </c>
      <c r="Q342" s="179" t="s">
        <v>538</v>
      </c>
      <c r="R342" s="179" t="s">
        <v>182</v>
      </c>
      <c r="S342" s="180" t="s">
        <v>4268</v>
      </c>
      <c r="T342" s="178" t="s">
        <v>2791</v>
      </c>
      <c r="U342" s="178" t="s">
        <v>2791</v>
      </c>
      <c r="V342" s="178" t="s">
        <v>2791</v>
      </c>
      <c r="W342" s="178" t="s">
        <v>2791</v>
      </c>
      <c r="X342" s="178" t="s">
        <v>2791</v>
      </c>
      <c r="Y342" s="178" t="s">
        <v>2791</v>
      </c>
      <c r="Z342" s="178" t="s">
        <v>2791</v>
      </c>
      <c r="AA342" s="178" t="s">
        <v>2791</v>
      </c>
      <c r="AB342" s="178" t="s">
        <v>2791</v>
      </c>
      <c r="AC342" s="120" t="s">
        <v>2791</v>
      </c>
      <c r="AD342" s="120" t="s">
        <v>2791</v>
      </c>
      <c r="AE342" s="120" t="s">
        <v>2791</v>
      </c>
      <c r="AF342" s="120" t="s">
        <v>2791</v>
      </c>
      <c r="AG342" s="95" t="s">
        <v>3220</v>
      </c>
      <c r="AH342" s="123">
        <f>COUNTIF(Ongoing!$A$2:$X$26,A342)</f>
        <v>0</v>
      </c>
    </row>
    <row r="343" ht="26.25" customHeight="1">
      <c r="A343" s="180" t="s">
        <v>230</v>
      </c>
      <c r="B343" s="180" t="s">
        <v>78</v>
      </c>
      <c r="C343" s="181" t="s">
        <v>124</v>
      </c>
      <c r="D343" s="115" t="s">
        <v>177</v>
      </c>
      <c r="E343" s="115" t="s">
        <v>3107</v>
      </c>
      <c r="F343" s="175" t="s">
        <v>2775</v>
      </c>
      <c r="G343" s="115" t="s">
        <v>4269</v>
      </c>
      <c r="H343" s="176" t="s">
        <v>384</v>
      </c>
      <c r="I343" s="177" t="s">
        <v>231</v>
      </c>
      <c r="J343" s="177" t="s">
        <v>3577</v>
      </c>
      <c r="K343" s="177" t="s">
        <v>3677</v>
      </c>
      <c r="L343" s="177" t="s">
        <v>3265</v>
      </c>
      <c r="M343" s="178" t="s">
        <v>2878</v>
      </c>
      <c r="N343" s="178" t="s">
        <v>3867</v>
      </c>
      <c r="O343" s="178" t="s">
        <v>2781</v>
      </c>
      <c r="P343" s="178" t="s">
        <v>538</v>
      </c>
      <c r="Q343" s="179" t="s">
        <v>538</v>
      </c>
      <c r="R343" s="179" t="s">
        <v>182</v>
      </c>
      <c r="S343" s="180" t="s">
        <v>4270</v>
      </c>
      <c r="T343" s="178" t="s">
        <v>2791</v>
      </c>
      <c r="U343" s="178" t="s">
        <v>2791</v>
      </c>
      <c r="V343" s="178" t="s">
        <v>2791</v>
      </c>
      <c r="W343" s="178" t="s">
        <v>2791</v>
      </c>
      <c r="X343" s="178" t="s">
        <v>2791</v>
      </c>
      <c r="Y343" s="178" t="s">
        <v>2791</v>
      </c>
      <c r="Z343" s="178" t="s">
        <v>2791</v>
      </c>
      <c r="AA343" s="178" t="s">
        <v>2791</v>
      </c>
      <c r="AB343" s="178" t="s">
        <v>2791</v>
      </c>
      <c r="AC343" s="120" t="s">
        <v>2791</v>
      </c>
      <c r="AD343" s="120" t="s">
        <v>2791</v>
      </c>
      <c r="AE343" s="120" t="s">
        <v>2791</v>
      </c>
      <c r="AF343" s="120" t="s">
        <v>2791</v>
      </c>
      <c r="AG343" s="95" t="s">
        <v>2878</v>
      </c>
      <c r="AH343" s="123">
        <f>COUNTIF(Ongoing!$A$2:$X$26,A343)</f>
        <v>0</v>
      </c>
    </row>
    <row r="344" ht="26.25" customHeight="1">
      <c r="A344" s="180" t="s">
        <v>448</v>
      </c>
      <c r="B344" s="180" t="s">
        <v>63</v>
      </c>
      <c r="C344" s="181" t="s">
        <v>63</v>
      </c>
      <c r="D344" s="115" t="s">
        <v>241</v>
      </c>
      <c r="E344" s="115" t="s">
        <v>3292</v>
      </c>
      <c r="F344" s="175" t="s">
        <v>2775</v>
      </c>
      <c r="G344" s="115" t="s">
        <v>4271</v>
      </c>
      <c r="H344" s="176" t="s">
        <v>182</v>
      </c>
      <c r="I344" s="177" t="s">
        <v>449</v>
      </c>
      <c r="J344" s="177" t="s">
        <v>2876</v>
      </c>
      <c r="K344" s="177" t="s">
        <v>1834</v>
      </c>
      <c r="L344" s="177" t="s">
        <v>4272</v>
      </c>
      <c r="M344" s="178" t="s">
        <v>2795</v>
      </c>
      <c r="N344" s="178" t="s">
        <v>2796</v>
      </c>
      <c r="O344" s="178" t="s">
        <v>3115</v>
      </c>
      <c r="P344" s="178" t="s">
        <v>2826</v>
      </c>
      <c r="Q344" s="179" t="s">
        <v>2826</v>
      </c>
      <c r="R344" s="179" t="s">
        <v>431</v>
      </c>
      <c r="S344" s="180" t="s">
        <v>4273</v>
      </c>
      <c r="T344" s="178" t="s">
        <v>2948</v>
      </c>
      <c r="U344" s="178" t="s">
        <v>2829</v>
      </c>
      <c r="V344" s="178" t="s">
        <v>2829</v>
      </c>
      <c r="W344" s="178" t="s">
        <v>2948</v>
      </c>
      <c r="X344" s="178" t="s">
        <v>2791</v>
      </c>
      <c r="Y344" s="178" t="s">
        <v>2791</v>
      </c>
      <c r="Z344" s="178" t="s">
        <v>2791</v>
      </c>
      <c r="AA344" s="178" t="s">
        <v>2791</v>
      </c>
      <c r="AB344" s="178" t="s">
        <v>2791</v>
      </c>
      <c r="AC344" s="120" t="s">
        <v>2791</v>
      </c>
      <c r="AD344" s="120" t="s">
        <v>2791</v>
      </c>
      <c r="AE344" s="120" t="s">
        <v>2791</v>
      </c>
      <c r="AF344" s="120" t="s">
        <v>2791</v>
      </c>
      <c r="AG344" s="95" t="s">
        <v>2795</v>
      </c>
      <c r="AH344" s="123">
        <f>COUNTIF(Ongoing!$A$2:$X$26,A344)</f>
        <v>0</v>
      </c>
    </row>
    <row r="345" ht="26.25" customHeight="1">
      <c r="A345" s="180" t="s">
        <v>239</v>
      </c>
      <c r="B345" s="180" t="s">
        <v>974</v>
      </c>
      <c r="C345" s="181" t="s">
        <v>144</v>
      </c>
      <c r="D345" s="115" t="s">
        <v>241</v>
      </c>
      <c r="E345" s="115" t="s">
        <v>3292</v>
      </c>
      <c r="F345" s="175" t="s">
        <v>2775</v>
      </c>
      <c r="G345" s="115" t="s">
        <v>4274</v>
      </c>
      <c r="H345" s="176" t="s">
        <v>634</v>
      </c>
      <c r="I345" s="177" t="s">
        <v>240</v>
      </c>
      <c r="J345" s="177" t="s">
        <v>2823</v>
      </c>
      <c r="K345" s="177" t="s">
        <v>2963</v>
      </c>
      <c r="L345" s="177" t="s">
        <v>4275</v>
      </c>
      <c r="M345" s="178" t="s">
        <v>3171</v>
      </c>
      <c r="N345" s="178" t="s">
        <v>2796</v>
      </c>
      <c r="O345" s="178" t="s">
        <v>2781</v>
      </c>
      <c r="P345" s="178" t="s">
        <v>538</v>
      </c>
      <c r="Q345" s="179" t="s">
        <v>538</v>
      </c>
      <c r="R345" s="179" t="s">
        <v>182</v>
      </c>
      <c r="S345" s="180" t="s">
        <v>4276</v>
      </c>
      <c r="T345" s="178" t="s">
        <v>2791</v>
      </c>
      <c r="U345" s="178" t="s">
        <v>3210</v>
      </c>
      <c r="V345" s="178" t="s">
        <v>4277</v>
      </c>
      <c r="W345" s="178" t="s">
        <v>2805</v>
      </c>
      <c r="X345" s="178" t="s">
        <v>2791</v>
      </c>
      <c r="Y345" s="178" t="s">
        <v>2791</v>
      </c>
      <c r="Z345" s="178" t="s">
        <v>2791</v>
      </c>
      <c r="AA345" s="178" t="s">
        <v>2791</v>
      </c>
      <c r="AB345" s="178" t="s">
        <v>2791</v>
      </c>
      <c r="AC345" s="120" t="s">
        <v>2791</v>
      </c>
      <c r="AD345" s="120" t="s">
        <v>2791</v>
      </c>
      <c r="AE345" s="120" t="s">
        <v>2791</v>
      </c>
      <c r="AF345" s="120" t="s">
        <v>2791</v>
      </c>
      <c r="AG345" s="95" t="s">
        <v>3171</v>
      </c>
      <c r="AH345" s="123">
        <f>COUNTIF(Ongoing!$A$2:$X$26,A345)</f>
        <v>0</v>
      </c>
    </row>
    <row r="346" ht="26.25" customHeight="1">
      <c r="A346" s="180" t="s">
        <v>405</v>
      </c>
      <c r="B346" s="180" t="s">
        <v>63</v>
      </c>
      <c r="C346" s="181" t="s">
        <v>70</v>
      </c>
      <c r="D346" s="115" t="s">
        <v>103</v>
      </c>
      <c r="E346" s="115" t="s">
        <v>3033</v>
      </c>
      <c r="F346" s="175" t="s">
        <v>2775</v>
      </c>
      <c r="G346" s="115" t="s">
        <v>4278</v>
      </c>
      <c r="H346" s="176" t="s">
        <v>2136</v>
      </c>
      <c r="I346" s="177" t="s">
        <v>406</v>
      </c>
      <c r="J346" s="177" t="s">
        <v>3595</v>
      </c>
      <c r="K346" s="177" t="s">
        <v>4279</v>
      </c>
      <c r="L346" s="177" t="s">
        <v>3113</v>
      </c>
      <c r="M346" s="178" t="s">
        <v>2836</v>
      </c>
      <c r="N346" s="178" t="s">
        <v>2796</v>
      </c>
      <c r="O346" s="178" t="s">
        <v>2781</v>
      </c>
      <c r="P346" s="178" t="s">
        <v>538</v>
      </c>
      <c r="Q346" s="179" t="s">
        <v>538</v>
      </c>
      <c r="R346" s="179" t="s">
        <v>372</v>
      </c>
      <c r="S346" s="180" t="s">
        <v>4280</v>
      </c>
      <c r="T346" s="178" t="s">
        <v>2791</v>
      </c>
      <c r="U346" s="178" t="s">
        <v>2791</v>
      </c>
      <c r="V346" s="178" t="s">
        <v>2791</v>
      </c>
      <c r="W346" s="178" t="s">
        <v>2791</v>
      </c>
      <c r="X346" s="178" t="s">
        <v>2791</v>
      </c>
      <c r="Y346" s="178" t="s">
        <v>2791</v>
      </c>
      <c r="Z346" s="178" t="s">
        <v>2791</v>
      </c>
      <c r="AA346" s="178" t="s">
        <v>2791</v>
      </c>
      <c r="AB346" s="178" t="s">
        <v>2791</v>
      </c>
      <c r="AC346" s="120" t="s">
        <v>2791</v>
      </c>
      <c r="AD346" s="120" t="s">
        <v>2791</v>
      </c>
      <c r="AE346" s="120" t="s">
        <v>2791</v>
      </c>
      <c r="AF346" s="120" t="s">
        <v>2791</v>
      </c>
      <c r="AG346" s="95" t="s">
        <v>2836</v>
      </c>
      <c r="AH346" s="123">
        <f>COUNTIF(Ongoing!$A$2:$X$26,A346)</f>
        <v>0</v>
      </c>
    </row>
    <row r="347" ht="26.25" customHeight="1">
      <c r="A347" s="180" t="s">
        <v>434</v>
      </c>
      <c r="B347" s="180" t="s">
        <v>78</v>
      </c>
      <c r="C347" s="181" t="s">
        <v>78</v>
      </c>
      <c r="D347" s="115" t="s">
        <v>259</v>
      </c>
      <c r="E347" s="115" t="s">
        <v>3064</v>
      </c>
      <c r="F347" s="175" t="s">
        <v>2775</v>
      </c>
      <c r="G347" s="115" t="s">
        <v>4281</v>
      </c>
      <c r="H347" s="176" t="s">
        <v>4165</v>
      </c>
      <c r="I347" s="177" t="s">
        <v>435</v>
      </c>
      <c r="J347" s="177" t="s">
        <v>2891</v>
      </c>
      <c r="K347" s="177" t="s">
        <v>1703</v>
      </c>
      <c r="L347" s="177" t="s">
        <v>4282</v>
      </c>
      <c r="M347" s="178" t="s">
        <v>3195</v>
      </c>
      <c r="N347" s="178" t="s">
        <v>3114</v>
      </c>
      <c r="O347" s="178" t="s">
        <v>2781</v>
      </c>
      <c r="P347" s="178" t="s">
        <v>538</v>
      </c>
      <c r="Q347" s="179" t="s">
        <v>538</v>
      </c>
      <c r="R347" s="179" t="s">
        <v>431</v>
      </c>
      <c r="S347" s="180" t="s">
        <v>4283</v>
      </c>
      <c r="T347" s="178" t="s">
        <v>2791</v>
      </c>
      <c r="U347" s="178" t="s">
        <v>2791</v>
      </c>
      <c r="V347" s="178" t="s">
        <v>2791</v>
      </c>
      <c r="W347" s="178" t="s">
        <v>2791</v>
      </c>
      <c r="X347" s="178" t="s">
        <v>2791</v>
      </c>
      <c r="Y347" s="178" t="s">
        <v>2791</v>
      </c>
      <c r="Z347" s="178" t="s">
        <v>2791</v>
      </c>
      <c r="AA347" s="178" t="s">
        <v>2791</v>
      </c>
      <c r="AB347" s="178" t="s">
        <v>2791</v>
      </c>
      <c r="AC347" s="120" t="s">
        <v>2791</v>
      </c>
      <c r="AD347" s="120" t="s">
        <v>2791</v>
      </c>
      <c r="AE347" s="120" t="s">
        <v>2791</v>
      </c>
      <c r="AF347" s="120" t="s">
        <v>2791</v>
      </c>
      <c r="AG347" s="95" t="s">
        <v>3195</v>
      </c>
      <c r="AH347" s="123">
        <f>COUNTIF(Ongoing!$A$2:$X$26,A347)</f>
        <v>0</v>
      </c>
    </row>
    <row r="348" ht="26.25" customHeight="1">
      <c r="A348" s="180" t="s">
        <v>548</v>
      </c>
      <c r="B348" s="180" t="s">
        <v>78</v>
      </c>
      <c r="C348" s="181" t="s">
        <v>124</v>
      </c>
      <c r="D348" s="115" t="s">
        <v>241</v>
      </c>
      <c r="E348" s="115" t="s">
        <v>3292</v>
      </c>
      <c r="F348" s="175" t="s">
        <v>2775</v>
      </c>
      <c r="G348" s="115" t="s">
        <v>4284</v>
      </c>
      <c r="H348" s="176" t="s">
        <v>644</v>
      </c>
      <c r="I348" s="177" t="s">
        <v>487</v>
      </c>
      <c r="J348" s="177" t="s">
        <v>2823</v>
      </c>
      <c r="K348" s="177" t="s">
        <v>2810</v>
      </c>
      <c r="L348" s="177" t="s">
        <v>3029</v>
      </c>
      <c r="M348" s="178" t="s">
        <v>3157</v>
      </c>
      <c r="N348" s="178" t="s">
        <v>3114</v>
      </c>
      <c r="O348" s="178" t="s">
        <v>2781</v>
      </c>
      <c r="P348" s="178" t="s">
        <v>2848</v>
      </c>
      <c r="Q348" s="179" t="s">
        <v>2848</v>
      </c>
      <c r="R348" s="179" t="s">
        <v>413</v>
      </c>
      <c r="S348" s="180" t="s">
        <v>4285</v>
      </c>
      <c r="T348" s="178" t="s">
        <v>2851</v>
      </c>
      <c r="U348" s="178" t="s">
        <v>3070</v>
      </c>
      <c r="V348" s="178" t="s">
        <v>3070</v>
      </c>
      <c r="W348" s="178" t="s">
        <v>2851</v>
      </c>
      <c r="X348" s="178" t="s">
        <v>2791</v>
      </c>
      <c r="Y348" s="178" t="s">
        <v>2791</v>
      </c>
      <c r="Z348" s="178" t="s">
        <v>2791</v>
      </c>
      <c r="AA348" s="178" t="s">
        <v>2791</v>
      </c>
      <c r="AB348" s="178" t="s">
        <v>2791</v>
      </c>
      <c r="AC348" s="120" t="s">
        <v>2791</v>
      </c>
      <c r="AD348" s="120" t="s">
        <v>2791</v>
      </c>
      <c r="AE348" s="120" t="s">
        <v>2791</v>
      </c>
      <c r="AF348" s="120" t="s">
        <v>2791</v>
      </c>
      <c r="AG348" s="95" t="s">
        <v>3157</v>
      </c>
      <c r="AH348" s="123">
        <f>COUNTIF(Ongoing!$A$2:$X$26,A348)</f>
        <v>0</v>
      </c>
    </row>
    <row r="349" ht="26.25" customHeight="1">
      <c r="A349" s="180" t="s">
        <v>547</v>
      </c>
      <c r="B349" s="180" t="s">
        <v>78</v>
      </c>
      <c r="C349" s="181" t="s">
        <v>124</v>
      </c>
      <c r="D349" s="115" t="s">
        <v>264</v>
      </c>
      <c r="E349" s="115" t="s">
        <v>2961</v>
      </c>
      <c r="F349" s="175" t="s">
        <v>2775</v>
      </c>
      <c r="G349" s="115" t="s">
        <v>4286</v>
      </c>
      <c r="H349" s="176" t="s">
        <v>628</v>
      </c>
      <c r="I349" s="177" t="s">
        <v>320</v>
      </c>
      <c r="J349" s="177" t="s">
        <v>2823</v>
      </c>
      <c r="K349" s="177" t="s">
        <v>2810</v>
      </c>
      <c r="L349" s="177" t="s">
        <v>2954</v>
      </c>
      <c r="M349" s="178" t="s">
        <v>4066</v>
      </c>
      <c r="N349" s="178" t="s">
        <v>2796</v>
      </c>
      <c r="O349" s="178" t="s">
        <v>2781</v>
      </c>
      <c r="P349" s="178" t="s">
        <v>538</v>
      </c>
      <c r="Q349" s="179" t="s">
        <v>538</v>
      </c>
      <c r="R349" s="179" t="s">
        <v>413</v>
      </c>
      <c r="S349" s="180" t="s">
        <v>4287</v>
      </c>
      <c r="T349" s="178" t="s">
        <v>2791</v>
      </c>
      <c r="U349" s="178" t="s">
        <v>2791</v>
      </c>
      <c r="V349" s="178" t="s">
        <v>2791</v>
      </c>
      <c r="W349" s="178" t="s">
        <v>2791</v>
      </c>
      <c r="X349" s="178" t="s">
        <v>2791</v>
      </c>
      <c r="Y349" s="178" t="s">
        <v>2791</v>
      </c>
      <c r="Z349" s="178" t="s">
        <v>2791</v>
      </c>
      <c r="AA349" s="178" t="s">
        <v>2791</v>
      </c>
      <c r="AB349" s="178" t="s">
        <v>2791</v>
      </c>
      <c r="AC349" s="120" t="s">
        <v>2791</v>
      </c>
      <c r="AD349" s="120" t="s">
        <v>2791</v>
      </c>
      <c r="AE349" s="120" t="s">
        <v>2791</v>
      </c>
      <c r="AF349" s="120" t="s">
        <v>2791</v>
      </c>
      <c r="AG349" s="95" t="s">
        <v>4066</v>
      </c>
      <c r="AH349" s="123">
        <f>COUNTIF(Ongoing!$A$2:$X$26,A349)</f>
        <v>0</v>
      </c>
    </row>
    <row r="350" ht="26.25" customHeight="1">
      <c r="A350" s="180" t="s">
        <v>480</v>
      </c>
      <c r="B350" s="180" t="s">
        <v>78</v>
      </c>
      <c r="C350" s="181" t="s">
        <v>75</v>
      </c>
      <c r="D350" s="115" t="s">
        <v>177</v>
      </c>
      <c r="E350" s="115" t="s">
        <v>3107</v>
      </c>
      <c r="F350" s="175" t="s">
        <v>2775</v>
      </c>
      <c r="G350" s="115" t="s">
        <v>4288</v>
      </c>
      <c r="H350" s="176" t="s">
        <v>477</v>
      </c>
      <c r="I350" s="177" t="s">
        <v>481</v>
      </c>
      <c r="J350" s="177" t="s">
        <v>3493</v>
      </c>
      <c r="K350" s="177" t="s">
        <v>3918</v>
      </c>
      <c r="L350" s="177" t="s">
        <v>2990</v>
      </c>
      <c r="M350" s="178" t="s">
        <v>3136</v>
      </c>
      <c r="N350" s="178" t="s">
        <v>2796</v>
      </c>
      <c r="O350" s="178" t="s">
        <v>2781</v>
      </c>
      <c r="P350" s="178" t="s">
        <v>510</v>
      </c>
      <c r="Q350" s="179" t="s">
        <v>510</v>
      </c>
      <c r="R350" s="179" t="s">
        <v>431</v>
      </c>
      <c r="S350" s="180" t="s">
        <v>4289</v>
      </c>
      <c r="T350" s="178" t="s">
        <v>3984</v>
      </c>
      <c r="U350" s="178" t="s">
        <v>2817</v>
      </c>
      <c r="V350" s="178" t="s">
        <v>2819</v>
      </c>
      <c r="W350" s="178" t="s">
        <v>3333</v>
      </c>
      <c r="X350" s="178" t="s">
        <v>2791</v>
      </c>
      <c r="Y350" s="178" t="s">
        <v>2791</v>
      </c>
      <c r="Z350" s="178" t="s">
        <v>2791</v>
      </c>
      <c r="AA350" s="178" t="s">
        <v>2791</v>
      </c>
      <c r="AB350" s="178" t="s">
        <v>2791</v>
      </c>
      <c r="AC350" s="120" t="s">
        <v>2791</v>
      </c>
      <c r="AD350" s="120" t="s">
        <v>2791</v>
      </c>
      <c r="AE350" s="120" t="s">
        <v>2791</v>
      </c>
      <c r="AF350" s="120" t="s">
        <v>2791</v>
      </c>
      <c r="AG350" s="95" t="s">
        <v>3136</v>
      </c>
      <c r="AH350" s="123">
        <f>COUNTIF(Ongoing!$A$2:$X$26,A350)</f>
        <v>0</v>
      </c>
    </row>
    <row r="351" ht="26.25" customHeight="1">
      <c r="A351" s="180" t="s">
        <v>616</v>
      </c>
      <c r="B351" s="180" t="s">
        <v>63</v>
      </c>
      <c r="C351" s="181" t="s">
        <v>74</v>
      </c>
      <c r="D351" s="115" t="s">
        <v>151</v>
      </c>
      <c r="E351" s="115" t="s">
        <v>2901</v>
      </c>
      <c r="F351" s="175" t="s">
        <v>2775</v>
      </c>
      <c r="G351" s="115" t="s">
        <v>4290</v>
      </c>
      <c r="H351" s="176" t="s">
        <v>1327</v>
      </c>
      <c r="I351" s="177" t="s">
        <v>617</v>
      </c>
      <c r="J351" s="177" t="s">
        <v>2977</v>
      </c>
      <c r="K351" s="177" t="s">
        <v>2891</v>
      </c>
      <c r="L351" s="177" t="s">
        <v>3194</v>
      </c>
      <c r="M351" s="178" t="s">
        <v>3195</v>
      </c>
      <c r="N351" s="178" t="s">
        <v>3114</v>
      </c>
      <c r="O351" s="178" t="s">
        <v>2781</v>
      </c>
      <c r="P351" s="178" t="s">
        <v>538</v>
      </c>
      <c r="Q351" s="179" t="s">
        <v>538</v>
      </c>
      <c r="R351" s="179" t="s">
        <v>582</v>
      </c>
      <c r="S351" s="180" t="s">
        <v>4291</v>
      </c>
      <c r="T351" s="178" t="s">
        <v>2791</v>
      </c>
      <c r="U351" s="178" t="s">
        <v>2791</v>
      </c>
      <c r="V351" s="178" t="s">
        <v>2791</v>
      </c>
      <c r="W351" s="178" t="s">
        <v>2791</v>
      </c>
      <c r="X351" s="178" t="s">
        <v>2791</v>
      </c>
      <c r="Y351" s="178" t="s">
        <v>2791</v>
      </c>
      <c r="Z351" s="178" t="s">
        <v>2791</v>
      </c>
      <c r="AA351" s="178" t="s">
        <v>2791</v>
      </c>
      <c r="AB351" s="178" t="s">
        <v>2791</v>
      </c>
      <c r="AC351" s="120" t="s">
        <v>2791</v>
      </c>
      <c r="AD351" s="120" t="s">
        <v>2791</v>
      </c>
      <c r="AE351" s="120" t="s">
        <v>2791</v>
      </c>
      <c r="AF351" s="120" t="s">
        <v>2791</v>
      </c>
      <c r="AG351" s="95" t="s">
        <v>3195</v>
      </c>
      <c r="AH351" s="123">
        <f>COUNTIF(Ongoing!$A$2:$X$26,A351)</f>
        <v>0</v>
      </c>
    </row>
    <row r="352" ht="26.25" customHeight="1">
      <c r="A352" s="180" t="s">
        <v>864</v>
      </c>
      <c r="B352" s="180" t="s">
        <v>63</v>
      </c>
      <c r="C352" s="181" t="s">
        <v>76</v>
      </c>
      <c r="D352" s="115" t="s">
        <v>256</v>
      </c>
      <c r="E352" s="115" t="s">
        <v>3012</v>
      </c>
      <c r="F352" s="175" t="s">
        <v>2775</v>
      </c>
      <c r="G352" s="115" t="s">
        <v>4292</v>
      </c>
      <c r="H352" s="176" t="s">
        <v>686</v>
      </c>
      <c r="I352" s="177" t="s">
        <v>485</v>
      </c>
      <c r="J352" s="177" t="s">
        <v>2823</v>
      </c>
      <c r="K352" s="177" t="s">
        <v>2810</v>
      </c>
      <c r="L352" s="177" t="s">
        <v>2981</v>
      </c>
      <c r="M352" s="178" t="s">
        <v>3234</v>
      </c>
      <c r="N352" s="178" t="s">
        <v>2796</v>
      </c>
      <c r="O352" s="178" t="s">
        <v>2781</v>
      </c>
      <c r="P352" s="178" t="s">
        <v>538</v>
      </c>
      <c r="Q352" s="179" t="s">
        <v>538</v>
      </c>
      <c r="R352" s="179" t="s">
        <v>618</v>
      </c>
      <c r="S352" s="180" t="s">
        <v>4293</v>
      </c>
      <c r="T352" s="178" t="s">
        <v>2791</v>
      </c>
      <c r="U352" s="178" t="s">
        <v>2791</v>
      </c>
      <c r="V352" s="178" t="s">
        <v>2791</v>
      </c>
      <c r="W352" s="178" t="s">
        <v>2791</v>
      </c>
      <c r="X352" s="178" t="s">
        <v>2791</v>
      </c>
      <c r="Y352" s="178" t="s">
        <v>2791</v>
      </c>
      <c r="Z352" s="178" t="s">
        <v>2791</v>
      </c>
      <c r="AA352" s="178" t="s">
        <v>2791</v>
      </c>
      <c r="AB352" s="178" t="s">
        <v>2791</v>
      </c>
      <c r="AC352" s="120" t="s">
        <v>2791</v>
      </c>
      <c r="AD352" s="120" t="s">
        <v>2791</v>
      </c>
      <c r="AE352" s="120" t="s">
        <v>2791</v>
      </c>
      <c r="AF352" s="120" t="s">
        <v>2791</v>
      </c>
      <c r="AG352" s="95" t="s">
        <v>3234</v>
      </c>
      <c r="AH352" s="123">
        <f>COUNTIF(Ongoing!$A$2:$X$26,A352)</f>
        <v>0</v>
      </c>
    </row>
    <row r="353" ht="26.25" customHeight="1">
      <c r="A353" s="180" t="s">
        <v>454</v>
      </c>
      <c r="B353" s="180" t="s">
        <v>63</v>
      </c>
      <c r="C353" s="181" t="s">
        <v>64</v>
      </c>
      <c r="D353" s="115" t="s">
        <v>98</v>
      </c>
      <c r="E353" s="115" t="s">
        <v>2889</v>
      </c>
      <c r="F353" s="175" t="s">
        <v>2775</v>
      </c>
      <c r="G353" s="115" t="s">
        <v>4294</v>
      </c>
      <c r="H353" s="176" t="s">
        <v>3378</v>
      </c>
      <c r="I353" s="177" t="s">
        <v>455</v>
      </c>
      <c r="J353" s="177" t="s">
        <v>3285</v>
      </c>
      <c r="K353" s="177" t="s">
        <v>2233</v>
      </c>
      <c r="L353" s="177" t="s">
        <v>4154</v>
      </c>
      <c r="M353" s="178" t="s">
        <v>3358</v>
      </c>
      <c r="N353" s="178" t="s">
        <v>2796</v>
      </c>
      <c r="O353" s="178" t="s">
        <v>2781</v>
      </c>
      <c r="P353" s="178" t="s">
        <v>538</v>
      </c>
      <c r="Q353" s="179" t="s">
        <v>538</v>
      </c>
      <c r="R353" s="179" t="s">
        <v>431</v>
      </c>
      <c r="S353" s="180" t="s">
        <v>4295</v>
      </c>
      <c r="T353" s="178" t="s">
        <v>2791</v>
      </c>
      <c r="U353" s="178" t="s">
        <v>2791</v>
      </c>
      <c r="V353" s="178" t="s">
        <v>2791</v>
      </c>
      <c r="W353" s="178" t="s">
        <v>2791</v>
      </c>
      <c r="X353" s="178" t="s">
        <v>2791</v>
      </c>
      <c r="Y353" s="178" t="s">
        <v>2791</v>
      </c>
      <c r="Z353" s="178" t="s">
        <v>2791</v>
      </c>
      <c r="AA353" s="178" t="s">
        <v>2791</v>
      </c>
      <c r="AB353" s="178" t="s">
        <v>2791</v>
      </c>
      <c r="AC353" s="120" t="s">
        <v>2791</v>
      </c>
      <c r="AD353" s="120" t="s">
        <v>2791</v>
      </c>
      <c r="AE353" s="120" t="s">
        <v>2791</v>
      </c>
      <c r="AF353" s="120" t="s">
        <v>2791</v>
      </c>
      <c r="AG353" s="95" t="s">
        <v>3358</v>
      </c>
      <c r="AH353" s="123">
        <f>COUNTIF(Ongoing!$A$2:$X$26,A353)</f>
        <v>0</v>
      </c>
    </row>
    <row r="354" ht="26.25" customHeight="1">
      <c r="A354" s="180" t="s">
        <v>636</v>
      </c>
      <c r="B354" s="180" t="s">
        <v>63</v>
      </c>
      <c r="C354" s="181" t="s">
        <v>63</v>
      </c>
      <c r="D354" s="115" t="s">
        <v>177</v>
      </c>
      <c r="E354" s="115" t="s">
        <v>3107</v>
      </c>
      <c r="F354" s="175" t="s">
        <v>2775</v>
      </c>
      <c r="G354" s="115" t="s">
        <v>4296</v>
      </c>
      <c r="H354" s="176" t="s">
        <v>845</v>
      </c>
      <c r="I354" s="177" t="s">
        <v>320</v>
      </c>
      <c r="J354" s="177" t="s">
        <v>2823</v>
      </c>
      <c r="K354" s="177" t="s">
        <v>2810</v>
      </c>
      <c r="L354" s="177" t="s">
        <v>2955</v>
      </c>
      <c r="M354" s="178" t="s">
        <v>190</v>
      </c>
      <c r="N354" s="178" t="s">
        <v>2796</v>
      </c>
      <c r="O354" s="178" t="s">
        <v>2781</v>
      </c>
      <c r="P354" s="178" t="s">
        <v>3311</v>
      </c>
      <c r="Q354" s="179" t="s">
        <v>3311</v>
      </c>
      <c r="R354" s="179" t="s">
        <v>618</v>
      </c>
      <c r="S354" s="180" t="s">
        <v>4297</v>
      </c>
      <c r="T354" s="178" t="s">
        <v>2856</v>
      </c>
      <c r="U354" s="178" t="s">
        <v>3140</v>
      </c>
      <c r="V354" s="178" t="s">
        <v>3001</v>
      </c>
      <c r="W354" s="178" t="s">
        <v>2785</v>
      </c>
      <c r="X354" s="178" t="s">
        <v>2791</v>
      </c>
      <c r="Y354" s="178" t="s">
        <v>2791</v>
      </c>
      <c r="Z354" s="178" t="s">
        <v>2791</v>
      </c>
      <c r="AA354" s="178" t="s">
        <v>2791</v>
      </c>
      <c r="AB354" s="178" t="s">
        <v>2791</v>
      </c>
      <c r="AC354" s="120" t="s">
        <v>2791</v>
      </c>
      <c r="AD354" s="120" t="s">
        <v>2791</v>
      </c>
      <c r="AE354" s="120" t="s">
        <v>2791</v>
      </c>
      <c r="AF354" s="120" t="s">
        <v>2791</v>
      </c>
      <c r="AG354" s="95" t="s">
        <v>190</v>
      </c>
      <c r="AH354" s="123">
        <f>COUNTIF(Ongoing!$A$2:$X$26,A354)</f>
        <v>0</v>
      </c>
    </row>
    <row r="355" ht="26.25" customHeight="1">
      <c r="A355" s="180" t="s">
        <v>111</v>
      </c>
      <c r="B355" s="180" t="s">
        <v>917</v>
      </c>
      <c r="C355" s="181" t="s">
        <v>59</v>
      </c>
      <c r="D355" s="115" t="s">
        <v>113</v>
      </c>
      <c r="E355" s="115" t="s">
        <v>2845</v>
      </c>
      <c r="F355" s="175" t="s">
        <v>2775</v>
      </c>
      <c r="G355" s="115" t="s">
        <v>4298</v>
      </c>
      <c r="H355" s="176" t="s">
        <v>3535</v>
      </c>
      <c r="I355" s="177" t="s">
        <v>112</v>
      </c>
      <c r="J355" s="177" t="s">
        <v>3432</v>
      </c>
      <c r="K355" s="177" t="s">
        <v>3319</v>
      </c>
      <c r="L355" s="177" t="s">
        <v>3873</v>
      </c>
      <c r="M355" s="178" t="s">
        <v>3349</v>
      </c>
      <c r="N355" s="178" t="s">
        <v>2796</v>
      </c>
      <c r="O355" s="178" t="s">
        <v>2781</v>
      </c>
      <c r="P355" s="178" t="s">
        <v>538</v>
      </c>
      <c r="Q355" s="179" t="s">
        <v>538</v>
      </c>
      <c r="R355" s="179" t="s">
        <v>87</v>
      </c>
      <c r="S355" s="180" t="s">
        <v>4299</v>
      </c>
      <c r="T355" s="178" t="s">
        <v>2791</v>
      </c>
      <c r="U355" s="178" t="s">
        <v>2791</v>
      </c>
      <c r="V355" s="178" t="s">
        <v>2791</v>
      </c>
      <c r="W355" s="178" t="s">
        <v>2791</v>
      </c>
      <c r="X355" s="178" t="s">
        <v>2791</v>
      </c>
      <c r="Y355" s="178" t="s">
        <v>2791</v>
      </c>
      <c r="Z355" s="178" t="s">
        <v>2791</v>
      </c>
      <c r="AA355" s="178" t="s">
        <v>2791</v>
      </c>
      <c r="AB355" s="178" t="s">
        <v>2791</v>
      </c>
      <c r="AC355" s="120" t="s">
        <v>2791</v>
      </c>
      <c r="AD355" s="120" t="s">
        <v>2791</v>
      </c>
      <c r="AE355" s="120" t="s">
        <v>2791</v>
      </c>
      <c r="AF355" s="120" t="s">
        <v>2791</v>
      </c>
      <c r="AG355" s="95" t="s">
        <v>3349</v>
      </c>
      <c r="AH355" s="123">
        <f>COUNTIF(Ongoing!$A$2:$X$26,A355)</f>
        <v>0</v>
      </c>
    </row>
    <row r="356" ht="26.25" customHeight="1">
      <c r="A356" s="180" t="s">
        <v>867</v>
      </c>
      <c r="B356" s="180" t="s">
        <v>63</v>
      </c>
      <c r="C356" s="181" t="s">
        <v>76</v>
      </c>
      <c r="D356" s="115" t="s">
        <v>264</v>
      </c>
      <c r="E356" s="115" t="s">
        <v>2961</v>
      </c>
      <c r="F356" s="175" t="s">
        <v>2775</v>
      </c>
      <c r="G356" s="115" t="s">
        <v>4300</v>
      </c>
      <c r="H356" s="176" t="s">
        <v>644</v>
      </c>
      <c r="I356" s="177" t="s">
        <v>496</v>
      </c>
      <c r="J356" s="177" t="s">
        <v>2823</v>
      </c>
      <c r="K356" s="177" t="s">
        <v>2810</v>
      </c>
      <c r="L356" s="177" t="s">
        <v>2940</v>
      </c>
      <c r="M356" s="178" t="s">
        <v>3835</v>
      </c>
      <c r="N356" s="178" t="s">
        <v>3114</v>
      </c>
      <c r="O356" s="178" t="s">
        <v>2781</v>
      </c>
      <c r="P356" s="178" t="s">
        <v>3029</v>
      </c>
      <c r="Q356" s="179" t="s">
        <v>4301</v>
      </c>
      <c r="R356" s="179" t="s">
        <v>618</v>
      </c>
      <c r="S356" s="180" t="s">
        <v>4302</v>
      </c>
      <c r="T356" s="178" t="s">
        <v>3282</v>
      </c>
      <c r="U356" s="178" t="s">
        <v>2958</v>
      </c>
      <c r="V356" s="178" t="s">
        <v>2804</v>
      </c>
      <c r="W356" s="178" t="s">
        <v>2785</v>
      </c>
      <c r="X356" s="178" t="s">
        <v>2791</v>
      </c>
      <c r="Y356" s="178" t="s">
        <v>2791</v>
      </c>
      <c r="Z356" s="178" t="s">
        <v>2791</v>
      </c>
      <c r="AA356" s="178" t="s">
        <v>2791</v>
      </c>
      <c r="AB356" s="178" t="s">
        <v>2791</v>
      </c>
      <c r="AC356" s="120" t="s">
        <v>2791</v>
      </c>
      <c r="AD356" s="120" t="s">
        <v>2791</v>
      </c>
      <c r="AE356" s="120" t="s">
        <v>2791</v>
      </c>
      <c r="AF356" s="120" t="s">
        <v>2791</v>
      </c>
      <c r="AG356" s="95" t="s">
        <v>3835</v>
      </c>
      <c r="AH356" s="123">
        <f>COUNTIF(Ongoing!$A$2:$X$26,A356)</f>
        <v>0</v>
      </c>
    </row>
    <row r="357" ht="26.25" customHeight="1">
      <c r="A357" s="180" t="s">
        <v>654</v>
      </c>
      <c r="B357" s="180" t="s">
        <v>63</v>
      </c>
      <c r="C357" s="181" t="s">
        <v>64</v>
      </c>
      <c r="D357" s="115" t="s">
        <v>259</v>
      </c>
      <c r="E357" s="115" t="s">
        <v>3064</v>
      </c>
      <c r="F357" s="175" t="s">
        <v>2775</v>
      </c>
      <c r="G357" s="115" t="s">
        <v>4303</v>
      </c>
      <c r="H357" s="176" t="s">
        <v>1327</v>
      </c>
      <c r="I357" s="177" t="s">
        <v>639</v>
      </c>
      <c r="J357" s="177" t="s">
        <v>3244</v>
      </c>
      <c r="K357" s="177" t="s">
        <v>2810</v>
      </c>
      <c r="L357" s="177" t="s">
        <v>2956</v>
      </c>
      <c r="M357" s="178" t="s">
        <v>3358</v>
      </c>
      <c r="N357" s="178" t="s">
        <v>2796</v>
      </c>
      <c r="O357" s="178" t="s">
        <v>2781</v>
      </c>
      <c r="P357" s="178" t="s">
        <v>2837</v>
      </c>
      <c r="Q357" s="179" t="s">
        <v>2847</v>
      </c>
      <c r="R357" s="179" t="s">
        <v>618</v>
      </c>
      <c r="S357" s="180" t="s">
        <v>4304</v>
      </c>
      <c r="T357" s="178" t="s">
        <v>3160</v>
      </c>
      <c r="U357" s="178" t="s">
        <v>3273</v>
      </c>
      <c r="V357" s="178" t="s">
        <v>2843</v>
      </c>
      <c r="W357" s="178" t="s">
        <v>3181</v>
      </c>
      <c r="X357" s="178" t="s">
        <v>2791</v>
      </c>
      <c r="Y357" s="178" t="s">
        <v>2791</v>
      </c>
      <c r="Z357" s="178" t="s">
        <v>2791</v>
      </c>
      <c r="AA357" s="178" t="s">
        <v>2791</v>
      </c>
      <c r="AB357" s="178" t="s">
        <v>2791</v>
      </c>
      <c r="AC357" s="120" t="s">
        <v>2791</v>
      </c>
      <c r="AD357" s="120" t="s">
        <v>2791</v>
      </c>
      <c r="AE357" s="120" t="s">
        <v>2791</v>
      </c>
      <c r="AF357" s="120" t="s">
        <v>2791</v>
      </c>
      <c r="AG357" s="95" t="s">
        <v>3358</v>
      </c>
      <c r="AH357" s="123">
        <f>COUNTIF(Ongoing!$A$2:$X$26,A357)</f>
        <v>0</v>
      </c>
    </row>
    <row r="358" ht="26.25" customHeight="1">
      <c r="A358" s="180" t="s">
        <v>473</v>
      </c>
      <c r="B358" s="180" t="s">
        <v>78</v>
      </c>
      <c r="C358" s="181" t="s">
        <v>124</v>
      </c>
      <c r="D358" s="115" t="s">
        <v>244</v>
      </c>
      <c r="E358" s="115" t="s">
        <v>2987</v>
      </c>
      <c r="F358" s="175" t="s">
        <v>2775</v>
      </c>
      <c r="G358" s="115" t="s">
        <v>4305</v>
      </c>
      <c r="H358" s="176" t="s">
        <v>634</v>
      </c>
      <c r="I358" s="177" t="s">
        <v>474</v>
      </c>
      <c r="J358" s="177" t="s">
        <v>2977</v>
      </c>
      <c r="K358" s="177" t="s">
        <v>3014</v>
      </c>
      <c r="L358" s="177" t="s">
        <v>4175</v>
      </c>
      <c r="M358" s="178" t="s">
        <v>3579</v>
      </c>
      <c r="N358" s="178" t="s">
        <v>2796</v>
      </c>
      <c r="O358" s="178" t="s">
        <v>2781</v>
      </c>
      <c r="P358" s="178" t="s">
        <v>538</v>
      </c>
      <c r="Q358" s="179" t="s">
        <v>538</v>
      </c>
      <c r="R358" s="179" t="s">
        <v>431</v>
      </c>
      <c r="S358" s="180" t="s">
        <v>4306</v>
      </c>
      <c r="T358" s="178" t="s">
        <v>2791</v>
      </c>
      <c r="U358" s="178" t="s">
        <v>2791</v>
      </c>
      <c r="V358" s="178" t="s">
        <v>2791</v>
      </c>
      <c r="W358" s="178" t="s">
        <v>2791</v>
      </c>
      <c r="X358" s="178" t="s">
        <v>2791</v>
      </c>
      <c r="Y358" s="178" t="s">
        <v>2791</v>
      </c>
      <c r="Z358" s="178" t="s">
        <v>2791</v>
      </c>
      <c r="AA358" s="178" t="s">
        <v>2791</v>
      </c>
      <c r="AB358" s="178" t="s">
        <v>2791</v>
      </c>
      <c r="AC358" s="120" t="s">
        <v>2791</v>
      </c>
      <c r="AD358" s="120" t="s">
        <v>2791</v>
      </c>
      <c r="AE358" s="120" t="s">
        <v>2791</v>
      </c>
      <c r="AF358" s="120" t="s">
        <v>2791</v>
      </c>
      <c r="AG358" s="95" t="s">
        <v>3579</v>
      </c>
      <c r="AH358" s="123">
        <f>COUNTIF(Ongoing!$A$2:$X$26,A358)</f>
        <v>0</v>
      </c>
    </row>
    <row r="359" ht="26.25" customHeight="1">
      <c r="A359" s="180" t="s">
        <v>621</v>
      </c>
      <c r="B359" s="180" t="s">
        <v>917</v>
      </c>
      <c r="C359" s="181" t="s">
        <v>60</v>
      </c>
      <c r="D359" s="115" t="s">
        <v>116</v>
      </c>
      <c r="E359" s="115" t="s">
        <v>2949</v>
      </c>
      <c r="F359" s="175" t="s">
        <v>2775</v>
      </c>
      <c r="G359" s="115" t="s">
        <v>4307</v>
      </c>
      <c r="H359" s="176" t="s">
        <v>3807</v>
      </c>
      <c r="I359" s="177" t="s">
        <v>622</v>
      </c>
      <c r="J359" s="177" t="s">
        <v>2876</v>
      </c>
      <c r="K359" s="177" t="s">
        <v>2823</v>
      </c>
      <c r="L359" s="177" t="s">
        <v>2931</v>
      </c>
      <c r="M359" s="178" t="s">
        <v>3646</v>
      </c>
      <c r="N359" s="178" t="s">
        <v>2796</v>
      </c>
      <c r="O359" s="178" t="s">
        <v>2781</v>
      </c>
      <c r="P359" s="178" t="s">
        <v>538</v>
      </c>
      <c r="Q359" s="179" t="s">
        <v>538</v>
      </c>
      <c r="R359" s="179" t="s">
        <v>618</v>
      </c>
      <c r="S359" s="180" t="s">
        <v>4308</v>
      </c>
      <c r="T359" s="178" t="s">
        <v>2791</v>
      </c>
      <c r="U359" s="178" t="s">
        <v>2791</v>
      </c>
      <c r="V359" s="178" t="s">
        <v>2791</v>
      </c>
      <c r="W359" s="178" t="s">
        <v>2791</v>
      </c>
      <c r="X359" s="178" t="s">
        <v>2791</v>
      </c>
      <c r="Y359" s="178" t="s">
        <v>2791</v>
      </c>
      <c r="Z359" s="178" t="s">
        <v>2791</v>
      </c>
      <c r="AA359" s="178" t="s">
        <v>2791</v>
      </c>
      <c r="AB359" s="178" t="s">
        <v>2791</v>
      </c>
      <c r="AC359" s="120" t="s">
        <v>2791</v>
      </c>
      <c r="AD359" s="120" t="s">
        <v>2791</v>
      </c>
      <c r="AE359" s="120" t="s">
        <v>2791</v>
      </c>
      <c r="AF359" s="120" t="s">
        <v>2791</v>
      </c>
      <c r="AG359" s="95" t="s">
        <v>3646</v>
      </c>
      <c r="AH359" s="123">
        <f>COUNTIF(Ongoing!$A$2:$X$26,A359)</f>
        <v>0</v>
      </c>
    </row>
    <row r="360" ht="26.25" customHeight="1">
      <c r="A360" s="180" t="s">
        <v>775</v>
      </c>
      <c r="B360" s="180" t="s">
        <v>917</v>
      </c>
      <c r="C360" s="181" t="s">
        <v>59</v>
      </c>
      <c r="D360" s="115" t="s">
        <v>264</v>
      </c>
      <c r="E360" s="115" t="s">
        <v>2961</v>
      </c>
      <c r="F360" s="175" t="s">
        <v>2775</v>
      </c>
      <c r="G360" s="115" t="s">
        <v>4309</v>
      </c>
      <c r="H360" s="176" t="s">
        <v>1075</v>
      </c>
      <c r="I360" s="177" t="s">
        <v>494</v>
      </c>
      <c r="J360" s="177" t="s">
        <v>2876</v>
      </c>
      <c r="K360" s="177" t="s">
        <v>2810</v>
      </c>
      <c r="L360" s="177" t="s">
        <v>2999</v>
      </c>
      <c r="M360" s="178" t="s">
        <v>2836</v>
      </c>
      <c r="N360" s="178" t="s">
        <v>2796</v>
      </c>
      <c r="O360" s="178" t="s">
        <v>2781</v>
      </c>
      <c r="P360" s="178" t="s">
        <v>538</v>
      </c>
      <c r="Q360" s="179" t="s">
        <v>538</v>
      </c>
      <c r="R360" s="179" t="s">
        <v>618</v>
      </c>
      <c r="S360" s="180" t="s">
        <v>4310</v>
      </c>
      <c r="T360" s="178" t="s">
        <v>2791</v>
      </c>
      <c r="U360" s="178" t="s">
        <v>2791</v>
      </c>
      <c r="V360" s="178" t="s">
        <v>2791</v>
      </c>
      <c r="W360" s="178" t="s">
        <v>2791</v>
      </c>
      <c r="X360" s="178" t="s">
        <v>2791</v>
      </c>
      <c r="Y360" s="178" t="s">
        <v>2791</v>
      </c>
      <c r="Z360" s="178" t="s">
        <v>2791</v>
      </c>
      <c r="AA360" s="178" t="s">
        <v>2791</v>
      </c>
      <c r="AB360" s="178" t="s">
        <v>2791</v>
      </c>
      <c r="AC360" s="120" t="s">
        <v>2791</v>
      </c>
      <c r="AD360" s="120" t="s">
        <v>2791</v>
      </c>
      <c r="AE360" s="120" t="s">
        <v>2791</v>
      </c>
      <c r="AF360" s="120" t="s">
        <v>2791</v>
      </c>
      <c r="AG360" s="95" t="s">
        <v>2836</v>
      </c>
      <c r="AH360" s="123">
        <f>COUNTIF(Ongoing!$A$2:$X$26,A360)</f>
        <v>0</v>
      </c>
    </row>
    <row r="361" ht="26.25" customHeight="1">
      <c r="A361" s="180" t="s">
        <v>641</v>
      </c>
      <c r="B361" s="180" t="s">
        <v>63</v>
      </c>
      <c r="C361" s="181" t="s">
        <v>63</v>
      </c>
      <c r="D361" s="115" t="s">
        <v>177</v>
      </c>
      <c r="E361" s="115" t="s">
        <v>3107</v>
      </c>
      <c r="F361" s="175" t="s">
        <v>2775</v>
      </c>
      <c r="G361" s="115" t="s">
        <v>4311</v>
      </c>
      <c r="H361" s="176" t="s">
        <v>3542</v>
      </c>
      <c r="I361" s="177" t="s">
        <v>485</v>
      </c>
      <c r="J361" s="177" t="s">
        <v>2835</v>
      </c>
      <c r="K361" s="177" t="s">
        <v>2810</v>
      </c>
      <c r="L361" s="177" t="s">
        <v>2904</v>
      </c>
      <c r="M361" s="178" t="s">
        <v>3016</v>
      </c>
      <c r="N361" s="178" t="s">
        <v>2796</v>
      </c>
      <c r="O361" s="178" t="s">
        <v>2781</v>
      </c>
      <c r="P361" s="178" t="s">
        <v>538</v>
      </c>
      <c r="Q361" s="179" t="s">
        <v>538</v>
      </c>
      <c r="R361" s="179" t="s">
        <v>618</v>
      </c>
      <c r="S361" s="180" t="s">
        <v>4312</v>
      </c>
      <c r="T361" s="178" t="s">
        <v>2791</v>
      </c>
      <c r="U361" s="178" t="s">
        <v>3426</v>
      </c>
      <c r="V361" s="178" t="s">
        <v>2852</v>
      </c>
      <c r="W361" s="178" t="s">
        <v>2854</v>
      </c>
      <c r="X361" s="178" t="s">
        <v>2791</v>
      </c>
      <c r="Y361" s="178" t="s">
        <v>2791</v>
      </c>
      <c r="Z361" s="178" t="s">
        <v>2791</v>
      </c>
      <c r="AA361" s="178" t="s">
        <v>2791</v>
      </c>
      <c r="AB361" s="178" t="s">
        <v>2791</v>
      </c>
      <c r="AC361" s="120" t="s">
        <v>2791</v>
      </c>
      <c r="AD361" s="120" t="s">
        <v>2791</v>
      </c>
      <c r="AE361" s="120" t="s">
        <v>2791</v>
      </c>
      <c r="AF361" s="120" t="s">
        <v>2791</v>
      </c>
      <c r="AG361" s="95" t="s">
        <v>3016</v>
      </c>
      <c r="AH361" s="123">
        <f>COUNTIF(Ongoing!$A$2:$X$26,A361)</f>
        <v>0</v>
      </c>
    </row>
    <row r="362" ht="26.25" customHeight="1">
      <c r="A362" s="180" t="s">
        <v>451</v>
      </c>
      <c r="B362" s="180" t="s">
        <v>63</v>
      </c>
      <c r="C362" s="181" t="s">
        <v>64</v>
      </c>
      <c r="D362" s="115" t="s">
        <v>113</v>
      </c>
      <c r="E362" s="115" t="s">
        <v>2845</v>
      </c>
      <c r="F362" s="175" t="s">
        <v>2775</v>
      </c>
      <c r="G362" s="115" t="s">
        <v>4313</v>
      </c>
      <c r="H362" s="176" t="s">
        <v>2904</v>
      </c>
      <c r="I362" s="177" t="s">
        <v>452</v>
      </c>
      <c r="J362" s="177" t="s">
        <v>3227</v>
      </c>
      <c r="K362" s="177" t="s">
        <v>3280</v>
      </c>
      <c r="L362" s="177" t="s">
        <v>3113</v>
      </c>
      <c r="M362" s="178" t="s">
        <v>2905</v>
      </c>
      <c r="N362" s="178" t="s">
        <v>2796</v>
      </c>
      <c r="O362" s="178" t="s">
        <v>2781</v>
      </c>
      <c r="P362" s="178" t="s">
        <v>538</v>
      </c>
      <c r="Q362" s="179" t="s">
        <v>538</v>
      </c>
      <c r="R362" s="179" t="s">
        <v>431</v>
      </c>
      <c r="S362" s="180" t="s">
        <v>4314</v>
      </c>
      <c r="T362" s="178" t="s">
        <v>2791</v>
      </c>
      <c r="U362" s="178" t="s">
        <v>2791</v>
      </c>
      <c r="V362" s="178" t="s">
        <v>2791</v>
      </c>
      <c r="W362" s="178" t="s">
        <v>2791</v>
      </c>
      <c r="X362" s="178" t="s">
        <v>2791</v>
      </c>
      <c r="Y362" s="178" t="s">
        <v>2791</v>
      </c>
      <c r="Z362" s="178" t="s">
        <v>2791</v>
      </c>
      <c r="AA362" s="178" t="s">
        <v>2791</v>
      </c>
      <c r="AB362" s="178" t="s">
        <v>2791</v>
      </c>
      <c r="AC362" s="120" t="s">
        <v>2791</v>
      </c>
      <c r="AD362" s="120" t="s">
        <v>2791</v>
      </c>
      <c r="AE362" s="120" t="s">
        <v>2791</v>
      </c>
      <c r="AF362" s="120" t="s">
        <v>2791</v>
      </c>
      <c r="AG362" s="95" t="s">
        <v>2905</v>
      </c>
      <c r="AH362" s="123">
        <f>COUNTIF(Ongoing!$A$2:$X$26,A362)</f>
        <v>0</v>
      </c>
    </row>
    <row r="363" ht="26.25" customHeight="1">
      <c r="A363" s="180" t="s">
        <v>520</v>
      </c>
      <c r="B363" s="180" t="s">
        <v>917</v>
      </c>
      <c r="C363" s="181" t="s">
        <v>57</v>
      </c>
      <c r="D363" s="115" t="s">
        <v>241</v>
      </c>
      <c r="E363" s="115" t="s">
        <v>3292</v>
      </c>
      <c r="F363" s="175" t="s">
        <v>2775</v>
      </c>
      <c r="G363" s="115" t="s">
        <v>4315</v>
      </c>
      <c r="H363" s="176" t="s">
        <v>714</v>
      </c>
      <c r="I363" s="177" t="s">
        <v>521</v>
      </c>
      <c r="J363" s="177" t="s">
        <v>2977</v>
      </c>
      <c r="K363" s="177" t="s">
        <v>3980</v>
      </c>
      <c r="L363" s="177" t="s">
        <v>3015</v>
      </c>
      <c r="M363" s="178" t="s">
        <v>3220</v>
      </c>
      <c r="N363" s="178" t="s">
        <v>2796</v>
      </c>
      <c r="O363" s="178" t="s">
        <v>2781</v>
      </c>
      <c r="P363" s="178" t="s">
        <v>538</v>
      </c>
      <c r="Q363" s="179" t="s">
        <v>538</v>
      </c>
      <c r="R363" s="179" t="s">
        <v>413</v>
      </c>
      <c r="S363" s="180" t="s">
        <v>4316</v>
      </c>
      <c r="T363" s="178" t="s">
        <v>2791</v>
      </c>
      <c r="U363" s="178" t="s">
        <v>2791</v>
      </c>
      <c r="V363" s="178" t="s">
        <v>2791</v>
      </c>
      <c r="W363" s="178" t="s">
        <v>2791</v>
      </c>
      <c r="X363" s="178" t="s">
        <v>2791</v>
      </c>
      <c r="Y363" s="178" t="s">
        <v>2791</v>
      </c>
      <c r="Z363" s="178" t="s">
        <v>2791</v>
      </c>
      <c r="AA363" s="178" t="s">
        <v>2791</v>
      </c>
      <c r="AB363" s="178" t="s">
        <v>2791</v>
      </c>
      <c r="AC363" s="120" t="s">
        <v>2791</v>
      </c>
      <c r="AD363" s="120" t="s">
        <v>2791</v>
      </c>
      <c r="AE363" s="120" t="s">
        <v>2791</v>
      </c>
      <c r="AF363" s="120" t="s">
        <v>2791</v>
      </c>
      <c r="AG363" s="95" t="s">
        <v>3220</v>
      </c>
      <c r="AH363" s="123">
        <f>COUNTIF(Ongoing!$A$2:$X$26,A363)</f>
        <v>0</v>
      </c>
    </row>
    <row r="364" ht="26.25" customHeight="1">
      <c r="A364" s="180" t="s">
        <v>219</v>
      </c>
      <c r="B364" s="180" t="s">
        <v>917</v>
      </c>
      <c r="C364" s="181" t="s">
        <v>53</v>
      </c>
      <c r="D364" s="115" t="s">
        <v>110</v>
      </c>
      <c r="E364" s="115" t="s">
        <v>2774</v>
      </c>
      <c r="F364" s="175" t="s">
        <v>2775</v>
      </c>
      <c r="G364" s="115" t="s">
        <v>4317</v>
      </c>
      <c r="H364" s="176" t="s">
        <v>4318</v>
      </c>
      <c r="I364" s="177" t="s">
        <v>201</v>
      </c>
      <c r="J364" s="177" t="s">
        <v>1520</v>
      </c>
      <c r="K364" s="177" t="s">
        <v>3207</v>
      </c>
      <c r="L364" s="177" t="s">
        <v>2954</v>
      </c>
      <c r="M364" s="178" t="s">
        <v>3290</v>
      </c>
      <c r="N364" s="178" t="s">
        <v>2796</v>
      </c>
      <c r="O364" s="178" t="s">
        <v>2781</v>
      </c>
      <c r="P364" s="178" t="s">
        <v>538</v>
      </c>
      <c r="Q364" s="179" t="s">
        <v>538</v>
      </c>
      <c r="R364" s="179" t="s">
        <v>182</v>
      </c>
      <c r="S364" s="180" t="s">
        <v>4319</v>
      </c>
      <c r="T364" s="178" t="s">
        <v>2791</v>
      </c>
      <c r="U364" s="178" t="s">
        <v>2791</v>
      </c>
      <c r="V364" s="178" t="s">
        <v>2791</v>
      </c>
      <c r="W364" s="178" t="s">
        <v>2791</v>
      </c>
      <c r="X364" s="178" t="s">
        <v>2791</v>
      </c>
      <c r="Y364" s="178" t="s">
        <v>2791</v>
      </c>
      <c r="Z364" s="178" t="s">
        <v>2791</v>
      </c>
      <c r="AA364" s="178" t="s">
        <v>2791</v>
      </c>
      <c r="AB364" s="178" t="s">
        <v>2791</v>
      </c>
      <c r="AC364" s="120" t="s">
        <v>2791</v>
      </c>
      <c r="AD364" s="120" t="s">
        <v>2791</v>
      </c>
      <c r="AE364" s="120" t="s">
        <v>2791</v>
      </c>
      <c r="AF364" s="120" t="s">
        <v>2791</v>
      </c>
      <c r="AG364" s="95" t="s">
        <v>3290</v>
      </c>
      <c r="AH364" s="123">
        <f>COUNTIF(Ongoing!$A$2:$X$26,A364)</f>
        <v>0</v>
      </c>
    </row>
    <row r="365" ht="26.25" customHeight="1">
      <c r="A365" s="180" t="s">
        <v>599</v>
      </c>
      <c r="B365" s="180" t="s">
        <v>917</v>
      </c>
      <c r="C365" s="181" t="s">
        <v>59</v>
      </c>
      <c r="D365" s="115" t="s">
        <v>162</v>
      </c>
      <c r="E365" s="115" t="s">
        <v>2832</v>
      </c>
      <c r="F365" s="175" t="s">
        <v>2775</v>
      </c>
      <c r="G365" s="115" t="s">
        <v>4320</v>
      </c>
      <c r="H365" s="176" t="s">
        <v>602</v>
      </c>
      <c r="I365" s="177" t="s">
        <v>600</v>
      </c>
      <c r="J365" s="177" t="s">
        <v>3364</v>
      </c>
      <c r="K365" s="177" t="s">
        <v>2964</v>
      </c>
      <c r="L365" s="177" t="s">
        <v>592</v>
      </c>
      <c r="M365" s="178" t="s">
        <v>3057</v>
      </c>
      <c r="N365" s="178" t="s">
        <v>2796</v>
      </c>
      <c r="O365" s="178" t="s">
        <v>2781</v>
      </c>
      <c r="P365" s="178" t="s">
        <v>538</v>
      </c>
      <c r="Q365" s="179" t="s">
        <v>538</v>
      </c>
      <c r="R365" s="179" t="s">
        <v>582</v>
      </c>
      <c r="S365" s="180" t="s">
        <v>4321</v>
      </c>
      <c r="T365" s="178" t="s">
        <v>2791</v>
      </c>
      <c r="U365" s="178" t="s">
        <v>2791</v>
      </c>
      <c r="V365" s="178" t="s">
        <v>2791</v>
      </c>
      <c r="W365" s="178" t="s">
        <v>2791</v>
      </c>
      <c r="X365" s="178" t="s">
        <v>2791</v>
      </c>
      <c r="Y365" s="178" t="s">
        <v>2791</v>
      </c>
      <c r="Z365" s="178" t="s">
        <v>2791</v>
      </c>
      <c r="AA365" s="178" t="s">
        <v>2791</v>
      </c>
      <c r="AB365" s="178" t="s">
        <v>2791</v>
      </c>
      <c r="AC365" s="120" t="s">
        <v>2791</v>
      </c>
      <c r="AD365" s="120" t="s">
        <v>2791</v>
      </c>
      <c r="AE365" s="120" t="s">
        <v>2791</v>
      </c>
      <c r="AF365" s="120" t="s">
        <v>2791</v>
      </c>
      <c r="AG365" s="95" t="s">
        <v>3057</v>
      </c>
      <c r="AH365" s="123">
        <f>COUNTIF(Ongoing!$A$2:$X$26,A365)</f>
        <v>0</v>
      </c>
    </row>
    <row r="366" ht="26.25" customHeight="1">
      <c r="A366" s="180" t="s">
        <v>596</v>
      </c>
      <c r="B366" s="180" t="s">
        <v>917</v>
      </c>
      <c r="C366" s="181" t="s">
        <v>59</v>
      </c>
      <c r="D366" s="115" t="s">
        <v>244</v>
      </c>
      <c r="E366" s="115" t="s">
        <v>2987</v>
      </c>
      <c r="F366" s="175" t="s">
        <v>2775</v>
      </c>
      <c r="G366" s="115" t="s">
        <v>4322</v>
      </c>
      <c r="H366" s="176" t="s">
        <v>731</v>
      </c>
      <c r="I366" s="177" t="s">
        <v>443</v>
      </c>
      <c r="J366" s="177" t="s">
        <v>2977</v>
      </c>
      <c r="K366" s="177" t="s">
        <v>2930</v>
      </c>
      <c r="L366" s="177" t="s">
        <v>2782</v>
      </c>
      <c r="M366" s="178" t="s">
        <v>2795</v>
      </c>
      <c r="N366" s="178" t="s">
        <v>2796</v>
      </c>
      <c r="O366" s="178" t="s">
        <v>2781</v>
      </c>
      <c r="P366" s="178" t="s">
        <v>538</v>
      </c>
      <c r="Q366" s="179" t="s">
        <v>538</v>
      </c>
      <c r="R366" s="179" t="s">
        <v>582</v>
      </c>
      <c r="S366" s="180" t="s">
        <v>4323</v>
      </c>
      <c r="T366" s="178" t="s">
        <v>2791</v>
      </c>
      <c r="U366" s="178" t="s">
        <v>2791</v>
      </c>
      <c r="V366" s="178" t="s">
        <v>2791</v>
      </c>
      <c r="W366" s="178" t="s">
        <v>2791</v>
      </c>
      <c r="X366" s="178" t="s">
        <v>2791</v>
      </c>
      <c r="Y366" s="178" t="s">
        <v>2791</v>
      </c>
      <c r="Z366" s="178" t="s">
        <v>2791</v>
      </c>
      <c r="AA366" s="178" t="s">
        <v>2791</v>
      </c>
      <c r="AB366" s="178" t="s">
        <v>2791</v>
      </c>
      <c r="AC366" s="120" t="s">
        <v>2791</v>
      </c>
      <c r="AD366" s="120" t="s">
        <v>2791</v>
      </c>
      <c r="AE366" s="120" t="s">
        <v>2791</v>
      </c>
      <c r="AF366" s="120" t="s">
        <v>2791</v>
      </c>
      <c r="AG366" s="95" t="s">
        <v>2795</v>
      </c>
      <c r="AH366" s="123">
        <f>COUNTIF(Ongoing!$A$2:$X$26,A366)</f>
        <v>0</v>
      </c>
    </row>
    <row r="367" ht="26.25" customHeight="1">
      <c r="A367" s="180" t="s">
        <v>840</v>
      </c>
      <c r="B367" s="180" t="s">
        <v>63</v>
      </c>
      <c r="C367" s="181" t="s">
        <v>70</v>
      </c>
      <c r="D367" s="115" t="s">
        <v>151</v>
      </c>
      <c r="E367" s="115" t="s">
        <v>2901</v>
      </c>
      <c r="F367" s="175" t="s">
        <v>2775</v>
      </c>
      <c r="G367" s="115" t="s">
        <v>4324</v>
      </c>
      <c r="H367" s="176" t="s">
        <v>845</v>
      </c>
      <c r="I367" s="177" t="s">
        <v>320</v>
      </c>
      <c r="J367" s="177" t="s">
        <v>2823</v>
      </c>
      <c r="K367" s="177" t="s">
        <v>2810</v>
      </c>
      <c r="L367" s="177" t="s">
        <v>592</v>
      </c>
      <c r="M367" s="178" t="s">
        <v>2795</v>
      </c>
      <c r="N367" s="178" t="s">
        <v>2796</v>
      </c>
      <c r="O367" s="178" t="s">
        <v>2781</v>
      </c>
      <c r="P367" s="178" t="s">
        <v>538</v>
      </c>
      <c r="Q367" s="179" t="s">
        <v>538</v>
      </c>
      <c r="R367" s="179" t="s">
        <v>618</v>
      </c>
      <c r="S367" s="180" t="s">
        <v>4325</v>
      </c>
      <c r="T367" s="178" t="s">
        <v>2791</v>
      </c>
      <c r="U367" s="178" t="s">
        <v>2791</v>
      </c>
      <c r="V367" s="178" t="s">
        <v>2791</v>
      </c>
      <c r="W367" s="178" t="s">
        <v>2791</v>
      </c>
      <c r="X367" s="178" t="s">
        <v>2791</v>
      </c>
      <c r="Y367" s="178" t="s">
        <v>2791</v>
      </c>
      <c r="Z367" s="178" t="s">
        <v>2791</v>
      </c>
      <c r="AA367" s="178" t="s">
        <v>2791</v>
      </c>
      <c r="AB367" s="178" t="s">
        <v>2791</v>
      </c>
      <c r="AC367" s="120" t="s">
        <v>2791</v>
      </c>
      <c r="AD367" s="120" t="s">
        <v>2791</v>
      </c>
      <c r="AE367" s="120" t="s">
        <v>2791</v>
      </c>
      <c r="AF367" s="120" t="s">
        <v>2791</v>
      </c>
      <c r="AG367" s="95" t="s">
        <v>2795</v>
      </c>
      <c r="AH367" s="123">
        <f>COUNTIF(Ongoing!$A$2:$X$26,A367)</f>
        <v>0</v>
      </c>
    </row>
    <row r="368" ht="26.25" customHeight="1">
      <c r="A368" s="180" t="s">
        <v>593</v>
      </c>
      <c r="B368" s="180" t="s">
        <v>917</v>
      </c>
      <c r="C368" s="181" t="s">
        <v>56</v>
      </c>
      <c r="D368" s="115" t="s">
        <v>241</v>
      </c>
      <c r="E368" s="115" t="s">
        <v>3292</v>
      </c>
      <c r="F368" s="175" t="s">
        <v>2775</v>
      </c>
      <c r="G368" s="115" t="s">
        <v>4326</v>
      </c>
      <c r="H368" s="176" t="s">
        <v>269</v>
      </c>
      <c r="I368" s="177" t="s">
        <v>529</v>
      </c>
      <c r="J368" s="177" t="s">
        <v>2809</v>
      </c>
      <c r="K368" s="177" t="s">
        <v>3980</v>
      </c>
      <c r="L368" s="177" t="s">
        <v>2999</v>
      </c>
      <c r="M368" s="178" t="s">
        <v>3171</v>
      </c>
      <c r="N368" s="178" t="s">
        <v>2796</v>
      </c>
      <c r="O368" s="178" t="s">
        <v>2781</v>
      </c>
      <c r="P368" s="178" t="s">
        <v>538</v>
      </c>
      <c r="Q368" s="179" t="s">
        <v>538</v>
      </c>
      <c r="R368" s="179" t="s">
        <v>582</v>
      </c>
      <c r="S368" s="180" t="s">
        <v>4327</v>
      </c>
      <c r="T368" s="178" t="s">
        <v>2791</v>
      </c>
      <c r="U368" s="178" t="s">
        <v>2791</v>
      </c>
      <c r="V368" s="178" t="s">
        <v>2791</v>
      </c>
      <c r="W368" s="178" t="s">
        <v>2791</v>
      </c>
      <c r="X368" s="178" t="s">
        <v>2791</v>
      </c>
      <c r="Y368" s="178" t="s">
        <v>2791</v>
      </c>
      <c r="Z368" s="178" t="s">
        <v>2791</v>
      </c>
      <c r="AA368" s="178" t="s">
        <v>2791</v>
      </c>
      <c r="AB368" s="178" t="s">
        <v>2791</v>
      </c>
      <c r="AC368" s="120" t="s">
        <v>2791</v>
      </c>
      <c r="AD368" s="120" t="s">
        <v>2791</v>
      </c>
      <c r="AE368" s="120" t="s">
        <v>2791</v>
      </c>
      <c r="AF368" s="120" t="s">
        <v>2791</v>
      </c>
      <c r="AG368" s="95" t="s">
        <v>3171</v>
      </c>
      <c r="AH368" s="123">
        <f>COUNTIF(Ongoing!$A$2:$X$26,A368)</f>
        <v>0</v>
      </c>
    </row>
    <row r="369" ht="26.25" customHeight="1">
      <c r="A369" s="180" t="s">
        <v>809</v>
      </c>
      <c r="B369" s="180" t="s">
        <v>63</v>
      </c>
      <c r="C369" s="181" t="s">
        <v>70</v>
      </c>
      <c r="D369" s="115" t="s">
        <v>264</v>
      </c>
      <c r="E369" s="115" t="s">
        <v>2961</v>
      </c>
      <c r="F369" s="175" t="s">
        <v>2775</v>
      </c>
      <c r="G369" s="115" t="s">
        <v>4328</v>
      </c>
      <c r="H369" s="176" t="s">
        <v>644</v>
      </c>
      <c r="I369" s="177" t="s">
        <v>494</v>
      </c>
      <c r="J369" s="177" t="s">
        <v>2823</v>
      </c>
      <c r="K369" s="177" t="s">
        <v>2810</v>
      </c>
      <c r="L369" s="177" t="s">
        <v>2824</v>
      </c>
      <c r="M369" s="178" t="s">
        <v>4114</v>
      </c>
      <c r="N369" s="178" t="s">
        <v>2796</v>
      </c>
      <c r="O369" s="178" t="s">
        <v>2781</v>
      </c>
      <c r="P369" s="178" t="s">
        <v>538</v>
      </c>
      <c r="Q369" s="179" t="s">
        <v>538</v>
      </c>
      <c r="R369" s="179" t="s">
        <v>618</v>
      </c>
      <c r="S369" s="180" t="s">
        <v>4329</v>
      </c>
      <c r="T369" s="178" t="s">
        <v>2791</v>
      </c>
      <c r="U369" s="178" t="s">
        <v>2791</v>
      </c>
      <c r="V369" s="178" t="s">
        <v>2791</v>
      </c>
      <c r="W369" s="178" t="s">
        <v>2791</v>
      </c>
      <c r="X369" s="178" t="s">
        <v>2791</v>
      </c>
      <c r="Y369" s="178" t="s">
        <v>2791</v>
      </c>
      <c r="Z369" s="178" t="s">
        <v>2791</v>
      </c>
      <c r="AA369" s="178" t="s">
        <v>2791</v>
      </c>
      <c r="AB369" s="178" t="s">
        <v>2791</v>
      </c>
      <c r="AC369" s="120" t="s">
        <v>2791</v>
      </c>
      <c r="AD369" s="120" t="s">
        <v>2791</v>
      </c>
      <c r="AE369" s="120" t="s">
        <v>2791</v>
      </c>
      <c r="AF369" s="120" t="s">
        <v>2791</v>
      </c>
      <c r="AG369" s="95" t="s">
        <v>4114</v>
      </c>
      <c r="AH369" s="123">
        <f>COUNTIF(Ongoing!$A$2:$X$26,A369)</f>
        <v>0</v>
      </c>
    </row>
    <row r="370" ht="26.25" customHeight="1">
      <c r="A370" s="180" t="s">
        <v>213</v>
      </c>
      <c r="B370" s="180" t="s">
        <v>917</v>
      </c>
      <c r="C370" s="181" t="s">
        <v>53</v>
      </c>
      <c r="D370" s="115" t="s">
        <v>143</v>
      </c>
      <c r="E370" s="115" t="s">
        <v>3430</v>
      </c>
      <c r="F370" s="175" t="s">
        <v>2775</v>
      </c>
      <c r="G370" s="115" t="s">
        <v>4330</v>
      </c>
      <c r="H370" s="176" t="s">
        <v>388</v>
      </c>
      <c r="I370" s="177" t="s">
        <v>214</v>
      </c>
      <c r="J370" s="177" t="s">
        <v>1996</v>
      </c>
      <c r="K370" s="177" t="s">
        <v>4331</v>
      </c>
      <c r="L370" s="177" t="s">
        <v>3194</v>
      </c>
      <c r="M370" s="178" t="s">
        <v>2941</v>
      </c>
      <c r="N370" s="178" t="s">
        <v>2796</v>
      </c>
      <c r="O370" s="178" t="s">
        <v>3172</v>
      </c>
      <c r="P370" s="178" t="s">
        <v>538</v>
      </c>
      <c r="Q370" s="179" t="s">
        <v>538</v>
      </c>
      <c r="R370" s="179" t="s">
        <v>182</v>
      </c>
      <c r="S370" s="180" t="s">
        <v>4332</v>
      </c>
      <c r="T370" s="178" t="s">
        <v>2791</v>
      </c>
      <c r="U370" s="178" t="s">
        <v>2791</v>
      </c>
      <c r="V370" s="178" t="s">
        <v>2791</v>
      </c>
      <c r="W370" s="178" t="s">
        <v>2791</v>
      </c>
      <c r="X370" s="178" t="s">
        <v>2791</v>
      </c>
      <c r="Y370" s="178" t="s">
        <v>2791</v>
      </c>
      <c r="Z370" s="178" t="s">
        <v>2791</v>
      </c>
      <c r="AA370" s="178" t="s">
        <v>2791</v>
      </c>
      <c r="AB370" s="178" t="s">
        <v>2791</v>
      </c>
      <c r="AC370" s="120" t="s">
        <v>2791</v>
      </c>
      <c r="AD370" s="120" t="s">
        <v>2791</v>
      </c>
      <c r="AE370" s="120" t="s">
        <v>2791</v>
      </c>
      <c r="AF370" s="120" t="s">
        <v>2791</v>
      </c>
      <c r="AG370" s="95" t="s">
        <v>2941</v>
      </c>
      <c r="AH370" s="123">
        <f>COUNTIF(Ongoing!$A$2:$X$26,A370)</f>
        <v>0</v>
      </c>
    </row>
    <row r="371" ht="26.25" customHeight="1">
      <c r="A371" s="180" t="s">
        <v>475</v>
      </c>
      <c r="B371" s="180" t="s">
        <v>63</v>
      </c>
      <c r="C371" s="181" t="s">
        <v>72</v>
      </c>
      <c r="D371" s="115" t="s">
        <v>151</v>
      </c>
      <c r="E371" s="115" t="s">
        <v>2901</v>
      </c>
      <c r="F371" s="175" t="s">
        <v>2775</v>
      </c>
      <c r="G371" s="115" t="s">
        <v>4333</v>
      </c>
      <c r="H371" s="176" t="s">
        <v>182</v>
      </c>
      <c r="I371" s="177" t="s">
        <v>411</v>
      </c>
      <c r="J371" s="177" t="s">
        <v>2876</v>
      </c>
      <c r="K371" s="177" t="s">
        <v>3014</v>
      </c>
      <c r="L371" s="177" t="s">
        <v>3094</v>
      </c>
      <c r="M371" s="178" t="s">
        <v>3450</v>
      </c>
      <c r="N371" s="178" t="s">
        <v>3004</v>
      </c>
      <c r="O371" s="178" t="s">
        <v>3172</v>
      </c>
      <c r="P371" s="178" t="s">
        <v>538</v>
      </c>
      <c r="Q371" s="179" t="s">
        <v>538</v>
      </c>
      <c r="R371" s="179" t="s">
        <v>431</v>
      </c>
      <c r="S371" s="180" t="s">
        <v>4334</v>
      </c>
      <c r="T371" s="178" t="s">
        <v>2791</v>
      </c>
      <c r="U371" s="178" t="s">
        <v>2791</v>
      </c>
      <c r="V371" s="178" t="s">
        <v>2791</v>
      </c>
      <c r="W371" s="178" t="s">
        <v>2791</v>
      </c>
      <c r="X371" s="178" t="s">
        <v>2791</v>
      </c>
      <c r="Y371" s="178" t="s">
        <v>2791</v>
      </c>
      <c r="Z371" s="178" t="s">
        <v>2791</v>
      </c>
      <c r="AA371" s="178" t="s">
        <v>2791</v>
      </c>
      <c r="AB371" s="178" t="s">
        <v>2791</v>
      </c>
      <c r="AC371" s="120" t="s">
        <v>2791</v>
      </c>
      <c r="AD371" s="120" t="s">
        <v>2791</v>
      </c>
      <c r="AE371" s="120" t="s">
        <v>2791</v>
      </c>
      <c r="AF371" s="120" t="s">
        <v>2791</v>
      </c>
      <c r="AG371" s="95" t="s">
        <v>3450</v>
      </c>
      <c r="AH371" s="123">
        <f>COUNTIF(Ongoing!$A$2:$X$26,A371)</f>
        <v>0</v>
      </c>
    </row>
    <row r="372" ht="26.25" customHeight="1">
      <c r="A372" s="180" t="s">
        <v>583</v>
      </c>
      <c r="B372" s="180" t="s">
        <v>917</v>
      </c>
      <c r="C372" s="181" t="s">
        <v>61</v>
      </c>
      <c r="D372" s="115" t="s">
        <v>177</v>
      </c>
      <c r="E372" s="115" t="s">
        <v>3107</v>
      </c>
      <c r="F372" s="175" t="s">
        <v>2775</v>
      </c>
      <c r="G372" s="115" t="s">
        <v>4335</v>
      </c>
      <c r="H372" s="176" t="s">
        <v>829</v>
      </c>
      <c r="I372" s="177" t="s">
        <v>584</v>
      </c>
      <c r="J372" s="177" t="s">
        <v>3270</v>
      </c>
      <c r="K372" s="177" t="s">
        <v>3014</v>
      </c>
      <c r="L372" s="177" t="s">
        <v>3015</v>
      </c>
      <c r="M372" s="178" t="s">
        <v>2917</v>
      </c>
      <c r="N372" s="178" t="s">
        <v>2796</v>
      </c>
      <c r="O372" s="178" t="s">
        <v>2781</v>
      </c>
      <c r="P372" s="178" t="s">
        <v>538</v>
      </c>
      <c r="Q372" s="179" t="s">
        <v>538</v>
      </c>
      <c r="R372" s="179" t="s">
        <v>582</v>
      </c>
      <c r="S372" s="180" t="s">
        <v>4336</v>
      </c>
      <c r="T372" s="178" t="s">
        <v>2791</v>
      </c>
      <c r="U372" s="178" t="s">
        <v>2791</v>
      </c>
      <c r="V372" s="178" t="s">
        <v>2791</v>
      </c>
      <c r="W372" s="178" t="s">
        <v>2791</v>
      </c>
      <c r="X372" s="178" t="s">
        <v>2791</v>
      </c>
      <c r="Y372" s="178" t="s">
        <v>2791</v>
      </c>
      <c r="Z372" s="178" t="s">
        <v>2791</v>
      </c>
      <c r="AA372" s="178" t="s">
        <v>2791</v>
      </c>
      <c r="AB372" s="178" t="s">
        <v>2791</v>
      </c>
      <c r="AC372" s="120" t="s">
        <v>2791</v>
      </c>
      <c r="AD372" s="120" t="s">
        <v>2791</v>
      </c>
      <c r="AE372" s="120" t="s">
        <v>2791</v>
      </c>
      <c r="AF372" s="120" t="s">
        <v>2791</v>
      </c>
      <c r="AG372" s="95" t="s">
        <v>2917</v>
      </c>
      <c r="AH372" s="123">
        <f>COUNTIF(Ongoing!$A$2:$X$26,A372)</f>
        <v>0</v>
      </c>
    </row>
    <row r="373" ht="26.25" customHeight="1">
      <c r="A373" s="180" t="s">
        <v>689</v>
      </c>
      <c r="B373" s="180" t="s">
        <v>917</v>
      </c>
      <c r="C373" s="181" t="s">
        <v>53</v>
      </c>
      <c r="D373" s="115" t="s">
        <v>241</v>
      </c>
      <c r="E373" s="115" t="s">
        <v>3292</v>
      </c>
      <c r="F373" s="175" t="s">
        <v>2775</v>
      </c>
      <c r="G373" s="115" t="s">
        <v>4337</v>
      </c>
      <c r="H373" s="176" t="s">
        <v>3152</v>
      </c>
      <c r="I373" s="177" t="s">
        <v>577</v>
      </c>
      <c r="J373" s="177" t="s">
        <v>2876</v>
      </c>
      <c r="K373" s="177" t="s">
        <v>2810</v>
      </c>
      <c r="L373" s="177" t="s">
        <v>2999</v>
      </c>
      <c r="M373" s="178" t="s">
        <v>3016</v>
      </c>
      <c r="N373" s="178" t="s">
        <v>2796</v>
      </c>
      <c r="O373" s="178" t="s">
        <v>2781</v>
      </c>
      <c r="P373" s="178" t="s">
        <v>538</v>
      </c>
      <c r="Q373" s="179" t="s">
        <v>538</v>
      </c>
      <c r="R373" s="179" t="s">
        <v>618</v>
      </c>
      <c r="S373" s="180" t="s">
        <v>4338</v>
      </c>
      <c r="T373" s="178" t="s">
        <v>2791</v>
      </c>
      <c r="U373" s="178" t="s">
        <v>2791</v>
      </c>
      <c r="V373" s="178" t="s">
        <v>2791</v>
      </c>
      <c r="W373" s="178" t="s">
        <v>2791</v>
      </c>
      <c r="X373" s="178" t="s">
        <v>2791</v>
      </c>
      <c r="Y373" s="178" t="s">
        <v>2791</v>
      </c>
      <c r="Z373" s="178" t="s">
        <v>2791</v>
      </c>
      <c r="AA373" s="178" t="s">
        <v>2791</v>
      </c>
      <c r="AB373" s="178" t="s">
        <v>2791</v>
      </c>
      <c r="AC373" s="120" t="s">
        <v>2791</v>
      </c>
      <c r="AD373" s="120" t="s">
        <v>2791</v>
      </c>
      <c r="AE373" s="120" t="s">
        <v>2791</v>
      </c>
      <c r="AF373" s="120" t="s">
        <v>2791</v>
      </c>
      <c r="AG373" s="95" t="s">
        <v>3016</v>
      </c>
      <c r="AH373" s="123">
        <f>COUNTIF(Ongoing!$A$2:$X$26,A373)</f>
        <v>0</v>
      </c>
    </row>
    <row r="374" ht="26.25" customHeight="1">
      <c r="A374" s="180" t="s">
        <v>683</v>
      </c>
      <c r="B374" s="180" t="s">
        <v>917</v>
      </c>
      <c r="C374" s="181" t="s">
        <v>53</v>
      </c>
      <c r="D374" s="115" t="s">
        <v>151</v>
      </c>
      <c r="E374" s="115" t="s">
        <v>2901</v>
      </c>
      <c r="F374" s="175" t="s">
        <v>2775</v>
      </c>
      <c r="G374" s="115" t="s">
        <v>4339</v>
      </c>
      <c r="H374" s="176" t="s">
        <v>829</v>
      </c>
      <c r="I374" s="177" t="s">
        <v>502</v>
      </c>
      <c r="J374" s="177" t="s">
        <v>3270</v>
      </c>
      <c r="K374" s="177" t="s">
        <v>2823</v>
      </c>
      <c r="L374" s="177" t="s">
        <v>411</v>
      </c>
      <c r="M374" s="178" t="s">
        <v>3195</v>
      </c>
      <c r="N374" s="178" t="s">
        <v>2796</v>
      </c>
      <c r="O374" s="178" t="s">
        <v>2781</v>
      </c>
      <c r="P374" s="178" t="s">
        <v>538</v>
      </c>
      <c r="Q374" s="179" t="s">
        <v>538</v>
      </c>
      <c r="R374" s="179" t="s">
        <v>618</v>
      </c>
      <c r="S374" s="180" t="s">
        <v>4340</v>
      </c>
      <c r="T374" s="178" t="s">
        <v>2791</v>
      </c>
      <c r="U374" s="178" t="s">
        <v>2791</v>
      </c>
      <c r="V374" s="178" t="s">
        <v>2791</v>
      </c>
      <c r="W374" s="178" t="s">
        <v>2791</v>
      </c>
      <c r="X374" s="178" t="s">
        <v>2791</v>
      </c>
      <c r="Y374" s="178" t="s">
        <v>2791</v>
      </c>
      <c r="Z374" s="178" t="s">
        <v>2791</v>
      </c>
      <c r="AA374" s="178" t="s">
        <v>2791</v>
      </c>
      <c r="AB374" s="178" t="s">
        <v>2791</v>
      </c>
      <c r="AC374" s="120" t="s">
        <v>2791</v>
      </c>
      <c r="AD374" s="120" t="s">
        <v>2791</v>
      </c>
      <c r="AE374" s="120" t="s">
        <v>2791</v>
      </c>
      <c r="AF374" s="120" t="s">
        <v>2791</v>
      </c>
      <c r="AG374" s="95" t="s">
        <v>3195</v>
      </c>
      <c r="AH374" s="123">
        <f>COUNTIF(Ongoing!$A$2:$X$26,A374)</f>
        <v>0</v>
      </c>
    </row>
    <row r="375" ht="26.25" customHeight="1">
      <c r="A375" s="180" t="s">
        <v>752</v>
      </c>
      <c r="B375" s="180" t="s">
        <v>917</v>
      </c>
      <c r="C375" s="181" t="s">
        <v>57</v>
      </c>
      <c r="D375" s="115" t="s">
        <v>264</v>
      </c>
      <c r="E375" s="115" t="s">
        <v>2961</v>
      </c>
      <c r="F375" s="175" t="s">
        <v>2775</v>
      </c>
      <c r="G375" s="115" t="s">
        <v>4341</v>
      </c>
      <c r="H375" s="176" t="s">
        <v>87</v>
      </c>
      <c r="I375" s="177" t="s">
        <v>320</v>
      </c>
      <c r="J375" s="177" t="s">
        <v>2823</v>
      </c>
      <c r="K375" s="177" t="s">
        <v>2810</v>
      </c>
      <c r="L375" s="177" t="s">
        <v>2955</v>
      </c>
      <c r="M375" s="178" t="s">
        <v>3579</v>
      </c>
      <c r="N375" s="178" t="s">
        <v>2796</v>
      </c>
      <c r="O375" s="178" t="s">
        <v>2781</v>
      </c>
      <c r="P375" s="178" t="s">
        <v>538</v>
      </c>
      <c r="Q375" s="179" t="s">
        <v>538</v>
      </c>
      <c r="R375" s="179" t="s">
        <v>618</v>
      </c>
      <c r="S375" s="180" t="s">
        <v>4342</v>
      </c>
      <c r="T375" s="178" t="s">
        <v>2791</v>
      </c>
      <c r="U375" s="178" t="s">
        <v>2791</v>
      </c>
      <c r="V375" s="178" t="s">
        <v>2791</v>
      </c>
      <c r="W375" s="178" t="s">
        <v>2791</v>
      </c>
      <c r="X375" s="178" t="s">
        <v>2791</v>
      </c>
      <c r="Y375" s="178" t="s">
        <v>2791</v>
      </c>
      <c r="Z375" s="178" t="s">
        <v>2791</v>
      </c>
      <c r="AA375" s="178" t="s">
        <v>2791</v>
      </c>
      <c r="AB375" s="178" t="s">
        <v>2791</v>
      </c>
      <c r="AC375" s="120" t="s">
        <v>2791</v>
      </c>
      <c r="AD375" s="120" t="s">
        <v>2791</v>
      </c>
      <c r="AE375" s="120" t="s">
        <v>2791</v>
      </c>
      <c r="AF375" s="120" t="s">
        <v>2791</v>
      </c>
      <c r="AG375" s="95" t="s">
        <v>3579</v>
      </c>
      <c r="AH375" s="123">
        <f>COUNTIF(Ongoing!$A$2:$X$26,A375)</f>
        <v>0</v>
      </c>
    </row>
    <row r="376" ht="26.25" customHeight="1">
      <c r="A376" s="180" t="s">
        <v>603</v>
      </c>
      <c r="B376" s="180" t="s">
        <v>63</v>
      </c>
      <c r="C376" s="181" t="s">
        <v>70</v>
      </c>
      <c r="D376" s="115" t="s">
        <v>241</v>
      </c>
      <c r="E376" s="115" t="s">
        <v>3292</v>
      </c>
      <c r="F376" s="175" t="s">
        <v>2775</v>
      </c>
      <c r="G376" s="115" t="s">
        <v>4343</v>
      </c>
      <c r="H376" s="176" t="s">
        <v>634</v>
      </c>
      <c r="I376" s="177" t="s">
        <v>604</v>
      </c>
      <c r="J376" s="177" t="s">
        <v>2823</v>
      </c>
      <c r="K376" s="177" t="s">
        <v>3980</v>
      </c>
      <c r="L376" s="177" t="s">
        <v>2990</v>
      </c>
      <c r="M376" s="178" t="s">
        <v>3073</v>
      </c>
      <c r="N376" s="178" t="s">
        <v>2796</v>
      </c>
      <c r="O376" s="178" t="s">
        <v>2781</v>
      </c>
      <c r="P376" s="178" t="s">
        <v>538</v>
      </c>
      <c r="Q376" s="179" t="s">
        <v>538</v>
      </c>
      <c r="R376" s="179" t="s">
        <v>582</v>
      </c>
      <c r="S376" s="180" t="s">
        <v>4344</v>
      </c>
      <c r="T376" s="178" t="s">
        <v>2791</v>
      </c>
      <c r="U376" s="178" t="s">
        <v>2791</v>
      </c>
      <c r="V376" s="178" t="s">
        <v>2791</v>
      </c>
      <c r="W376" s="178" t="s">
        <v>2791</v>
      </c>
      <c r="X376" s="178" t="s">
        <v>2791</v>
      </c>
      <c r="Y376" s="178" t="s">
        <v>2791</v>
      </c>
      <c r="Z376" s="178" t="s">
        <v>2791</v>
      </c>
      <c r="AA376" s="178" t="s">
        <v>2791</v>
      </c>
      <c r="AB376" s="178" t="s">
        <v>2791</v>
      </c>
      <c r="AC376" s="120" t="s">
        <v>2791</v>
      </c>
      <c r="AD376" s="120" t="s">
        <v>2791</v>
      </c>
      <c r="AE376" s="120" t="s">
        <v>2791</v>
      </c>
      <c r="AF376" s="120" t="s">
        <v>2791</v>
      </c>
      <c r="AG376" s="95" t="s">
        <v>3073</v>
      </c>
      <c r="AH376" s="123">
        <f>COUNTIF(Ongoing!$A$2:$X$26,A376)</f>
        <v>0</v>
      </c>
    </row>
    <row r="377" ht="26.25" customHeight="1">
      <c r="A377" s="180" t="s">
        <v>543</v>
      </c>
      <c r="B377" s="180" t="s">
        <v>78</v>
      </c>
      <c r="C377" s="181" t="s">
        <v>124</v>
      </c>
      <c r="D377" s="115" t="s">
        <v>177</v>
      </c>
      <c r="E377" s="115" t="s">
        <v>3107</v>
      </c>
      <c r="F377" s="175" t="s">
        <v>2775</v>
      </c>
      <c r="G377" s="115" t="s">
        <v>4345</v>
      </c>
      <c r="H377" s="176" t="s">
        <v>502</v>
      </c>
      <c r="I377" s="177" t="s">
        <v>494</v>
      </c>
      <c r="J377" s="177" t="s">
        <v>2823</v>
      </c>
      <c r="K377" s="177" t="s">
        <v>2810</v>
      </c>
      <c r="L377" s="177" t="s">
        <v>2981</v>
      </c>
      <c r="M377" s="178" t="s">
        <v>3646</v>
      </c>
      <c r="N377" s="178" t="s">
        <v>2796</v>
      </c>
      <c r="O377" s="178" t="s">
        <v>2781</v>
      </c>
      <c r="P377" s="178" t="s">
        <v>538</v>
      </c>
      <c r="Q377" s="179" t="s">
        <v>538</v>
      </c>
      <c r="R377" s="179" t="s">
        <v>413</v>
      </c>
      <c r="S377" s="180" t="s">
        <v>4346</v>
      </c>
      <c r="T377" s="178" t="s">
        <v>2791</v>
      </c>
      <c r="U377" s="178" t="s">
        <v>2791</v>
      </c>
      <c r="V377" s="178" t="s">
        <v>2791</v>
      </c>
      <c r="W377" s="178" t="s">
        <v>2791</v>
      </c>
      <c r="X377" s="178" t="s">
        <v>2791</v>
      </c>
      <c r="Y377" s="178" t="s">
        <v>2791</v>
      </c>
      <c r="Z377" s="178" t="s">
        <v>2791</v>
      </c>
      <c r="AA377" s="178" t="s">
        <v>2791</v>
      </c>
      <c r="AB377" s="178" t="s">
        <v>2791</v>
      </c>
      <c r="AC377" s="120" t="s">
        <v>2791</v>
      </c>
      <c r="AD377" s="120" t="s">
        <v>2791</v>
      </c>
      <c r="AE377" s="120" t="s">
        <v>2791</v>
      </c>
      <c r="AF377" s="120" t="s">
        <v>2791</v>
      </c>
      <c r="AG377" s="95" t="s">
        <v>3646</v>
      </c>
      <c r="AH377" s="123">
        <f>COUNTIF(Ongoing!$A$2:$X$26,A377)</f>
        <v>0</v>
      </c>
    </row>
    <row r="378" ht="26.25" customHeight="1">
      <c r="A378" s="180" t="s">
        <v>812</v>
      </c>
      <c r="B378" s="180" t="s">
        <v>63</v>
      </c>
      <c r="C378" s="181" t="s">
        <v>70</v>
      </c>
      <c r="D378" s="115" t="s">
        <v>177</v>
      </c>
      <c r="E378" s="115" t="s">
        <v>3107</v>
      </c>
      <c r="F378" s="175" t="s">
        <v>2775</v>
      </c>
      <c r="G378" s="115" t="s">
        <v>4347</v>
      </c>
      <c r="H378" s="176" t="s">
        <v>502</v>
      </c>
      <c r="I378" s="177" t="s">
        <v>487</v>
      </c>
      <c r="J378" s="177" t="s">
        <v>2823</v>
      </c>
      <c r="K378" s="177" t="s">
        <v>2810</v>
      </c>
      <c r="L378" s="177" t="s">
        <v>3103</v>
      </c>
      <c r="M378" s="178" t="s">
        <v>4204</v>
      </c>
      <c r="N378" s="178" t="s">
        <v>2796</v>
      </c>
      <c r="O378" s="178" t="s">
        <v>2781</v>
      </c>
      <c r="P378" s="178" t="s">
        <v>538</v>
      </c>
      <c r="Q378" s="179" t="s">
        <v>538</v>
      </c>
      <c r="R378" s="179" t="s">
        <v>618</v>
      </c>
      <c r="S378" s="180" t="s">
        <v>4348</v>
      </c>
      <c r="T378" s="178" t="s">
        <v>2791</v>
      </c>
      <c r="U378" s="178" t="s">
        <v>3425</v>
      </c>
      <c r="V378" s="178" t="s">
        <v>3215</v>
      </c>
      <c r="W378" s="178" t="s">
        <v>3993</v>
      </c>
      <c r="X378" s="178" t="s">
        <v>2791</v>
      </c>
      <c r="Y378" s="178" t="s">
        <v>2791</v>
      </c>
      <c r="Z378" s="178" t="s">
        <v>2791</v>
      </c>
      <c r="AA378" s="178" t="s">
        <v>2791</v>
      </c>
      <c r="AB378" s="178" t="s">
        <v>2791</v>
      </c>
      <c r="AC378" s="120" t="s">
        <v>2791</v>
      </c>
      <c r="AD378" s="120" t="s">
        <v>2791</v>
      </c>
      <c r="AE378" s="120" t="s">
        <v>2791</v>
      </c>
      <c r="AF378" s="120" t="s">
        <v>2791</v>
      </c>
      <c r="AG378" s="95" t="s">
        <v>4204</v>
      </c>
      <c r="AH378" s="123">
        <f>COUNTIF(Ongoing!$A$2:$X$26,A378)</f>
        <v>0</v>
      </c>
    </row>
    <row r="379" ht="26.25" customHeight="1">
      <c r="A379" s="180" t="s">
        <v>674</v>
      </c>
      <c r="B379" s="180" t="s">
        <v>917</v>
      </c>
      <c r="C379" s="181" t="s">
        <v>53</v>
      </c>
      <c r="D379" s="115" t="s">
        <v>177</v>
      </c>
      <c r="E379" s="115" t="s">
        <v>3107</v>
      </c>
      <c r="F379" s="175" t="s">
        <v>2775</v>
      </c>
      <c r="G379" s="115" t="s">
        <v>4349</v>
      </c>
      <c r="H379" s="176" t="s">
        <v>4139</v>
      </c>
      <c r="I379" s="177" t="s">
        <v>628</v>
      </c>
      <c r="J379" s="177" t="s">
        <v>2809</v>
      </c>
      <c r="K379" s="177" t="s">
        <v>2823</v>
      </c>
      <c r="L379" s="177" t="s">
        <v>2931</v>
      </c>
      <c r="M379" s="178" t="s">
        <v>2905</v>
      </c>
      <c r="N379" s="178" t="s">
        <v>2796</v>
      </c>
      <c r="O379" s="178" t="s">
        <v>2781</v>
      </c>
      <c r="P379" s="178" t="s">
        <v>538</v>
      </c>
      <c r="Q379" s="179" t="s">
        <v>538</v>
      </c>
      <c r="R379" s="179" t="s">
        <v>618</v>
      </c>
      <c r="S379" s="180" t="s">
        <v>4350</v>
      </c>
      <c r="T379" s="178" t="s">
        <v>2791</v>
      </c>
      <c r="U379" s="178" t="s">
        <v>2791</v>
      </c>
      <c r="V379" s="178" t="s">
        <v>2791</v>
      </c>
      <c r="W379" s="178" t="s">
        <v>2791</v>
      </c>
      <c r="X379" s="178" t="s">
        <v>2791</v>
      </c>
      <c r="Y379" s="178" t="s">
        <v>2791</v>
      </c>
      <c r="Z379" s="178" t="s">
        <v>2791</v>
      </c>
      <c r="AA379" s="178" t="s">
        <v>2791</v>
      </c>
      <c r="AB379" s="178" t="s">
        <v>2791</v>
      </c>
      <c r="AC379" s="120" t="s">
        <v>2791</v>
      </c>
      <c r="AD379" s="120" t="s">
        <v>2791</v>
      </c>
      <c r="AE379" s="120" t="s">
        <v>2791</v>
      </c>
      <c r="AF379" s="120" t="s">
        <v>2791</v>
      </c>
      <c r="AG379" s="95" t="s">
        <v>2905</v>
      </c>
      <c r="AH379" s="123">
        <f>COUNTIF(Ongoing!$A$2:$X$26,A379)</f>
        <v>0</v>
      </c>
    </row>
    <row r="380" ht="26.25" customHeight="1">
      <c r="A380" s="180" t="s">
        <v>819</v>
      </c>
      <c r="B380" s="180" t="s">
        <v>63</v>
      </c>
      <c r="C380" s="181" t="s">
        <v>70</v>
      </c>
      <c r="D380" s="115" t="s">
        <v>177</v>
      </c>
      <c r="E380" s="115" t="s">
        <v>3107</v>
      </c>
      <c r="F380" s="175" t="s">
        <v>2775</v>
      </c>
      <c r="G380" s="115" t="s">
        <v>4351</v>
      </c>
      <c r="H380" s="176" t="s">
        <v>845</v>
      </c>
      <c r="I380" s="177" t="s">
        <v>639</v>
      </c>
      <c r="J380" s="177" t="s">
        <v>2823</v>
      </c>
      <c r="K380" s="177" t="s">
        <v>2810</v>
      </c>
      <c r="L380" s="177" t="s">
        <v>584</v>
      </c>
      <c r="M380" s="178" t="s">
        <v>3682</v>
      </c>
      <c r="N380" s="178" t="s">
        <v>2796</v>
      </c>
      <c r="O380" s="178" t="s">
        <v>2781</v>
      </c>
      <c r="P380" s="178" t="s">
        <v>538</v>
      </c>
      <c r="Q380" s="179" t="s">
        <v>538</v>
      </c>
      <c r="R380" s="179" t="s">
        <v>618</v>
      </c>
      <c r="S380" s="180" t="s">
        <v>4352</v>
      </c>
      <c r="T380" s="178" t="s">
        <v>2791</v>
      </c>
      <c r="U380" s="178" t="s">
        <v>2842</v>
      </c>
      <c r="V380" s="178" t="s">
        <v>3180</v>
      </c>
      <c r="W380" s="178" t="s">
        <v>3051</v>
      </c>
      <c r="X380" s="178" t="s">
        <v>2791</v>
      </c>
      <c r="Y380" s="178" t="s">
        <v>2791</v>
      </c>
      <c r="Z380" s="178" t="s">
        <v>2791</v>
      </c>
      <c r="AA380" s="178" t="s">
        <v>2791</v>
      </c>
      <c r="AB380" s="178" t="s">
        <v>2791</v>
      </c>
      <c r="AC380" s="120" t="s">
        <v>2791</v>
      </c>
      <c r="AD380" s="120" t="s">
        <v>2791</v>
      </c>
      <c r="AE380" s="120" t="s">
        <v>2791</v>
      </c>
      <c r="AF380" s="120" t="s">
        <v>2791</v>
      </c>
      <c r="AG380" s="95" t="s">
        <v>3682</v>
      </c>
      <c r="AH380" s="123">
        <f>COUNTIF(Ongoing!$A$2:$X$26,A380)</f>
        <v>0</v>
      </c>
    </row>
    <row r="381" ht="26.25" customHeight="1">
      <c r="A381" s="180" t="s">
        <v>354</v>
      </c>
      <c r="B381" s="180" t="s">
        <v>974</v>
      </c>
      <c r="C381" s="181" t="s">
        <v>144</v>
      </c>
      <c r="D381" s="115" t="s">
        <v>98</v>
      </c>
      <c r="E381" s="115" t="s">
        <v>2889</v>
      </c>
      <c r="F381" s="175" t="s">
        <v>2775</v>
      </c>
      <c r="G381" s="115" t="s">
        <v>4353</v>
      </c>
      <c r="H381" s="176" t="s">
        <v>502</v>
      </c>
      <c r="I381" s="177" t="s">
        <v>320</v>
      </c>
      <c r="J381" s="177" t="s">
        <v>2823</v>
      </c>
      <c r="K381" s="177" t="s">
        <v>2810</v>
      </c>
      <c r="L381" s="177" t="s">
        <v>962</v>
      </c>
      <c r="M381" s="178" t="s">
        <v>904</v>
      </c>
      <c r="N381" s="178" t="s">
        <v>2796</v>
      </c>
      <c r="O381" s="178" t="s">
        <v>2781</v>
      </c>
      <c r="P381" s="178" t="s">
        <v>538</v>
      </c>
      <c r="Q381" s="179" t="s">
        <v>538</v>
      </c>
      <c r="R381" s="179" t="s">
        <v>269</v>
      </c>
      <c r="S381" s="180" t="s">
        <v>4354</v>
      </c>
      <c r="T381" s="178" t="s">
        <v>2791</v>
      </c>
      <c r="U381" s="178" t="s">
        <v>2791</v>
      </c>
      <c r="V381" s="178" t="s">
        <v>2791</v>
      </c>
      <c r="W381" s="178" t="s">
        <v>2791</v>
      </c>
      <c r="X381" s="178" t="s">
        <v>2791</v>
      </c>
      <c r="Y381" s="178" t="s">
        <v>2791</v>
      </c>
      <c r="Z381" s="178" t="s">
        <v>2791</v>
      </c>
      <c r="AA381" s="178" t="s">
        <v>2791</v>
      </c>
      <c r="AB381" s="178" t="s">
        <v>2791</v>
      </c>
      <c r="AC381" s="120" t="s">
        <v>2791</v>
      </c>
      <c r="AD381" s="120" t="s">
        <v>2791</v>
      </c>
      <c r="AE381" s="120" t="s">
        <v>2791</v>
      </c>
      <c r="AF381" s="120" t="s">
        <v>2791</v>
      </c>
      <c r="AG381" s="95" t="s">
        <v>904</v>
      </c>
      <c r="AH381" s="123">
        <f>COUNTIF(Ongoing!$A$2:$X$26,A381)</f>
        <v>0</v>
      </c>
    </row>
    <row r="382" ht="26.25" customHeight="1">
      <c r="A382" s="180" t="s">
        <v>661</v>
      </c>
      <c r="B382" s="180" t="s">
        <v>63</v>
      </c>
      <c r="C382" s="181" t="s">
        <v>64</v>
      </c>
      <c r="D382" s="115" t="s">
        <v>256</v>
      </c>
      <c r="E382" s="115" t="s">
        <v>3012</v>
      </c>
      <c r="F382" s="175" t="s">
        <v>2775</v>
      </c>
      <c r="G382" s="115" t="s">
        <v>4355</v>
      </c>
      <c r="H382" s="176" t="s">
        <v>628</v>
      </c>
      <c r="I382" s="177" t="s">
        <v>320</v>
      </c>
      <c r="J382" s="177" t="s">
        <v>2823</v>
      </c>
      <c r="K382" s="177" t="s">
        <v>2810</v>
      </c>
      <c r="L382" s="177" t="s">
        <v>955</v>
      </c>
      <c r="M382" s="178" t="s">
        <v>3343</v>
      </c>
      <c r="N382" s="178" t="s">
        <v>2796</v>
      </c>
      <c r="O382" s="178" t="s">
        <v>2781</v>
      </c>
      <c r="P382" s="178" t="s">
        <v>3827</v>
      </c>
      <c r="Q382" s="179" t="s">
        <v>3827</v>
      </c>
      <c r="R382" s="179" t="s">
        <v>618</v>
      </c>
      <c r="S382" s="180" t="s">
        <v>4356</v>
      </c>
      <c r="T382" s="178" t="s">
        <v>3387</v>
      </c>
      <c r="U382" s="178" t="s">
        <v>2817</v>
      </c>
      <c r="V382" s="178" t="s">
        <v>3010</v>
      </c>
      <c r="W382" s="178" t="s">
        <v>2873</v>
      </c>
      <c r="X382" s="178" t="s">
        <v>2791</v>
      </c>
      <c r="Y382" s="178" t="s">
        <v>2791</v>
      </c>
      <c r="Z382" s="178" t="s">
        <v>2791</v>
      </c>
      <c r="AA382" s="178" t="s">
        <v>2791</v>
      </c>
      <c r="AB382" s="178" t="s">
        <v>2791</v>
      </c>
      <c r="AC382" s="120" t="s">
        <v>2791</v>
      </c>
      <c r="AD382" s="120" t="s">
        <v>2791</v>
      </c>
      <c r="AE382" s="120" t="s">
        <v>2791</v>
      </c>
      <c r="AF382" s="120" t="s">
        <v>2791</v>
      </c>
      <c r="AG382" s="95" t="s">
        <v>3343</v>
      </c>
      <c r="AH382" s="123">
        <f>COUNTIF(Ongoing!$A$2:$X$26,A382)</f>
        <v>0</v>
      </c>
    </row>
    <row r="383" ht="26.25" customHeight="1">
      <c r="A383" s="180" t="s">
        <v>720</v>
      </c>
      <c r="B383" s="180" t="s">
        <v>917</v>
      </c>
      <c r="C383" s="181" t="s">
        <v>53</v>
      </c>
      <c r="D383" s="115" t="s">
        <v>241</v>
      </c>
      <c r="E383" s="115" t="s">
        <v>3292</v>
      </c>
      <c r="F383" s="175" t="s">
        <v>2775</v>
      </c>
      <c r="G383" s="115" t="s">
        <v>4357</v>
      </c>
      <c r="H383" s="176" t="s">
        <v>845</v>
      </c>
      <c r="I383" s="177" t="s">
        <v>485</v>
      </c>
      <c r="J383" s="177" t="s">
        <v>2823</v>
      </c>
      <c r="K383" s="177" t="s">
        <v>2810</v>
      </c>
      <c r="L383" s="177" t="s">
        <v>2838</v>
      </c>
      <c r="M383" s="178" t="s">
        <v>3136</v>
      </c>
      <c r="N383" s="178" t="s">
        <v>2796</v>
      </c>
      <c r="O383" s="178" t="s">
        <v>2781</v>
      </c>
      <c r="P383" s="178" t="s">
        <v>3435</v>
      </c>
      <c r="Q383" s="179" t="s">
        <v>4358</v>
      </c>
      <c r="R383" s="179" t="s">
        <v>618</v>
      </c>
      <c r="S383" s="180" t="s">
        <v>4359</v>
      </c>
      <c r="T383" s="178" t="s">
        <v>2986</v>
      </c>
      <c r="U383" s="178" t="s">
        <v>4360</v>
      </c>
      <c r="V383" s="178" t="s">
        <v>4361</v>
      </c>
      <c r="W383" s="178" t="s">
        <v>2986</v>
      </c>
      <c r="X383" s="178" t="s">
        <v>2791</v>
      </c>
      <c r="Y383" s="178" t="s">
        <v>2791</v>
      </c>
      <c r="Z383" s="178" t="s">
        <v>2791</v>
      </c>
      <c r="AA383" s="178" t="s">
        <v>2791</v>
      </c>
      <c r="AB383" s="178" t="s">
        <v>2791</v>
      </c>
      <c r="AC383" s="120" t="s">
        <v>2791</v>
      </c>
      <c r="AD383" s="120" t="s">
        <v>2791</v>
      </c>
      <c r="AE383" s="120" t="s">
        <v>2791</v>
      </c>
      <c r="AF383" s="120" t="s">
        <v>2791</v>
      </c>
      <c r="AG383" s="95" t="s">
        <v>3136</v>
      </c>
      <c r="AH383" s="123">
        <f>COUNTIF(Ongoing!$A$2:$X$26,A383)</f>
        <v>0</v>
      </c>
    </row>
    <row r="384" ht="26.25" customHeight="1">
      <c r="A384" s="180" t="s">
        <v>629</v>
      </c>
      <c r="B384" s="180" t="s">
        <v>917</v>
      </c>
      <c r="C384" s="181" t="s">
        <v>62</v>
      </c>
      <c r="D384" s="115" t="s">
        <v>241</v>
      </c>
      <c r="E384" s="115" t="s">
        <v>3292</v>
      </c>
      <c r="F384" s="175" t="s">
        <v>2775</v>
      </c>
      <c r="G384" s="115" t="s">
        <v>4362</v>
      </c>
      <c r="H384" s="176" t="s">
        <v>731</v>
      </c>
      <c r="I384" s="177" t="s">
        <v>577</v>
      </c>
      <c r="J384" s="177" t="s">
        <v>2823</v>
      </c>
      <c r="K384" s="177" t="s">
        <v>2810</v>
      </c>
      <c r="L384" s="177" t="s">
        <v>3185</v>
      </c>
      <c r="M384" s="178" t="s">
        <v>2893</v>
      </c>
      <c r="N384" s="178" t="s">
        <v>2796</v>
      </c>
      <c r="O384" s="178" t="s">
        <v>2781</v>
      </c>
      <c r="P384" s="178" t="s">
        <v>538</v>
      </c>
      <c r="Q384" s="179" t="s">
        <v>538</v>
      </c>
      <c r="R384" s="179" t="s">
        <v>618</v>
      </c>
      <c r="S384" s="180" t="s">
        <v>4363</v>
      </c>
      <c r="T384" s="178" t="s">
        <v>2791</v>
      </c>
      <c r="U384" s="178" t="s">
        <v>2791</v>
      </c>
      <c r="V384" s="178" t="s">
        <v>2791</v>
      </c>
      <c r="W384" s="178" t="s">
        <v>2791</v>
      </c>
      <c r="X384" s="178" t="s">
        <v>2791</v>
      </c>
      <c r="Y384" s="178" t="s">
        <v>2791</v>
      </c>
      <c r="Z384" s="178" t="s">
        <v>2791</v>
      </c>
      <c r="AA384" s="178" t="s">
        <v>2791</v>
      </c>
      <c r="AB384" s="178" t="s">
        <v>2791</v>
      </c>
      <c r="AC384" s="120" t="s">
        <v>2791</v>
      </c>
      <c r="AD384" s="120" t="s">
        <v>2791</v>
      </c>
      <c r="AE384" s="120" t="s">
        <v>2791</v>
      </c>
      <c r="AF384" s="120" t="s">
        <v>2791</v>
      </c>
      <c r="AG384" s="95" t="s">
        <v>2893</v>
      </c>
      <c r="AH384" s="123">
        <f>COUNTIF(Ongoing!$A$2:$X$26,A384)</f>
        <v>0</v>
      </c>
    </row>
    <row r="385" ht="26.25" customHeight="1">
      <c r="A385" s="180" t="s">
        <v>665</v>
      </c>
      <c r="B385" s="180" t="s">
        <v>63</v>
      </c>
      <c r="C385" s="181" t="s">
        <v>65</v>
      </c>
      <c r="D385" s="115" t="s">
        <v>241</v>
      </c>
      <c r="E385" s="115" t="s">
        <v>3292</v>
      </c>
      <c r="F385" s="175" t="s">
        <v>2775</v>
      </c>
      <c r="G385" s="115" t="s">
        <v>4364</v>
      </c>
      <c r="H385" s="176" t="s">
        <v>320</v>
      </c>
      <c r="I385" s="177" t="s">
        <v>491</v>
      </c>
      <c r="J385" s="177" t="s">
        <v>2810</v>
      </c>
      <c r="K385" s="177" t="s">
        <v>2810</v>
      </c>
      <c r="L385" s="177" t="s">
        <v>2955</v>
      </c>
      <c r="M385" s="178" t="s">
        <v>3343</v>
      </c>
      <c r="N385" s="178" t="s">
        <v>2796</v>
      </c>
      <c r="O385" s="178" t="s">
        <v>2781</v>
      </c>
      <c r="P385" s="178" t="s">
        <v>538</v>
      </c>
      <c r="Q385" s="179" t="s">
        <v>538</v>
      </c>
      <c r="R385" s="179" t="s">
        <v>618</v>
      </c>
      <c r="S385" s="180" t="s">
        <v>4365</v>
      </c>
      <c r="T385" s="178" t="s">
        <v>2791</v>
      </c>
      <c r="U385" s="178" t="s">
        <v>2791</v>
      </c>
      <c r="V385" s="178" t="s">
        <v>2791</v>
      </c>
      <c r="W385" s="178" t="s">
        <v>2791</v>
      </c>
      <c r="X385" s="178" t="s">
        <v>2791</v>
      </c>
      <c r="Y385" s="178" t="s">
        <v>2791</v>
      </c>
      <c r="Z385" s="178" t="s">
        <v>2791</v>
      </c>
      <c r="AA385" s="178" t="s">
        <v>2791</v>
      </c>
      <c r="AB385" s="178" t="s">
        <v>2791</v>
      </c>
      <c r="AC385" s="120" t="s">
        <v>2791</v>
      </c>
      <c r="AD385" s="120" t="s">
        <v>2791</v>
      </c>
      <c r="AE385" s="120" t="s">
        <v>2791</v>
      </c>
      <c r="AF385" s="120" t="s">
        <v>2791</v>
      </c>
      <c r="AG385" s="95" t="s">
        <v>3343</v>
      </c>
      <c r="AH385" s="123">
        <f>COUNTIF(Ongoing!$A$2:$X$26,A385)</f>
        <v>0</v>
      </c>
    </row>
    <row r="386" ht="26.25" customHeight="1">
      <c r="A386" s="180" t="s">
        <v>710</v>
      </c>
      <c r="B386" s="180" t="s">
        <v>917</v>
      </c>
      <c r="C386" s="181" t="s">
        <v>53</v>
      </c>
      <c r="D386" s="115" t="s">
        <v>177</v>
      </c>
      <c r="E386" s="115" t="s">
        <v>3107</v>
      </c>
      <c r="F386" s="175" t="s">
        <v>2775</v>
      </c>
      <c r="G386" s="115" t="s">
        <v>4366</v>
      </c>
      <c r="H386" s="176" t="s">
        <v>644</v>
      </c>
      <c r="I386" s="177" t="s">
        <v>494</v>
      </c>
      <c r="J386" s="177" t="s">
        <v>2823</v>
      </c>
      <c r="K386" s="177" t="s">
        <v>2810</v>
      </c>
      <c r="L386" s="177" t="s">
        <v>3185</v>
      </c>
      <c r="M386" s="178" t="s">
        <v>2812</v>
      </c>
      <c r="N386" s="178" t="s">
        <v>2796</v>
      </c>
      <c r="O386" s="178" t="s">
        <v>2781</v>
      </c>
      <c r="P386" s="178" t="s">
        <v>538</v>
      </c>
      <c r="Q386" s="179" t="s">
        <v>538</v>
      </c>
      <c r="R386" s="179" t="s">
        <v>618</v>
      </c>
      <c r="S386" s="180" t="s">
        <v>4367</v>
      </c>
      <c r="T386" s="178" t="s">
        <v>2791</v>
      </c>
      <c r="U386" s="178" t="s">
        <v>3952</v>
      </c>
      <c r="V386" s="178" t="s">
        <v>4129</v>
      </c>
      <c r="W386" s="178" t="s">
        <v>3150</v>
      </c>
      <c r="X386" s="178" t="s">
        <v>2791</v>
      </c>
      <c r="Y386" s="178" t="s">
        <v>2791</v>
      </c>
      <c r="Z386" s="178" t="s">
        <v>2791</v>
      </c>
      <c r="AA386" s="178" t="s">
        <v>2791</v>
      </c>
      <c r="AB386" s="178" t="s">
        <v>2791</v>
      </c>
      <c r="AC386" s="120" t="s">
        <v>2791</v>
      </c>
      <c r="AD386" s="120" t="s">
        <v>2791</v>
      </c>
      <c r="AE386" s="120" t="s">
        <v>2791</v>
      </c>
      <c r="AF386" s="120" t="s">
        <v>2791</v>
      </c>
      <c r="AG386" s="95" t="s">
        <v>2812</v>
      </c>
      <c r="AH386" s="123">
        <f>COUNTIF(Ongoing!$A$2:$X$26,A386)</f>
        <v>0</v>
      </c>
    </row>
    <row r="387" ht="26.25" customHeight="1">
      <c r="A387" s="180" t="s">
        <v>647</v>
      </c>
      <c r="B387" s="180" t="s">
        <v>63</v>
      </c>
      <c r="C387" s="181" t="s">
        <v>64</v>
      </c>
      <c r="D387" s="115" t="s">
        <v>177</v>
      </c>
      <c r="E387" s="115" t="s">
        <v>3107</v>
      </c>
      <c r="F387" s="175" t="s">
        <v>2775</v>
      </c>
      <c r="G387" s="115" t="s">
        <v>4368</v>
      </c>
      <c r="H387" s="176" t="s">
        <v>3112</v>
      </c>
      <c r="I387" s="177" t="s">
        <v>644</v>
      </c>
      <c r="J387" s="177" t="s">
        <v>3244</v>
      </c>
      <c r="K387" s="177" t="s">
        <v>2823</v>
      </c>
      <c r="L387" s="177" t="s">
        <v>3158</v>
      </c>
      <c r="M387" s="178" t="s">
        <v>3234</v>
      </c>
      <c r="N387" s="178" t="s">
        <v>2796</v>
      </c>
      <c r="O387" s="178" t="s">
        <v>2781</v>
      </c>
      <c r="P387" s="178" t="s">
        <v>538</v>
      </c>
      <c r="Q387" s="179" t="s">
        <v>538</v>
      </c>
      <c r="R387" s="179" t="s">
        <v>618</v>
      </c>
      <c r="S387" s="180" t="s">
        <v>4369</v>
      </c>
      <c r="T387" s="178" t="s">
        <v>2791</v>
      </c>
      <c r="U387" s="178" t="s">
        <v>2791</v>
      </c>
      <c r="V387" s="178" t="s">
        <v>2791</v>
      </c>
      <c r="W387" s="178" t="s">
        <v>2791</v>
      </c>
      <c r="X387" s="178" t="s">
        <v>2791</v>
      </c>
      <c r="Y387" s="178" t="s">
        <v>2791</v>
      </c>
      <c r="Z387" s="178" t="s">
        <v>2791</v>
      </c>
      <c r="AA387" s="178" t="s">
        <v>2791</v>
      </c>
      <c r="AB387" s="178" t="s">
        <v>2791</v>
      </c>
      <c r="AC387" s="120" t="s">
        <v>2791</v>
      </c>
      <c r="AD387" s="120" t="s">
        <v>2791</v>
      </c>
      <c r="AE387" s="120" t="s">
        <v>2791</v>
      </c>
      <c r="AF387" s="120" t="s">
        <v>2791</v>
      </c>
      <c r="AG387" s="95" t="s">
        <v>3234</v>
      </c>
      <c r="AH387" s="123">
        <f>COUNTIF(Ongoing!$A$2:$X$26,A387)</f>
        <v>0</v>
      </c>
    </row>
    <row r="388" ht="26.25" customHeight="1">
      <c r="A388" s="180" t="s">
        <v>557</v>
      </c>
      <c r="B388" s="180" t="s">
        <v>78</v>
      </c>
      <c r="C388" s="181" t="s">
        <v>124</v>
      </c>
      <c r="D388" s="115" t="s">
        <v>197</v>
      </c>
      <c r="E388" s="115" t="s">
        <v>2994</v>
      </c>
      <c r="F388" s="175" t="s">
        <v>2775</v>
      </c>
      <c r="G388" s="115" t="s">
        <v>4370</v>
      </c>
      <c r="H388" s="176" t="s">
        <v>87</v>
      </c>
      <c r="I388" s="177" t="s">
        <v>320</v>
      </c>
      <c r="J388" s="177" t="s">
        <v>2823</v>
      </c>
      <c r="K388" s="177" t="s">
        <v>2810</v>
      </c>
      <c r="L388" s="177" t="s">
        <v>2798</v>
      </c>
      <c r="M388" s="178" t="s">
        <v>1214</v>
      </c>
      <c r="N388" s="178" t="s">
        <v>2796</v>
      </c>
      <c r="O388" s="178" t="s">
        <v>2781</v>
      </c>
      <c r="P388" s="178" t="s">
        <v>538</v>
      </c>
      <c r="Q388" s="179" t="s">
        <v>538</v>
      </c>
      <c r="R388" s="179" t="s">
        <v>413</v>
      </c>
      <c r="S388" s="180" t="s">
        <v>4371</v>
      </c>
      <c r="T388" s="178" t="s">
        <v>2791</v>
      </c>
      <c r="U388" s="178" t="s">
        <v>2791</v>
      </c>
      <c r="V388" s="178" t="s">
        <v>2791</v>
      </c>
      <c r="W388" s="178" t="s">
        <v>2791</v>
      </c>
      <c r="X388" s="178" t="s">
        <v>2791</v>
      </c>
      <c r="Y388" s="178" t="s">
        <v>2791</v>
      </c>
      <c r="Z388" s="178" t="s">
        <v>2791</v>
      </c>
      <c r="AA388" s="178" t="s">
        <v>2791</v>
      </c>
      <c r="AB388" s="178" t="s">
        <v>2791</v>
      </c>
      <c r="AC388" s="120" t="s">
        <v>2791</v>
      </c>
      <c r="AD388" s="120" t="s">
        <v>2791</v>
      </c>
      <c r="AE388" s="120" t="s">
        <v>2791</v>
      </c>
      <c r="AF388" s="120" t="s">
        <v>2791</v>
      </c>
      <c r="AG388" s="95" t="s">
        <v>1214</v>
      </c>
      <c r="AH388" s="123">
        <f>COUNTIF(Ongoing!$A$2:$X$26,A388)</f>
        <v>0</v>
      </c>
    </row>
    <row r="389" ht="26.25" customHeight="1">
      <c r="A389" s="180" t="s">
        <v>805</v>
      </c>
      <c r="B389" s="180" t="s">
        <v>63</v>
      </c>
      <c r="C389" s="181" t="s">
        <v>70</v>
      </c>
      <c r="D389" s="115" t="s">
        <v>256</v>
      </c>
      <c r="E389" s="115" t="s">
        <v>3012</v>
      </c>
      <c r="F389" s="175" t="s">
        <v>2775</v>
      </c>
      <c r="G389" s="115" t="s">
        <v>4372</v>
      </c>
      <c r="H389" s="176" t="s">
        <v>644</v>
      </c>
      <c r="I389" s="177" t="s">
        <v>494</v>
      </c>
      <c r="J389" s="177" t="s">
        <v>2823</v>
      </c>
      <c r="K389" s="177" t="s">
        <v>2810</v>
      </c>
      <c r="L389" s="177" t="s">
        <v>3137</v>
      </c>
      <c r="M389" s="178" t="s">
        <v>2825</v>
      </c>
      <c r="N389" s="178" t="s">
        <v>2796</v>
      </c>
      <c r="O389" s="178" t="s">
        <v>2781</v>
      </c>
      <c r="P389" s="178" t="s">
        <v>2794</v>
      </c>
      <c r="Q389" s="179" t="s">
        <v>413</v>
      </c>
      <c r="R389" s="179" t="s">
        <v>618</v>
      </c>
      <c r="S389" s="180" t="s">
        <v>4373</v>
      </c>
      <c r="T389" s="178" t="s">
        <v>3190</v>
      </c>
      <c r="U389" s="178" t="s">
        <v>2803</v>
      </c>
      <c r="V389" s="178" t="s">
        <v>2831</v>
      </c>
      <c r="W389" s="178" t="s">
        <v>3190</v>
      </c>
      <c r="X389" s="178" t="s">
        <v>2791</v>
      </c>
      <c r="Y389" s="178" t="s">
        <v>2791</v>
      </c>
      <c r="Z389" s="178" t="s">
        <v>2791</v>
      </c>
      <c r="AA389" s="178" t="s">
        <v>2791</v>
      </c>
      <c r="AB389" s="178" t="s">
        <v>2791</v>
      </c>
      <c r="AC389" s="120" t="s">
        <v>2791</v>
      </c>
      <c r="AD389" s="120" t="s">
        <v>2791</v>
      </c>
      <c r="AE389" s="120" t="s">
        <v>2791</v>
      </c>
      <c r="AF389" s="120" t="s">
        <v>2791</v>
      </c>
      <c r="AG389" s="95" t="s">
        <v>2825</v>
      </c>
      <c r="AH389" s="123">
        <f>COUNTIF(Ongoing!$A$2:$X$26,A389)</f>
        <v>0</v>
      </c>
    </row>
    <row r="390" ht="26.25" customHeight="1">
      <c r="A390" s="180" t="s">
        <v>632</v>
      </c>
      <c r="B390" s="180" t="s">
        <v>63</v>
      </c>
      <c r="C390" s="181" t="s">
        <v>63</v>
      </c>
      <c r="D390" s="115" t="s">
        <v>241</v>
      </c>
      <c r="E390" s="115" t="s">
        <v>3292</v>
      </c>
      <c r="F390" s="175" t="s">
        <v>2775</v>
      </c>
      <c r="G390" s="115" t="s">
        <v>4374</v>
      </c>
      <c r="H390" s="176" t="s">
        <v>626</v>
      </c>
      <c r="I390" s="177" t="s">
        <v>496</v>
      </c>
      <c r="J390" s="177" t="s">
        <v>2810</v>
      </c>
      <c r="K390" s="177" t="s">
        <v>2810</v>
      </c>
      <c r="L390" s="177" t="s">
        <v>3137</v>
      </c>
      <c r="M390" s="178" t="s">
        <v>3234</v>
      </c>
      <c r="N390" s="178" t="s">
        <v>2796</v>
      </c>
      <c r="O390" s="178" t="s">
        <v>2781</v>
      </c>
      <c r="P390" s="178" t="s">
        <v>579</v>
      </c>
      <c r="Q390" s="179" t="s">
        <v>2955</v>
      </c>
      <c r="R390" s="179" t="s">
        <v>618</v>
      </c>
      <c r="S390" s="180" t="s">
        <v>4375</v>
      </c>
      <c r="T390" s="178" t="s">
        <v>3063</v>
      </c>
      <c r="U390" s="178" t="s">
        <v>2843</v>
      </c>
      <c r="V390" s="178" t="s">
        <v>2958</v>
      </c>
      <c r="W390" s="178" t="s">
        <v>3063</v>
      </c>
      <c r="X390" s="178" t="s">
        <v>2791</v>
      </c>
      <c r="Y390" s="178" t="s">
        <v>2791</v>
      </c>
      <c r="Z390" s="178" t="s">
        <v>2791</v>
      </c>
      <c r="AA390" s="178" t="s">
        <v>2791</v>
      </c>
      <c r="AB390" s="178" t="s">
        <v>2791</v>
      </c>
      <c r="AC390" s="120" t="s">
        <v>2791</v>
      </c>
      <c r="AD390" s="120" t="s">
        <v>2791</v>
      </c>
      <c r="AE390" s="120" t="s">
        <v>2791</v>
      </c>
      <c r="AF390" s="120" t="s">
        <v>2791</v>
      </c>
      <c r="AG390" s="95" t="s">
        <v>3234</v>
      </c>
      <c r="AH390" s="123">
        <f>COUNTIF(Ongoing!$A$2:$X$26,A390)</f>
        <v>0</v>
      </c>
    </row>
    <row r="391" ht="26.25" customHeight="1">
      <c r="A391" s="180" t="s">
        <v>666</v>
      </c>
      <c r="B391" s="180" t="s">
        <v>63</v>
      </c>
      <c r="C391" s="181" t="s">
        <v>65</v>
      </c>
      <c r="D391" s="115" t="s">
        <v>241</v>
      </c>
      <c r="E391" s="115" t="s">
        <v>3292</v>
      </c>
      <c r="F391" s="175" t="s">
        <v>2775</v>
      </c>
      <c r="G391" s="115" t="s">
        <v>4376</v>
      </c>
      <c r="H391" s="176" t="s">
        <v>3109</v>
      </c>
      <c r="I391" s="177" t="s">
        <v>577</v>
      </c>
      <c r="J391" s="177" t="s">
        <v>2876</v>
      </c>
      <c r="K391" s="177" t="s">
        <v>2810</v>
      </c>
      <c r="L391" s="177" t="s">
        <v>2978</v>
      </c>
      <c r="M391" s="178" t="s">
        <v>1787</v>
      </c>
      <c r="N391" s="178" t="s">
        <v>2796</v>
      </c>
      <c r="O391" s="178" t="s">
        <v>2781</v>
      </c>
      <c r="P391" s="178" t="s">
        <v>419</v>
      </c>
      <c r="Q391" s="179" t="s">
        <v>291</v>
      </c>
      <c r="R391" s="179" t="s">
        <v>618</v>
      </c>
      <c r="S391" s="180" t="s">
        <v>4377</v>
      </c>
      <c r="T391" s="178" t="s">
        <v>3119</v>
      </c>
      <c r="U391" s="178" t="s">
        <v>2816</v>
      </c>
      <c r="V391" s="178" t="s">
        <v>3425</v>
      </c>
      <c r="W391" s="178" t="s">
        <v>3119</v>
      </c>
      <c r="X391" s="178" t="s">
        <v>2791</v>
      </c>
      <c r="Y391" s="178" t="s">
        <v>2791</v>
      </c>
      <c r="Z391" s="178" t="s">
        <v>2791</v>
      </c>
      <c r="AA391" s="178" t="s">
        <v>2791</v>
      </c>
      <c r="AB391" s="178" t="s">
        <v>2791</v>
      </c>
      <c r="AC391" s="120" t="s">
        <v>2791</v>
      </c>
      <c r="AD391" s="120" t="s">
        <v>2791</v>
      </c>
      <c r="AE391" s="120" t="s">
        <v>2791</v>
      </c>
      <c r="AF391" s="120" t="s">
        <v>2791</v>
      </c>
      <c r="AG391" s="95" t="s">
        <v>1787</v>
      </c>
      <c r="AH391" s="123">
        <f>COUNTIF(Ongoing!$A$2:$X$26,A391)</f>
        <v>0</v>
      </c>
    </row>
    <row r="392" ht="26.25" customHeight="1">
      <c r="A392" s="180" t="s">
        <v>790</v>
      </c>
      <c r="B392" s="180" t="s">
        <v>63</v>
      </c>
      <c r="C392" s="181" t="s">
        <v>69</v>
      </c>
      <c r="D392" s="115" t="s">
        <v>95</v>
      </c>
      <c r="E392" s="115" t="s">
        <v>2792</v>
      </c>
      <c r="F392" s="175" t="s">
        <v>2775</v>
      </c>
      <c r="G392" s="115" t="s">
        <v>4378</v>
      </c>
      <c r="H392" s="176" t="s">
        <v>644</v>
      </c>
      <c r="I392" s="177" t="s">
        <v>485</v>
      </c>
      <c r="J392" s="177" t="s">
        <v>2823</v>
      </c>
      <c r="K392" s="177" t="s">
        <v>2810</v>
      </c>
      <c r="L392" s="177" t="s">
        <v>4272</v>
      </c>
      <c r="M392" s="178" t="s">
        <v>3646</v>
      </c>
      <c r="N392" s="178" t="s">
        <v>2796</v>
      </c>
      <c r="O392" s="178" t="s">
        <v>2781</v>
      </c>
      <c r="P392" s="178" t="s">
        <v>2967</v>
      </c>
      <c r="Q392" s="179" t="s">
        <v>2990</v>
      </c>
      <c r="R392" s="179" t="s">
        <v>618</v>
      </c>
      <c r="S392" s="180" t="s">
        <v>4379</v>
      </c>
      <c r="T392" s="178" t="s">
        <v>3387</v>
      </c>
      <c r="U392" s="178" t="s">
        <v>2910</v>
      </c>
      <c r="V392" s="178" t="s">
        <v>2804</v>
      </c>
      <c r="W392" s="178" t="s">
        <v>3387</v>
      </c>
      <c r="X392" s="178" t="s">
        <v>2910</v>
      </c>
      <c r="Y392" s="178" t="s">
        <v>2804</v>
      </c>
      <c r="Z392" s="178" t="s">
        <v>3387</v>
      </c>
      <c r="AA392" s="178" t="s">
        <v>2791</v>
      </c>
      <c r="AB392" s="178" t="s">
        <v>2791</v>
      </c>
      <c r="AC392" s="120" t="s">
        <v>2791</v>
      </c>
      <c r="AD392" s="120" t="s">
        <v>2791</v>
      </c>
      <c r="AE392" s="120" t="s">
        <v>2791</v>
      </c>
      <c r="AF392" s="120" t="s">
        <v>2791</v>
      </c>
      <c r="AG392" s="95" t="s">
        <v>3646</v>
      </c>
      <c r="AH392" s="123">
        <f>COUNTIF(Ongoing!$A$2:$X$26,A392)</f>
        <v>0</v>
      </c>
    </row>
    <row r="393" ht="26.25" customHeight="1">
      <c r="A393" s="180" t="s">
        <v>792</v>
      </c>
      <c r="B393" s="180" t="s">
        <v>63</v>
      </c>
      <c r="C393" s="181" t="s">
        <v>69</v>
      </c>
      <c r="D393" s="115" t="s">
        <v>249</v>
      </c>
      <c r="E393" s="115" t="s">
        <v>2821</v>
      </c>
      <c r="F393" s="175" t="s">
        <v>2775</v>
      </c>
      <c r="G393" s="115" t="s">
        <v>4380</v>
      </c>
      <c r="H393" s="176" t="s">
        <v>845</v>
      </c>
      <c r="I393" s="177" t="s">
        <v>485</v>
      </c>
      <c r="J393" s="177" t="s">
        <v>2823</v>
      </c>
      <c r="K393" s="177" t="s">
        <v>2810</v>
      </c>
      <c r="L393" s="177" t="s">
        <v>3028</v>
      </c>
      <c r="M393" s="178" t="s">
        <v>3239</v>
      </c>
      <c r="N393" s="178" t="s">
        <v>2796</v>
      </c>
      <c r="O393" s="178" t="s">
        <v>2781</v>
      </c>
      <c r="P393" s="178" t="s">
        <v>538</v>
      </c>
      <c r="Q393" s="179" t="s">
        <v>538</v>
      </c>
      <c r="R393" s="179" t="s">
        <v>618</v>
      </c>
      <c r="S393" s="180" t="s">
        <v>4381</v>
      </c>
      <c r="T393" s="178" t="s">
        <v>2791</v>
      </c>
      <c r="U393" s="178" t="s">
        <v>2791</v>
      </c>
      <c r="V393" s="178" t="s">
        <v>2791</v>
      </c>
      <c r="W393" s="178" t="s">
        <v>2791</v>
      </c>
      <c r="X393" s="178" t="s">
        <v>2791</v>
      </c>
      <c r="Y393" s="178" t="s">
        <v>2791</v>
      </c>
      <c r="Z393" s="178" t="s">
        <v>2791</v>
      </c>
      <c r="AA393" s="178" t="s">
        <v>2791</v>
      </c>
      <c r="AB393" s="178" t="s">
        <v>2791</v>
      </c>
      <c r="AC393" s="120" t="s">
        <v>2791</v>
      </c>
      <c r="AD393" s="120" t="s">
        <v>2791</v>
      </c>
      <c r="AE393" s="120" t="s">
        <v>2791</v>
      </c>
      <c r="AF393" s="120" t="s">
        <v>2791</v>
      </c>
      <c r="AG393" s="95" t="s">
        <v>3239</v>
      </c>
      <c r="AH393" s="123">
        <f>COUNTIF(Ongoing!$A$2:$X$26,A393)</f>
        <v>0</v>
      </c>
    </row>
    <row r="394" ht="26.25" customHeight="1">
      <c r="A394" s="180" t="s">
        <v>574</v>
      </c>
      <c r="B394" s="180" t="s">
        <v>78</v>
      </c>
      <c r="C394" s="181" t="s">
        <v>75</v>
      </c>
      <c r="D394" s="115" t="s">
        <v>264</v>
      </c>
      <c r="E394" s="115" t="s">
        <v>2961</v>
      </c>
      <c r="F394" s="175" t="s">
        <v>2775</v>
      </c>
      <c r="G394" s="115" t="s">
        <v>4382</v>
      </c>
      <c r="H394" s="176" t="s">
        <v>628</v>
      </c>
      <c r="I394" s="177" t="s">
        <v>485</v>
      </c>
      <c r="J394" s="177" t="s">
        <v>2823</v>
      </c>
      <c r="K394" s="177" t="s">
        <v>2810</v>
      </c>
      <c r="L394" s="177" t="s">
        <v>579</v>
      </c>
      <c r="M394" s="178" t="s">
        <v>1214</v>
      </c>
      <c r="N394" s="178" t="s">
        <v>2796</v>
      </c>
      <c r="O394" s="178" t="s">
        <v>2781</v>
      </c>
      <c r="P394" s="178" t="s">
        <v>538</v>
      </c>
      <c r="Q394" s="179" t="s">
        <v>538</v>
      </c>
      <c r="R394" s="179" t="s">
        <v>413</v>
      </c>
      <c r="S394" s="180" t="s">
        <v>4383</v>
      </c>
      <c r="T394" s="178" t="s">
        <v>2791</v>
      </c>
      <c r="U394" s="178" t="s">
        <v>2791</v>
      </c>
      <c r="V394" s="178" t="s">
        <v>2791</v>
      </c>
      <c r="W394" s="178" t="s">
        <v>2791</v>
      </c>
      <c r="X394" s="178" t="s">
        <v>2791</v>
      </c>
      <c r="Y394" s="178" t="s">
        <v>2791</v>
      </c>
      <c r="Z394" s="178" t="s">
        <v>2791</v>
      </c>
      <c r="AA394" s="178" t="s">
        <v>2791</v>
      </c>
      <c r="AB394" s="178" t="s">
        <v>2791</v>
      </c>
      <c r="AC394" s="120" t="s">
        <v>2791</v>
      </c>
      <c r="AD394" s="120" t="s">
        <v>2791</v>
      </c>
      <c r="AE394" s="120" t="s">
        <v>2791</v>
      </c>
      <c r="AF394" s="120" t="s">
        <v>2791</v>
      </c>
      <c r="AG394" s="95" t="s">
        <v>1214</v>
      </c>
      <c r="AH394" s="123">
        <f>COUNTIF(Ongoing!$A$2:$X$26,A394)</f>
        <v>0</v>
      </c>
    </row>
    <row r="395" ht="26.25" customHeight="1">
      <c r="A395" s="180" t="s">
        <v>703</v>
      </c>
      <c r="B395" s="180" t="s">
        <v>917</v>
      </c>
      <c r="C395" s="181" t="s">
        <v>53</v>
      </c>
      <c r="D395" s="115" t="s">
        <v>90</v>
      </c>
      <c r="E395" s="115" t="s">
        <v>3045</v>
      </c>
      <c r="F395" s="175" t="s">
        <v>2775</v>
      </c>
      <c r="G395" s="115" t="s">
        <v>4384</v>
      </c>
      <c r="H395" s="176" t="s">
        <v>3112</v>
      </c>
      <c r="I395" s="177" t="s">
        <v>651</v>
      </c>
      <c r="J395" s="177" t="s">
        <v>2977</v>
      </c>
      <c r="K395" s="177" t="s">
        <v>2810</v>
      </c>
      <c r="L395" s="177" t="s">
        <v>2847</v>
      </c>
      <c r="M395" s="178" t="s">
        <v>2825</v>
      </c>
      <c r="N395" s="178" t="s">
        <v>2796</v>
      </c>
      <c r="O395" s="178" t="s">
        <v>2781</v>
      </c>
      <c r="P395" s="178" t="s">
        <v>538</v>
      </c>
      <c r="Q395" s="179" t="s">
        <v>538</v>
      </c>
      <c r="R395" s="179" t="s">
        <v>618</v>
      </c>
      <c r="S395" s="180" t="s">
        <v>4385</v>
      </c>
      <c r="T395" s="178" t="s">
        <v>2791</v>
      </c>
      <c r="U395" s="178" t="s">
        <v>2791</v>
      </c>
      <c r="V395" s="178" t="s">
        <v>2791</v>
      </c>
      <c r="W395" s="178" t="s">
        <v>2791</v>
      </c>
      <c r="X395" s="178" t="s">
        <v>2791</v>
      </c>
      <c r="Y395" s="178" t="s">
        <v>2791</v>
      </c>
      <c r="Z395" s="178" t="s">
        <v>2791</v>
      </c>
      <c r="AA395" s="178" t="s">
        <v>2791</v>
      </c>
      <c r="AB395" s="178" t="s">
        <v>2791</v>
      </c>
      <c r="AC395" s="120" t="s">
        <v>2791</v>
      </c>
      <c r="AD395" s="120" t="s">
        <v>2791</v>
      </c>
      <c r="AE395" s="120" t="s">
        <v>2791</v>
      </c>
      <c r="AF395" s="120" t="s">
        <v>2791</v>
      </c>
      <c r="AG395" s="95" t="s">
        <v>2825</v>
      </c>
      <c r="AH395" s="123">
        <f>COUNTIF(Ongoing!$A$2:$X$26,A395)</f>
        <v>0</v>
      </c>
    </row>
    <row r="396" ht="26.25" customHeight="1">
      <c r="A396" s="180" t="s">
        <v>780</v>
      </c>
      <c r="B396" s="180" t="s">
        <v>917</v>
      </c>
      <c r="C396" s="181" t="s">
        <v>59</v>
      </c>
      <c r="D396" s="115" t="s">
        <v>264</v>
      </c>
      <c r="E396" s="115" t="s">
        <v>2961</v>
      </c>
      <c r="F396" s="175" t="s">
        <v>2775</v>
      </c>
      <c r="G396" s="115" t="s">
        <v>4386</v>
      </c>
      <c r="H396" s="176" t="s">
        <v>87</v>
      </c>
      <c r="I396" s="177" t="s">
        <v>639</v>
      </c>
      <c r="J396" s="177" t="s">
        <v>2823</v>
      </c>
      <c r="K396" s="177" t="s">
        <v>2810</v>
      </c>
      <c r="L396" s="177" t="s">
        <v>3022</v>
      </c>
      <c r="M396" s="178" t="s">
        <v>3649</v>
      </c>
      <c r="N396" s="178" t="s">
        <v>2796</v>
      </c>
      <c r="O396" s="178" t="s">
        <v>2781</v>
      </c>
      <c r="P396" s="178" t="s">
        <v>538</v>
      </c>
      <c r="Q396" s="179" t="s">
        <v>538</v>
      </c>
      <c r="R396" s="179" t="s">
        <v>618</v>
      </c>
      <c r="S396" s="180" t="s">
        <v>4387</v>
      </c>
      <c r="T396" s="178" t="s">
        <v>2791</v>
      </c>
      <c r="U396" s="178" t="s">
        <v>2791</v>
      </c>
      <c r="V396" s="178" t="s">
        <v>2791</v>
      </c>
      <c r="W396" s="178" t="s">
        <v>2791</v>
      </c>
      <c r="X396" s="178" t="s">
        <v>2791</v>
      </c>
      <c r="Y396" s="178" t="s">
        <v>2791</v>
      </c>
      <c r="Z396" s="178" t="s">
        <v>2791</v>
      </c>
      <c r="AA396" s="178" t="s">
        <v>2791</v>
      </c>
      <c r="AB396" s="178" t="s">
        <v>2791</v>
      </c>
      <c r="AC396" s="120" t="s">
        <v>2791</v>
      </c>
      <c r="AD396" s="120" t="s">
        <v>2791</v>
      </c>
      <c r="AE396" s="120" t="s">
        <v>2791</v>
      </c>
      <c r="AF396" s="120" t="s">
        <v>2791</v>
      </c>
      <c r="AG396" s="95" t="s">
        <v>3649</v>
      </c>
      <c r="AH396" s="123">
        <f>COUNTIF(Ongoing!$A$2:$X$26,A396)</f>
        <v>0</v>
      </c>
    </row>
    <row r="397" ht="26.25" customHeight="1">
      <c r="A397" s="180" t="s">
        <v>669</v>
      </c>
      <c r="B397" s="180" t="s">
        <v>917</v>
      </c>
      <c r="C397" s="181" t="s">
        <v>53</v>
      </c>
      <c r="D397" s="115" t="s">
        <v>241</v>
      </c>
      <c r="E397" s="115" t="s">
        <v>3292</v>
      </c>
      <c r="F397" s="175" t="s">
        <v>2775</v>
      </c>
      <c r="G397" s="115" t="s">
        <v>4388</v>
      </c>
      <c r="H397" s="176" t="s">
        <v>716</v>
      </c>
      <c r="I397" s="177" t="s">
        <v>494</v>
      </c>
      <c r="J397" s="177" t="s">
        <v>2823</v>
      </c>
      <c r="K397" s="177" t="s">
        <v>2810</v>
      </c>
      <c r="L397" s="177" t="s">
        <v>3221</v>
      </c>
      <c r="M397" s="178" t="s">
        <v>1787</v>
      </c>
      <c r="N397" s="178" t="s">
        <v>2796</v>
      </c>
      <c r="O397" s="178" t="s">
        <v>2781</v>
      </c>
      <c r="P397" s="178" t="s">
        <v>3103</v>
      </c>
      <c r="Q397" s="179" t="s">
        <v>413</v>
      </c>
      <c r="R397" s="179" t="s">
        <v>618</v>
      </c>
      <c r="S397" s="180" t="s">
        <v>4389</v>
      </c>
      <c r="T397" s="178" t="s">
        <v>3063</v>
      </c>
      <c r="U397" s="178" t="s">
        <v>3009</v>
      </c>
      <c r="V397" s="178" t="s">
        <v>2831</v>
      </c>
      <c r="W397" s="178" t="s">
        <v>3063</v>
      </c>
      <c r="X397" s="178" t="s">
        <v>2791</v>
      </c>
      <c r="Y397" s="178" t="s">
        <v>2791</v>
      </c>
      <c r="Z397" s="178" t="s">
        <v>2791</v>
      </c>
      <c r="AA397" s="178" t="s">
        <v>2791</v>
      </c>
      <c r="AB397" s="178" t="s">
        <v>2791</v>
      </c>
      <c r="AC397" s="120" t="s">
        <v>2791</v>
      </c>
      <c r="AD397" s="120" t="s">
        <v>2791</v>
      </c>
      <c r="AE397" s="120" t="s">
        <v>2791</v>
      </c>
      <c r="AF397" s="120" t="s">
        <v>2791</v>
      </c>
      <c r="AG397" s="95" t="s">
        <v>1787</v>
      </c>
      <c r="AH397" s="123">
        <f>COUNTIF(Ongoing!$A$2:$X$26,A397)</f>
        <v>0</v>
      </c>
    </row>
    <row r="398" ht="26.25" customHeight="1">
      <c r="A398" s="180" t="s">
        <v>357</v>
      </c>
      <c r="B398" s="180" t="s">
        <v>974</v>
      </c>
      <c r="C398" s="181" t="s">
        <v>144</v>
      </c>
      <c r="D398" s="115" t="s">
        <v>249</v>
      </c>
      <c r="E398" s="115" t="s">
        <v>2821</v>
      </c>
      <c r="F398" s="175" t="s">
        <v>2775</v>
      </c>
      <c r="G398" s="115" t="s">
        <v>4390</v>
      </c>
      <c r="H398" s="176" t="s">
        <v>626</v>
      </c>
      <c r="I398" s="177" t="s">
        <v>320</v>
      </c>
      <c r="J398" s="177" t="s">
        <v>2810</v>
      </c>
      <c r="K398" s="177" t="s">
        <v>2810</v>
      </c>
      <c r="L398" s="177" t="s">
        <v>2989</v>
      </c>
      <c r="M398" s="178" t="s">
        <v>2887</v>
      </c>
      <c r="N398" s="178" t="s">
        <v>2796</v>
      </c>
      <c r="O398" s="178" t="s">
        <v>2781</v>
      </c>
      <c r="P398" s="178" t="s">
        <v>538</v>
      </c>
      <c r="Q398" s="179" t="s">
        <v>538</v>
      </c>
      <c r="R398" s="179" t="s">
        <v>269</v>
      </c>
      <c r="S398" s="180" t="s">
        <v>4391</v>
      </c>
      <c r="T398" s="178" t="s">
        <v>2791</v>
      </c>
      <c r="U398" s="178" t="s">
        <v>2791</v>
      </c>
      <c r="V398" s="178" t="s">
        <v>2791</v>
      </c>
      <c r="W398" s="178" t="s">
        <v>2791</v>
      </c>
      <c r="X398" s="178" t="s">
        <v>2791</v>
      </c>
      <c r="Y398" s="178" t="s">
        <v>2791</v>
      </c>
      <c r="Z398" s="178" t="s">
        <v>2791</v>
      </c>
      <c r="AA398" s="178" t="s">
        <v>2791</v>
      </c>
      <c r="AB398" s="178" t="s">
        <v>2791</v>
      </c>
      <c r="AC398" s="120" t="s">
        <v>2791</v>
      </c>
      <c r="AD398" s="120" t="s">
        <v>2791</v>
      </c>
      <c r="AE398" s="120" t="s">
        <v>2791</v>
      </c>
      <c r="AF398" s="120" t="s">
        <v>2791</v>
      </c>
      <c r="AG398" s="95" t="s">
        <v>2887</v>
      </c>
      <c r="AH398" s="123">
        <f>COUNTIF(Ongoing!$A$2:$X$26,A398)</f>
        <v>0</v>
      </c>
    </row>
    <row r="399" ht="26.25" customHeight="1">
      <c r="A399" s="180" t="s">
        <v>822</v>
      </c>
      <c r="B399" s="180" t="s">
        <v>63</v>
      </c>
      <c r="C399" s="181" t="s">
        <v>70</v>
      </c>
      <c r="D399" s="115" t="s">
        <v>259</v>
      </c>
      <c r="E399" s="115" t="s">
        <v>3064</v>
      </c>
      <c r="F399" s="175" t="s">
        <v>2775</v>
      </c>
      <c r="G399" s="115" t="s">
        <v>4392</v>
      </c>
      <c r="H399" s="176" t="s">
        <v>644</v>
      </c>
      <c r="I399" s="177" t="s">
        <v>494</v>
      </c>
      <c r="J399" s="177" t="s">
        <v>2823</v>
      </c>
      <c r="K399" s="177" t="s">
        <v>2810</v>
      </c>
      <c r="L399" s="177" t="s">
        <v>3017</v>
      </c>
      <c r="M399" s="178" t="s">
        <v>3642</v>
      </c>
      <c r="N399" s="178" t="s">
        <v>2796</v>
      </c>
      <c r="O399" s="178" t="s">
        <v>2781</v>
      </c>
      <c r="P399" s="178" t="s">
        <v>3185</v>
      </c>
      <c r="Q399" s="179" t="s">
        <v>3949</v>
      </c>
      <c r="R399" s="179" t="s">
        <v>618</v>
      </c>
      <c r="S399" s="180" t="s">
        <v>4393</v>
      </c>
      <c r="T399" s="178" t="s">
        <v>4193</v>
      </c>
      <c r="U399" s="178" t="s">
        <v>2830</v>
      </c>
      <c r="V399" s="178" t="s">
        <v>3346</v>
      </c>
      <c r="W399" s="178" t="s">
        <v>4193</v>
      </c>
      <c r="X399" s="178" t="s">
        <v>3662</v>
      </c>
      <c r="Y399" s="178" t="s">
        <v>3673</v>
      </c>
      <c r="Z399" s="178" t="s">
        <v>2992</v>
      </c>
      <c r="AA399" s="178" t="s">
        <v>2791</v>
      </c>
      <c r="AB399" s="178" t="s">
        <v>2791</v>
      </c>
      <c r="AC399" s="120" t="s">
        <v>2791</v>
      </c>
      <c r="AD399" s="120" t="s">
        <v>2791</v>
      </c>
      <c r="AE399" s="120" t="s">
        <v>2791</v>
      </c>
      <c r="AF399" s="120" t="s">
        <v>2791</v>
      </c>
      <c r="AG399" s="95" t="s">
        <v>3642</v>
      </c>
      <c r="AH399" s="123">
        <f>COUNTIF(Ongoing!$A$2:$X$26,A399)</f>
        <v>0</v>
      </c>
    </row>
    <row r="400" ht="26.25" customHeight="1">
      <c r="A400" s="180" t="s">
        <v>488</v>
      </c>
      <c r="B400" s="180" t="s">
        <v>78</v>
      </c>
      <c r="C400" s="181" t="s">
        <v>78</v>
      </c>
      <c r="D400" s="115" t="s">
        <v>197</v>
      </c>
      <c r="E400" s="115" t="s">
        <v>2994</v>
      </c>
      <c r="F400" s="175" t="s">
        <v>2775</v>
      </c>
      <c r="G400" s="115" t="s">
        <v>4394</v>
      </c>
      <c r="H400" s="176" t="s">
        <v>698</v>
      </c>
      <c r="I400" s="177" t="s">
        <v>320</v>
      </c>
      <c r="J400" s="177" t="s">
        <v>2823</v>
      </c>
      <c r="K400" s="177" t="s">
        <v>2810</v>
      </c>
      <c r="L400" s="177" t="s">
        <v>2931</v>
      </c>
      <c r="M400" s="178" t="s">
        <v>4114</v>
      </c>
      <c r="N400" s="178" t="s">
        <v>2796</v>
      </c>
      <c r="O400" s="178" t="s">
        <v>2781</v>
      </c>
      <c r="P400" s="178" t="s">
        <v>538</v>
      </c>
      <c r="Q400" s="179" t="s">
        <v>538</v>
      </c>
      <c r="R400" s="179" t="s">
        <v>413</v>
      </c>
      <c r="S400" s="180" t="s">
        <v>4395</v>
      </c>
      <c r="T400" s="178" t="s">
        <v>2791</v>
      </c>
      <c r="U400" s="178" t="s">
        <v>2791</v>
      </c>
      <c r="V400" s="178" t="s">
        <v>2791</v>
      </c>
      <c r="W400" s="178" t="s">
        <v>2791</v>
      </c>
      <c r="X400" s="178" t="s">
        <v>2791</v>
      </c>
      <c r="Y400" s="178" t="s">
        <v>2791</v>
      </c>
      <c r="Z400" s="178" t="s">
        <v>2791</v>
      </c>
      <c r="AA400" s="178" t="s">
        <v>2791</v>
      </c>
      <c r="AB400" s="178" t="s">
        <v>2791</v>
      </c>
      <c r="AC400" s="120" t="s">
        <v>2791</v>
      </c>
      <c r="AD400" s="120" t="s">
        <v>2791</v>
      </c>
      <c r="AE400" s="120" t="s">
        <v>2791</v>
      </c>
      <c r="AF400" s="120" t="s">
        <v>2791</v>
      </c>
      <c r="AG400" s="95" t="s">
        <v>4114</v>
      </c>
      <c r="AH400" s="123">
        <f>COUNTIF(Ongoing!$A$2:$X$26,A400)</f>
        <v>0</v>
      </c>
    </row>
    <row r="401" ht="26.25" customHeight="1">
      <c r="A401" s="180" t="s">
        <v>826</v>
      </c>
      <c r="B401" s="180" t="s">
        <v>63</v>
      </c>
      <c r="C401" s="181" t="s">
        <v>70</v>
      </c>
      <c r="D401" s="115" t="s">
        <v>264</v>
      </c>
      <c r="E401" s="115" t="s">
        <v>2961</v>
      </c>
      <c r="F401" s="175" t="s">
        <v>2775</v>
      </c>
      <c r="G401" s="115" t="s">
        <v>4396</v>
      </c>
      <c r="H401" s="176" t="s">
        <v>502</v>
      </c>
      <c r="I401" s="177" t="s">
        <v>320</v>
      </c>
      <c r="J401" s="177" t="s">
        <v>2823</v>
      </c>
      <c r="K401" s="177" t="s">
        <v>2810</v>
      </c>
      <c r="L401" s="177" t="s">
        <v>2813</v>
      </c>
      <c r="M401" s="178" t="s">
        <v>1214</v>
      </c>
      <c r="N401" s="178" t="s">
        <v>2796</v>
      </c>
      <c r="O401" s="178" t="s">
        <v>2781</v>
      </c>
      <c r="P401" s="178" t="s">
        <v>431</v>
      </c>
      <c r="Q401" s="179" t="s">
        <v>431</v>
      </c>
      <c r="R401" s="179" t="s">
        <v>618</v>
      </c>
      <c r="S401" s="180" t="s">
        <v>4397</v>
      </c>
      <c r="T401" s="178" t="s">
        <v>2992</v>
      </c>
      <c r="U401" s="178" t="s">
        <v>3673</v>
      </c>
      <c r="V401" s="178" t="s">
        <v>3673</v>
      </c>
      <c r="W401" s="178" t="s">
        <v>2992</v>
      </c>
      <c r="X401" s="178" t="s">
        <v>2791</v>
      </c>
      <c r="Y401" s="178" t="s">
        <v>2791</v>
      </c>
      <c r="Z401" s="178" t="s">
        <v>2791</v>
      </c>
      <c r="AA401" s="178" t="s">
        <v>2791</v>
      </c>
      <c r="AB401" s="178" t="s">
        <v>2791</v>
      </c>
      <c r="AC401" s="120" t="s">
        <v>2791</v>
      </c>
      <c r="AD401" s="120" t="s">
        <v>2791</v>
      </c>
      <c r="AE401" s="120" t="s">
        <v>2791</v>
      </c>
      <c r="AF401" s="120" t="s">
        <v>2791</v>
      </c>
      <c r="AG401" s="95" t="s">
        <v>1214</v>
      </c>
      <c r="AH401" s="123">
        <f>COUNTIF(Ongoing!$A$2:$X$26,A401)</f>
        <v>0</v>
      </c>
    </row>
    <row r="402" ht="26.25" customHeight="1">
      <c r="A402" s="180" t="s">
        <v>801</v>
      </c>
      <c r="B402" s="180" t="s">
        <v>63</v>
      </c>
      <c r="C402" s="181" t="s">
        <v>70</v>
      </c>
      <c r="D402" s="115" t="s">
        <v>264</v>
      </c>
      <c r="E402" s="115" t="s">
        <v>2961</v>
      </c>
      <c r="F402" s="175" t="s">
        <v>2775</v>
      </c>
      <c r="G402" s="115" t="s">
        <v>4398</v>
      </c>
      <c r="H402" s="176" t="s">
        <v>686</v>
      </c>
      <c r="I402" s="177" t="s">
        <v>639</v>
      </c>
      <c r="J402" s="177" t="s">
        <v>2823</v>
      </c>
      <c r="K402" s="177" t="s">
        <v>2810</v>
      </c>
      <c r="L402" s="177" t="s">
        <v>579</v>
      </c>
      <c r="M402" s="178" t="s">
        <v>4066</v>
      </c>
      <c r="N402" s="178" t="s">
        <v>2796</v>
      </c>
      <c r="O402" s="178" t="s">
        <v>2781</v>
      </c>
      <c r="P402" s="178" t="s">
        <v>2826</v>
      </c>
      <c r="Q402" s="179" t="s">
        <v>2837</v>
      </c>
      <c r="R402" s="179" t="s">
        <v>618</v>
      </c>
      <c r="S402" s="180" t="s">
        <v>4399</v>
      </c>
      <c r="T402" s="178" t="s">
        <v>3155</v>
      </c>
      <c r="U402" s="178" t="s">
        <v>3273</v>
      </c>
      <c r="V402" s="178" t="s">
        <v>3198</v>
      </c>
      <c r="W402" s="178" t="s">
        <v>2815</v>
      </c>
      <c r="X402" s="178" t="s">
        <v>2791</v>
      </c>
      <c r="Y402" s="178" t="s">
        <v>2791</v>
      </c>
      <c r="Z402" s="178" t="s">
        <v>2791</v>
      </c>
      <c r="AA402" s="178" t="s">
        <v>2791</v>
      </c>
      <c r="AB402" s="178" t="s">
        <v>2791</v>
      </c>
      <c r="AC402" s="120" t="s">
        <v>2791</v>
      </c>
      <c r="AD402" s="120" t="s">
        <v>2791</v>
      </c>
      <c r="AE402" s="120" t="s">
        <v>2791</v>
      </c>
      <c r="AF402" s="120" t="s">
        <v>2791</v>
      </c>
      <c r="AG402" s="95" t="s">
        <v>4066</v>
      </c>
      <c r="AH402" s="123">
        <f>COUNTIF(Ongoing!$A$2:$X$26,A402)</f>
        <v>0</v>
      </c>
    </row>
    <row r="403" ht="26.25" customHeight="1">
      <c r="A403" s="180" t="s">
        <v>553</v>
      </c>
      <c r="B403" s="180" t="s">
        <v>78</v>
      </c>
      <c r="C403" s="181" t="s">
        <v>124</v>
      </c>
      <c r="D403" s="115" t="s">
        <v>249</v>
      </c>
      <c r="E403" s="115" t="s">
        <v>2821</v>
      </c>
      <c r="F403" s="175" t="s">
        <v>2775</v>
      </c>
      <c r="G403" s="115" t="s">
        <v>4400</v>
      </c>
      <c r="H403" s="176" t="s">
        <v>628</v>
      </c>
      <c r="I403" s="177" t="s">
        <v>494</v>
      </c>
      <c r="J403" s="177" t="s">
        <v>2823</v>
      </c>
      <c r="K403" s="177" t="s">
        <v>2810</v>
      </c>
      <c r="L403" s="177" t="s">
        <v>584</v>
      </c>
      <c r="M403" s="178" t="s">
        <v>3234</v>
      </c>
      <c r="N403" s="178" t="s">
        <v>2796</v>
      </c>
      <c r="O403" s="178" t="s">
        <v>2781</v>
      </c>
      <c r="P403" s="178" t="s">
        <v>538</v>
      </c>
      <c r="Q403" s="179" t="s">
        <v>538</v>
      </c>
      <c r="R403" s="179" t="s">
        <v>413</v>
      </c>
      <c r="S403" s="180" t="s">
        <v>4401</v>
      </c>
      <c r="T403" s="178" t="s">
        <v>2791</v>
      </c>
      <c r="U403" s="178" t="s">
        <v>2791</v>
      </c>
      <c r="V403" s="178" t="s">
        <v>2791</v>
      </c>
      <c r="W403" s="178" t="s">
        <v>2791</v>
      </c>
      <c r="X403" s="178" t="s">
        <v>2791</v>
      </c>
      <c r="Y403" s="178" t="s">
        <v>2791</v>
      </c>
      <c r="Z403" s="178" t="s">
        <v>2791</v>
      </c>
      <c r="AA403" s="178" t="s">
        <v>2791</v>
      </c>
      <c r="AB403" s="178" t="s">
        <v>2791</v>
      </c>
      <c r="AC403" s="120" t="s">
        <v>2791</v>
      </c>
      <c r="AD403" s="120" t="s">
        <v>2791</v>
      </c>
      <c r="AE403" s="120" t="s">
        <v>2791</v>
      </c>
      <c r="AF403" s="120" t="s">
        <v>2791</v>
      </c>
      <c r="AG403" s="95" t="s">
        <v>3234</v>
      </c>
      <c r="AH403" s="123">
        <f>COUNTIF(Ongoing!$A$2:$X$26,A403)</f>
        <v>0</v>
      </c>
    </row>
    <row r="404" ht="26.25" customHeight="1">
      <c r="A404" s="180" t="s">
        <v>334</v>
      </c>
      <c r="B404" s="180" t="s">
        <v>974</v>
      </c>
      <c r="C404" s="181" t="s">
        <v>144</v>
      </c>
      <c r="D404" s="115" t="s">
        <v>151</v>
      </c>
      <c r="E404" s="115" t="s">
        <v>2901</v>
      </c>
      <c r="F404" s="175" t="s">
        <v>2775</v>
      </c>
      <c r="G404" s="115" t="s">
        <v>4402</v>
      </c>
      <c r="H404" s="176" t="s">
        <v>622</v>
      </c>
      <c r="I404" s="177" t="s">
        <v>320</v>
      </c>
      <c r="J404" s="177" t="s">
        <v>2823</v>
      </c>
      <c r="K404" s="177" t="s">
        <v>2810</v>
      </c>
      <c r="L404" s="177" t="s">
        <v>519</v>
      </c>
      <c r="M404" s="178" t="s">
        <v>904</v>
      </c>
      <c r="N404" s="178" t="s">
        <v>2796</v>
      </c>
      <c r="O404" s="178" t="s">
        <v>2781</v>
      </c>
      <c r="P404" s="178" t="s">
        <v>538</v>
      </c>
      <c r="Q404" s="179" t="s">
        <v>538</v>
      </c>
      <c r="R404" s="179" t="s">
        <v>269</v>
      </c>
      <c r="S404" s="180" t="s">
        <v>4403</v>
      </c>
      <c r="T404" s="178" t="s">
        <v>2791</v>
      </c>
      <c r="U404" s="178" t="s">
        <v>2791</v>
      </c>
      <c r="V404" s="178" t="s">
        <v>2791</v>
      </c>
      <c r="W404" s="178" t="s">
        <v>2791</v>
      </c>
      <c r="X404" s="178" t="s">
        <v>2791</v>
      </c>
      <c r="Y404" s="178" t="s">
        <v>2791</v>
      </c>
      <c r="Z404" s="178" t="s">
        <v>2791</v>
      </c>
      <c r="AA404" s="178" t="s">
        <v>2791</v>
      </c>
      <c r="AB404" s="178" t="s">
        <v>2791</v>
      </c>
      <c r="AC404" s="120" t="s">
        <v>2791</v>
      </c>
      <c r="AD404" s="120" t="s">
        <v>2791</v>
      </c>
      <c r="AE404" s="120" t="s">
        <v>2791</v>
      </c>
      <c r="AF404" s="120" t="s">
        <v>2791</v>
      </c>
      <c r="AG404" s="95" t="s">
        <v>904</v>
      </c>
      <c r="AH404" s="123">
        <f>COUNTIF(Ongoing!$A$2:$X$26,A404)</f>
        <v>0</v>
      </c>
    </row>
    <row r="405" ht="26.25" customHeight="1">
      <c r="A405" s="180" t="s">
        <v>740</v>
      </c>
      <c r="B405" s="180" t="s">
        <v>917</v>
      </c>
      <c r="C405" s="181" t="s">
        <v>56</v>
      </c>
      <c r="D405" s="115" t="s">
        <v>177</v>
      </c>
      <c r="E405" s="115" t="s">
        <v>3107</v>
      </c>
      <c r="F405" s="175" t="s">
        <v>2775</v>
      </c>
      <c r="G405" s="115" t="s">
        <v>4404</v>
      </c>
      <c r="H405" s="176" t="s">
        <v>3022</v>
      </c>
      <c r="I405" s="177" t="s">
        <v>698</v>
      </c>
      <c r="J405" s="177" t="s">
        <v>3227</v>
      </c>
      <c r="K405" s="177" t="s">
        <v>2823</v>
      </c>
      <c r="L405" s="177" t="s">
        <v>3221</v>
      </c>
      <c r="M405" s="178" t="s">
        <v>2941</v>
      </c>
      <c r="N405" s="178" t="s">
        <v>2796</v>
      </c>
      <c r="O405" s="178" t="s">
        <v>2781</v>
      </c>
      <c r="P405" s="178" t="s">
        <v>538</v>
      </c>
      <c r="Q405" s="179" t="s">
        <v>538</v>
      </c>
      <c r="R405" s="179" t="s">
        <v>618</v>
      </c>
      <c r="S405" s="180" t="s">
        <v>4405</v>
      </c>
      <c r="T405" s="178" t="s">
        <v>2791</v>
      </c>
      <c r="U405" s="178" t="s">
        <v>2791</v>
      </c>
      <c r="V405" s="178" t="s">
        <v>2791</v>
      </c>
      <c r="W405" s="178" t="s">
        <v>2791</v>
      </c>
      <c r="X405" s="178" t="s">
        <v>2791</v>
      </c>
      <c r="Y405" s="178" t="s">
        <v>2791</v>
      </c>
      <c r="Z405" s="178" t="s">
        <v>2791</v>
      </c>
      <c r="AA405" s="178" t="s">
        <v>2791</v>
      </c>
      <c r="AB405" s="178" t="s">
        <v>2791</v>
      </c>
      <c r="AC405" s="120" t="s">
        <v>2791</v>
      </c>
      <c r="AD405" s="120" t="s">
        <v>2791</v>
      </c>
      <c r="AE405" s="120" t="s">
        <v>2791</v>
      </c>
      <c r="AF405" s="120" t="s">
        <v>2791</v>
      </c>
      <c r="AG405" s="95" t="s">
        <v>2941</v>
      </c>
      <c r="AH405" s="123">
        <f>COUNTIF(Ongoing!$A$2:$X$26,A405)</f>
        <v>0</v>
      </c>
    </row>
    <row r="406" ht="26.25" customHeight="1">
      <c r="A406" s="180" t="s">
        <v>351</v>
      </c>
      <c r="B406" s="180" t="s">
        <v>974</v>
      </c>
      <c r="C406" s="181" t="s">
        <v>144</v>
      </c>
      <c r="D406" s="115" t="s">
        <v>264</v>
      </c>
      <c r="E406" s="115" t="s">
        <v>2961</v>
      </c>
      <c r="F406" s="175" t="s">
        <v>2775</v>
      </c>
      <c r="G406" s="115" t="s">
        <v>4406</v>
      </c>
      <c r="H406" s="176" t="s">
        <v>624</v>
      </c>
      <c r="I406" s="177" t="s">
        <v>320</v>
      </c>
      <c r="J406" s="177" t="s">
        <v>2823</v>
      </c>
      <c r="K406" s="177" t="s">
        <v>2810</v>
      </c>
      <c r="L406" s="177" t="s">
        <v>441</v>
      </c>
      <c r="M406" s="178" t="s">
        <v>3066</v>
      </c>
      <c r="N406" s="178" t="s">
        <v>2796</v>
      </c>
      <c r="O406" s="178" t="s">
        <v>2781</v>
      </c>
      <c r="P406" s="178" t="s">
        <v>3103</v>
      </c>
      <c r="Q406" s="179" t="s">
        <v>372</v>
      </c>
      <c r="R406" s="179" t="s">
        <v>269</v>
      </c>
      <c r="S406" s="180" t="s">
        <v>4407</v>
      </c>
      <c r="T406" s="178" t="s">
        <v>2851</v>
      </c>
      <c r="U406" s="178" t="s">
        <v>2945</v>
      </c>
      <c r="V406" s="178" t="s">
        <v>3070</v>
      </c>
      <c r="W406" s="178" t="s">
        <v>2851</v>
      </c>
      <c r="X406" s="178" t="s">
        <v>2791</v>
      </c>
      <c r="Y406" s="178" t="s">
        <v>2791</v>
      </c>
      <c r="Z406" s="178" t="s">
        <v>2791</v>
      </c>
      <c r="AA406" s="178" t="s">
        <v>2791</v>
      </c>
      <c r="AB406" s="178" t="s">
        <v>2791</v>
      </c>
      <c r="AC406" s="120" t="s">
        <v>2791</v>
      </c>
      <c r="AD406" s="120" t="s">
        <v>2791</v>
      </c>
      <c r="AE406" s="120" t="s">
        <v>2791</v>
      </c>
      <c r="AF406" s="120" t="s">
        <v>2791</v>
      </c>
      <c r="AG406" s="95" t="s">
        <v>3066</v>
      </c>
      <c r="AH406" s="123">
        <f>COUNTIF(Ongoing!$A$2:$X$26,A406)</f>
        <v>0</v>
      </c>
    </row>
    <row r="407" ht="26.25" customHeight="1">
      <c r="A407" s="180" t="s">
        <v>771</v>
      </c>
      <c r="B407" s="180" t="s">
        <v>917</v>
      </c>
      <c r="C407" s="181" t="s">
        <v>59</v>
      </c>
      <c r="D407" s="115" t="s">
        <v>98</v>
      </c>
      <c r="E407" s="115" t="s">
        <v>2889</v>
      </c>
      <c r="F407" s="175" t="s">
        <v>2775</v>
      </c>
      <c r="G407" s="115" t="s">
        <v>4408</v>
      </c>
      <c r="H407" s="176" t="s">
        <v>87</v>
      </c>
      <c r="I407" s="177" t="s">
        <v>485</v>
      </c>
      <c r="J407" s="177" t="s">
        <v>2823</v>
      </c>
      <c r="K407" s="177" t="s">
        <v>2810</v>
      </c>
      <c r="L407" s="177" t="s">
        <v>2837</v>
      </c>
      <c r="M407" s="178" t="s">
        <v>3234</v>
      </c>
      <c r="N407" s="178" t="s">
        <v>2796</v>
      </c>
      <c r="O407" s="178" t="s">
        <v>2781</v>
      </c>
      <c r="P407" s="178" t="s">
        <v>538</v>
      </c>
      <c r="Q407" s="179" t="s">
        <v>538</v>
      </c>
      <c r="R407" s="179" t="s">
        <v>618</v>
      </c>
      <c r="S407" s="180" t="s">
        <v>4409</v>
      </c>
      <c r="T407" s="178" t="s">
        <v>2791</v>
      </c>
      <c r="U407" s="178" t="s">
        <v>2791</v>
      </c>
      <c r="V407" s="178" t="s">
        <v>2791</v>
      </c>
      <c r="W407" s="178" t="s">
        <v>2791</v>
      </c>
      <c r="X407" s="178" t="s">
        <v>2791</v>
      </c>
      <c r="Y407" s="178" t="s">
        <v>2791</v>
      </c>
      <c r="Z407" s="178" t="s">
        <v>2791</v>
      </c>
      <c r="AA407" s="178" t="s">
        <v>2791</v>
      </c>
      <c r="AB407" s="178" t="s">
        <v>2791</v>
      </c>
      <c r="AC407" s="120" t="s">
        <v>2791</v>
      </c>
      <c r="AD407" s="120" t="s">
        <v>2791</v>
      </c>
      <c r="AE407" s="120" t="s">
        <v>2791</v>
      </c>
      <c r="AF407" s="120" t="s">
        <v>2791</v>
      </c>
      <c r="AG407" s="95" t="s">
        <v>3234</v>
      </c>
      <c r="AH407" s="123">
        <f>COUNTIF(Ongoing!$A$2:$X$26,A407)</f>
        <v>0</v>
      </c>
    </row>
    <row r="408" ht="26.25" customHeight="1">
      <c r="A408" s="180" t="s">
        <v>344</v>
      </c>
      <c r="B408" s="180" t="s">
        <v>974</v>
      </c>
      <c r="C408" s="181" t="s">
        <v>144</v>
      </c>
      <c r="D408" s="115" t="s">
        <v>143</v>
      </c>
      <c r="E408" s="115" t="s">
        <v>3430</v>
      </c>
      <c r="F408" s="175" t="s">
        <v>2775</v>
      </c>
      <c r="G408" s="115" t="s">
        <v>4410</v>
      </c>
      <c r="H408" s="176" t="s">
        <v>502</v>
      </c>
      <c r="I408" s="177" t="s">
        <v>320</v>
      </c>
      <c r="J408" s="177" t="s">
        <v>2823</v>
      </c>
      <c r="K408" s="177" t="s">
        <v>2810</v>
      </c>
      <c r="L408" s="177" t="s">
        <v>2989</v>
      </c>
      <c r="M408" s="178" t="s">
        <v>2887</v>
      </c>
      <c r="N408" s="178" t="s">
        <v>2796</v>
      </c>
      <c r="O408" s="178" t="s">
        <v>2781</v>
      </c>
      <c r="P408" s="178" t="s">
        <v>538</v>
      </c>
      <c r="Q408" s="179" t="s">
        <v>538</v>
      </c>
      <c r="R408" s="179" t="s">
        <v>269</v>
      </c>
      <c r="S408" s="180" t="s">
        <v>4411</v>
      </c>
      <c r="T408" s="178" t="s">
        <v>2791</v>
      </c>
      <c r="U408" s="178" t="s">
        <v>2803</v>
      </c>
      <c r="V408" s="178" t="s">
        <v>4412</v>
      </c>
      <c r="W408" s="178" t="s">
        <v>3190</v>
      </c>
      <c r="X408" s="178" t="s">
        <v>2791</v>
      </c>
      <c r="Y408" s="178" t="s">
        <v>2791</v>
      </c>
      <c r="Z408" s="178" t="s">
        <v>2791</v>
      </c>
      <c r="AA408" s="178" t="s">
        <v>2791</v>
      </c>
      <c r="AB408" s="178" t="s">
        <v>2791</v>
      </c>
      <c r="AC408" s="120" t="s">
        <v>2791</v>
      </c>
      <c r="AD408" s="120" t="s">
        <v>2791</v>
      </c>
      <c r="AE408" s="120" t="s">
        <v>2791</v>
      </c>
      <c r="AF408" s="120" t="s">
        <v>2791</v>
      </c>
      <c r="AG408" s="95" t="s">
        <v>2887</v>
      </c>
      <c r="AH408" s="123">
        <f>COUNTIF(Ongoing!$A$2:$X$26,A408)</f>
        <v>0</v>
      </c>
    </row>
    <row r="409" ht="26.25" customHeight="1">
      <c r="A409" s="180" t="s">
        <v>326</v>
      </c>
      <c r="B409" s="180" t="s">
        <v>974</v>
      </c>
      <c r="C409" s="181" t="s">
        <v>144</v>
      </c>
      <c r="D409" s="115" t="s">
        <v>177</v>
      </c>
      <c r="E409" s="115" t="s">
        <v>3107</v>
      </c>
      <c r="F409" s="175" t="s">
        <v>2775</v>
      </c>
      <c r="G409" s="115" t="s">
        <v>4413</v>
      </c>
      <c r="H409" s="176" t="s">
        <v>502</v>
      </c>
      <c r="I409" s="177" t="s">
        <v>320</v>
      </c>
      <c r="J409" s="177" t="s">
        <v>2823</v>
      </c>
      <c r="K409" s="177" t="s">
        <v>2810</v>
      </c>
      <c r="L409" s="177" t="s">
        <v>4414</v>
      </c>
      <c r="M409" s="178" t="s">
        <v>311</v>
      </c>
      <c r="N409" s="178" t="s">
        <v>2796</v>
      </c>
      <c r="O409" s="178" t="s">
        <v>2781</v>
      </c>
      <c r="P409" s="178" t="s">
        <v>538</v>
      </c>
      <c r="Q409" s="179" t="s">
        <v>538</v>
      </c>
      <c r="R409" s="179" t="s">
        <v>269</v>
      </c>
      <c r="S409" s="180" t="s">
        <v>4415</v>
      </c>
      <c r="T409" s="178" t="s">
        <v>2791</v>
      </c>
      <c r="U409" s="178" t="s">
        <v>2791</v>
      </c>
      <c r="V409" s="178" t="s">
        <v>2791</v>
      </c>
      <c r="W409" s="178" t="s">
        <v>2791</v>
      </c>
      <c r="X409" s="178" t="s">
        <v>2791</v>
      </c>
      <c r="Y409" s="178" t="s">
        <v>2791</v>
      </c>
      <c r="Z409" s="178" t="s">
        <v>2791</v>
      </c>
      <c r="AA409" s="178" t="s">
        <v>2791</v>
      </c>
      <c r="AB409" s="178" t="s">
        <v>2791</v>
      </c>
      <c r="AC409" s="120" t="s">
        <v>2791</v>
      </c>
      <c r="AD409" s="120" t="s">
        <v>2791</v>
      </c>
      <c r="AE409" s="120" t="s">
        <v>2791</v>
      </c>
      <c r="AF409" s="120" t="s">
        <v>2791</v>
      </c>
      <c r="AG409" s="95" t="s">
        <v>311</v>
      </c>
      <c r="AH409" s="123">
        <f>COUNTIF(Ongoing!$A$2:$X$26,A409)</f>
        <v>0</v>
      </c>
    </row>
    <row r="410" ht="26.25" customHeight="1">
      <c r="A410" s="180" t="s">
        <v>772</v>
      </c>
      <c r="B410" s="180" t="s">
        <v>917</v>
      </c>
      <c r="C410" s="181" t="s">
        <v>59</v>
      </c>
      <c r="D410" s="115" t="s">
        <v>177</v>
      </c>
      <c r="E410" s="115" t="s">
        <v>3107</v>
      </c>
      <c r="F410" s="175" t="s">
        <v>2775</v>
      </c>
      <c r="G410" s="115" t="s">
        <v>4416</v>
      </c>
      <c r="H410" s="176" t="s">
        <v>502</v>
      </c>
      <c r="I410" s="177" t="s">
        <v>320</v>
      </c>
      <c r="J410" s="177" t="s">
        <v>2823</v>
      </c>
      <c r="K410" s="177" t="s">
        <v>2810</v>
      </c>
      <c r="L410" s="177" t="s">
        <v>2879</v>
      </c>
      <c r="M410" s="178" t="s">
        <v>1214</v>
      </c>
      <c r="N410" s="178" t="s">
        <v>2796</v>
      </c>
      <c r="O410" s="178" t="s">
        <v>2781</v>
      </c>
      <c r="P410" s="178" t="s">
        <v>538</v>
      </c>
      <c r="Q410" s="179" t="s">
        <v>538</v>
      </c>
      <c r="R410" s="179" t="s">
        <v>618</v>
      </c>
      <c r="S410" s="180" t="s">
        <v>4417</v>
      </c>
      <c r="T410" s="178" t="s">
        <v>2791</v>
      </c>
      <c r="U410" s="178" t="s">
        <v>2791</v>
      </c>
      <c r="V410" s="178" t="s">
        <v>2791</v>
      </c>
      <c r="W410" s="178" t="s">
        <v>2791</v>
      </c>
      <c r="X410" s="178" t="s">
        <v>2791</v>
      </c>
      <c r="Y410" s="178" t="s">
        <v>2791</v>
      </c>
      <c r="Z410" s="178" t="s">
        <v>2791</v>
      </c>
      <c r="AA410" s="178" t="s">
        <v>2791</v>
      </c>
      <c r="AB410" s="178" t="s">
        <v>2791</v>
      </c>
      <c r="AC410" s="120" t="s">
        <v>2791</v>
      </c>
      <c r="AD410" s="120" t="s">
        <v>2791</v>
      </c>
      <c r="AE410" s="120" t="s">
        <v>2791</v>
      </c>
      <c r="AF410" s="120" t="s">
        <v>2791</v>
      </c>
      <c r="AG410" s="95" t="s">
        <v>1214</v>
      </c>
      <c r="AH410" s="123">
        <f>COUNTIF(Ongoing!$A$2:$X$26,A410)</f>
        <v>0</v>
      </c>
    </row>
    <row r="411" ht="26.25" customHeight="1">
      <c r="A411" s="180" t="s">
        <v>323</v>
      </c>
      <c r="B411" s="180" t="s">
        <v>974</v>
      </c>
      <c r="C411" s="181" t="s">
        <v>144</v>
      </c>
      <c r="D411" s="115" t="s">
        <v>241</v>
      </c>
      <c r="E411" s="115" t="s">
        <v>3292</v>
      </c>
      <c r="F411" s="175" t="s">
        <v>2775</v>
      </c>
      <c r="G411" s="115" t="s">
        <v>4418</v>
      </c>
      <c r="H411" s="176" t="s">
        <v>622</v>
      </c>
      <c r="I411" s="177" t="s">
        <v>320</v>
      </c>
      <c r="J411" s="177" t="s">
        <v>2823</v>
      </c>
      <c r="K411" s="177" t="s">
        <v>2810</v>
      </c>
      <c r="L411" s="177" t="s">
        <v>4419</v>
      </c>
      <c r="M411" s="178" t="s">
        <v>2887</v>
      </c>
      <c r="N411" s="178" t="s">
        <v>2796</v>
      </c>
      <c r="O411" s="178" t="s">
        <v>2781</v>
      </c>
      <c r="P411" s="178" t="s">
        <v>538</v>
      </c>
      <c r="Q411" s="179" t="s">
        <v>538</v>
      </c>
      <c r="R411" s="179" t="s">
        <v>269</v>
      </c>
      <c r="S411" s="180" t="s">
        <v>4420</v>
      </c>
      <c r="T411" s="178" t="s">
        <v>2791</v>
      </c>
      <c r="U411" s="178" t="s">
        <v>2791</v>
      </c>
      <c r="V411" s="178" t="s">
        <v>2791</v>
      </c>
      <c r="W411" s="178" t="s">
        <v>2791</v>
      </c>
      <c r="X411" s="178" t="s">
        <v>2791</v>
      </c>
      <c r="Y411" s="178" t="s">
        <v>2791</v>
      </c>
      <c r="Z411" s="178" t="s">
        <v>2791</v>
      </c>
      <c r="AA411" s="178" t="s">
        <v>2791</v>
      </c>
      <c r="AB411" s="178" t="s">
        <v>2791</v>
      </c>
      <c r="AC411" s="120" t="s">
        <v>2791</v>
      </c>
      <c r="AD411" s="120" t="s">
        <v>2791</v>
      </c>
      <c r="AE411" s="120" t="s">
        <v>2791</v>
      </c>
      <c r="AF411" s="120" t="s">
        <v>2791</v>
      </c>
      <c r="AG411" s="95" t="s">
        <v>2887</v>
      </c>
      <c r="AH411" s="123">
        <f>COUNTIF(Ongoing!$A$2:$X$26,A411)</f>
        <v>0</v>
      </c>
    </row>
    <row r="412" ht="26.25" customHeight="1">
      <c r="A412" s="180" t="s">
        <v>663</v>
      </c>
      <c r="B412" s="180" t="s">
        <v>63</v>
      </c>
      <c r="C412" s="181" t="s">
        <v>64</v>
      </c>
      <c r="D412" s="115" t="s">
        <v>110</v>
      </c>
      <c r="E412" s="115" t="s">
        <v>2774</v>
      </c>
      <c r="F412" s="175" t="s">
        <v>2775</v>
      </c>
      <c r="G412" s="115" t="s">
        <v>4421</v>
      </c>
      <c r="H412" s="176" t="s">
        <v>577</v>
      </c>
      <c r="I412" s="177" t="s">
        <v>505</v>
      </c>
      <c r="J412" s="177" t="s">
        <v>2810</v>
      </c>
      <c r="K412" s="177" t="s">
        <v>2810</v>
      </c>
      <c r="L412" s="177" t="s">
        <v>2877</v>
      </c>
      <c r="M412" s="178" t="s">
        <v>1214</v>
      </c>
      <c r="N412" s="178" t="s">
        <v>2796</v>
      </c>
      <c r="O412" s="178" t="s">
        <v>2781</v>
      </c>
      <c r="P412" s="178" t="s">
        <v>538</v>
      </c>
      <c r="Q412" s="179" t="s">
        <v>538</v>
      </c>
      <c r="R412" s="179" t="s">
        <v>618</v>
      </c>
      <c r="S412" s="180" t="s">
        <v>4422</v>
      </c>
      <c r="T412" s="178" t="s">
        <v>2791</v>
      </c>
      <c r="U412" s="178" t="s">
        <v>2791</v>
      </c>
      <c r="V412" s="178" t="s">
        <v>2791</v>
      </c>
      <c r="W412" s="178" t="s">
        <v>2791</v>
      </c>
      <c r="X412" s="178" t="s">
        <v>2791</v>
      </c>
      <c r="Y412" s="178" t="s">
        <v>2791</v>
      </c>
      <c r="Z412" s="178" t="s">
        <v>2791</v>
      </c>
      <c r="AA412" s="178" t="s">
        <v>2791</v>
      </c>
      <c r="AB412" s="178" t="s">
        <v>2791</v>
      </c>
      <c r="AC412" s="120" t="s">
        <v>2791</v>
      </c>
      <c r="AD412" s="120" t="s">
        <v>2791</v>
      </c>
      <c r="AE412" s="120" t="s">
        <v>2791</v>
      </c>
      <c r="AF412" s="120" t="s">
        <v>2791</v>
      </c>
      <c r="AG412" s="95" t="s">
        <v>1214</v>
      </c>
      <c r="AH412" s="123">
        <f>COUNTIF(Ongoing!$A$2:$X$26,A412)</f>
        <v>0</v>
      </c>
    </row>
    <row r="413" ht="26.25" customHeight="1">
      <c r="A413" s="180" t="s">
        <v>757</v>
      </c>
      <c r="B413" s="180" t="s">
        <v>917</v>
      </c>
      <c r="C413" s="181" t="s">
        <v>57</v>
      </c>
      <c r="D413" s="115" t="s">
        <v>98</v>
      </c>
      <c r="E413" s="115" t="s">
        <v>2889</v>
      </c>
      <c r="F413" s="175" t="s">
        <v>2775</v>
      </c>
      <c r="G413" s="115" t="s">
        <v>4423</v>
      </c>
      <c r="H413" s="176" t="s">
        <v>622</v>
      </c>
      <c r="I413" s="177" t="s">
        <v>496</v>
      </c>
      <c r="J413" s="177" t="s">
        <v>2823</v>
      </c>
      <c r="K413" s="177" t="s">
        <v>2810</v>
      </c>
      <c r="L413" s="177" t="s">
        <v>3350</v>
      </c>
      <c r="M413" s="178" t="s">
        <v>1214</v>
      </c>
      <c r="N413" s="178" t="s">
        <v>2796</v>
      </c>
      <c r="O413" s="178" t="s">
        <v>2781</v>
      </c>
      <c r="P413" s="178" t="s">
        <v>538</v>
      </c>
      <c r="Q413" s="179" t="s">
        <v>538</v>
      </c>
      <c r="R413" s="179" t="s">
        <v>618</v>
      </c>
      <c r="S413" s="180" t="s">
        <v>4424</v>
      </c>
      <c r="T413" s="178" t="s">
        <v>2791</v>
      </c>
      <c r="U413" s="178" t="s">
        <v>2791</v>
      </c>
      <c r="V413" s="178" t="s">
        <v>2791</v>
      </c>
      <c r="W413" s="178" t="s">
        <v>2791</v>
      </c>
      <c r="X413" s="178" t="s">
        <v>2791</v>
      </c>
      <c r="Y413" s="178" t="s">
        <v>2791</v>
      </c>
      <c r="Z413" s="178" t="s">
        <v>2791</v>
      </c>
      <c r="AA413" s="178" t="s">
        <v>2791</v>
      </c>
      <c r="AB413" s="178" t="s">
        <v>2791</v>
      </c>
      <c r="AC413" s="120" t="s">
        <v>2791</v>
      </c>
      <c r="AD413" s="120" t="s">
        <v>2791</v>
      </c>
      <c r="AE413" s="120" t="s">
        <v>2791</v>
      </c>
      <c r="AF413" s="120" t="s">
        <v>2791</v>
      </c>
      <c r="AG413" s="95" t="s">
        <v>1214</v>
      </c>
      <c r="AH413" s="123">
        <f>COUNTIF(Ongoing!$A$2:$X$26,A413)</f>
        <v>0</v>
      </c>
    </row>
    <row r="414" ht="26.25" customHeight="1">
      <c r="A414" s="180" t="s">
        <v>700</v>
      </c>
      <c r="B414" s="180" t="s">
        <v>917</v>
      </c>
      <c r="C414" s="181" t="s">
        <v>53</v>
      </c>
      <c r="D414" s="115" t="s">
        <v>238</v>
      </c>
      <c r="E414" s="115" t="s">
        <v>3020</v>
      </c>
      <c r="F414" s="175" t="s">
        <v>2775</v>
      </c>
      <c r="G414" s="115" t="s">
        <v>4425</v>
      </c>
      <c r="H414" s="176" t="s">
        <v>320</v>
      </c>
      <c r="I414" s="177" t="s">
        <v>505</v>
      </c>
      <c r="J414" s="177" t="s">
        <v>2810</v>
      </c>
      <c r="K414" s="177" t="s">
        <v>2810</v>
      </c>
      <c r="L414" s="177" t="s">
        <v>3022</v>
      </c>
      <c r="M414" s="178" t="s">
        <v>3646</v>
      </c>
      <c r="N414" s="178" t="s">
        <v>2796</v>
      </c>
      <c r="O414" s="178" t="s">
        <v>2781</v>
      </c>
      <c r="P414" s="178" t="s">
        <v>538</v>
      </c>
      <c r="Q414" s="179" t="s">
        <v>538</v>
      </c>
      <c r="R414" s="179" t="s">
        <v>618</v>
      </c>
      <c r="S414" s="180" t="s">
        <v>4426</v>
      </c>
      <c r="T414" s="178" t="s">
        <v>2791</v>
      </c>
      <c r="U414" s="178" t="s">
        <v>2791</v>
      </c>
      <c r="V414" s="178" t="s">
        <v>2791</v>
      </c>
      <c r="W414" s="178" t="s">
        <v>2791</v>
      </c>
      <c r="X414" s="178" t="s">
        <v>2791</v>
      </c>
      <c r="Y414" s="178" t="s">
        <v>2791</v>
      </c>
      <c r="Z414" s="178" t="s">
        <v>2791</v>
      </c>
      <c r="AA414" s="178" t="s">
        <v>2791</v>
      </c>
      <c r="AB414" s="178" t="s">
        <v>2791</v>
      </c>
      <c r="AC414" s="120" t="s">
        <v>2791</v>
      </c>
      <c r="AD414" s="120" t="s">
        <v>2791</v>
      </c>
      <c r="AE414" s="120" t="s">
        <v>2791</v>
      </c>
      <c r="AF414" s="120" t="s">
        <v>2791</v>
      </c>
      <c r="AG414" s="95" t="s">
        <v>3646</v>
      </c>
      <c r="AH414" s="123">
        <f>COUNTIF(Ongoing!$A$2:$X$26,A414)</f>
        <v>0</v>
      </c>
    </row>
    <row r="415" ht="26.25" customHeight="1">
      <c r="A415" s="180" t="s">
        <v>688</v>
      </c>
      <c r="B415" s="180" t="s">
        <v>917</v>
      </c>
      <c r="C415" s="181" t="s">
        <v>53</v>
      </c>
      <c r="D415" s="115" t="s">
        <v>264</v>
      </c>
      <c r="E415" s="115" t="s">
        <v>2961</v>
      </c>
      <c r="F415" s="175" t="s">
        <v>2775</v>
      </c>
      <c r="G415" s="115" t="s">
        <v>4427</v>
      </c>
      <c r="H415" s="176" t="s">
        <v>628</v>
      </c>
      <c r="I415" s="177" t="s">
        <v>487</v>
      </c>
      <c r="J415" s="177" t="s">
        <v>2823</v>
      </c>
      <c r="K415" s="177" t="s">
        <v>2810</v>
      </c>
      <c r="L415" s="177" t="s">
        <v>291</v>
      </c>
      <c r="M415" s="178" t="s">
        <v>3428</v>
      </c>
      <c r="N415" s="178" t="s">
        <v>2796</v>
      </c>
      <c r="O415" s="178" t="s">
        <v>2781</v>
      </c>
      <c r="P415" s="178" t="s">
        <v>3311</v>
      </c>
      <c r="Q415" s="179" t="s">
        <v>4428</v>
      </c>
      <c r="R415" s="179" t="s">
        <v>618</v>
      </c>
      <c r="S415" s="180" t="s">
        <v>4429</v>
      </c>
      <c r="T415" s="178" t="s">
        <v>3155</v>
      </c>
      <c r="U415" s="178" t="s">
        <v>2853</v>
      </c>
      <c r="V415" s="178" t="s">
        <v>3952</v>
      </c>
      <c r="W415" s="178" t="s">
        <v>2851</v>
      </c>
      <c r="X415" s="178" t="s">
        <v>3426</v>
      </c>
      <c r="Y415" s="178" t="s">
        <v>3314</v>
      </c>
      <c r="Z415" s="178" t="s">
        <v>3179</v>
      </c>
      <c r="AA415" s="178" t="s">
        <v>2791</v>
      </c>
      <c r="AB415" s="178" t="s">
        <v>2791</v>
      </c>
      <c r="AC415" s="120" t="s">
        <v>2791</v>
      </c>
      <c r="AD415" s="120" t="s">
        <v>2791</v>
      </c>
      <c r="AE415" s="120" t="s">
        <v>2791</v>
      </c>
      <c r="AF415" s="120" t="s">
        <v>2791</v>
      </c>
      <c r="AG415" s="95" t="s">
        <v>3428</v>
      </c>
      <c r="AH415" s="123">
        <f>COUNTIF(Ongoing!$A$2:$X$26,A415)</f>
        <v>0</v>
      </c>
    </row>
    <row r="416" ht="26.25" customHeight="1">
      <c r="A416" s="180" t="s">
        <v>760</v>
      </c>
      <c r="B416" s="180" t="s">
        <v>917</v>
      </c>
      <c r="C416" s="181" t="s">
        <v>58</v>
      </c>
      <c r="D416" s="115" t="s">
        <v>264</v>
      </c>
      <c r="E416" s="115" t="s">
        <v>2961</v>
      </c>
      <c r="F416" s="175" t="s">
        <v>2775</v>
      </c>
      <c r="G416" s="115" t="s">
        <v>4430</v>
      </c>
      <c r="H416" s="176" t="s">
        <v>644</v>
      </c>
      <c r="I416" s="177" t="s">
        <v>485</v>
      </c>
      <c r="J416" s="177" t="s">
        <v>2823</v>
      </c>
      <c r="K416" s="177" t="s">
        <v>2810</v>
      </c>
      <c r="L416" s="177" t="s">
        <v>3379</v>
      </c>
      <c r="M416" s="178" t="s">
        <v>3835</v>
      </c>
      <c r="N416" s="178" t="s">
        <v>2796</v>
      </c>
      <c r="O416" s="178" t="s">
        <v>2781</v>
      </c>
      <c r="P416" s="178" t="s">
        <v>538</v>
      </c>
      <c r="Q416" s="179" t="s">
        <v>538</v>
      </c>
      <c r="R416" s="179" t="s">
        <v>618</v>
      </c>
      <c r="S416" s="180" t="s">
        <v>4431</v>
      </c>
      <c r="T416" s="178" t="s">
        <v>2791</v>
      </c>
      <c r="U416" s="178" t="s">
        <v>3425</v>
      </c>
      <c r="V416" s="178" t="s">
        <v>4432</v>
      </c>
      <c r="W416" s="178" t="s">
        <v>2884</v>
      </c>
      <c r="X416" s="178" t="s">
        <v>2791</v>
      </c>
      <c r="Y416" s="178" t="s">
        <v>2791</v>
      </c>
      <c r="Z416" s="178" t="s">
        <v>2791</v>
      </c>
      <c r="AA416" s="178" t="s">
        <v>2791</v>
      </c>
      <c r="AB416" s="178" t="s">
        <v>2791</v>
      </c>
      <c r="AC416" s="120" t="s">
        <v>2791</v>
      </c>
      <c r="AD416" s="120" t="s">
        <v>2791</v>
      </c>
      <c r="AE416" s="120" t="s">
        <v>2791</v>
      </c>
      <c r="AF416" s="120" t="s">
        <v>2791</v>
      </c>
      <c r="AG416" s="95" t="s">
        <v>3835</v>
      </c>
      <c r="AH416" s="123">
        <f>COUNTIF(Ongoing!$A$2:$X$26,A416)</f>
        <v>0</v>
      </c>
    </row>
    <row r="417" ht="26.25" customHeight="1">
      <c r="A417" s="180" t="s">
        <v>684</v>
      </c>
      <c r="B417" s="180" t="s">
        <v>917</v>
      </c>
      <c r="C417" s="181" t="s">
        <v>53</v>
      </c>
      <c r="D417" s="115" t="s">
        <v>244</v>
      </c>
      <c r="E417" s="115" t="s">
        <v>2987</v>
      </c>
      <c r="F417" s="175" t="s">
        <v>2775</v>
      </c>
      <c r="G417" s="115" t="s">
        <v>4433</v>
      </c>
      <c r="H417" s="176" t="s">
        <v>87</v>
      </c>
      <c r="I417" s="177" t="s">
        <v>320</v>
      </c>
      <c r="J417" s="177" t="s">
        <v>2823</v>
      </c>
      <c r="K417" s="177" t="s">
        <v>2810</v>
      </c>
      <c r="L417" s="177" t="s">
        <v>3423</v>
      </c>
      <c r="M417" s="178" t="s">
        <v>3646</v>
      </c>
      <c r="N417" s="178" t="s">
        <v>2796</v>
      </c>
      <c r="O417" s="178" t="s">
        <v>2781</v>
      </c>
      <c r="P417" s="178" t="s">
        <v>538</v>
      </c>
      <c r="Q417" s="179" t="s">
        <v>538</v>
      </c>
      <c r="R417" s="179" t="s">
        <v>618</v>
      </c>
      <c r="S417" s="180" t="s">
        <v>4434</v>
      </c>
      <c r="T417" s="178" t="s">
        <v>2791</v>
      </c>
      <c r="U417" s="178" t="s">
        <v>2791</v>
      </c>
      <c r="V417" s="178" t="s">
        <v>2791</v>
      </c>
      <c r="W417" s="178" t="s">
        <v>2791</v>
      </c>
      <c r="X417" s="178" t="s">
        <v>2791</v>
      </c>
      <c r="Y417" s="178" t="s">
        <v>2791</v>
      </c>
      <c r="Z417" s="178" t="s">
        <v>2791</v>
      </c>
      <c r="AA417" s="178" t="s">
        <v>2791</v>
      </c>
      <c r="AB417" s="178" t="s">
        <v>2791</v>
      </c>
      <c r="AC417" s="120" t="s">
        <v>2791</v>
      </c>
      <c r="AD417" s="120" t="s">
        <v>2791</v>
      </c>
      <c r="AE417" s="120" t="s">
        <v>2791</v>
      </c>
      <c r="AF417" s="120" t="s">
        <v>2791</v>
      </c>
      <c r="AG417" s="95" t="s">
        <v>3646</v>
      </c>
      <c r="AH417" s="123">
        <f>COUNTIF(Ongoing!$A$2:$X$26,A417)</f>
        <v>0</v>
      </c>
    </row>
    <row r="418" ht="26.25" customHeight="1">
      <c r="A418" s="180" t="s">
        <v>335</v>
      </c>
      <c r="B418" s="180" t="s">
        <v>974</v>
      </c>
      <c r="C418" s="181" t="s">
        <v>144</v>
      </c>
      <c r="D418" s="115" t="s">
        <v>113</v>
      </c>
      <c r="E418" s="115" t="s">
        <v>2845</v>
      </c>
      <c r="F418" s="175" t="s">
        <v>2775</v>
      </c>
      <c r="G418" s="115" t="s">
        <v>4435</v>
      </c>
      <c r="H418" s="176" t="s">
        <v>628</v>
      </c>
      <c r="I418" s="177" t="s">
        <v>320</v>
      </c>
      <c r="J418" s="177" t="s">
        <v>2823</v>
      </c>
      <c r="K418" s="177" t="s">
        <v>2810</v>
      </c>
      <c r="L418" s="177" t="s">
        <v>2989</v>
      </c>
      <c r="M418" s="178" t="s">
        <v>2887</v>
      </c>
      <c r="N418" s="178" t="s">
        <v>2796</v>
      </c>
      <c r="O418" s="178" t="s">
        <v>2781</v>
      </c>
      <c r="P418" s="178" t="s">
        <v>538</v>
      </c>
      <c r="Q418" s="179" t="s">
        <v>538</v>
      </c>
      <c r="R418" s="179" t="s">
        <v>269</v>
      </c>
      <c r="S418" s="180" t="s">
        <v>4436</v>
      </c>
      <c r="T418" s="178" t="s">
        <v>2791</v>
      </c>
      <c r="U418" s="178" t="s">
        <v>2791</v>
      </c>
      <c r="V418" s="178" t="s">
        <v>2791</v>
      </c>
      <c r="W418" s="178" t="s">
        <v>2791</v>
      </c>
      <c r="X418" s="178" t="s">
        <v>2791</v>
      </c>
      <c r="Y418" s="178" t="s">
        <v>2791</v>
      </c>
      <c r="Z418" s="178" t="s">
        <v>2791</v>
      </c>
      <c r="AA418" s="178" t="s">
        <v>2791</v>
      </c>
      <c r="AB418" s="178" t="s">
        <v>2791</v>
      </c>
      <c r="AC418" s="120" t="s">
        <v>2791</v>
      </c>
      <c r="AD418" s="120" t="s">
        <v>2791</v>
      </c>
      <c r="AE418" s="120" t="s">
        <v>2791</v>
      </c>
      <c r="AF418" s="120" t="s">
        <v>2791</v>
      </c>
      <c r="AG418" s="95" t="s">
        <v>2887</v>
      </c>
      <c r="AH418" s="123">
        <f>COUNTIF(Ongoing!$A$2:$X$26,A418)</f>
        <v>0</v>
      </c>
    </row>
    <row r="419" ht="26.25" customHeight="1">
      <c r="A419" s="180" t="s">
        <v>336</v>
      </c>
      <c r="B419" s="180" t="s">
        <v>974</v>
      </c>
      <c r="C419" s="181" t="s">
        <v>144</v>
      </c>
      <c r="D419" s="115" t="s">
        <v>241</v>
      </c>
      <c r="E419" s="115" t="s">
        <v>3292</v>
      </c>
      <c r="F419" s="175" t="s">
        <v>2775</v>
      </c>
      <c r="G419" s="115" t="s">
        <v>4437</v>
      </c>
      <c r="H419" s="176" t="s">
        <v>626</v>
      </c>
      <c r="I419" s="177" t="s">
        <v>320</v>
      </c>
      <c r="J419" s="177" t="s">
        <v>2810</v>
      </c>
      <c r="K419" s="177" t="s">
        <v>2810</v>
      </c>
      <c r="L419" s="177" t="s">
        <v>2989</v>
      </c>
      <c r="M419" s="178" t="s">
        <v>2887</v>
      </c>
      <c r="N419" s="178" t="s">
        <v>2796</v>
      </c>
      <c r="O419" s="178" t="s">
        <v>2781</v>
      </c>
      <c r="P419" s="178" t="s">
        <v>538</v>
      </c>
      <c r="Q419" s="179" t="s">
        <v>538</v>
      </c>
      <c r="R419" s="179" t="s">
        <v>269</v>
      </c>
      <c r="S419" s="180" t="s">
        <v>4438</v>
      </c>
      <c r="T419" s="178" t="s">
        <v>2791</v>
      </c>
      <c r="U419" s="178" t="s">
        <v>2791</v>
      </c>
      <c r="V419" s="178" t="s">
        <v>2791</v>
      </c>
      <c r="W419" s="178" t="s">
        <v>2791</v>
      </c>
      <c r="X419" s="178" t="s">
        <v>2791</v>
      </c>
      <c r="Y419" s="178" t="s">
        <v>2791</v>
      </c>
      <c r="Z419" s="178" t="s">
        <v>2791</v>
      </c>
      <c r="AA419" s="178" t="s">
        <v>2791</v>
      </c>
      <c r="AB419" s="178" t="s">
        <v>2791</v>
      </c>
      <c r="AC419" s="120" t="s">
        <v>2791</v>
      </c>
      <c r="AD419" s="120" t="s">
        <v>2791</v>
      </c>
      <c r="AE419" s="120" t="s">
        <v>2791</v>
      </c>
      <c r="AF419" s="120" t="s">
        <v>2791</v>
      </c>
      <c r="AG419" s="95" t="s">
        <v>2887</v>
      </c>
      <c r="AH419" s="123">
        <f>COUNTIF(Ongoing!$A$2:$X$26,A419)</f>
        <v>0</v>
      </c>
    </row>
    <row r="420" ht="26.25" customHeight="1">
      <c r="A420" s="180" t="s">
        <v>724</v>
      </c>
      <c r="B420" s="180" t="s">
        <v>917</v>
      </c>
      <c r="C420" s="181" t="s">
        <v>53</v>
      </c>
      <c r="D420" s="115" t="s">
        <v>177</v>
      </c>
      <c r="E420" s="115" t="s">
        <v>3107</v>
      </c>
      <c r="F420" s="175" t="s">
        <v>2775</v>
      </c>
      <c r="G420" s="115" t="s">
        <v>4439</v>
      </c>
      <c r="H420" s="176" t="s">
        <v>628</v>
      </c>
      <c r="I420" s="177" t="s">
        <v>628</v>
      </c>
      <c r="J420" s="177" t="s">
        <v>2823</v>
      </c>
      <c r="K420" s="177" t="s">
        <v>2823</v>
      </c>
      <c r="L420" s="177" t="s">
        <v>2879</v>
      </c>
      <c r="M420" s="178" t="s">
        <v>1214</v>
      </c>
      <c r="N420" s="178" t="s">
        <v>2796</v>
      </c>
      <c r="O420" s="178" t="s">
        <v>2781</v>
      </c>
      <c r="P420" s="178" t="s">
        <v>538</v>
      </c>
      <c r="Q420" s="179" t="s">
        <v>538</v>
      </c>
      <c r="R420" s="179" t="s">
        <v>618</v>
      </c>
      <c r="S420" s="180" t="s">
        <v>4440</v>
      </c>
      <c r="T420" s="178" t="s">
        <v>2791</v>
      </c>
      <c r="U420" s="178" t="s">
        <v>4441</v>
      </c>
      <c r="V420" s="178" t="s">
        <v>4441</v>
      </c>
      <c r="W420" s="178" t="s">
        <v>3749</v>
      </c>
      <c r="X420" s="178" t="s">
        <v>2791</v>
      </c>
      <c r="Y420" s="178" t="s">
        <v>2791</v>
      </c>
      <c r="Z420" s="178" t="s">
        <v>2791</v>
      </c>
      <c r="AA420" s="178" t="s">
        <v>2791</v>
      </c>
      <c r="AB420" s="178" t="s">
        <v>2791</v>
      </c>
      <c r="AC420" s="120" t="s">
        <v>2791</v>
      </c>
      <c r="AD420" s="120" t="s">
        <v>2791</v>
      </c>
      <c r="AE420" s="120" t="s">
        <v>2791</v>
      </c>
      <c r="AF420" s="120" t="s">
        <v>2791</v>
      </c>
      <c r="AG420" s="95" t="s">
        <v>1214</v>
      </c>
      <c r="AH420" s="123">
        <f>COUNTIF(Ongoing!$A$2:$X$26,A420)</f>
        <v>0</v>
      </c>
    </row>
    <row r="421" ht="26.25" customHeight="1">
      <c r="A421" s="180" t="s">
        <v>709</v>
      </c>
      <c r="B421" s="180" t="s">
        <v>917</v>
      </c>
      <c r="C421" s="181" t="s">
        <v>53</v>
      </c>
      <c r="D421" s="115" t="s">
        <v>244</v>
      </c>
      <c r="E421" s="115" t="s">
        <v>2987</v>
      </c>
      <c r="F421" s="175" t="s">
        <v>2775</v>
      </c>
      <c r="G421" s="115" t="s">
        <v>4442</v>
      </c>
      <c r="H421" s="176" t="s">
        <v>639</v>
      </c>
      <c r="I421" s="177" t="s">
        <v>491</v>
      </c>
      <c r="J421" s="177" t="s">
        <v>2810</v>
      </c>
      <c r="K421" s="177" t="s">
        <v>2810</v>
      </c>
      <c r="L421" s="177" t="s">
        <v>3379</v>
      </c>
      <c r="M421" s="178" t="s">
        <v>1214</v>
      </c>
      <c r="N421" s="178" t="s">
        <v>2796</v>
      </c>
      <c r="O421" s="178" t="s">
        <v>2781</v>
      </c>
      <c r="P421" s="178" t="s">
        <v>538</v>
      </c>
      <c r="Q421" s="179" t="s">
        <v>538</v>
      </c>
      <c r="R421" s="179" t="s">
        <v>618</v>
      </c>
      <c r="S421" s="180" t="s">
        <v>4443</v>
      </c>
      <c r="T421" s="178" t="s">
        <v>2791</v>
      </c>
      <c r="U421" s="178" t="s">
        <v>2791</v>
      </c>
      <c r="V421" s="178" t="s">
        <v>2791</v>
      </c>
      <c r="W421" s="178" t="s">
        <v>2791</v>
      </c>
      <c r="X421" s="178" t="s">
        <v>2791</v>
      </c>
      <c r="Y421" s="178" t="s">
        <v>2791</v>
      </c>
      <c r="Z421" s="178" t="s">
        <v>2791</v>
      </c>
      <c r="AA421" s="178" t="s">
        <v>2791</v>
      </c>
      <c r="AB421" s="178" t="s">
        <v>2791</v>
      </c>
      <c r="AC421" s="120" t="s">
        <v>2791</v>
      </c>
      <c r="AD421" s="120" t="s">
        <v>2791</v>
      </c>
      <c r="AE421" s="120" t="s">
        <v>2791</v>
      </c>
      <c r="AF421" s="120" t="s">
        <v>2791</v>
      </c>
      <c r="AG421" s="95" t="s">
        <v>1214</v>
      </c>
      <c r="AH421" s="123">
        <f>COUNTIF(Ongoing!$A$2:$X$26,A421)</f>
        <v>0</v>
      </c>
    </row>
    <row r="422" ht="26.25" customHeight="1">
      <c r="A422" s="180" t="s">
        <v>670</v>
      </c>
      <c r="B422" s="180" t="s">
        <v>917</v>
      </c>
      <c r="C422" s="181" t="s">
        <v>53</v>
      </c>
      <c r="D422" s="115" t="s">
        <v>177</v>
      </c>
      <c r="E422" s="115" t="s">
        <v>3107</v>
      </c>
      <c r="F422" s="175" t="s">
        <v>2775</v>
      </c>
      <c r="G422" s="115" t="s">
        <v>4444</v>
      </c>
      <c r="H422" s="176" t="s">
        <v>731</v>
      </c>
      <c r="I422" s="177" t="s">
        <v>485</v>
      </c>
      <c r="J422" s="177" t="s">
        <v>2977</v>
      </c>
      <c r="K422" s="177" t="s">
        <v>2810</v>
      </c>
      <c r="L422" s="177" t="s">
        <v>3350</v>
      </c>
      <c r="M422" s="178" t="s">
        <v>3516</v>
      </c>
      <c r="N422" s="178" t="s">
        <v>2796</v>
      </c>
      <c r="O422" s="178" t="s">
        <v>2781</v>
      </c>
      <c r="P422" s="178" t="s">
        <v>538</v>
      </c>
      <c r="Q422" s="179" t="s">
        <v>538</v>
      </c>
      <c r="R422" s="179" t="s">
        <v>618</v>
      </c>
      <c r="S422" s="180" t="s">
        <v>4445</v>
      </c>
      <c r="T422" s="178" t="s">
        <v>2791</v>
      </c>
      <c r="U422" s="178" t="s">
        <v>2788</v>
      </c>
      <c r="V422" s="178" t="s">
        <v>3071</v>
      </c>
      <c r="W422" s="178" t="s">
        <v>3190</v>
      </c>
      <c r="X422" s="178" t="s">
        <v>2791</v>
      </c>
      <c r="Y422" s="178" t="s">
        <v>2791</v>
      </c>
      <c r="Z422" s="178" t="s">
        <v>2791</v>
      </c>
      <c r="AA422" s="178" t="s">
        <v>2791</v>
      </c>
      <c r="AB422" s="178" t="s">
        <v>2791</v>
      </c>
      <c r="AC422" s="120" t="s">
        <v>2791</v>
      </c>
      <c r="AD422" s="120" t="s">
        <v>2791</v>
      </c>
      <c r="AE422" s="120" t="s">
        <v>2791</v>
      </c>
      <c r="AF422" s="120" t="s">
        <v>2791</v>
      </c>
      <c r="AG422" s="95" t="s">
        <v>3516</v>
      </c>
      <c r="AH422" s="123">
        <f>COUNTIF(Ongoing!$A$2:$X$26,A422)</f>
        <v>0</v>
      </c>
    </row>
    <row r="423" ht="26.25" customHeight="1">
      <c r="A423" s="180" t="s">
        <v>342</v>
      </c>
      <c r="B423" s="180" t="s">
        <v>974</v>
      </c>
      <c r="C423" s="181" t="s">
        <v>144</v>
      </c>
      <c r="D423" s="115" t="s">
        <v>110</v>
      </c>
      <c r="E423" s="115" t="s">
        <v>2774</v>
      </c>
      <c r="F423" s="175" t="s">
        <v>2775</v>
      </c>
      <c r="G423" s="115" t="s">
        <v>4446</v>
      </c>
      <c r="H423" s="176" t="s">
        <v>502</v>
      </c>
      <c r="I423" s="177" t="s">
        <v>320</v>
      </c>
      <c r="J423" s="177" t="s">
        <v>2823</v>
      </c>
      <c r="K423" s="177" t="s">
        <v>2810</v>
      </c>
      <c r="L423" s="177" t="s">
        <v>4447</v>
      </c>
      <c r="M423" s="178" t="s">
        <v>2887</v>
      </c>
      <c r="N423" s="178" t="s">
        <v>2796</v>
      </c>
      <c r="O423" s="178" t="s">
        <v>2781</v>
      </c>
      <c r="P423" s="178" t="s">
        <v>510</v>
      </c>
      <c r="Q423" s="179" t="s">
        <v>604</v>
      </c>
      <c r="R423" s="179" t="s">
        <v>269</v>
      </c>
      <c r="S423" s="180" t="s">
        <v>4448</v>
      </c>
      <c r="T423" s="178" t="s">
        <v>2992</v>
      </c>
      <c r="U423" s="178" t="s">
        <v>3662</v>
      </c>
      <c r="V423" s="178" t="s">
        <v>4015</v>
      </c>
      <c r="W423" s="178" t="s">
        <v>2992</v>
      </c>
      <c r="X423" s="178" t="s">
        <v>3662</v>
      </c>
      <c r="Y423" s="178" t="s">
        <v>4015</v>
      </c>
      <c r="Z423" s="178" t="s">
        <v>2992</v>
      </c>
      <c r="AA423" s="178" t="s">
        <v>2791</v>
      </c>
      <c r="AB423" s="178" t="s">
        <v>2791</v>
      </c>
      <c r="AC423" s="120" t="s">
        <v>2791</v>
      </c>
      <c r="AD423" s="120" t="s">
        <v>2791</v>
      </c>
      <c r="AE423" s="120" t="s">
        <v>2791</v>
      </c>
      <c r="AF423" s="120" t="s">
        <v>2791</v>
      </c>
      <c r="AG423" s="95" t="s">
        <v>2887</v>
      </c>
      <c r="AH423" s="123">
        <f>COUNTIF(Ongoing!$A$2:$X$26,A423)</f>
        <v>0</v>
      </c>
    </row>
    <row r="424" ht="26.25" customHeight="1">
      <c r="A424" s="180" t="s">
        <v>362</v>
      </c>
      <c r="B424" s="180" t="s">
        <v>974</v>
      </c>
      <c r="C424" s="181" t="s">
        <v>144</v>
      </c>
      <c r="D424" s="115" t="s">
        <v>264</v>
      </c>
      <c r="E424" s="115" t="s">
        <v>2961</v>
      </c>
      <c r="F424" s="175" t="s">
        <v>2775</v>
      </c>
      <c r="G424" s="115" t="s">
        <v>4449</v>
      </c>
      <c r="H424" s="176" t="s">
        <v>622</v>
      </c>
      <c r="I424" s="177" t="s">
        <v>320</v>
      </c>
      <c r="J424" s="177" t="s">
        <v>2823</v>
      </c>
      <c r="K424" s="177" t="s">
        <v>2810</v>
      </c>
      <c r="L424" s="177" t="s">
        <v>4450</v>
      </c>
      <c r="M424" s="178" t="s">
        <v>2887</v>
      </c>
      <c r="N424" s="178" t="s">
        <v>2796</v>
      </c>
      <c r="O424" s="178" t="s">
        <v>2781</v>
      </c>
      <c r="P424" s="178" t="s">
        <v>538</v>
      </c>
      <c r="Q424" s="179" t="s">
        <v>538</v>
      </c>
      <c r="R424" s="179" t="s">
        <v>269</v>
      </c>
      <c r="S424" s="180" t="s">
        <v>4451</v>
      </c>
      <c r="T424" s="178" t="s">
        <v>2791</v>
      </c>
      <c r="U424" s="178" t="s">
        <v>2843</v>
      </c>
      <c r="V424" s="178" t="s">
        <v>4452</v>
      </c>
      <c r="W424" s="178" t="s">
        <v>3119</v>
      </c>
      <c r="X424" s="178" t="s">
        <v>2791</v>
      </c>
      <c r="Y424" s="178" t="s">
        <v>2791</v>
      </c>
      <c r="Z424" s="178" t="s">
        <v>2791</v>
      </c>
      <c r="AA424" s="178" t="s">
        <v>2791</v>
      </c>
      <c r="AB424" s="178" t="s">
        <v>2791</v>
      </c>
      <c r="AC424" s="120" t="s">
        <v>2791</v>
      </c>
      <c r="AD424" s="120" t="s">
        <v>2791</v>
      </c>
      <c r="AE424" s="120" t="s">
        <v>2791</v>
      </c>
      <c r="AF424" s="120" t="s">
        <v>2791</v>
      </c>
      <c r="AG424" s="95" t="s">
        <v>2887</v>
      </c>
      <c r="AH424" s="123">
        <f>COUNTIF(Ongoing!$A$2:$X$26,A424)</f>
        <v>0</v>
      </c>
    </row>
    <row r="425" ht="26.25" customHeight="1">
      <c r="A425" s="180" t="s">
        <v>330</v>
      </c>
      <c r="B425" s="180" t="s">
        <v>974</v>
      </c>
      <c r="C425" s="181" t="s">
        <v>144</v>
      </c>
      <c r="D425" s="115" t="s">
        <v>177</v>
      </c>
      <c r="E425" s="115" t="s">
        <v>3107</v>
      </c>
      <c r="F425" s="175" t="s">
        <v>2775</v>
      </c>
      <c r="G425" s="115" t="s">
        <v>4453</v>
      </c>
      <c r="H425" s="176" t="s">
        <v>502</v>
      </c>
      <c r="I425" s="177" t="s">
        <v>320</v>
      </c>
      <c r="J425" s="177" t="s">
        <v>2823</v>
      </c>
      <c r="K425" s="177" t="s">
        <v>2810</v>
      </c>
      <c r="L425" s="177" t="s">
        <v>4454</v>
      </c>
      <c r="M425" s="178" t="s">
        <v>2887</v>
      </c>
      <c r="N425" s="178" t="s">
        <v>2796</v>
      </c>
      <c r="O425" s="178" t="s">
        <v>2781</v>
      </c>
      <c r="P425" s="178" t="s">
        <v>538</v>
      </c>
      <c r="Q425" s="179" t="s">
        <v>538</v>
      </c>
      <c r="R425" s="179" t="s">
        <v>269</v>
      </c>
      <c r="S425" s="180" t="s">
        <v>4455</v>
      </c>
      <c r="T425" s="178" t="s">
        <v>2791</v>
      </c>
      <c r="U425" s="178" t="s">
        <v>2791</v>
      </c>
      <c r="V425" s="178" t="s">
        <v>2791</v>
      </c>
      <c r="W425" s="178" t="s">
        <v>2791</v>
      </c>
      <c r="X425" s="178" t="s">
        <v>2791</v>
      </c>
      <c r="Y425" s="178" t="s">
        <v>2791</v>
      </c>
      <c r="Z425" s="178" t="s">
        <v>2791</v>
      </c>
      <c r="AA425" s="178" t="s">
        <v>2791</v>
      </c>
      <c r="AB425" s="178" t="s">
        <v>2791</v>
      </c>
      <c r="AC425" s="120" t="s">
        <v>2791</v>
      </c>
      <c r="AD425" s="120" t="s">
        <v>2791</v>
      </c>
      <c r="AE425" s="120" t="s">
        <v>2791</v>
      </c>
      <c r="AF425" s="120" t="s">
        <v>2791</v>
      </c>
      <c r="AG425" s="95" t="s">
        <v>2887</v>
      </c>
      <c r="AH425" s="123">
        <f>COUNTIF(Ongoing!$A$2:$X$26,A425)</f>
        <v>0</v>
      </c>
    </row>
    <row r="426" ht="26.25" customHeight="1">
      <c r="A426" s="180" t="s">
        <v>127</v>
      </c>
      <c r="B426" s="180" t="s">
        <v>78</v>
      </c>
      <c r="C426" s="181" t="s">
        <v>124</v>
      </c>
      <c r="D426" s="115" t="s">
        <v>98</v>
      </c>
      <c r="E426" s="115" t="s">
        <v>2889</v>
      </c>
      <c r="F426" s="175" t="s">
        <v>2775</v>
      </c>
      <c r="G426" s="115" t="s">
        <v>4456</v>
      </c>
      <c r="H426" s="176" t="s">
        <v>4457</v>
      </c>
      <c r="I426" s="177" t="s">
        <v>128</v>
      </c>
      <c r="J426" s="177" t="s">
        <v>4458</v>
      </c>
      <c r="K426" s="177" t="s">
        <v>4459</v>
      </c>
      <c r="L426" s="177" t="s">
        <v>240</v>
      </c>
      <c r="M426" s="178" t="s">
        <v>3102</v>
      </c>
      <c r="N426" s="178" t="s">
        <v>2780</v>
      </c>
      <c r="O426" s="178" t="s">
        <v>2781</v>
      </c>
      <c r="P426" s="178" t="s">
        <v>538</v>
      </c>
      <c r="Q426" s="179" t="s">
        <v>538</v>
      </c>
      <c r="R426" s="179" t="s">
        <v>87</v>
      </c>
      <c r="S426" s="180" t="s">
        <v>4460</v>
      </c>
      <c r="T426" s="178" t="s">
        <v>2791</v>
      </c>
      <c r="U426" s="178" t="s">
        <v>2791</v>
      </c>
      <c r="V426" s="178" t="s">
        <v>2791</v>
      </c>
      <c r="W426" s="178" t="s">
        <v>2791</v>
      </c>
      <c r="X426" s="178" t="s">
        <v>2791</v>
      </c>
      <c r="Y426" s="178" t="s">
        <v>2791</v>
      </c>
      <c r="Z426" s="178" t="s">
        <v>2791</v>
      </c>
      <c r="AA426" s="178" t="s">
        <v>2791</v>
      </c>
      <c r="AB426" s="178" t="s">
        <v>2791</v>
      </c>
      <c r="AC426" s="120" t="s">
        <v>2791</v>
      </c>
      <c r="AD426" s="120" t="s">
        <v>2791</v>
      </c>
      <c r="AE426" s="120" t="s">
        <v>2791</v>
      </c>
      <c r="AF426" s="120" t="s">
        <v>2791</v>
      </c>
      <c r="AG426" s="95" t="s">
        <v>3102</v>
      </c>
      <c r="AH426" s="123">
        <f>COUNTIF(Ongoing!$A$2:$X$26,A426)</f>
        <v>0</v>
      </c>
    </row>
    <row r="427" ht="26.25" customHeight="1">
      <c r="A427" s="180" t="s">
        <v>793</v>
      </c>
      <c r="B427" s="180" t="s">
        <v>63</v>
      </c>
      <c r="C427" s="181" t="s">
        <v>69</v>
      </c>
      <c r="D427" s="115" t="s">
        <v>90</v>
      </c>
      <c r="E427" s="115" t="s">
        <v>3045</v>
      </c>
      <c r="F427" s="175" t="s">
        <v>2775</v>
      </c>
      <c r="G427" s="115" t="s">
        <v>4461</v>
      </c>
      <c r="H427" s="176" t="s">
        <v>502</v>
      </c>
      <c r="I427" s="177" t="s">
        <v>485</v>
      </c>
      <c r="J427" s="177" t="s">
        <v>2823</v>
      </c>
      <c r="K427" s="177" t="s">
        <v>2810</v>
      </c>
      <c r="L427" s="177" t="s">
        <v>4088</v>
      </c>
      <c r="M427" s="178" t="s">
        <v>4462</v>
      </c>
      <c r="N427" s="178" t="s">
        <v>2796</v>
      </c>
      <c r="O427" s="178" t="s">
        <v>2781</v>
      </c>
      <c r="P427" s="178" t="s">
        <v>3379</v>
      </c>
      <c r="Q427" s="179" t="s">
        <v>291</v>
      </c>
      <c r="R427" s="179" t="s">
        <v>618</v>
      </c>
      <c r="S427" s="180" t="s">
        <v>4463</v>
      </c>
      <c r="T427" s="178" t="s">
        <v>3993</v>
      </c>
      <c r="U427" s="178" t="s">
        <v>2934</v>
      </c>
      <c r="V427" s="178" t="s">
        <v>3425</v>
      </c>
      <c r="W427" s="178" t="s">
        <v>3993</v>
      </c>
      <c r="X427" s="178" t="s">
        <v>3082</v>
      </c>
      <c r="Y427" s="178" t="s">
        <v>3082</v>
      </c>
      <c r="Z427" s="178" t="s">
        <v>2873</v>
      </c>
      <c r="AA427" s="178" t="s">
        <v>2791</v>
      </c>
      <c r="AB427" s="178" t="s">
        <v>2791</v>
      </c>
      <c r="AC427" s="120" t="s">
        <v>2791</v>
      </c>
      <c r="AD427" s="120" t="s">
        <v>2791</v>
      </c>
      <c r="AE427" s="120" t="s">
        <v>2791</v>
      </c>
      <c r="AF427" s="120" t="s">
        <v>2791</v>
      </c>
      <c r="AG427" s="95" t="s">
        <v>4462</v>
      </c>
      <c r="AH427" s="123">
        <f>COUNTIF(Ongoing!$A$2:$X$26,A427)</f>
        <v>0</v>
      </c>
    </row>
    <row r="428" ht="26.25" customHeight="1">
      <c r="A428" s="180" t="s">
        <v>824</v>
      </c>
      <c r="B428" s="180" t="s">
        <v>63</v>
      </c>
      <c r="C428" s="181" t="s">
        <v>70</v>
      </c>
      <c r="D428" s="115" t="s">
        <v>197</v>
      </c>
      <c r="E428" s="115" t="s">
        <v>2994</v>
      </c>
      <c r="F428" s="175" t="s">
        <v>2775</v>
      </c>
      <c r="G428" s="115" t="s">
        <v>4464</v>
      </c>
      <c r="H428" s="176" t="s">
        <v>731</v>
      </c>
      <c r="I428" s="177" t="s">
        <v>639</v>
      </c>
      <c r="J428" s="177" t="s">
        <v>2977</v>
      </c>
      <c r="K428" s="177" t="s">
        <v>2810</v>
      </c>
      <c r="L428" s="177" t="s">
        <v>2894</v>
      </c>
      <c r="M428" s="178" t="s">
        <v>3136</v>
      </c>
      <c r="N428" s="178" t="s">
        <v>2796</v>
      </c>
      <c r="O428" s="178" t="s">
        <v>2781</v>
      </c>
      <c r="P428" s="178" t="s">
        <v>538</v>
      </c>
      <c r="Q428" s="179" t="s">
        <v>538</v>
      </c>
      <c r="R428" s="179" t="s">
        <v>618</v>
      </c>
      <c r="S428" s="180" t="s">
        <v>4465</v>
      </c>
      <c r="T428" s="178" t="s">
        <v>2791</v>
      </c>
      <c r="U428" s="178" t="s">
        <v>2791</v>
      </c>
      <c r="V428" s="178" t="s">
        <v>2791</v>
      </c>
      <c r="W428" s="178" t="s">
        <v>2791</v>
      </c>
      <c r="X428" s="178" t="s">
        <v>2791</v>
      </c>
      <c r="Y428" s="178" t="s">
        <v>2791</v>
      </c>
      <c r="Z428" s="178" t="s">
        <v>2791</v>
      </c>
      <c r="AA428" s="178" t="s">
        <v>2791</v>
      </c>
      <c r="AB428" s="178" t="s">
        <v>2791</v>
      </c>
      <c r="AC428" s="120" t="s">
        <v>2791</v>
      </c>
      <c r="AD428" s="120" t="s">
        <v>2791</v>
      </c>
      <c r="AE428" s="120" t="s">
        <v>2791</v>
      </c>
      <c r="AF428" s="120" t="s">
        <v>2791</v>
      </c>
      <c r="AG428" s="95" t="s">
        <v>3136</v>
      </c>
      <c r="AH428" s="123">
        <f>COUNTIF(Ongoing!$A$2:$X$26,A428)</f>
        <v>0</v>
      </c>
    </row>
    <row r="429" ht="26.25" customHeight="1">
      <c r="A429" s="180" t="s">
        <v>755</v>
      </c>
      <c r="B429" s="180" t="s">
        <v>917</v>
      </c>
      <c r="C429" s="181" t="s">
        <v>57</v>
      </c>
      <c r="D429" s="115" t="s">
        <v>241</v>
      </c>
      <c r="E429" s="115" t="s">
        <v>3292</v>
      </c>
      <c r="F429" s="175" t="s">
        <v>2775</v>
      </c>
      <c r="G429" s="115" t="s">
        <v>4466</v>
      </c>
      <c r="H429" s="176" t="s">
        <v>502</v>
      </c>
      <c r="I429" s="177" t="s">
        <v>487</v>
      </c>
      <c r="J429" s="177" t="s">
        <v>2823</v>
      </c>
      <c r="K429" s="177" t="s">
        <v>2810</v>
      </c>
      <c r="L429" s="177" t="s">
        <v>2931</v>
      </c>
      <c r="M429" s="178" t="s">
        <v>3974</v>
      </c>
      <c r="N429" s="178" t="s">
        <v>2796</v>
      </c>
      <c r="O429" s="178" t="s">
        <v>2781</v>
      </c>
      <c r="P429" s="178" t="s">
        <v>538</v>
      </c>
      <c r="Q429" s="179" t="s">
        <v>538</v>
      </c>
      <c r="R429" s="179" t="s">
        <v>618</v>
      </c>
      <c r="S429" s="180" t="s">
        <v>4467</v>
      </c>
      <c r="T429" s="178" t="s">
        <v>2791</v>
      </c>
      <c r="U429" s="178" t="s">
        <v>2791</v>
      </c>
      <c r="V429" s="178" t="s">
        <v>2791</v>
      </c>
      <c r="W429" s="178" t="s">
        <v>2791</v>
      </c>
      <c r="X429" s="178" t="s">
        <v>2791</v>
      </c>
      <c r="Y429" s="178" t="s">
        <v>2791</v>
      </c>
      <c r="Z429" s="178" t="s">
        <v>2791</v>
      </c>
      <c r="AA429" s="178" t="s">
        <v>2791</v>
      </c>
      <c r="AB429" s="178" t="s">
        <v>2791</v>
      </c>
      <c r="AC429" s="120" t="s">
        <v>2791</v>
      </c>
      <c r="AD429" s="120" t="s">
        <v>2791</v>
      </c>
      <c r="AE429" s="120" t="s">
        <v>2791</v>
      </c>
      <c r="AF429" s="120" t="s">
        <v>2791</v>
      </c>
      <c r="AG429" s="95" t="s">
        <v>3974</v>
      </c>
      <c r="AH429" s="123">
        <f>COUNTIF(Ongoing!$A$2:$X$26,A429)</f>
        <v>0</v>
      </c>
    </row>
    <row r="430" ht="26.25" customHeight="1">
      <c r="A430" s="180" t="s">
        <v>866</v>
      </c>
      <c r="B430" s="180" t="s">
        <v>63</v>
      </c>
      <c r="C430" s="181" t="s">
        <v>76</v>
      </c>
      <c r="D430" s="115" t="s">
        <v>110</v>
      </c>
      <c r="E430" s="115" t="s">
        <v>2774</v>
      </c>
      <c r="F430" s="175" t="s">
        <v>2775</v>
      </c>
      <c r="G430" s="115" t="s">
        <v>4468</v>
      </c>
      <c r="H430" s="176" t="s">
        <v>628</v>
      </c>
      <c r="I430" s="177" t="s">
        <v>320</v>
      </c>
      <c r="J430" s="177" t="s">
        <v>2823</v>
      </c>
      <c r="K430" s="177" t="s">
        <v>2810</v>
      </c>
      <c r="L430" s="177" t="s">
        <v>592</v>
      </c>
      <c r="M430" s="178" t="s">
        <v>1214</v>
      </c>
      <c r="N430" s="178" t="s">
        <v>2796</v>
      </c>
      <c r="O430" s="178" t="s">
        <v>2781</v>
      </c>
      <c r="P430" s="178" t="s">
        <v>538</v>
      </c>
      <c r="Q430" s="179" t="s">
        <v>538</v>
      </c>
      <c r="R430" s="179" t="s">
        <v>618</v>
      </c>
      <c r="S430" s="180" t="s">
        <v>4469</v>
      </c>
      <c r="T430" s="178" t="s">
        <v>2791</v>
      </c>
      <c r="U430" s="178" t="s">
        <v>2791</v>
      </c>
      <c r="V430" s="178" t="s">
        <v>2791</v>
      </c>
      <c r="W430" s="178" t="s">
        <v>2791</v>
      </c>
      <c r="X430" s="178" t="s">
        <v>2791</v>
      </c>
      <c r="Y430" s="178" t="s">
        <v>2791</v>
      </c>
      <c r="Z430" s="178" t="s">
        <v>2791</v>
      </c>
      <c r="AA430" s="178" t="s">
        <v>2791</v>
      </c>
      <c r="AB430" s="178" t="s">
        <v>2791</v>
      </c>
      <c r="AC430" s="120" t="s">
        <v>2791</v>
      </c>
      <c r="AD430" s="120" t="s">
        <v>2791</v>
      </c>
      <c r="AE430" s="120" t="s">
        <v>2791</v>
      </c>
      <c r="AF430" s="120" t="s">
        <v>2791</v>
      </c>
      <c r="AG430" s="95" t="s">
        <v>1214</v>
      </c>
      <c r="AH430" s="123">
        <f>COUNTIF(Ongoing!$A$2:$X$26,A430)</f>
        <v>0</v>
      </c>
    </row>
    <row r="431" ht="26.25" customHeight="1">
      <c r="A431" s="180" t="s">
        <v>851</v>
      </c>
      <c r="B431" s="180" t="s">
        <v>63</v>
      </c>
      <c r="C431" s="181" t="s">
        <v>72</v>
      </c>
      <c r="D431" s="115" t="s">
        <v>103</v>
      </c>
      <c r="E431" s="115" t="s">
        <v>3033</v>
      </c>
      <c r="F431" s="175" t="s">
        <v>2775</v>
      </c>
      <c r="G431" s="115" t="s">
        <v>4470</v>
      </c>
      <c r="H431" s="176" t="s">
        <v>624</v>
      </c>
      <c r="I431" s="177" t="s">
        <v>639</v>
      </c>
      <c r="J431" s="177" t="s">
        <v>2823</v>
      </c>
      <c r="K431" s="177" t="s">
        <v>2810</v>
      </c>
      <c r="L431" s="177" t="s">
        <v>592</v>
      </c>
      <c r="M431" s="178" t="s">
        <v>4471</v>
      </c>
      <c r="N431" s="178" t="s">
        <v>2796</v>
      </c>
      <c r="O431" s="178" t="s">
        <v>2781</v>
      </c>
      <c r="P431" s="178" t="s">
        <v>538</v>
      </c>
      <c r="Q431" s="179" t="s">
        <v>538</v>
      </c>
      <c r="R431" s="179" t="s">
        <v>618</v>
      </c>
      <c r="S431" s="180" t="s">
        <v>4472</v>
      </c>
      <c r="T431" s="178" t="s">
        <v>2791</v>
      </c>
      <c r="U431" s="178" t="s">
        <v>2791</v>
      </c>
      <c r="V431" s="178" t="s">
        <v>2791</v>
      </c>
      <c r="W431" s="178" t="s">
        <v>2791</v>
      </c>
      <c r="X431" s="178" t="s">
        <v>2791</v>
      </c>
      <c r="Y431" s="178" t="s">
        <v>2791</v>
      </c>
      <c r="Z431" s="178" t="s">
        <v>2791</v>
      </c>
      <c r="AA431" s="178" t="s">
        <v>2791</v>
      </c>
      <c r="AB431" s="178" t="s">
        <v>2791</v>
      </c>
      <c r="AC431" s="120" t="s">
        <v>2791</v>
      </c>
      <c r="AD431" s="120" t="s">
        <v>2791</v>
      </c>
      <c r="AE431" s="120" t="s">
        <v>2791</v>
      </c>
      <c r="AF431" s="120" t="s">
        <v>2791</v>
      </c>
      <c r="AG431" s="95" t="s">
        <v>4471</v>
      </c>
      <c r="AH431" s="123">
        <f>COUNTIF(Ongoing!$A$2:$X$26,A431)</f>
        <v>0</v>
      </c>
    </row>
    <row r="432" ht="26.25" customHeight="1">
      <c r="A432" s="180" t="s">
        <v>681</v>
      </c>
      <c r="B432" s="180" t="s">
        <v>917</v>
      </c>
      <c r="C432" s="181" t="s">
        <v>53</v>
      </c>
      <c r="D432" s="115" t="s">
        <v>162</v>
      </c>
      <c r="E432" s="115" t="s">
        <v>2832</v>
      </c>
      <c r="F432" s="175" t="s">
        <v>2775</v>
      </c>
      <c r="G432" s="115" t="s">
        <v>4473</v>
      </c>
      <c r="H432" s="176" t="s">
        <v>3109</v>
      </c>
      <c r="I432" s="177" t="s">
        <v>639</v>
      </c>
      <c r="J432" s="177" t="s">
        <v>2876</v>
      </c>
      <c r="K432" s="177" t="s">
        <v>2810</v>
      </c>
      <c r="L432" s="177" t="s">
        <v>3015</v>
      </c>
      <c r="M432" s="178" t="s">
        <v>3579</v>
      </c>
      <c r="N432" s="178" t="s">
        <v>2796</v>
      </c>
      <c r="O432" s="178" t="s">
        <v>2781</v>
      </c>
      <c r="P432" s="178" t="s">
        <v>2879</v>
      </c>
      <c r="Q432" s="179" t="s">
        <v>2879</v>
      </c>
      <c r="R432" s="179" t="s">
        <v>618</v>
      </c>
      <c r="S432" s="180" t="s">
        <v>4474</v>
      </c>
      <c r="T432" s="178" t="s">
        <v>2800</v>
      </c>
      <c r="U432" s="178" t="s">
        <v>2883</v>
      </c>
      <c r="V432" s="178" t="s">
        <v>2843</v>
      </c>
      <c r="W432" s="178" t="s">
        <v>3345</v>
      </c>
      <c r="X432" s="178" t="s">
        <v>2882</v>
      </c>
      <c r="Y432" s="178" t="s">
        <v>3082</v>
      </c>
      <c r="Z432" s="178" t="s">
        <v>2884</v>
      </c>
      <c r="AA432" s="178" t="s">
        <v>2791</v>
      </c>
      <c r="AB432" s="178" t="s">
        <v>2791</v>
      </c>
      <c r="AC432" s="120" t="s">
        <v>2791</v>
      </c>
      <c r="AD432" s="120" t="s">
        <v>2791</v>
      </c>
      <c r="AE432" s="120" t="s">
        <v>2791</v>
      </c>
      <c r="AF432" s="120" t="s">
        <v>2791</v>
      </c>
      <c r="AG432" s="95" t="s">
        <v>3579</v>
      </c>
      <c r="AH432" s="123">
        <f>COUNTIF(Ongoing!$A$2:$X$26,A432)</f>
        <v>0</v>
      </c>
    </row>
    <row r="433" ht="26.25" customHeight="1">
      <c r="A433" s="180" t="s">
        <v>818</v>
      </c>
      <c r="B433" s="180" t="s">
        <v>63</v>
      </c>
      <c r="C433" s="181" t="s">
        <v>70</v>
      </c>
      <c r="D433" s="115" t="s">
        <v>264</v>
      </c>
      <c r="E433" s="115" t="s">
        <v>2961</v>
      </c>
      <c r="F433" s="175" t="s">
        <v>2775</v>
      </c>
      <c r="G433" s="115" t="s">
        <v>4475</v>
      </c>
      <c r="H433" s="176" t="s">
        <v>502</v>
      </c>
      <c r="I433" s="177" t="s">
        <v>487</v>
      </c>
      <c r="J433" s="177" t="s">
        <v>2823</v>
      </c>
      <c r="K433" s="177" t="s">
        <v>2810</v>
      </c>
      <c r="L433" s="177" t="s">
        <v>3137</v>
      </c>
      <c r="M433" s="178" t="s">
        <v>3157</v>
      </c>
      <c r="N433" s="178" t="s">
        <v>2796</v>
      </c>
      <c r="O433" s="178" t="s">
        <v>2781</v>
      </c>
      <c r="P433" s="178" t="s">
        <v>538</v>
      </c>
      <c r="Q433" s="179" t="s">
        <v>538</v>
      </c>
      <c r="R433" s="179" t="s">
        <v>618</v>
      </c>
      <c r="S433" s="180" t="s">
        <v>4476</v>
      </c>
      <c r="T433" s="178" t="s">
        <v>2791</v>
      </c>
      <c r="U433" s="178" t="s">
        <v>2791</v>
      </c>
      <c r="V433" s="178" t="s">
        <v>2791</v>
      </c>
      <c r="W433" s="178" t="s">
        <v>2791</v>
      </c>
      <c r="X433" s="178" t="s">
        <v>2791</v>
      </c>
      <c r="Y433" s="178" t="s">
        <v>2791</v>
      </c>
      <c r="Z433" s="178" t="s">
        <v>2791</v>
      </c>
      <c r="AA433" s="178" t="s">
        <v>2791</v>
      </c>
      <c r="AB433" s="178" t="s">
        <v>2791</v>
      </c>
      <c r="AC433" s="120" t="s">
        <v>2791</v>
      </c>
      <c r="AD433" s="120" t="s">
        <v>2791</v>
      </c>
      <c r="AE433" s="120" t="s">
        <v>2791</v>
      </c>
      <c r="AF433" s="120" t="s">
        <v>2791</v>
      </c>
      <c r="AG433" s="95" t="s">
        <v>3157</v>
      </c>
      <c r="AH433" s="123">
        <f>COUNTIF(Ongoing!$A$2:$X$26,A433)</f>
        <v>0</v>
      </c>
    </row>
    <row r="434" ht="26.25" customHeight="1">
      <c r="A434" s="180" t="s">
        <v>640</v>
      </c>
      <c r="B434" s="180" t="s">
        <v>63</v>
      </c>
      <c r="C434" s="181" t="s">
        <v>63</v>
      </c>
      <c r="D434" s="115" t="s">
        <v>98</v>
      </c>
      <c r="E434" s="115" t="s">
        <v>2889</v>
      </c>
      <c r="F434" s="175" t="s">
        <v>2775</v>
      </c>
      <c r="G434" s="115" t="s">
        <v>4477</v>
      </c>
      <c r="H434" s="176" t="s">
        <v>644</v>
      </c>
      <c r="I434" s="177" t="s">
        <v>320</v>
      </c>
      <c r="J434" s="177" t="s">
        <v>2823</v>
      </c>
      <c r="K434" s="177" t="s">
        <v>2810</v>
      </c>
      <c r="L434" s="177" t="s">
        <v>2931</v>
      </c>
      <c r="M434" s="178" t="s">
        <v>2825</v>
      </c>
      <c r="N434" s="178" t="s">
        <v>2796</v>
      </c>
      <c r="O434" s="178" t="s">
        <v>2781</v>
      </c>
      <c r="P434" s="178" t="s">
        <v>538</v>
      </c>
      <c r="Q434" s="179" t="s">
        <v>538</v>
      </c>
      <c r="R434" s="179" t="s">
        <v>618</v>
      </c>
      <c r="S434" s="180" t="s">
        <v>4478</v>
      </c>
      <c r="T434" s="178" t="s">
        <v>2791</v>
      </c>
      <c r="U434" s="178" t="s">
        <v>2791</v>
      </c>
      <c r="V434" s="178" t="s">
        <v>2791</v>
      </c>
      <c r="W434" s="178" t="s">
        <v>2791</v>
      </c>
      <c r="X434" s="178" t="s">
        <v>2791</v>
      </c>
      <c r="Y434" s="178" t="s">
        <v>2791</v>
      </c>
      <c r="Z434" s="178" t="s">
        <v>2791</v>
      </c>
      <c r="AA434" s="178" t="s">
        <v>2791</v>
      </c>
      <c r="AB434" s="178" t="s">
        <v>2791</v>
      </c>
      <c r="AC434" s="120" t="s">
        <v>2791</v>
      </c>
      <c r="AD434" s="120" t="s">
        <v>2791</v>
      </c>
      <c r="AE434" s="120" t="s">
        <v>2791</v>
      </c>
      <c r="AF434" s="120" t="s">
        <v>2791</v>
      </c>
      <c r="AG434" s="95" t="s">
        <v>2825</v>
      </c>
      <c r="AH434" s="123">
        <f>COUNTIF(Ongoing!$A$2:$X$26,A434)</f>
        <v>0</v>
      </c>
    </row>
    <row r="435" ht="26.25" customHeight="1">
      <c r="A435" s="180" t="s">
        <v>649</v>
      </c>
      <c r="B435" s="180" t="s">
        <v>63</v>
      </c>
      <c r="C435" s="181" t="s">
        <v>64</v>
      </c>
      <c r="D435" s="115" t="s">
        <v>197</v>
      </c>
      <c r="E435" s="115" t="s">
        <v>2994</v>
      </c>
      <c r="F435" s="175" t="s">
        <v>2775</v>
      </c>
      <c r="G435" s="115" t="s">
        <v>4479</v>
      </c>
      <c r="H435" s="176" t="s">
        <v>1075</v>
      </c>
      <c r="I435" s="177" t="s">
        <v>639</v>
      </c>
      <c r="J435" s="177" t="s">
        <v>2977</v>
      </c>
      <c r="K435" s="177" t="s">
        <v>2810</v>
      </c>
      <c r="L435" s="177" t="s">
        <v>3158</v>
      </c>
      <c r="M435" s="178" t="s">
        <v>2779</v>
      </c>
      <c r="N435" s="178" t="s">
        <v>2796</v>
      </c>
      <c r="O435" s="178" t="s">
        <v>2781</v>
      </c>
      <c r="P435" s="178" t="s">
        <v>538</v>
      </c>
      <c r="Q435" s="179" t="s">
        <v>538</v>
      </c>
      <c r="R435" s="179" t="s">
        <v>618</v>
      </c>
      <c r="S435" s="180" t="s">
        <v>4480</v>
      </c>
      <c r="T435" s="178" t="s">
        <v>2791</v>
      </c>
      <c r="U435" s="178" t="s">
        <v>2791</v>
      </c>
      <c r="V435" s="178" t="s">
        <v>2791</v>
      </c>
      <c r="W435" s="178" t="s">
        <v>2791</v>
      </c>
      <c r="X435" s="178" t="s">
        <v>2791</v>
      </c>
      <c r="Y435" s="178" t="s">
        <v>2791</v>
      </c>
      <c r="Z435" s="178" t="s">
        <v>2791</v>
      </c>
      <c r="AA435" s="178" t="s">
        <v>2791</v>
      </c>
      <c r="AB435" s="178" t="s">
        <v>2791</v>
      </c>
      <c r="AC435" s="120" t="s">
        <v>2791</v>
      </c>
      <c r="AD435" s="120" t="s">
        <v>2791</v>
      </c>
      <c r="AE435" s="120" t="s">
        <v>2791</v>
      </c>
      <c r="AF435" s="120" t="s">
        <v>2791</v>
      </c>
      <c r="AG435" s="95" t="s">
        <v>2779</v>
      </c>
      <c r="AH435" s="123">
        <f>COUNTIF(Ongoing!$A$2:$X$26,A435)</f>
        <v>0</v>
      </c>
    </row>
    <row r="436" ht="26.25" customHeight="1">
      <c r="A436" s="180" t="s">
        <v>816</v>
      </c>
      <c r="B436" s="180" t="s">
        <v>63</v>
      </c>
      <c r="C436" s="181" t="s">
        <v>70</v>
      </c>
      <c r="D436" s="115" t="s">
        <v>241</v>
      </c>
      <c r="E436" s="115" t="s">
        <v>3292</v>
      </c>
      <c r="F436" s="175" t="s">
        <v>2775</v>
      </c>
      <c r="G436" s="115" t="s">
        <v>4481</v>
      </c>
      <c r="H436" s="176" t="s">
        <v>87</v>
      </c>
      <c r="I436" s="177" t="s">
        <v>87</v>
      </c>
      <c r="J436" s="177" t="s">
        <v>2823</v>
      </c>
      <c r="K436" s="177" t="s">
        <v>2823</v>
      </c>
      <c r="L436" s="177" t="s">
        <v>592</v>
      </c>
      <c r="M436" s="178" t="s">
        <v>3143</v>
      </c>
      <c r="N436" s="178" t="s">
        <v>2796</v>
      </c>
      <c r="O436" s="178" t="s">
        <v>2781</v>
      </c>
      <c r="P436" s="178" t="s">
        <v>538</v>
      </c>
      <c r="Q436" s="179" t="s">
        <v>538</v>
      </c>
      <c r="R436" s="179" t="s">
        <v>618</v>
      </c>
      <c r="S436" s="180" t="s">
        <v>4482</v>
      </c>
      <c r="T436" s="178" t="s">
        <v>2791</v>
      </c>
      <c r="U436" s="178" t="s">
        <v>2791</v>
      </c>
      <c r="V436" s="178" t="s">
        <v>2791</v>
      </c>
      <c r="W436" s="178" t="s">
        <v>2791</v>
      </c>
      <c r="X436" s="178" t="s">
        <v>2791</v>
      </c>
      <c r="Y436" s="178" t="s">
        <v>2791</v>
      </c>
      <c r="Z436" s="178" t="s">
        <v>2791</v>
      </c>
      <c r="AA436" s="178" t="s">
        <v>2791</v>
      </c>
      <c r="AB436" s="178" t="s">
        <v>2791</v>
      </c>
      <c r="AC436" s="120" t="s">
        <v>2791</v>
      </c>
      <c r="AD436" s="120" t="s">
        <v>2791</v>
      </c>
      <c r="AE436" s="120" t="s">
        <v>2791</v>
      </c>
      <c r="AF436" s="120" t="s">
        <v>2791</v>
      </c>
      <c r="AG436" s="95" t="s">
        <v>3143</v>
      </c>
      <c r="AH436" s="123">
        <f>COUNTIF(Ongoing!$A$2:$X$26,A436)</f>
        <v>0</v>
      </c>
    </row>
    <row r="437" ht="26.25" customHeight="1">
      <c r="A437" s="180" t="s">
        <v>349</v>
      </c>
      <c r="B437" s="180" t="s">
        <v>974</v>
      </c>
      <c r="C437" s="181" t="s">
        <v>144</v>
      </c>
      <c r="D437" s="115" t="s">
        <v>256</v>
      </c>
      <c r="E437" s="115" t="s">
        <v>3012</v>
      </c>
      <c r="F437" s="175" t="s">
        <v>2775</v>
      </c>
      <c r="G437" s="115" t="s">
        <v>4483</v>
      </c>
      <c r="H437" s="176" t="s">
        <v>502</v>
      </c>
      <c r="I437" s="177" t="s">
        <v>320</v>
      </c>
      <c r="J437" s="177" t="s">
        <v>2823</v>
      </c>
      <c r="K437" s="177" t="s">
        <v>2810</v>
      </c>
      <c r="L437" s="177" t="s">
        <v>4484</v>
      </c>
      <c r="M437" s="178" t="s">
        <v>4485</v>
      </c>
      <c r="N437" s="178" t="s">
        <v>2796</v>
      </c>
      <c r="O437" s="178" t="s">
        <v>2781</v>
      </c>
      <c r="P437" s="178" t="s">
        <v>538</v>
      </c>
      <c r="Q437" s="179" t="s">
        <v>538</v>
      </c>
      <c r="R437" s="179" t="s">
        <v>269</v>
      </c>
      <c r="S437" s="180" t="s">
        <v>4486</v>
      </c>
      <c r="T437" s="178" t="s">
        <v>2791</v>
      </c>
      <c r="U437" s="178" t="s">
        <v>2791</v>
      </c>
      <c r="V437" s="178" t="s">
        <v>2791</v>
      </c>
      <c r="W437" s="178" t="s">
        <v>2791</v>
      </c>
      <c r="X437" s="178" t="s">
        <v>2791</v>
      </c>
      <c r="Y437" s="178" t="s">
        <v>2791</v>
      </c>
      <c r="Z437" s="178" t="s">
        <v>2791</v>
      </c>
      <c r="AA437" s="178" t="s">
        <v>2791</v>
      </c>
      <c r="AB437" s="178" t="s">
        <v>2791</v>
      </c>
      <c r="AC437" s="120" t="s">
        <v>2791</v>
      </c>
      <c r="AD437" s="120" t="s">
        <v>2791</v>
      </c>
      <c r="AE437" s="120" t="s">
        <v>2791</v>
      </c>
      <c r="AF437" s="120" t="s">
        <v>2791</v>
      </c>
      <c r="AG437" s="95" t="s">
        <v>4485</v>
      </c>
      <c r="AH437" s="123">
        <f>COUNTIF(Ongoing!$A$2:$X$26,A437)</f>
        <v>0</v>
      </c>
    </row>
    <row r="438" ht="26.25" customHeight="1">
      <c r="A438" s="180" t="s">
        <v>145</v>
      </c>
      <c r="B438" s="180" t="s">
        <v>974</v>
      </c>
      <c r="C438" s="181" t="s">
        <v>144</v>
      </c>
      <c r="D438" s="115" t="s">
        <v>121</v>
      </c>
      <c r="E438" s="115" t="s">
        <v>2806</v>
      </c>
      <c r="F438" s="175" t="s">
        <v>2775</v>
      </c>
      <c r="G438" s="115" t="s">
        <v>4487</v>
      </c>
      <c r="H438" s="176" t="s">
        <v>4488</v>
      </c>
      <c r="I438" s="177" t="s">
        <v>146</v>
      </c>
      <c r="J438" s="177" t="s">
        <v>4489</v>
      </c>
      <c r="K438" s="177" t="s">
        <v>3595</v>
      </c>
      <c r="L438" s="177" t="s">
        <v>4490</v>
      </c>
      <c r="M438" s="178" t="s">
        <v>2905</v>
      </c>
      <c r="N438" s="178" t="s">
        <v>2796</v>
      </c>
      <c r="O438" s="178" t="s">
        <v>2781</v>
      </c>
      <c r="P438" s="178" t="s">
        <v>538</v>
      </c>
      <c r="Q438" s="179" t="s">
        <v>538</v>
      </c>
      <c r="R438" s="179" t="s">
        <v>87</v>
      </c>
      <c r="S438" s="180" t="s">
        <v>4491</v>
      </c>
      <c r="T438" s="178" t="s">
        <v>2791</v>
      </c>
      <c r="U438" s="178" t="s">
        <v>2791</v>
      </c>
      <c r="V438" s="178" t="s">
        <v>2791</v>
      </c>
      <c r="W438" s="178" t="s">
        <v>2791</v>
      </c>
      <c r="X438" s="178" t="s">
        <v>2791</v>
      </c>
      <c r="Y438" s="178" t="s">
        <v>2791</v>
      </c>
      <c r="Z438" s="178" t="s">
        <v>2791</v>
      </c>
      <c r="AA438" s="178" t="s">
        <v>2791</v>
      </c>
      <c r="AB438" s="178" t="s">
        <v>2791</v>
      </c>
      <c r="AC438" s="120" t="s">
        <v>2791</v>
      </c>
      <c r="AD438" s="120" t="s">
        <v>2791</v>
      </c>
      <c r="AE438" s="120" t="s">
        <v>2791</v>
      </c>
      <c r="AF438" s="120" t="s">
        <v>2791</v>
      </c>
      <c r="AG438" s="95" t="s">
        <v>2905</v>
      </c>
      <c r="AH438" s="123">
        <f>COUNTIF(Ongoing!$A$2:$X$26,A438)</f>
        <v>0</v>
      </c>
    </row>
    <row r="439" ht="26.25" customHeight="1">
      <c r="A439" s="180" t="s">
        <v>418</v>
      </c>
      <c r="B439" s="180" t="s">
        <v>78</v>
      </c>
      <c r="C439" s="181" t="s">
        <v>124</v>
      </c>
      <c r="D439" s="115" t="s">
        <v>244</v>
      </c>
      <c r="E439" s="115" t="s">
        <v>2987</v>
      </c>
      <c r="F439" s="175" t="s">
        <v>2775</v>
      </c>
      <c r="G439" s="115" t="s">
        <v>4492</v>
      </c>
      <c r="H439" s="176" t="s">
        <v>4493</v>
      </c>
      <c r="I439" s="177" t="s">
        <v>419</v>
      </c>
      <c r="J439" s="177" t="s">
        <v>2809</v>
      </c>
      <c r="K439" s="177" t="s">
        <v>3014</v>
      </c>
      <c r="L439" s="177" t="s">
        <v>2919</v>
      </c>
      <c r="M439" s="178" t="s">
        <v>3358</v>
      </c>
      <c r="N439" s="178" t="s">
        <v>2966</v>
      </c>
      <c r="O439" s="178" t="s">
        <v>2781</v>
      </c>
      <c r="P439" s="178" t="s">
        <v>538</v>
      </c>
      <c r="Q439" s="179" t="s">
        <v>538</v>
      </c>
      <c r="R439" s="179" t="s">
        <v>372</v>
      </c>
      <c r="S439" s="180" t="s">
        <v>4494</v>
      </c>
      <c r="T439" s="178" t="s">
        <v>2791</v>
      </c>
      <c r="U439" s="178" t="s">
        <v>2791</v>
      </c>
      <c r="V439" s="178" t="s">
        <v>2791</v>
      </c>
      <c r="W439" s="178" t="s">
        <v>2791</v>
      </c>
      <c r="X439" s="178" t="s">
        <v>2791</v>
      </c>
      <c r="Y439" s="178" t="s">
        <v>2791</v>
      </c>
      <c r="Z439" s="178" t="s">
        <v>2791</v>
      </c>
      <c r="AA439" s="178" t="s">
        <v>2791</v>
      </c>
      <c r="AB439" s="178" t="s">
        <v>2791</v>
      </c>
      <c r="AC439" s="120" t="s">
        <v>2791</v>
      </c>
      <c r="AD439" s="120" t="s">
        <v>2791</v>
      </c>
      <c r="AE439" s="120" t="s">
        <v>2791</v>
      </c>
      <c r="AF439" s="120" t="s">
        <v>2791</v>
      </c>
      <c r="AG439" s="95" t="s">
        <v>3358</v>
      </c>
      <c r="AH439" s="123">
        <f>COUNTIF(Ongoing!$A$2:$X$26,A439)</f>
        <v>0</v>
      </c>
    </row>
    <row r="440" ht="26.25" customHeight="1">
      <c r="A440" s="180" t="s">
        <v>660</v>
      </c>
      <c r="B440" s="180" t="s">
        <v>63</v>
      </c>
      <c r="C440" s="181" t="s">
        <v>64</v>
      </c>
      <c r="D440" s="115" t="s">
        <v>256</v>
      </c>
      <c r="E440" s="115" t="s">
        <v>3012</v>
      </c>
      <c r="F440" s="175" t="s">
        <v>2775</v>
      </c>
      <c r="G440" s="115" t="s">
        <v>4495</v>
      </c>
      <c r="H440" s="176" t="s">
        <v>644</v>
      </c>
      <c r="I440" s="177" t="s">
        <v>485</v>
      </c>
      <c r="J440" s="177" t="s">
        <v>2823</v>
      </c>
      <c r="K440" s="177" t="s">
        <v>2810</v>
      </c>
      <c r="L440" s="177" t="s">
        <v>4272</v>
      </c>
      <c r="M440" s="178" t="s">
        <v>2825</v>
      </c>
      <c r="N440" s="178" t="s">
        <v>2796</v>
      </c>
      <c r="O440" s="178" t="s">
        <v>2781</v>
      </c>
      <c r="P440" s="178" t="s">
        <v>592</v>
      </c>
      <c r="Q440" s="179" t="s">
        <v>3194</v>
      </c>
      <c r="R440" s="179" t="s">
        <v>618</v>
      </c>
      <c r="S440" s="180" t="s">
        <v>4496</v>
      </c>
      <c r="T440" s="178" t="s">
        <v>2856</v>
      </c>
      <c r="U440" s="178" t="s">
        <v>2865</v>
      </c>
      <c r="V440" s="178" t="s">
        <v>3043</v>
      </c>
      <c r="W440" s="178" t="s">
        <v>2856</v>
      </c>
      <c r="X440" s="178" t="s">
        <v>2804</v>
      </c>
      <c r="Y440" s="178" t="s">
        <v>2804</v>
      </c>
      <c r="Z440" s="178" t="s">
        <v>2992</v>
      </c>
      <c r="AA440" s="178" t="s">
        <v>2791</v>
      </c>
      <c r="AB440" s="178" t="s">
        <v>2791</v>
      </c>
      <c r="AC440" s="120" t="s">
        <v>2791</v>
      </c>
      <c r="AD440" s="120" t="s">
        <v>2791</v>
      </c>
      <c r="AE440" s="120" t="s">
        <v>2791</v>
      </c>
      <c r="AF440" s="120" t="s">
        <v>2791</v>
      </c>
      <c r="AG440" s="95" t="s">
        <v>2825</v>
      </c>
      <c r="AH440" s="123">
        <f>COUNTIF(Ongoing!$A$2:$X$26,A440)</f>
        <v>0</v>
      </c>
    </row>
    <row r="441" ht="26.25" customHeight="1">
      <c r="A441" s="180" t="s">
        <v>558</v>
      </c>
      <c r="B441" s="180" t="s">
        <v>78</v>
      </c>
      <c r="C441" s="181" t="s">
        <v>124</v>
      </c>
      <c r="D441" s="115" t="s">
        <v>241</v>
      </c>
      <c r="E441" s="115" t="s">
        <v>3292</v>
      </c>
      <c r="F441" s="175" t="s">
        <v>2775</v>
      </c>
      <c r="G441" s="115" t="s">
        <v>4497</v>
      </c>
      <c r="H441" s="176" t="s">
        <v>622</v>
      </c>
      <c r="I441" s="177" t="s">
        <v>487</v>
      </c>
      <c r="J441" s="177" t="s">
        <v>2810</v>
      </c>
      <c r="K441" s="177" t="s">
        <v>2810</v>
      </c>
      <c r="L441" s="177" t="s">
        <v>2782</v>
      </c>
      <c r="M441" s="178" t="s">
        <v>3649</v>
      </c>
      <c r="N441" s="178" t="s">
        <v>2796</v>
      </c>
      <c r="O441" s="178" t="s">
        <v>2781</v>
      </c>
      <c r="P441" s="178" t="s">
        <v>538</v>
      </c>
      <c r="Q441" s="179" t="s">
        <v>538</v>
      </c>
      <c r="R441" s="179" t="s">
        <v>413</v>
      </c>
      <c r="S441" s="180" t="s">
        <v>4498</v>
      </c>
      <c r="T441" s="178" t="s">
        <v>2791</v>
      </c>
      <c r="U441" s="178" t="s">
        <v>2791</v>
      </c>
      <c r="V441" s="178" t="s">
        <v>2791</v>
      </c>
      <c r="W441" s="178" t="s">
        <v>2791</v>
      </c>
      <c r="X441" s="178" t="s">
        <v>2791</v>
      </c>
      <c r="Y441" s="178" t="s">
        <v>2791</v>
      </c>
      <c r="Z441" s="178" t="s">
        <v>2791</v>
      </c>
      <c r="AA441" s="178" t="s">
        <v>2791</v>
      </c>
      <c r="AB441" s="178" t="s">
        <v>2791</v>
      </c>
      <c r="AC441" s="120" t="s">
        <v>2791</v>
      </c>
      <c r="AD441" s="120" t="s">
        <v>2791</v>
      </c>
      <c r="AE441" s="120" t="s">
        <v>2791</v>
      </c>
      <c r="AF441" s="120" t="s">
        <v>2791</v>
      </c>
      <c r="AG441" s="95" t="s">
        <v>3649</v>
      </c>
      <c r="AH441" s="123">
        <f>COUNTIF(Ongoing!$A$2:$X$26,A441)</f>
        <v>0</v>
      </c>
    </row>
    <row r="442" ht="26.25" customHeight="1">
      <c r="A442" s="180" t="s">
        <v>779</v>
      </c>
      <c r="B442" s="180" t="s">
        <v>917</v>
      </c>
      <c r="C442" s="181" t="s">
        <v>59</v>
      </c>
      <c r="D442" s="115" t="s">
        <v>103</v>
      </c>
      <c r="E442" s="115" t="s">
        <v>3033</v>
      </c>
      <c r="F442" s="175" t="s">
        <v>2775</v>
      </c>
      <c r="G442" s="115" t="s">
        <v>4499</v>
      </c>
      <c r="H442" s="176" t="s">
        <v>577</v>
      </c>
      <c r="I442" s="177" t="s">
        <v>496</v>
      </c>
      <c r="J442" s="177" t="s">
        <v>2810</v>
      </c>
      <c r="K442" s="177" t="s">
        <v>2810</v>
      </c>
      <c r="L442" s="177" t="s">
        <v>2837</v>
      </c>
      <c r="M442" s="178" t="s">
        <v>1214</v>
      </c>
      <c r="N442" s="178" t="s">
        <v>2796</v>
      </c>
      <c r="O442" s="178" t="s">
        <v>2781</v>
      </c>
      <c r="P442" s="178" t="s">
        <v>538</v>
      </c>
      <c r="Q442" s="179" t="s">
        <v>538</v>
      </c>
      <c r="R442" s="179" t="s">
        <v>618</v>
      </c>
      <c r="S442" s="180" t="s">
        <v>4500</v>
      </c>
      <c r="T442" s="178" t="s">
        <v>2791</v>
      </c>
      <c r="U442" s="178" t="s">
        <v>2791</v>
      </c>
      <c r="V442" s="178" t="s">
        <v>2791</v>
      </c>
      <c r="W442" s="178" t="s">
        <v>2791</v>
      </c>
      <c r="X442" s="178" t="s">
        <v>2791</v>
      </c>
      <c r="Y442" s="178" t="s">
        <v>2791</v>
      </c>
      <c r="Z442" s="178" t="s">
        <v>2791</v>
      </c>
      <c r="AA442" s="178" t="s">
        <v>2791</v>
      </c>
      <c r="AB442" s="178" t="s">
        <v>2791</v>
      </c>
      <c r="AC442" s="120" t="s">
        <v>2791</v>
      </c>
      <c r="AD442" s="120" t="s">
        <v>2791</v>
      </c>
      <c r="AE442" s="120" t="s">
        <v>2791</v>
      </c>
      <c r="AF442" s="120" t="s">
        <v>2791</v>
      </c>
      <c r="AG442" s="95" t="s">
        <v>1214</v>
      </c>
      <c r="AH442" s="123">
        <f>COUNTIF(Ongoing!$A$2:$X$26,A442)</f>
        <v>0</v>
      </c>
    </row>
    <row r="443" ht="26.25" customHeight="1">
      <c r="A443" s="182" t="s">
        <v>625</v>
      </c>
      <c r="B443" s="182" t="s">
        <v>917</v>
      </c>
      <c r="C443" s="183" t="s">
        <v>61</v>
      </c>
      <c r="D443" s="115" t="s">
        <v>103</v>
      </c>
      <c r="E443" s="115" t="s">
        <v>3033</v>
      </c>
      <c r="F443" s="175" t="s">
        <v>2775</v>
      </c>
      <c r="G443" s="115" t="s">
        <v>4501</v>
      </c>
      <c r="H443" s="176" t="s">
        <v>4502</v>
      </c>
      <c r="I443" s="177" t="s">
        <v>626</v>
      </c>
      <c r="J443" s="177" t="s">
        <v>2835</v>
      </c>
      <c r="K443" s="177" t="s">
        <v>2810</v>
      </c>
      <c r="L443" s="177" t="s">
        <v>2956</v>
      </c>
      <c r="M443" s="178" t="s">
        <v>3066</v>
      </c>
      <c r="N443" s="178" t="s">
        <v>2796</v>
      </c>
      <c r="O443" s="178" t="s">
        <v>2781</v>
      </c>
      <c r="P443" s="178" t="s">
        <v>538</v>
      </c>
      <c r="Q443" s="179" t="s">
        <v>538</v>
      </c>
      <c r="R443" s="179" t="s">
        <v>618</v>
      </c>
      <c r="S443" s="182" t="s">
        <v>4503</v>
      </c>
      <c r="T443" s="178" t="s">
        <v>2791</v>
      </c>
      <c r="U443" s="178" t="s">
        <v>2791</v>
      </c>
      <c r="V443" s="178" t="s">
        <v>2791</v>
      </c>
      <c r="W443" s="178" t="s">
        <v>2791</v>
      </c>
      <c r="X443" s="178" t="s">
        <v>2791</v>
      </c>
      <c r="Y443" s="178" t="s">
        <v>2791</v>
      </c>
      <c r="Z443" s="178" t="s">
        <v>2791</v>
      </c>
      <c r="AA443" s="178" t="s">
        <v>2791</v>
      </c>
      <c r="AB443" s="178" t="s">
        <v>2791</v>
      </c>
      <c r="AC443" s="120" t="s">
        <v>2791</v>
      </c>
      <c r="AD443" s="120" t="s">
        <v>2791</v>
      </c>
      <c r="AE443" s="120" t="s">
        <v>2791</v>
      </c>
      <c r="AF443" s="120" t="s">
        <v>2791</v>
      </c>
      <c r="AG443" s="95" t="s">
        <v>3066</v>
      </c>
      <c r="AH443" s="123">
        <f>COUNTIF(Ongoing!$A$2:$X$26,A443)</f>
        <v>0</v>
      </c>
    </row>
    <row r="444" ht="26.25" customHeight="1">
      <c r="A444" s="182" t="s">
        <v>324</v>
      </c>
      <c r="B444" s="182" t="s">
        <v>974</v>
      </c>
      <c r="C444" s="183" t="s">
        <v>144</v>
      </c>
      <c r="D444" s="115" t="s">
        <v>259</v>
      </c>
      <c r="E444" s="115" t="s">
        <v>3064</v>
      </c>
      <c r="F444" s="175" t="s">
        <v>2775</v>
      </c>
      <c r="G444" s="115" t="s">
        <v>4504</v>
      </c>
      <c r="H444" s="176" t="s">
        <v>622</v>
      </c>
      <c r="I444" s="177" t="s">
        <v>320</v>
      </c>
      <c r="J444" s="177" t="s">
        <v>2823</v>
      </c>
      <c r="K444" s="177" t="s">
        <v>2810</v>
      </c>
      <c r="L444" s="177" t="s">
        <v>2989</v>
      </c>
      <c r="M444" s="178" t="s">
        <v>2887</v>
      </c>
      <c r="N444" s="178" t="s">
        <v>2796</v>
      </c>
      <c r="O444" s="178" t="s">
        <v>2781</v>
      </c>
      <c r="P444" s="178" t="s">
        <v>538</v>
      </c>
      <c r="Q444" s="179" t="s">
        <v>538</v>
      </c>
      <c r="R444" s="179" t="s">
        <v>269</v>
      </c>
      <c r="S444" s="182" t="s">
        <v>4505</v>
      </c>
      <c r="T444" s="178" t="s">
        <v>2791</v>
      </c>
      <c r="U444" s="178" t="s">
        <v>2791</v>
      </c>
      <c r="V444" s="178" t="s">
        <v>2791</v>
      </c>
      <c r="W444" s="178" t="s">
        <v>2791</v>
      </c>
      <c r="X444" s="178" t="s">
        <v>2791</v>
      </c>
      <c r="Y444" s="178" t="s">
        <v>2791</v>
      </c>
      <c r="Z444" s="178" t="s">
        <v>2791</v>
      </c>
      <c r="AA444" s="178" t="s">
        <v>2791</v>
      </c>
      <c r="AB444" s="178" t="s">
        <v>2791</v>
      </c>
      <c r="AC444" s="120" t="s">
        <v>2791</v>
      </c>
      <c r="AD444" s="120" t="s">
        <v>2791</v>
      </c>
      <c r="AE444" s="120" t="s">
        <v>2791</v>
      </c>
      <c r="AF444" s="120" t="s">
        <v>2791</v>
      </c>
      <c r="AG444" s="95" t="s">
        <v>2887</v>
      </c>
      <c r="AH444" s="123">
        <f>COUNTIF(Ongoing!$A$2:$X$26,A444)</f>
        <v>0</v>
      </c>
    </row>
    <row r="445" ht="26.25" customHeight="1">
      <c r="A445" s="182" t="s">
        <v>444</v>
      </c>
      <c r="B445" s="182" t="s">
        <v>78</v>
      </c>
      <c r="C445" s="183" t="s">
        <v>78</v>
      </c>
      <c r="D445" s="115" t="s">
        <v>197</v>
      </c>
      <c r="E445" s="115" t="s">
        <v>2994</v>
      </c>
      <c r="F445" s="175" t="s">
        <v>2775</v>
      </c>
      <c r="G445" s="115" t="s">
        <v>4506</v>
      </c>
      <c r="H445" s="176" t="s">
        <v>4032</v>
      </c>
      <c r="I445" s="177" t="s">
        <v>445</v>
      </c>
      <c r="J445" s="177" t="s">
        <v>2809</v>
      </c>
      <c r="K445" s="177" t="s">
        <v>3980</v>
      </c>
      <c r="L445" s="177" t="s">
        <v>3415</v>
      </c>
      <c r="M445" s="178" t="s">
        <v>3450</v>
      </c>
      <c r="N445" s="178" t="s">
        <v>3004</v>
      </c>
      <c r="O445" s="178" t="s">
        <v>2781</v>
      </c>
      <c r="P445" s="178" t="s">
        <v>3029</v>
      </c>
      <c r="Q445" s="179" t="s">
        <v>4507</v>
      </c>
      <c r="R445" s="179" t="s">
        <v>431</v>
      </c>
      <c r="S445" s="182" t="s">
        <v>4508</v>
      </c>
      <c r="T445" s="178" t="s">
        <v>3323</v>
      </c>
      <c r="U445" s="178" t="s">
        <v>3331</v>
      </c>
      <c r="V445" s="178" t="s">
        <v>4509</v>
      </c>
      <c r="W445" s="178" t="s">
        <v>2820</v>
      </c>
      <c r="X445" s="178" t="s">
        <v>3581</v>
      </c>
      <c r="Y445" s="178" t="s">
        <v>4510</v>
      </c>
      <c r="Z445" s="178" t="s">
        <v>3063</v>
      </c>
      <c r="AA445" s="178" t="s">
        <v>2791</v>
      </c>
      <c r="AB445" s="178" t="s">
        <v>2791</v>
      </c>
      <c r="AC445" s="120" t="s">
        <v>2791</v>
      </c>
      <c r="AD445" s="120" t="s">
        <v>2791</v>
      </c>
      <c r="AE445" s="120" t="s">
        <v>2791</v>
      </c>
      <c r="AF445" s="120" t="s">
        <v>2791</v>
      </c>
      <c r="AG445" s="95" t="s">
        <v>3450</v>
      </c>
      <c r="AH445" s="123">
        <f>COUNTIF(Ongoing!$A$2:$X$26,A445)</f>
        <v>0</v>
      </c>
    </row>
    <row r="446" ht="26.25" customHeight="1">
      <c r="A446" s="182" t="s">
        <v>737</v>
      </c>
      <c r="B446" s="182" t="s">
        <v>917</v>
      </c>
      <c r="C446" s="183" t="s">
        <v>55</v>
      </c>
      <c r="D446" s="115" t="s">
        <v>151</v>
      </c>
      <c r="E446" s="115" t="s">
        <v>2901</v>
      </c>
      <c r="F446" s="175" t="s">
        <v>2775</v>
      </c>
      <c r="G446" s="115" t="s">
        <v>4511</v>
      </c>
      <c r="H446" s="176" t="s">
        <v>87</v>
      </c>
      <c r="I446" s="177" t="s">
        <v>320</v>
      </c>
      <c r="J446" s="177" t="s">
        <v>2823</v>
      </c>
      <c r="K446" s="177" t="s">
        <v>2810</v>
      </c>
      <c r="L446" s="177" t="s">
        <v>3138</v>
      </c>
      <c r="M446" s="178" t="s">
        <v>2825</v>
      </c>
      <c r="N446" s="178" t="s">
        <v>2796</v>
      </c>
      <c r="O446" s="178" t="s">
        <v>2781</v>
      </c>
      <c r="P446" s="178" t="s">
        <v>538</v>
      </c>
      <c r="Q446" s="179" t="s">
        <v>538</v>
      </c>
      <c r="R446" s="179" t="s">
        <v>618</v>
      </c>
      <c r="S446" s="182" t="s">
        <v>4512</v>
      </c>
      <c r="T446" s="178" t="s">
        <v>2791</v>
      </c>
      <c r="U446" s="178" t="s">
        <v>2791</v>
      </c>
      <c r="V446" s="178" t="s">
        <v>2791</v>
      </c>
      <c r="W446" s="178" t="s">
        <v>2791</v>
      </c>
      <c r="X446" s="178" t="s">
        <v>2791</v>
      </c>
      <c r="Y446" s="178" t="s">
        <v>2791</v>
      </c>
      <c r="Z446" s="178" t="s">
        <v>2791</v>
      </c>
      <c r="AA446" s="178" t="s">
        <v>2791</v>
      </c>
      <c r="AB446" s="178" t="s">
        <v>2791</v>
      </c>
      <c r="AC446" s="120" t="s">
        <v>2791</v>
      </c>
      <c r="AD446" s="120" t="s">
        <v>2791</v>
      </c>
      <c r="AE446" s="120" t="s">
        <v>2791</v>
      </c>
      <c r="AF446" s="120" t="s">
        <v>2791</v>
      </c>
      <c r="AG446" s="95" t="s">
        <v>2825</v>
      </c>
      <c r="AH446" s="123">
        <f>COUNTIF(Ongoing!$A$2:$X$26,A446)</f>
        <v>0</v>
      </c>
    </row>
    <row r="447" ht="26.25" customHeight="1">
      <c r="A447" s="182" t="s">
        <v>702</v>
      </c>
      <c r="B447" s="182" t="s">
        <v>917</v>
      </c>
      <c r="C447" s="183" t="s">
        <v>53</v>
      </c>
      <c r="D447" s="115" t="s">
        <v>259</v>
      </c>
      <c r="E447" s="115" t="s">
        <v>3064</v>
      </c>
      <c r="F447" s="175" t="s">
        <v>2775</v>
      </c>
      <c r="G447" s="115" t="s">
        <v>4513</v>
      </c>
      <c r="H447" s="176" t="s">
        <v>494</v>
      </c>
      <c r="I447" s="177" t="s">
        <v>494</v>
      </c>
      <c r="J447" s="177" t="s">
        <v>2810</v>
      </c>
      <c r="K447" s="177" t="s">
        <v>2810</v>
      </c>
      <c r="L447" s="177" t="s">
        <v>3059</v>
      </c>
      <c r="M447" s="178" t="s">
        <v>1214</v>
      </c>
      <c r="N447" s="178" t="s">
        <v>2796</v>
      </c>
      <c r="O447" s="178" t="s">
        <v>2781</v>
      </c>
      <c r="P447" s="120" t="s">
        <v>538</v>
      </c>
      <c r="Q447" s="179" t="s">
        <v>538</v>
      </c>
      <c r="R447" s="179" t="s">
        <v>618</v>
      </c>
      <c r="S447" s="182" t="s">
        <v>4514</v>
      </c>
      <c r="T447" s="178" t="s">
        <v>2791</v>
      </c>
      <c r="U447" s="178" t="s">
        <v>2791</v>
      </c>
      <c r="V447" s="178" t="s">
        <v>2791</v>
      </c>
      <c r="W447" s="178" t="s">
        <v>2791</v>
      </c>
      <c r="X447" s="178" t="s">
        <v>2791</v>
      </c>
      <c r="Y447" s="178" t="s">
        <v>2791</v>
      </c>
      <c r="Z447" s="178" t="s">
        <v>2791</v>
      </c>
      <c r="AA447" s="178" t="s">
        <v>2791</v>
      </c>
      <c r="AB447" s="178" t="s">
        <v>2791</v>
      </c>
      <c r="AC447" s="120" t="s">
        <v>2791</v>
      </c>
      <c r="AD447" s="120" t="s">
        <v>2791</v>
      </c>
      <c r="AE447" s="120" t="s">
        <v>2791</v>
      </c>
      <c r="AF447" s="120" t="s">
        <v>2791</v>
      </c>
      <c r="AG447" s="95" t="s">
        <v>1214</v>
      </c>
      <c r="AH447" s="123">
        <f>COUNTIF(Ongoing!$A$2:$X$26,A447)</f>
        <v>0</v>
      </c>
    </row>
    <row r="448" ht="26.25" customHeight="1">
      <c r="A448" s="182" t="s">
        <v>620</v>
      </c>
      <c r="B448" s="182" t="s">
        <v>917</v>
      </c>
      <c r="C448" s="183" t="s">
        <v>60</v>
      </c>
      <c r="D448" s="115" t="s">
        <v>110</v>
      </c>
      <c r="E448" s="115" t="s">
        <v>2774</v>
      </c>
      <c r="F448" s="175" t="s">
        <v>2775</v>
      </c>
      <c r="G448" s="115" t="s">
        <v>4515</v>
      </c>
      <c r="H448" s="176" t="s">
        <v>1331</v>
      </c>
      <c r="I448" s="177" t="s">
        <v>87</v>
      </c>
      <c r="J448" s="177" t="s">
        <v>3353</v>
      </c>
      <c r="K448" s="177" t="s">
        <v>2823</v>
      </c>
      <c r="L448" s="177" t="s">
        <v>2782</v>
      </c>
      <c r="M448" s="178" t="s">
        <v>2905</v>
      </c>
      <c r="N448" s="178" t="s">
        <v>2796</v>
      </c>
      <c r="O448" s="178" t="s">
        <v>2781</v>
      </c>
      <c r="P448" s="178" t="s">
        <v>538</v>
      </c>
      <c r="Q448" s="179" t="s">
        <v>538</v>
      </c>
      <c r="R448" s="179" t="s">
        <v>618</v>
      </c>
      <c r="S448" s="182" t="s">
        <v>4516</v>
      </c>
      <c r="T448" s="178" t="s">
        <v>2791</v>
      </c>
      <c r="U448" s="178" t="s">
        <v>2791</v>
      </c>
      <c r="V448" s="178" t="s">
        <v>2791</v>
      </c>
      <c r="W448" s="178" t="s">
        <v>2791</v>
      </c>
      <c r="X448" s="178" t="s">
        <v>2791</v>
      </c>
      <c r="Y448" s="178" t="s">
        <v>2791</v>
      </c>
      <c r="Z448" s="178" t="s">
        <v>2791</v>
      </c>
      <c r="AA448" s="178" t="s">
        <v>2791</v>
      </c>
      <c r="AB448" s="178" t="s">
        <v>2791</v>
      </c>
      <c r="AC448" s="120" t="s">
        <v>2791</v>
      </c>
      <c r="AD448" s="120" t="s">
        <v>2791</v>
      </c>
      <c r="AE448" s="120" t="s">
        <v>2791</v>
      </c>
      <c r="AF448" s="120" t="s">
        <v>2791</v>
      </c>
      <c r="AG448" s="95" t="s">
        <v>2905</v>
      </c>
      <c r="AH448" s="123">
        <f>COUNTIF(Ongoing!$A$2:$X$26,A448)</f>
        <v>0</v>
      </c>
    </row>
    <row r="449" ht="26.25" customHeight="1">
      <c r="A449" s="182" t="s">
        <v>843</v>
      </c>
      <c r="B449" s="182" t="s">
        <v>63</v>
      </c>
      <c r="C449" s="183" t="s">
        <v>70</v>
      </c>
      <c r="D449" s="115" t="s">
        <v>121</v>
      </c>
      <c r="E449" s="115" t="s">
        <v>2806</v>
      </c>
      <c r="F449" s="175" t="s">
        <v>2775</v>
      </c>
      <c r="G449" s="115" t="s">
        <v>4517</v>
      </c>
      <c r="H449" s="176" t="s">
        <v>269</v>
      </c>
      <c r="I449" s="177" t="s">
        <v>714</v>
      </c>
      <c r="J449" s="177" t="s">
        <v>2809</v>
      </c>
      <c r="K449" s="177" t="s">
        <v>3244</v>
      </c>
      <c r="L449" s="177" t="s">
        <v>3158</v>
      </c>
      <c r="M449" s="178" t="s">
        <v>3579</v>
      </c>
      <c r="N449" s="178" t="s">
        <v>2796</v>
      </c>
      <c r="O449" s="178" t="s">
        <v>2781</v>
      </c>
      <c r="P449" s="178" t="s">
        <v>538</v>
      </c>
      <c r="Q449" s="179" t="s">
        <v>538</v>
      </c>
      <c r="R449" s="179" t="s">
        <v>618</v>
      </c>
      <c r="S449" s="182" t="s">
        <v>4518</v>
      </c>
      <c r="T449" s="178" t="s">
        <v>2791</v>
      </c>
      <c r="U449" s="178" t="s">
        <v>2791</v>
      </c>
      <c r="V449" s="178" t="s">
        <v>2791</v>
      </c>
      <c r="W449" s="178" t="s">
        <v>2791</v>
      </c>
      <c r="X449" s="178" t="s">
        <v>2791</v>
      </c>
      <c r="Y449" s="178" t="s">
        <v>2791</v>
      </c>
      <c r="Z449" s="178" t="s">
        <v>2791</v>
      </c>
      <c r="AA449" s="178" t="s">
        <v>2791</v>
      </c>
      <c r="AB449" s="178" t="s">
        <v>2791</v>
      </c>
      <c r="AC449" s="120" t="s">
        <v>2791</v>
      </c>
      <c r="AD449" s="120" t="s">
        <v>2791</v>
      </c>
      <c r="AE449" s="120" t="s">
        <v>2791</v>
      </c>
      <c r="AF449" s="120" t="s">
        <v>2791</v>
      </c>
      <c r="AG449" s="95" t="s">
        <v>3579</v>
      </c>
      <c r="AH449" s="123">
        <f>COUNTIF(Ongoing!$A$2:$X$26,A449)</f>
        <v>0</v>
      </c>
    </row>
    <row r="450" ht="26.25" customHeight="1">
      <c r="A450" s="182" t="s">
        <v>360</v>
      </c>
      <c r="B450" s="182" t="s">
        <v>974</v>
      </c>
      <c r="C450" s="183" t="s">
        <v>144</v>
      </c>
      <c r="D450" s="115" t="s">
        <v>241</v>
      </c>
      <c r="E450" s="115" t="s">
        <v>3292</v>
      </c>
      <c r="F450" s="175" t="s">
        <v>2775</v>
      </c>
      <c r="G450" s="115" t="s">
        <v>4519</v>
      </c>
      <c r="H450" s="176" t="s">
        <v>502</v>
      </c>
      <c r="I450" s="177" t="s">
        <v>320</v>
      </c>
      <c r="J450" s="177" t="s">
        <v>2823</v>
      </c>
      <c r="K450" s="177" t="s">
        <v>2810</v>
      </c>
      <c r="L450" s="177" t="s">
        <v>4520</v>
      </c>
      <c r="M450" s="178" t="s">
        <v>235</v>
      </c>
      <c r="N450" s="178" t="s">
        <v>2796</v>
      </c>
      <c r="O450" s="178" t="s">
        <v>2781</v>
      </c>
      <c r="P450" s="178" t="s">
        <v>538</v>
      </c>
      <c r="Q450" s="179" t="s">
        <v>538</v>
      </c>
      <c r="R450" s="179" t="s">
        <v>269</v>
      </c>
      <c r="S450" s="182" t="s">
        <v>4521</v>
      </c>
      <c r="T450" s="178" t="s">
        <v>2791</v>
      </c>
      <c r="U450" s="178" t="s">
        <v>2791</v>
      </c>
      <c r="V450" s="178" t="s">
        <v>2791</v>
      </c>
      <c r="W450" s="178" t="s">
        <v>2791</v>
      </c>
      <c r="X450" s="178" t="s">
        <v>2791</v>
      </c>
      <c r="Y450" s="178" t="s">
        <v>2791</v>
      </c>
      <c r="Z450" s="178" t="s">
        <v>2791</v>
      </c>
      <c r="AA450" s="178" t="s">
        <v>2791</v>
      </c>
      <c r="AB450" s="178" t="s">
        <v>2791</v>
      </c>
      <c r="AC450" s="120" t="s">
        <v>2791</v>
      </c>
      <c r="AD450" s="120" t="s">
        <v>2791</v>
      </c>
      <c r="AE450" s="120" t="s">
        <v>2791</v>
      </c>
      <c r="AF450" s="120" t="s">
        <v>2791</v>
      </c>
      <c r="AG450" s="95" t="s">
        <v>235</v>
      </c>
      <c r="AH450" s="123">
        <f>COUNTIF(Ongoing!$A$2:$X$26,A450)</f>
        <v>0</v>
      </c>
    </row>
    <row r="451" ht="26.25" customHeight="1">
      <c r="A451" s="182" t="s">
        <v>569</v>
      </c>
      <c r="B451" s="182" t="s">
        <v>78</v>
      </c>
      <c r="C451" s="183" t="s">
        <v>75</v>
      </c>
      <c r="D451" s="115" t="s">
        <v>177</v>
      </c>
      <c r="E451" s="115" t="s">
        <v>3107</v>
      </c>
      <c r="F451" s="175" t="s">
        <v>2775</v>
      </c>
      <c r="G451" s="115" t="s">
        <v>4522</v>
      </c>
      <c r="H451" s="176" t="s">
        <v>3631</v>
      </c>
      <c r="I451" s="177" t="s">
        <v>485</v>
      </c>
      <c r="J451" s="177" t="s">
        <v>2891</v>
      </c>
      <c r="K451" s="177" t="s">
        <v>2810</v>
      </c>
      <c r="L451" s="177" t="s">
        <v>3467</v>
      </c>
      <c r="M451" s="178" t="s">
        <v>3358</v>
      </c>
      <c r="N451" s="178" t="s">
        <v>2796</v>
      </c>
      <c r="O451" s="178" t="s">
        <v>2781</v>
      </c>
      <c r="P451" s="178" t="s">
        <v>2877</v>
      </c>
      <c r="Q451" s="179" t="s">
        <v>2997</v>
      </c>
      <c r="R451" s="179" t="s">
        <v>413</v>
      </c>
      <c r="S451" s="182" t="s">
        <v>4523</v>
      </c>
      <c r="T451" s="178" t="s">
        <v>2791</v>
      </c>
      <c r="U451" s="178" t="s">
        <v>2791</v>
      </c>
      <c r="V451" s="178" t="s">
        <v>2791</v>
      </c>
      <c r="W451" s="178" t="s">
        <v>2791</v>
      </c>
      <c r="X451" s="178" t="s">
        <v>2791</v>
      </c>
      <c r="Y451" s="178" t="s">
        <v>2791</v>
      </c>
      <c r="Z451" s="178" t="s">
        <v>2791</v>
      </c>
      <c r="AA451" s="178" t="s">
        <v>2791</v>
      </c>
      <c r="AB451" s="178" t="s">
        <v>2791</v>
      </c>
      <c r="AC451" s="120" t="s">
        <v>2791</v>
      </c>
      <c r="AD451" s="120" t="s">
        <v>2791</v>
      </c>
      <c r="AE451" s="120" t="s">
        <v>2791</v>
      </c>
      <c r="AF451" s="120" t="s">
        <v>2791</v>
      </c>
      <c r="AG451" s="95" t="s">
        <v>3358</v>
      </c>
      <c r="AH451" s="123">
        <f>COUNTIF(Ongoing!$A$2:$X$26,A451)</f>
        <v>0</v>
      </c>
    </row>
    <row r="452" ht="26.25" customHeight="1">
      <c r="A452" s="182" t="s">
        <v>811</v>
      </c>
      <c r="B452" s="182" t="s">
        <v>63</v>
      </c>
      <c r="C452" s="183" t="s">
        <v>70</v>
      </c>
      <c r="D452" s="115" t="s">
        <v>151</v>
      </c>
      <c r="E452" s="115" t="s">
        <v>2901</v>
      </c>
      <c r="F452" s="175" t="s">
        <v>2775</v>
      </c>
      <c r="G452" s="115" t="s">
        <v>4524</v>
      </c>
      <c r="H452" s="176" t="s">
        <v>686</v>
      </c>
      <c r="I452" s="177" t="s">
        <v>494</v>
      </c>
      <c r="J452" s="177" t="s">
        <v>2823</v>
      </c>
      <c r="K452" s="177" t="s">
        <v>2810</v>
      </c>
      <c r="L452" s="177" t="s">
        <v>2879</v>
      </c>
      <c r="M452" s="178" t="s">
        <v>3073</v>
      </c>
      <c r="N452" s="178" t="s">
        <v>2796</v>
      </c>
      <c r="O452" s="178" t="s">
        <v>2781</v>
      </c>
      <c r="P452" s="178" t="s">
        <v>3058</v>
      </c>
      <c r="Q452" s="179" t="s">
        <v>2838</v>
      </c>
      <c r="R452" s="179" t="s">
        <v>618</v>
      </c>
      <c r="S452" s="182" t="s">
        <v>4525</v>
      </c>
      <c r="T452" s="178" t="s">
        <v>2791</v>
      </c>
      <c r="U452" s="178" t="s">
        <v>2791</v>
      </c>
      <c r="V452" s="178" t="s">
        <v>2791</v>
      </c>
      <c r="W452" s="178" t="s">
        <v>2791</v>
      </c>
      <c r="X452" s="178" t="s">
        <v>2791</v>
      </c>
      <c r="Y452" s="178" t="s">
        <v>2791</v>
      </c>
      <c r="Z452" s="178" t="s">
        <v>2791</v>
      </c>
      <c r="AA452" s="178" t="s">
        <v>2791</v>
      </c>
      <c r="AB452" s="178" t="s">
        <v>2791</v>
      </c>
      <c r="AC452" s="120" t="s">
        <v>2791</v>
      </c>
      <c r="AD452" s="120" t="s">
        <v>2791</v>
      </c>
      <c r="AE452" s="120" t="s">
        <v>2791</v>
      </c>
      <c r="AF452" s="120" t="s">
        <v>2791</v>
      </c>
      <c r="AG452" s="95" t="s">
        <v>3073</v>
      </c>
      <c r="AH452" s="123">
        <f>COUNTIF(Ongoing!$A$2:$X$26,A452)</f>
        <v>0</v>
      </c>
    </row>
    <row r="453" ht="26.25" customHeight="1">
      <c r="A453" s="182" t="s">
        <v>328</v>
      </c>
      <c r="B453" s="182" t="s">
        <v>974</v>
      </c>
      <c r="C453" s="183" t="s">
        <v>144</v>
      </c>
      <c r="D453" s="115" t="s">
        <v>249</v>
      </c>
      <c r="E453" s="115" t="s">
        <v>2821</v>
      </c>
      <c r="F453" s="175" t="s">
        <v>2775</v>
      </c>
      <c r="G453" s="115" t="s">
        <v>4526</v>
      </c>
      <c r="H453" s="176" t="s">
        <v>626</v>
      </c>
      <c r="I453" s="177" t="s">
        <v>320</v>
      </c>
      <c r="J453" s="177" t="s">
        <v>2810</v>
      </c>
      <c r="K453" s="177" t="s">
        <v>2810</v>
      </c>
      <c r="L453" s="177" t="s">
        <v>2989</v>
      </c>
      <c r="M453" s="178" t="s">
        <v>2887</v>
      </c>
      <c r="N453" s="178" t="s">
        <v>2796</v>
      </c>
      <c r="O453" s="178" t="s">
        <v>2781</v>
      </c>
      <c r="P453" s="178" t="s">
        <v>538</v>
      </c>
      <c r="Q453" s="179" t="s">
        <v>538</v>
      </c>
      <c r="R453" s="179" t="s">
        <v>269</v>
      </c>
      <c r="S453" s="182" t="s">
        <v>4527</v>
      </c>
      <c r="T453" s="178" t="s">
        <v>2791</v>
      </c>
      <c r="U453" s="178" t="s">
        <v>2791</v>
      </c>
      <c r="V453" s="178" t="s">
        <v>2791</v>
      </c>
      <c r="W453" s="178" t="s">
        <v>2791</v>
      </c>
      <c r="X453" s="178" t="s">
        <v>2791</v>
      </c>
      <c r="Y453" s="178" t="s">
        <v>2791</v>
      </c>
      <c r="Z453" s="178" t="s">
        <v>2791</v>
      </c>
      <c r="AA453" s="178" t="s">
        <v>2791</v>
      </c>
      <c r="AB453" s="178" t="s">
        <v>2791</v>
      </c>
      <c r="AC453" s="120" t="s">
        <v>2791</v>
      </c>
      <c r="AD453" s="120" t="s">
        <v>2791</v>
      </c>
      <c r="AE453" s="120" t="s">
        <v>2791</v>
      </c>
      <c r="AF453" s="120" t="s">
        <v>2791</v>
      </c>
      <c r="AG453" s="95" t="s">
        <v>2887</v>
      </c>
      <c r="AH453" s="123">
        <f>COUNTIF(Ongoing!$A$2:$X$26,A453)</f>
        <v>0</v>
      </c>
    </row>
    <row r="454" ht="26.25" customHeight="1">
      <c r="A454" s="182" t="s">
        <v>361</v>
      </c>
      <c r="B454" s="182" t="s">
        <v>974</v>
      </c>
      <c r="C454" s="183" t="s">
        <v>144</v>
      </c>
      <c r="D454" s="115" t="s">
        <v>110</v>
      </c>
      <c r="E454" s="115" t="s">
        <v>2774</v>
      </c>
      <c r="F454" s="175" t="s">
        <v>2775</v>
      </c>
      <c r="G454" s="115" t="s">
        <v>4528</v>
      </c>
      <c r="H454" s="176" t="s">
        <v>502</v>
      </c>
      <c r="I454" s="177" t="s">
        <v>320</v>
      </c>
      <c r="J454" s="177" t="s">
        <v>2823</v>
      </c>
      <c r="K454" s="177" t="s">
        <v>2810</v>
      </c>
      <c r="L454" s="177" t="s">
        <v>2989</v>
      </c>
      <c r="M454" s="178" t="s">
        <v>2887</v>
      </c>
      <c r="N454" s="178" t="s">
        <v>2796</v>
      </c>
      <c r="O454" s="178" t="s">
        <v>2781</v>
      </c>
      <c r="P454" s="178" t="s">
        <v>538</v>
      </c>
      <c r="Q454" s="179" t="s">
        <v>538</v>
      </c>
      <c r="R454" s="179" t="s">
        <v>269</v>
      </c>
      <c r="S454" s="182" t="s">
        <v>4529</v>
      </c>
      <c r="T454" s="178" t="s">
        <v>2791</v>
      </c>
      <c r="U454" s="178" t="s">
        <v>2791</v>
      </c>
      <c r="V454" s="178" t="s">
        <v>2791</v>
      </c>
      <c r="W454" s="178" t="s">
        <v>2791</v>
      </c>
      <c r="X454" s="178" t="s">
        <v>2791</v>
      </c>
      <c r="Y454" s="178" t="s">
        <v>2791</v>
      </c>
      <c r="Z454" s="178" t="s">
        <v>2791</v>
      </c>
      <c r="AA454" s="178" t="s">
        <v>2791</v>
      </c>
      <c r="AB454" s="178" t="s">
        <v>2791</v>
      </c>
      <c r="AC454" s="120" t="s">
        <v>2791</v>
      </c>
      <c r="AD454" s="120" t="s">
        <v>2791</v>
      </c>
      <c r="AE454" s="120" t="s">
        <v>2791</v>
      </c>
      <c r="AF454" s="120" t="s">
        <v>2791</v>
      </c>
      <c r="AG454" s="95" t="s">
        <v>2887</v>
      </c>
      <c r="AH454" s="123">
        <f>COUNTIF(Ongoing!$A$2:$X$26,A454)</f>
        <v>0</v>
      </c>
    </row>
    <row r="455" ht="26.25" customHeight="1">
      <c r="A455" s="182" t="s">
        <v>712</v>
      </c>
      <c r="B455" s="182" t="s">
        <v>917</v>
      </c>
      <c r="C455" s="183" t="s">
        <v>53</v>
      </c>
      <c r="D455" s="115" t="s">
        <v>249</v>
      </c>
      <c r="E455" s="115" t="s">
        <v>2821</v>
      </c>
      <c r="F455" s="175" t="s">
        <v>2775</v>
      </c>
      <c r="G455" s="115" t="s">
        <v>4530</v>
      </c>
      <c r="H455" s="176" t="s">
        <v>698</v>
      </c>
      <c r="I455" s="177" t="s">
        <v>485</v>
      </c>
      <c r="J455" s="177" t="s">
        <v>2823</v>
      </c>
      <c r="K455" s="177" t="s">
        <v>2810</v>
      </c>
      <c r="L455" s="177" t="s">
        <v>3185</v>
      </c>
      <c r="M455" s="178" t="s">
        <v>3884</v>
      </c>
      <c r="N455" s="178" t="s">
        <v>2796</v>
      </c>
      <c r="O455" s="178" t="s">
        <v>2781</v>
      </c>
      <c r="P455" s="178" t="s">
        <v>2877</v>
      </c>
      <c r="Q455" s="179" t="s">
        <v>2837</v>
      </c>
      <c r="R455" s="179" t="s">
        <v>618</v>
      </c>
      <c r="S455" s="182" t="s">
        <v>4531</v>
      </c>
      <c r="T455" s="178" t="s">
        <v>3297</v>
      </c>
      <c r="U455" s="178" t="s">
        <v>2818</v>
      </c>
      <c r="V455" s="178" t="s">
        <v>2818</v>
      </c>
      <c r="W455" s="178" t="s">
        <v>3051</v>
      </c>
      <c r="X455" s="178" t="s">
        <v>2791</v>
      </c>
      <c r="Y455" s="178" t="s">
        <v>2791</v>
      </c>
      <c r="Z455" s="178" t="s">
        <v>2791</v>
      </c>
      <c r="AA455" s="178" t="s">
        <v>2791</v>
      </c>
      <c r="AB455" s="178" t="s">
        <v>2791</v>
      </c>
      <c r="AC455" s="120" t="s">
        <v>2791</v>
      </c>
      <c r="AD455" s="120" t="s">
        <v>2791</v>
      </c>
      <c r="AE455" s="120" t="s">
        <v>2791</v>
      </c>
      <c r="AF455" s="120" t="s">
        <v>2791</v>
      </c>
      <c r="AG455" s="95" t="s">
        <v>3884</v>
      </c>
      <c r="AH455" s="123">
        <f>COUNTIF(Ongoing!$A$2:$X$26,A455)</f>
        <v>0</v>
      </c>
    </row>
    <row r="456" ht="26.25" customHeight="1">
      <c r="A456" s="182" t="s">
        <v>316</v>
      </c>
      <c r="B456" s="182" t="s">
        <v>78</v>
      </c>
      <c r="C456" s="183" t="s">
        <v>124</v>
      </c>
      <c r="D456" s="115" t="s">
        <v>238</v>
      </c>
      <c r="E456" s="115" t="s">
        <v>3020</v>
      </c>
      <c r="F456" s="175" t="s">
        <v>2775</v>
      </c>
      <c r="G456" s="115" t="s">
        <v>4532</v>
      </c>
      <c r="H456" s="176" t="s">
        <v>4533</v>
      </c>
      <c r="I456" s="177" t="s">
        <v>309</v>
      </c>
      <c r="J456" s="177" t="s">
        <v>1015</v>
      </c>
      <c r="K456" s="177" t="s">
        <v>1146</v>
      </c>
      <c r="L456" s="177" t="s">
        <v>3265</v>
      </c>
      <c r="M456" s="178" t="s">
        <v>2941</v>
      </c>
      <c r="N456" s="178" t="s">
        <v>3818</v>
      </c>
      <c r="O456" s="178" t="s">
        <v>2781</v>
      </c>
      <c r="P456" s="178" t="s">
        <v>3350</v>
      </c>
      <c r="Q456" s="179" t="s">
        <v>4534</v>
      </c>
      <c r="R456" s="179" t="s">
        <v>269</v>
      </c>
      <c r="S456" s="182" t="s">
        <v>4535</v>
      </c>
      <c r="T456" s="178" t="s">
        <v>3125</v>
      </c>
      <c r="U456" s="178" t="s">
        <v>3273</v>
      </c>
      <c r="V456" s="178" t="s">
        <v>4536</v>
      </c>
      <c r="W456" s="178" t="s">
        <v>3345</v>
      </c>
      <c r="X456" s="178" t="s">
        <v>2841</v>
      </c>
      <c r="Y456" s="178" t="s">
        <v>3032</v>
      </c>
      <c r="Z456" s="178" t="s">
        <v>2926</v>
      </c>
      <c r="AA456" s="178" t="s">
        <v>2791</v>
      </c>
      <c r="AB456" s="178" t="s">
        <v>2791</v>
      </c>
      <c r="AC456" s="120" t="s">
        <v>2791</v>
      </c>
      <c r="AD456" s="120" t="s">
        <v>2791</v>
      </c>
      <c r="AE456" s="120" t="s">
        <v>2791</v>
      </c>
      <c r="AF456" s="120" t="s">
        <v>2791</v>
      </c>
      <c r="AG456" s="95" t="s">
        <v>2941</v>
      </c>
      <c r="AH456" s="123">
        <f>COUNTIF(Ongoing!$A$2:$X$26,A456)</f>
        <v>0</v>
      </c>
    </row>
    <row r="457" ht="26.25" customHeight="1">
      <c r="A457" s="182" t="s">
        <v>403</v>
      </c>
      <c r="B457" s="182" t="s">
        <v>63</v>
      </c>
      <c r="C457" s="183" t="s">
        <v>70</v>
      </c>
      <c r="D457" s="115" t="s">
        <v>116</v>
      </c>
      <c r="E457" s="115" t="s">
        <v>2949</v>
      </c>
      <c r="F457" s="175" t="s">
        <v>2775</v>
      </c>
      <c r="G457" s="115" t="s">
        <v>4537</v>
      </c>
      <c r="H457" s="176" t="s">
        <v>2121</v>
      </c>
      <c r="I457" s="177" t="s">
        <v>404</v>
      </c>
      <c r="J457" s="177" t="s">
        <v>1068</v>
      </c>
      <c r="K457" s="177" t="s">
        <v>3840</v>
      </c>
      <c r="L457" s="177" t="s">
        <v>3049</v>
      </c>
      <c r="M457" s="178" t="s">
        <v>2173</v>
      </c>
      <c r="N457" s="178" t="s">
        <v>2796</v>
      </c>
      <c r="O457" s="178" t="s">
        <v>2781</v>
      </c>
      <c r="P457" s="178" t="s">
        <v>2782</v>
      </c>
      <c r="Q457" s="179" t="s">
        <v>2940</v>
      </c>
      <c r="R457" s="179" t="s">
        <v>372</v>
      </c>
      <c r="S457" s="182" t="s">
        <v>4538</v>
      </c>
      <c r="T457" s="178" t="s">
        <v>2791</v>
      </c>
      <c r="U457" s="178" t="s">
        <v>2791</v>
      </c>
      <c r="V457" s="178" t="s">
        <v>2791</v>
      </c>
      <c r="W457" s="178" t="s">
        <v>2791</v>
      </c>
      <c r="X457" s="178" t="s">
        <v>2791</v>
      </c>
      <c r="Y457" s="178" t="s">
        <v>2791</v>
      </c>
      <c r="Z457" s="178" t="s">
        <v>2791</v>
      </c>
      <c r="AA457" s="178" t="s">
        <v>2791</v>
      </c>
      <c r="AB457" s="178" t="s">
        <v>2791</v>
      </c>
      <c r="AC457" s="120" t="s">
        <v>2791</v>
      </c>
      <c r="AD457" s="120" t="s">
        <v>2791</v>
      </c>
      <c r="AE457" s="120" t="s">
        <v>2791</v>
      </c>
      <c r="AF457" s="120" t="s">
        <v>2791</v>
      </c>
      <c r="AG457" s="95" t="s">
        <v>2173</v>
      </c>
      <c r="AH457" s="123">
        <f>COUNTIF(Ongoing!$A$2:$X$26,A457)</f>
        <v>0</v>
      </c>
    </row>
    <row r="458" ht="26.25" customHeight="1">
      <c r="A458" s="182" t="s">
        <v>508</v>
      </c>
      <c r="B458" s="182" t="s">
        <v>78</v>
      </c>
      <c r="C458" s="183" t="s">
        <v>78</v>
      </c>
      <c r="D458" s="115" t="s">
        <v>259</v>
      </c>
      <c r="E458" s="115" t="s">
        <v>3064</v>
      </c>
      <c r="F458" s="175" t="s">
        <v>2775</v>
      </c>
      <c r="G458" s="115" t="s">
        <v>4539</v>
      </c>
      <c r="H458" s="176" t="s">
        <v>716</v>
      </c>
      <c r="I458" s="177" t="s">
        <v>320</v>
      </c>
      <c r="J458" s="177" t="s">
        <v>2823</v>
      </c>
      <c r="K458" s="177" t="s">
        <v>2810</v>
      </c>
      <c r="L458" s="177" t="s">
        <v>3015</v>
      </c>
      <c r="M458" s="178" t="s">
        <v>3073</v>
      </c>
      <c r="N458" s="178" t="s">
        <v>2796</v>
      </c>
      <c r="O458" s="178" t="s">
        <v>2781</v>
      </c>
      <c r="P458" s="178" t="s">
        <v>3380</v>
      </c>
      <c r="Q458" s="179" t="s">
        <v>2847</v>
      </c>
      <c r="R458" s="179" t="s">
        <v>413</v>
      </c>
      <c r="S458" s="182" t="s">
        <v>4540</v>
      </c>
      <c r="T458" s="178" t="s">
        <v>2791</v>
      </c>
      <c r="U458" s="178" t="s">
        <v>2791</v>
      </c>
      <c r="V458" s="178" t="s">
        <v>2791</v>
      </c>
      <c r="W458" s="178" t="s">
        <v>2791</v>
      </c>
      <c r="X458" s="178" t="s">
        <v>2791</v>
      </c>
      <c r="Y458" s="178" t="s">
        <v>2791</v>
      </c>
      <c r="Z458" s="178" t="s">
        <v>2791</v>
      </c>
      <c r="AA458" s="178" t="s">
        <v>2791</v>
      </c>
      <c r="AB458" s="178" t="s">
        <v>2791</v>
      </c>
      <c r="AC458" s="120" t="s">
        <v>2791</v>
      </c>
      <c r="AD458" s="120" t="s">
        <v>2791</v>
      </c>
      <c r="AE458" s="120" t="s">
        <v>2791</v>
      </c>
      <c r="AF458" s="120" t="s">
        <v>2791</v>
      </c>
      <c r="AG458" s="95" t="s">
        <v>3073</v>
      </c>
      <c r="AH458" s="123">
        <f>COUNTIF(Ongoing!$A$2:$X$26,A458)</f>
        <v>0</v>
      </c>
    </row>
    <row r="459" ht="26.25" customHeight="1">
      <c r="A459" s="182" t="s">
        <v>572</v>
      </c>
      <c r="B459" s="182" t="s">
        <v>63</v>
      </c>
      <c r="C459" s="183" t="s">
        <v>75</v>
      </c>
      <c r="D459" s="115" t="s">
        <v>264</v>
      </c>
      <c r="E459" s="115" t="s">
        <v>2961</v>
      </c>
      <c r="F459" s="175" t="s">
        <v>2775</v>
      </c>
      <c r="G459" s="115" t="s">
        <v>4541</v>
      </c>
      <c r="H459" s="176" t="s">
        <v>87</v>
      </c>
      <c r="I459" s="177" t="s">
        <v>573</v>
      </c>
      <c r="J459" s="177" t="s">
        <v>2823</v>
      </c>
      <c r="K459" s="177" t="s">
        <v>3123</v>
      </c>
      <c r="L459" s="177" t="s">
        <v>3713</v>
      </c>
      <c r="M459" s="178" t="s">
        <v>3202</v>
      </c>
      <c r="N459" s="178" t="s">
        <v>2796</v>
      </c>
      <c r="O459" s="178" t="s">
        <v>2781</v>
      </c>
      <c r="P459" s="178" t="s">
        <v>538</v>
      </c>
      <c r="Q459" s="179" t="s">
        <v>538</v>
      </c>
      <c r="R459" s="179" t="s">
        <v>413</v>
      </c>
      <c r="S459" s="182" t="s">
        <v>4542</v>
      </c>
      <c r="T459" s="178" t="s">
        <v>2791</v>
      </c>
      <c r="U459" s="178" t="s">
        <v>2791</v>
      </c>
      <c r="V459" s="178" t="s">
        <v>2791</v>
      </c>
      <c r="W459" s="178" t="s">
        <v>2791</v>
      </c>
      <c r="X459" s="178" t="s">
        <v>2791</v>
      </c>
      <c r="Y459" s="178" t="s">
        <v>2791</v>
      </c>
      <c r="Z459" s="178" t="s">
        <v>2791</v>
      </c>
      <c r="AA459" s="178" t="s">
        <v>2791</v>
      </c>
      <c r="AB459" s="178" t="s">
        <v>2791</v>
      </c>
      <c r="AC459" s="120" t="s">
        <v>2791</v>
      </c>
      <c r="AD459" s="120" t="s">
        <v>2791</v>
      </c>
      <c r="AE459" s="120" t="s">
        <v>2791</v>
      </c>
      <c r="AF459" s="120" t="s">
        <v>2791</v>
      </c>
      <c r="AG459" s="95" t="s">
        <v>3202</v>
      </c>
      <c r="AH459" s="123">
        <f>COUNTIF(Ongoing!$A$2:$X$26,A459)</f>
        <v>0</v>
      </c>
    </row>
    <row r="460" ht="26.25" customHeight="1">
      <c r="A460" s="182" t="s">
        <v>753</v>
      </c>
      <c r="B460" s="182" t="s">
        <v>917</v>
      </c>
      <c r="C460" s="183" t="s">
        <v>57</v>
      </c>
      <c r="D460" s="115" t="s">
        <v>238</v>
      </c>
      <c r="E460" s="115" t="s">
        <v>3020</v>
      </c>
      <c r="F460" s="175" t="s">
        <v>2775</v>
      </c>
      <c r="G460" s="115" t="s">
        <v>4543</v>
      </c>
      <c r="H460" s="176" t="s">
        <v>502</v>
      </c>
      <c r="I460" s="177" t="s">
        <v>487</v>
      </c>
      <c r="J460" s="177" t="s">
        <v>2823</v>
      </c>
      <c r="K460" s="177" t="s">
        <v>2810</v>
      </c>
      <c r="L460" s="177" t="s">
        <v>579</v>
      </c>
      <c r="M460" s="178" t="s">
        <v>3835</v>
      </c>
      <c r="N460" s="178" t="s">
        <v>2796</v>
      </c>
      <c r="O460" s="178" t="s">
        <v>2781</v>
      </c>
      <c r="P460" s="178" t="s">
        <v>538</v>
      </c>
      <c r="Q460" s="179" t="s">
        <v>538</v>
      </c>
      <c r="R460" s="179" t="s">
        <v>618</v>
      </c>
      <c r="S460" s="182" t="s">
        <v>4544</v>
      </c>
      <c r="T460" s="178" t="s">
        <v>2791</v>
      </c>
      <c r="U460" s="178" t="s">
        <v>2791</v>
      </c>
      <c r="V460" s="178" t="s">
        <v>2791</v>
      </c>
      <c r="W460" s="178" t="s">
        <v>2791</v>
      </c>
      <c r="X460" s="178" t="s">
        <v>2791</v>
      </c>
      <c r="Y460" s="178" t="s">
        <v>2791</v>
      </c>
      <c r="Z460" s="178" t="s">
        <v>2791</v>
      </c>
      <c r="AA460" s="178" t="s">
        <v>2791</v>
      </c>
      <c r="AB460" s="178" t="s">
        <v>2791</v>
      </c>
      <c r="AC460" s="120" t="s">
        <v>2791</v>
      </c>
      <c r="AD460" s="120" t="s">
        <v>2791</v>
      </c>
      <c r="AE460" s="120" t="s">
        <v>2791</v>
      </c>
      <c r="AF460" s="120" t="s">
        <v>2791</v>
      </c>
      <c r="AG460" s="95" t="s">
        <v>3835</v>
      </c>
      <c r="AH460" s="123">
        <f>COUNTIF(Ongoing!$A$2:$X$26,A460)</f>
        <v>0</v>
      </c>
    </row>
    <row r="461" ht="26.25" customHeight="1">
      <c r="A461" s="182" t="s">
        <v>333</v>
      </c>
      <c r="B461" s="182" t="s">
        <v>974</v>
      </c>
      <c r="C461" s="183" t="s">
        <v>144</v>
      </c>
      <c r="D461" s="115" t="s">
        <v>143</v>
      </c>
      <c r="E461" s="115" t="s">
        <v>3430</v>
      </c>
      <c r="F461" s="175" t="s">
        <v>2775</v>
      </c>
      <c r="G461" s="115" t="s">
        <v>4545</v>
      </c>
      <c r="H461" s="176" t="s">
        <v>502</v>
      </c>
      <c r="I461" s="177" t="s">
        <v>320</v>
      </c>
      <c r="J461" s="177" t="s">
        <v>2823</v>
      </c>
      <c r="K461" s="177" t="s">
        <v>2810</v>
      </c>
      <c r="L461" s="177" t="s">
        <v>2989</v>
      </c>
      <c r="M461" s="178" t="s">
        <v>2887</v>
      </c>
      <c r="N461" s="178" t="s">
        <v>2796</v>
      </c>
      <c r="O461" s="178" t="s">
        <v>2781</v>
      </c>
      <c r="P461" s="178" t="s">
        <v>538</v>
      </c>
      <c r="Q461" s="179" t="s">
        <v>538</v>
      </c>
      <c r="R461" s="179" t="s">
        <v>269</v>
      </c>
      <c r="S461" s="182" t="s">
        <v>4546</v>
      </c>
      <c r="T461" s="178" t="s">
        <v>2791</v>
      </c>
      <c r="U461" s="178" t="s">
        <v>2791</v>
      </c>
      <c r="V461" s="178" t="s">
        <v>2791</v>
      </c>
      <c r="W461" s="178" t="s">
        <v>2791</v>
      </c>
      <c r="X461" s="178" t="s">
        <v>2791</v>
      </c>
      <c r="Y461" s="178" t="s">
        <v>2791</v>
      </c>
      <c r="Z461" s="178" t="s">
        <v>2791</v>
      </c>
      <c r="AA461" s="178" t="s">
        <v>2791</v>
      </c>
      <c r="AB461" s="178" t="s">
        <v>2791</v>
      </c>
      <c r="AC461" s="120" t="s">
        <v>2791</v>
      </c>
      <c r="AD461" s="120" t="s">
        <v>2791</v>
      </c>
      <c r="AE461" s="120" t="s">
        <v>2791</v>
      </c>
      <c r="AF461" s="120" t="s">
        <v>2791</v>
      </c>
      <c r="AG461" s="95" t="s">
        <v>2887</v>
      </c>
      <c r="AH461" s="123">
        <f>COUNTIF(Ongoing!$A$2:$X$26,A461)</f>
        <v>0</v>
      </c>
    </row>
    <row r="462" ht="26.25" customHeight="1">
      <c r="A462" s="182" t="s">
        <v>308</v>
      </c>
      <c r="B462" s="182" t="s">
        <v>78</v>
      </c>
      <c r="C462" s="183" t="s">
        <v>124</v>
      </c>
      <c r="D462" s="115" t="s">
        <v>113</v>
      </c>
      <c r="E462" s="115" t="s">
        <v>2845</v>
      </c>
      <c r="F462" s="175" t="s">
        <v>2775</v>
      </c>
      <c r="G462" s="115" t="s">
        <v>4547</v>
      </c>
      <c r="H462" s="176" t="s">
        <v>4548</v>
      </c>
      <c r="I462" s="177" t="s">
        <v>309</v>
      </c>
      <c r="J462" s="177" t="s">
        <v>3595</v>
      </c>
      <c r="K462" s="177" t="s">
        <v>1146</v>
      </c>
      <c r="L462" s="177" t="s">
        <v>582</v>
      </c>
      <c r="M462" s="178" t="s">
        <v>2905</v>
      </c>
      <c r="N462" s="178" t="s">
        <v>3114</v>
      </c>
      <c r="O462" s="178" t="s">
        <v>2781</v>
      </c>
      <c r="P462" s="178" t="s">
        <v>2906</v>
      </c>
      <c r="Q462" s="179" t="s">
        <v>4549</v>
      </c>
      <c r="R462" s="179" t="s">
        <v>269</v>
      </c>
      <c r="S462" s="182" t="s">
        <v>4550</v>
      </c>
      <c r="T462" s="178" t="s">
        <v>2791</v>
      </c>
      <c r="U462" s="178" t="s">
        <v>2791</v>
      </c>
      <c r="V462" s="178" t="s">
        <v>2791</v>
      </c>
      <c r="W462" s="178" t="s">
        <v>2791</v>
      </c>
      <c r="X462" s="178" t="s">
        <v>2791</v>
      </c>
      <c r="Y462" s="178" t="s">
        <v>2791</v>
      </c>
      <c r="Z462" s="178" t="s">
        <v>2791</v>
      </c>
      <c r="AA462" s="178" t="s">
        <v>2791</v>
      </c>
      <c r="AB462" s="178" t="s">
        <v>2791</v>
      </c>
      <c r="AC462" s="120" t="s">
        <v>2791</v>
      </c>
      <c r="AD462" s="120" t="s">
        <v>2791</v>
      </c>
      <c r="AE462" s="120" t="s">
        <v>2791</v>
      </c>
      <c r="AF462" s="120" t="s">
        <v>2791</v>
      </c>
      <c r="AG462" s="95" t="s">
        <v>2905</v>
      </c>
      <c r="AH462" s="123">
        <f>COUNTIF(Ongoing!$A$2:$X$26,A462)</f>
        <v>0</v>
      </c>
    </row>
    <row r="463" ht="26.25" customHeight="1">
      <c r="A463" s="182" t="s">
        <v>469</v>
      </c>
      <c r="B463" s="182" t="s">
        <v>63</v>
      </c>
      <c r="C463" s="183" t="s">
        <v>70</v>
      </c>
      <c r="D463" s="115" t="s">
        <v>110</v>
      </c>
      <c r="E463" s="115" t="s">
        <v>2774</v>
      </c>
      <c r="F463" s="175" t="s">
        <v>2775</v>
      </c>
      <c r="G463" s="115" t="s">
        <v>4551</v>
      </c>
      <c r="H463" s="176" t="s">
        <v>4552</v>
      </c>
      <c r="I463" s="177" t="s">
        <v>470</v>
      </c>
      <c r="J463" s="177" t="s">
        <v>4553</v>
      </c>
      <c r="K463" s="177" t="s">
        <v>3595</v>
      </c>
      <c r="L463" s="177" t="s">
        <v>474</v>
      </c>
      <c r="M463" s="178" t="s">
        <v>2836</v>
      </c>
      <c r="N463" s="178" t="s">
        <v>2796</v>
      </c>
      <c r="O463" s="178" t="s">
        <v>2781</v>
      </c>
      <c r="P463" s="178" t="s">
        <v>538</v>
      </c>
      <c r="Q463" s="179" t="s">
        <v>538</v>
      </c>
      <c r="R463" s="179" t="s">
        <v>431</v>
      </c>
      <c r="S463" s="182" t="s">
        <v>4554</v>
      </c>
      <c r="T463" s="178" t="s">
        <v>2791</v>
      </c>
      <c r="U463" s="178" t="s">
        <v>2791</v>
      </c>
      <c r="V463" s="178" t="s">
        <v>2791</v>
      </c>
      <c r="W463" s="178" t="s">
        <v>2791</v>
      </c>
      <c r="X463" s="178" t="s">
        <v>2791</v>
      </c>
      <c r="Y463" s="178" t="s">
        <v>2791</v>
      </c>
      <c r="Z463" s="178" t="s">
        <v>2791</v>
      </c>
      <c r="AA463" s="178" t="s">
        <v>2791</v>
      </c>
      <c r="AB463" s="178" t="s">
        <v>2791</v>
      </c>
      <c r="AC463" s="120" t="s">
        <v>2791</v>
      </c>
      <c r="AD463" s="120" t="s">
        <v>2791</v>
      </c>
      <c r="AE463" s="120" t="s">
        <v>2791</v>
      </c>
      <c r="AF463" s="120" t="s">
        <v>2791</v>
      </c>
      <c r="AG463" s="95" t="s">
        <v>2836</v>
      </c>
      <c r="AH463" s="123">
        <f>COUNTIF(Ongoing!$A$2:$X$26,A463)</f>
        <v>0</v>
      </c>
    </row>
    <row r="464" ht="26.25" customHeight="1">
      <c r="A464" s="182" t="s">
        <v>467</v>
      </c>
      <c r="B464" s="182" t="s">
        <v>917</v>
      </c>
      <c r="C464" s="183" t="s">
        <v>66</v>
      </c>
      <c r="D464" s="115" t="s">
        <v>143</v>
      </c>
      <c r="E464" s="115" t="s">
        <v>3430</v>
      </c>
      <c r="F464" s="175" t="s">
        <v>2775</v>
      </c>
      <c r="G464" s="115" t="s">
        <v>4555</v>
      </c>
      <c r="H464" s="176" t="s">
        <v>3542</v>
      </c>
      <c r="I464" s="177" t="s">
        <v>468</v>
      </c>
      <c r="J464" s="177" t="s">
        <v>2930</v>
      </c>
      <c r="K464" s="177" t="s">
        <v>3980</v>
      </c>
      <c r="L464" s="177" t="s">
        <v>2794</v>
      </c>
      <c r="M464" s="178" t="s">
        <v>2905</v>
      </c>
      <c r="N464" s="178" t="s">
        <v>2796</v>
      </c>
      <c r="O464" s="178" t="s">
        <v>2781</v>
      </c>
      <c r="P464" s="178" t="s">
        <v>538</v>
      </c>
      <c r="Q464" s="179" t="s">
        <v>538</v>
      </c>
      <c r="R464" s="179" t="s">
        <v>431</v>
      </c>
      <c r="S464" s="182" t="s">
        <v>4556</v>
      </c>
      <c r="T464" s="178" t="s">
        <v>2791</v>
      </c>
      <c r="U464" s="178" t="s">
        <v>2791</v>
      </c>
      <c r="V464" s="178" t="s">
        <v>2791</v>
      </c>
      <c r="W464" s="178" t="s">
        <v>2791</v>
      </c>
      <c r="X464" s="178" t="s">
        <v>2791</v>
      </c>
      <c r="Y464" s="178" t="s">
        <v>2791</v>
      </c>
      <c r="Z464" s="178" t="s">
        <v>2791</v>
      </c>
      <c r="AA464" s="178" t="s">
        <v>2791</v>
      </c>
      <c r="AB464" s="178" t="s">
        <v>2791</v>
      </c>
      <c r="AC464" s="120" t="s">
        <v>2791</v>
      </c>
      <c r="AD464" s="120" t="s">
        <v>2791</v>
      </c>
      <c r="AE464" s="120" t="s">
        <v>2791</v>
      </c>
      <c r="AF464" s="120" t="s">
        <v>2791</v>
      </c>
      <c r="AG464" s="95" t="s">
        <v>2905</v>
      </c>
      <c r="AH464" s="123">
        <f>COUNTIF(Ongoing!$A$2:$X$26,A464)</f>
        <v>0</v>
      </c>
    </row>
    <row r="465" ht="26.25" customHeight="1">
      <c r="A465" s="182" t="s">
        <v>542</v>
      </c>
      <c r="B465" s="182" t="s">
        <v>78</v>
      </c>
      <c r="C465" s="183" t="s">
        <v>124</v>
      </c>
      <c r="D465" s="115" t="s">
        <v>264</v>
      </c>
      <c r="E465" s="115" t="s">
        <v>2961</v>
      </c>
      <c r="F465" s="175" t="s">
        <v>2775</v>
      </c>
      <c r="G465" s="115" t="s">
        <v>4557</v>
      </c>
      <c r="H465" s="176" t="s">
        <v>639</v>
      </c>
      <c r="I465" s="177" t="s">
        <v>505</v>
      </c>
      <c r="J465" s="177" t="s">
        <v>2810</v>
      </c>
      <c r="K465" s="177" t="s">
        <v>2810</v>
      </c>
      <c r="L465" s="177" t="s">
        <v>3645</v>
      </c>
      <c r="M465" s="178" t="s">
        <v>2859</v>
      </c>
      <c r="N465" s="178" t="s">
        <v>2796</v>
      </c>
      <c r="O465" s="178" t="s">
        <v>2781</v>
      </c>
      <c r="P465" s="178" t="s">
        <v>3058</v>
      </c>
      <c r="Q465" s="179" t="s">
        <v>411</v>
      </c>
      <c r="R465" s="179" t="s">
        <v>413</v>
      </c>
      <c r="S465" s="182" t="s">
        <v>4558</v>
      </c>
      <c r="T465" s="178" t="s">
        <v>3958</v>
      </c>
      <c r="U465" s="178" t="s">
        <v>2883</v>
      </c>
      <c r="V465" s="178" t="s">
        <v>2786</v>
      </c>
      <c r="W465" s="178" t="s">
        <v>3155</v>
      </c>
      <c r="X465" s="178" t="s">
        <v>3025</v>
      </c>
      <c r="Y465" s="178" t="s">
        <v>2871</v>
      </c>
      <c r="Z465" s="178" t="s">
        <v>3958</v>
      </c>
      <c r="AA465" s="178" t="s">
        <v>2791</v>
      </c>
      <c r="AB465" s="178" t="s">
        <v>2791</v>
      </c>
      <c r="AC465" s="120" t="s">
        <v>2791</v>
      </c>
      <c r="AD465" s="120" t="s">
        <v>2791</v>
      </c>
      <c r="AE465" s="120" t="s">
        <v>2791</v>
      </c>
      <c r="AF465" s="120" t="s">
        <v>2791</v>
      </c>
      <c r="AG465" s="95" t="s">
        <v>2859</v>
      </c>
      <c r="AH465" s="123">
        <f>COUNTIF(Ongoing!$A$2:$X$26,A465)</f>
        <v>0</v>
      </c>
    </row>
    <row r="466" ht="26.25" customHeight="1">
      <c r="A466" s="182" t="s">
        <v>501</v>
      </c>
      <c r="B466" s="182" t="s">
        <v>78</v>
      </c>
      <c r="C466" s="183" t="s">
        <v>78</v>
      </c>
      <c r="D466" s="115" t="s">
        <v>103</v>
      </c>
      <c r="E466" s="115" t="s">
        <v>3033</v>
      </c>
      <c r="F466" s="175" t="s">
        <v>2775</v>
      </c>
      <c r="G466" s="115" t="s">
        <v>4559</v>
      </c>
      <c r="H466" s="176" t="s">
        <v>1308</v>
      </c>
      <c r="I466" s="177" t="s">
        <v>502</v>
      </c>
      <c r="J466" s="177" t="s">
        <v>2835</v>
      </c>
      <c r="K466" s="177" t="s">
        <v>2823</v>
      </c>
      <c r="L466" s="177" t="s">
        <v>2968</v>
      </c>
      <c r="M466" s="178" t="s">
        <v>3066</v>
      </c>
      <c r="N466" s="178" t="s">
        <v>2796</v>
      </c>
      <c r="O466" s="178" t="s">
        <v>2781</v>
      </c>
      <c r="P466" s="178" t="s">
        <v>538</v>
      </c>
      <c r="Q466" s="179" t="s">
        <v>538</v>
      </c>
      <c r="R466" s="179" t="s">
        <v>413</v>
      </c>
      <c r="S466" s="182" t="s">
        <v>4560</v>
      </c>
      <c r="T466" s="178" t="s">
        <v>2791</v>
      </c>
      <c r="U466" s="178" t="s">
        <v>2791</v>
      </c>
      <c r="V466" s="178" t="s">
        <v>2791</v>
      </c>
      <c r="W466" s="178" t="s">
        <v>2791</v>
      </c>
      <c r="X466" s="178" t="s">
        <v>2791</v>
      </c>
      <c r="Y466" s="178" t="s">
        <v>2791</v>
      </c>
      <c r="Z466" s="178" t="s">
        <v>2791</v>
      </c>
      <c r="AA466" s="178" t="s">
        <v>2791</v>
      </c>
      <c r="AB466" s="178" t="s">
        <v>2791</v>
      </c>
      <c r="AC466" s="120" t="s">
        <v>2791</v>
      </c>
      <c r="AD466" s="120" t="s">
        <v>2791</v>
      </c>
      <c r="AE466" s="120" t="s">
        <v>2791</v>
      </c>
      <c r="AF466" s="120" t="s">
        <v>2791</v>
      </c>
      <c r="AG466" s="95" t="s">
        <v>3066</v>
      </c>
      <c r="AH466" s="123">
        <f>COUNTIF(Ongoing!$A$2:$X$26,A466)</f>
        <v>0</v>
      </c>
    </row>
    <row r="467" ht="26.25" customHeight="1">
      <c r="A467" s="182" t="s">
        <v>492</v>
      </c>
      <c r="B467" s="182" t="s">
        <v>78</v>
      </c>
      <c r="C467" s="183" t="s">
        <v>78</v>
      </c>
      <c r="D467" s="115" t="s">
        <v>95</v>
      </c>
      <c r="E467" s="115" t="s">
        <v>2792</v>
      </c>
      <c r="F467" s="175" t="s">
        <v>2775</v>
      </c>
      <c r="G467" s="115" t="s">
        <v>4561</v>
      </c>
      <c r="H467" s="176" t="s">
        <v>628</v>
      </c>
      <c r="I467" s="177" t="s">
        <v>485</v>
      </c>
      <c r="J467" s="177" t="s">
        <v>2823</v>
      </c>
      <c r="K467" s="177" t="s">
        <v>2810</v>
      </c>
      <c r="L467" s="177" t="s">
        <v>477</v>
      </c>
      <c r="M467" s="178" t="s">
        <v>3234</v>
      </c>
      <c r="N467" s="178" t="s">
        <v>2796</v>
      </c>
      <c r="O467" s="178" t="s">
        <v>2781</v>
      </c>
      <c r="P467" s="178" t="s">
        <v>2955</v>
      </c>
      <c r="Q467" s="179" t="s">
        <v>477</v>
      </c>
      <c r="R467" s="179" t="s">
        <v>413</v>
      </c>
      <c r="S467" s="182" t="s">
        <v>4562</v>
      </c>
      <c r="T467" s="178" t="s">
        <v>3166</v>
      </c>
      <c r="U467" s="178" t="s">
        <v>2909</v>
      </c>
      <c r="V467" s="178" t="s">
        <v>3810</v>
      </c>
      <c r="W467" s="178" t="s">
        <v>2908</v>
      </c>
      <c r="X467" s="178" t="s">
        <v>2791</v>
      </c>
      <c r="Y467" s="178" t="s">
        <v>2791</v>
      </c>
      <c r="Z467" s="178" t="s">
        <v>2791</v>
      </c>
      <c r="AA467" s="178" t="s">
        <v>2791</v>
      </c>
      <c r="AB467" s="178" t="s">
        <v>2791</v>
      </c>
      <c r="AC467" s="120" t="s">
        <v>2791</v>
      </c>
      <c r="AD467" s="120" t="s">
        <v>2791</v>
      </c>
      <c r="AE467" s="120" t="s">
        <v>2791</v>
      </c>
      <c r="AF467" s="120" t="s">
        <v>2791</v>
      </c>
      <c r="AG467" s="95" t="s">
        <v>3234</v>
      </c>
      <c r="AH467" s="123">
        <f>COUNTIF(Ongoing!$A$2:$X$26,A467)</f>
        <v>0</v>
      </c>
    </row>
    <row r="468" ht="26.25" customHeight="1">
      <c r="A468" s="182" t="s">
        <v>546</v>
      </c>
      <c r="B468" s="182" t="s">
        <v>78</v>
      </c>
      <c r="C468" s="183" t="s">
        <v>124</v>
      </c>
      <c r="D468" s="115" t="s">
        <v>238</v>
      </c>
      <c r="E468" s="115" t="s">
        <v>3020</v>
      </c>
      <c r="F468" s="175" t="s">
        <v>2775</v>
      </c>
      <c r="G468" s="115" t="s">
        <v>4563</v>
      </c>
      <c r="H468" s="176" t="s">
        <v>639</v>
      </c>
      <c r="I468" s="177" t="s">
        <v>505</v>
      </c>
      <c r="J468" s="177" t="s">
        <v>2810</v>
      </c>
      <c r="K468" s="177" t="s">
        <v>2810</v>
      </c>
      <c r="L468" s="177" t="s">
        <v>2838</v>
      </c>
      <c r="M468" s="178" t="s">
        <v>4471</v>
      </c>
      <c r="N468" s="178" t="s">
        <v>2796</v>
      </c>
      <c r="O468" s="178" t="s">
        <v>2781</v>
      </c>
      <c r="P468" s="178" t="s">
        <v>538</v>
      </c>
      <c r="Q468" s="179" t="s">
        <v>538</v>
      </c>
      <c r="R468" s="179" t="s">
        <v>413</v>
      </c>
      <c r="S468" s="182" t="s">
        <v>4564</v>
      </c>
      <c r="T468" s="178" t="s">
        <v>2791</v>
      </c>
      <c r="U468" s="178" t="s">
        <v>2791</v>
      </c>
      <c r="V468" s="178" t="s">
        <v>2791</v>
      </c>
      <c r="W468" s="178" t="s">
        <v>2791</v>
      </c>
      <c r="X468" s="178" t="s">
        <v>2791</v>
      </c>
      <c r="Y468" s="178" t="s">
        <v>2791</v>
      </c>
      <c r="Z468" s="178" t="s">
        <v>2791</v>
      </c>
      <c r="AA468" s="178" t="s">
        <v>2791</v>
      </c>
      <c r="AB468" s="178" t="s">
        <v>2791</v>
      </c>
      <c r="AC468" s="120" t="s">
        <v>2791</v>
      </c>
      <c r="AD468" s="120" t="s">
        <v>2791</v>
      </c>
      <c r="AE468" s="120" t="s">
        <v>2791</v>
      </c>
      <c r="AF468" s="120" t="s">
        <v>2791</v>
      </c>
      <c r="AG468" s="95" t="s">
        <v>4471</v>
      </c>
      <c r="AH468" s="123">
        <f>COUNTIF(Ongoing!$A$2:$X$26,A468)</f>
        <v>0</v>
      </c>
    </row>
    <row r="469" ht="26.25" customHeight="1">
      <c r="A469" s="182" t="s">
        <v>339</v>
      </c>
      <c r="B469" s="182" t="s">
        <v>974</v>
      </c>
      <c r="C469" s="183" t="s">
        <v>144</v>
      </c>
      <c r="D469" s="115" t="s">
        <v>98</v>
      </c>
      <c r="E469" s="115" t="s">
        <v>2889</v>
      </c>
      <c r="F469" s="175" t="s">
        <v>2775</v>
      </c>
      <c r="G469" s="115" t="s">
        <v>4565</v>
      </c>
      <c r="H469" s="176" t="s">
        <v>622</v>
      </c>
      <c r="I469" s="177" t="s">
        <v>320</v>
      </c>
      <c r="J469" s="177" t="s">
        <v>2810</v>
      </c>
      <c r="K469" s="177" t="s">
        <v>2810</v>
      </c>
      <c r="L469" s="177" t="s">
        <v>2989</v>
      </c>
      <c r="M469" s="178" t="s">
        <v>2887</v>
      </c>
      <c r="N469" s="178" t="s">
        <v>2796</v>
      </c>
      <c r="O469" s="178" t="s">
        <v>2781</v>
      </c>
      <c r="P469" s="178" t="s">
        <v>538</v>
      </c>
      <c r="Q469" s="179" t="s">
        <v>538</v>
      </c>
      <c r="R469" s="179" t="s">
        <v>269</v>
      </c>
      <c r="S469" s="182" t="s">
        <v>4566</v>
      </c>
      <c r="T469" s="178" t="s">
        <v>2791</v>
      </c>
      <c r="U469" s="178" t="s">
        <v>2791</v>
      </c>
      <c r="V469" s="178" t="s">
        <v>2791</v>
      </c>
      <c r="W469" s="178" t="s">
        <v>2791</v>
      </c>
      <c r="X469" s="178" t="s">
        <v>2791</v>
      </c>
      <c r="Y469" s="178" t="s">
        <v>2791</v>
      </c>
      <c r="Z469" s="178" t="s">
        <v>2791</v>
      </c>
      <c r="AA469" s="178" t="s">
        <v>2791</v>
      </c>
      <c r="AB469" s="178" t="s">
        <v>2791</v>
      </c>
      <c r="AC469" s="120" t="s">
        <v>2791</v>
      </c>
      <c r="AD469" s="120" t="s">
        <v>2791</v>
      </c>
      <c r="AE469" s="120" t="s">
        <v>2791</v>
      </c>
      <c r="AF469" s="120" t="s">
        <v>2791</v>
      </c>
      <c r="AG469" s="95" t="s">
        <v>2887</v>
      </c>
      <c r="AH469" s="123">
        <f>COUNTIF(Ongoing!$A$2:$X$26,A469)</f>
        <v>0</v>
      </c>
    </row>
    <row r="470" ht="26.25" customHeight="1">
      <c r="A470" s="182" t="s">
        <v>773</v>
      </c>
      <c r="B470" s="182" t="s">
        <v>917</v>
      </c>
      <c r="C470" s="183" t="s">
        <v>59</v>
      </c>
      <c r="D470" s="115" t="s">
        <v>241</v>
      </c>
      <c r="E470" s="115" t="s">
        <v>3292</v>
      </c>
      <c r="F470" s="175" t="s">
        <v>2775</v>
      </c>
      <c r="G470" s="115" t="s">
        <v>4567</v>
      </c>
      <c r="H470" s="176" t="s">
        <v>502</v>
      </c>
      <c r="I470" s="177" t="s">
        <v>485</v>
      </c>
      <c r="J470" s="177" t="s">
        <v>2823</v>
      </c>
      <c r="K470" s="177" t="s">
        <v>2810</v>
      </c>
      <c r="L470" s="177" t="s">
        <v>2813</v>
      </c>
      <c r="M470" s="178" t="s">
        <v>4462</v>
      </c>
      <c r="N470" s="178" t="s">
        <v>2796</v>
      </c>
      <c r="O470" s="178" t="s">
        <v>2781</v>
      </c>
      <c r="P470" s="178" t="s">
        <v>2826</v>
      </c>
      <c r="Q470" s="179" t="s">
        <v>2847</v>
      </c>
      <c r="R470" s="179" t="s">
        <v>618</v>
      </c>
      <c r="S470" s="182" t="s">
        <v>4568</v>
      </c>
      <c r="T470" s="178" t="s">
        <v>2791</v>
      </c>
      <c r="U470" s="178" t="s">
        <v>2791</v>
      </c>
      <c r="V470" s="178" t="s">
        <v>2791</v>
      </c>
      <c r="W470" s="178" t="s">
        <v>2791</v>
      </c>
      <c r="X470" s="178" t="s">
        <v>2791</v>
      </c>
      <c r="Y470" s="178" t="s">
        <v>2791</v>
      </c>
      <c r="Z470" s="178" t="s">
        <v>2791</v>
      </c>
      <c r="AA470" s="178" t="s">
        <v>2791</v>
      </c>
      <c r="AB470" s="178" t="s">
        <v>2791</v>
      </c>
      <c r="AC470" s="120" t="s">
        <v>2791</v>
      </c>
      <c r="AD470" s="120" t="s">
        <v>2791</v>
      </c>
      <c r="AE470" s="120" t="s">
        <v>2791</v>
      </c>
      <c r="AF470" s="120" t="s">
        <v>2791</v>
      </c>
      <c r="AG470" s="95" t="s">
        <v>4462</v>
      </c>
      <c r="AH470" s="123">
        <f>COUNTIF(Ongoing!$A$2:$X$26,A470)</f>
        <v>0</v>
      </c>
    </row>
    <row r="471" ht="26.25" customHeight="1">
      <c r="A471" s="182" t="s">
        <v>178</v>
      </c>
      <c r="B471" s="182" t="s">
        <v>63</v>
      </c>
      <c r="C471" s="183" t="s">
        <v>75</v>
      </c>
      <c r="D471" s="115" t="s">
        <v>90</v>
      </c>
      <c r="E471" s="115" t="s">
        <v>3045</v>
      </c>
      <c r="F471" s="175" t="s">
        <v>2775</v>
      </c>
      <c r="G471" s="115" t="s">
        <v>4569</v>
      </c>
      <c r="H471" s="176" t="s">
        <v>4570</v>
      </c>
      <c r="I471" s="177" t="s">
        <v>179</v>
      </c>
      <c r="J471" s="177" t="s">
        <v>4571</v>
      </c>
      <c r="K471" s="177" t="s">
        <v>4572</v>
      </c>
      <c r="L471" s="177" t="s">
        <v>3623</v>
      </c>
      <c r="M471" s="178" t="s">
        <v>2173</v>
      </c>
      <c r="N471" s="178" t="s">
        <v>2796</v>
      </c>
      <c r="O471" s="178" t="s">
        <v>2781</v>
      </c>
      <c r="P471" s="178" t="s">
        <v>538</v>
      </c>
      <c r="Q471" s="179" t="s">
        <v>538</v>
      </c>
      <c r="R471" s="179" t="s">
        <v>87</v>
      </c>
      <c r="S471" s="182" t="s">
        <v>4573</v>
      </c>
      <c r="T471" s="178" t="s">
        <v>2791</v>
      </c>
      <c r="U471" s="178" t="s">
        <v>2791</v>
      </c>
      <c r="V471" s="178" t="s">
        <v>2791</v>
      </c>
      <c r="W471" s="178" t="s">
        <v>2791</v>
      </c>
      <c r="X471" s="178" t="s">
        <v>2791</v>
      </c>
      <c r="Y471" s="178" t="s">
        <v>2791</v>
      </c>
      <c r="Z471" s="178" t="s">
        <v>2791</v>
      </c>
      <c r="AA471" s="178" t="s">
        <v>2791</v>
      </c>
      <c r="AB471" s="178" t="s">
        <v>2791</v>
      </c>
      <c r="AC471" s="120" t="s">
        <v>2791</v>
      </c>
      <c r="AD471" s="120" t="s">
        <v>2791</v>
      </c>
      <c r="AE471" s="120" t="s">
        <v>2791</v>
      </c>
      <c r="AF471" s="120" t="s">
        <v>2791</v>
      </c>
      <c r="AG471" s="95" t="s">
        <v>2173</v>
      </c>
      <c r="AH471" s="123">
        <f>COUNTIF(Ongoing!$A$2:$X$26,A471)</f>
        <v>0</v>
      </c>
    </row>
    <row r="472" ht="26.25" customHeight="1">
      <c r="A472" s="182" t="s">
        <v>254</v>
      </c>
      <c r="B472" s="182" t="s">
        <v>974</v>
      </c>
      <c r="C472" s="183" t="s">
        <v>144</v>
      </c>
      <c r="D472" s="115" t="s">
        <v>256</v>
      </c>
      <c r="E472" s="115" t="s">
        <v>3012</v>
      </c>
      <c r="F472" s="175" t="s">
        <v>2775</v>
      </c>
      <c r="G472" s="115" t="s">
        <v>4574</v>
      </c>
      <c r="H472" s="176" t="s">
        <v>443</v>
      </c>
      <c r="I472" s="177" t="s">
        <v>255</v>
      </c>
      <c r="J472" s="177" t="s">
        <v>2809</v>
      </c>
      <c r="K472" s="177" t="s">
        <v>3961</v>
      </c>
      <c r="L472" s="177" t="s">
        <v>3121</v>
      </c>
      <c r="M472" s="178" t="s">
        <v>3220</v>
      </c>
      <c r="N472" s="178" t="s">
        <v>2796</v>
      </c>
      <c r="O472" s="178" t="s">
        <v>2781</v>
      </c>
      <c r="P472" s="178" t="s">
        <v>2980</v>
      </c>
      <c r="Q472" s="179" t="s">
        <v>4575</v>
      </c>
      <c r="R472" s="179" t="s">
        <v>182</v>
      </c>
      <c r="S472" s="182" t="s">
        <v>4576</v>
      </c>
      <c r="T472" s="178" t="s">
        <v>2844</v>
      </c>
      <c r="U472" s="178" t="s">
        <v>2872</v>
      </c>
      <c r="V472" s="178" t="s">
        <v>4277</v>
      </c>
      <c r="W472" s="178" t="s">
        <v>3154</v>
      </c>
      <c r="X472" s="178" t="s">
        <v>2984</v>
      </c>
      <c r="Y472" s="178" t="s">
        <v>4577</v>
      </c>
      <c r="Z472" s="178" t="s">
        <v>2844</v>
      </c>
      <c r="AA472" s="178" t="s">
        <v>2791</v>
      </c>
      <c r="AB472" s="178" t="s">
        <v>2791</v>
      </c>
      <c r="AC472" s="120" t="s">
        <v>2791</v>
      </c>
      <c r="AD472" s="120" t="s">
        <v>2791</v>
      </c>
      <c r="AE472" s="120" t="s">
        <v>2791</v>
      </c>
      <c r="AF472" s="120" t="s">
        <v>2791</v>
      </c>
      <c r="AG472" s="95" t="s">
        <v>3220</v>
      </c>
      <c r="AH472" s="123">
        <f>COUNTIF(Ongoing!$A$2:$X$26,A472)</f>
        <v>0</v>
      </c>
    </row>
    <row r="473" ht="26.25" customHeight="1">
      <c r="A473" s="182" t="s">
        <v>498</v>
      </c>
      <c r="B473" s="182" t="s">
        <v>78</v>
      </c>
      <c r="C473" s="183" t="s">
        <v>78</v>
      </c>
      <c r="D473" s="115" t="s">
        <v>143</v>
      </c>
      <c r="E473" s="115" t="s">
        <v>3430</v>
      </c>
      <c r="F473" s="175" t="s">
        <v>2775</v>
      </c>
      <c r="G473" s="115" t="s">
        <v>4578</v>
      </c>
      <c r="H473" s="176" t="s">
        <v>622</v>
      </c>
      <c r="I473" s="177" t="s">
        <v>496</v>
      </c>
      <c r="J473" s="177" t="s">
        <v>2823</v>
      </c>
      <c r="K473" s="177" t="s">
        <v>2810</v>
      </c>
      <c r="L473" s="177" t="s">
        <v>4154</v>
      </c>
      <c r="M473" s="178" t="s">
        <v>3826</v>
      </c>
      <c r="N473" s="178" t="s">
        <v>2796</v>
      </c>
      <c r="O473" s="178" t="s">
        <v>2781</v>
      </c>
      <c r="P473" s="178" t="s">
        <v>3015</v>
      </c>
      <c r="Q473" s="179" t="s">
        <v>3113</v>
      </c>
      <c r="R473" s="179" t="s">
        <v>413</v>
      </c>
      <c r="S473" s="182" t="s">
        <v>4579</v>
      </c>
      <c r="T473" s="178" t="s">
        <v>3993</v>
      </c>
      <c r="U473" s="178" t="s">
        <v>3081</v>
      </c>
      <c r="V473" s="178" t="s">
        <v>3398</v>
      </c>
      <c r="W473" s="178" t="s">
        <v>3179</v>
      </c>
      <c r="X473" s="178" t="s">
        <v>3204</v>
      </c>
      <c r="Y473" s="178" t="s">
        <v>3204</v>
      </c>
      <c r="Z473" s="178" t="s">
        <v>3119</v>
      </c>
      <c r="AA473" s="178" t="s">
        <v>2791</v>
      </c>
      <c r="AB473" s="178" t="s">
        <v>2791</v>
      </c>
      <c r="AC473" s="120" t="s">
        <v>2791</v>
      </c>
      <c r="AD473" s="120" t="s">
        <v>2791</v>
      </c>
      <c r="AE473" s="120" t="s">
        <v>2791</v>
      </c>
      <c r="AF473" s="120" t="s">
        <v>2791</v>
      </c>
      <c r="AG473" s="95" t="s">
        <v>3826</v>
      </c>
      <c r="AH473" s="123">
        <f>COUNTIF(Ongoing!$A$2:$X$26,A473)</f>
        <v>0</v>
      </c>
    </row>
    <row r="474" ht="26.25" customHeight="1">
      <c r="A474" s="182" t="s">
        <v>787</v>
      </c>
      <c r="B474" s="182" t="s">
        <v>917</v>
      </c>
      <c r="C474" s="183" t="s">
        <v>66</v>
      </c>
      <c r="D474" s="115" t="s">
        <v>143</v>
      </c>
      <c r="E474" s="115" t="s">
        <v>3430</v>
      </c>
      <c r="F474" s="175" t="s">
        <v>2775</v>
      </c>
      <c r="G474" s="115" t="s">
        <v>4580</v>
      </c>
      <c r="H474" s="176" t="s">
        <v>686</v>
      </c>
      <c r="I474" s="177" t="s">
        <v>320</v>
      </c>
      <c r="J474" s="177" t="s">
        <v>2823</v>
      </c>
      <c r="K474" s="177" t="s">
        <v>2810</v>
      </c>
      <c r="L474" s="177" t="s">
        <v>3350</v>
      </c>
      <c r="M474" s="178" t="s">
        <v>2893</v>
      </c>
      <c r="N474" s="178" t="s">
        <v>2796</v>
      </c>
      <c r="O474" s="178" t="s">
        <v>2781</v>
      </c>
      <c r="P474" s="178" t="s">
        <v>3380</v>
      </c>
      <c r="Q474" s="179" t="s">
        <v>3380</v>
      </c>
      <c r="R474" s="179" t="s">
        <v>618</v>
      </c>
      <c r="S474" s="182" t="s">
        <v>4581</v>
      </c>
      <c r="T474" s="178" t="s">
        <v>2791</v>
      </c>
      <c r="U474" s="178" t="s">
        <v>2791</v>
      </c>
      <c r="V474" s="178" t="s">
        <v>2791</v>
      </c>
      <c r="W474" s="178" t="s">
        <v>2791</v>
      </c>
      <c r="X474" s="178" t="s">
        <v>2791</v>
      </c>
      <c r="Y474" s="178" t="s">
        <v>2791</v>
      </c>
      <c r="Z474" s="178" t="s">
        <v>2791</v>
      </c>
      <c r="AA474" s="178" t="s">
        <v>2791</v>
      </c>
      <c r="AB474" s="178" t="s">
        <v>2791</v>
      </c>
      <c r="AC474" s="120" t="s">
        <v>2791</v>
      </c>
      <c r="AD474" s="120" t="s">
        <v>2791</v>
      </c>
      <c r="AE474" s="120" t="s">
        <v>2791</v>
      </c>
      <c r="AF474" s="120" t="s">
        <v>2791</v>
      </c>
      <c r="AG474" s="95" t="s">
        <v>2893</v>
      </c>
      <c r="AH474" s="123">
        <f>COUNTIF(Ongoing!$A$2:$X$26,A474)</f>
        <v>0</v>
      </c>
    </row>
    <row r="475" ht="26.25" customHeight="1">
      <c r="A475" s="182" t="s">
        <v>646</v>
      </c>
      <c r="B475" s="182" t="s">
        <v>63</v>
      </c>
      <c r="C475" s="183" t="s">
        <v>64</v>
      </c>
      <c r="D475" s="115" t="s">
        <v>162</v>
      </c>
      <c r="E475" s="115" t="s">
        <v>2832</v>
      </c>
      <c r="F475" s="175" t="s">
        <v>2775</v>
      </c>
      <c r="G475" s="115" t="s">
        <v>4582</v>
      </c>
      <c r="H475" s="176" t="s">
        <v>320</v>
      </c>
      <c r="I475" s="177" t="s">
        <v>320</v>
      </c>
      <c r="J475" s="177" t="s">
        <v>2810</v>
      </c>
      <c r="K475" s="177" t="s">
        <v>2810</v>
      </c>
      <c r="L475" s="177" t="s">
        <v>592</v>
      </c>
      <c r="M475" s="178" t="s">
        <v>4471</v>
      </c>
      <c r="N475" s="178" t="s">
        <v>2796</v>
      </c>
      <c r="O475" s="178" t="s">
        <v>2781</v>
      </c>
      <c r="P475" s="178" t="s">
        <v>538</v>
      </c>
      <c r="Q475" s="179" t="s">
        <v>538</v>
      </c>
      <c r="R475" s="179" t="s">
        <v>618</v>
      </c>
      <c r="S475" s="182" t="s">
        <v>4583</v>
      </c>
      <c r="T475" s="178" t="s">
        <v>2791</v>
      </c>
      <c r="U475" s="178" t="s">
        <v>2791</v>
      </c>
      <c r="V475" s="178" t="s">
        <v>2791</v>
      </c>
      <c r="W475" s="178" t="s">
        <v>2791</v>
      </c>
      <c r="X475" s="178" t="s">
        <v>2791</v>
      </c>
      <c r="Y475" s="178" t="s">
        <v>2791</v>
      </c>
      <c r="Z475" s="178" t="s">
        <v>2791</v>
      </c>
      <c r="AA475" s="178" t="s">
        <v>2791</v>
      </c>
      <c r="AB475" s="178" t="s">
        <v>2791</v>
      </c>
      <c r="AC475" s="120" t="s">
        <v>2791</v>
      </c>
      <c r="AD475" s="120" t="s">
        <v>2791</v>
      </c>
      <c r="AE475" s="120" t="s">
        <v>2791</v>
      </c>
      <c r="AF475" s="120" t="s">
        <v>2791</v>
      </c>
      <c r="AG475" s="95" t="s">
        <v>4471</v>
      </c>
      <c r="AH475" s="123">
        <f>COUNTIF(Ongoing!$A$2:$X$26,A475)</f>
        <v>0</v>
      </c>
    </row>
    <row r="476" ht="26.25" customHeight="1">
      <c r="A476" s="182" t="s">
        <v>783</v>
      </c>
      <c r="B476" s="182" t="s">
        <v>917</v>
      </c>
      <c r="C476" s="183" t="s">
        <v>66</v>
      </c>
      <c r="D476" s="115" t="s">
        <v>143</v>
      </c>
      <c r="E476" s="115" t="s">
        <v>3430</v>
      </c>
      <c r="F476" s="175" t="s">
        <v>2775</v>
      </c>
      <c r="G476" s="115" t="s">
        <v>4584</v>
      </c>
      <c r="H476" s="176" t="s">
        <v>698</v>
      </c>
      <c r="I476" s="177" t="s">
        <v>485</v>
      </c>
      <c r="J476" s="177" t="s">
        <v>2823</v>
      </c>
      <c r="K476" s="177" t="s">
        <v>2810</v>
      </c>
      <c r="L476" s="177" t="s">
        <v>2967</v>
      </c>
      <c r="M476" s="178" t="s">
        <v>3649</v>
      </c>
      <c r="N476" s="178" t="s">
        <v>2796</v>
      </c>
      <c r="O476" s="178" t="s">
        <v>2781</v>
      </c>
      <c r="P476" s="178" t="s">
        <v>538</v>
      </c>
      <c r="Q476" s="179" t="s">
        <v>538</v>
      </c>
      <c r="R476" s="179" t="s">
        <v>618</v>
      </c>
      <c r="S476" s="182" t="s">
        <v>4585</v>
      </c>
      <c r="T476" s="178" t="s">
        <v>2791</v>
      </c>
      <c r="U476" s="178" t="s">
        <v>2791</v>
      </c>
      <c r="V476" s="178" t="s">
        <v>2791</v>
      </c>
      <c r="W476" s="178" t="s">
        <v>2791</v>
      </c>
      <c r="X476" s="178" t="s">
        <v>2791</v>
      </c>
      <c r="Y476" s="178" t="s">
        <v>2791</v>
      </c>
      <c r="Z476" s="178" t="s">
        <v>2791</v>
      </c>
      <c r="AA476" s="178" t="s">
        <v>2791</v>
      </c>
      <c r="AB476" s="178" t="s">
        <v>2791</v>
      </c>
      <c r="AC476" s="120" t="s">
        <v>2791</v>
      </c>
      <c r="AD476" s="120" t="s">
        <v>2791</v>
      </c>
      <c r="AE476" s="120" t="s">
        <v>2791</v>
      </c>
      <c r="AF476" s="120" t="s">
        <v>2791</v>
      </c>
      <c r="AG476" s="95" t="s">
        <v>3649</v>
      </c>
      <c r="AH476" s="123">
        <f>COUNTIF(Ongoing!$A$2:$X$26,A476)</f>
        <v>0</v>
      </c>
    </row>
    <row r="477" ht="26.25" customHeight="1">
      <c r="A477" s="182" t="s">
        <v>356</v>
      </c>
      <c r="B477" s="182" t="s">
        <v>974</v>
      </c>
      <c r="C477" s="183" t="s">
        <v>144</v>
      </c>
      <c r="D477" s="115" t="s">
        <v>197</v>
      </c>
      <c r="E477" s="115" t="s">
        <v>2994</v>
      </c>
      <c r="F477" s="175" t="s">
        <v>2775</v>
      </c>
      <c r="G477" s="115" t="s">
        <v>4586</v>
      </c>
      <c r="H477" s="176" t="s">
        <v>622</v>
      </c>
      <c r="I477" s="177" t="s">
        <v>320</v>
      </c>
      <c r="J477" s="177" t="s">
        <v>2823</v>
      </c>
      <c r="K477" s="177" t="s">
        <v>2810</v>
      </c>
      <c r="L477" s="177" t="s">
        <v>2989</v>
      </c>
      <c r="M477" s="178" t="s">
        <v>2887</v>
      </c>
      <c r="N477" s="178" t="s">
        <v>2796</v>
      </c>
      <c r="O477" s="178" t="s">
        <v>2781</v>
      </c>
      <c r="P477" s="178" t="s">
        <v>538</v>
      </c>
      <c r="Q477" s="179" t="s">
        <v>538</v>
      </c>
      <c r="R477" s="179" t="s">
        <v>269</v>
      </c>
      <c r="S477" s="182" t="s">
        <v>4587</v>
      </c>
      <c r="T477" s="178" t="s">
        <v>2791</v>
      </c>
      <c r="U477" s="178" t="s">
        <v>2791</v>
      </c>
      <c r="V477" s="178" t="s">
        <v>2791</v>
      </c>
      <c r="W477" s="178" t="s">
        <v>2791</v>
      </c>
      <c r="X477" s="178" t="s">
        <v>2791</v>
      </c>
      <c r="Y477" s="178" t="s">
        <v>2791</v>
      </c>
      <c r="Z477" s="178" t="s">
        <v>2791</v>
      </c>
      <c r="AA477" s="178" t="s">
        <v>2791</v>
      </c>
      <c r="AB477" s="178" t="s">
        <v>2791</v>
      </c>
      <c r="AC477" s="120" t="s">
        <v>2791</v>
      </c>
      <c r="AD477" s="120" t="s">
        <v>2791</v>
      </c>
      <c r="AE477" s="120" t="s">
        <v>2791</v>
      </c>
      <c r="AF477" s="120" t="s">
        <v>2791</v>
      </c>
      <c r="AG477" s="95" t="s">
        <v>2887</v>
      </c>
      <c r="AH477" s="123">
        <f>COUNTIF(Ongoing!$A$2:$X$26,A477)</f>
        <v>0</v>
      </c>
    </row>
    <row r="478" ht="26.25" customHeight="1">
      <c r="A478" s="182" t="s">
        <v>562</v>
      </c>
      <c r="B478" s="182" t="s">
        <v>78</v>
      </c>
      <c r="C478" s="183" t="s">
        <v>124</v>
      </c>
      <c r="D478" s="115" t="s">
        <v>98</v>
      </c>
      <c r="E478" s="115" t="s">
        <v>2889</v>
      </c>
      <c r="F478" s="175" t="s">
        <v>2775</v>
      </c>
      <c r="G478" s="115" t="s">
        <v>4588</v>
      </c>
      <c r="H478" s="176" t="s">
        <v>845</v>
      </c>
      <c r="I478" s="177" t="s">
        <v>505</v>
      </c>
      <c r="J478" s="177" t="s">
        <v>2823</v>
      </c>
      <c r="K478" s="177" t="s">
        <v>2810</v>
      </c>
      <c r="L478" s="177" t="s">
        <v>3170</v>
      </c>
      <c r="M478" s="178" t="s">
        <v>3343</v>
      </c>
      <c r="N478" s="178" t="s">
        <v>2796</v>
      </c>
      <c r="O478" s="178" t="s">
        <v>2781</v>
      </c>
      <c r="P478" s="178" t="s">
        <v>579</v>
      </c>
      <c r="Q478" s="179" t="s">
        <v>4272</v>
      </c>
      <c r="R478" s="179" t="s">
        <v>413</v>
      </c>
      <c r="S478" s="182" t="s">
        <v>4589</v>
      </c>
      <c r="T478" s="178" t="s">
        <v>2791</v>
      </c>
      <c r="U478" s="178" t="s">
        <v>2791</v>
      </c>
      <c r="V478" s="178" t="s">
        <v>2791</v>
      </c>
      <c r="W478" s="178" t="s">
        <v>2791</v>
      </c>
      <c r="X478" s="178" t="s">
        <v>2791</v>
      </c>
      <c r="Y478" s="178" t="s">
        <v>2791</v>
      </c>
      <c r="Z478" s="178" t="s">
        <v>2791</v>
      </c>
      <c r="AA478" s="178" t="s">
        <v>2791</v>
      </c>
      <c r="AB478" s="178" t="s">
        <v>2791</v>
      </c>
      <c r="AC478" s="120" t="s">
        <v>2791</v>
      </c>
      <c r="AD478" s="120" t="s">
        <v>2791</v>
      </c>
      <c r="AE478" s="120" t="s">
        <v>2791</v>
      </c>
      <c r="AF478" s="120" t="s">
        <v>2791</v>
      </c>
      <c r="AG478" s="95" t="s">
        <v>3343</v>
      </c>
      <c r="AH478" s="123">
        <f>COUNTIF(Ongoing!$A$2:$X$26,A478)</f>
        <v>0</v>
      </c>
    </row>
    <row r="479" ht="26.25" customHeight="1">
      <c r="A479" s="182" t="s">
        <v>296</v>
      </c>
      <c r="B479" s="182" t="s">
        <v>917</v>
      </c>
      <c r="C479" s="183" t="s">
        <v>68</v>
      </c>
      <c r="D479" s="115" t="s">
        <v>264</v>
      </c>
      <c r="E479" s="115" t="s">
        <v>2961</v>
      </c>
      <c r="F479" s="175" t="s">
        <v>2775</v>
      </c>
      <c r="G479" s="115" t="s">
        <v>4590</v>
      </c>
      <c r="H479" s="176" t="s">
        <v>602</v>
      </c>
      <c r="I479" s="177" t="s">
        <v>297</v>
      </c>
      <c r="J479" s="177" t="s">
        <v>3364</v>
      </c>
      <c r="K479" s="177" t="s">
        <v>3280</v>
      </c>
      <c r="L479" s="177" t="s">
        <v>2942</v>
      </c>
      <c r="M479" s="178" t="s">
        <v>3136</v>
      </c>
      <c r="N479" s="178" t="s">
        <v>2796</v>
      </c>
      <c r="O479" s="178" t="s">
        <v>3172</v>
      </c>
      <c r="P479" s="178" t="s">
        <v>538</v>
      </c>
      <c r="Q479" s="179" t="s">
        <v>538</v>
      </c>
      <c r="R479" s="179" t="s">
        <v>269</v>
      </c>
      <c r="S479" s="182" t="s">
        <v>4591</v>
      </c>
      <c r="T479" s="178" t="s">
        <v>2791</v>
      </c>
      <c r="U479" s="178" t="s">
        <v>2791</v>
      </c>
      <c r="V479" s="178" t="s">
        <v>2791</v>
      </c>
      <c r="W479" s="178" t="s">
        <v>2791</v>
      </c>
      <c r="X479" s="178" t="s">
        <v>2791</v>
      </c>
      <c r="Y479" s="178" t="s">
        <v>2791</v>
      </c>
      <c r="Z479" s="178" t="s">
        <v>2791</v>
      </c>
      <c r="AA479" s="178" t="s">
        <v>2791</v>
      </c>
      <c r="AB479" s="178" t="s">
        <v>2791</v>
      </c>
      <c r="AC479" s="120" t="s">
        <v>2791</v>
      </c>
      <c r="AD479" s="120" t="s">
        <v>2791</v>
      </c>
      <c r="AE479" s="120" t="s">
        <v>2791</v>
      </c>
      <c r="AF479" s="120" t="s">
        <v>2791</v>
      </c>
      <c r="AG479" s="95" t="s">
        <v>3136</v>
      </c>
      <c r="AH479" s="123">
        <f>COUNTIF(Ongoing!$A$2:$X$26,A479)</f>
        <v>0</v>
      </c>
    </row>
    <row r="480" ht="26.25" customHeight="1">
      <c r="A480" s="182" t="s">
        <v>565</v>
      </c>
      <c r="B480" s="182" t="s">
        <v>63</v>
      </c>
      <c r="C480" s="183" t="s">
        <v>73</v>
      </c>
      <c r="D480" s="115" t="s">
        <v>264</v>
      </c>
      <c r="E480" s="115" t="s">
        <v>2961</v>
      </c>
      <c r="F480" s="175" t="s">
        <v>2775</v>
      </c>
      <c r="G480" s="115" t="s">
        <v>4592</v>
      </c>
      <c r="H480" s="176" t="s">
        <v>411</v>
      </c>
      <c r="I480" s="177" t="s">
        <v>566</v>
      </c>
      <c r="J480" s="177" t="s">
        <v>3227</v>
      </c>
      <c r="K480" s="177" t="s">
        <v>3122</v>
      </c>
      <c r="L480" s="177" t="s">
        <v>2811</v>
      </c>
      <c r="M480" s="178" t="s">
        <v>2795</v>
      </c>
      <c r="N480" s="178" t="s">
        <v>2796</v>
      </c>
      <c r="O480" s="178" t="s">
        <v>2781</v>
      </c>
      <c r="P480" s="178" t="s">
        <v>538</v>
      </c>
      <c r="Q480" s="179" t="s">
        <v>538</v>
      </c>
      <c r="R480" s="179" t="s">
        <v>413</v>
      </c>
      <c r="S480" s="182" t="s">
        <v>4593</v>
      </c>
      <c r="T480" s="178" t="s">
        <v>2791</v>
      </c>
      <c r="U480" s="178" t="s">
        <v>2791</v>
      </c>
      <c r="V480" s="178" t="s">
        <v>2791</v>
      </c>
      <c r="W480" s="178" t="s">
        <v>2791</v>
      </c>
      <c r="X480" s="178" t="s">
        <v>2791</v>
      </c>
      <c r="Y480" s="178" t="s">
        <v>2791</v>
      </c>
      <c r="Z480" s="178" t="s">
        <v>2791</v>
      </c>
      <c r="AA480" s="178" t="s">
        <v>2791</v>
      </c>
      <c r="AB480" s="178" t="s">
        <v>2791</v>
      </c>
      <c r="AC480" s="120" t="s">
        <v>2791</v>
      </c>
      <c r="AD480" s="120" t="s">
        <v>2791</v>
      </c>
      <c r="AE480" s="120" t="s">
        <v>2791</v>
      </c>
      <c r="AF480" s="120" t="s">
        <v>2791</v>
      </c>
      <c r="AG480" s="95" t="s">
        <v>2795</v>
      </c>
      <c r="AH480" s="123">
        <f>COUNTIF(Ongoing!$A$2:$X$26,A480)</f>
        <v>0</v>
      </c>
    </row>
    <row r="481" ht="26.25" customHeight="1">
      <c r="A481" s="182" t="s">
        <v>855</v>
      </c>
      <c r="B481" s="182" t="s">
        <v>63</v>
      </c>
      <c r="C481" s="183" t="s">
        <v>74</v>
      </c>
      <c r="D481" s="115" t="s">
        <v>244</v>
      </c>
      <c r="E481" s="115" t="s">
        <v>2987</v>
      </c>
      <c r="F481" s="175" t="s">
        <v>2775</v>
      </c>
      <c r="G481" s="115" t="s">
        <v>4594</v>
      </c>
      <c r="H481" s="176" t="s">
        <v>87</v>
      </c>
      <c r="I481" s="177" t="s">
        <v>639</v>
      </c>
      <c r="J481" s="177" t="s">
        <v>2823</v>
      </c>
      <c r="K481" s="177" t="s">
        <v>2810</v>
      </c>
      <c r="L481" s="177" t="s">
        <v>3028</v>
      </c>
      <c r="M481" s="178" t="s">
        <v>3642</v>
      </c>
      <c r="N481" s="178" t="s">
        <v>2796</v>
      </c>
      <c r="O481" s="178" t="s">
        <v>2781</v>
      </c>
      <c r="P481" s="178" t="s">
        <v>538</v>
      </c>
      <c r="Q481" s="179" t="s">
        <v>538</v>
      </c>
      <c r="R481" s="179" t="s">
        <v>618</v>
      </c>
      <c r="S481" s="182" t="s">
        <v>4595</v>
      </c>
      <c r="T481" s="178" t="s">
        <v>2791</v>
      </c>
      <c r="U481" s="178" t="s">
        <v>2791</v>
      </c>
      <c r="V481" s="178" t="s">
        <v>2791</v>
      </c>
      <c r="W481" s="178" t="s">
        <v>2791</v>
      </c>
      <c r="X481" s="178" t="s">
        <v>2791</v>
      </c>
      <c r="Y481" s="178" t="s">
        <v>2791</v>
      </c>
      <c r="Z481" s="178" t="s">
        <v>2791</v>
      </c>
      <c r="AA481" s="178" t="s">
        <v>2791</v>
      </c>
      <c r="AB481" s="178" t="s">
        <v>2791</v>
      </c>
      <c r="AC481" s="120" t="s">
        <v>2791</v>
      </c>
      <c r="AD481" s="120" t="s">
        <v>2791</v>
      </c>
      <c r="AE481" s="120" t="s">
        <v>2791</v>
      </c>
      <c r="AF481" s="120" t="s">
        <v>2791</v>
      </c>
      <c r="AG481" s="95" t="s">
        <v>3642</v>
      </c>
      <c r="AH481" s="123">
        <f>COUNTIF(Ongoing!$A$2:$X$26,A481)</f>
        <v>0</v>
      </c>
    </row>
    <row r="482" ht="26.25" customHeight="1">
      <c r="A482" s="182" t="s">
        <v>839</v>
      </c>
      <c r="B482" s="182" t="s">
        <v>63</v>
      </c>
      <c r="C482" s="183" t="s">
        <v>70</v>
      </c>
      <c r="D482" s="115" t="s">
        <v>264</v>
      </c>
      <c r="E482" s="115" t="s">
        <v>2961</v>
      </c>
      <c r="F482" s="175" t="s">
        <v>2775</v>
      </c>
      <c r="G482" s="115" t="s">
        <v>4596</v>
      </c>
      <c r="H482" s="176" t="s">
        <v>698</v>
      </c>
      <c r="I482" s="177" t="s">
        <v>494</v>
      </c>
      <c r="J482" s="177" t="s">
        <v>2823</v>
      </c>
      <c r="K482" s="177" t="s">
        <v>2810</v>
      </c>
      <c r="L482" s="177" t="s">
        <v>2813</v>
      </c>
      <c r="M482" s="178" t="s">
        <v>3516</v>
      </c>
      <c r="N482" s="178" t="s">
        <v>2796</v>
      </c>
      <c r="O482" s="178" t="s">
        <v>2781</v>
      </c>
      <c r="P482" s="178" t="s">
        <v>538</v>
      </c>
      <c r="Q482" s="179" t="s">
        <v>538</v>
      </c>
      <c r="R482" s="179" t="s">
        <v>618</v>
      </c>
      <c r="S482" s="182" t="s">
        <v>4597</v>
      </c>
      <c r="T482" s="178" t="s">
        <v>2791</v>
      </c>
      <c r="U482" s="178" t="s">
        <v>2791</v>
      </c>
      <c r="V482" s="178" t="s">
        <v>2791</v>
      </c>
      <c r="W482" s="178" t="s">
        <v>2791</v>
      </c>
      <c r="X482" s="178" t="s">
        <v>2791</v>
      </c>
      <c r="Y482" s="178" t="s">
        <v>2791</v>
      </c>
      <c r="Z482" s="178" t="s">
        <v>2791</v>
      </c>
      <c r="AA482" s="178" t="s">
        <v>2791</v>
      </c>
      <c r="AB482" s="178" t="s">
        <v>2791</v>
      </c>
      <c r="AC482" s="120" t="s">
        <v>2791</v>
      </c>
      <c r="AD482" s="120" t="s">
        <v>2791</v>
      </c>
      <c r="AE482" s="120" t="s">
        <v>2791</v>
      </c>
      <c r="AF482" s="120" t="s">
        <v>2791</v>
      </c>
      <c r="AG482" s="95" t="s">
        <v>3516</v>
      </c>
      <c r="AH482" s="123">
        <f>COUNTIF(Ongoing!$A$2:$X$26,A482)</f>
        <v>0</v>
      </c>
    </row>
    <row r="483" ht="26.25" customHeight="1">
      <c r="A483" s="182" t="s">
        <v>265</v>
      </c>
      <c r="B483" s="182" t="s">
        <v>63</v>
      </c>
      <c r="C483" s="183" t="s">
        <v>75</v>
      </c>
      <c r="D483" s="115" t="s">
        <v>103</v>
      </c>
      <c r="E483" s="115" t="s">
        <v>3033</v>
      </c>
      <c r="F483" s="175" t="s">
        <v>2775</v>
      </c>
      <c r="G483" s="115" t="s">
        <v>4598</v>
      </c>
      <c r="H483" s="176" t="s">
        <v>388</v>
      </c>
      <c r="I483" s="177" t="s">
        <v>266</v>
      </c>
      <c r="J483" s="177" t="s">
        <v>2137</v>
      </c>
      <c r="K483" s="177" t="s">
        <v>3595</v>
      </c>
      <c r="L483" s="177" t="s">
        <v>3442</v>
      </c>
      <c r="M483" s="178" t="s">
        <v>3202</v>
      </c>
      <c r="N483" s="178" t="s">
        <v>2796</v>
      </c>
      <c r="O483" s="178" t="s">
        <v>2781</v>
      </c>
      <c r="P483" s="178" t="s">
        <v>538</v>
      </c>
      <c r="Q483" s="179" t="s">
        <v>538</v>
      </c>
      <c r="R483" s="179" t="s">
        <v>182</v>
      </c>
      <c r="S483" s="182" t="s">
        <v>4599</v>
      </c>
      <c r="T483" s="178" t="s">
        <v>2791</v>
      </c>
      <c r="U483" s="178" t="s">
        <v>2791</v>
      </c>
      <c r="V483" s="178" t="s">
        <v>2791</v>
      </c>
      <c r="W483" s="178" t="s">
        <v>2791</v>
      </c>
      <c r="X483" s="178" t="s">
        <v>2791</v>
      </c>
      <c r="Y483" s="178" t="s">
        <v>2791</v>
      </c>
      <c r="Z483" s="178" t="s">
        <v>2791</v>
      </c>
      <c r="AA483" s="178" t="s">
        <v>2791</v>
      </c>
      <c r="AB483" s="178" t="s">
        <v>2791</v>
      </c>
      <c r="AC483" s="120" t="s">
        <v>2791</v>
      </c>
      <c r="AD483" s="120" t="s">
        <v>2791</v>
      </c>
      <c r="AE483" s="120" t="s">
        <v>2791</v>
      </c>
      <c r="AF483" s="120" t="s">
        <v>2791</v>
      </c>
      <c r="AG483" s="95" t="s">
        <v>3202</v>
      </c>
      <c r="AH483" s="123">
        <f>COUNTIF(Ongoing!$A$2:$X$26,A483)</f>
        <v>0</v>
      </c>
    </row>
    <row r="484" ht="26.25" customHeight="1">
      <c r="A484" s="182" t="s">
        <v>506</v>
      </c>
      <c r="B484" s="182" t="s">
        <v>78</v>
      </c>
      <c r="C484" s="183" t="s">
        <v>78</v>
      </c>
      <c r="D484" s="115" t="s">
        <v>151</v>
      </c>
      <c r="E484" s="115" t="s">
        <v>2901</v>
      </c>
      <c r="F484" s="175" t="s">
        <v>2775</v>
      </c>
      <c r="G484" s="115" t="s">
        <v>4600</v>
      </c>
      <c r="H484" s="176" t="s">
        <v>3807</v>
      </c>
      <c r="I484" s="177" t="s">
        <v>505</v>
      </c>
      <c r="J484" s="177" t="s">
        <v>2891</v>
      </c>
      <c r="K484" s="177" t="s">
        <v>2810</v>
      </c>
      <c r="L484" s="177" t="s">
        <v>2965</v>
      </c>
      <c r="M484" s="178" t="s">
        <v>3450</v>
      </c>
      <c r="N484" s="178" t="s">
        <v>2796</v>
      </c>
      <c r="O484" s="178" t="s">
        <v>2781</v>
      </c>
      <c r="P484" s="178" t="s">
        <v>3295</v>
      </c>
      <c r="Q484" s="179" t="s">
        <v>2954</v>
      </c>
      <c r="R484" s="179" t="s">
        <v>413</v>
      </c>
      <c r="S484" s="182" t="s">
        <v>4601</v>
      </c>
      <c r="T484" s="178" t="s">
        <v>3181</v>
      </c>
      <c r="U484" s="178" t="s">
        <v>3204</v>
      </c>
      <c r="V484" s="178" t="s">
        <v>3362</v>
      </c>
      <c r="W484" s="178" t="s">
        <v>3437</v>
      </c>
      <c r="X484" s="178" t="s">
        <v>2791</v>
      </c>
      <c r="Y484" s="178" t="s">
        <v>2791</v>
      </c>
      <c r="Z484" s="178" t="s">
        <v>2791</v>
      </c>
      <c r="AA484" s="178" t="s">
        <v>2791</v>
      </c>
      <c r="AB484" s="178" t="s">
        <v>2791</v>
      </c>
      <c r="AC484" s="120" t="s">
        <v>2791</v>
      </c>
      <c r="AD484" s="120" t="s">
        <v>2791</v>
      </c>
      <c r="AE484" s="120" t="s">
        <v>2791</v>
      </c>
      <c r="AF484" s="120" t="s">
        <v>2791</v>
      </c>
      <c r="AG484" s="95" t="s">
        <v>3450</v>
      </c>
      <c r="AH484" s="123">
        <f>COUNTIF(Ongoing!$A$2:$X$26,A484)</f>
        <v>0</v>
      </c>
    </row>
    <row r="485" ht="26.25" customHeight="1">
      <c r="A485" s="182" t="s">
        <v>782</v>
      </c>
      <c r="B485" s="182" t="s">
        <v>917</v>
      </c>
      <c r="C485" s="183" t="s">
        <v>66</v>
      </c>
      <c r="D485" s="115" t="s">
        <v>116</v>
      </c>
      <c r="E485" s="115" t="s">
        <v>2949</v>
      </c>
      <c r="F485" s="175" t="s">
        <v>2775</v>
      </c>
      <c r="G485" s="115" t="s">
        <v>4602</v>
      </c>
      <c r="H485" s="176" t="s">
        <v>698</v>
      </c>
      <c r="I485" s="177" t="s">
        <v>487</v>
      </c>
      <c r="J485" s="177" t="s">
        <v>2823</v>
      </c>
      <c r="K485" s="177" t="s">
        <v>2810</v>
      </c>
      <c r="L485" s="177" t="s">
        <v>2798</v>
      </c>
      <c r="M485" s="178" t="s">
        <v>4204</v>
      </c>
      <c r="N485" s="178" t="s">
        <v>2796</v>
      </c>
      <c r="O485" s="178" t="s">
        <v>2781</v>
      </c>
      <c r="P485" s="178" t="s">
        <v>2967</v>
      </c>
      <c r="Q485" s="179" t="s">
        <v>517</v>
      </c>
      <c r="R485" s="179" t="s">
        <v>618</v>
      </c>
      <c r="S485" s="182" t="s">
        <v>4603</v>
      </c>
      <c r="T485" s="178" t="s">
        <v>2867</v>
      </c>
      <c r="U485" s="178" t="s">
        <v>3011</v>
      </c>
      <c r="V485" s="178" t="s">
        <v>3053</v>
      </c>
      <c r="W485" s="178" t="s">
        <v>3051</v>
      </c>
      <c r="X485" s="178" t="s">
        <v>2871</v>
      </c>
      <c r="Y485" s="178" t="s">
        <v>2945</v>
      </c>
      <c r="Z485" s="178" t="s">
        <v>3993</v>
      </c>
      <c r="AA485" s="178" t="s">
        <v>2791</v>
      </c>
      <c r="AB485" s="178" t="s">
        <v>2791</v>
      </c>
      <c r="AC485" s="120" t="s">
        <v>2791</v>
      </c>
      <c r="AD485" s="120" t="s">
        <v>2791</v>
      </c>
      <c r="AE485" s="120" t="s">
        <v>2791</v>
      </c>
      <c r="AF485" s="120" t="s">
        <v>2791</v>
      </c>
      <c r="AG485" s="95" t="s">
        <v>4204</v>
      </c>
      <c r="AH485" s="123">
        <f>COUNTIF(Ongoing!$A$2:$X$26,A485)</f>
        <v>0</v>
      </c>
    </row>
    <row r="486" ht="26.25" customHeight="1">
      <c r="A486" s="182" t="s">
        <v>692</v>
      </c>
      <c r="B486" s="182" t="s">
        <v>917</v>
      </c>
      <c r="C486" s="183" t="s">
        <v>53</v>
      </c>
      <c r="D486" s="115" t="s">
        <v>151</v>
      </c>
      <c r="E486" s="115" t="s">
        <v>2901</v>
      </c>
      <c r="F486" s="175" t="s">
        <v>2775</v>
      </c>
      <c r="G486" s="115" t="s">
        <v>4604</v>
      </c>
      <c r="H486" s="176" t="s">
        <v>622</v>
      </c>
      <c r="I486" s="177" t="s">
        <v>496</v>
      </c>
      <c r="J486" s="177" t="s">
        <v>2810</v>
      </c>
      <c r="K486" s="177" t="s">
        <v>2810</v>
      </c>
      <c r="L486" s="177" t="s">
        <v>3827</v>
      </c>
      <c r="M486" s="178" t="s">
        <v>3563</v>
      </c>
      <c r="N486" s="178" t="s">
        <v>2796</v>
      </c>
      <c r="O486" s="178" t="s">
        <v>2781</v>
      </c>
      <c r="P486" s="178" t="s">
        <v>538</v>
      </c>
      <c r="Q486" s="179" t="s">
        <v>538</v>
      </c>
      <c r="R486" s="179" t="s">
        <v>618</v>
      </c>
      <c r="S486" s="182" t="s">
        <v>4605</v>
      </c>
      <c r="T486" s="178" t="s">
        <v>2791</v>
      </c>
      <c r="U486" s="178" t="s">
        <v>2791</v>
      </c>
      <c r="V486" s="178" t="s">
        <v>2791</v>
      </c>
      <c r="W486" s="178" t="s">
        <v>2791</v>
      </c>
      <c r="X486" s="178" t="s">
        <v>2791</v>
      </c>
      <c r="Y486" s="178" t="s">
        <v>2791</v>
      </c>
      <c r="Z486" s="178" t="s">
        <v>2791</v>
      </c>
      <c r="AA486" s="178" t="s">
        <v>2791</v>
      </c>
      <c r="AB486" s="178" t="s">
        <v>2791</v>
      </c>
      <c r="AC486" s="120" t="s">
        <v>2791</v>
      </c>
      <c r="AD486" s="120" t="s">
        <v>2791</v>
      </c>
      <c r="AE486" s="120" t="s">
        <v>2791</v>
      </c>
      <c r="AF486" s="120" t="s">
        <v>2791</v>
      </c>
      <c r="AG486" s="95" t="s">
        <v>3563</v>
      </c>
      <c r="AH486" s="123">
        <f>COUNTIF(Ongoing!$A$2:$X$26,A486)</f>
        <v>0</v>
      </c>
    </row>
    <row r="487" ht="26.25" customHeight="1">
      <c r="A487" s="182" t="s">
        <v>129</v>
      </c>
      <c r="B487" s="182" t="s">
        <v>78</v>
      </c>
      <c r="C487" s="183" t="s">
        <v>124</v>
      </c>
      <c r="D487" s="115" t="s">
        <v>90</v>
      </c>
      <c r="E487" s="115" t="s">
        <v>3045</v>
      </c>
      <c r="F487" s="175" t="s">
        <v>2775</v>
      </c>
      <c r="G487" s="115" t="s">
        <v>4606</v>
      </c>
      <c r="H487" s="176" t="s">
        <v>4607</v>
      </c>
      <c r="I487" s="177" t="s">
        <v>130</v>
      </c>
      <c r="J487" s="177" t="s">
        <v>4608</v>
      </c>
      <c r="K487" s="177" t="s">
        <v>4609</v>
      </c>
      <c r="L487" s="177" t="s">
        <v>3872</v>
      </c>
      <c r="M487" s="178" t="s">
        <v>2998</v>
      </c>
      <c r="N487" s="178" t="s">
        <v>3087</v>
      </c>
      <c r="O487" s="178" t="s">
        <v>2781</v>
      </c>
      <c r="P487" s="178" t="s">
        <v>3029</v>
      </c>
      <c r="Q487" s="179" t="s">
        <v>4610</v>
      </c>
      <c r="R487" s="179" t="s">
        <v>87</v>
      </c>
      <c r="S487" s="182" t="s">
        <v>4611</v>
      </c>
      <c r="T487" s="178" t="s">
        <v>3160</v>
      </c>
      <c r="U487" s="178" t="s">
        <v>3161</v>
      </c>
      <c r="V487" s="178" t="s">
        <v>4612</v>
      </c>
      <c r="W487" s="178" t="s">
        <v>2884</v>
      </c>
      <c r="X487" s="178" t="s">
        <v>2786</v>
      </c>
      <c r="Y487" s="178" t="s">
        <v>4613</v>
      </c>
      <c r="Z487" s="178" t="s">
        <v>2884</v>
      </c>
      <c r="AA487" s="178" t="s">
        <v>2791</v>
      </c>
      <c r="AB487" s="178" t="s">
        <v>2791</v>
      </c>
      <c r="AC487" s="120" t="s">
        <v>2791</v>
      </c>
      <c r="AD487" s="120" t="s">
        <v>2791</v>
      </c>
      <c r="AE487" s="120" t="s">
        <v>2791</v>
      </c>
      <c r="AF487" s="120" t="s">
        <v>2791</v>
      </c>
      <c r="AG487" s="95" t="s">
        <v>2998</v>
      </c>
      <c r="AH487" s="123">
        <f>COUNTIF(Ongoing!$A$2:$X$26,A487)</f>
        <v>0</v>
      </c>
    </row>
    <row r="488" ht="26.25" customHeight="1">
      <c r="A488" s="182" t="s">
        <v>493</v>
      </c>
      <c r="B488" s="182" t="s">
        <v>78</v>
      </c>
      <c r="C488" s="183" t="s">
        <v>78</v>
      </c>
      <c r="D488" s="115" t="s">
        <v>162</v>
      </c>
      <c r="E488" s="115" t="s">
        <v>2832</v>
      </c>
      <c r="F488" s="175" t="s">
        <v>2775</v>
      </c>
      <c r="G488" s="115" t="s">
        <v>4614</v>
      </c>
      <c r="H488" s="176" t="s">
        <v>644</v>
      </c>
      <c r="I488" s="177" t="s">
        <v>494</v>
      </c>
      <c r="J488" s="177" t="s">
        <v>2823</v>
      </c>
      <c r="K488" s="177" t="s">
        <v>2810</v>
      </c>
      <c r="L488" s="177" t="s">
        <v>4261</v>
      </c>
      <c r="M488" s="178" t="s">
        <v>2859</v>
      </c>
      <c r="N488" s="178" t="s">
        <v>2796</v>
      </c>
      <c r="O488" s="178" t="s">
        <v>2781</v>
      </c>
      <c r="P488" s="178" t="s">
        <v>538</v>
      </c>
      <c r="Q488" s="179" t="s">
        <v>538</v>
      </c>
      <c r="R488" s="179" t="s">
        <v>413</v>
      </c>
      <c r="S488" s="182" t="s">
        <v>4615</v>
      </c>
      <c r="T488" s="178" t="s">
        <v>2791</v>
      </c>
      <c r="U488" s="178" t="s">
        <v>2791</v>
      </c>
      <c r="V488" s="178" t="s">
        <v>2791</v>
      </c>
      <c r="W488" s="178" t="s">
        <v>2791</v>
      </c>
      <c r="X488" s="178" t="s">
        <v>2791</v>
      </c>
      <c r="Y488" s="178" t="s">
        <v>2791</v>
      </c>
      <c r="Z488" s="178" t="s">
        <v>2791</v>
      </c>
      <c r="AA488" s="178" t="s">
        <v>2791</v>
      </c>
      <c r="AB488" s="178" t="s">
        <v>2791</v>
      </c>
      <c r="AC488" s="120" t="s">
        <v>2791</v>
      </c>
      <c r="AD488" s="120" t="s">
        <v>2791</v>
      </c>
      <c r="AE488" s="120" t="s">
        <v>2791</v>
      </c>
      <c r="AF488" s="120" t="s">
        <v>2791</v>
      </c>
      <c r="AG488" s="95" t="s">
        <v>2859</v>
      </c>
      <c r="AH488" s="123">
        <f>COUNTIF(Ongoing!$A$2:$X$26,A488)</f>
        <v>0</v>
      </c>
    </row>
    <row r="489" ht="26.25" customHeight="1">
      <c r="A489" s="182" t="s">
        <v>461</v>
      </c>
      <c r="B489" s="182" t="s">
        <v>917</v>
      </c>
      <c r="C489" s="183" t="s">
        <v>54</v>
      </c>
      <c r="D489" s="115" t="s">
        <v>116</v>
      </c>
      <c r="E489" s="115" t="s">
        <v>2949</v>
      </c>
      <c r="F489" s="175" t="s">
        <v>2775</v>
      </c>
      <c r="G489" s="115" t="s">
        <v>4616</v>
      </c>
      <c r="H489" s="176" t="s">
        <v>4617</v>
      </c>
      <c r="I489" s="177" t="s">
        <v>392</v>
      </c>
      <c r="J489" s="177" t="s">
        <v>3854</v>
      </c>
      <c r="K489" s="177" t="s">
        <v>3280</v>
      </c>
      <c r="L489" s="177" t="s">
        <v>2942</v>
      </c>
      <c r="M489" s="178" t="s">
        <v>3290</v>
      </c>
      <c r="N489" s="178" t="s">
        <v>2796</v>
      </c>
      <c r="O489" s="178" t="s">
        <v>2781</v>
      </c>
      <c r="P489" s="178" t="s">
        <v>538</v>
      </c>
      <c r="Q489" s="179" t="s">
        <v>538</v>
      </c>
      <c r="R489" s="179" t="s">
        <v>431</v>
      </c>
      <c r="S489" s="182" t="s">
        <v>4618</v>
      </c>
      <c r="T489" s="178" t="s">
        <v>2791</v>
      </c>
      <c r="U489" s="178" t="s">
        <v>2791</v>
      </c>
      <c r="V489" s="178" t="s">
        <v>2791</v>
      </c>
      <c r="W489" s="178" t="s">
        <v>2791</v>
      </c>
      <c r="X489" s="178" t="s">
        <v>2791</v>
      </c>
      <c r="Y489" s="178" t="s">
        <v>2791</v>
      </c>
      <c r="Z489" s="178" t="s">
        <v>2791</v>
      </c>
      <c r="AA489" s="178" t="s">
        <v>2791</v>
      </c>
      <c r="AB489" s="178" t="s">
        <v>2791</v>
      </c>
      <c r="AC489" s="120" t="s">
        <v>2791</v>
      </c>
      <c r="AD489" s="120" t="s">
        <v>2791</v>
      </c>
      <c r="AE489" s="120" t="s">
        <v>2791</v>
      </c>
      <c r="AF489" s="120" t="s">
        <v>2791</v>
      </c>
      <c r="AG489" s="95" t="s">
        <v>3290</v>
      </c>
      <c r="AH489" s="123">
        <f>COUNTIF(Ongoing!$A$2:$X$26,A489)</f>
        <v>0</v>
      </c>
    </row>
    <row r="490" ht="26.25" customHeight="1">
      <c r="A490" s="182" t="s">
        <v>862</v>
      </c>
      <c r="B490" s="182" t="s">
        <v>63</v>
      </c>
      <c r="C490" s="183" t="s">
        <v>76</v>
      </c>
      <c r="D490" s="115" t="s">
        <v>259</v>
      </c>
      <c r="E490" s="115" t="s">
        <v>3064</v>
      </c>
      <c r="F490" s="175" t="s">
        <v>2775</v>
      </c>
      <c r="G490" s="115" t="s">
        <v>4619</v>
      </c>
      <c r="H490" s="176" t="s">
        <v>502</v>
      </c>
      <c r="I490" s="177" t="s">
        <v>487</v>
      </c>
      <c r="J490" s="177" t="s">
        <v>2823</v>
      </c>
      <c r="K490" s="177" t="s">
        <v>2810</v>
      </c>
      <c r="L490" s="177" t="s">
        <v>2794</v>
      </c>
      <c r="M490" s="178" t="s">
        <v>4462</v>
      </c>
      <c r="N490" s="178" t="s">
        <v>2796</v>
      </c>
      <c r="O490" s="178" t="s">
        <v>2781</v>
      </c>
      <c r="P490" s="178" t="s">
        <v>538</v>
      </c>
      <c r="Q490" s="179" t="s">
        <v>538</v>
      </c>
      <c r="R490" s="179" t="s">
        <v>618</v>
      </c>
      <c r="S490" s="182" t="s">
        <v>4620</v>
      </c>
      <c r="T490" s="178" t="s">
        <v>2791</v>
      </c>
      <c r="U490" s="178" t="s">
        <v>2791</v>
      </c>
      <c r="V490" s="178" t="s">
        <v>2791</v>
      </c>
      <c r="W490" s="178" t="s">
        <v>2791</v>
      </c>
      <c r="X490" s="178" t="s">
        <v>2791</v>
      </c>
      <c r="Y490" s="178" t="s">
        <v>2791</v>
      </c>
      <c r="Z490" s="178" t="s">
        <v>2791</v>
      </c>
      <c r="AA490" s="178" t="s">
        <v>2791</v>
      </c>
      <c r="AB490" s="178" t="s">
        <v>2791</v>
      </c>
      <c r="AC490" s="120" t="s">
        <v>2791</v>
      </c>
      <c r="AD490" s="120" t="s">
        <v>2791</v>
      </c>
      <c r="AE490" s="120" t="s">
        <v>2791</v>
      </c>
      <c r="AF490" s="120" t="s">
        <v>2791</v>
      </c>
      <c r="AG490" s="95" t="s">
        <v>4462</v>
      </c>
      <c r="AH490" s="123">
        <f>COUNTIF(Ongoing!$A$2:$X$26,A490)</f>
        <v>0</v>
      </c>
    </row>
    <row r="491" ht="26.25" customHeight="1">
      <c r="A491" s="182" t="s">
        <v>746</v>
      </c>
      <c r="B491" s="182" t="s">
        <v>917</v>
      </c>
      <c r="C491" s="183" t="s">
        <v>57</v>
      </c>
      <c r="D491" s="115" t="s">
        <v>98</v>
      </c>
      <c r="E491" s="115" t="s">
        <v>2889</v>
      </c>
      <c r="F491" s="175" t="s">
        <v>2775</v>
      </c>
      <c r="G491" s="115" t="s">
        <v>4621</v>
      </c>
      <c r="H491" s="176" t="s">
        <v>714</v>
      </c>
      <c r="I491" s="177" t="s">
        <v>320</v>
      </c>
      <c r="J491" s="177" t="s">
        <v>2977</v>
      </c>
      <c r="K491" s="177" t="s">
        <v>2810</v>
      </c>
      <c r="L491" s="177" t="s">
        <v>411</v>
      </c>
      <c r="M491" s="178" t="s">
        <v>3759</v>
      </c>
      <c r="N491" s="178" t="s">
        <v>2796</v>
      </c>
      <c r="O491" s="178" t="s">
        <v>2781</v>
      </c>
      <c r="P491" s="178" t="s">
        <v>538</v>
      </c>
      <c r="Q491" s="179" t="s">
        <v>538</v>
      </c>
      <c r="R491" s="179" t="s">
        <v>618</v>
      </c>
      <c r="S491" s="182" t="s">
        <v>4622</v>
      </c>
      <c r="T491" s="178" t="s">
        <v>2791</v>
      </c>
      <c r="U491" s="178" t="s">
        <v>2791</v>
      </c>
      <c r="V491" s="178" t="s">
        <v>2791</v>
      </c>
      <c r="W491" s="178" t="s">
        <v>2791</v>
      </c>
      <c r="X491" s="178" t="s">
        <v>2791</v>
      </c>
      <c r="Y491" s="178" t="s">
        <v>2791</v>
      </c>
      <c r="Z491" s="178" t="s">
        <v>2791</v>
      </c>
      <c r="AA491" s="178" t="s">
        <v>2791</v>
      </c>
      <c r="AB491" s="178" t="s">
        <v>2791</v>
      </c>
      <c r="AC491" s="120" t="s">
        <v>2791</v>
      </c>
      <c r="AD491" s="120" t="s">
        <v>2791</v>
      </c>
      <c r="AE491" s="120" t="s">
        <v>2791</v>
      </c>
      <c r="AF491" s="120" t="s">
        <v>2791</v>
      </c>
      <c r="AG491" s="95" t="s">
        <v>3759</v>
      </c>
      <c r="AH491" s="123">
        <f>COUNTIF(Ongoing!$A$2:$X$26,A491)</f>
        <v>0</v>
      </c>
    </row>
    <row r="492" ht="26.25" customHeight="1">
      <c r="A492" s="182" t="s">
        <v>857</v>
      </c>
      <c r="B492" s="182" t="s">
        <v>63</v>
      </c>
      <c r="C492" s="183" t="s">
        <v>74</v>
      </c>
      <c r="D492" s="115" t="s">
        <v>162</v>
      </c>
      <c r="E492" s="115" t="s">
        <v>2832</v>
      </c>
      <c r="F492" s="175" t="s">
        <v>2775</v>
      </c>
      <c r="G492" s="115" t="s">
        <v>4623</v>
      </c>
      <c r="H492" s="176" t="s">
        <v>1327</v>
      </c>
      <c r="I492" s="177" t="s">
        <v>320</v>
      </c>
      <c r="J492" s="177" t="s">
        <v>2977</v>
      </c>
      <c r="K492" s="177" t="s">
        <v>2810</v>
      </c>
      <c r="L492" s="177" t="s">
        <v>2997</v>
      </c>
      <c r="M492" s="178" t="s">
        <v>2812</v>
      </c>
      <c r="N492" s="178" t="s">
        <v>2796</v>
      </c>
      <c r="O492" s="178" t="s">
        <v>2781</v>
      </c>
      <c r="P492" s="178" t="s">
        <v>2782</v>
      </c>
      <c r="Q492" s="179" t="s">
        <v>3038</v>
      </c>
      <c r="R492" s="179" t="s">
        <v>618</v>
      </c>
      <c r="S492" s="182" t="s">
        <v>4624</v>
      </c>
      <c r="T492" s="178" t="s">
        <v>2791</v>
      </c>
      <c r="U492" s="178" t="s">
        <v>2791</v>
      </c>
      <c r="V492" s="178" t="s">
        <v>2791</v>
      </c>
      <c r="W492" s="178" t="s">
        <v>2791</v>
      </c>
      <c r="X492" s="178" t="s">
        <v>2791</v>
      </c>
      <c r="Y492" s="178" t="s">
        <v>2791</v>
      </c>
      <c r="Z492" s="178" t="s">
        <v>2791</v>
      </c>
      <c r="AA492" s="178" t="s">
        <v>2791</v>
      </c>
      <c r="AB492" s="178" t="s">
        <v>2791</v>
      </c>
      <c r="AC492" s="120" t="s">
        <v>2791</v>
      </c>
      <c r="AD492" s="120" t="s">
        <v>2791</v>
      </c>
      <c r="AE492" s="120" t="s">
        <v>2791</v>
      </c>
      <c r="AF492" s="120" t="s">
        <v>2791</v>
      </c>
      <c r="AG492" s="95" t="s">
        <v>2812</v>
      </c>
      <c r="AH492" s="123">
        <f>COUNTIF(Ongoing!$A$2:$X$26,A492)</f>
        <v>0</v>
      </c>
    </row>
    <row r="493" ht="26.25" customHeight="1">
      <c r="A493" s="182" t="s">
        <v>507</v>
      </c>
      <c r="B493" s="182" t="s">
        <v>78</v>
      </c>
      <c r="C493" s="183" t="s">
        <v>78</v>
      </c>
      <c r="D493" s="115" t="s">
        <v>244</v>
      </c>
      <c r="E493" s="115" t="s">
        <v>2987</v>
      </c>
      <c r="F493" s="175" t="s">
        <v>2775</v>
      </c>
      <c r="G493" s="115" t="s">
        <v>4625</v>
      </c>
      <c r="H493" s="176" t="s">
        <v>651</v>
      </c>
      <c r="I493" s="177" t="s">
        <v>496</v>
      </c>
      <c r="J493" s="177" t="s">
        <v>2810</v>
      </c>
      <c r="K493" s="177" t="s">
        <v>2810</v>
      </c>
      <c r="L493" s="177" t="s">
        <v>3158</v>
      </c>
      <c r="M493" s="178" t="s">
        <v>4462</v>
      </c>
      <c r="N493" s="178" t="s">
        <v>2796</v>
      </c>
      <c r="O493" s="178" t="s">
        <v>2781</v>
      </c>
      <c r="P493" s="178" t="s">
        <v>538</v>
      </c>
      <c r="Q493" s="179" t="s">
        <v>538</v>
      </c>
      <c r="R493" s="179" t="s">
        <v>413</v>
      </c>
      <c r="S493" s="182" t="s">
        <v>4626</v>
      </c>
      <c r="T493" s="178" t="s">
        <v>2791</v>
      </c>
      <c r="U493" s="178" t="s">
        <v>2791</v>
      </c>
      <c r="V493" s="178" t="s">
        <v>2791</v>
      </c>
      <c r="W493" s="178" t="s">
        <v>2791</v>
      </c>
      <c r="X493" s="178" t="s">
        <v>2791</v>
      </c>
      <c r="Y493" s="178" t="s">
        <v>2791</v>
      </c>
      <c r="Z493" s="178" t="s">
        <v>2791</v>
      </c>
      <c r="AA493" s="178" t="s">
        <v>2791</v>
      </c>
      <c r="AB493" s="178" t="s">
        <v>2791</v>
      </c>
      <c r="AC493" s="120" t="s">
        <v>2791</v>
      </c>
      <c r="AD493" s="120" t="s">
        <v>2791</v>
      </c>
      <c r="AE493" s="120" t="s">
        <v>2791</v>
      </c>
      <c r="AF493" s="120" t="s">
        <v>2791</v>
      </c>
      <c r="AG493" s="95" t="s">
        <v>4462</v>
      </c>
      <c r="AH493" s="123">
        <f>COUNTIF(Ongoing!$A$2:$X$26,A493)</f>
        <v>0</v>
      </c>
    </row>
    <row r="494" ht="26.25" customHeight="1">
      <c r="A494" s="182" t="s">
        <v>623</v>
      </c>
      <c r="B494" s="182" t="s">
        <v>917</v>
      </c>
      <c r="C494" s="183" t="s">
        <v>60</v>
      </c>
      <c r="D494" s="115" t="s">
        <v>151</v>
      </c>
      <c r="E494" s="115" t="s">
        <v>2901</v>
      </c>
      <c r="F494" s="175" t="s">
        <v>2775</v>
      </c>
      <c r="G494" s="115" t="s">
        <v>4627</v>
      </c>
      <c r="H494" s="176" t="s">
        <v>472</v>
      </c>
      <c r="I494" s="177" t="s">
        <v>624</v>
      </c>
      <c r="J494" s="177" t="s">
        <v>2809</v>
      </c>
      <c r="K494" s="177" t="s">
        <v>2823</v>
      </c>
      <c r="L494" s="177" t="s">
        <v>3295</v>
      </c>
      <c r="M494" s="178" t="s">
        <v>2998</v>
      </c>
      <c r="N494" s="178" t="s">
        <v>2796</v>
      </c>
      <c r="O494" s="178" t="s">
        <v>2781</v>
      </c>
      <c r="P494" s="178" t="s">
        <v>538</v>
      </c>
      <c r="Q494" s="179" t="s">
        <v>538</v>
      </c>
      <c r="R494" s="179" t="s">
        <v>618</v>
      </c>
      <c r="S494" s="182" t="s">
        <v>4628</v>
      </c>
      <c r="T494" s="178" t="s">
        <v>2791</v>
      </c>
      <c r="U494" s="178" t="s">
        <v>2791</v>
      </c>
      <c r="V494" s="178" t="s">
        <v>2791</v>
      </c>
      <c r="W494" s="178" t="s">
        <v>2791</v>
      </c>
      <c r="X494" s="178" t="s">
        <v>2791</v>
      </c>
      <c r="Y494" s="178" t="s">
        <v>2791</v>
      </c>
      <c r="Z494" s="178" t="s">
        <v>2791</v>
      </c>
      <c r="AA494" s="178" t="s">
        <v>2791</v>
      </c>
      <c r="AB494" s="178" t="s">
        <v>2791</v>
      </c>
      <c r="AC494" s="120" t="s">
        <v>2791</v>
      </c>
      <c r="AD494" s="120" t="s">
        <v>2791</v>
      </c>
      <c r="AE494" s="120" t="s">
        <v>2791</v>
      </c>
      <c r="AF494" s="120" t="s">
        <v>2791</v>
      </c>
      <c r="AG494" s="95" t="s">
        <v>2998</v>
      </c>
      <c r="AH494" s="123">
        <f>COUNTIF(Ongoing!$A$2:$X$26,A494)</f>
        <v>0</v>
      </c>
    </row>
    <row r="495" ht="26.25" customHeight="1">
      <c r="A495" s="182" t="s">
        <v>353</v>
      </c>
      <c r="B495" s="182" t="s">
        <v>974</v>
      </c>
      <c r="C495" s="183" t="s">
        <v>144</v>
      </c>
      <c r="D495" s="115" t="s">
        <v>116</v>
      </c>
      <c r="E495" s="115" t="s">
        <v>2949</v>
      </c>
      <c r="F495" s="175" t="s">
        <v>2775</v>
      </c>
      <c r="G495" s="115" t="s">
        <v>4629</v>
      </c>
      <c r="H495" s="176" t="s">
        <v>87</v>
      </c>
      <c r="I495" s="177" t="s">
        <v>320</v>
      </c>
      <c r="J495" s="177" t="s">
        <v>2823</v>
      </c>
      <c r="K495" s="177" t="s">
        <v>2810</v>
      </c>
      <c r="L495" s="177" t="s">
        <v>4630</v>
      </c>
      <c r="M495" s="178" t="s">
        <v>3904</v>
      </c>
      <c r="N495" s="178" t="s">
        <v>2796</v>
      </c>
      <c r="O495" s="178" t="s">
        <v>2781</v>
      </c>
      <c r="P495" s="178" t="s">
        <v>411</v>
      </c>
      <c r="Q495" s="179" t="s">
        <v>3338</v>
      </c>
      <c r="R495" s="179" t="s">
        <v>269</v>
      </c>
      <c r="S495" s="182" t="s">
        <v>4631</v>
      </c>
      <c r="T495" s="178" t="s">
        <v>2791</v>
      </c>
      <c r="U495" s="178" t="s">
        <v>2791</v>
      </c>
      <c r="V495" s="178" t="s">
        <v>2791</v>
      </c>
      <c r="W495" s="178" t="s">
        <v>2791</v>
      </c>
      <c r="X495" s="178" t="s">
        <v>2791</v>
      </c>
      <c r="Y495" s="178" t="s">
        <v>2791</v>
      </c>
      <c r="Z495" s="178" t="s">
        <v>2791</v>
      </c>
      <c r="AA495" s="178" t="s">
        <v>2791</v>
      </c>
      <c r="AB495" s="178" t="s">
        <v>2791</v>
      </c>
      <c r="AC495" s="120" t="s">
        <v>2791</v>
      </c>
      <c r="AD495" s="120" t="s">
        <v>2791</v>
      </c>
      <c r="AE495" s="120" t="s">
        <v>2791</v>
      </c>
      <c r="AF495" s="120" t="s">
        <v>2791</v>
      </c>
      <c r="AG495" s="95" t="s">
        <v>3904</v>
      </c>
      <c r="AH495" s="123">
        <f>COUNTIF(Ongoing!$A$2:$X$26,A495)</f>
        <v>0</v>
      </c>
    </row>
    <row r="496" ht="26.25" customHeight="1">
      <c r="A496" s="182" t="s">
        <v>694</v>
      </c>
      <c r="B496" s="182" t="s">
        <v>917</v>
      </c>
      <c r="C496" s="183" t="s">
        <v>53</v>
      </c>
      <c r="D496" s="115" t="s">
        <v>264</v>
      </c>
      <c r="E496" s="115" t="s">
        <v>2961</v>
      </c>
      <c r="F496" s="175" t="s">
        <v>2775</v>
      </c>
      <c r="G496" s="115" t="s">
        <v>4632</v>
      </c>
      <c r="H496" s="176" t="s">
        <v>624</v>
      </c>
      <c r="I496" s="177" t="s">
        <v>494</v>
      </c>
      <c r="J496" s="177" t="s">
        <v>2823</v>
      </c>
      <c r="K496" s="177" t="s">
        <v>2810</v>
      </c>
      <c r="L496" s="177" t="s">
        <v>2967</v>
      </c>
      <c r="M496" s="178" t="s">
        <v>3136</v>
      </c>
      <c r="N496" s="178" t="s">
        <v>2796</v>
      </c>
      <c r="O496" s="178" t="s">
        <v>2781</v>
      </c>
      <c r="P496" s="178" t="s">
        <v>538</v>
      </c>
      <c r="Q496" s="179" t="s">
        <v>538</v>
      </c>
      <c r="R496" s="179" t="s">
        <v>618</v>
      </c>
      <c r="S496" s="182" t="s">
        <v>4633</v>
      </c>
      <c r="T496" s="178" t="s">
        <v>2791</v>
      </c>
      <c r="U496" s="178" t="s">
        <v>2791</v>
      </c>
      <c r="V496" s="178" t="s">
        <v>2791</v>
      </c>
      <c r="W496" s="178" t="s">
        <v>2791</v>
      </c>
      <c r="X496" s="178" t="s">
        <v>2791</v>
      </c>
      <c r="Y496" s="178" t="s">
        <v>2791</v>
      </c>
      <c r="Z496" s="178" t="s">
        <v>2791</v>
      </c>
      <c r="AA496" s="178" t="s">
        <v>2791</v>
      </c>
      <c r="AB496" s="178" t="s">
        <v>2791</v>
      </c>
      <c r="AC496" s="120" t="s">
        <v>2791</v>
      </c>
      <c r="AD496" s="120" t="s">
        <v>2791</v>
      </c>
      <c r="AE496" s="120" t="s">
        <v>2791</v>
      </c>
      <c r="AF496" s="120" t="s">
        <v>2791</v>
      </c>
      <c r="AG496" s="95" t="s">
        <v>3136</v>
      </c>
      <c r="AH496" s="123">
        <f>COUNTIF(Ongoing!$A$2:$X$26,A496)</f>
        <v>0</v>
      </c>
    </row>
    <row r="497" ht="26.25" customHeight="1">
      <c r="A497" s="182" t="s">
        <v>735</v>
      </c>
      <c r="B497" s="182" t="s">
        <v>917</v>
      </c>
      <c r="C497" s="183" t="s">
        <v>54</v>
      </c>
      <c r="D497" s="115" t="s">
        <v>241</v>
      </c>
      <c r="E497" s="115" t="s">
        <v>3292</v>
      </c>
      <c r="F497" s="175" t="s">
        <v>2775</v>
      </c>
      <c r="G497" s="115" t="s">
        <v>4634</v>
      </c>
      <c r="H497" s="176" t="s">
        <v>626</v>
      </c>
      <c r="I497" s="177" t="s">
        <v>485</v>
      </c>
      <c r="J497" s="177" t="s">
        <v>2810</v>
      </c>
      <c r="K497" s="177" t="s">
        <v>2810</v>
      </c>
      <c r="L497" s="177" t="s">
        <v>419</v>
      </c>
      <c r="M497" s="178" t="s">
        <v>3157</v>
      </c>
      <c r="N497" s="178" t="s">
        <v>2796</v>
      </c>
      <c r="O497" s="178" t="s">
        <v>2781</v>
      </c>
      <c r="P497" s="178" t="s">
        <v>538</v>
      </c>
      <c r="Q497" s="179" t="s">
        <v>538</v>
      </c>
      <c r="R497" s="179" t="s">
        <v>618</v>
      </c>
      <c r="S497" s="182" t="s">
        <v>4635</v>
      </c>
      <c r="T497" s="178" t="s">
        <v>2791</v>
      </c>
      <c r="U497" s="178" t="s">
        <v>2791</v>
      </c>
      <c r="V497" s="178" t="s">
        <v>2791</v>
      </c>
      <c r="W497" s="178" t="s">
        <v>2791</v>
      </c>
      <c r="X497" s="178" t="s">
        <v>2791</v>
      </c>
      <c r="Y497" s="178" t="s">
        <v>2791</v>
      </c>
      <c r="Z497" s="178" t="s">
        <v>2791</v>
      </c>
      <c r="AA497" s="178" t="s">
        <v>2791</v>
      </c>
      <c r="AB497" s="178" t="s">
        <v>2791</v>
      </c>
      <c r="AC497" s="120" t="s">
        <v>2791</v>
      </c>
      <c r="AD497" s="120" t="s">
        <v>2791</v>
      </c>
      <c r="AE497" s="120" t="s">
        <v>2791</v>
      </c>
      <c r="AF497" s="120" t="s">
        <v>2791</v>
      </c>
      <c r="AG497" s="95" t="s">
        <v>3157</v>
      </c>
      <c r="AH497" s="123">
        <f>COUNTIF(Ongoing!$A$2:$X$26,A497)</f>
        <v>0</v>
      </c>
    </row>
    <row r="498" ht="26.25" customHeight="1">
      <c r="A498" s="182" t="s">
        <v>696</v>
      </c>
      <c r="B498" s="182" t="s">
        <v>917</v>
      </c>
      <c r="C498" s="183" t="s">
        <v>53</v>
      </c>
      <c r="D498" s="115" t="s">
        <v>177</v>
      </c>
      <c r="E498" s="115" t="s">
        <v>3107</v>
      </c>
      <c r="F498" s="175" t="s">
        <v>2775</v>
      </c>
      <c r="G498" s="115" t="s">
        <v>4636</v>
      </c>
      <c r="H498" s="176" t="s">
        <v>622</v>
      </c>
      <c r="I498" s="177" t="s">
        <v>487</v>
      </c>
      <c r="J498" s="177" t="s">
        <v>2823</v>
      </c>
      <c r="K498" s="177" t="s">
        <v>2810</v>
      </c>
      <c r="L498" s="177" t="s">
        <v>2813</v>
      </c>
      <c r="M498" s="178" t="s">
        <v>3234</v>
      </c>
      <c r="N498" s="178" t="s">
        <v>2796</v>
      </c>
      <c r="O498" s="178" t="s">
        <v>2781</v>
      </c>
      <c r="P498" s="178" t="s">
        <v>538</v>
      </c>
      <c r="Q498" s="179" t="s">
        <v>538</v>
      </c>
      <c r="R498" s="179" t="s">
        <v>618</v>
      </c>
      <c r="S498" s="182" t="s">
        <v>4637</v>
      </c>
      <c r="T498" s="178" t="s">
        <v>2791</v>
      </c>
      <c r="U498" s="178" t="s">
        <v>2791</v>
      </c>
      <c r="V498" s="178" t="s">
        <v>2791</v>
      </c>
      <c r="W498" s="178" t="s">
        <v>2791</v>
      </c>
      <c r="X498" s="178" t="s">
        <v>2791</v>
      </c>
      <c r="Y498" s="178" t="s">
        <v>2791</v>
      </c>
      <c r="Z498" s="178" t="s">
        <v>2791</v>
      </c>
      <c r="AA498" s="178" t="s">
        <v>2791</v>
      </c>
      <c r="AB498" s="178" t="s">
        <v>2791</v>
      </c>
      <c r="AC498" s="120" t="s">
        <v>2791</v>
      </c>
      <c r="AD498" s="120" t="s">
        <v>2791</v>
      </c>
      <c r="AE498" s="120" t="s">
        <v>2791</v>
      </c>
      <c r="AF498" s="120" t="s">
        <v>2791</v>
      </c>
      <c r="AG498" s="95" t="s">
        <v>3234</v>
      </c>
      <c r="AH498" s="123">
        <f>COUNTIF(Ongoing!$A$2:$X$26,A498)</f>
        <v>0</v>
      </c>
    </row>
    <row r="499" ht="26.25" customHeight="1">
      <c r="A499" s="182" t="s">
        <v>601</v>
      </c>
      <c r="B499" s="182" t="s">
        <v>63</v>
      </c>
      <c r="C499" s="183" t="s">
        <v>69</v>
      </c>
      <c r="D499" s="115" t="s">
        <v>197</v>
      </c>
      <c r="E499" s="115" t="s">
        <v>2994</v>
      </c>
      <c r="F499" s="175" t="s">
        <v>2775</v>
      </c>
      <c r="G499" s="115" t="s">
        <v>4638</v>
      </c>
      <c r="H499" s="176" t="s">
        <v>845</v>
      </c>
      <c r="I499" s="177" t="s">
        <v>602</v>
      </c>
      <c r="J499" s="177" t="s">
        <v>2823</v>
      </c>
      <c r="K499" s="177" t="s">
        <v>3056</v>
      </c>
      <c r="L499" s="177" t="s">
        <v>3038</v>
      </c>
      <c r="M499" s="178" t="s">
        <v>3579</v>
      </c>
      <c r="N499" s="178" t="s">
        <v>2796</v>
      </c>
      <c r="O499" s="178" t="s">
        <v>2781</v>
      </c>
      <c r="P499" s="178" t="s">
        <v>538</v>
      </c>
      <c r="Q499" s="179" t="s">
        <v>538</v>
      </c>
      <c r="R499" s="179" t="s">
        <v>582</v>
      </c>
      <c r="S499" s="182" t="s">
        <v>4639</v>
      </c>
      <c r="T499" s="178" t="s">
        <v>2791</v>
      </c>
      <c r="U499" s="178" t="s">
        <v>2791</v>
      </c>
      <c r="V499" s="178" t="s">
        <v>2791</v>
      </c>
      <c r="W499" s="178" t="s">
        <v>2791</v>
      </c>
      <c r="X499" s="178" t="s">
        <v>2791</v>
      </c>
      <c r="Y499" s="178" t="s">
        <v>2791</v>
      </c>
      <c r="Z499" s="178" t="s">
        <v>2791</v>
      </c>
      <c r="AA499" s="178" t="s">
        <v>2791</v>
      </c>
      <c r="AB499" s="178" t="s">
        <v>2791</v>
      </c>
      <c r="AC499" s="120" t="s">
        <v>2791</v>
      </c>
      <c r="AD499" s="120" t="s">
        <v>2791</v>
      </c>
      <c r="AE499" s="120" t="s">
        <v>2791</v>
      </c>
      <c r="AF499" s="120" t="s">
        <v>2791</v>
      </c>
      <c r="AG499" s="95" t="s">
        <v>3579</v>
      </c>
      <c r="AH499" s="123">
        <f>COUNTIF(Ongoing!$A$2:$X$26,A499)</f>
        <v>0</v>
      </c>
    </row>
    <row r="500" ht="26.25" customHeight="1">
      <c r="A500" s="182" t="s">
        <v>704</v>
      </c>
      <c r="B500" s="182" t="s">
        <v>917</v>
      </c>
      <c r="C500" s="183" t="s">
        <v>53</v>
      </c>
      <c r="D500" s="115" t="s">
        <v>143</v>
      </c>
      <c r="E500" s="115" t="s">
        <v>3430</v>
      </c>
      <c r="F500" s="175" t="s">
        <v>2775</v>
      </c>
      <c r="G500" s="115" t="s">
        <v>4640</v>
      </c>
      <c r="H500" s="176" t="s">
        <v>598</v>
      </c>
      <c r="I500" s="177" t="s">
        <v>87</v>
      </c>
      <c r="J500" s="177" t="s">
        <v>2891</v>
      </c>
      <c r="K500" s="177" t="s">
        <v>2823</v>
      </c>
      <c r="L500" s="177" t="s">
        <v>2826</v>
      </c>
      <c r="M500" s="178" t="s">
        <v>2812</v>
      </c>
      <c r="N500" s="178" t="s">
        <v>2796</v>
      </c>
      <c r="O500" s="178" t="s">
        <v>2781</v>
      </c>
      <c r="P500" s="178" t="s">
        <v>538</v>
      </c>
      <c r="Q500" s="179" t="s">
        <v>538</v>
      </c>
      <c r="R500" s="179" t="s">
        <v>618</v>
      </c>
      <c r="S500" s="182" t="s">
        <v>4641</v>
      </c>
      <c r="T500" s="178" t="s">
        <v>2791</v>
      </c>
      <c r="U500" s="178" t="s">
        <v>2791</v>
      </c>
      <c r="V500" s="178" t="s">
        <v>2791</v>
      </c>
      <c r="W500" s="178" t="s">
        <v>2791</v>
      </c>
      <c r="X500" s="178" t="s">
        <v>2791</v>
      </c>
      <c r="Y500" s="178" t="s">
        <v>2791</v>
      </c>
      <c r="Z500" s="178" t="s">
        <v>2791</v>
      </c>
      <c r="AA500" s="178" t="s">
        <v>2791</v>
      </c>
      <c r="AB500" s="178" t="s">
        <v>2791</v>
      </c>
      <c r="AC500" s="120" t="s">
        <v>2791</v>
      </c>
      <c r="AD500" s="120" t="s">
        <v>2791</v>
      </c>
      <c r="AE500" s="120" t="s">
        <v>2791</v>
      </c>
      <c r="AF500" s="120" t="s">
        <v>2791</v>
      </c>
      <c r="AG500" s="95" t="s">
        <v>2812</v>
      </c>
      <c r="AH500" s="123">
        <f>COUNTIF(Ongoing!$A$2:$X$26,A500)</f>
        <v>0</v>
      </c>
    </row>
    <row r="501" ht="26.25" customHeight="1">
      <c r="A501" s="182" t="s">
        <v>849</v>
      </c>
      <c r="B501" s="182" t="s">
        <v>63</v>
      </c>
      <c r="C501" s="183" t="s">
        <v>70</v>
      </c>
      <c r="D501" s="115" t="s">
        <v>110</v>
      </c>
      <c r="E501" s="115" t="s">
        <v>2774</v>
      </c>
      <c r="F501" s="175" t="s">
        <v>2775</v>
      </c>
      <c r="G501" s="115" t="s">
        <v>4642</v>
      </c>
      <c r="H501" s="176" t="s">
        <v>628</v>
      </c>
      <c r="I501" s="177" t="s">
        <v>320</v>
      </c>
      <c r="J501" s="177" t="s">
        <v>2823</v>
      </c>
      <c r="K501" s="177" t="s">
        <v>2810</v>
      </c>
      <c r="L501" s="177" t="s">
        <v>2931</v>
      </c>
      <c r="M501" s="178" t="s">
        <v>4462</v>
      </c>
      <c r="N501" s="178" t="s">
        <v>2796</v>
      </c>
      <c r="O501" s="178" t="s">
        <v>2781</v>
      </c>
      <c r="P501" s="178" t="s">
        <v>538</v>
      </c>
      <c r="Q501" s="179" t="s">
        <v>538</v>
      </c>
      <c r="R501" s="179" t="s">
        <v>618</v>
      </c>
      <c r="S501" s="182" t="s">
        <v>4643</v>
      </c>
      <c r="T501" s="178" t="s">
        <v>2791</v>
      </c>
      <c r="U501" s="178" t="s">
        <v>2791</v>
      </c>
      <c r="V501" s="178" t="s">
        <v>2791</v>
      </c>
      <c r="W501" s="178" t="s">
        <v>2791</v>
      </c>
      <c r="X501" s="178" t="s">
        <v>2791</v>
      </c>
      <c r="Y501" s="178" t="s">
        <v>2791</v>
      </c>
      <c r="Z501" s="178" t="s">
        <v>2791</v>
      </c>
      <c r="AA501" s="178" t="s">
        <v>2791</v>
      </c>
      <c r="AB501" s="178" t="s">
        <v>2791</v>
      </c>
      <c r="AC501" s="120" t="s">
        <v>2791</v>
      </c>
      <c r="AD501" s="120" t="s">
        <v>2791</v>
      </c>
      <c r="AE501" s="120" t="s">
        <v>2791</v>
      </c>
      <c r="AF501" s="120" t="s">
        <v>2791</v>
      </c>
      <c r="AG501" s="95" t="s">
        <v>4462</v>
      </c>
      <c r="AH501" s="123">
        <f>COUNTIF(Ongoing!$A$2:$X$26,A501)</f>
        <v>0</v>
      </c>
    </row>
    <row r="502" ht="26.25" customHeight="1">
      <c r="A502" s="182" t="s">
        <v>707</v>
      </c>
      <c r="B502" s="182" t="s">
        <v>917</v>
      </c>
      <c r="C502" s="183" t="s">
        <v>53</v>
      </c>
      <c r="D502" s="115" t="s">
        <v>121</v>
      </c>
      <c r="E502" s="115" t="s">
        <v>2806</v>
      </c>
      <c r="F502" s="175" t="s">
        <v>2775</v>
      </c>
      <c r="G502" s="115" t="s">
        <v>4644</v>
      </c>
      <c r="H502" s="176" t="s">
        <v>87</v>
      </c>
      <c r="I502" s="177" t="s">
        <v>487</v>
      </c>
      <c r="J502" s="177" t="s">
        <v>2823</v>
      </c>
      <c r="K502" s="177" t="s">
        <v>2810</v>
      </c>
      <c r="L502" s="177" t="s">
        <v>2824</v>
      </c>
      <c r="M502" s="178" t="s">
        <v>2859</v>
      </c>
      <c r="N502" s="178" t="s">
        <v>2796</v>
      </c>
      <c r="O502" s="178" t="s">
        <v>2781</v>
      </c>
      <c r="P502" s="178" t="s">
        <v>538</v>
      </c>
      <c r="Q502" s="179" t="s">
        <v>538</v>
      </c>
      <c r="R502" s="179" t="s">
        <v>618</v>
      </c>
      <c r="S502" s="182" t="s">
        <v>4645</v>
      </c>
      <c r="T502" s="178" t="s">
        <v>2791</v>
      </c>
      <c r="U502" s="178" t="s">
        <v>2791</v>
      </c>
      <c r="V502" s="178" t="s">
        <v>2791</v>
      </c>
      <c r="W502" s="178" t="s">
        <v>2791</v>
      </c>
      <c r="X502" s="178" t="s">
        <v>2791</v>
      </c>
      <c r="Y502" s="178" t="s">
        <v>2791</v>
      </c>
      <c r="Z502" s="178" t="s">
        <v>2791</v>
      </c>
      <c r="AA502" s="178" t="s">
        <v>2791</v>
      </c>
      <c r="AB502" s="178" t="s">
        <v>2791</v>
      </c>
      <c r="AC502" s="120" t="s">
        <v>2791</v>
      </c>
      <c r="AD502" s="120" t="s">
        <v>2791</v>
      </c>
      <c r="AE502" s="120" t="s">
        <v>2791</v>
      </c>
      <c r="AF502" s="120" t="s">
        <v>2791</v>
      </c>
      <c r="AG502" s="95" t="s">
        <v>2859</v>
      </c>
      <c r="AH502" s="123">
        <f>COUNTIF(Ongoing!$A$2:$X$26,A502)</f>
        <v>0</v>
      </c>
    </row>
    <row r="503" ht="26.25" customHeight="1">
      <c r="A503" s="182" t="s">
        <v>711</v>
      </c>
      <c r="B503" s="182" t="s">
        <v>917</v>
      </c>
      <c r="C503" s="183" t="s">
        <v>53</v>
      </c>
      <c r="D503" s="115" t="s">
        <v>95</v>
      </c>
      <c r="E503" s="115" t="s">
        <v>2792</v>
      </c>
      <c r="F503" s="175" t="s">
        <v>2775</v>
      </c>
      <c r="G503" s="115" t="s">
        <v>4646</v>
      </c>
      <c r="H503" s="176" t="s">
        <v>698</v>
      </c>
      <c r="I503" s="177" t="s">
        <v>494</v>
      </c>
      <c r="J503" s="177" t="s">
        <v>2823</v>
      </c>
      <c r="K503" s="177" t="s">
        <v>2810</v>
      </c>
      <c r="L503" s="177" t="s">
        <v>2877</v>
      </c>
      <c r="M503" s="178" t="s">
        <v>3234</v>
      </c>
      <c r="N503" s="178" t="s">
        <v>2796</v>
      </c>
      <c r="O503" s="178" t="s">
        <v>2781</v>
      </c>
      <c r="P503" s="178" t="s">
        <v>538</v>
      </c>
      <c r="Q503" s="179" t="s">
        <v>538</v>
      </c>
      <c r="R503" s="179" t="s">
        <v>618</v>
      </c>
      <c r="S503" s="182" t="s">
        <v>4647</v>
      </c>
      <c r="T503" s="178" t="s">
        <v>2791</v>
      </c>
      <c r="U503" s="178" t="s">
        <v>2791</v>
      </c>
      <c r="V503" s="178" t="s">
        <v>2791</v>
      </c>
      <c r="W503" s="178" t="s">
        <v>2791</v>
      </c>
      <c r="X503" s="178" t="s">
        <v>2791</v>
      </c>
      <c r="Y503" s="178" t="s">
        <v>2791</v>
      </c>
      <c r="Z503" s="178" t="s">
        <v>2791</v>
      </c>
      <c r="AA503" s="178" t="s">
        <v>2791</v>
      </c>
      <c r="AB503" s="178" t="s">
        <v>2791</v>
      </c>
      <c r="AC503" s="120" t="s">
        <v>2791</v>
      </c>
      <c r="AD503" s="120" t="s">
        <v>2791</v>
      </c>
      <c r="AE503" s="120" t="s">
        <v>2791</v>
      </c>
      <c r="AF503" s="120" t="s">
        <v>2791</v>
      </c>
      <c r="AG503" s="95" t="s">
        <v>3234</v>
      </c>
      <c r="AH503" s="123">
        <f>COUNTIF(Ongoing!$A$2:$X$26,A503)</f>
        <v>0</v>
      </c>
    </row>
    <row r="504" ht="26.25" customHeight="1">
      <c r="A504" s="182" t="s">
        <v>770</v>
      </c>
      <c r="B504" s="182" t="s">
        <v>917</v>
      </c>
      <c r="C504" s="183" t="s">
        <v>59</v>
      </c>
      <c r="D504" s="115" t="s">
        <v>241</v>
      </c>
      <c r="E504" s="115" t="s">
        <v>3292</v>
      </c>
      <c r="F504" s="175" t="s">
        <v>2775</v>
      </c>
      <c r="G504" s="115" t="s">
        <v>4648</v>
      </c>
      <c r="H504" s="176" t="s">
        <v>87</v>
      </c>
      <c r="I504" s="177" t="s">
        <v>494</v>
      </c>
      <c r="J504" s="177" t="s">
        <v>2810</v>
      </c>
      <c r="K504" s="177" t="s">
        <v>2810</v>
      </c>
      <c r="L504" s="177" t="s">
        <v>3439</v>
      </c>
      <c r="M504" s="178" t="s">
        <v>3234</v>
      </c>
      <c r="N504" s="178" t="s">
        <v>2796</v>
      </c>
      <c r="O504" s="178" t="s">
        <v>2781</v>
      </c>
      <c r="P504" s="178" t="s">
        <v>517</v>
      </c>
      <c r="Q504" s="179" t="s">
        <v>517</v>
      </c>
      <c r="R504" s="179" t="s">
        <v>618</v>
      </c>
      <c r="S504" s="182" t="s">
        <v>4649</v>
      </c>
      <c r="T504" s="178" t="s">
        <v>2791</v>
      </c>
      <c r="U504" s="178" t="s">
        <v>2791</v>
      </c>
      <c r="V504" s="178" t="s">
        <v>2791</v>
      </c>
      <c r="W504" s="178" t="s">
        <v>2791</v>
      </c>
      <c r="X504" s="178" t="s">
        <v>2791</v>
      </c>
      <c r="Y504" s="178" t="s">
        <v>2791</v>
      </c>
      <c r="Z504" s="178" t="s">
        <v>2791</v>
      </c>
      <c r="AA504" s="178" t="s">
        <v>2791</v>
      </c>
      <c r="AB504" s="178" t="s">
        <v>2791</v>
      </c>
      <c r="AC504" s="120" t="s">
        <v>2791</v>
      </c>
      <c r="AD504" s="120" t="s">
        <v>2791</v>
      </c>
      <c r="AE504" s="120" t="s">
        <v>2791</v>
      </c>
      <c r="AF504" s="120" t="s">
        <v>2791</v>
      </c>
      <c r="AG504" s="95" t="s">
        <v>3234</v>
      </c>
      <c r="AH504" s="123">
        <f>COUNTIF(Ongoing!$A$2:$X$26,A504)</f>
        <v>0</v>
      </c>
    </row>
    <row r="505" ht="26.25" customHeight="1">
      <c r="A505" s="182" t="s">
        <v>673</v>
      </c>
      <c r="B505" s="182" t="s">
        <v>917</v>
      </c>
      <c r="C505" s="183" t="s">
        <v>53</v>
      </c>
      <c r="D505" s="115" t="s">
        <v>151</v>
      </c>
      <c r="E505" s="115" t="s">
        <v>2901</v>
      </c>
      <c r="F505" s="175" t="s">
        <v>2775</v>
      </c>
      <c r="G505" s="115" t="s">
        <v>4650</v>
      </c>
      <c r="H505" s="176" t="s">
        <v>628</v>
      </c>
      <c r="I505" s="177" t="s">
        <v>487</v>
      </c>
      <c r="J505" s="177" t="s">
        <v>2823</v>
      </c>
      <c r="K505" s="177" t="s">
        <v>2810</v>
      </c>
      <c r="L505" s="177" t="s">
        <v>3185</v>
      </c>
      <c r="M505" s="178" t="s">
        <v>3066</v>
      </c>
      <c r="N505" s="178" t="s">
        <v>2796</v>
      </c>
      <c r="O505" s="178" t="s">
        <v>2781</v>
      </c>
      <c r="P505" s="178" t="s">
        <v>3827</v>
      </c>
      <c r="Q505" s="179" t="s">
        <v>1188</v>
      </c>
      <c r="R505" s="179" t="s">
        <v>618</v>
      </c>
      <c r="S505" s="182" t="s">
        <v>4651</v>
      </c>
      <c r="T505" s="178" t="s">
        <v>3155</v>
      </c>
      <c r="U505" s="178" t="s">
        <v>3447</v>
      </c>
      <c r="V505" s="178" t="s">
        <v>3061</v>
      </c>
      <c r="W505" s="178" t="s">
        <v>3154</v>
      </c>
      <c r="X505" s="178" t="s">
        <v>2830</v>
      </c>
      <c r="Y505" s="178" t="s">
        <v>2830</v>
      </c>
      <c r="Z505" s="178" t="s">
        <v>2790</v>
      </c>
      <c r="AA505" s="178" t="s">
        <v>2791</v>
      </c>
      <c r="AB505" s="178" t="s">
        <v>2791</v>
      </c>
      <c r="AC505" s="120" t="s">
        <v>2791</v>
      </c>
      <c r="AD505" s="120" t="s">
        <v>2791</v>
      </c>
      <c r="AE505" s="120" t="s">
        <v>2791</v>
      </c>
      <c r="AF505" s="120" t="s">
        <v>2791</v>
      </c>
      <c r="AG505" s="95" t="s">
        <v>3066</v>
      </c>
      <c r="AH505" s="123">
        <f>COUNTIF(Ongoing!$A$2:$X$26,A505)</f>
        <v>0</v>
      </c>
    </row>
    <row r="506" ht="26.25" customHeight="1">
      <c r="A506" s="182" t="s">
        <v>228</v>
      </c>
      <c r="B506" s="182" t="s">
        <v>63</v>
      </c>
      <c r="C506" s="183" t="s">
        <v>70</v>
      </c>
      <c r="D506" s="115" t="s">
        <v>90</v>
      </c>
      <c r="E506" s="115" t="s">
        <v>3045</v>
      </c>
      <c r="F506" s="175" t="s">
        <v>2775</v>
      </c>
      <c r="G506" s="115" t="s">
        <v>4652</v>
      </c>
      <c r="H506" s="176" t="s">
        <v>4653</v>
      </c>
      <c r="I506" s="177" t="s">
        <v>229</v>
      </c>
      <c r="J506" s="177" t="s">
        <v>1843</v>
      </c>
      <c r="K506" s="177" t="s">
        <v>4654</v>
      </c>
      <c r="L506" s="177" t="s">
        <v>477</v>
      </c>
      <c r="M506" s="178" t="s">
        <v>2878</v>
      </c>
      <c r="N506" s="178" t="s">
        <v>2796</v>
      </c>
      <c r="O506" s="178" t="s">
        <v>2781</v>
      </c>
      <c r="P506" s="178" t="s">
        <v>538</v>
      </c>
      <c r="Q506" s="179" t="s">
        <v>538</v>
      </c>
      <c r="R506" s="179" t="s">
        <v>182</v>
      </c>
      <c r="S506" s="182" t="s">
        <v>4655</v>
      </c>
      <c r="T506" s="178" t="s">
        <v>2791</v>
      </c>
      <c r="U506" s="178" t="s">
        <v>2791</v>
      </c>
      <c r="V506" s="178" t="s">
        <v>2791</v>
      </c>
      <c r="W506" s="178" t="s">
        <v>2791</v>
      </c>
      <c r="X506" s="178" t="s">
        <v>2791</v>
      </c>
      <c r="Y506" s="178" t="s">
        <v>2791</v>
      </c>
      <c r="Z506" s="178" t="s">
        <v>2791</v>
      </c>
      <c r="AA506" s="178" t="s">
        <v>2791</v>
      </c>
      <c r="AB506" s="178" t="s">
        <v>2791</v>
      </c>
      <c r="AC506" s="120" t="s">
        <v>2791</v>
      </c>
      <c r="AD506" s="120" t="s">
        <v>2791</v>
      </c>
      <c r="AE506" s="120" t="s">
        <v>2791</v>
      </c>
      <c r="AF506" s="120" t="s">
        <v>2791</v>
      </c>
      <c r="AG506" s="95" t="s">
        <v>2878</v>
      </c>
      <c r="AH506" s="123">
        <f>COUNTIF(Ongoing!$A$2:$X$26,A506)</f>
        <v>0</v>
      </c>
    </row>
    <row r="507" ht="26.25" customHeight="1">
      <c r="A507" s="182" t="s">
        <v>119</v>
      </c>
      <c r="B507" s="182" t="s">
        <v>917</v>
      </c>
      <c r="C507" s="183" t="s">
        <v>66</v>
      </c>
      <c r="D507" s="115" t="s">
        <v>121</v>
      </c>
      <c r="E507" s="115" t="s">
        <v>2806</v>
      </c>
      <c r="F507" s="175" t="s">
        <v>2775</v>
      </c>
      <c r="G507" s="115" t="s">
        <v>4656</v>
      </c>
      <c r="H507" s="176" t="s">
        <v>4657</v>
      </c>
      <c r="I507" s="177" t="s">
        <v>120</v>
      </c>
      <c r="J507" s="177" t="s">
        <v>1243</v>
      </c>
      <c r="K507" s="177" t="s">
        <v>4658</v>
      </c>
      <c r="L507" s="177" t="s">
        <v>2965</v>
      </c>
      <c r="M507" s="178" t="s">
        <v>2836</v>
      </c>
      <c r="N507" s="178" t="s">
        <v>2796</v>
      </c>
      <c r="O507" s="178" t="s">
        <v>2781</v>
      </c>
      <c r="P507" s="178" t="s">
        <v>411</v>
      </c>
      <c r="Q507" s="179" t="s">
        <v>3208</v>
      </c>
      <c r="R507" s="179" t="s">
        <v>87</v>
      </c>
      <c r="S507" s="182" t="s">
        <v>4659</v>
      </c>
      <c r="T507" s="178" t="s">
        <v>2986</v>
      </c>
      <c r="U507" s="178" t="s">
        <v>2984</v>
      </c>
      <c r="V507" s="178" t="s">
        <v>4045</v>
      </c>
      <c r="W507" s="178" t="s">
        <v>2897</v>
      </c>
      <c r="X507" s="178" t="s">
        <v>2791</v>
      </c>
      <c r="Y507" s="178" t="s">
        <v>2791</v>
      </c>
      <c r="Z507" s="178" t="s">
        <v>2791</v>
      </c>
      <c r="AA507" s="178" t="s">
        <v>2791</v>
      </c>
      <c r="AB507" s="178" t="s">
        <v>2791</v>
      </c>
      <c r="AC507" s="120" t="s">
        <v>2791</v>
      </c>
      <c r="AD507" s="120" t="s">
        <v>2791</v>
      </c>
      <c r="AE507" s="120" t="s">
        <v>2791</v>
      </c>
      <c r="AF507" s="120" t="s">
        <v>2791</v>
      </c>
      <c r="AG507" s="95" t="s">
        <v>2836</v>
      </c>
      <c r="AH507" s="123">
        <f>COUNTIF(Ongoing!$A$2:$X$26,A507)</f>
        <v>0</v>
      </c>
    </row>
    <row r="508" ht="26.25" customHeight="1">
      <c r="A508" s="182" t="s">
        <v>533</v>
      </c>
      <c r="B508" s="182" t="s">
        <v>63</v>
      </c>
      <c r="C508" s="183" t="s">
        <v>70</v>
      </c>
      <c r="D508" s="115" t="s">
        <v>90</v>
      </c>
      <c r="E508" s="115" t="s">
        <v>3045</v>
      </c>
      <c r="F508" s="175" t="s">
        <v>2775</v>
      </c>
      <c r="G508" s="115" t="s">
        <v>4660</v>
      </c>
      <c r="H508" s="176" t="s">
        <v>600</v>
      </c>
      <c r="I508" s="177" t="s">
        <v>534</v>
      </c>
      <c r="J508" s="177" t="s">
        <v>2809</v>
      </c>
      <c r="K508" s="177" t="s">
        <v>3918</v>
      </c>
      <c r="L508" s="177" t="s">
        <v>3679</v>
      </c>
      <c r="M508" s="178" t="s">
        <v>3349</v>
      </c>
      <c r="N508" s="178" t="s">
        <v>2796</v>
      </c>
      <c r="O508" s="178" t="s">
        <v>2781</v>
      </c>
      <c r="P508" s="178" t="s">
        <v>538</v>
      </c>
      <c r="Q508" s="179" t="s">
        <v>538</v>
      </c>
      <c r="R508" s="179" t="s">
        <v>413</v>
      </c>
      <c r="S508" s="182" t="s">
        <v>4661</v>
      </c>
      <c r="T508" s="178" t="s">
        <v>2791</v>
      </c>
      <c r="U508" s="178" t="s">
        <v>2791</v>
      </c>
      <c r="V508" s="178" t="s">
        <v>2791</v>
      </c>
      <c r="W508" s="178" t="s">
        <v>2791</v>
      </c>
      <c r="X508" s="178" t="s">
        <v>2791</v>
      </c>
      <c r="Y508" s="178" t="s">
        <v>2791</v>
      </c>
      <c r="Z508" s="178" t="s">
        <v>2791</v>
      </c>
      <c r="AA508" s="178" t="s">
        <v>2791</v>
      </c>
      <c r="AB508" s="178" t="s">
        <v>2791</v>
      </c>
      <c r="AC508" s="120" t="s">
        <v>2791</v>
      </c>
      <c r="AD508" s="120" t="s">
        <v>2791</v>
      </c>
      <c r="AE508" s="120" t="s">
        <v>2791</v>
      </c>
      <c r="AF508" s="120" t="s">
        <v>2791</v>
      </c>
      <c r="AG508" s="95" t="s">
        <v>3349</v>
      </c>
      <c r="AH508" s="123">
        <f>COUNTIF(Ongoing!$A$2:$X$26,A508)</f>
        <v>0</v>
      </c>
    </row>
    <row r="509" ht="26.25" customHeight="1">
      <c r="A509" s="182" t="s">
        <v>535</v>
      </c>
      <c r="B509" s="182" t="s">
        <v>63</v>
      </c>
      <c r="C509" s="183" t="s">
        <v>70</v>
      </c>
      <c r="D509" s="115" t="s">
        <v>98</v>
      </c>
      <c r="E509" s="115" t="s">
        <v>2889</v>
      </c>
      <c r="F509" s="175" t="s">
        <v>2775</v>
      </c>
      <c r="G509" s="115" t="s">
        <v>4662</v>
      </c>
      <c r="H509" s="176" t="s">
        <v>3838</v>
      </c>
      <c r="I509" s="177" t="s">
        <v>536</v>
      </c>
      <c r="J509" s="177" t="s">
        <v>4663</v>
      </c>
      <c r="K509" s="177" t="s">
        <v>1703</v>
      </c>
      <c r="L509" s="177" t="s">
        <v>3201</v>
      </c>
      <c r="M509" s="178" t="s">
        <v>2836</v>
      </c>
      <c r="N509" s="178" t="s">
        <v>2796</v>
      </c>
      <c r="O509" s="178" t="s">
        <v>2781</v>
      </c>
      <c r="P509" s="178" t="s">
        <v>538</v>
      </c>
      <c r="Q509" s="179" t="s">
        <v>538</v>
      </c>
      <c r="R509" s="179" t="s">
        <v>413</v>
      </c>
      <c r="S509" s="182" t="s">
        <v>4664</v>
      </c>
      <c r="T509" s="178" t="s">
        <v>2791</v>
      </c>
      <c r="U509" s="178" t="s">
        <v>2791</v>
      </c>
      <c r="V509" s="178" t="s">
        <v>2791</v>
      </c>
      <c r="W509" s="178" t="s">
        <v>2791</v>
      </c>
      <c r="X509" s="178" t="s">
        <v>2791</v>
      </c>
      <c r="Y509" s="178" t="s">
        <v>2791</v>
      </c>
      <c r="Z509" s="178" t="s">
        <v>2791</v>
      </c>
      <c r="AA509" s="178" t="s">
        <v>2791</v>
      </c>
      <c r="AB509" s="178" t="s">
        <v>2791</v>
      </c>
      <c r="AC509" s="120" t="s">
        <v>2791</v>
      </c>
      <c r="AD509" s="120" t="s">
        <v>2791</v>
      </c>
      <c r="AE509" s="120" t="s">
        <v>2791</v>
      </c>
      <c r="AF509" s="120" t="s">
        <v>2791</v>
      </c>
      <c r="AG509" s="95" t="s">
        <v>2836</v>
      </c>
      <c r="AH509" s="123">
        <f>COUNTIF(Ongoing!$A$2:$X$26,A509)</f>
        <v>0</v>
      </c>
    </row>
    <row r="510" ht="26.25" customHeight="1">
      <c r="A510" s="182" t="s">
        <v>653</v>
      </c>
      <c r="B510" s="182" t="s">
        <v>63</v>
      </c>
      <c r="C510" s="183" t="s">
        <v>64</v>
      </c>
      <c r="D510" s="115" t="s">
        <v>151</v>
      </c>
      <c r="E510" s="115" t="s">
        <v>2901</v>
      </c>
      <c r="F510" s="175" t="s">
        <v>2775</v>
      </c>
      <c r="G510" s="115" t="s">
        <v>4665</v>
      </c>
      <c r="H510" s="176" t="s">
        <v>628</v>
      </c>
      <c r="I510" s="177" t="s">
        <v>487</v>
      </c>
      <c r="J510" s="177" t="s">
        <v>2823</v>
      </c>
      <c r="K510" s="177" t="s">
        <v>2810</v>
      </c>
      <c r="L510" s="177" t="s">
        <v>592</v>
      </c>
      <c r="M510" s="178" t="s">
        <v>3428</v>
      </c>
      <c r="N510" s="178" t="s">
        <v>2796</v>
      </c>
      <c r="O510" s="178" t="s">
        <v>2781</v>
      </c>
      <c r="P510" s="178" t="s">
        <v>538</v>
      </c>
      <c r="Q510" s="179" t="s">
        <v>538</v>
      </c>
      <c r="R510" s="179" t="s">
        <v>618</v>
      </c>
      <c r="S510" s="182" t="s">
        <v>4666</v>
      </c>
      <c r="T510" s="178" t="s">
        <v>2791</v>
      </c>
      <c r="U510" s="178" t="s">
        <v>2791</v>
      </c>
      <c r="V510" s="178" t="s">
        <v>2791</v>
      </c>
      <c r="W510" s="178" t="s">
        <v>2791</v>
      </c>
      <c r="X510" s="178" t="s">
        <v>2791</v>
      </c>
      <c r="Y510" s="178" t="s">
        <v>2791</v>
      </c>
      <c r="Z510" s="178" t="s">
        <v>2791</v>
      </c>
      <c r="AA510" s="178" t="s">
        <v>2791</v>
      </c>
      <c r="AB510" s="178" t="s">
        <v>2791</v>
      </c>
      <c r="AC510" s="120" t="s">
        <v>2791</v>
      </c>
      <c r="AD510" s="120" t="s">
        <v>2791</v>
      </c>
      <c r="AE510" s="120" t="s">
        <v>2791</v>
      </c>
      <c r="AF510" s="120" t="s">
        <v>2791</v>
      </c>
      <c r="AG510" s="95" t="s">
        <v>3428</v>
      </c>
      <c r="AH510" s="123">
        <f>COUNTIF(Ongoing!$A$2:$X$26,A510)</f>
        <v>0</v>
      </c>
    </row>
    <row r="511" ht="26.25" customHeight="1">
      <c r="A511" s="182" t="s">
        <v>825</v>
      </c>
      <c r="B511" s="182" t="s">
        <v>63</v>
      </c>
      <c r="C511" s="183" t="s">
        <v>70</v>
      </c>
      <c r="D511" s="115" t="s">
        <v>177</v>
      </c>
      <c r="E511" s="115" t="s">
        <v>3107</v>
      </c>
      <c r="F511" s="175" t="s">
        <v>2775</v>
      </c>
      <c r="G511" s="115" t="s">
        <v>4667</v>
      </c>
      <c r="H511" s="176" t="s">
        <v>3964</v>
      </c>
      <c r="I511" s="177" t="s">
        <v>651</v>
      </c>
      <c r="J511" s="177" t="s">
        <v>2876</v>
      </c>
      <c r="K511" s="177" t="s">
        <v>2810</v>
      </c>
      <c r="L511" s="177" t="s">
        <v>3015</v>
      </c>
      <c r="M511" s="178" t="s">
        <v>3358</v>
      </c>
      <c r="N511" s="178" t="s">
        <v>2796</v>
      </c>
      <c r="O511" s="178" t="s">
        <v>2781</v>
      </c>
      <c r="P511" s="178" t="s">
        <v>538</v>
      </c>
      <c r="Q511" s="179" t="s">
        <v>538</v>
      </c>
      <c r="R511" s="179" t="s">
        <v>618</v>
      </c>
      <c r="S511" s="182" t="s">
        <v>4668</v>
      </c>
      <c r="T511" s="178" t="s">
        <v>2791</v>
      </c>
      <c r="U511" s="178" t="s">
        <v>2791</v>
      </c>
      <c r="V511" s="178" t="s">
        <v>2791</v>
      </c>
      <c r="W511" s="178" t="s">
        <v>2791</v>
      </c>
      <c r="X511" s="178" t="s">
        <v>2791</v>
      </c>
      <c r="Y511" s="178" t="s">
        <v>2791</v>
      </c>
      <c r="Z511" s="178" t="s">
        <v>2791</v>
      </c>
      <c r="AA511" s="178" t="s">
        <v>2791</v>
      </c>
      <c r="AB511" s="178" t="s">
        <v>2791</v>
      </c>
      <c r="AC511" s="120" t="s">
        <v>2791</v>
      </c>
      <c r="AD511" s="120" t="s">
        <v>2791</v>
      </c>
      <c r="AE511" s="120" t="s">
        <v>2791</v>
      </c>
      <c r="AF511" s="120" t="s">
        <v>2791</v>
      </c>
      <c r="AG511" s="95" t="s">
        <v>3358</v>
      </c>
      <c r="AH511" s="123">
        <f>COUNTIF(Ongoing!$A$2:$X$26,A511)</f>
        <v>0</v>
      </c>
    </row>
    <row r="512" ht="26.25" customHeight="1">
      <c r="A512" s="182" t="s">
        <v>687</v>
      </c>
      <c r="B512" s="182" t="s">
        <v>917</v>
      </c>
      <c r="C512" s="183" t="s">
        <v>53</v>
      </c>
      <c r="D512" s="115" t="s">
        <v>113</v>
      </c>
      <c r="E512" s="115" t="s">
        <v>2845</v>
      </c>
      <c r="F512" s="175" t="s">
        <v>2775</v>
      </c>
      <c r="G512" s="115" t="s">
        <v>4669</v>
      </c>
      <c r="H512" s="176" t="s">
        <v>3631</v>
      </c>
      <c r="I512" s="177" t="s">
        <v>502</v>
      </c>
      <c r="J512" s="177" t="s">
        <v>2891</v>
      </c>
      <c r="K512" s="177" t="s">
        <v>2823</v>
      </c>
      <c r="L512" s="177" t="s">
        <v>2955</v>
      </c>
      <c r="M512" s="178" t="s">
        <v>2893</v>
      </c>
      <c r="N512" s="178" t="s">
        <v>2796</v>
      </c>
      <c r="O512" s="178" t="s">
        <v>2781</v>
      </c>
      <c r="P512" s="178" t="s">
        <v>538</v>
      </c>
      <c r="Q512" s="179" t="s">
        <v>538</v>
      </c>
      <c r="R512" s="179" t="s">
        <v>618</v>
      </c>
      <c r="S512" s="182" t="s">
        <v>4670</v>
      </c>
      <c r="T512" s="178" t="s">
        <v>2791</v>
      </c>
      <c r="U512" s="178" t="s">
        <v>2791</v>
      </c>
      <c r="V512" s="178" t="s">
        <v>2791</v>
      </c>
      <c r="W512" s="178" t="s">
        <v>2791</v>
      </c>
      <c r="X512" s="178" t="s">
        <v>2791</v>
      </c>
      <c r="Y512" s="178" t="s">
        <v>2791</v>
      </c>
      <c r="Z512" s="178" t="s">
        <v>2791</v>
      </c>
      <c r="AA512" s="178" t="s">
        <v>2791</v>
      </c>
      <c r="AB512" s="178" t="s">
        <v>2791</v>
      </c>
      <c r="AC512" s="120" t="s">
        <v>2791</v>
      </c>
      <c r="AD512" s="120" t="s">
        <v>2791</v>
      </c>
      <c r="AE512" s="120" t="s">
        <v>2791</v>
      </c>
      <c r="AF512" s="120" t="s">
        <v>2791</v>
      </c>
      <c r="AG512" s="95" t="s">
        <v>2893</v>
      </c>
      <c r="AH512" s="123">
        <f>COUNTIF(Ongoing!$A$2:$X$26,A512)</f>
        <v>0</v>
      </c>
    </row>
    <row r="513" ht="26.25" customHeight="1">
      <c r="A513" s="182" t="s">
        <v>723</v>
      </c>
      <c r="B513" s="182" t="s">
        <v>917</v>
      </c>
      <c r="C513" s="183" t="s">
        <v>53</v>
      </c>
      <c r="D513" s="115" t="s">
        <v>197</v>
      </c>
      <c r="E513" s="115" t="s">
        <v>2994</v>
      </c>
      <c r="F513" s="175" t="s">
        <v>2775</v>
      </c>
      <c r="G513" s="115" t="s">
        <v>4671</v>
      </c>
      <c r="H513" s="176" t="s">
        <v>698</v>
      </c>
      <c r="I513" s="177" t="s">
        <v>320</v>
      </c>
      <c r="J513" s="177" t="s">
        <v>2823</v>
      </c>
      <c r="K513" s="177" t="s">
        <v>2810</v>
      </c>
      <c r="L513" s="177" t="s">
        <v>2999</v>
      </c>
      <c r="M513" s="178" t="s">
        <v>2779</v>
      </c>
      <c r="N513" s="178" t="s">
        <v>2796</v>
      </c>
      <c r="O513" s="178" t="s">
        <v>2781</v>
      </c>
      <c r="P513" s="178" t="s">
        <v>538</v>
      </c>
      <c r="Q513" s="179" t="s">
        <v>538</v>
      </c>
      <c r="R513" s="179" t="s">
        <v>618</v>
      </c>
      <c r="S513" s="182" t="s">
        <v>4672</v>
      </c>
      <c r="T513" s="178" t="s">
        <v>2791</v>
      </c>
      <c r="U513" s="178" t="s">
        <v>2791</v>
      </c>
      <c r="V513" s="178" t="s">
        <v>2791</v>
      </c>
      <c r="W513" s="178" t="s">
        <v>2791</v>
      </c>
      <c r="X513" s="178" t="s">
        <v>2791</v>
      </c>
      <c r="Y513" s="178" t="s">
        <v>2791</v>
      </c>
      <c r="Z513" s="178" t="s">
        <v>2791</v>
      </c>
      <c r="AA513" s="178" t="s">
        <v>2791</v>
      </c>
      <c r="AB513" s="178" t="s">
        <v>2791</v>
      </c>
      <c r="AC513" s="120" t="s">
        <v>2791</v>
      </c>
      <c r="AD513" s="120" t="s">
        <v>2791</v>
      </c>
      <c r="AE513" s="120" t="s">
        <v>2791</v>
      </c>
      <c r="AF513" s="120" t="s">
        <v>2791</v>
      </c>
      <c r="AG513" s="95" t="s">
        <v>2779</v>
      </c>
      <c r="AH513" s="123">
        <f>COUNTIF(Ongoing!$A$2:$X$26,A513)</f>
        <v>0</v>
      </c>
    </row>
    <row r="514" ht="26.25" customHeight="1">
      <c r="A514" s="182" t="s">
        <v>799</v>
      </c>
      <c r="B514" s="182" t="s">
        <v>63</v>
      </c>
      <c r="C514" s="183" t="s">
        <v>70</v>
      </c>
      <c r="D514" s="115" t="s">
        <v>197</v>
      </c>
      <c r="E514" s="115" t="s">
        <v>2994</v>
      </c>
      <c r="F514" s="175" t="s">
        <v>2775</v>
      </c>
      <c r="G514" s="115" t="s">
        <v>4673</v>
      </c>
      <c r="H514" s="176" t="s">
        <v>320</v>
      </c>
      <c r="I514" s="177" t="s">
        <v>560</v>
      </c>
      <c r="J514" s="177" t="s">
        <v>2810</v>
      </c>
      <c r="K514" s="177" t="s">
        <v>2810</v>
      </c>
      <c r="L514" s="177" t="s">
        <v>3295</v>
      </c>
      <c r="M514" s="178" t="s">
        <v>4091</v>
      </c>
      <c r="N514" s="178" t="s">
        <v>2796</v>
      </c>
      <c r="O514" s="178" t="s">
        <v>2781</v>
      </c>
      <c r="P514" s="178" t="s">
        <v>538</v>
      </c>
      <c r="Q514" s="179" t="s">
        <v>538</v>
      </c>
      <c r="R514" s="179" t="s">
        <v>618</v>
      </c>
      <c r="S514" s="182" t="s">
        <v>4674</v>
      </c>
      <c r="T514" s="178" t="s">
        <v>2791</v>
      </c>
      <c r="U514" s="178" t="s">
        <v>2791</v>
      </c>
      <c r="V514" s="178" t="s">
        <v>2791</v>
      </c>
      <c r="W514" s="178" t="s">
        <v>2791</v>
      </c>
      <c r="X514" s="178" t="s">
        <v>2791</v>
      </c>
      <c r="Y514" s="178" t="s">
        <v>2791</v>
      </c>
      <c r="Z514" s="178" t="s">
        <v>2791</v>
      </c>
      <c r="AA514" s="178" t="s">
        <v>2791</v>
      </c>
      <c r="AB514" s="178" t="s">
        <v>2791</v>
      </c>
      <c r="AC514" s="120" t="s">
        <v>2791</v>
      </c>
      <c r="AD514" s="120" t="s">
        <v>2791</v>
      </c>
      <c r="AE514" s="120" t="s">
        <v>2791</v>
      </c>
      <c r="AF514" s="120" t="s">
        <v>2791</v>
      </c>
      <c r="AG514" s="95" t="s">
        <v>4091</v>
      </c>
      <c r="AH514" s="123">
        <f>COUNTIF(Ongoing!$A$2:$X$26,A514)</f>
        <v>0</v>
      </c>
    </row>
    <row r="515" ht="26.25" customHeight="1">
      <c r="A515" s="182" t="s">
        <v>756</v>
      </c>
      <c r="B515" s="182" t="s">
        <v>917</v>
      </c>
      <c r="C515" s="183" t="s">
        <v>57</v>
      </c>
      <c r="D515" s="115" t="s">
        <v>259</v>
      </c>
      <c r="E515" s="115" t="s">
        <v>3064</v>
      </c>
      <c r="F515" s="175" t="s">
        <v>2775</v>
      </c>
      <c r="G515" s="115" t="s">
        <v>4675</v>
      </c>
      <c r="H515" s="176" t="s">
        <v>622</v>
      </c>
      <c r="I515" s="177" t="s">
        <v>487</v>
      </c>
      <c r="J515" s="177" t="s">
        <v>2810</v>
      </c>
      <c r="K515" s="177" t="s">
        <v>2810</v>
      </c>
      <c r="L515" s="177" t="s">
        <v>3022</v>
      </c>
      <c r="M515" s="178" t="s">
        <v>3646</v>
      </c>
      <c r="N515" s="178" t="s">
        <v>2796</v>
      </c>
      <c r="O515" s="178" t="s">
        <v>2781</v>
      </c>
      <c r="P515" s="178" t="s">
        <v>579</v>
      </c>
      <c r="Q515" s="179" t="s">
        <v>413</v>
      </c>
      <c r="R515" s="179" t="s">
        <v>618</v>
      </c>
      <c r="S515" s="182" t="s">
        <v>4676</v>
      </c>
      <c r="T515" s="178" t="s">
        <v>2791</v>
      </c>
      <c r="U515" s="178" t="s">
        <v>2791</v>
      </c>
      <c r="V515" s="178" t="s">
        <v>2791</v>
      </c>
      <c r="W515" s="178" t="s">
        <v>2791</v>
      </c>
      <c r="X515" s="178" t="s">
        <v>2791</v>
      </c>
      <c r="Y515" s="178" t="s">
        <v>2791</v>
      </c>
      <c r="Z515" s="178" t="s">
        <v>2791</v>
      </c>
      <c r="AA515" s="178" t="s">
        <v>2791</v>
      </c>
      <c r="AB515" s="178" t="s">
        <v>2791</v>
      </c>
      <c r="AC515" s="120" t="s">
        <v>2791</v>
      </c>
      <c r="AD515" s="120" t="s">
        <v>2791</v>
      </c>
      <c r="AE515" s="120" t="s">
        <v>2791</v>
      </c>
      <c r="AF515" s="120" t="s">
        <v>2791</v>
      </c>
      <c r="AG515" s="95" t="s">
        <v>3646</v>
      </c>
      <c r="AH515" s="123">
        <f>COUNTIF(Ongoing!$A$2:$X$26,A515)</f>
        <v>0</v>
      </c>
    </row>
    <row r="516" ht="26.25" customHeight="1">
      <c r="A516" s="182" t="s">
        <v>759</v>
      </c>
      <c r="B516" s="182" t="s">
        <v>917</v>
      </c>
      <c r="C516" s="183" t="s">
        <v>57</v>
      </c>
      <c r="D516" s="115" t="s">
        <v>264</v>
      </c>
      <c r="E516" s="115" t="s">
        <v>2961</v>
      </c>
      <c r="F516" s="175" t="s">
        <v>2775</v>
      </c>
      <c r="G516" s="115" t="s">
        <v>4677</v>
      </c>
      <c r="H516" s="176" t="s">
        <v>87</v>
      </c>
      <c r="I516" s="177" t="s">
        <v>487</v>
      </c>
      <c r="J516" s="177" t="s">
        <v>2823</v>
      </c>
      <c r="K516" s="177" t="s">
        <v>2810</v>
      </c>
      <c r="L516" s="177" t="s">
        <v>3022</v>
      </c>
      <c r="M516" s="178" t="s">
        <v>3682</v>
      </c>
      <c r="N516" s="178" t="s">
        <v>2796</v>
      </c>
      <c r="O516" s="178" t="s">
        <v>2781</v>
      </c>
      <c r="P516" s="178" t="s">
        <v>538</v>
      </c>
      <c r="Q516" s="179" t="s">
        <v>538</v>
      </c>
      <c r="R516" s="179" t="s">
        <v>618</v>
      </c>
      <c r="S516" s="182" t="s">
        <v>4678</v>
      </c>
      <c r="T516" s="178" t="s">
        <v>2791</v>
      </c>
      <c r="U516" s="178" t="s">
        <v>2791</v>
      </c>
      <c r="V516" s="178" t="s">
        <v>2791</v>
      </c>
      <c r="W516" s="178" t="s">
        <v>2791</v>
      </c>
      <c r="X516" s="178" t="s">
        <v>2791</v>
      </c>
      <c r="Y516" s="178" t="s">
        <v>2791</v>
      </c>
      <c r="Z516" s="178" t="s">
        <v>2791</v>
      </c>
      <c r="AA516" s="178" t="s">
        <v>2791</v>
      </c>
      <c r="AB516" s="178" t="s">
        <v>2791</v>
      </c>
      <c r="AC516" s="120" t="s">
        <v>2791</v>
      </c>
      <c r="AD516" s="120" t="s">
        <v>2791</v>
      </c>
      <c r="AE516" s="120" t="s">
        <v>2791</v>
      </c>
      <c r="AF516" s="120" t="s">
        <v>2791</v>
      </c>
      <c r="AG516" s="95" t="s">
        <v>3682</v>
      </c>
      <c r="AH516" s="123">
        <f>COUNTIF(Ongoing!$A$2:$X$26,A516)</f>
        <v>0</v>
      </c>
    </row>
    <row r="517" ht="26.25" customHeight="1">
      <c r="A517" s="182" t="s">
        <v>768</v>
      </c>
      <c r="B517" s="182" t="s">
        <v>917</v>
      </c>
      <c r="C517" s="183" t="s">
        <v>59</v>
      </c>
      <c r="D517" s="115" t="s">
        <v>244</v>
      </c>
      <c r="E517" s="115" t="s">
        <v>2987</v>
      </c>
      <c r="F517" s="175" t="s">
        <v>2775</v>
      </c>
      <c r="G517" s="115" t="s">
        <v>4679</v>
      </c>
      <c r="H517" s="176" t="s">
        <v>628</v>
      </c>
      <c r="I517" s="177" t="s">
        <v>320</v>
      </c>
      <c r="J517" s="177" t="s">
        <v>2823</v>
      </c>
      <c r="K517" s="177" t="s">
        <v>2810</v>
      </c>
      <c r="L517" s="177" t="s">
        <v>2879</v>
      </c>
      <c r="M517" s="178" t="s">
        <v>3682</v>
      </c>
      <c r="N517" s="178" t="s">
        <v>2796</v>
      </c>
      <c r="O517" s="178" t="s">
        <v>2781</v>
      </c>
      <c r="P517" s="178" t="s">
        <v>3405</v>
      </c>
      <c r="Q517" s="179" t="s">
        <v>3379</v>
      </c>
      <c r="R517" s="179" t="s">
        <v>618</v>
      </c>
      <c r="S517" s="182" t="s">
        <v>4680</v>
      </c>
      <c r="T517" s="178" t="s">
        <v>2791</v>
      </c>
      <c r="U517" s="178" t="s">
        <v>2791</v>
      </c>
      <c r="V517" s="178" t="s">
        <v>2791</v>
      </c>
      <c r="W517" s="178" t="s">
        <v>2791</v>
      </c>
      <c r="X517" s="178" t="s">
        <v>2791</v>
      </c>
      <c r="Y517" s="178" t="s">
        <v>2791</v>
      </c>
      <c r="Z517" s="178" t="s">
        <v>2791</v>
      </c>
      <c r="AA517" s="178" t="s">
        <v>2791</v>
      </c>
      <c r="AB517" s="178" t="s">
        <v>2791</v>
      </c>
      <c r="AC517" s="120" t="s">
        <v>2791</v>
      </c>
      <c r="AD517" s="120" t="s">
        <v>2791</v>
      </c>
      <c r="AE517" s="120" t="s">
        <v>2791</v>
      </c>
      <c r="AF517" s="120" t="s">
        <v>2791</v>
      </c>
      <c r="AG517" s="95" t="s">
        <v>3682</v>
      </c>
      <c r="AH517" s="123">
        <f>COUNTIF(Ongoing!$A$2:$X$26,A517)</f>
        <v>0</v>
      </c>
    </row>
    <row r="518" ht="26.25" customHeight="1">
      <c r="A518" s="182" t="s">
        <v>729</v>
      </c>
      <c r="B518" s="182" t="s">
        <v>917</v>
      </c>
      <c r="C518" s="183" t="s">
        <v>54</v>
      </c>
      <c r="D518" s="115" t="s">
        <v>244</v>
      </c>
      <c r="E518" s="115" t="s">
        <v>2987</v>
      </c>
      <c r="F518" s="175" t="s">
        <v>2775</v>
      </c>
      <c r="G518" s="115" t="s">
        <v>4681</v>
      </c>
      <c r="H518" s="176" t="s">
        <v>87</v>
      </c>
      <c r="I518" s="177" t="s">
        <v>320</v>
      </c>
      <c r="J518" s="177" t="s">
        <v>2823</v>
      </c>
      <c r="K518" s="177" t="s">
        <v>2810</v>
      </c>
      <c r="L518" s="177" t="s">
        <v>2848</v>
      </c>
      <c r="M518" s="178" t="s">
        <v>3450</v>
      </c>
      <c r="N518" s="178" t="s">
        <v>2796</v>
      </c>
      <c r="O518" s="178" t="s">
        <v>2781</v>
      </c>
      <c r="P518" s="178" t="s">
        <v>4127</v>
      </c>
      <c r="Q518" s="179" t="s">
        <v>4682</v>
      </c>
      <c r="R518" s="179" t="s">
        <v>618</v>
      </c>
      <c r="S518" s="182" t="s">
        <v>4683</v>
      </c>
      <c r="T518" s="178" t="s">
        <v>2791</v>
      </c>
      <c r="U518" s="178" t="s">
        <v>2791</v>
      </c>
      <c r="V518" s="178" t="s">
        <v>2791</v>
      </c>
      <c r="W518" s="178" t="s">
        <v>2791</v>
      </c>
      <c r="X518" s="178" t="s">
        <v>2791</v>
      </c>
      <c r="Y518" s="178" t="s">
        <v>2791</v>
      </c>
      <c r="Z518" s="178" t="s">
        <v>2791</v>
      </c>
      <c r="AA518" s="178" t="s">
        <v>2791</v>
      </c>
      <c r="AB518" s="178" t="s">
        <v>2791</v>
      </c>
      <c r="AC518" s="120" t="s">
        <v>2791</v>
      </c>
      <c r="AD518" s="120" t="s">
        <v>2791</v>
      </c>
      <c r="AE518" s="120" t="s">
        <v>2791</v>
      </c>
      <c r="AF518" s="120" t="s">
        <v>2791</v>
      </c>
      <c r="AG518" s="95" t="s">
        <v>3450</v>
      </c>
      <c r="AH518" s="123">
        <f>COUNTIF(Ongoing!$A$2:$X$26,A518)</f>
        <v>0</v>
      </c>
    </row>
    <row r="519" ht="26.25" customHeight="1">
      <c r="A519" s="182" t="s">
        <v>868</v>
      </c>
      <c r="B519" s="182" t="s">
        <v>63</v>
      </c>
      <c r="C519" s="183" t="s">
        <v>76</v>
      </c>
      <c r="D519" s="115" t="s">
        <v>241</v>
      </c>
      <c r="E519" s="115" t="s">
        <v>3292</v>
      </c>
      <c r="F519" s="175" t="s">
        <v>2775</v>
      </c>
      <c r="G519" s="115" t="s">
        <v>4684</v>
      </c>
      <c r="H519" s="176" t="s">
        <v>686</v>
      </c>
      <c r="I519" s="177" t="s">
        <v>494</v>
      </c>
      <c r="J519" s="177" t="s">
        <v>2823</v>
      </c>
      <c r="K519" s="177" t="s">
        <v>2810</v>
      </c>
      <c r="L519" s="177" t="s">
        <v>3059</v>
      </c>
      <c r="M519" s="178" t="s">
        <v>3239</v>
      </c>
      <c r="N519" s="178" t="s">
        <v>2796</v>
      </c>
      <c r="O519" s="178" t="s">
        <v>2781</v>
      </c>
      <c r="P519" s="178" t="s">
        <v>538</v>
      </c>
      <c r="Q519" s="179" t="s">
        <v>538</v>
      </c>
      <c r="R519" s="179" t="s">
        <v>618</v>
      </c>
      <c r="S519" s="182" t="s">
        <v>4685</v>
      </c>
      <c r="T519" s="178" t="s">
        <v>2791</v>
      </c>
      <c r="U519" s="178" t="s">
        <v>2791</v>
      </c>
      <c r="V519" s="178" t="s">
        <v>2791</v>
      </c>
      <c r="W519" s="178" t="s">
        <v>2791</v>
      </c>
      <c r="X519" s="178" t="s">
        <v>2791</v>
      </c>
      <c r="Y519" s="178" t="s">
        <v>2791</v>
      </c>
      <c r="Z519" s="178" t="s">
        <v>2791</v>
      </c>
      <c r="AA519" s="178" t="s">
        <v>2791</v>
      </c>
      <c r="AB519" s="178" t="s">
        <v>2791</v>
      </c>
      <c r="AC519" s="120" t="s">
        <v>2791</v>
      </c>
      <c r="AD519" s="120" t="s">
        <v>2791</v>
      </c>
      <c r="AE519" s="120" t="s">
        <v>2791</v>
      </c>
      <c r="AF519" s="120" t="s">
        <v>2791</v>
      </c>
      <c r="AG519" s="95" t="s">
        <v>3239</v>
      </c>
      <c r="AH519" s="123">
        <f>COUNTIF(Ongoing!$A$2:$X$26,A519)</f>
        <v>0</v>
      </c>
    </row>
    <row r="520" ht="26.25" customHeight="1">
      <c r="A520" s="182" t="s">
        <v>500</v>
      </c>
      <c r="B520" s="182" t="s">
        <v>78</v>
      </c>
      <c r="C520" s="183" t="s">
        <v>78</v>
      </c>
      <c r="D520" s="115" t="s">
        <v>177</v>
      </c>
      <c r="E520" s="115" t="s">
        <v>3107</v>
      </c>
      <c r="F520" s="175" t="s">
        <v>2775</v>
      </c>
      <c r="G520" s="115" t="s">
        <v>4686</v>
      </c>
      <c r="H520" s="176" t="s">
        <v>622</v>
      </c>
      <c r="I520" s="177" t="s">
        <v>320</v>
      </c>
      <c r="J520" s="177" t="s">
        <v>2823</v>
      </c>
      <c r="K520" s="177" t="s">
        <v>2810</v>
      </c>
      <c r="L520" s="177" t="s">
        <v>4261</v>
      </c>
      <c r="M520" s="178" t="s">
        <v>904</v>
      </c>
      <c r="N520" s="178" t="s">
        <v>2796</v>
      </c>
      <c r="O520" s="178" t="s">
        <v>2781</v>
      </c>
      <c r="P520" s="178" t="s">
        <v>538</v>
      </c>
      <c r="Q520" s="179" t="s">
        <v>538</v>
      </c>
      <c r="R520" s="179" t="s">
        <v>413</v>
      </c>
      <c r="S520" s="182" t="s">
        <v>4687</v>
      </c>
      <c r="T520" s="178" t="s">
        <v>2791</v>
      </c>
      <c r="U520" s="178" t="s">
        <v>2791</v>
      </c>
      <c r="V520" s="178" t="s">
        <v>2791</v>
      </c>
      <c r="W520" s="178" t="s">
        <v>2791</v>
      </c>
      <c r="X520" s="178" t="s">
        <v>2791</v>
      </c>
      <c r="Y520" s="178" t="s">
        <v>2791</v>
      </c>
      <c r="Z520" s="178" t="s">
        <v>2791</v>
      </c>
      <c r="AA520" s="178" t="s">
        <v>2791</v>
      </c>
      <c r="AB520" s="178" t="s">
        <v>2791</v>
      </c>
      <c r="AC520" s="120" t="s">
        <v>2791</v>
      </c>
      <c r="AD520" s="120" t="s">
        <v>2791</v>
      </c>
      <c r="AE520" s="120" t="s">
        <v>2791</v>
      </c>
      <c r="AF520" s="120" t="s">
        <v>2791</v>
      </c>
      <c r="AG520" s="95" t="s">
        <v>904</v>
      </c>
      <c r="AH520" s="123">
        <f>COUNTIF(Ongoing!$A$2:$X$26,A520)</f>
        <v>0</v>
      </c>
    </row>
    <row r="521" ht="26.25" customHeight="1">
      <c r="A521" s="182" t="s">
        <v>495</v>
      </c>
      <c r="B521" s="182" t="s">
        <v>78</v>
      </c>
      <c r="C521" s="183" t="s">
        <v>78</v>
      </c>
      <c r="D521" s="115" t="s">
        <v>259</v>
      </c>
      <c r="E521" s="115" t="s">
        <v>3064</v>
      </c>
      <c r="F521" s="175" t="s">
        <v>2775</v>
      </c>
      <c r="G521" s="115" t="s">
        <v>4688</v>
      </c>
      <c r="H521" s="176" t="s">
        <v>320</v>
      </c>
      <c r="I521" s="177" t="s">
        <v>496</v>
      </c>
      <c r="J521" s="177" t="s">
        <v>2810</v>
      </c>
      <c r="K521" s="177" t="s">
        <v>2810</v>
      </c>
      <c r="L521" s="177" t="s">
        <v>3221</v>
      </c>
      <c r="M521" s="178" t="s">
        <v>3649</v>
      </c>
      <c r="N521" s="178" t="s">
        <v>2796</v>
      </c>
      <c r="O521" s="178" t="s">
        <v>2781</v>
      </c>
      <c r="P521" s="178" t="s">
        <v>538</v>
      </c>
      <c r="Q521" s="179" t="s">
        <v>538</v>
      </c>
      <c r="R521" s="179" t="s">
        <v>413</v>
      </c>
      <c r="S521" s="182" t="s">
        <v>4689</v>
      </c>
      <c r="T521" s="178" t="s">
        <v>2791</v>
      </c>
      <c r="U521" s="178" t="s">
        <v>2791</v>
      </c>
      <c r="V521" s="178" t="s">
        <v>2791</v>
      </c>
      <c r="W521" s="178" t="s">
        <v>2791</v>
      </c>
      <c r="X521" s="178" t="s">
        <v>2791</v>
      </c>
      <c r="Y521" s="178" t="s">
        <v>2791</v>
      </c>
      <c r="Z521" s="178" t="s">
        <v>2791</v>
      </c>
      <c r="AA521" s="178" t="s">
        <v>2791</v>
      </c>
      <c r="AB521" s="178" t="s">
        <v>2791</v>
      </c>
      <c r="AC521" s="120" t="s">
        <v>2791</v>
      </c>
      <c r="AD521" s="120" t="s">
        <v>2791</v>
      </c>
      <c r="AE521" s="120" t="s">
        <v>2791</v>
      </c>
      <c r="AF521" s="120" t="s">
        <v>2791</v>
      </c>
      <c r="AG521" s="95" t="s">
        <v>3649</v>
      </c>
      <c r="AH521" s="123">
        <f>COUNTIF(Ongoing!$A$2:$X$26,A521)</f>
        <v>0</v>
      </c>
    </row>
    <row r="522" ht="26.25" customHeight="1">
      <c r="A522" s="182" t="s">
        <v>657</v>
      </c>
      <c r="B522" s="182" t="s">
        <v>63</v>
      </c>
      <c r="C522" s="183" t="s">
        <v>64</v>
      </c>
      <c r="D522" s="115" t="s">
        <v>116</v>
      </c>
      <c r="E522" s="115" t="s">
        <v>2949</v>
      </c>
      <c r="F522" s="175" t="s">
        <v>2775</v>
      </c>
      <c r="G522" s="115" t="s">
        <v>4690</v>
      </c>
      <c r="H522" s="176" t="s">
        <v>626</v>
      </c>
      <c r="I522" s="177" t="s">
        <v>626</v>
      </c>
      <c r="J522" s="177" t="s">
        <v>2810</v>
      </c>
      <c r="K522" s="177" t="s">
        <v>2810</v>
      </c>
      <c r="L522" s="177" t="s">
        <v>584</v>
      </c>
      <c r="M522" s="178" t="s">
        <v>3646</v>
      </c>
      <c r="N522" s="178" t="s">
        <v>2796</v>
      </c>
      <c r="O522" s="178" t="s">
        <v>2781</v>
      </c>
      <c r="P522" s="178" t="s">
        <v>538</v>
      </c>
      <c r="Q522" s="179" t="s">
        <v>538</v>
      </c>
      <c r="R522" s="179" t="s">
        <v>618</v>
      </c>
      <c r="S522" s="182" t="s">
        <v>4691</v>
      </c>
      <c r="T522" s="178" t="s">
        <v>2791</v>
      </c>
      <c r="U522" s="178" t="s">
        <v>2791</v>
      </c>
      <c r="V522" s="178" t="s">
        <v>2791</v>
      </c>
      <c r="W522" s="178" t="s">
        <v>2791</v>
      </c>
      <c r="X522" s="178" t="s">
        <v>2791</v>
      </c>
      <c r="Y522" s="178" t="s">
        <v>2791</v>
      </c>
      <c r="Z522" s="178" t="s">
        <v>2791</v>
      </c>
      <c r="AA522" s="178" t="s">
        <v>2791</v>
      </c>
      <c r="AB522" s="178" t="s">
        <v>2791</v>
      </c>
      <c r="AC522" s="120" t="s">
        <v>2791</v>
      </c>
      <c r="AD522" s="120" t="s">
        <v>2791</v>
      </c>
      <c r="AE522" s="120" t="s">
        <v>2791</v>
      </c>
      <c r="AF522" s="120" t="s">
        <v>2791</v>
      </c>
      <c r="AG522" s="95" t="s">
        <v>3646</v>
      </c>
      <c r="AH522" s="123">
        <f>COUNTIF(Ongoing!$A$2:$X$26,A522)</f>
        <v>0</v>
      </c>
    </row>
    <row r="523" ht="26.25" customHeight="1">
      <c r="A523" s="182" t="s">
        <v>631</v>
      </c>
      <c r="B523" s="182" t="s">
        <v>63</v>
      </c>
      <c r="C523" s="183" t="s">
        <v>63</v>
      </c>
      <c r="D523" s="115" t="s">
        <v>116</v>
      </c>
      <c r="E523" s="115" t="s">
        <v>2949</v>
      </c>
      <c r="F523" s="175" t="s">
        <v>2775</v>
      </c>
      <c r="G523" s="115" t="s">
        <v>4692</v>
      </c>
      <c r="H523" s="176" t="s">
        <v>577</v>
      </c>
      <c r="I523" s="177" t="s">
        <v>505</v>
      </c>
      <c r="J523" s="177" t="s">
        <v>2810</v>
      </c>
      <c r="K523" s="177" t="s">
        <v>2810</v>
      </c>
      <c r="L523" s="177" t="s">
        <v>584</v>
      </c>
      <c r="M523" s="178" t="s">
        <v>3649</v>
      </c>
      <c r="N523" s="178" t="s">
        <v>2796</v>
      </c>
      <c r="O523" s="178" t="s">
        <v>2781</v>
      </c>
      <c r="P523" s="178" t="s">
        <v>538</v>
      </c>
      <c r="Q523" s="179" t="s">
        <v>538</v>
      </c>
      <c r="R523" s="179" t="s">
        <v>618</v>
      </c>
      <c r="S523" s="182" t="s">
        <v>4693</v>
      </c>
      <c r="T523" s="178" t="s">
        <v>2791</v>
      </c>
      <c r="U523" s="178" t="s">
        <v>2791</v>
      </c>
      <c r="V523" s="178" t="s">
        <v>2791</v>
      </c>
      <c r="W523" s="178" t="s">
        <v>2791</v>
      </c>
      <c r="X523" s="178" t="s">
        <v>2791</v>
      </c>
      <c r="Y523" s="178" t="s">
        <v>2791</v>
      </c>
      <c r="Z523" s="178" t="s">
        <v>2791</v>
      </c>
      <c r="AA523" s="178" t="s">
        <v>2791</v>
      </c>
      <c r="AB523" s="178" t="s">
        <v>2791</v>
      </c>
      <c r="AC523" s="120" t="s">
        <v>2791</v>
      </c>
      <c r="AD523" s="120" t="s">
        <v>2791</v>
      </c>
      <c r="AE523" s="120" t="s">
        <v>2791</v>
      </c>
      <c r="AF523" s="120" t="s">
        <v>2791</v>
      </c>
      <c r="AG523" s="95" t="s">
        <v>3649</v>
      </c>
      <c r="AH523" s="123">
        <f>COUNTIF(Ongoing!$A$2:$X$26,A523)</f>
        <v>0</v>
      </c>
    </row>
    <row r="524" ht="26.25" customHeight="1">
      <c r="A524" s="182" t="s">
        <v>786</v>
      </c>
      <c r="B524" s="182" t="s">
        <v>917</v>
      </c>
      <c r="C524" s="183" t="s">
        <v>66</v>
      </c>
      <c r="D524" s="115" t="s">
        <v>116</v>
      </c>
      <c r="E524" s="115" t="s">
        <v>2949</v>
      </c>
      <c r="F524" s="175" t="s">
        <v>2775</v>
      </c>
      <c r="G524" s="115" t="s">
        <v>4694</v>
      </c>
      <c r="H524" s="176" t="s">
        <v>628</v>
      </c>
      <c r="I524" s="177" t="s">
        <v>320</v>
      </c>
      <c r="J524" s="177" t="s">
        <v>2823</v>
      </c>
      <c r="K524" s="177" t="s">
        <v>2810</v>
      </c>
      <c r="L524" s="177" t="s">
        <v>584</v>
      </c>
      <c r="M524" s="178" t="s">
        <v>3234</v>
      </c>
      <c r="N524" s="178" t="s">
        <v>2796</v>
      </c>
      <c r="O524" s="178" t="s">
        <v>2781</v>
      </c>
      <c r="P524" s="178" t="s">
        <v>538</v>
      </c>
      <c r="Q524" s="179" t="s">
        <v>538</v>
      </c>
      <c r="R524" s="179" t="s">
        <v>618</v>
      </c>
      <c r="S524" s="182" t="s">
        <v>4695</v>
      </c>
      <c r="T524" s="178" t="s">
        <v>2791</v>
      </c>
      <c r="U524" s="178" t="s">
        <v>2791</v>
      </c>
      <c r="V524" s="178" t="s">
        <v>2791</v>
      </c>
      <c r="W524" s="178" t="s">
        <v>2791</v>
      </c>
      <c r="X524" s="178" t="s">
        <v>2791</v>
      </c>
      <c r="Y524" s="178" t="s">
        <v>2791</v>
      </c>
      <c r="Z524" s="178" t="s">
        <v>2791</v>
      </c>
      <c r="AA524" s="178" t="s">
        <v>2791</v>
      </c>
      <c r="AB524" s="178" t="s">
        <v>2791</v>
      </c>
      <c r="AC524" s="120" t="s">
        <v>2791</v>
      </c>
      <c r="AD524" s="120" t="s">
        <v>2791</v>
      </c>
      <c r="AE524" s="120" t="s">
        <v>2791</v>
      </c>
      <c r="AF524" s="120" t="s">
        <v>2791</v>
      </c>
      <c r="AG524" s="95" t="s">
        <v>3234</v>
      </c>
      <c r="AH524" s="123">
        <f>COUNTIF(Ongoing!$A$2:$X$26,A524)</f>
        <v>0</v>
      </c>
    </row>
    <row r="525" ht="26.25" customHeight="1">
      <c r="A525" s="182" t="s">
        <v>728</v>
      </c>
      <c r="B525" s="182" t="s">
        <v>917</v>
      </c>
      <c r="C525" s="183" t="s">
        <v>54</v>
      </c>
      <c r="D525" s="115" t="s">
        <v>197</v>
      </c>
      <c r="E525" s="115" t="s">
        <v>2994</v>
      </c>
      <c r="F525" s="175" t="s">
        <v>2775</v>
      </c>
      <c r="G525" s="115" t="s">
        <v>4696</v>
      </c>
      <c r="H525" s="176" t="s">
        <v>320</v>
      </c>
      <c r="I525" s="177" t="s">
        <v>491</v>
      </c>
      <c r="J525" s="177" t="s">
        <v>2810</v>
      </c>
      <c r="K525" s="177" t="s">
        <v>2810</v>
      </c>
      <c r="L525" s="177" t="s">
        <v>3245</v>
      </c>
      <c r="M525" s="178" t="s">
        <v>3646</v>
      </c>
      <c r="N525" s="178" t="s">
        <v>2796</v>
      </c>
      <c r="O525" s="178" t="s">
        <v>2781</v>
      </c>
      <c r="P525" s="178" t="s">
        <v>2990</v>
      </c>
      <c r="Q525" s="179" t="s">
        <v>2990</v>
      </c>
      <c r="R525" s="179" t="s">
        <v>618</v>
      </c>
      <c r="S525" s="182" t="s">
        <v>4697</v>
      </c>
      <c r="T525" s="178" t="s">
        <v>2791</v>
      </c>
      <c r="U525" s="178" t="s">
        <v>2791</v>
      </c>
      <c r="V525" s="178" t="s">
        <v>2791</v>
      </c>
      <c r="W525" s="178" t="s">
        <v>2791</v>
      </c>
      <c r="X525" s="178" t="s">
        <v>2791</v>
      </c>
      <c r="Y525" s="178" t="s">
        <v>2791</v>
      </c>
      <c r="Z525" s="178" t="s">
        <v>2791</v>
      </c>
      <c r="AA525" s="178" t="s">
        <v>2791</v>
      </c>
      <c r="AB525" s="178" t="s">
        <v>2791</v>
      </c>
      <c r="AC525" s="120" t="s">
        <v>2791</v>
      </c>
      <c r="AD525" s="120" t="s">
        <v>2791</v>
      </c>
      <c r="AE525" s="120" t="s">
        <v>2791</v>
      </c>
      <c r="AF525" s="120" t="s">
        <v>2791</v>
      </c>
      <c r="AG525" s="95" t="s">
        <v>3646</v>
      </c>
      <c r="AH525" s="123">
        <f>COUNTIF(Ongoing!$A$2:$X$26,A525)</f>
        <v>0</v>
      </c>
    </row>
    <row r="526" ht="26.25" customHeight="1">
      <c r="A526" s="182" t="s">
        <v>645</v>
      </c>
      <c r="B526" s="182" t="s">
        <v>63</v>
      </c>
      <c r="C526" s="183" t="s">
        <v>64</v>
      </c>
      <c r="D526" s="115" t="s">
        <v>151</v>
      </c>
      <c r="E526" s="115" t="s">
        <v>2901</v>
      </c>
      <c r="F526" s="175" t="s">
        <v>2775</v>
      </c>
      <c r="G526" s="115" t="s">
        <v>4698</v>
      </c>
      <c r="H526" s="176" t="s">
        <v>87</v>
      </c>
      <c r="I526" s="177" t="s">
        <v>320</v>
      </c>
      <c r="J526" s="177" t="s">
        <v>2810</v>
      </c>
      <c r="K526" s="177" t="s">
        <v>2810</v>
      </c>
      <c r="L526" s="177" t="s">
        <v>3245</v>
      </c>
      <c r="M526" s="178" t="s">
        <v>1214</v>
      </c>
      <c r="N526" s="178" t="s">
        <v>2796</v>
      </c>
      <c r="O526" s="178" t="s">
        <v>2781</v>
      </c>
      <c r="P526" s="178" t="s">
        <v>538</v>
      </c>
      <c r="Q526" s="179" t="s">
        <v>538</v>
      </c>
      <c r="R526" s="179" t="s">
        <v>618</v>
      </c>
      <c r="S526" s="182" t="s">
        <v>4699</v>
      </c>
      <c r="T526" s="178" t="s">
        <v>2791</v>
      </c>
      <c r="U526" s="178" t="s">
        <v>2791</v>
      </c>
      <c r="V526" s="178" t="s">
        <v>2791</v>
      </c>
      <c r="W526" s="178" t="s">
        <v>2791</v>
      </c>
      <c r="X526" s="178" t="s">
        <v>2791</v>
      </c>
      <c r="Y526" s="178" t="s">
        <v>2791</v>
      </c>
      <c r="Z526" s="178" t="s">
        <v>2791</v>
      </c>
      <c r="AA526" s="178" t="s">
        <v>2791</v>
      </c>
      <c r="AB526" s="178" t="s">
        <v>2791</v>
      </c>
      <c r="AC526" s="120" t="s">
        <v>2791</v>
      </c>
      <c r="AD526" s="120" t="s">
        <v>2791</v>
      </c>
      <c r="AE526" s="120" t="s">
        <v>2791</v>
      </c>
      <c r="AF526" s="120" t="s">
        <v>2791</v>
      </c>
      <c r="AG526" s="95" t="s">
        <v>1214</v>
      </c>
      <c r="AH526" s="123">
        <f>COUNTIF(Ongoing!$A$2:$X$26,A526)</f>
        <v>0</v>
      </c>
    </row>
    <row r="527" ht="26.25" customHeight="1">
      <c r="A527" s="182" t="s">
        <v>459</v>
      </c>
      <c r="B527" s="182" t="s">
        <v>917</v>
      </c>
      <c r="C527" s="183" t="s">
        <v>53</v>
      </c>
      <c r="D527" s="115" t="s">
        <v>98</v>
      </c>
      <c r="E527" s="115" t="s">
        <v>2889</v>
      </c>
      <c r="F527" s="175" t="s">
        <v>2775</v>
      </c>
      <c r="G527" s="115" t="s">
        <v>4700</v>
      </c>
      <c r="H527" s="176" t="s">
        <v>4701</v>
      </c>
      <c r="I527" s="177" t="s">
        <v>460</v>
      </c>
      <c r="J527" s="177" t="s">
        <v>1834</v>
      </c>
      <c r="K527" s="177" t="s">
        <v>3432</v>
      </c>
      <c r="L527" s="177" t="s">
        <v>3029</v>
      </c>
      <c r="M527" s="178" t="s">
        <v>2836</v>
      </c>
      <c r="N527" s="178" t="s">
        <v>2796</v>
      </c>
      <c r="O527" s="178" t="s">
        <v>2781</v>
      </c>
      <c r="P527" s="178" t="s">
        <v>538</v>
      </c>
      <c r="Q527" s="179" t="s">
        <v>538</v>
      </c>
      <c r="R527" s="179" t="s">
        <v>431</v>
      </c>
      <c r="S527" s="182" t="s">
        <v>4702</v>
      </c>
      <c r="T527" s="178" t="s">
        <v>2791</v>
      </c>
      <c r="U527" s="178" t="s">
        <v>2791</v>
      </c>
      <c r="V527" s="178" t="s">
        <v>2791</v>
      </c>
      <c r="W527" s="178" t="s">
        <v>2791</v>
      </c>
      <c r="X527" s="178" t="s">
        <v>2791</v>
      </c>
      <c r="Y527" s="178" t="s">
        <v>2791</v>
      </c>
      <c r="Z527" s="178" t="s">
        <v>2791</v>
      </c>
      <c r="AA527" s="178" t="s">
        <v>2791</v>
      </c>
      <c r="AB527" s="178" t="s">
        <v>2791</v>
      </c>
      <c r="AC527" s="120" t="s">
        <v>2791</v>
      </c>
      <c r="AD527" s="120" t="s">
        <v>2791</v>
      </c>
      <c r="AE527" s="120" t="s">
        <v>2791</v>
      </c>
      <c r="AF527" s="120" t="s">
        <v>2791</v>
      </c>
      <c r="AG527" s="95" t="s">
        <v>2836</v>
      </c>
      <c r="AH527" s="123">
        <f>COUNTIF(Ongoing!$A$2:$X$26,A527)</f>
        <v>0</v>
      </c>
    </row>
    <row r="528" ht="26.25" customHeight="1">
      <c r="A528" s="182" t="s">
        <v>282</v>
      </c>
      <c r="B528" s="182" t="s">
        <v>917</v>
      </c>
      <c r="C528" s="183" t="s">
        <v>53</v>
      </c>
      <c r="D528" s="115" t="s">
        <v>98</v>
      </c>
      <c r="E528" s="115" t="s">
        <v>2889</v>
      </c>
      <c r="F528" s="175" t="s">
        <v>2775</v>
      </c>
      <c r="G528" s="115" t="s">
        <v>4703</v>
      </c>
      <c r="H528" s="176" t="s">
        <v>3184</v>
      </c>
      <c r="I528" s="177" t="s">
        <v>283</v>
      </c>
      <c r="J528" s="177" t="s">
        <v>3200</v>
      </c>
      <c r="K528" s="177" t="s">
        <v>3730</v>
      </c>
      <c r="L528" s="177" t="s">
        <v>3294</v>
      </c>
      <c r="M528" s="178" t="s">
        <v>3195</v>
      </c>
      <c r="N528" s="178" t="s">
        <v>2796</v>
      </c>
      <c r="O528" s="178" t="s">
        <v>2781</v>
      </c>
      <c r="P528" s="178" t="s">
        <v>538</v>
      </c>
      <c r="Q528" s="179" t="s">
        <v>538</v>
      </c>
      <c r="R528" s="179" t="s">
        <v>269</v>
      </c>
      <c r="S528" s="182" t="s">
        <v>4704</v>
      </c>
      <c r="T528" s="178" t="s">
        <v>2791</v>
      </c>
      <c r="U528" s="178" t="s">
        <v>2791</v>
      </c>
      <c r="V528" s="178" t="s">
        <v>2791</v>
      </c>
      <c r="W528" s="178" t="s">
        <v>2791</v>
      </c>
      <c r="X528" s="178" t="s">
        <v>2791</v>
      </c>
      <c r="Y528" s="178" t="s">
        <v>2791</v>
      </c>
      <c r="Z528" s="178" t="s">
        <v>2791</v>
      </c>
      <c r="AA528" s="178" t="s">
        <v>2791</v>
      </c>
      <c r="AB528" s="178" t="s">
        <v>2791</v>
      </c>
      <c r="AC528" s="120" t="s">
        <v>2791</v>
      </c>
      <c r="AD528" s="120" t="s">
        <v>2791</v>
      </c>
      <c r="AE528" s="120" t="s">
        <v>2791</v>
      </c>
      <c r="AF528" s="120" t="s">
        <v>2791</v>
      </c>
      <c r="AG528" s="95" t="s">
        <v>3195</v>
      </c>
      <c r="AH528" s="123">
        <f>COUNTIF(Ongoing!$A$2:$X$26,A528)</f>
        <v>0</v>
      </c>
    </row>
    <row r="529" ht="26.25" customHeight="1">
      <c r="A529" s="182" t="s">
        <v>742</v>
      </c>
      <c r="B529" s="182" t="s">
        <v>917</v>
      </c>
      <c r="C529" s="183" t="s">
        <v>56</v>
      </c>
      <c r="D529" s="115" t="s">
        <v>110</v>
      </c>
      <c r="E529" s="115" t="s">
        <v>2774</v>
      </c>
      <c r="F529" s="175" t="s">
        <v>2775</v>
      </c>
      <c r="G529" s="115" t="s">
        <v>4705</v>
      </c>
      <c r="H529" s="176" t="s">
        <v>538</v>
      </c>
      <c r="I529" s="177" t="s">
        <v>538</v>
      </c>
      <c r="J529" s="177" t="s">
        <v>4024</v>
      </c>
      <c r="K529" s="177" t="s">
        <v>4024</v>
      </c>
      <c r="L529" s="177" t="s">
        <v>4088</v>
      </c>
      <c r="M529" s="178" t="s">
        <v>207</v>
      </c>
      <c r="N529" s="178" t="s">
        <v>2796</v>
      </c>
      <c r="O529" s="178" t="s">
        <v>2781</v>
      </c>
      <c r="P529" s="178" t="s">
        <v>413</v>
      </c>
      <c r="Q529" s="179" t="s">
        <v>2978</v>
      </c>
      <c r="R529" s="179" t="s">
        <v>618</v>
      </c>
      <c r="S529" s="182" t="s">
        <v>4706</v>
      </c>
      <c r="T529" s="178" t="s">
        <v>2854</v>
      </c>
      <c r="U529" s="178" t="s">
        <v>2831</v>
      </c>
      <c r="V529" s="178" t="s">
        <v>2909</v>
      </c>
      <c r="W529" s="178" t="s">
        <v>2873</v>
      </c>
      <c r="X529" s="178" t="s">
        <v>2831</v>
      </c>
      <c r="Y529" s="178" t="s">
        <v>2984</v>
      </c>
      <c r="Z529" s="178" t="s">
        <v>3051</v>
      </c>
      <c r="AA529" s="178" t="s">
        <v>2791</v>
      </c>
      <c r="AB529" s="178" t="s">
        <v>2791</v>
      </c>
      <c r="AC529" s="120" t="s">
        <v>2791</v>
      </c>
      <c r="AD529" s="120" t="s">
        <v>2791</v>
      </c>
      <c r="AE529" s="120" t="s">
        <v>2791</v>
      </c>
      <c r="AF529" s="120" t="s">
        <v>2791</v>
      </c>
      <c r="AG529" s="95" t="s">
        <v>207</v>
      </c>
      <c r="AH529" s="123">
        <f>COUNTIF(Ongoing!$A$2:$X$26,A529)</f>
        <v>0</v>
      </c>
    </row>
    <row r="530" ht="26.25" customHeight="1">
      <c r="A530" s="182" t="s">
        <v>564</v>
      </c>
      <c r="B530" s="182" t="s">
        <v>78</v>
      </c>
      <c r="C530" s="183" t="s">
        <v>124</v>
      </c>
      <c r="D530" s="115" t="s">
        <v>116</v>
      </c>
      <c r="E530" s="115" t="s">
        <v>2949</v>
      </c>
      <c r="F530" s="175" t="s">
        <v>2775</v>
      </c>
      <c r="G530" s="115" t="s">
        <v>4707</v>
      </c>
      <c r="H530" s="176" t="s">
        <v>538</v>
      </c>
      <c r="I530" s="177" t="s">
        <v>320</v>
      </c>
      <c r="J530" s="177" t="s">
        <v>4024</v>
      </c>
      <c r="K530" s="177" t="s">
        <v>2810</v>
      </c>
      <c r="L530" s="177" t="s">
        <v>4261</v>
      </c>
      <c r="M530" s="178" t="s">
        <v>4462</v>
      </c>
      <c r="N530" s="178" t="s">
        <v>2796</v>
      </c>
      <c r="O530" s="178" t="s">
        <v>2781</v>
      </c>
      <c r="P530" s="178" t="s">
        <v>538</v>
      </c>
      <c r="Q530" s="179" t="s">
        <v>538</v>
      </c>
      <c r="R530" s="179" t="s">
        <v>413</v>
      </c>
      <c r="S530" s="182" t="s">
        <v>4708</v>
      </c>
      <c r="T530" s="178" t="s">
        <v>2791</v>
      </c>
      <c r="U530" s="178" t="s">
        <v>2791</v>
      </c>
      <c r="V530" s="178" t="s">
        <v>2791</v>
      </c>
      <c r="W530" s="178" t="s">
        <v>2791</v>
      </c>
      <c r="X530" s="178" t="s">
        <v>2791</v>
      </c>
      <c r="Y530" s="178" t="s">
        <v>2791</v>
      </c>
      <c r="Z530" s="178" t="s">
        <v>2791</v>
      </c>
      <c r="AA530" s="178" t="s">
        <v>2791</v>
      </c>
      <c r="AB530" s="178" t="s">
        <v>2791</v>
      </c>
      <c r="AC530" s="120" t="s">
        <v>2791</v>
      </c>
      <c r="AD530" s="120" t="s">
        <v>2791</v>
      </c>
      <c r="AE530" s="120" t="s">
        <v>2791</v>
      </c>
      <c r="AF530" s="120" t="s">
        <v>2791</v>
      </c>
      <c r="AG530" s="95" t="s">
        <v>4462</v>
      </c>
      <c r="AH530" s="123">
        <f>COUNTIF(Ongoing!$A$2:$X$26,A530)</f>
        <v>0</v>
      </c>
    </row>
    <row r="531" ht="26.25" customHeight="1">
      <c r="A531" s="182" t="s">
        <v>551</v>
      </c>
      <c r="B531" s="182" t="s">
        <v>78</v>
      </c>
      <c r="C531" s="183" t="s">
        <v>124</v>
      </c>
      <c r="D531" s="115" t="s">
        <v>256</v>
      </c>
      <c r="E531" s="115" t="s">
        <v>3012</v>
      </c>
      <c r="F531" s="175" t="s">
        <v>2775</v>
      </c>
      <c r="G531" s="115" t="s">
        <v>4709</v>
      </c>
      <c r="H531" s="176" t="s">
        <v>538</v>
      </c>
      <c r="I531" s="177" t="s">
        <v>320</v>
      </c>
      <c r="J531" s="177" t="s">
        <v>4024</v>
      </c>
      <c r="K531" s="177" t="s">
        <v>2810</v>
      </c>
      <c r="L531" s="177" t="s">
        <v>2811</v>
      </c>
      <c r="M531" s="178" t="s">
        <v>3143</v>
      </c>
      <c r="N531" s="178" t="s">
        <v>2796</v>
      </c>
      <c r="O531" s="178" t="s">
        <v>2781</v>
      </c>
      <c r="P531" s="178" t="s">
        <v>2967</v>
      </c>
      <c r="Q531" s="179" t="s">
        <v>2990</v>
      </c>
      <c r="R531" s="179" t="s">
        <v>413</v>
      </c>
      <c r="S531" s="182" t="s">
        <v>4710</v>
      </c>
      <c r="T531" s="178" t="s">
        <v>2791</v>
      </c>
      <c r="U531" s="178" t="s">
        <v>2791</v>
      </c>
      <c r="V531" s="178" t="s">
        <v>2791</v>
      </c>
      <c r="W531" s="178" t="s">
        <v>2791</v>
      </c>
      <c r="X531" s="178" t="s">
        <v>2791</v>
      </c>
      <c r="Y531" s="178" t="s">
        <v>2791</v>
      </c>
      <c r="Z531" s="178" t="s">
        <v>2791</v>
      </c>
      <c r="AA531" s="178" t="s">
        <v>2791</v>
      </c>
      <c r="AB531" s="178" t="s">
        <v>2791</v>
      </c>
      <c r="AC531" s="120" t="s">
        <v>2791</v>
      </c>
      <c r="AD531" s="120" t="s">
        <v>2791</v>
      </c>
      <c r="AE531" s="120" t="s">
        <v>2791</v>
      </c>
      <c r="AF531" s="120" t="s">
        <v>2791</v>
      </c>
      <c r="AG531" s="95" t="s">
        <v>3143</v>
      </c>
      <c r="AH531" s="123">
        <f>COUNTIF(Ongoing!$A$2:$X$26,A531)</f>
        <v>0</v>
      </c>
    </row>
    <row r="532" ht="26.25" customHeight="1">
      <c r="A532" s="182" t="s">
        <v>630</v>
      </c>
      <c r="B532" s="182" t="s">
        <v>63</v>
      </c>
      <c r="C532" s="183" t="s">
        <v>63</v>
      </c>
      <c r="D532" s="115" t="s">
        <v>113</v>
      </c>
      <c r="E532" s="115" t="s">
        <v>2845</v>
      </c>
      <c r="F532" s="175" t="s">
        <v>2775</v>
      </c>
      <c r="G532" s="115" t="s">
        <v>4711</v>
      </c>
      <c r="H532" s="176" t="s">
        <v>538</v>
      </c>
      <c r="I532" s="177" t="s">
        <v>320</v>
      </c>
      <c r="J532" s="177" t="s">
        <v>4024</v>
      </c>
      <c r="K532" s="177" t="s">
        <v>2810</v>
      </c>
      <c r="L532" s="177" t="s">
        <v>2794</v>
      </c>
      <c r="M532" s="178" t="s">
        <v>3143</v>
      </c>
      <c r="N532" s="178" t="s">
        <v>2796</v>
      </c>
      <c r="O532" s="178" t="s">
        <v>2781</v>
      </c>
      <c r="P532" s="178" t="s">
        <v>419</v>
      </c>
      <c r="Q532" s="179" t="s">
        <v>2879</v>
      </c>
      <c r="R532" s="179" t="s">
        <v>618</v>
      </c>
      <c r="S532" s="182" t="s">
        <v>4712</v>
      </c>
      <c r="T532" s="178" t="s">
        <v>2791</v>
      </c>
      <c r="U532" s="178" t="s">
        <v>2791</v>
      </c>
      <c r="V532" s="178" t="s">
        <v>2791</v>
      </c>
      <c r="W532" s="178" t="s">
        <v>2791</v>
      </c>
      <c r="X532" s="178" t="s">
        <v>2791</v>
      </c>
      <c r="Y532" s="178" t="s">
        <v>2791</v>
      </c>
      <c r="Z532" s="178" t="s">
        <v>2791</v>
      </c>
      <c r="AA532" s="178" t="s">
        <v>2791</v>
      </c>
      <c r="AB532" s="178" t="s">
        <v>2791</v>
      </c>
      <c r="AC532" s="120" t="s">
        <v>2791</v>
      </c>
      <c r="AD532" s="120" t="s">
        <v>2791</v>
      </c>
      <c r="AE532" s="120" t="s">
        <v>2791</v>
      </c>
      <c r="AF532" s="120" t="s">
        <v>2791</v>
      </c>
      <c r="AG532" s="95" t="s">
        <v>3143</v>
      </c>
      <c r="AH532" s="123">
        <f>COUNTIF(Ongoing!$A$2:$X$26,A532)</f>
        <v>0</v>
      </c>
    </row>
    <row r="533" ht="26.25" customHeight="1">
      <c r="A533" s="182" t="s">
        <v>797</v>
      </c>
      <c r="B533" s="182" t="s">
        <v>63</v>
      </c>
      <c r="C533" s="183" t="s">
        <v>70</v>
      </c>
      <c r="D533" s="115" t="s">
        <v>103</v>
      </c>
      <c r="E533" s="115" t="s">
        <v>3033</v>
      </c>
      <c r="F533" s="175" t="s">
        <v>2775</v>
      </c>
      <c r="G533" s="115" t="s">
        <v>4713</v>
      </c>
      <c r="H533" s="176" t="s">
        <v>538</v>
      </c>
      <c r="I533" s="177" t="s">
        <v>320</v>
      </c>
      <c r="J533" s="177" t="s">
        <v>4024</v>
      </c>
      <c r="K533" s="177" t="s">
        <v>2810</v>
      </c>
      <c r="L533" s="177" t="s">
        <v>3221</v>
      </c>
      <c r="M533" s="178" t="s">
        <v>4462</v>
      </c>
      <c r="N533" s="178" t="s">
        <v>2796</v>
      </c>
      <c r="O533" s="178" t="s">
        <v>2781</v>
      </c>
      <c r="P533" s="178" t="s">
        <v>2999</v>
      </c>
      <c r="Q533" s="179" t="s">
        <v>2956</v>
      </c>
      <c r="R533" s="179" t="s">
        <v>618</v>
      </c>
      <c r="S533" s="182" t="s">
        <v>4714</v>
      </c>
      <c r="T533" s="178" t="s">
        <v>2791</v>
      </c>
      <c r="U533" s="178" t="s">
        <v>2791</v>
      </c>
      <c r="V533" s="178" t="s">
        <v>2791</v>
      </c>
      <c r="W533" s="178" t="s">
        <v>2791</v>
      </c>
      <c r="X533" s="178" t="s">
        <v>2791</v>
      </c>
      <c r="Y533" s="178" t="s">
        <v>2791</v>
      </c>
      <c r="Z533" s="178" t="s">
        <v>2791</v>
      </c>
      <c r="AA533" s="178" t="s">
        <v>2791</v>
      </c>
      <c r="AB533" s="178" t="s">
        <v>2791</v>
      </c>
      <c r="AC533" s="120" t="s">
        <v>2791</v>
      </c>
      <c r="AD533" s="120" t="s">
        <v>2791</v>
      </c>
      <c r="AE533" s="120" t="s">
        <v>2791</v>
      </c>
      <c r="AF533" s="120" t="s">
        <v>2791</v>
      </c>
      <c r="AG533" s="95" t="s">
        <v>4462</v>
      </c>
      <c r="AH533" s="123">
        <f>COUNTIF(Ongoing!$A$2:$X$26,A533)</f>
        <v>0</v>
      </c>
    </row>
    <row r="534" ht="26.25" customHeight="1">
      <c r="A534" s="182" t="s">
        <v>767</v>
      </c>
      <c r="B534" s="182" t="s">
        <v>917</v>
      </c>
      <c r="C534" s="183" t="s">
        <v>59</v>
      </c>
      <c r="D534" s="115" t="s">
        <v>110</v>
      </c>
      <c r="E534" s="115" t="s">
        <v>2774</v>
      </c>
      <c r="F534" s="175" t="s">
        <v>2775</v>
      </c>
      <c r="G534" s="115" t="s">
        <v>4715</v>
      </c>
      <c r="H534" s="176" t="s">
        <v>538</v>
      </c>
      <c r="I534" s="177" t="s">
        <v>320</v>
      </c>
      <c r="J534" s="177" t="s">
        <v>4024</v>
      </c>
      <c r="K534" s="177" t="s">
        <v>2810</v>
      </c>
      <c r="L534" s="177" t="s">
        <v>2877</v>
      </c>
      <c r="M534" s="178" t="s">
        <v>3343</v>
      </c>
      <c r="N534" s="178" t="s">
        <v>2796</v>
      </c>
      <c r="O534" s="178" t="s">
        <v>2781</v>
      </c>
      <c r="P534" s="178" t="s">
        <v>413</v>
      </c>
      <c r="Q534" s="179" t="s">
        <v>413</v>
      </c>
      <c r="R534" s="179" t="s">
        <v>618</v>
      </c>
      <c r="S534" s="182" t="s">
        <v>4716</v>
      </c>
      <c r="T534" s="178" t="s">
        <v>2791</v>
      </c>
      <c r="U534" s="178" t="s">
        <v>2791</v>
      </c>
      <c r="V534" s="178" t="s">
        <v>2791</v>
      </c>
      <c r="W534" s="178" t="s">
        <v>2791</v>
      </c>
      <c r="X534" s="178" t="s">
        <v>2791</v>
      </c>
      <c r="Y534" s="178" t="s">
        <v>2791</v>
      </c>
      <c r="Z534" s="178" t="s">
        <v>2791</v>
      </c>
      <c r="AA534" s="178" t="s">
        <v>2791</v>
      </c>
      <c r="AB534" s="178" t="s">
        <v>2791</v>
      </c>
      <c r="AC534" s="120" t="s">
        <v>2791</v>
      </c>
      <c r="AD534" s="120" t="s">
        <v>2791</v>
      </c>
      <c r="AE534" s="120" t="s">
        <v>2791</v>
      </c>
      <c r="AF534" s="120" t="s">
        <v>2791</v>
      </c>
      <c r="AG534" s="95" t="s">
        <v>3343</v>
      </c>
      <c r="AH534" s="123">
        <f>COUNTIF(Ongoing!$A$2:$X$26,A534)</f>
        <v>0</v>
      </c>
    </row>
    <row r="535" ht="26.25" customHeight="1">
      <c r="A535" s="182" t="s">
        <v>788</v>
      </c>
      <c r="B535" s="182" t="s">
        <v>63</v>
      </c>
      <c r="C535" s="183" t="s">
        <v>67</v>
      </c>
      <c r="D535" s="115" t="s">
        <v>177</v>
      </c>
      <c r="E535" s="115" t="s">
        <v>3107</v>
      </c>
      <c r="F535" s="175" t="s">
        <v>2775</v>
      </c>
      <c r="G535" s="115" t="s">
        <v>4717</v>
      </c>
      <c r="H535" s="176" t="s">
        <v>538</v>
      </c>
      <c r="I535" s="177" t="s">
        <v>320</v>
      </c>
      <c r="J535" s="177" t="s">
        <v>4024</v>
      </c>
      <c r="K535" s="177" t="s">
        <v>2810</v>
      </c>
      <c r="L535" s="177" t="s">
        <v>2838</v>
      </c>
      <c r="M535" s="178" t="s">
        <v>3642</v>
      </c>
      <c r="N535" s="178" t="s">
        <v>2796</v>
      </c>
      <c r="O535" s="178" t="s">
        <v>2781</v>
      </c>
      <c r="P535" s="178" t="s">
        <v>538</v>
      </c>
      <c r="Q535" s="179" t="s">
        <v>538</v>
      </c>
      <c r="R535" s="179" t="s">
        <v>618</v>
      </c>
      <c r="S535" s="182" t="s">
        <v>4718</v>
      </c>
      <c r="T535" s="178" t="s">
        <v>2791</v>
      </c>
      <c r="U535" s="178" t="s">
        <v>2791</v>
      </c>
      <c r="V535" s="178" t="s">
        <v>2791</v>
      </c>
      <c r="W535" s="178" t="s">
        <v>2791</v>
      </c>
      <c r="X535" s="178" t="s">
        <v>2791</v>
      </c>
      <c r="Y535" s="178" t="s">
        <v>2791</v>
      </c>
      <c r="Z535" s="178" t="s">
        <v>2791</v>
      </c>
      <c r="AA535" s="178" t="s">
        <v>2791</v>
      </c>
      <c r="AB535" s="178" t="s">
        <v>2791</v>
      </c>
      <c r="AC535" s="120" t="s">
        <v>2791</v>
      </c>
      <c r="AD535" s="120" t="s">
        <v>2791</v>
      </c>
      <c r="AE535" s="120" t="s">
        <v>2791</v>
      </c>
      <c r="AF535" s="120" t="s">
        <v>2791</v>
      </c>
      <c r="AG535" s="95" t="s">
        <v>3642</v>
      </c>
      <c r="AH535" s="123">
        <f>COUNTIF(Ongoing!$A$2:$X$26,A535)</f>
        <v>0</v>
      </c>
    </row>
    <row r="536" ht="26.25" customHeight="1">
      <c r="A536" s="182" t="s">
        <v>863</v>
      </c>
      <c r="B536" s="182" t="s">
        <v>63</v>
      </c>
      <c r="C536" s="183" t="s">
        <v>76</v>
      </c>
      <c r="D536" s="115" t="s">
        <v>244</v>
      </c>
      <c r="E536" s="115" t="s">
        <v>2987</v>
      </c>
      <c r="F536" s="175" t="s">
        <v>2775</v>
      </c>
      <c r="G536" s="115" t="s">
        <v>4719</v>
      </c>
      <c r="H536" s="176" t="s">
        <v>538</v>
      </c>
      <c r="I536" s="177" t="s">
        <v>320</v>
      </c>
      <c r="J536" s="177" t="s">
        <v>4024</v>
      </c>
      <c r="K536" s="177" t="s">
        <v>2810</v>
      </c>
      <c r="L536" s="177" t="s">
        <v>3137</v>
      </c>
      <c r="M536" s="178" t="s">
        <v>3343</v>
      </c>
      <c r="N536" s="178" t="s">
        <v>2796</v>
      </c>
      <c r="O536" s="178" t="s">
        <v>2781</v>
      </c>
      <c r="P536" s="178" t="s">
        <v>538</v>
      </c>
      <c r="Q536" s="179" t="s">
        <v>538</v>
      </c>
      <c r="R536" s="179" t="s">
        <v>618</v>
      </c>
      <c r="S536" s="182" t="s">
        <v>4720</v>
      </c>
      <c r="T536" s="178" t="s">
        <v>2791</v>
      </c>
      <c r="U536" s="178" t="s">
        <v>2791</v>
      </c>
      <c r="V536" s="178" t="s">
        <v>2791</v>
      </c>
      <c r="W536" s="178" t="s">
        <v>2791</v>
      </c>
      <c r="X536" s="178" t="s">
        <v>2791</v>
      </c>
      <c r="Y536" s="178" t="s">
        <v>2791</v>
      </c>
      <c r="Z536" s="178" t="s">
        <v>2791</v>
      </c>
      <c r="AA536" s="178" t="s">
        <v>2791</v>
      </c>
      <c r="AB536" s="178" t="s">
        <v>2791</v>
      </c>
      <c r="AC536" s="120" t="s">
        <v>2791</v>
      </c>
      <c r="AD536" s="120" t="s">
        <v>2791</v>
      </c>
      <c r="AE536" s="120" t="s">
        <v>2791</v>
      </c>
      <c r="AF536" s="120" t="s">
        <v>2791</v>
      </c>
      <c r="AG536" s="95" t="s">
        <v>3343</v>
      </c>
      <c r="AH536" s="123">
        <f>COUNTIF(Ongoing!$A$2:$X$26,A536)</f>
        <v>0</v>
      </c>
    </row>
    <row r="537" ht="26.25" customHeight="1">
      <c r="A537" s="182" t="s">
        <v>852</v>
      </c>
      <c r="B537" s="182" t="s">
        <v>63</v>
      </c>
      <c r="C537" s="183" t="s">
        <v>72</v>
      </c>
      <c r="D537" s="115" t="s">
        <v>241</v>
      </c>
      <c r="E537" s="115" t="s">
        <v>3292</v>
      </c>
      <c r="F537" s="175" t="s">
        <v>2775</v>
      </c>
      <c r="G537" s="115" t="s">
        <v>4721</v>
      </c>
      <c r="H537" s="176" t="s">
        <v>538</v>
      </c>
      <c r="I537" s="177" t="s">
        <v>320</v>
      </c>
      <c r="J537" s="177" t="s">
        <v>4024</v>
      </c>
      <c r="K537" s="177" t="s">
        <v>2810</v>
      </c>
      <c r="L537" s="177" t="s">
        <v>3245</v>
      </c>
      <c r="M537" s="178" t="s">
        <v>4462</v>
      </c>
      <c r="N537" s="178" t="s">
        <v>2796</v>
      </c>
      <c r="O537" s="178" t="s">
        <v>2781</v>
      </c>
      <c r="P537" s="178" t="s">
        <v>538</v>
      </c>
      <c r="Q537" s="179" t="s">
        <v>538</v>
      </c>
      <c r="R537" s="179" t="s">
        <v>618</v>
      </c>
      <c r="S537" s="182" t="s">
        <v>4722</v>
      </c>
      <c r="T537" s="178" t="s">
        <v>2791</v>
      </c>
      <c r="U537" s="178" t="s">
        <v>2791</v>
      </c>
      <c r="V537" s="178" t="s">
        <v>2791</v>
      </c>
      <c r="W537" s="178" t="s">
        <v>2791</v>
      </c>
      <c r="X537" s="178" t="s">
        <v>2791</v>
      </c>
      <c r="Y537" s="178" t="s">
        <v>2791</v>
      </c>
      <c r="Z537" s="178" t="s">
        <v>2791</v>
      </c>
      <c r="AA537" s="178" t="s">
        <v>2791</v>
      </c>
      <c r="AB537" s="178" t="s">
        <v>2791</v>
      </c>
      <c r="AC537" s="120" t="s">
        <v>2791</v>
      </c>
      <c r="AD537" s="120" t="s">
        <v>2791</v>
      </c>
      <c r="AE537" s="120" t="s">
        <v>2791</v>
      </c>
      <c r="AF537" s="120" t="s">
        <v>2791</v>
      </c>
      <c r="AG537" s="95" t="s">
        <v>4462</v>
      </c>
      <c r="AH537" s="123">
        <f>COUNTIF(Ongoing!$A$2:$X$26,A537)</f>
        <v>0</v>
      </c>
    </row>
    <row r="538" ht="26.25" customHeight="1">
      <c r="A538" s="187"/>
      <c r="B538" s="187"/>
      <c r="C538" s="188"/>
      <c r="D538" s="145"/>
      <c r="E538" s="145"/>
      <c r="F538" s="189"/>
      <c r="G538" s="145"/>
      <c r="H538" s="190"/>
      <c r="I538" s="191"/>
      <c r="J538" s="191"/>
      <c r="K538" s="191"/>
      <c r="L538" s="191"/>
      <c r="M538" s="192"/>
      <c r="N538" s="192"/>
      <c r="O538" s="192"/>
      <c r="P538" s="192"/>
      <c r="Q538" s="193"/>
      <c r="R538" s="193"/>
      <c r="S538" s="187"/>
      <c r="T538" s="192"/>
      <c r="U538" s="192"/>
      <c r="V538" s="192"/>
      <c r="W538" s="192"/>
      <c r="X538" s="192"/>
      <c r="Y538" s="192"/>
      <c r="Z538" s="192"/>
      <c r="AA538" s="192"/>
      <c r="AB538" s="192"/>
      <c r="AC538" s="95"/>
      <c r="AD538" s="95"/>
      <c r="AE538" s="95"/>
      <c r="AF538" s="95"/>
      <c r="AG538" s="95"/>
      <c r="AH538" s="123">
        <f>COUNTIF(Stat!$P$20:$AP$45,Y538)</f>
        <v>0</v>
      </c>
    </row>
    <row r="539" ht="26.25" customHeight="1">
      <c r="A539" s="187"/>
      <c r="B539" s="187"/>
      <c r="C539" s="188"/>
      <c r="D539" s="145"/>
      <c r="E539" s="145"/>
      <c r="F539" s="189"/>
      <c r="G539" s="145"/>
      <c r="H539" s="190"/>
      <c r="I539" s="191"/>
      <c r="J539" s="191"/>
      <c r="K539" s="191"/>
      <c r="L539" s="191"/>
      <c r="M539" s="192"/>
      <c r="N539" s="192"/>
      <c r="O539" s="192"/>
      <c r="P539" s="192"/>
      <c r="Q539" s="193"/>
      <c r="R539" s="193"/>
      <c r="S539" s="187"/>
      <c r="T539" s="192"/>
      <c r="U539" s="192"/>
      <c r="V539" s="192"/>
      <c r="W539" s="192"/>
      <c r="X539" s="192"/>
      <c r="Y539" s="192"/>
      <c r="Z539" s="192"/>
      <c r="AA539" s="192"/>
      <c r="AB539" s="192"/>
      <c r="AC539" s="95"/>
      <c r="AD539" s="95"/>
      <c r="AE539" s="95"/>
      <c r="AF539" s="95"/>
      <c r="AG539" s="95"/>
      <c r="AH539" s="123">
        <f>COUNTIF(Stat!$P$20:$AP$45,Y539)</f>
        <v>0</v>
      </c>
    </row>
    <row r="540" ht="26.25" customHeight="1">
      <c r="A540" s="194"/>
      <c r="B540" s="194"/>
      <c r="C540" s="195"/>
      <c r="D540" s="115"/>
      <c r="E540" s="115"/>
      <c r="F540" s="175"/>
      <c r="G540" s="115"/>
      <c r="H540" s="196"/>
      <c r="I540" s="177"/>
      <c r="J540" s="177"/>
      <c r="K540" s="177"/>
      <c r="L540" s="177"/>
      <c r="M540" s="178"/>
      <c r="N540" s="178"/>
      <c r="O540" s="178"/>
      <c r="P540" s="192"/>
      <c r="Q540" s="192"/>
      <c r="R540" s="192"/>
      <c r="S540" s="194"/>
      <c r="T540" s="192"/>
      <c r="U540" s="192"/>
      <c r="V540" s="192"/>
      <c r="W540" s="192"/>
      <c r="X540" s="192"/>
      <c r="Y540" s="192"/>
      <c r="Z540" s="192"/>
      <c r="AA540" s="192"/>
      <c r="AB540" s="192"/>
      <c r="AC540" s="95"/>
      <c r="AD540" s="95"/>
      <c r="AE540" s="95"/>
      <c r="AF540" s="95"/>
      <c r="AG540" s="95"/>
      <c r="AH540" s="95"/>
    </row>
    <row r="541" ht="26.25" customHeight="1">
      <c r="A541" s="194"/>
      <c r="B541" s="194"/>
      <c r="C541" s="195"/>
      <c r="D541" s="115"/>
      <c r="E541" s="115"/>
      <c r="F541" s="175"/>
      <c r="G541" s="115"/>
      <c r="H541" s="196"/>
      <c r="I541" s="177"/>
      <c r="J541" s="177"/>
      <c r="K541" s="177"/>
      <c r="L541" s="177"/>
      <c r="M541" s="178"/>
      <c r="N541" s="178"/>
      <c r="O541" s="178"/>
      <c r="P541" s="192"/>
      <c r="Q541" s="192"/>
      <c r="R541" s="192"/>
      <c r="S541" s="194"/>
      <c r="T541" s="192"/>
      <c r="U541" s="192"/>
      <c r="V541" s="192"/>
      <c r="W541" s="192"/>
      <c r="X541" s="192"/>
      <c r="Y541" s="192"/>
      <c r="Z541" s="192"/>
      <c r="AA541" s="192"/>
      <c r="AB541" s="192"/>
      <c r="AC541" s="95"/>
      <c r="AD541" s="95"/>
      <c r="AE541" s="95"/>
      <c r="AF541" s="95"/>
      <c r="AG541" s="95"/>
      <c r="AH541" s="95"/>
    </row>
    <row r="542" ht="26.25" customHeight="1">
      <c r="A542" s="194"/>
      <c r="B542" s="194"/>
      <c r="C542" s="195"/>
      <c r="D542" s="115"/>
      <c r="E542" s="115"/>
      <c r="F542" s="175"/>
      <c r="G542" s="115"/>
      <c r="H542" s="196"/>
      <c r="I542" s="177"/>
      <c r="J542" s="177"/>
      <c r="K542" s="177"/>
      <c r="L542" s="177"/>
      <c r="M542" s="178"/>
      <c r="N542" s="178"/>
      <c r="O542" s="178"/>
      <c r="P542" s="192"/>
      <c r="Q542" s="192"/>
      <c r="R542" s="192"/>
      <c r="S542" s="194"/>
      <c r="T542" s="192"/>
      <c r="U542" s="192"/>
      <c r="V542" s="192"/>
      <c r="W542" s="192"/>
      <c r="X542" s="192"/>
      <c r="Y542" s="192"/>
      <c r="Z542" s="192"/>
      <c r="AA542" s="192"/>
      <c r="AB542" s="192"/>
      <c r="AC542" s="95"/>
      <c r="AD542" s="95"/>
      <c r="AE542" s="95"/>
      <c r="AF542" s="95"/>
      <c r="AG542" s="95"/>
      <c r="AH542" s="95"/>
    </row>
    <row r="543" ht="26.25" customHeight="1">
      <c r="A543" s="194"/>
      <c r="B543" s="194"/>
      <c r="C543" s="195"/>
      <c r="D543" s="115"/>
      <c r="E543" s="115"/>
      <c r="F543" s="175"/>
      <c r="G543" s="115"/>
      <c r="H543" s="196"/>
      <c r="I543" s="177"/>
      <c r="J543" s="177"/>
      <c r="K543" s="177"/>
      <c r="L543" s="177"/>
      <c r="M543" s="178"/>
      <c r="N543" s="178"/>
      <c r="O543" s="178"/>
      <c r="P543" s="192"/>
      <c r="Q543" s="192"/>
      <c r="R543" s="192"/>
      <c r="S543" s="194"/>
      <c r="T543" s="192"/>
      <c r="U543" s="192"/>
      <c r="V543" s="192"/>
      <c r="W543" s="192"/>
      <c r="X543" s="192"/>
      <c r="Y543" s="192"/>
      <c r="Z543" s="192"/>
      <c r="AA543" s="192"/>
      <c r="AB543" s="192"/>
      <c r="AC543" s="95"/>
      <c r="AD543" s="95"/>
      <c r="AE543" s="95"/>
      <c r="AF543" s="95"/>
      <c r="AG543" s="95"/>
      <c r="AH543" s="95"/>
    </row>
    <row r="544" ht="26.25" customHeight="1">
      <c r="A544" s="194"/>
      <c r="B544" s="194"/>
      <c r="C544" s="195"/>
      <c r="D544" s="115"/>
      <c r="E544" s="115"/>
      <c r="F544" s="175"/>
      <c r="G544" s="115"/>
      <c r="H544" s="196"/>
      <c r="I544" s="177"/>
      <c r="J544" s="177"/>
      <c r="K544" s="177"/>
      <c r="L544" s="177"/>
      <c r="M544" s="178"/>
      <c r="N544" s="178"/>
      <c r="O544" s="178"/>
      <c r="P544" s="192"/>
      <c r="Q544" s="192"/>
      <c r="R544" s="192"/>
      <c r="S544" s="194"/>
      <c r="T544" s="192"/>
      <c r="U544" s="192"/>
      <c r="V544" s="192"/>
      <c r="W544" s="192"/>
      <c r="X544" s="192"/>
      <c r="Y544" s="192"/>
      <c r="Z544" s="192"/>
      <c r="AA544" s="192"/>
      <c r="AB544" s="192"/>
      <c r="AC544" s="95"/>
      <c r="AD544" s="95"/>
      <c r="AE544" s="95"/>
      <c r="AF544" s="95"/>
      <c r="AG544" s="95"/>
      <c r="AH544" s="95"/>
    </row>
    <row r="545" ht="26.25" customHeight="1">
      <c r="A545" s="194"/>
      <c r="B545" s="194"/>
      <c r="C545" s="195"/>
      <c r="D545" s="115"/>
      <c r="E545" s="115"/>
      <c r="F545" s="175"/>
      <c r="G545" s="115"/>
      <c r="H545" s="196"/>
      <c r="I545" s="177"/>
      <c r="J545" s="177"/>
      <c r="K545" s="177"/>
      <c r="L545" s="177"/>
      <c r="M545" s="178"/>
      <c r="N545" s="178"/>
      <c r="O545" s="178"/>
      <c r="P545" s="192"/>
      <c r="Q545" s="192"/>
      <c r="R545" s="192"/>
      <c r="S545" s="194"/>
      <c r="T545" s="192"/>
      <c r="U545" s="192"/>
      <c r="V545" s="192"/>
      <c r="W545" s="192"/>
      <c r="X545" s="192"/>
      <c r="Y545" s="192"/>
      <c r="Z545" s="192"/>
      <c r="AA545" s="192"/>
      <c r="AB545" s="192"/>
      <c r="AC545" s="95"/>
      <c r="AD545" s="95"/>
      <c r="AE545" s="95"/>
      <c r="AF545" s="95"/>
      <c r="AG545" s="95"/>
      <c r="AH545" s="95"/>
    </row>
    <row r="546" ht="26.25" customHeight="1">
      <c r="A546" s="194"/>
      <c r="B546" s="194"/>
      <c r="C546" s="195"/>
      <c r="D546" s="115"/>
      <c r="E546" s="115"/>
      <c r="F546" s="175"/>
      <c r="G546" s="115"/>
      <c r="H546" s="196"/>
      <c r="I546" s="177"/>
      <c r="J546" s="177"/>
      <c r="K546" s="177"/>
      <c r="L546" s="177"/>
      <c r="M546" s="178"/>
      <c r="N546" s="178"/>
      <c r="O546" s="178"/>
      <c r="P546" s="192"/>
      <c r="Q546" s="192"/>
      <c r="R546" s="192"/>
      <c r="S546" s="194"/>
      <c r="T546" s="192"/>
      <c r="U546" s="192"/>
      <c r="V546" s="192"/>
      <c r="W546" s="192"/>
      <c r="X546" s="192"/>
      <c r="Y546" s="192"/>
      <c r="Z546" s="192"/>
      <c r="AA546" s="192"/>
      <c r="AB546" s="192"/>
      <c r="AC546" s="95"/>
      <c r="AD546" s="95"/>
      <c r="AE546" s="95"/>
      <c r="AF546" s="95"/>
      <c r="AG546" s="95"/>
      <c r="AH546" s="95"/>
    </row>
    <row r="547" ht="26.25" customHeight="1">
      <c r="A547" s="194"/>
      <c r="B547" s="194"/>
      <c r="C547" s="195"/>
      <c r="D547" s="115"/>
      <c r="E547" s="115"/>
      <c r="F547" s="175"/>
      <c r="G547" s="115"/>
      <c r="H547" s="196"/>
      <c r="I547" s="177"/>
      <c r="J547" s="177"/>
      <c r="K547" s="177"/>
      <c r="L547" s="177"/>
      <c r="M547" s="178"/>
      <c r="N547" s="178"/>
      <c r="O547" s="178"/>
      <c r="P547" s="192"/>
      <c r="Q547" s="192"/>
      <c r="R547" s="192"/>
      <c r="S547" s="194"/>
      <c r="T547" s="192"/>
      <c r="U547" s="192"/>
      <c r="V547" s="192"/>
      <c r="W547" s="192"/>
      <c r="X547" s="192"/>
      <c r="Y547" s="192"/>
      <c r="Z547" s="192"/>
      <c r="AA547" s="192"/>
      <c r="AB547" s="192"/>
      <c r="AC547" s="95"/>
      <c r="AD547" s="95"/>
      <c r="AE547" s="95"/>
      <c r="AF547" s="95"/>
      <c r="AG547" s="95"/>
      <c r="AH547" s="95"/>
    </row>
    <row r="548" ht="26.25" customHeight="1">
      <c r="A548" s="194"/>
      <c r="B548" s="194"/>
      <c r="C548" s="195"/>
      <c r="D548" s="115"/>
      <c r="E548" s="115"/>
      <c r="F548" s="175"/>
      <c r="G548" s="115"/>
      <c r="H548" s="196"/>
      <c r="I548" s="177"/>
      <c r="J548" s="177"/>
      <c r="K548" s="177"/>
      <c r="L548" s="177"/>
      <c r="M548" s="178"/>
      <c r="N548" s="178"/>
      <c r="O548" s="178"/>
      <c r="P548" s="192"/>
      <c r="Q548" s="192"/>
      <c r="R548" s="192"/>
      <c r="S548" s="194"/>
      <c r="T548" s="192"/>
      <c r="U548" s="192"/>
      <c r="V548" s="192"/>
      <c r="W548" s="192"/>
      <c r="X548" s="192"/>
      <c r="Y548" s="192"/>
      <c r="Z548" s="192"/>
      <c r="AA548" s="192"/>
      <c r="AB548" s="192"/>
      <c r="AC548" s="95"/>
      <c r="AD548" s="95"/>
      <c r="AE548" s="95"/>
      <c r="AF548" s="95"/>
      <c r="AG548" s="95"/>
      <c r="AH548" s="95"/>
    </row>
    <row r="549" ht="26.25" customHeight="1">
      <c r="A549" s="194"/>
      <c r="B549" s="194"/>
      <c r="C549" s="195"/>
      <c r="D549" s="115"/>
      <c r="E549" s="115"/>
      <c r="F549" s="175"/>
      <c r="G549" s="115"/>
      <c r="H549" s="196"/>
      <c r="I549" s="177"/>
      <c r="J549" s="177"/>
      <c r="K549" s="177"/>
      <c r="L549" s="177"/>
      <c r="M549" s="178"/>
      <c r="N549" s="178"/>
      <c r="O549" s="178"/>
      <c r="P549" s="192"/>
      <c r="Q549" s="192"/>
      <c r="R549" s="192"/>
      <c r="S549" s="194"/>
      <c r="T549" s="192"/>
      <c r="U549" s="192"/>
      <c r="V549" s="192"/>
      <c r="W549" s="192"/>
      <c r="X549" s="192"/>
      <c r="Y549" s="192"/>
      <c r="Z549" s="192"/>
      <c r="AA549" s="192"/>
      <c r="AB549" s="192"/>
      <c r="AC549" s="95"/>
      <c r="AD549" s="95"/>
      <c r="AE549" s="95"/>
      <c r="AF549" s="95"/>
      <c r="AG549" s="95"/>
      <c r="AH549" s="95"/>
    </row>
    <row r="550" ht="26.25" customHeight="1">
      <c r="A550" s="194"/>
      <c r="B550" s="194"/>
      <c r="C550" s="195"/>
      <c r="D550" s="115"/>
      <c r="E550" s="115"/>
      <c r="F550" s="175"/>
      <c r="G550" s="115"/>
      <c r="H550" s="196"/>
      <c r="I550" s="177"/>
      <c r="J550" s="177"/>
      <c r="K550" s="177"/>
      <c r="L550" s="177"/>
      <c r="M550" s="178"/>
      <c r="N550" s="178"/>
      <c r="O550" s="178"/>
      <c r="P550" s="192"/>
      <c r="Q550" s="192"/>
      <c r="R550" s="192"/>
      <c r="S550" s="194"/>
      <c r="T550" s="192"/>
      <c r="U550" s="192"/>
      <c r="V550" s="192"/>
      <c r="W550" s="192"/>
      <c r="X550" s="192"/>
      <c r="Y550" s="192"/>
      <c r="Z550" s="192"/>
      <c r="AA550" s="192"/>
      <c r="AB550" s="192"/>
      <c r="AC550" s="95"/>
      <c r="AD550" s="95"/>
      <c r="AE550" s="95"/>
      <c r="AF550" s="95"/>
      <c r="AG550" s="95"/>
      <c r="AH550" s="95"/>
    </row>
    <row r="551" ht="26.25" customHeight="1">
      <c r="A551" s="197"/>
      <c r="B551" s="197"/>
      <c r="C551" s="198"/>
      <c r="D551" s="166"/>
      <c r="E551" s="166"/>
      <c r="F551" s="199"/>
      <c r="G551" s="166"/>
      <c r="H551" s="196"/>
      <c r="I551" s="191"/>
      <c r="J551" s="191"/>
      <c r="K551" s="191"/>
      <c r="L551" s="191"/>
      <c r="M551" s="192"/>
      <c r="N551" s="192"/>
      <c r="O551" s="192"/>
      <c r="P551" s="192"/>
      <c r="Q551" s="192"/>
      <c r="R551" s="192"/>
      <c r="S551" s="197"/>
      <c r="T551" s="192"/>
      <c r="U551" s="192"/>
      <c r="V551" s="192"/>
      <c r="W551" s="192"/>
      <c r="X551" s="192"/>
      <c r="Y551" s="192"/>
      <c r="Z551" s="192"/>
      <c r="AA551" s="192"/>
      <c r="AB551" s="192"/>
      <c r="AC551" s="95"/>
      <c r="AD551" s="95"/>
      <c r="AE551" s="95"/>
      <c r="AF551" s="95"/>
      <c r="AG551" s="95"/>
      <c r="AH551" s="95"/>
    </row>
    <row r="552" ht="26.25" customHeight="1">
      <c r="A552" s="197"/>
      <c r="B552" s="197"/>
      <c r="C552" s="198"/>
      <c r="D552" s="166"/>
      <c r="E552" s="166"/>
      <c r="F552" s="199"/>
      <c r="G552" s="166"/>
      <c r="H552" s="196"/>
      <c r="I552" s="191"/>
      <c r="J552" s="191"/>
      <c r="K552" s="191"/>
      <c r="L552" s="191"/>
      <c r="M552" s="192"/>
      <c r="N552" s="192"/>
      <c r="O552" s="192"/>
      <c r="P552" s="192"/>
      <c r="Q552" s="192"/>
      <c r="R552" s="192"/>
      <c r="S552" s="197"/>
      <c r="T552" s="192"/>
      <c r="U552" s="192"/>
      <c r="V552" s="192"/>
      <c r="W552" s="192"/>
      <c r="X552" s="192"/>
      <c r="Y552" s="192"/>
      <c r="Z552" s="192"/>
      <c r="AA552" s="192"/>
      <c r="AB552" s="192"/>
      <c r="AC552" s="95"/>
      <c r="AD552" s="95"/>
      <c r="AE552" s="95"/>
      <c r="AF552" s="95"/>
      <c r="AG552" s="95"/>
      <c r="AH552" s="95"/>
    </row>
    <row r="553" ht="26.25" customHeight="1">
      <c r="A553" s="197"/>
      <c r="B553" s="197"/>
      <c r="C553" s="198"/>
      <c r="D553" s="166"/>
      <c r="E553" s="166"/>
      <c r="F553" s="199"/>
      <c r="G553" s="166"/>
      <c r="H553" s="196"/>
      <c r="I553" s="191"/>
      <c r="J553" s="191"/>
      <c r="K553" s="191"/>
      <c r="L553" s="191"/>
      <c r="M553" s="192"/>
      <c r="N553" s="192"/>
      <c r="O553" s="192"/>
      <c r="P553" s="192"/>
      <c r="Q553" s="192"/>
      <c r="R553" s="192"/>
      <c r="S553" s="197"/>
      <c r="T553" s="192"/>
      <c r="U553" s="192"/>
      <c r="V553" s="192"/>
      <c r="W553" s="192"/>
      <c r="X553" s="192"/>
      <c r="Y553" s="192"/>
      <c r="Z553" s="192"/>
      <c r="AA553" s="192"/>
      <c r="AB553" s="192"/>
      <c r="AC553" s="95"/>
      <c r="AD553" s="95"/>
      <c r="AE553" s="95"/>
      <c r="AF553" s="95"/>
      <c r="AG553" s="95"/>
      <c r="AH553" s="95"/>
    </row>
    <row r="554" ht="26.25" customHeight="1">
      <c r="A554" s="197"/>
      <c r="B554" s="197"/>
      <c r="C554" s="198"/>
      <c r="D554" s="166"/>
      <c r="E554" s="166"/>
      <c r="F554" s="199"/>
      <c r="G554" s="166"/>
      <c r="H554" s="196"/>
      <c r="I554" s="191"/>
      <c r="J554" s="191"/>
      <c r="K554" s="191"/>
      <c r="L554" s="191"/>
      <c r="M554" s="192"/>
      <c r="N554" s="192"/>
      <c r="O554" s="192"/>
      <c r="P554" s="192"/>
      <c r="Q554" s="192"/>
      <c r="R554" s="192"/>
      <c r="S554" s="197"/>
      <c r="T554" s="192"/>
      <c r="U554" s="192"/>
      <c r="V554" s="192"/>
      <c r="W554" s="192"/>
      <c r="X554" s="192"/>
      <c r="Y554" s="192"/>
      <c r="Z554" s="192"/>
      <c r="AA554" s="192"/>
      <c r="AB554" s="192"/>
      <c r="AC554" s="95"/>
      <c r="AD554" s="95"/>
      <c r="AE554" s="95"/>
      <c r="AF554" s="95"/>
      <c r="AG554" s="95"/>
      <c r="AH554" s="95"/>
    </row>
    <row r="555" ht="26.25" customHeight="1">
      <c r="A555" s="197"/>
      <c r="B555" s="197"/>
      <c r="C555" s="198"/>
      <c r="D555" s="166"/>
      <c r="E555" s="166"/>
      <c r="F555" s="199"/>
      <c r="G555" s="166"/>
      <c r="H555" s="196"/>
      <c r="I555" s="191"/>
      <c r="J555" s="191"/>
      <c r="K555" s="191"/>
      <c r="L555" s="191"/>
      <c r="M555" s="192"/>
      <c r="N555" s="192"/>
      <c r="O555" s="192"/>
      <c r="P555" s="192"/>
      <c r="Q555" s="192"/>
      <c r="R555" s="192"/>
      <c r="S555" s="197"/>
      <c r="T555" s="192"/>
      <c r="U555" s="192"/>
      <c r="V555" s="192"/>
      <c r="W555" s="192"/>
      <c r="X555" s="192"/>
      <c r="Y555" s="192"/>
      <c r="Z555" s="192"/>
      <c r="AA555" s="192"/>
      <c r="AB555" s="192"/>
      <c r="AC555" s="95"/>
      <c r="AD555" s="95"/>
      <c r="AE555" s="95"/>
      <c r="AF555" s="95"/>
      <c r="AG555" s="95"/>
      <c r="AH555" s="95"/>
    </row>
    <row r="556" ht="26.25" customHeight="1">
      <c r="A556" s="197"/>
      <c r="B556" s="197"/>
      <c r="C556" s="198"/>
      <c r="D556" s="166"/>
      <c r="E556" s="166"/>
      <c r="F556" s="199"/>
      <c r="G556" s="166"/>
      <c r="H556" s="196"/>
      <c r="I556" s="191"/>
      <c r="J556" s="191"/>
      <c r="K556" s="191"/>
      <c r="L556" s="191"/>
      <c r="M556" s="192"/>
      <c r="N556" s="192"/>
      <c r="O556" s="192"/>
      <c r="P556" s="192"/>
      <c r="Q556" s="192"/>
      <c r="R556" s="192"/>
      <c r="S556" s="197"/>
      <c r="T556" s="192"/>
      <c r="U556" s="192"/>
      <c r="V556" s="192"/>
      <c r="W556" s="192"/>
      <c r="X556" s="192"/>
      <c r="Y556" s="192"/>
      <c r="Z556" s="192"/>
      <c r="AA556" s="192"/>
      <c r="AB556" s="192"/>
      <c r="AC556" s="95"/>
      <c r="AD556" s="95"/>
      <c r="AE556" s="95"/>
      <c r="AF556" s="95"/>
      <c r="AG556" s="95"/>
      <c r="AH556" s="95"/>
    </row>
    <row r="557" ht="26.25" customHeight="1">
      <c r="A557" s="197"/>
      <c r="B557" s="197"/>
      <c r="C557" s="198"/>
      <c r="D557" s="166"/>
      <c r="E557" s="166"/>
      <c r="F557" s="199"/>
      <c r="G557" s="166"/>
      <c r="H557" s="196"/>
      <c r="I557" s="191"/>
      <c r="J557" s="191"/>
      <c r="K557" s="191"/>
      <c r="L557" s="191"/>
      <c r="M557" s="192"/>
      <c r="N557" s="192"/>
      <c r="O557" s="192"/>
      <c r="P557" s="192"/>
      <c r="Q557" s="192"/>
      <c r="R557" s="192"/>
      <c r="S557" s="197"/>
      <c r="T557" s="192"/>
      <c r="U557" s="192"/>
      <c r="V557" s="192"/>
      <c r="W557" s="192"/>
      <c r="X557" s="192"/>
      <c r="Y557" s="192"/>
      <c r="Z557" s="192"/>
      <c r="AA557" s="192"/>
      <c r="AB557" s="192"/>
      <c r="AC557" s="95"/>
      <c r="AD557" s="95"/>
      <c r="AE557" s="95"/>
      <c r="AF557" s="95"/>
      <c r="AG557" s="95"/>
      <c r="AH557" s="95"/>
    </row>
    <row r="558" ht="26.25" customHeight="1">
      <c r="A558" s="197"/>
      <c r="B558" s="197"/>
      <c r="C558" s="198"/>
      <c r="D558" s="166"/>
      <c r="E558" s="166"/>
      <c r="F558" s="199"/>
      <c r="G558" s="166"/>
      <c r="H558" s="196"/>
      <c r="I558" s="191"/>
      <c r="J558" s="191"/>
      <c r="K558" s="191"/>
      <c r="L558" s="191"/>
      <c r="M558" s="192"/>
      <c r="N558" s="192"/>
      <c r="O558" s="192"/>
      <c r="P558" s="192"/>
      <c r="Q558" s="192"/>
      <c r="R558" s="192"/>
      <c r="S558" s="197"/>
      <c r="T558" s="192"/>
      <c r="U558" s="192"/>
      <c r="V558" s="192"/>
      <c r="W558" s="192"/>
      <c r="X558" s="192"/>
      <c r="Y558" s="192"/>
      <c r="Z558" s="192"/>
      <c r="AA558" s="192"/>
      <c r="AB558" s="192"/>
      <c r="AC558" s="95"/>
      <c r="AD558" s="95"/>
      <c r="AE558" s="95"/>
      <c r="AF558" s="95"/>
      <c r="AG558" s="95"/>
      <c r="AH558" s="95"/>
    </row>
    <row r="559" ht="26.25" customHeight="1">
      <c r="A559" s="197"/>
      <c r="B559" s="197"/>
      <c r="C559" s="198"/>
      <c r="D559" s="166"/>
      <c r="E559" s="166"/>
      <c r="F559" s="199"/>
      <c r="G559" s="166"/>
      <c r="H559" s="196"/>
      <c r="I559" s="191"/>
      <c r="J559" s="191"/>
      <c r="K559" s="191"/>
      <c r="L559" s="191"/>
      <c r="M559" s="192"/>
      <c r="N559" s="192"/>
      <c r="O559" s="192"/>
      <c r="P559" s="192"/>
      <c r="Q559" s="192"/>
      <c r="R559" s="192"/>
      <c r="S559" s="197"/>
      <c r="T559" s="192"/>
      <c r="U559" s="192"/>
      <c r="V559" s="192"/>
      <c r="W559" s="192"/>
      <c r="X559" s="192"/>
      <c r="Y559" s="192"/>
      <c r="Z559" s="192"/>
      <c r="AA559" s="192"/>
      <c r="AB559" s="192"/>
      <c r="AC559" s="95"/>
      <c r="AD559" s="95"/>
      <c r="AE559" s="95"/>
      <c r="AF559" s="95"/>
      <c r="AG559" s="95"/>
      <c r="AH559" s="95"/>
    </row>
    <row r="560" ht="26.25" customHeight="1">
      <c r="A560" s="197"/>
      <c r="B560" s="197"/>
      <c r="C560" s="198"/>
      <c r="D560" s="166"/>
      <c r="E560" s="166"/>
      <c r="F560" s="199"/>
      <c r="G560" s="166"/>
      <c r="H560" s="196"/>
      <c r="I560" s="191"/>
      <c r="J560" s="191"/>
      <c r="K560" s="191"/>
      <c r="L560" s="191"/>
      <c r="M560" s="192"/>
      <c r="N560" s="192"/>
      <c r="O560" s="192"/>
      <c r="P560" s="192"/>
      <c r="Q560" s="192"/>
      <c r="R560" s="192"/>
      <c r="S560" s="197"/>
      <c r="T560" s="192"/>
      <c r="U560" s="192"/>
      <c r="V560" s="192"/>
      <c r="W560" s="192"/>
      <c r="X560" s="192"/>
      <c r="Y560" s="192"/>
      <c r="Z560" s="192"/>
      <c r="AA560" s="192"/>
      <c r="AB560" s="192"/>
      <c r="AC560" s="95"/>
      <c r="AD560" s="95"/>
      <c r="AE560" s="95"/>
      <c r="AF560" s="95"/>
      <c r="AG560" s="95"/>
      <c r="AH560" s="95"/>
    </row>
    <row r="561" ht="26.25" customHeight="1">
      <c r="A561" s="197"/>
      <c r="B561" s="197"/>
      <c r="C561" s="198"/>
      <c r="D561" s="166"/>
      <c r="E561" s="166"/>
      <c r="F561" s="199"/>
      <c r="G561" s="166"/>
      <c r="H561" s="196"/>
      <c r="I561" s="191"/>
      <c r="J561" s="191"/>
      <c r="K561" s="191"/>
      <c r="L561" s="191"/>
      <c r="M561" s="192"/>
      <c r="N561" s="192"/>
      <c r="O561" s="192"/>
      <c r="P561" s="192"/>
      <c r="Q561" s="192"/>
      <c r="R561" s="192"/>
      <c r="S561" s="197"/>
      <c r="T561" s="192"/>
      <c r="U561" s="192"/>
      <c r="V561" s="192"/>
      <c r="W561" s="192"/>
      <c r="X561" s="192"/>
      <c r="Y561" s="192"/>
      <c r="Z561" s="192"/>
      <c r="AA561" s="192"/>
      <c r="AB561" s="192"/>
      <c r="AC561" s="95"/>
      <c r="AD561" s="95"/>
      <c r="AE561" s="95"/>
      <c r="AF561" s="95"/>
      <c r="AG561" s="95"/>
      <c r="AH561" s="95"/>
    </row>
    <row r="562" ht="26.25" customHeight="1">
      <c r="A562" s="197"/>
      <c r="B562" s="197"/>
      <c r="C562" s="198"/>
      <c r="D562" s="166"/>
      <c r="E562" s="166"/>
      <c r="F562" s="199"/>
      <c r="G562" s="166"/>
      <c r="H562" s="196"/>
      <c r="I562" s="191"/>
      <c r="J562" s="191"/>
      <c r="K562" s="191"/>
      <c r="L562" s="191"/>
      <c r="M562" s="192"/>
      <c r="N562" s="192"/>
      <c r="O562" s="192"/>
      <c r="P562" s="192"/>
      <c r="Q562" s="192"/>
      <c r="R562" s="192"/>
      <c r="S562" s="197"/>
      <c r="T562" s="192"/>
      <c r="U562" s="192"/>
      <c r="V562" s="192"/>
      <c r="W562" s="192"/>
      <c r="X562" s="192"/>
      <c r="Y562" s="192"/>
      <c r="Z562" s="192"/>
      <c r="AA562" s="192"/>
      <c r="AB562" s="192"/>
      <c r="AC562" s="95"/>
      <c r="AD562" s="95"/>
      <c r="AE562" s="95"/>
      <c r="AF562" s="95"/>
      <c r="AG562" s="95"/>
      <c r="AH562" s="95"/>
    </row>
    <row r="563" ht="26.25" customHeight="1">
      <c r="A563" s="197"/>
      <c r="B563" s="197"/>
      <c r="C563" s="198"/>
      <c r="D563" s="166"/>
      <c r="E563" s="166"/>
      <c r="F563" s="199"/>
      <c r="G563" s="166"/>
      <c r="H563" s="196"/>
      <c r="I563" s="191"/>
      <c r="J563" s="191"/>
      <c r="K563" s="191"/>
      <c r="L563" s="191"/>
      <c r="M563" s="192"/>
      <c r="N563" s="192"/>
      <c r="O563" s="192"/>
      <c r="P563" s="192"/>
      <c r="Q563" s="192"/>
      <c r="R563" s="192"/>
      <c r="S563" s="197"/>
      <c r="T563" s="192"/>
      <c r="U563" s="192"/>
      <c r="V563" s="192"/>
      <c r="W563" s="192"/>
      <c r="X563" s="192"/>
      <c r="Y563" s="192"/>
      <c r="Z563" s="192"/>
      <c r="AA563" s="192"/>
      <c r="AB563" s="192"/>
      <c r="AC563" s="95"/>
      <c r="AD563" s="95"/>
      <c r="AE563" s="95"/>
      <c r="AF563" s="95"/>
      <c r="AG563" s="95"/>
      <c r="AH563" s="95"/>
    </row>
    <row r="564" ht="26.25" customHeight="1">
      <c r="A564" s="197"/>
      <c r="B564" s="197"/>
      <c r="C564" s="198"/>
      <c r="D564" s="166"/>
      <c r="E564" s="166"/>
      <c r="F564" s="199"/>
      <c r="G564" s="166"/>
      <c r="H564" s="196"/>
      <c r="I564" s="191"/>
      <c r="J564" s="191"/>
      <c r="K564" s="191"/>
      <c r="L564" s="191"/>
      <c r="M564" s="192"/>
      <c r="N564" s="192"/>
      <c r="O564" s="192"/>
      <c r="P564" s="192"/>
      <c r="Q564" s="192"/>
      <c r="R564" s="192"/>
      <c r="S564" s="197"/>
      <c r="T564" s="192"/>
      <c r="U564" s="192"/>
      <c r="V564" s="192"/>
      <c r="W564" s="192"/>
      <c r="X564" s="192"/>
      <c r="Y564" s="192"/>
      <c r="Z564" s="192"/>
      <c r="AA564" s="192"/>
      <c r="AB564" s="192"/>
      <c r="AC564" s="95"/>
      <c r="AD564" s="95"/>
      <c r="AE564" s="95"/>
      <c r="AF564" s="95"/>
      <c r="AG564" s="95"/>
      <c r="AH564" s="95"/>
    </row>
    <row r="565" ht="26.25" customHeight="1">
      <c r="A565" s="197"/>
      <c r="B565" s="197"/>
      <c r="C565" s="198"/>
      <c r="D565" s="166"/>
      <c r="E565" s="166"/>
      <c r="F565" s="199"/>
      <c r="G565" s="166"/>
      <c r="H565" s="196"/>
      <c r="I565" s="191"/>
      <c r="J565" s="191"/>
      <c r="K565" s="191"/>
      <c r="L565" s="191"/>
      <c r="M565" s="192"/>
      <c r="N565" s="192"/>
      <c r="O565" s="192"/>
      <c r="P565" s="192"/>
      <c r="Q565" s="192"/>
      <c r="R565" s="192"/>
      <c r="S565" s="197"/>
      <c r="T565" s="192"/>
      <c r="U565" s="192"/>
      <c r="V565" s="192"/>
      <c r="W565" s="192"/>
      <c r="X565" s="192"/>
      <c r="Y565" s="192"/>
      <c r="Z565" s="192"/>
      <c r="AA565" s="192"/>
      <c r="AB565" s="192"/>
      <c r="AC565" s="95"/>
      <c r="AD565" s="95"/>
      <c r="AE565" s="95"/>
      <c r="AF565" s="95"/>
      <c r="AG565" s="95"/>
      <c r="AH565" s="95"/>
    </row>
    <row r="566" ht="26.25" customHeight="1">
      <c r="A566" s="197"/>
      <c r="B566" s="197"/>
      <c r="C566" s="198"/>
      <c r="D566" s="166"/>
      <c r="E566" s="166"/>
      <c r="F566" s="199"/>
      <c r="G566" s="166"/>
      <c r="H566" s="196"/>
      <c r="I566" s="191"/>
      <c r="J566" s="191"/>
      <c r="K566" s="191"/>
      <c r="L566" s="191"/>
      <c r="M566" s="192"/>
      <c r="N566" s="192"/>
      <c r="O566" s="192"/>
      <c r="P566" s="192"/>
      <c r="Q566" s="192"/>
      <c r="R566" s="192"/>
      <c r="S566" s="197"/>
      <c r="T566" s="192"/>
      <c r="U566" s="192"/>
      <c r="V566" s="192"/>
      <c r="W566" s="192"/>
      <c r="X566" s="192"/>
      <c r="Y566" s="192"/>
      <c r="Z566" s="192"/>
      <c r="AA566" s="192"/>
      <c r="AB566" s="192"/>
      <c r="AC566" s="95"/>
      <c r="AD566" s="95"/>
      <c r="AE566" s="95"/>
      <c r="AF566" s="95"/>
      <c r="AG566" s="95"/>
      <c r="AH566" s="95"/>
    </row>
    <row r="567" ht="26.25" customHeight="1">
      <c r="A567" s="197"/>
      <c r="B567" s="197"/>
      <c r="C567" s="198"/>
      <c r="D567" s="166"/>
      <c r="E567" s="166"/>
      <c r="F567" s="199"/>
      <c r="G567" s="166"/>
      <c r="H567" s="196"/>
      <c r="I567" s="191"/>
      <c r="J567" s="191"/>
      <c r="K567" s="191"/>
      <c r="L567" s="191"/>
      <c r="M567" s="192"/>
      <c r="N567" s="192"/>
      <c r="O567" s="192"/>
      <c r="P567" s="192"/>
      <c r="Q567" s="192"/>
      <c r="R567" s="192"/>
      <c r="S567" s="197"/>
      <c r="T567" s="192"/>
      <c r="U567" s="192"/>
      <c r="V567" s="192"/>
      <c r="W567" s="192"/>
      <c r="X567" s="192"/>
      <c r="Y567" s="192"/>
      <c r="Z567" s="192"/>
      <c r="AA567" s="192"/>
      <c r="AB567" s="192"/>
      <c r="AC567" s="95"/>
      <c r="AD567" s="95"/>
      <c r="AE567" s="95"/>
      <c r="AF567" s="95"/>
      <c r="AG567" s="95"/>
      <c r="AH567" s="95"/>
    </row>
    <row r="568" ht="26.25" customHeight="1">
      <c r="A568" s="197"/>
      <c r="B568" s="197"/>
      <c r="C568" s="198"/>
      <c r="D568" s="166"/>
      <c r="E568" s="166"/>
      <c r="F568" s="199"/>
      <c r="G568" s="166"/>
      <c r="H568" s="196"/>
      <c r="I568" s="191"/>
      <c r="J568" s="191"/>
      <c r="K568" s="191"/>
      <c r="L568" s="191"/>
      <c r="M568" s="192"/>
      <c r="N568" s="192"/>
      <c r="O568" s="192"/>
      <c r="P568" s="192"/>
      <c r="Q568" s="192"/>
      <c r="R568" s="192"/>
      <c r="S568" s="197"/>
      <c r="T568" s="192"/>
      <c r="U568" s="192"/>
      <c r="V568" s="192"/>
      <c r="W568" s="192"/>
      <c r="X568" s="192"/>
      <c r="Y568" s="192"/>
      <c r="Z568" s="192"/>
      <c r="AA568" s="192"/>
      <c r="AB568" s="192"/>
      <c r="AC568" s="95"/>
      <c r="AD568" s="95"/>
      <c r="AE568" s="95"/>
      <c r="AF568" s="95"/>
      <c r="AG568" s="95"/>
      <c r="AH568" s="95"/>
    </row>
    <row r="569" ht="26.25" customHeight="1">
      <c r="A569" s="197"/>
      <c r="B569" s="197"/>
      <c r="C569" s="198"/>
      <c r="D569" s="166"/>
      <c r="E569" s="166"/>
      <c r="F569" s="199"/>
      <c r="G569" s="166"/>
      <c r="H569" s="196"/>
      <c r="I569" s="191"/>
      <c r="J569" s="191"/>
      <c r="K569" s="191"/>
      <c r="L569" s="191"/>
      <c r="M569" s="192"/>
      <c r="N569" s="192"/>
      <c r="O569" s="192"/>
      <c r="P569" s="192"/>
      <c r="Q569" s="192"/>
      <c r="R569" s="192"/>
      <c r="S569" s="197"/>
      <c r="T569" s="192"/>
      <c r="U569" s="192"/>
      <c r="V569" s="192"/>
      <c r="W569" s="192"/>
      <c r="X569" s="192"/>
      <c r="Y569" s="192"/>
      <c r="Z569" s="192"/>
      <c r="AA569" s="192"/>
      <c r="AB569" s="192"/>
      <c r="AC569" s="95"/>
      <c r="AD569" s="95"/>
      <c r="AE569" s="95"/>
      <c r="AF569" s="95"/>
      <c r="AG569" s="95"/>
      <c r="AH569" s="95"/>
    </row>
    <row r="570" ht="26.25" customHeight="1">
      <c r="A570" s="197"/>
      <c r="B570" s="197"/>
      <c r="C570" s="198"/>
      <c r="D570" s="166"/>
      <c r="E570" s="166"/>
      <c r="F570" s="199"/>
      <c r="G570" s="166"/>
      <c r="H570" s="196"/>
      <c r="I570" s="191"/>
      <c r="J570" s="191"/>
      <c r="K570" s="191"/>
      <c r="L570" s="191"/>
      <c r="M570" s="192"/>
      <c r="N570" s="192"/>
      <c r="O570" s="192"/>
      <c r="P570" s="192"/>
      <c r="Q570" s="192"/>
      <c r="R570" s="192"/>
      <c r="S570" s="197"/>
      <c r="T570" s="192"/>
      <c r="U570" s="192"/>
      <c r="V570" s="192"/>
      <c r="W570" s="192"/>
      <c r="X570" s="192"/>
      <c r="Y570" s="192"/>
      <c r="Z570" s="192"/>
      <c r="AA570" s="192"/>
      <c r="AB570" s="192"/>
      <c r="AC570" s="95"/>
      <c r="AD570" s="95"/>
      <c r="AE570" s="95"/>
      <c r="AF570" s="95"/>
      <c r="AG570" s="95"/>
      <c r="AH570" s="95"/>
    </row>
    <row r="571" ht="26.25" customHeight="1">
      <c r="A571" s="197"/>
      <c r="B571" s="197"/>
      <c r="C571" s="198"/>
      <c r="D571" s="166"/>
      <c r="E571" s="166"/>
      <c r="F571" s="199"/>
      <c r="G571" s="166"/>
      <c r="H571" s="196"/>
      <c r="I571" s="191"/>
      <c r="J571" s="191"/>
      <c r="K571" s="191"/>
      <c r="L571" s="191"/>
      <c r="M571" s="192"/>
      <c r="N571" s="192"/>
      <c r="O571" s="192"/>
      <c r="P571" s="192"/>
      <c r="Q571" s="192"/>
      <c r="R571" s="192"/>
      <c r="S571" s="197"/>
      <c r="T571" s="192"/>
      <c r="U571" s="192"/>
      <c r="V571" s="192"/>
      <c r="W571" s="192"/>
      <c r="X571" s="192"/>
      <c r="Y571" s="192"/>
      <c r="Z571" s="192"/>
      <c r="AA571" s="192"/>
      <c r="AB571" s="192"/>
      <c r="AC571" s="95"/>
      <c r="AD571" s="95"/>
      <c r="AE571" s="95"/>
      <c r="AF571" s="95"/>
      <c r="AG571" s="95"/>
      <c r="AH571" s="95"/>
    </row>
    <row r="572" ht="26.25" customHeight="1">
      <c r="A572" s="197"/>
      <c r="B572" s="197"/>
      <c r="C572" s="198"/>
      <c r="D572" s="166"/>
      <c r="E572" s="166"/>
      <c r="F572" s="199"/>
      <c r="G572" s="166"/>
      <c r="H572" s="196"/>
      <c r="I572" s="191"/>
      <c r="J572" s="191"/>
      <c r="K572" s="191"/>
      <c r="L572" s="191"/>
      <c r="M572" s="192"/>
      <c r="N572" s="192"/>
      <c r="O572" s="192"/>
      <c r="P572" s="192"/>
      <c r="Q572" s="192"/>
      <c r="R572" s="192"/>
      <c r="S572" s="197"/>
      <c r="T572" s="192"/>
      <c r="U572" s="192"/>
      <c r="V572" s="192"/>
      <c r="W572" s="192"/>
      <c r="X572" s="192"/>
      <c r="Y572" s="192"/>
      <c r="Z572" s="192"/>
      <c r="AA572" s="192"/>
      <c r="AB572" s="192"/>
      <c r="AC572" s="95"/>
      <c r="AD572" s="95"/>
      <c r="AE572" s="95"/>
      <c r="AF572" s="95"/>
      <c r="AG572" s="95"/>
      <c r="AH572" s="95"/>
    </row>
    <row r="573" ht="26.25" customHeight="1">
      <c r="A573" s="197"/>
      <c r="B573" s="197"/>
      <c r="C573" s="198"/>
      <c r="D573" s="166"/>
      <c r="E573" s="166"/>
      <c r="F573" s="199"/>
      <c r="G573" s="166"/>
      <c r="H573" s="196"/>
      <c r="I573" s="191"/>
      <c r="J573" s="191"/>
      <c r="K573" s="191"/>
      <c r="L573" s="191"/>
      <c r="M573" s="192"/>
      <c r="N573" s="192"/>
      <c r="O573" s="192"/>
      <c r="P573" s="192"/>
      <c r="Q573" s="192"/>
      <c r="R573" s="192"/>
      <c r="S573" s="197"/>
      <c r="T573" s="192"/>
      <c r="U573" s="192"/>
      <c r="V573" s="192"/>
      <c r="W573" s="192"/>
      <c r="X573" s="192"/>
      <c r="Y573" s="192"/>
      <c r="Z573" s="192"/>
      <c r="AA573" s="192"/>
      <c r="AB573" s="192"/>
      <c r="AC573" s="95"/>
      <c r="AD573" s="95"/>
      <c r="AE573" s="95"/>
      <c r="AF573" s="95"/>
      <c r="AG573" s="95"/>
      <c r="AH573" s="95"/>
    </row>
    <row r="574" ht="26.25" customHeight="1">
      <c r="A574" s="197"/>
      <c r="B574" s="197"/>
      <c r="C574" s="198"/>
      <c r="D574" s="166"/>
      <c r="E574" s="166"/>
      <c r="F574" s="199"/>
      <c r="G574" s="166"/>
      <c r="H574" s="196"/>
      <c r="I574" s="191"/>
      <c r="J574" s="191"/>
      <c r="K574" s="191"/>
      <c r="L574" s="191"/>
      <c r="M574" s="192"/>
      <c r="N574" s="192"/>
      <c r="O574" s="192"/>
      <c r="P574" s="192"/>
      <c r="Q574" s="192"/>
      <c r="R574" s="192"/>
      <c r="S574" s="197"/>
      <c r="T574" s="192"/>
      <c r="U574" s="192"/>
      <c r="V574" s="192"/>
      <c r="W574" s="192"/>
      <c r="X574" s="192"/>
      <c r="Y574" s="192"/>
      <c r="Z574" s="192"/>
      <c r="AA574" s="192"/>
      <c r="AB574" s="192"/>
      <c r="AC574" s="95"/>
      <c r="AD574" s="95"/>
      <c r="AE574" s="95"/>
      <c r="AF574" s="95"/>
      <c r="AG574" s="95"/>
      <c r="AH574" s="95"/>
    </row>
    <row r="575" ht="26.25" customHeight="1">
      <c r="A575" s="197"/>
      <c r="B575" s="197"/>
      <c r="C575" s="198"/>
      <c r="D575" s="166"/>
      <c r="E575" s="166"/>
      <c r="F575" s="199"/>
      <c r="G575" s="166"/>
      <c r="H575" s="196"/>
      <c r="I575" s="191"/>
      <c r="J575" s="191"/>
      <c r="K575" s="191"/>
      <c r="L575" s="191"/>
      <c r="M575" s="192"/>
      <c r="N575" s="192"/>
      <c r="O575" s="192"/>
      <c r="P575" s="192"/>
      <c r="Q575" s="192"/>
      <c r="R575" s="192"/>
      <c r="S575" s="197"/>
      <c r="T575" s="192"/>
      <c r="U575" s="192"/>
      <c r="V575" s="192"/>
      <c r="W575" s="192"/>
      <c r="X575" s="192"/>
      <c r="Y575" s="192"/>
      <c r="Z575" s="192"/>
      <c r="AA575" s="192"/>
      <c r="AB575" s="192"/>
      <c r="AC575" s="95"/>
      <c r="AD575" s="95"/>
      <c r="AE575" s="95"/>
      <c r="AF575" s="95"/>
      <c r="AG575" s="95"/>
      <c r="AH575" s="95"/>
    </row>
    <row r="576" ht="26.25" customHeight="1">
      <c r="A576" s="197"/>
      <c r="B576" s="197"/>
      <c r="C576" s="198"/>
      <c r="D576" s="166"/>
      <c r="E576" s="166"/>
      <c r="F576" s="199"/>
      <c r="G576" s="166"/>
      <c r="H576" s="196"/>
      <c r="I576" s="191"/>
      <c r="J576" s="191"/>
      <c r="K576" s="191"/>
      <c r="L576" s="191"/>
      <c r="M576" s="192"/>
      <c r="N576" s="192"/>
      <c r="O576" s="192"/>
      <c r="P576" s="192"/>
      <c r="Q576" s="192"/>
      <c r="R576" s="192"/>
      <c r="S576" s="197"/>
      <c r="T576" s="192"/>
      <c r="U576" s="192"/>
      <c r="V576" s="192"/>
      <c r="W576" s="192"/>
      <c r="X576" s="192"/>
      <c r="Y576" s="192"/>
      <c r="Z576" s="192"/>
      <c r="AA576" s="192"/>
      <c r="AB576" s="192"/>
      <c r="AC576" s="95"/>
      <c r="AD576" s="95"/>
      <c r="AE576" s="95"/>
      <c r="AF576" s="95"/>
      <c r="AG576" s="95"/>
      <c r="AH576" s="95"/>
    </row>
    <row r="577" ht="26.25" customHeight="1">
      <c r="A577" s="197"/>
      <c r="B577" s="197"/>
      <c r="C577" s="198"/>
      <c r="D577" s="166"/>
      <c r="E577" s="166"/>
      <c r="F577" s="199"/>
      <c r="G577" s="166"/>
      <c r="H577" s="196"/>
      <c r="I577" s="191"/>
      <c r="J577" s="191"/>
      <c r="K577" s="191"/>
      <c r="L577" s="191"/>
      <c r="M577" s="192"/>
      <c r="N577" s="192"/>
      <c r="O577" s="192"/>
      <c r="P577" s="192"/>
      <c r="Q577" s="192"/>
      <c r="R577" s="192"/>
      <c r="S577" s="197"/>
      <c r="T577" s="192"/>
      <c r="U577" s="192"/>
      <c r="V577" s="192"/>
      <c r="W577" s="192"/>
      <c r="X577" s="192"/>
      <c r="Y577" s="192"/>
      <c r="Z577" s="192"/>
      <c r="AA577" s="192"/>
      <c r="AB577" s="192"/>
      <c r="AC577" s="95"/>
      <c r="AD577" s="95"/>
      <c r="AE577" s="95"/>
      <c r="AF577" s="95"/>
      <c r="AG577" s="95"/>
      <c r="AH577" s="95"/>
    </row>
    <row r="578" ht="26.25" customHeight="1">
      <c r="A578" s="197"/>
      <c r="B578" s="197"/>
      <c r="C578" s="198"/>
      <c r="D578" s="166"/>
      <c r="E578" s="166"/>
      <c r="F578" s="199"/>
      <c r="G578" s="166"/>
      <c r="H578" s="196"/>
      <c r="I578" s="191"/>
      <c r="J578" s="191"/>
      <c r="K578" s="191"/>
      <c r="L578" s="191"/>
      <c r="M578" s="192"/>
      <c r="N578" s="192"/>
      <c r="O578" s="192"/>
      <c r="P578" s="192"/>
      <c r="Q578" s="192"/>
      <c r="R578" s="192"/>
      <c r="S578" s="197"/>
      <c r="T578" s="192"/>
      <c r="U578" s="192"/>
      <c r="V578" s="192"/>
      <c r="W578" s="192"/>
      <c r="X578" s="192"/>
      <c r="Y578" s="192"/>
      <c r="Z578" s="192"/>
      <c r="AA578" s="192"/>
      <c r="AB578" s="192"/>
      <c r="AC578" s="95"/>
      <c r="AD578" s="95"/>
      <c r="AE578" s="95"/>
      <c r="AF578" s="95"/>
      <c r="AG578" s="95"/>
      <c r="AH578" s="95"/>
    </row>
    <row r="579" ht="26.25" customHeight="1">
      <c r="A579" s="197"/>
      <c r="B579" s="197"/>
      <c r="C579" s="198"/>
      <c r="D579" s="166"/>
      <c r="E579" s="166"/>
      <c r="F579" s="199"/>
      <c r="G579" s="166"/>
      <c r="H579" s="196"/>
      <c r="I579" s="191"/>
      <c r="J579" s="191"/>
      <c r="K579" s="191"/>
      <c r="L579" s="191"/>
      <c r="M579" s="192"/>
      <c r="N579" s="192"/>
      <c r="O579" s="192"/>
      <c r="P579" s="192"/>
      <c r="Q579" s="192"/>
      <c r="R579" s="192"/>
      <c r="S579" s="197"/>
      <c r="T579" s="192"/>
      <c r="U579" s="192"/>
      <c r="V579" s="192"/>
      <c r="W579" s="192"/>
      <c r="X579" s="192"/>
      <c r="Y579" s="192"/>
      <c r="Z579" s="192"/>
      <c r="AA579" s="192"/>
      <c r="AB579" s="192"/>
      <c r="AC579" s="95"/>
      <c r="AD579" s="95"/>
      <c r="AE579" s="95"/>
      <c r="AF579" s="95"/>
      <c r="AG579" s="95"/>
      <c r="AH579" s="95"/>
    </row>
    <row r="580" ht="26.25" customHeight="1">
      <c r="A580" s="197"/>
      <c r="B580" s="197"/>
      <c r="C580" s="198"/>
      <c r="D580" s="166"/>
      <c r="E580" s="166"/>
      <c r="F580" s="199"/>
      <c r="G580" s="166"/>
      <c r="H580" s="196"/>
      <c r="I580" s="191"/>
      <c r="J580" s="191"/>
      <c r="K580" s="191"/>
      <c r="L580" s="191"/>
      <c r="M580" s="192"/>
      <c r="N580" s="192"/>
      <c r="O580" s="192"/>
      <c r="P580" s="192"/>
      <c r="Q580" s="192"/>
      <c r="R580" s="192"/>
      <c r="S580" s="197"/>
      <c r="T580" s="192"/>
      <c r="U580" s="192"/>
      <c r="V580" s="192"/>
      <c r="W580" s="192"/>
      <c r="X580" s="192"/>
      <c r="Y580" s="192"/>
      <c r="Z580" s="192"/>
      <c r="AA580" s="192"/>
      <c r="AB580" s="192"/>
      <c r="AC580" s="95"/>
      <c r="AD580" s="95"/>
      <c r="AE580" s="95"/>
      <c r="AF580" s="95"/>
      <c r="AG580" s="95"/>
      <c r="AH580" s="95"/>
    </row>
    <row r="581" ht="26.25" customHeight="1">
      <c r="A581" s="197"/>
      <c r="B581" s="197"/>
      <c r="C581" s="198"/>
      <c r="D581" s="166"/>
      <c r="E581" s="166"/>
      <c r="F581" s="199"/>
      <c r="G581" s="166"/>
      <c r="H581" s="196"/>
      <c r="I581" s="191"/>
      <c r="J581" s="191"/>
      <c r="K581" s="191"/>
      <c r="L581" s="191"/>
      <c r="M581" s="192"/>
      <c r="N581" s="192"/>
      <c r="O581" s="192"/>
      <c r="P581" s="192"/>
      <c r="Q581" s="192"/>
      <c r="R581" s="192"/>
      <c r="S581" s="197"/>
      <c r="T581" s="192"/>
      <c r="U581" s="192"/>
      <c r="V581" s="192"/>
      <c r="W581" s="192"/>
      <c r="X581" s="192"/>
      <c r="Y581" s="192"/>
      <c r="Z581" s="192"/>
      <c r="AA581" s="192"/>
      <c r="AB581" s="192"/>
      <c r="AC581" s="95"/>
      <c r="AD581" s="95"/>
      <c r="AE581" s="95"/>
      <c r="AF581" s="95"/>
      <c r="AG581" s="95"/>
      <c r="AH581" s="95"/>
    </row>
    <row r="582" ht="26.25" customHeight="1">
      <c r="A582" s="197"/>
      <c r="B582" s="197"/>
      <c r="C582" s="198"/>
      <c r="D582" s="166"/>
      <c r="E582" s="166"/>
      <c r="F582" s="199"/>
      <c r="G582" s="166"/>
      <c r="H582" s="196"/>
      <c r="I582" s="191"/>
      <c r="J582" s="191"/>
      <c r="K582" s="191"/>
      <c r="L582" s="191"/>
      <c r="M582" s="192"/>
      <c r="N582" s="192"/>
      <c r="O582" s="192"/>
      <c r="P582" s="192"/>
      <c r="Q582" s="192"/>
      <c r="R582" s="192"/>
      <c r="S582" s="197"/>
      <c r="T582" s="192"/>
      <c r="U582" s="192"/>
      <c r="V582" s="192"/>
      <c r="W582" s="192"/>
      <c r="X582" s="192"/>
      <c r="Y582" s="192"/>
      <c r="Z582" s="192"/>
      <c r="AA582" s="192"/>
      <c r="AB582" s="192"/>
      <c r="AC582" s="95"/>
      <c r="AD582" s="95"/>
      <c r="AE582" s="95"/>
      <c r="AF582" s="95"/>
      <c r="AG582" s="95"/>
      <c r="AH582" s="95"/>
    </row>
    <row r="583" ht="26.25" customHeight="1">
      <c r="A583" s="197"/>
      <c r="B583" s="197"/>
      <c r="C583" s="198"/>
      <c r="D583" s="166"/>
      <c r="E583" s="166"/>
      <c r="F583" s="199"/>
      <c r="G583" s="166"/>
      <c r="H583" s="196"/>
      <c r="I583" s="191"/>
      <c r="J583" s="191"/>
      <c r="K583" s="191"/>
      <c r="L583" s="191"/>
      <c r="M583" s="192"/>
      <c r="N583" s="192"/>
      <c r="O583" s="192"/>
      <c r="P583" s="192"/>
      <c r="Q583" s="192"/>
      <c r="R583" s="192"/>
      <c r="S583" s="197"/>
      <c r="T583" s="192"/>
      <c r="U583" s="192"/>
      <c r="V583" s="192"/>
      <c r="W583" s="192"/>
      <c r="X583" s="192"/>
      <c r="Y583" s="192"/>
      <c r="Z583" s="192"/>
      <c r="AA583" s="192"/>
      <c r="AB583" s="192"/>
      <c r="AC583" s="95"/>
      <c r="AD583" s="95"/>
      <c r="AE583" s="95"/>
      <c r="AF583" s="95"/>
      <c r="AG583" s="95"/>
      <c r="AH583" s="95"/>
    </row>
    <row r="584" ht="26.25" customHeight="1">
      <c r="A584" s="197"/>
      <c r="B584" s="197"/>
      <c r="C584" s="198"/>
      <c r="D584" s="166"/>
      <c r="E584" s="166"/>
      <c r="F584" s="199"/>
      <c r="G584" s="166"/>
      <c r="H584" s="196"/>
      <c r="I584" s="191"/>
      <c r="J584" s="191"/>
      <c r="K584" s="191"/>
      <c r="L584" s="191"/>
      <c r="M584" s="192"/>
      <c r="N584" s="192"/>
      <c r="O584" s="192"/>
      <c r="P584" s="192"/>
      <c r="Q584" s="192"/>
      <c r="R584" s="192"/>
      <c r="S584" s="197"/>
      <c r="T584" s="192"/>
      <c r="U584" s="192"/>
      <c r="V584" s="192"/>
      <c r="W584" s="192"/>
      <c r="X584" s="192"/>
      <c r="Y584" s="192"/>
      <c r="Z584" s="192"/>
      <c r="AA584" s="192"/>
      <c r="AB584" s="192"/>
      <c r="AC584" s="95"/>
      <c r="AD584" s="95"/>
      <c r="AE584" s="95"/>
      <c r="AF584" s="95"/>
      <c r="AG584" s="95"/>
      <c r="AH584" s="95"/>
    </row>
    <row r="585" ht="26.25" customHeight="1">
      <c r="A585" s="197"/>
      <c r="B585" s="197"/>
      <c r="C585" s="198"/>
      <c r="D585" s="166"/>
      <c r="E585" s="166"/>
      <c r="F585" s="199"/>
      <c r="G585" s="166"/>
      <c r="H585" s="196"/>
      <c r="I585" s="191"/>
      <c r="J585" s="191"/>
      <c r="K585" s="191"/>
      <c r="L585" s="191"/>
      <c r="M585" s="192"/>
      <c r="N585" s="192"/>
      <c r="O585" s="192"/>
      <c r="P585" s="192"/>
      <c r="Q585" s="192"/>
      <c r="R585" s="192"/>
      <c r="S585" s="197"/>
      <c r="T585" s="192"/>
      <c r="U585" s="192"/>
      <c r="V585" s="192"/>
      <c r="W585" s="192"/>
      <c r="X585" s="192"/>
      <c r="Y585" s="192"/>
      <c r="Z585" s="192"/>
      <c r="AA585" s="192"/>
      <c r="AB585" s="192"/>
      <c r="AC585" s="95"/>
      <c r="AD585" s="95"/>
      <c r="AE585" s="95"/>
      <c r="AF585" s="95"/>
      <c r="AG585" s="95"/>
      <c r="AH585" s="95"/>
    </row>
    <row r="586" ht="26.25" customHeight="1">
      <c r="A586" s="197"/>
      <c r="B586" s="197"/>
      <c r="C586" s="198"/>
      <c r="D586" s="166"/>
      <c r="E586" s="166"/>
      <c r="F586" s="199"/>
      <c r="G586" s="166"/>
      <c r="H586" s="196"/>
      <c r="I586" s="191"/>
      <c r="J586" s="191"/>
      <c r="K586" s="191"/>
      <c r="L586" s="191"/>
      <c r="M586" s="192"/>
      <c r="N586" s="192"/>
      <c r="O586" s="192"/>
      <c r="P586" s="192"/>
      <c r="Q586" s="192"/>
      <c r="R586" s="192"/>
      <c r="S586" s="197"/>
      <c r="T586" s="192"/>
      <c r="U586" s="192"/>
      <c r="V586" s="192"/>
      <c r="W586" s="192"/>
      <c r="X586" s="192"/>
      <c r="Y586" s="192"/>
      <c r="Z586" s="192"/>
      <c r="AA586" s="192"/>
      <c r="AB586" s="192"/>
      <c r="AC586" s="95"/>
      <c r="AD586" s="95"/>
      <c r="AE586" s="95"/>
      <c r="AF586" s="95"/>
      <c r="AG586" s="95"/>
      <c r="AH586" s="95"/>
    </row>
    <row r="587" ht="26.25" customHeight="1">
      <c r="A587" s="197"/>
      <c r="B587" s="197"/>
      <c r="C587" s="198"/>
      <c r="D587" s="166"/>
      <c r="E587" s="166"/>
      <c r="F587" s="199"/>
      <c r="G587" s="166"/>
      <c r="H587" s="196"/>
      <c r="I587" s="191"/>
      <c r="J587" s="191"/>
      <c r="K587" s="191"/>
      <c r="L587" s="191"/>
      <c r="M587" s="192"/>
      <c r="N587" s="192"/>
      <c r="O587" s="192"/>
      <c r="P587" s="192"/>
      <c r="Q587" s="192"/>
      <c r="R587" s="192"/>
      <c r="S587" s="197"/>
      <c r="T587" s="192"/>
      <c r="U587" s="192"/>
      <c r="V587" s="192"/>
      <c r="W587" s="192"/>
      <c r="X587" s="192"/>
      <c r="Y587" s="192"/>
      <c r="Z587" s="192"/>
      <c r="AA587" s="192"/>
      <c r="AB587" s="192"/>
      <c r="AC587" s="95"/>
      <c r="AD587" s="95"/>
      <c r="AE587" s="95"/>
      <c r="AF587" s="95"/>
      <c r="AG587" s="95"/>
      <c r="AH587" s="95"/>
    </row>
    <row r="588" ht="26.25" customHeight="1">
      <c r="A588" s="197"/>
      <c r="B588" s="197"/>
      <c r="C588" s="198"/>
      <c r="D588" s="166"/>
      <c r="E588" s="166"/>
      <c r="F588" s="199"/>
      <c r="G588" s="166"/>
      <c r="H588" s="196"/>
      <c r="I588" s="191"/>
      <c r="J588" s="191"/>
      <c r="K588" s="191"/>
      <c r="L588" s="191"/>
      <c r="M588" s="192"/>
      <c r="N588" s="192"/>
      <c r="O588" s="192"/>
      <c r="P588" s="192"/>
      <c r="Q588" s="192"/>
      <c r="R588" s="192"/>
      <c r="S588" s="197"/>
      <c r="T588" s="192"/>
      <c r="U588" s="192"/>
      <c r="V588" s="192"/>
      <c r="W588" s="192"/>
      <c r="X588" s="192"/>
      <c r="Y588" s="192"/>
      <c r="Z588" s="192"/>
      <c r="AA588" s="192"/>
      <c r="AB588" s="192"/>
      <c r="AC588" s="95"/>
      <c r="AD588" s="95"/>
      <c r="AE588" s="95"/>
      <c r="AF588" s="95"/>
      <c r="AG588" s="95"/>
      <c r="AH588" s="95"/>
    </row>
    <row r="589" ht="26.25" customHeight="1">
      <c r="A589" s="197"/>
      <c r="B589" s="197"/>
      <c r="C589" s="198"/>
      <c r="D589" s="166"/>
      <c r="E589" s="166"/>
      <c r="F589" s="199"/>
      <c r="G589" s="166"/>
      <c r="H589" s="196"/>
      <c r="I589" s="191"/>
      <c r="J589" s="191"/>
      <c r="K589" s="191"/>
      <c r="L589" s="191"/>
      <c r="M589" s="192"/>
      <c r="N589" s="192"/>
      <c r="O589" s="192"/>
      <c r="P589" s="192"/>
      <c r="Q589" s="192"/>
      <c r="R589" s="192"/>
      <c r="S589" s="197"/>
      <c r="T589" s="192"/>
      <c r="U589" s="192"/>
      <c r="V589" s="192"/>
      <c r="W589" s="192"/>
      <c r="X589" s="192"/>
      <c r="Y589" s="192"/>
      <c r="Z589" s="192"/>
      <c r="AA589" s="192"/>
      <c r="AB589" s="192"/>
      <c r="AC589" s="95"/>
      <c r="AD589" s="95"/>
      <c r="AE589" s="95"/>
      <c r="AF589" s="95"/>
      <c r="AG589" s="95"/>
      <c r="AH589" s="95"/>
    </row>
    <row r="590" ht="26.25" customHeight="1">
      <c r="A590" s="197"/>
      <c r="B590" s="197"/>
      <c r="C590" s="198"/>
      <c r="D590" s="166"/>
      <c r="E590" s="166"/>
      <c r="F590" s="199"/>
      <c r="G590" s="166"/>
      <c r="H590" s="196"/>
      <c r="I590" s="191"/>
      <c r="J590" s="191"/>
      <c r="K590" s="191"/>
      <c r="L590" s="191"/>
      <c r="M590" s="192"/>
      <c r="N590" s="192"/>
      <c r="O590" s="192"/>
      <c r="P590" s="192"/>
      <c r="Q590" s="192"/>
      <c r="R590" s="192"/>
      <c r="S590" s="197"/>
      <c r="T590" s="192"/>
      <c r="U590" s="192"/>
      <c r="V590" s="192"/>
      <c r="W590" s="192"/>
      <c r="X590" s="192"/>
      <c r="Y590" s="192"/>
      <c r="Z590" s="192"/>
      <c r="AA590" s="192"/>
      <c r="AB590" s="192"/>
      <c r="AC590" s="95"/>
      <c r="AD590" s="95"/>
      <c r="AE590" s="95"/>
      <c r="AF590" s="95"/>
      <c r="AG590" s="95"/>
      <c r="AH590" s="95"/>
    </row>
    <row r="591" ht="26.25" customHeight="1">
      <c r="A591" s="197"/>
      <c r="B591" s="197"/>
      <c r="C591" s="198"/>
      <c r="D591" s="166"/>
      <c r="E591" s="166"/>
      <c r="F591" s="199"/>
      <c r="G591" s="166"/>
      <c r="H591" s="196"/>
      <c r="I591" s="191"/>
      <c r="J591" s="191"/>
      <c r="K591" s="191"/>
      <c r="L591" s="191"/>
      <c r="M591" s="192"/>
      <c r="N591" s="192"/>
      <c r="O591" s="192"/>
      <c r="P591" s="192"/>
      <c r="Q591" s="192"/>
      <c r="R591" s="192"/>
      <c r="S591" s="197"/>
      <c r="T591" s="192"/>
      <c r="U591" s="192"/>
      <c r="V591" s="192"/>
      <c r="W591" s="192"/>
      <c r="X591" s="192"/>
      <c r="Y591" s="192"/>
      <c r="Z591" s="192"/>
      <c r="AA591" s="192"/>
      <c r="AB591" s="192"/>
      <c r="AC591" s="95"/>
      <c r="AD591" s="95"/>
      <c r="AE591" s="95"/>
      <c r="AF591" s="95"/>
      <c r="AG591" s="95"/>
      <c r="AH591" s="95"/>
    </row>
    <row r="592" ht="26.25" customHeight="1">
      <c r="A592" s="197"/>
      <c r="B592" s="197"/>
      <c r="C592" s="198"/>
      <c r="D592" s="166"/>
      <c r="E592" s="166"/>
      <c r="F592" s="199"/>
      <c r="G592" s="166"/>
      <c r="H592" s="196"/>
      <c r="I592" s="191"/>
      <c r="J592" s="191"/>
      <c r="K592" s="191"/>
      <c r="L592" s="191"/>
      <c r="M592" s="192"/>
      <c r="N592" s="192"/>
      <c r="O592" s="192"/>
      <c r="P592" s="192"/>
      <c r="Q592" s="192"/>
      <c r="R592" s="192"/>
      <c r="S592" s="197"/>
      <c r="T592" s="192"/>
      <c r="U592" s="192"/>
      <c r="V592" s="192"/>
      <c r="W592" s="192"/>
      <c r="X592" s="192"/>
      <c r="Y592" s="192"/>
      <c r="Z592" s="192"/>
      <c r="AA592" s="192"/>
      <c r="AB592" s="192"/>
      <c r="AC592" s="95"/>
      <c r="AD592" s="95"/>
      <c r="AE592" s="95"/>
      <c r="AF592" s="95"/>
      <c r="AG592" s="95"/>
      <c r="AH592" s="95"/>
    </row>
    <row r="593" ht="26.25" customHeight="1">
      <c r="A593" s="197"/>
      <c r="B593" s="197"/>
      <c r="C593" s="198"/>
      <c r="D593" s="166"/>
      <c r="E593" s="166"/>
      <c r="F593" s="199"/>
      <c r="G593" s="166"/>
      <c r="H593" s="196"/>
      <c r="I593" s="191"/>
      <c r="J593" s="191"/>
      <c r="K593" s="191"/>
      <c r="L593" s="191"/>
      <c r="M593" s="192"/>
      <c r="N593" s="192"/>
      <c r="O593" s="192"/>
      <c r="P593" s="192"/>
      <c r="Q593" s="192"/>
      <c r="R593" s="192"/>
      <c r="S593" s="197"/>
      <c r="T593" s="192"/>
      <c r="U593" s="192"/>
      <c r="V593" s="192"/>
      <c r="W593" s="192"/>
      <c r="X593" s="192"/>
      <c r="Y593" s="192"/>
      <c r="Z593" s="192"/>
      <c r="AA593" s="192"/>
      <c r="AB593" s="192"/>
      <c r="AC593" s="95"/>
      <c r="AD593" s="95"/>
      <c r="AE593" s="95"/>
      <c r="AF593" s="95"/>
      <c r="AG593" s="95"/>
      <c r="AH593" s="95"/>
    </row>
    <row r="594" ht="26.25" customHeight="1">
      <c r="A594" s="197"/>
      <c r="B594" s="197"/>
      <c r="C594" s="198"/>
      <c r="D594" s="166"/>
      <c r="E594" s="166"/>
      <c r="F594" s="199"/>
      <c r="G594" s="166"/>
      <c r="H594" s="196"/>
      <c r="I594" s="191"/>
      <c r="J594" s="191"/>
      <c r="K594" s="191"/>
      <c r="L594" s="191"/>
      <c r="M594" s="192"/>
      <c r="N594" s="192"/>
      <c r="O594" s="192"/>
      <c r="P594" s="192"/>
      <c r="Q594" s="192"/>
      <c r="R594" s="192"/>
      <c r="S594" s="197"/>
      <c r="T594" s="192"/>
      <c r="U594" s="192"/>
      <c r="V594" s="192"/>
      <c r="W594" s="192"/>
      <c r="X594" s="192"/>
      <c r="Y594" s="192"/>
      <c r="Z594" s="192"/>
      <c r="AA594" s="192"/>
      <c r="AB594" s="192"/>
      <c r="AC594" s="95"/>
      <c r="AD594" s="95"/>
      <c r="AE594" s="95"/>
      <c r="AF594" s="95"/>
      <c r="AG594" s="95"/>
      <c r="AH594" s="95"/>
    </row>
    <row r="595" ht="26.25" customHeight="1">
      <c r="A595" s="197"/>
      <c r="B595" s="197"/>
      <c r="C595" s="198"/>
      <c r="D595" s="166"/>
      <c r="E595" s="166"/>
      <c r="F595" s="199"/>
      <c r="G595" s="166"/>
      <c r="H595" s="196"/>
      <c r="I595" s="191"/>
      <c r="J595" s="191"/>
      <c r="K595" s="191"/>
      <c r="L595" s="191"/>
      <c r="M595" s="192"/>
      <c r="N595" s="192"/>
      <c r="O595" s="192"/>
      <c r="P595" s="192"/>
      <c r="Q595" s="192"/>
      <c r="R595" s="192"/>
      <c r="S595" s="197"/>
      <c r="T595" s="192"/>
      <c r="U595" s="192"/>
      <c r="V595" s="192"/>
      <c r="W595" s="192"/>
      <c r="X595" s="192"/>
      <c r="Y595" s="192"/>
      <c r="Z595" s="192"/>
      <c r="AA595" s="192"/>
      <c r="AB595" s="192"/>
      <c r="AC595" s="95"/>
      <c r="AD595" s="95"/>
      <c r="AE595" s="95"/>
      <c r="AF595" s="95"/>
      <c r="AG595" s="95"/>
      <c r="AH595" s="95"/>
    </row>
    <row r="596" ht="26.25" customHeight="1">
      <c r="A596" s="197"/>
      <c r="B596" s="197"/>
      <c r="C596" s="198"/>
      <c r="D596" s="166"/>
      <c r="E596" s="166"/>
      <c r="F596" s="199"/>
      <c r="G596" s="166"/>
      <c r="H596" s="196"/>
      <c r="I596" s="191"/>
      <c r="J596" s="191"/>
      <c r="K596" s="191"/>
      <c r="L596" s="191"/>
      <c r="M596" s="192"/>
      <c r="N596" s="192"/>
      <c r="O596" s="192"/>
      <c r="P596" s="192"/>
      <c r="Q596" s="192"/>
      <c r="R596" s="192"/>
      <c r="S596" s="197"/>
      <c r="T596" s="192"/>
      <c r="U596" s="192"/>
      <c r="V596" s="192"/>
      <c r="W596" s="192"/>
      <c r="X596" s="192"/>
      <c r="Y596" s="192"/>
      <c r="Z596" s="192"/>
      <c r="AA596" s="192"/>
      <c r="AB596" s="192"/>
      <c r="AC596" s="95"/>
      <c r="AD596" s="95"/>
      <c r="AE596" s="95"/>
      <c r="AF596" s="95"/>
      <c r="AG596" s="95"/>
      <c r="AH596" s="95"/>
    </row>
    <row r="597" ht="26.25" customHeight="1">
      <c r="A597" s="197"/>
      <c r="B597" s="197"/>
      <c r="C597" s="198"/>
      <c r="D597" s="166"/>
      <c r="E597" s="166"/>
      <c r="F597" s="199"/>
      <c r="G597" s="166"/>
      <c r="H597" s="196"/>
      <c r="I597" s="191"/>
      <c r="J597" s="191"/>
      <c r="K597" s="191"/>
      <c r="L597" s="191"/>
      <c r="M597" s="192"/>
      <c r="N597" s="192"/>
      <c r="O597" s="192"/>
      <c r="P597" s="192"/>
      <c r="Q597" s="192"/>
      <c r="R597" s="192"/>
      <c r="S597" s="197"/>
      <c r="T597" s="192"/>
      <c r="U597" s="192"/>
      <c r="V597" s="192"/>
      <c r="W597" s="192"/>
      <c r="X597" s="192"/>
      <c r="Y597" s="192"/>
      <c r="Z597" s="192"/>
      <c r="AA597" s="192"/>
      <c r="AB597" s="192"/>
      <c r="AC597" s="95"/>
      <c r="AD597" s="95"/>
      <c r="AE597" s="95"/>
      <c r="AF597" s="95"/>
      <c r="AG597" s="95"/>
      <c r="AH597" s="95"/>
    </row>
    <row r="598" ht="26.25" customHeight="1">
      <c r="A598" s="197"/>
      <c r="B598" s="197"/>
      <c r="C598" s="198"/>
      <c r="D598" s="166"/>
      <c r="E598" s="166"/>
      <c r="F598" s="199"/>
      <c r="G598" s="166"/>
      <c r="H598" s="196"/>
      <c r="I598" s="191"/>
      <c r="J598" s="191"/>
      <c r="K598" s="191"/>
      <c r="L598" s="191"/>
      <c r="M598" s="192"/>
      <c r="N598" s="192"/>
      <c r="O598" s="192"/>
      <c r="P598" s="192"/>
      <c r="Q598" s="192"/>
      <c r="R598" s="192"/>
      <c r="S598" s="197"/>
      <c r="T598" s="192"/>
      <c r="U598" s="192"/>
      <c r="V598" s="192"/>
      <c r="W598" s="192"/>
      <c r="X598" s="192"/>
      <c r="Y598" s="192"/>
      <c r="Z598" s="192"/>
      <c r="AA598" s="192"/>
      <c r="AB598" s="192"/>
      <c r="AC598" s="95"/>
      <c r="AD598" s="95"/>
      <c r="AE598" s="95"/>
      <c r="AF598" s="95"/>
      <c r="AG598" s="95"/>
      <c r="AH598" s="95"/>
    </row>
    <row r="599" ht="26.25" customHeight="1">
      <c r="A599" s="197"/>
      <c r="B599" s="197"/>
      <c r="C599" s="198"/>
      <c r="D599" s="166"/>
      <c r="E599" s="166"/>
      <c r="F599" s="199"/>
      <c r="G599" s="166"/>
      <c r="H599" s="196"/>
      <c r="I599" s="191"/>
      <c r="J599" s="191"/>
      <c r="K599" s="191"/>
      <c r="L599" s="191"/>
      <c r="M599" s="192"/>
      <c r="N599" s="192"/>
      <c r="O599" s="192"/>
      <c r="P599" s="192"/>
      <c r="Q599" s="192"/>
      <c r="R599" s="192"/>
      <c r="S599" s="197"/>
      <c r="T599" s="192"/>
      <c r="U599" s="192"/>
      <c r="V599" s="192"/>
      <c r="W599" s="192"/>
      <c r="X599" s="192"/>
      <c r="Y599" s="192"/>
      <c r="Z599" s="192"/>
      <c r="AA599" s="192"/>
      <c r="AB599" s="192"/>
      <c r="AC599" s="95"/>
      <c r="AD599" s="95"/>
      <c r="AE599" s="95"/>
      <c r="AF599" s="95"/>
      <c r="AG599" s="95"/>
      <c r="AH599" s="95"/>
    </row>
    <row r="600" ht="26.25" customHeight="1">
      <c r="A600" s="197"/>
      <c r="B600" s="197"/>
      <c r="C600" s="198"/>
      <c r="D600" s="166"/>
      <c r="E600" s="166"/>
      <c r="F600" s="199"/>
      <c r="G600" s="166"/>
      <c r="H600" s="196"/>
      <c r="I600" s="191"/>
      <c r="J600" s="191"/>
      <c r="K600" s="191"/>
      <c r="L600" s="191"/>
      <c r="M600" s="192"/>
      <c r="N600" s="192"/>
      <c r="O600" s="192"/>
      <c r="P600" s="192"/>
      <c r="Q600" s="192"/>
      <c r="R600" s="192"/>
      <c r="S600" s="197"/>
      <c r="T600" s="192"/>
      <c r="U600" s="192"/>
      <c r="V600" s="192"/>
      <c r="W600" s="192"/>
      <c r="X600" s="192"/>
      <c r="Y600" s="192"/>
      <c r="Z600" s="192"/>
      <c r="AA600" s="192"/>
      <c r="AB600" s="192"/>
      <c r="AC600" s="95"/>
      <c r="AD600" s="95"/>
      <c r="AE600" s="95"/>
      <c r="AF600" s="95"/>
      <c r="AG600" s="95"/>
      <c r="AH600" s="95"/>
    </row>
    <row r="601" ht="26.25" customHeight="1">
      <c r="A601" s="197"/>
      <c r="B601" s="197"/>
      <c r="C601" s="198"/>
      <c r="D601" s="166"/>
      <c r="E601" s="166"/>
      <c r="F601" s="199"/>
      <c r="G601" s="166"/>
      <c r="H601" s="196"/>
      <c r="I601" s="191"/>
      <c r="J601" s="191"/>
      <c r="K601" s="191"/>
      <c r="L601" s="191"/>
      <c r="M601" s="192"/>
      <c r="N601" s="192"/>
      <c r="O601" s="192"/>
      <c r="P601" s="192"/>
      <c r="Q601" s="192"/>
      <c r="R601" s="192"/>
      <c r="S601" s="197"/>
      <c r="T601" s="192"/>
      <c r="U601" s="192"/>
      <c r="V601" s="192"/>
      <c r="W601" s="192"/>
      <c r="X601" s="192"/>
      <c r="Y601" s="192"/>
      <c r="Z601" s="192"/>
      <c r="AA601" s="192"/>
      <c r="AB601" s="192"/>
      <c r="AC601" s="95"/>
      <c r="AD601" s="95"/>
      <c r="AE601" s="95"/>
      <c r="AF601" s="95"/>
      <c r="AG601" s="95"/>
      <c r="AH601" s="95"/>
    </row>
    <row r="602" ht="26.25" customHeight="1">
      <c r="A602" s="197"/>
      <c r="B602" s="197"/>
      <c r="C602" s="198"/>
      <c r="D602" s="166"/>
      <c r="E602" s="166"/>
      <c r="F602" s="199"/>
      <c r="G602" s="166"/>
      <c r="H602" s="196"/>
      <c r="I602" s="191"/>
      <c r="J602" s="191"/>
      <c r="K602" s="191"/>
      <c r="L602" s="191"/>
      <c r="M602" s="192"/>
      <c r="N602" s="192"/>
      <c r="O602" s="192"/>
      <c r="P602" s="192"/>
      <c r="Q602" s="192"/>
      <c r="R602" s="192"/>
      <c r="S602" s="197"/>
      <c r="T602" s="192"/>
      <c r="U602" s="192"/>
      <c r="V602" s="192"/>
      <c r="W602" s="192"/>
      <c r="X602" s="192"/>
      <c r="Y602" s="192"/>
      <c r="Z602" s="192"/>
      <c r="AA602" s="192"/>
      <c r="AB602" s="192"/>
      <c r="AC602" s="95"/>
      <c r="AD602" s="95"/>
      <c r="AE602" s="95"/>
      <c r="AF602" s="95"/>
      <c r="AG602" s="95"/>
      <c r="AH602" s="95"/>
    </row>
    <row r="603" ht="26.25" customHeight="1">
      <c r="A603" s="197"/>
      <c r="B603" s="197"/>
      <c r="C603" s="198"/>
      <c r="D603" s="166"/>
      <c r="E603" s="166"/>
      <c r="F603" s="199"/>
      <c r="G603" s="166"/>
      <c r="H603" s="196"/>
      <c r="I603" s="191"/>
      <c r="J603" s="191"/>
      <c r="K603" s="191"/>
      <c r="L603" s="191"/>
      <c r="M603" s="192"/>
      <c r="N603" s="192"/>
      <c r="O603" s="192"/>
      <c r="P603" s="192"/>
      <c r="Q603" s="192"/>
      <c r="R603" s="192"/>
      <c r="S603" s="197"/>
      <c r="T603" s="192"/>
      <c r="U603" s="192"/>
      <c r="V603" s="192"/>
      <c r="W603" s="192"/>
      <c r="X603" s="192"/>
      <c r="Y603" s="192"/>
      <c r="Z603" s="192"/>
      <c r="AA603" s="192"/>
      <c r="AB603" s="192"/>
      <c r="AC603" s="95"/>
      <c r="AD603" s="95"/>
      <c r="AE603" s="95"/>
      <c r="AF603" s="95"/>
      <c r="AG603" s="95"/>
      <c r="AH603" s="95"/>
    </row>
    <row r="604" ht="26.25" customHeight="1">
      <c r="A604" s="197"/>
      <c r="B604" s="197"/>
      <c r="C604" s="198"/>
      <c r="D604" s="166"/>
      <c r="E604" s="166"/>
      <c r="F604" s="199"/>
      <c r="G604" s="166"/>
      <c r="H604" s="196"/>
      <c r="I604" s="191"/>
      <c r="J604" s="191"/>
      <c r="K604" s="191"/>
      <c r="L604" s="191"/>
      <c r="M604" s="192"/>
      <c r="N604" s="192"/>
      <c r="O604" s="192"/>
      <c r="P604" s="192"/>
      <c r="Q604" s="192"/>
      <c r="R604" s="192"/>
      <c r="S604" s="197"/>
      <c r="T604" s="192"/>
      <c r="U604" s="192"/>
      <c r="V604" s="192"/>
      <c r="W604" s="192"/>
      <c r="X604" s="192"/>
      <c r="Y604" s="192"/>
      <c r="Z604" s="192"/>
      <c r="AA604" s="192"/>
      <c r="AB604" s="192"/>
      <c r="AC604" s="95"/>
      <c r="AD604" s="95"/>
      <c r="AE604" s="95"/>
      <c r="AF604" s="95"/>
      <c r="AG604" s="95"/>
      <c r="AH604" s="95"/>
    </row>
    <row r="605" ht="26.25" customHeight="1">
      <c r="A605" s="197"/>
      <c r="B605" s="197"/>
      <c r="C605" s="198"/>
      <c r="D605" s="166"/>
      <c r="E605" s="166"/>
      <c r="F605" s="199"/>
      <c r="G605" s="166"/>
      <c r="H605" s="196"/>
      <c r="I605" s="191"/>
      <c r="J605" s="191"/>
      <c r="K605" s="191"/>
      <c r="L605" s="191"/>
      <c r="M605" s="192"/>
      <c r="N605" s="192"/>
      <c r="O605" s="192"/>
      <c r="P605" s="192"/>
      <c r="Q605" s="192"/>
      <c r="R605" s="192"/>
      <c r="S605" s="197"/>
      <c r="T605" s="192"/>
      <c r="U605" s="192"/>
      <c r="V605" s="192"/>
      <c r="W605" s="192"/>
      <c r="X605" s="192"/>
      <c r="Y605" s="192"/>
      <c r="Z605" s="192"/>
      <c r="AA605" s="192"/>
      <c r="AB605" s="192"/>
      <c r="AC605" s="95"/>
      <c r="AD605" s="95"/>
      <c r="AE605" s="95"/>
      <c r="AF605" s="95"/>
      <c r="AG605" s="95"/>
      <c r="AH605" s="95"/>
    </row>
    <row r="606" ht="26.25" customHeight="1">
      <c r="A606" s="197"/>
      <c r="B606" s="197"/>
      <c r="C606" s="198"/>
      <c r="D606" s="166"/>
      <c r="E606" s="166"/>
      <c r="F606" s="199"/>
      <c r="G606" s="166"/>
      <c r="H606" s="196"/>
      <c r="I606" s="191"/>
      <c r="J606" s="191"/>
      <c r="K606" s="191"/>
      <c r="L606" s="191"/>
      <c r="M606" s="192"/>
      <c r="N606" s="192"/>
      <c r="O606" s="192"/>
      <c r="P606" s="192"/>
      <c r="Q606" s="192"/>
      <c r="R606" s="192"/>
      <c r="S606" s="197"/>
      <c r="T606" s="192"/>
      <c r="U606" s="192"/>
      <c r="V606" s="192"/>
      <c r="W606" s="192"/>
      <c r="X606" s="192"/>
      <c r="Y606" s="192"/>
      <c r="Z606" s="192"/>
      <c r="AA606" s="192"/>
      <c r="AB606" s="192"/>
      <c r="AC606" s="95"/>
      <c r="AD606" s="95"/>
      <c r="AE606" s="95"/>
      <c r="AF606" s="95"/>
      <c r="AG606" s="95"/>
      <c r="AH606" s="95"/>
    </row>
    <row r="607" ht="26.25" customHeight="1">
      <c r="A607" s="197"/>
      <c r="B607" s="197"/>
      <c r="C607" s="198"/>
      <c r="D607" s="166"/>
      <c r="E607" s="166"/>
      <c r="F607" s="199"/>
      <c r="G607" s="166"/>
      <c r="H607" s="196"/>
      <c r="I607" s="191"/>
      <c r="J607" s="191"/>
      <c r="K607" s="191"/>
      <c r="L607" s="191"/>
      <c r="M607" s="192"/>
      <c r="N607" s="192"/>
      <c r="O607" s="192"/>
      <c r="P607" s="192"/>
      <c r="Q607" s="192"/>
      <c r="R607" s="192"/>
      <c r="S607" s="197"/>
      <c r="T607" s="192"/>
      <c r="U607" s="192"/>
      <c r="V607" s="192"/>
      <c r="W607" s="192"/>
      <c r="X607" s="192"/>
      <c r="Y607" s="192"/>
      <c r="Z607" s="192"/>
      <c r="AA607" s="192"/>
      <c r="AB607" s="192"/>
      <c r="AC607" s="95"/>
      <c r="AD607" s="95"/>
      <c r="AE607" s="95"/>
      <c r="AF607" s="95"/>
      <c r="AG607" s="95"/>
      <c r="AH607" s="95"/>
    </row>
    <row r="608" ht="26.25" customHeight="1">
      <c r="A608" s="197"/>
      <c r="B608" s="197"/>
      <c r="C608" s="198"/>
      <c r="D608" s="166"/>
      <c r="E608" s="166"/>
      <c r="F608" s="199"/>
      <c r="G608" s="166"/>
      <c r="H608" s="196"/>
      <c r="I608" s="191"/>
      <c r="J608" s="191"/>
      <c r="K608" s="191"/>
      <c r="L608" s="191"/>
      <c r="M608" s="192"/>
      <c r="N608" s="192"/>
      <c r="O608" s="192"/>
      <c r="P608" s="192"/>
      <c r="Q608" s="192"/>
      <c r="R608" s="192"/>
      <c r="S608" s="197"/>
      <c r="T608" s="192"/>
      <c r="U608" s="192"/>
      <c r="V608" s="192"/>
      <c r="W608" s="192"/>
      <c r="X608" s="192"/>
      <c r="Y608" s="192"/>
      <c r="Z608" s="192"/>
      <c r="AA608" s="192"/>
      <c r="AB608" s="192"/>
      <c r="AC608" s="95"/>
      <c r="AD608" s="95"/>
      <c r="AE608" s="95"/>
      <c r="AF608" s="95"/>
      <c r="AG608" s="95"/>
      <c r="AH608" s="95"/>
    </row>
    <row r="609" ht="26.25" customHeight="1">
      <c r="A609" s="197"/>
      <c r="B609" s="197"/>
      <c r="C609" s="198"/>
      <c r="D609" s="166"/>
      <c r="E609" s="166"/>
      <c r="F609" s="199"/>
      <c r="G609" s="166"/>
      <c r="H609" s="196"/>
      <c r="I609" s="191"/>
      <c r="J609" s="191"/>
      <c r="K609" s="191"/>
      <c r="L609" s="191"/>
      <c r="M609" s="192"/>
      <c r="N609" s="192"/>
      <c r="O609" s="192"/>
      <c r="P609" s="192"/>
      <c r="Q609" s="192"/>
      <c r="R609" s="192"/>
      <c r="S609" s="197"/>
      <c r="T609" s="192"/>
      <c r="U609" s="192"/>
      <c r="V609" s="192"/>
      <c r="W609" s="192"/>
      <c r="X609" s="192"/>
      <c r="Y609" s="192"/>
      <c r="Z609" s="192"/>
      <c r="AA609" s="192"/>
      <c r="AB609" s="192"/>
      <c r="AC609" s="95"/>
      <c r="AD609" s="95"/>
      <c r="AE609" s="95"/>
      <c r="AF609" s="95"/>
      <c r="AG609" s="95"/>
      <c r="AH609" s="95"/>
    </row>
    <row r="610" ht="26.25" customHeight="1">
      <c r="A610" s="197"/>
      <c r="B610" s="197"/>
      <c r="C610" s="198"/>
      <c r="D610" s="166"/>
      <c r="E610" s="166"/>
      <c r="F610" s="199"/>
      <c r="G610" s="166"/>
      <c r="H610" s="196"/>
      <c r="I610" s="191"/>
      <c r="J610" s="191"/>
      <c r="K610" s="191"/>
      <c r="L610" s="191"/>
      <c r="M610" s="192"/>
      <c r="N610" s="192"/>
      <c r="O610" s="192"/>
      <c r="P610" s="192"/>
      <c r="Q610" s="192"/>
      <c r="R610" s="192"/>
      <c r="S610" s="197"/>
      <c r="T610" s="192"/>
      <c r="U610" s="192"/>
      <c r="V610" s="192"/>
      <c r="W610" s="192"/>
      <c r="X610" s="192"/>
      <c r="Y610" s="192"/>
      <c r="Z610" s="192"/>
      <c r="AA610" s="192"/>
      <c r="AB610" s="192"/>
      <c r="AC610" s="95"/>
      <c r="AD610" s="95"/>
      <c r="AE610" s="95"/>
      <c r="AF610" s="95"/>
      <c r="AG610" s="95"/>
      <c r="AH610" s="95"/>
    </row>
    <row r="611" ht="26.25" customHeight="1">
      <c r="A611" s="197"/>
      <c r="B611" s="197"/>
      <c r="C611" s="198"/>
      <c r="D611" s="166"/>
      <c r="E611" s="166"/>
      <c r="F611" s="199"/>
      <c r="G611" s="166"/>
      <c r="H611" s="196"/>
      <c r="I611" s="191"/>
      <c r="J611" s="191"/>
      <c r="K611" s="191"/>
      <c r="L611" s="191"/>
      <c r="M611" s="192"/>
      <c r="N611" s="192"/>
      <c r="O611" s="192"/>
      <c r="P611" s="192"/>
      <c r="Q611" s="192"/>
      <c r="R611" s="192"/>
      <c r="S611" s="197"/>
      <c r="T611" s="192"/>
      <c r="U611" s="192"/>
      <c r="V611" s="192"/>
      <c r="W611" s="192"/>
      <c r="X611" s="192"/>
      <c r="Y611" s="192"/>
      <c r="Z611" s="192"/>
      <c r="AA611" s="192"/>
      <c r="AB611" s="192"/>
      <c r="AC611" s="95"/>
      <c r="AD611" s="95"/>
      <c r="AE611" s="95"/>
      <c r="AF611" s="95"/>
      <c r="AG611" s="95"/>
      <c r="AH611" s="95"/>
    </row>
    <row r="612" ht="26.25" customHeight="1">
      <c r="A612" s="197"/>
      <c r="B612" s="197"/>
      <c r="C612" s="198"/>
      <c r="D612" s="166"/>
      <c r="E612" s="166"/>
      <c r="F612" s="199"/>
      <c r="G612" s="166"/>
      <c r="H612" s="196"/>
      <c r="I612" s="191"/>
      <c r="J612" s="191"/>
      <c r="K612" s="191"/>
      <c r="L612" s="191"/>
      <c r="M612" s="192"/>
      <c r="N612" s="192"/>
      <c r="O612" s="192"/>
      <c r="P612" s="192"/>
      <c r="Q612" s="192"/>
      <c r="R612" s="192"/>
      <c r="S612" s="197"/>
      <c r="T612" s="192"/>
      <c r="U612" s="192"/>
      <c r="V612" s="192"/>
      <c r="W612" s="192"/>
      <c r="X612" s="192"/>
      <c r="Y612" s="192"/>
      <c r="Z612" s="192"/>
      <c r="AA612" s="192"/>
      <c r="AB612" s="192"/>
      <c r="AC612" s="95"/>
      <c r="AD612" s="95"/>
      <c r="AE612" s="95"/>
      <c r="AF612" s="95"/>
      <c r="AG612" s="95"/>
      <c r="AH612" s="95"/>
    </row>
    <row r="613" ht="26.25" customHeight="1">
      <c r="A613" s="197"/>
      <c r="B613" s="197"/>
      <c r="C613" s="198"/>
      <c r="D613" s="166"/>
      <c r="E613" s="166"/>
      <c r="F613" s="199"/>
      <c r="G613" s="166"/>
      <c r="H613" s="196"/>
      <c r="I613" s="191"/>
      <c r="J613" s="191"/>
      <c r="K613" s="191"/>
      <c r="L613" s="191"/>
      <c r="M613" s="192"/>
      <c r="N613" s="192"/>
      <c r="O613" s="192"/>
      <c r="P613" s="192"/>
      <c r="Q613" s="192"/>
      <c r="R613" s="192"/>
      <c r="S613" s="197"/>
      <c r="T613" s="192"/>
      <c r="U613" s="192"/>
      <c r="V613" s="192"/>
      <c r="W613" s="192"/>
      <c r="X613" s="192"/>
      <c r="Y613" s="192"/>
      <c r="Z613" s="192"/>
      <c r="AA613" s="192"/>
      <c r="AB613" s="192"/>
      <c r="AC613" s="95"/>
      <c r="AD613" s="95"/>
      <c r="AE613" s="95"/>
      <c r="AF613" s="95"/>
      <c r="AG613" s="95"/>
      <c r="AH613" s="95"/>
    </row>
    <row r="614" ht="26.25" customHeight="1">
      <c r="A614" s="197"/>
      <c r="B614" s="197"/>
      <c r="C614" s="198"/>
      <c r="D614" s="166"/>
      <c r="E614" s="166"/>
      <c r="F614" s="199"/>
      <c r="G614" s="166"/>
      <c r="H614" s="196"/>
      <c r="I614" s="191"/>
      <c r="J614" s="191"/>
      <c r="K614" s="191"/>
      <c r="L614" s="191"/>
      <c r="M614" s="192"/>
      <c r="N614" s="192"/>
      <c r="O614" s="192"/>
      <c r="P614" s="192"/>
      <c r="Q614" s="192"/>
      <c r="R614" s="192"/>
      <c r="S614" s="197"/>
      <c r="T614" s="192"/>
      <c r="U614" s="192"/>
      <c r="V614" s="192"/>
      <c r="W614" s="192"/>
      <c r="X614" s="192"/>
      <c r="Y614" s="192"/>
      <c r="Z614" s="192"/>
      <c r="AA614" s="192"/>
      <c r="AB614" s="192"/>
      <c r="AC614" s="95"/>
      <c r="AD614" s="95"/>
      <c r="AE614" s="95"/>
      <c r="AF614" s="95"/>
      <c r="AG614" s="95"/>
      <c r="AH614" s="95"/>
    </row>
    <row r="615" ht="26.25" customHeight="1">
      <c r="A615" s="197"/>
      <c r="B615" s="197"/>
      <c r="C615" s="198"/>
      <c r="D615" s="166"/>
      <c r="E615" s="166"/>
      <c r="F615" s="199"/>
      <c r="G615" s="166"/>
      <c r="H615" s="196"/>
      <c r="I615" s="191"/>
      <c r="J615" s="191"/>
      <c r="K615" s="191"/>
      <c r="L615" s="191"/>
      <c r="M615" s="192"/>
      <c r="N615" s="192"/>
      <c r="O615" s="192"/>
      <c r="P615" s="192"/>
      <c r="Q615" s="192"/>
      <c r="R615" s="192"/>
      <c r="S615" s="197"/>
      <c r="T615" s="192"/>
      <c r="U615" s="192"/>
      <c r="V615" s="192"/>
      <c r="W615" s="192"/>
      <c r="X615" s="192"/>
      <c r="Y615" s="192"/>
      <c r="Z615" s="192"/>
      <c r="AA615" s="192"/>
      <c r="AB615" s="192"/>
      <c r="AC615" s="95"/>
      <c r="AD615" s="95"/>
      <c r="AE615" s="95"/>
      <c r="AF615" s="95"/>
      <c r="AG615" s="95"/>
      <c r="AH615" s="95"/>
    </row>
    <row r="616" ht="26.25" customHeight="1">
      <c r="A616" s="197"/>
      <c r="B616" s="197"/>
      <c r="C616" s="198"/>
      <c r="D616" s="166"/>
      <c r="E616" s="166"/>
      <c r="F616" s="199"/>
      <c r="G616" s="166"/>
      <c r="H616" s="196"/>
      <c r="I616" s="191"/>
      <c r="J616" s="191"/>
      <c r="K616" s="191"/>
      <c r="L616" s="191"/>
      <c r="M616" s="192"/>
      <c r="N616" s="192"/>
      <c r="O616" s="192"/>
      <c r="P616" s="192"/>
      <c r="Q616" s="192"/>
      <c r="R616" s="192"/>
      <c r="S616" s="197"/>
      <c r="T616" s="192"/>
      <c r="U616" s="192"/>
      <c r="V616" s="192"/>
      <c r="W616" s="192"/>
      <c r="X616" s="192"/>
      <c r="Y616" s="192"/>
      <c r="Z616" s="192"/>
      <c r="AA616" s="192"/>
      <c r="AB616" s="192"/>
      <c r="AC616" s="95"/>
      <c r="AD616" s="95"/>
      <c r="AE616" s="95"/>
      <c r="AF616" s="95"/>
      <c r="AG616" s="95"/>
      <c r="AH616" s="95"/>
    </row>
    <row r="617" ht="26.25" customHeight="1">
      <c r="A617" s="197"/>
      <c r="B617" s="197"/>
      <c r="C617" s="198"/>
      <c r="D617" s="166"/>
      <c r="E617" s="166"/>
      <c r="F617" s="199"/>
      <c r="G617" s="166"/>
      <c r="H617" s="196"/>
      <c r="I617" s="191"/>
      <c r="J617" s="191"/>
      <c r="K617" s="191"/>
      <c r="L617" s="191"/>
      <c r="M617" s="192"/>
      <c r="N617" s="192"/>
      <c r="O617" s="192"/>
      <c r="P617" s="192"/>
      <c r="Q617" s="192"/>
      <c r="R617" s="192"/>
      <c r="S617" s="197"/>
      <c r="T617" s="192"/>
      <c r="U617" s="192"/>
      <c r="V617" s="192"/>
      <c r="W617" s="192"/>
      <c r="X617" s="192"/>
      <c r="Y617" s="192"/>
      <c r="Z617" s="192"/>
      <c r="AA617" s="192"/>
      <c r="AB617" s="192"/>
      <c r="AC617" s="95"/>
      <c r="AD617" s="95"/>
      <c r="AE617" s="95"/>
      <c r="AF617" s="95"/>
      <c r="AG617" s="95"/>
      <c r="AH617" s="95"/>
    </row>
    <row r="618" ht="26.25" customHeight="1">
      <c r="A618" s="197"/>
      <c r="B618" s="197"/>
      <c r="C618" s="198"/>
      <c r="D618" s="166"/>
      <c r="E618" s="166"/>
      <c r="F618" s="199"/>
      <c r="G618" s="166"/>
      <c r="H618" s="196"/>
      <c r="I618" s="191"/>
      <c r="J618" s="191"/>
      <c r="K618" s="191"/>
      <c r="L618" s="191"/>
      <c r="M618" s="192"/>
      <c r="N618" s="192"/>
      <c r="O618" s="192"/>
      <c r="P618" s="192"/>
      <c r="Q618" s="192"/>
      <c r="R618" s="192"/>
      <c r="S618" s="197"/>
      <c r="T618" s="192"/>
      <c r="U618" s="192"/>
      <c r="V618" s="192"/>
      <c r="W618" s="192"/>
      <c r="X618" s="192"/>
      <c r="Y618" s="192"/>
      <c r="Z618" s="192"/>
      <c r="AA618" s="192"/>
      <c r="AB618" s="192"/>
      <c r="AC618" s="95"/>
      <c r="AD618" s="95"/>
      <c r="AE618" s="95"/>
      <c r="AF618" s="95"/>
      <c r="AG618" s="95"/>
      <c r="AH618" s="95"/>
    </row>
    <row r="619" ht="26.25" customHeight="1">
      <c r="A619" s="197"/>
      <c r="B619" s="197"/>
      <c r="C619" s="198"/>
      <c r="D619" s="166"/>
      <c r="E619" s="166"/>
      <c r="F619" s="199"/>
      <c r="G619" s="166"/>
      <c r="H619" s="196"/>
      <c r="I619" s="191"/>
      <c r="J619" s="191"/>
      <c r="K619" s="191"/>
      <c r="L619" s="191"/>
      <c r="M619" s="192"/>
      <c r="N619" s="192"/>
      <c r="O619" s="192"/>
      <c r="P619" s="192"/>
      <c r="Q619" s="192"/>
      <c r="R619" s="192"/>
      <c r="S619" s="197"/>
      <c r="T619" s="192"/>
      <c r="U619" s="192"/>
      <c r="V619" s="192"/>
      <c r="W619" s="192"/>
      <c r="X619" s="192"/>
      <c r="Y619" s="192"/>
      <c r="Z619" s="192"/>
      <c r="AA619" s="192"/>
      <c r="AB619" s="192"/>
      <c r="AC619" s="95"/>
      <c r="AD619" s="95"/>
      <c r="AE619" s="95"/>
      <c r="AF619" s="95"/>
      <c r="AG619" s="95"/>
      <c r="AH619" s="95"/>
    </row>
    <row r="620" ht="26.25" customHeight="1">
      <c r="A620" s="197"/>
      <c r="B620" s="197"/>
      <c r="C620" s="198"/>
      <c r="D620" s="166"/>
      <c r="E620" s="166"/>
      <c r="F620" s="199"/>
      <c r="G620" s="166"/>
      <c r="H620" s="196"/>
      <c r="I620" s="191"/>
      <c r="J620" s="191"/>
      <c r="K620" s="191"/>
      <c r="L620" s="191"/>
      <c r="M620" s="192"/>
      <c r="N620" s="192"/>
      <c r="O620" s="192"/>
      <c r="P620" s="192"/>
      <c r="Q620" s="192"/>
      <c r="R620" s="192"/>
      <c r="S620" s="197"/>
      <c r="T620" s="192"/>
      <c r="U620" s="192"/>
      <c r="V620" s="192"/>
      <c r="W620" s="192"/>
      <c r="X620" s="192"/>
      <c r="Y620" s="192"/>
      <c r="Z620" s="192"/>
      <c r="AA620" s="192"/>
      <c r="AB620" s="192"/>
      <c r="AC620" s="95"/>
      <c r="AD620" s="95"/>
      <c r="AE620" s="95"/>
      <c r="AF620" s="95"/>
      <c r="AG620" s="95"/>
      <c r="AH620" s="95"/>
    </row>
    <row r="621" ht="26.25" customHeight="1">
      <c r="A621" s="197"/>
      <c r="B621" s="197"/>
      <c r="C621" s="198"/>
      <c r="D621" s="166"/>
      <c r="E621" s="166"/>
      <c r="F621" s="199"/>
      <c r="G621" s="166"/>
      <c r="H621" s="196"/>
      <c r="I621" s="191"/>
      <c r="J621" s="191"/>
      <c r="K621" s="191"/>
      <c r="L621" s="191"/>
      <c r="M621" s="192"/>
      <c r="N621" s="192"/>
      <c r="O621" s="192"/>
      <c r="P621" s="192"/>
      <c r="Q621" s="192"/>
      <c r="R621" s="192"/>
      <c r="S621" s="197"/>
      <c r="T621" s="192"/>
      <c r="U621" s="192"/>
      <c r="V621" s="192"/>
      <c r="W621" s="192"/>
      <c r="X621" s="192"/>
      <c r="Y621" s="192"/>
      <c r="Z621" s="192"/>
      <c r="AA621" s="192"/>
      <c r="AB621" s="192"/>
      <c r="AC621" s="95"/>
      <c r="AD621" s="95"/>
      <c r="AE621" s="95"/>
      <c r="AF621" s="95"/>
      <c r="AG621" s="95"/>
      <c r="AH621" s="95"/>
    </row>
    <row r="622" ht="26.25" customHeight="1">
      <c r="A622" s="197"/>
      <c r="B622" s="197"/>
      <c r="C622" s="198"/>
      <c r="D622" s="166"/>
      <c r="E622" s="166"/>
      <c r="F622" s="199"/>
      <c r="G622" s="166"/>
      <c r="H622" s="196"/>
      <c r="I622" s="191"/>
      <c r="J622" s="191"/>
      <c r="K622" s="191"/>
      <c r="L622" s="191"/>
      <c r="M622" s="192"/>
      <c r="N622" s="192"/>
      <c r="O622" s="192"/>
      <c r="P622" s="192"/>
      <c r="Q622" s="192"/>
      <c r="R622" s="192"/>
      <c r="S622" s="197"/>
      <c r="T622" s="192"/>
      <c r="U622" s="192"/>
      <c r="V622" s="192"/>
      <c r="W622" s="192"/>
      <c r="X622" s="192"/>
      <c r="Y622" s="192"/>
      <c r="Z622" s="192"/>
      <c r="AA622" s="192"/>
      <c r="AB622" s="192"/>
      <c r="AC622" s="95"/>
      <c r="AD622" s="95"/>
      <c r="AE622" s="95"/>
      <c r="AF622" s="95"/>
      <c r="AG622" s="95"/>
      <c r="AH622" s="95"/>
    </row>
    <row r="623" ht="26.25" customHeight="1">
      <c r="A623" s="197"/>
      <c r="B623" s="197"/>
      <c r="C623" s="198"/>
      <c r="D623" s="166"/>
      <c r="E623" s="166"/>
      <c r="F623" s="199"/>
      <c r="G623" s="166"/>
      <c r="H623" s="196"/>
      <c r="I623" s="191"/>
      <c r="J623" s="191"/>
      <c r="K623" s="191"/>
      <c r="L623" s="191"/>
      <c r="M623" s="192"/>
      <c r="N623" s="192"/>
      <c r="O623" s="192"/>
      <c r="P623" s="192"/>
      <c r="Q623" s="192"/>
      <c r="R623" s="192"/>
      <c r="S623" s="197"/>
      <c r="T623" s="192"/>
      <c r="U623" s="192"/>
      <c r="V623" s="192"/>
      <c r="W623" s="192"/>
      <c r="X623" s="192"/>
      <c r="Y623" s="192"/>
      <c r="Z623" s="192"/>
      <c r="AA623" s="192"/>
      <c r="AB623" s="192"/>
      <c r="AC623" s="95"/>
      <c r="AD623" s="95"/>
      <c r="AE623" s="95"/>
      <c r="AF623" s="95"/>
      <c r="AG623" s="95"/>
      <c r="AH623" s="95"/>
    </row>
    <row r="624" ht="26.25" customHeight="1">
      <c r="A624" s="197"/>
      <c r="B624" s="197"/>
      <c r="C624" s="198"/>
      <c r="D624" s="166"/>
      <c r="E624" s="166"/>
      <c r="F624" s="199"/>
      <c r="G624" s="166"/>
      <c r="H624" s="196"/>
      <c r="I624" s="191"/>
      <c r="J624" s="191"/>
      <c r="K624" s="191"/>
      <c r="L624" s="191"/>
      <c r="M624" s="192"/>
      <c r="N624" s="192"/>
      <c r="O624" s="192"/>
      <c r="P624" s="192"/>
      <c r="Q624" s="192"/>
      <c r="R624" s="192"/>
      <c r="S624" s="197"/>
      <c r="T624" s="192"/>
      <c r="U624" s="192"/>
      <c r="V624" s="192"/>
      <c r="W624" s="192"/>
      <c r="X624" s="192"/>
      <c r="Y624" s="192"/>
      <c r="Z624" s="192"/>
      <c r="AA624" s="192"/>
      <c r="AB624" s="192"/>
      <c r="AC624" s="95"/>
      <c r="AD624" s="95"/>
      <c r="AE624" s="95"/>
      <c r="AF624" s="95"/>
      <c r="AG624" s="95"/>
      <c r="AH624" s="95"/>
    </row>
    <row r="625" ht="26.25" customHeight="1">
      <c r="A625" s="197"/>
      <c r="B625" s="197"/>
      <c r="C625" s="198"/>
      <c r="D625" s="166"/>
      <c r="E625" s="166"/>
      <c r="F625" s="199"/>
      <c r="G625" s="166"/>
      <c r="H625" s="196"/>
      <c r="I625" s="191"/>
      <c r="J625" s="191"/>
      <c r="K625" s="191"/>
      <c r="L625" s="191"/>
      <c r="M625" s="192"/>
      <c r="N625" s="192"/>
      <c r="O625" s="192"/>
      <c r="P625" s="192"/>
      <c r="Q625" s="192"/>
      <c r="R625" s="192"/>
      <c r="S625" s="197"/>
      <c r="T625" s="192"/>
      <c r="U625" s="192"/>
      <c r="V625" s="192"/>
      <c r="W625" s="192"/>
      <c r="X625" s="192"/>
      <c r="Y625" s="192"/>
      <c r="Z625" s="192"/>
      <c r="AA625" s="192"/>
      <c r="AB625" s="192"/>
      <c r="AC625" s="95"/>
      <c r="AD625" s="95"/>
      <c r="AE625" s="95"/>
      <c r="AF625" s="95"/>
      <c r="AG625" s="95"/>
      <c r="AH625" s="95"/>
    </row>
    <row r="626" ht="26.25" customHeight="1">
      <c r="A626" s="197"/>
      <c r="B626" s="197"/>
      <c r="C626" s="198"/>
      <c r="D626" s="166"/>
      <c r="E626" s="166"/>
      <c r="F626" s="199"/>
      <c r="G626" s="166"/>
      <c r="H626" s="196"/>
      <c r="I626" s="191"/>
      <c r="J626" s="191"/>
      <c r="K626" s="191"/>
      <c r="L626" s="191"/>
      <c r="M626" s="192"/>
      <c r="N626" s="192"/>
      <c r="O626" s="192"/>
      <c r="P626" s="192"/>
      <c r="Q626" s="192"/>
      <c r="R626" s="192"/>
      <c r="S626" s="197"/>
      <c r="T626" s="192"/>
      <c r="U626" s="192"/>
      <c r="V626" s="192"/>
      <c r="W626" s="192"/>
      <c r="X626" s="192"/>
      <c r="Y626" s="192"/>
      <c r="Z626" s="192"/>
      <c r="AA626" s="192"/>
      <c r="AB626" s="192"/>
      <c r="AC626" s="95"/>
      <c r="AD626" s="95"/>
      <c r="AE626" s="95"/>
      <c r="AF626" s="95"/>
      <c r="AG626" s="95"/>
      <c r="AH626" s="95"/>
    </row>
    <row r="627" ht="26.25" customHeight="1">
      <c r="A627" s="197"/>
      <c r="B627" s="197"/>
      <c r="C627" s="198"/>
      <c r="D627" s="166"/>
      <c r="E627" s="166"/>
      <c r="F627" s="199"/>
      <c r="G627" s="166"/>
      <c r="H627" s="196"/>
      <c r="I627" s="191"/>
      <c r="J627" s="191"/>
      <c r="K627" s="191"/>
      <c r="L627" s="191"/>
      <c r="M627" s="192"/>
      <c r="N627" s="192"/>
      <c r="O627" s="192"/>
      <c r="P627" s="192"/>
      <c r="Q627" s="192"/>
      <c r="R627" s="192"/>
      <c r="S627" s="197"/>
      <c r="T627" s="192"/>
      <c r="U627" s="192"/>
      <c r="V627" s="192"/>
      <c r="W627" s="192"/>
      <c r="X627" s="192"/>
      <c r="Y627" s="192"/>
      <c r="Z627" s="192"/>
      <c r="AA627" s="192"/>
      <c r="AB627" s="192"/>
      <c r="AC627" s="95"/>
      <c r="AD627" s="95"/>
      <c r="AE627" s="95"/>
      <c r="AF627" s="95"/>
      <c r="AG627" s="95"/>
      <c r="AH627" s="95"/>
    </row>
    <row r="628" ht="26.25" customHeight="1">
      <c r="A628" s="197"/>
      <c r="B628" s="197"/>
      <c r="C628" s="198"/>
      <c r="D628" s="166"/>
      <c r="E628" s="166"/>
      <c r="F628" s="199"/>
      <c r="G628" s="166"/>
      <c r="H628" s="196"/>
      <c r="I628" s="191"/>
      <c r="J628" s="191"/>
      <c r="K628" s="191"/>
      <c r="L628" s="191"/>
      <c r="M628" s="192"/>
      <c r="N628" s="192"/>
      <c r="O628" s="192"/>
      <c r="P628" s="192"/>
      <c r="Q628" s="192"/>
      <c r="R628" s="192"/>
      <c r="S628" s="197"/>
      <c r="T628" s="192"/>
      <c r="U628" s="192"/>
      <c r="V628" s="192"/>
      <c r="W628" s="192"/>
      <c r="X628" s="192"/>
      <c r="Y628" s="192"/>
      <c r="Z628" s="192"/>
      <c r="AA628" s="192"/>
      <c r="AB628" s="192"/>
      <c r="AC628" s="95"/>
      <c r="AD628" s="95"/>
      <c r="AE628" s="95"/>
      <c r="AF628" s="95"/>
      <c r="AG628" s="95"/>
      <c r="AH628" s="95"/>
    </row>
    <row r="629" ht="26.25" customHeight="1">
      <c r="A629" s="197"/>
      <c r="B629" s="197"/>
      <c r="C629" s="198"/>
      <c r="D629" s="166"/>
      <c r="E629" s="166"/>
      <c r="F629" s="199"/>
      <c r="G629" s="166"/>
      <c r="H629" s="196"/>
      <c r="I629" s="191"/>
      <c r="J629" s="191"/>
      <c r="K629" s="191"/>
      <c r="L629" s="191"/>
      <c r="M629" s="192"/>
      <c r="N629" s="192"/>
      <c r="O629" s="192"/>
      <c r="P629" s="192"/>
      <c r="Q629" s="192"/>
      <c r="R629" s="192"/>
      <c r="S629" s="197"/>
      <c r="T629" s="192"/>
      <c r="U629" s="192"/>
      <c r="V629" s="192"/>
      <c r="W629" s="192"/>
      <c r="X629" s="192"/>
      <c r="Y629" s="192"/>
      <c r="Z629" s="192"/>
      <c r="AA629" s="192"/>
      <c r="AB629" s="192"/>
      <c r="AC629" s="95"/>
      <c r="AD629" s="95"/>
      <c r="AE629" s="95"/>
      <c r="AF629" s="95"/>
      <c r="AG629" s="95"/>
      <c r="AH629" s="95"/>
    </row>
    <row r="630" ht="26.25" customHeight="1">
      <c r="A630" s="197"/>
      <c r="B630" s="197"/>
      <c r="C630" s="198"/>
      <c r="D630" s="166"/>
      <c r="E630" s="166"/>
      <c r="F630" s="199"/>
      <c r="G630" s="166"/>
      <c r="H630" s="196"/>
      <c r="I630" s="191"/>
      <c r="J630" s="191"/>
      <c r="K630" s="191"/>
      <c r="L630" s="191"/>
      <c r="M630" s="192"/>
      <c r="N630" s="192"/>
      <c r="O630" s="192"/>
      <c r="P630" s="192"/>
      <c r="Q630" s="192"/>
      <c r="R630" s="192"/>
      <c r="S630" s="197"/>
      <c r="T630" s="192"/>
      <c r="U630" s="192"/>
      <c r="V630" s="192"/>
      <c r="W630" s="192"/>
      <c r="X630" s="192"/>
      <c r="Y630" s="192"/>
      <c r="Z630" s="192"/>
      <c r="AA630" s="192"/>
      <c r="AB630" s="192"/>
      <c r="AC630" s="95"/>
      <c r="AD630" s="95"/>
      <c r="AE630" s="95"/>
      <c r="AF630" s="95"/>
      <c r="AG630" s="95"/>
      <c r="AH630" s="95"/>
    </row>
    <row r="631" ht="26.25" customHeight="1">
      <c r="A631" s="197"/>
      <c r="B631" s="197"/>
      <c r="C631" s="198"/>
      <c r="D631" s="166"/>
      <c r="E631" s="166"/>
      <c r="F631" s="199"/>
      <c r="G631" s="166"/>
      <c r="H631" s="196"/>
      <c r="I631" s="191"/>
      <c r="J631" s="191"/>
      <c r="K631" s="191"/>
      <c r="L631" s="191"/>
      <c r="M631" s="192"/>
      <c r="N631" s="192"/>
      <c r="O631" s="192"/>
      <c r="P631" s="192"/>
      <c r="Q631" s="192"/>
      <c r="R631" s="192"/>
      <c r="S631" s="197"/>
      <c r="T631" s="192"/>
      <c r="U631" s="192"/>
      <c r="V631" s="192"/>
      <c r="W631" s="192"/>
      <c r="X631" s="192"/>
      <c r="Y631" s="192"/>
      <c r="Z631" s="192"/>
      <c r="AA631" s="192"/>
      <c r="AB631" s="192"/>
      <c r="AC631" s="95"/>
      <c r="AD631" s="95"/>
      <c r="AE631" s="95"/>
      <c r="AF631" s="95"/>
      <c r="AG631" s="95"/>
      <c r="AH631" s="95"/>
    </row>
    <row r="632" ht="26.25" customHeight="1">
      <c r="A632" s="197"/>
      <c r="B632" s="197"/>
      <c r="C632" s="198"/>
      <c r="D632" s="166"/>
      <c r="E632" s="166"/>
      <c r="F632" s="199"/>
      <c r="G632" s="166"/>
      <c r="H632" s="196"/>
      <c r="I632" s="191"/>
      <c r="J632" s="191"/>
      <c r="K632" s="191"/>
      <c r="L632" s="191"/>
      <c r="M632" s="192"/>
      <c r="N632" s="192"/>
      <c r="O632" s="192"/>
      <c r="P632" s="192"/>
      <c r="Q632" s="192"/>
      <c r="R632" s="192"/>
      <c r="S632" s="197"/>
      <c r="T632" s="192"/>
      <c r="U632" s="192"/>
      <c r="V632" s="192"/>
      <c r="W632" s="192"/>
      <c r="X632" s="192"/>
      <c r="Y632" s="192"/>
      <c r="Z632" s="192"/>
      <c r="AA632" s="192"/>
      <c r="AB632" s="192"/>
      <c r="AC632" s="95"/>
      <c r="AD632" s="95"/>
      <c r="AE632" s="95"/>
      <c r="AF632" s="95"/>
      <c r="AG632" s="95"/>
      <c r="AH632" s="95"/>
    </row>
    <row r="633" ht="26.25" customHeight="1">
      <c r="A633" s="197"/>
      <c r="B633" s="197"/>
      <c r="C633" s="198"/>
      <c r="D633" s="166"/>
      <c r="E633" s="166"/>
      <c r="F633" s="199"/>
      <c r="G633" s="166"/>
      <c r="H633" s="196"/>
      <c r="I633" s="191"/>
      <c r="J633" s="191"/>
      <c r="K633" s="191"/>
      <c r="L633" s="191"/>
      <c r="M633" s="192"/>
      <c r="N633" s="192"/>
      <c r="O633" s="192"/>
      <c r="P633" s="192"/>
      <c r="Q633" s="192"/>
      <c r="R633" s="192"/>
      <c r="S633" s="197"/>
      <c r="T633" s="192"/>
      <c r="U633" s="192"/>
      <c r="V633" s="192"/>
      <c r="W633" s="192"/>
      <c r="X633" s="192"/>
      <c r="Y633" s="192"/>
      <c r="Z633" s="192"/>
      <c r="AA633" s="192"/>
      <c r="AB633" s="192"/>
      <c r="AC633" s="95"/>
      <c r="AD633" s="95"/>
      <c r="AE633" s="95"/>
      <c r="AF633" s="95"/>
      <c r="AG633" s="95"/>
      <c r="AH633" s="95"/>
    </row>
    <row r="634" ht="26.25" customHeight="1">
      <c r="A634" s="197"/>
      <c r="B634" s="197"/>
      <c r="C634" s="198"/>
      <c r="D634" s="166"/>
      <c r="E634" s="166"/>
      <c r="F634" s="199"/>
      <c r="G634" s="166"/>
      <c r="H634" s="196"/>
      <c r="I634" s="191"/>
      <c r="J634" s="191"/>
      <c r="K634" s="191"/>
      <c r="L634" s="191"/>
      <c r="M634" s="192"/>
      <c r="N634" s="192"/>
      <c r="O634" s="192"/>
      <c r="P634" s="192"/>
      <c r="Q634" s="192"/>
      <c r="R634" s="192"/>
      <c r="S634" s="197"/>
      <c r="T634" s="192"/>
      <c r="U634" s="192"/>
      <c r="V634" s="192"/>
      <c r="W634" s="192"/>
      <c r="X634" s="192"/>
      <c r="Y634" s="192"/>
      <c r="Z634" s="192"/>
      <c r="AA634" s="192"/>
      <c r="AB634" s="192"/>
      <c r="AC634" s="95"/>
      <c r="AD634" s="95"/>
      <c r="AE634" s="95"/>
      <c r="AF634" s="95"/>
      <c r="AG634" s="95"/>
      <c r="AH634" s="95"/>
    </row>
    <row r="635" ht="26.25" customHeight="1">
      <c r="A635" s="197"/>
      <c r="B635" s="197"/>
      <c r="C635" s="198"/>
      <c r="D635" s="166"/>
      <c r="E635" s="166"/>
      <c r="F635" s="199"/>
      <c r="G635" s="166"/>
      <c r="H635" s="196"/>
      <c r="I635" s="191"/>
      <c r="J635" s="191"/>
      <c r="K635" s="191"/>
      <c r="L635" s="191"/>
      <c r="M635" s="192"/>
      <c r="N635" s="192"/>
      <c r="O635" s="192"/>
      <c r="P635" s="192"/>
      <c r="Q635" s="192"/>
      <c r="R635" s="192"/>
      <c r="S635" s="197"/>
      <c r="T635" s="192"/>
      <c r="U635" s="192"/>
      <c r="V635" s="192"/>
      <c r="W635" s="192"/>
      <c r="X635" s="192"/>
      <c r="Y635" s="192"/>
      <c r="Z635" s="192"/>
      <c r="AA635" s="192"/>
      <c r="AB635" s="192"/>
      <c r="AC635" s="95"/>
      <c r="AD635" s="95"/>
      <c r="AE635" s="95"/>
      <c r="AF635" s="95"/>
      <c r="AG635" s="95"/>
      <c r="AH635" s="95"/>
    </row>
    <row r="636" ht="26.25" customHeight="1">
      <c r="A636" s="197"/>
      <c r="B636" s="197"/>
      <c r="C636" s="198"/>
      <c r="D636" s="166"/>
      <c r="E636" s="166"/>
      <c r="F636" s="199"/>
      <c r="G636" s="166"/>
      <c r="H636" s="196"/>
      <c r="I636" s="191"/>
      <c r="J636" s="191"/>
      <c r="K636" s="191"/>
      <c r="L636" s="191"/>
      <c r="M636" s="192"/>
      <c r="N636" s="192"/>
      <c r="O636" s="192"/>
      <c r="P636" s="192"/>
      <c r="Q636" s="192"/>
      <c r="R636" s="192"/>
      <c r="S636" s="197"/>
      <c r="T636" s="192"/>
      <c r="U636" s="192"/>
      <c r="V636" s="192"/>
      <c r="W636" s="192"/>
      <c r="X636" s="192"/>
      <c r="Y636" s="192"/>
      <c r="Z636" s="192"/>
      <c r="AA636" s="192"/>
      <c r="AB636" s="192"/>
      <c r="AC636" s="95"/>
      <c r="AD636" s="95"/>
      <c r="AE636" s="95"/>
      <c r="AF636" s="95"/>
      <c r="AG636" s="95"/>
      <c r="AH636" s="95"/>
    </row>
    <row r="637" ht="26.25" customHeight="1">
      <c r="A637" s="197"/>
      <c r="B637" s="197"/>
      <c r="C637" s="198"/>
      <c r="D637" s="166"/>
      <c r="E637" s="166"/>
      <c r="F637" s="199"/>
      <c r="G637" s="166"/>
      <c r="H637" s="196"/>
      <c r="I637" s="191"/>
      <c r="J637" s="191"/>
      <c r="K637" s="191"/>
      <c r="L637" s="191"/>
      <c r="M637" s="192"/>
      <c r="N637" s="192"/>
      <c r="O637" s="192"/>
      <c r="P637" s="192"/>
      <c r="Q637" s="192"/>
      <c r="R637" s="192"/>
      <c r="S637" s="197"/>
      <c r="T637" s="192"/>
      <c r="U637" s="192"/>
      <c r="V637" s="192"/>
      <c r="W637" s="192"/>
      <c r="X637" s="192"/>
      <c r="Y637" s="192"/>
      <c r="Z637" s="192"/>
      <c r="AA637" s="192"/>
      <c r="AB637" s="192"/>
      <c r="AC637" s="95"/>
      <c r="AD637" s="95"/>
      <c r="AE637" s="95"/>
      <c r="AF637" s="95"/>
      <c r="AG637" s="95"/>
      <c r="AH637" s="95"/>
    </row>
    <row r="638" ht="26.25" customHeight="1">
      <c r="A638" s="197"/>
      <c r="B638" s="197"/>
      <c r="C638" s="198"/>
      <c r="D638" s="166"/>
      <c r="E638" s="166"/>
      <c r="F638" s="199"/>
      <c r="G638" s="166"/>
      <c r="H638" s="196"/>
      <c r="I638" s="191"/>
      <c r="J638" s="191"/>
      <c r="K638" s="191"/>
      <c r="L638" s="191"/>
      <c r="M638" s="192"/>
      <c r="N638" s="192"/>
      <c r="O638" s="192"/>
      <c r="P638" s="192"/>
      <c r="Q638" s="192"/>
      <c r="R638" s="192"/>
      <c r="S638" s="197"/>
      <c r="T638" s="192"/>
      <c r="U638" s="192"/>
      <c r="V638" s="192"/>
      <c r="W638" s="192"/>
      <c r="X638" s="192"/>
      <c r="Y638" s="192"/>
      <c r="Z638" s="192"/>
      <c r="AA638" s="192"/>
      <c r="AB638" s="192"/>
      <c r="AC638" s="95"/>
      <c r="AD638" s="95"/>
      <c r="AE638" s="95"/>
      <c r="AF638" s="95"/>
      <c r="AG638" s="95"/>
      <c r="AH638" s="95"/>
    </row>
    <row r="639" ht="26.25" customHeight="1">
      <c r="A639" s="197"/>
      <c r="B639" s="197"/>
      <c r="C639" s="198"/>
      <c r="D639" s="166"/>
      <c r="E639" s="166"/>
      <c r="F639" s="199"/>
      <c r="G639" s="166"/>
      <c r="H639" s="196"/>
      <c r="I639" s="191"/>
      <c r="J639" s="191"/>
      <c r="K639" s="191"/>
      <c r="L639" s="191"/>
      <c r="M639" s="192"/>
      <c r="N639" s="192"/>
      <c r="O639" s="192"/>
      <c r="P639" s="192"/>
      <c r="Q639" s="192"/>
      <c r="R639" s="192"/>
      <c r="S639" s="197"/>
      <c r="T639" s="192"/>
      <c r="U639" s="192"/>
      <c r="V639" s="192"/>
      <c r="W639" s="192"/>
      <c r="X639" s="192"/>
      <c r="Y639" s="192"/>
      <c r="Z639" s="192"/>
      <c r="AA639" s="192"/>
      <c r="AB639" s="192"/>
      <c r="AC639" s="95"/>
      <c r="AD639" s="95"/>
      <c r="AE639" s="95"/>
      <c r="AF639" s="95"/>
      <c r="AG639" s="95"/>
      <c r="AH639" s="95"/>
    </row>
    <row r="640" ht="26.25" customHeight="1">
      <c r="A640" s="197"/>
      <c r="B640" s="197"/>
      <c r="C640" s="198"/>
      <c r="D640" s="166"/>
      <c r="E640" s="166"/>
      <c r="F640" s="199"/>
      <c r="G640" s="166"/>
      <c r="H640" s="196"/>
      <c r="I640" s="191"/>
      <c r="J640" s="191"/>
      <c r="K640" s="191"/>
      <c r="L640" s="191"/>
      <c r="M640" s="192"/>
      <c r="N640" s="192"/>
      <c r="O640" s="192"/>
      <c r="P640" s="192"/>
      <c r="Q640" s="192"/>
      <c r="R640" s="192"/>
      <c r="S640" s="197"/>
      <c r="T640" s="192"/>
      <c r="U640" s="192"/>
      <c r="V640" s="192"/>
      <c r="W640" s="192"/>
      <c r="X640" s="192"/>
      <c r="Y640" s="192"/>
      <c r="Z640" s="192"/>
      <c r="AA640" s="192"/>
      <c r="AB640" s="192"/>
      <c r="AC640" s="95"/>
      <c r="AD640" s="95"/>
      <c r="AE640" s="95"/>
      <c r="AF640" s="95"/>
      <c r="AG640" s="95"/>
      <c r="AH640" s="95"/>
    </row>
    <row r="641" ht="26.25" customHeight="1">
      <c r="A641" s="197"/>
      <c r="B641" s="197"/>
      <c r="C641" s="198"/>
      <c r="D641" s="166"/>
      <c r="E641" s="166"/>
      <c r="F641" s="199"/>
      <c r="G641" s="166"/>
      <c r="H641" s="196"/>
      <c r="I641" s="191"/>
      <c r="J641" s="191"/>
      <c r="K641" s="191"/>
      <c r="L641" s="191"/>
      <c r="M641" s="192"/>
      <c r="N641" s="192"/>
      <c r="O641" s="192"/>
      <c r="P641" s="192"/>
      <c r="Q641" s="192"/>
      <c r="R641" s="192"/>
      <c r="S641" s="197"/>
      <c r="T641" s="192"/>
      <c r="U641" s="192"/>
      <c r="V641" s="192"/>
      <c r="W641" s="192"/>
      <c r="X641" s="192"/>
      <c r="Y641" s="192"/>
      <c r="Z641" s="192"/>
      <c r="AA641" s="192"/>
      <c r="AB641" s="192"/>
      <c r="AC641" s="95"/>
      <c r="AD641" s="95"/>
      <c r="AE641" s="95"/>
      <c r="AF641" s="95"/>
      <c r="AG641" s="95"/>
      <c r="AH641" s="95"/>
    </row>
    <row r="642" ht="26.25" customHeight="1">
      <c r="A642" s="197"/>
      <c r="B642" s="197"/>
      <c r="C642" s="198"/>
      <c r="D642" s="166"/>
      <c r="E642" s="166"/>
      <c r="F642" s="199"/>
      <c r="G642" s="166"/>
      <c r="H642" s="196"/>
      <c r="I642" s="191"/>
      <c r="J642" s="191"/>
      <c r="K642" s="191"/>
      <c r="L642" s="191"/>
      <c r="M642" s="192"/>
      <c r="N642" s="192"/>
      <c r="O642" s="192"/>
      <c r="P642" s="192"/>
      <c r="Q642" s="192"/>
      <c r="R642" s="192"/>
      <c r="S642" s="197"/>
      <c r="T642" s="192"/>
      <c r="U642" s="192"/>
      <c r="V642" s="192"/>
      <c r="W642" s="192"/>
      <c r="X642" s="192"/>
      <c r="Y642" s="192"/>
      <c r="Z642" s="192"/>
      <c r="AA642" s="192"/>
      <c r="AB642" s="192"/>
      <c r="AC642" s="95"/>
      <c r="AD642" s="95"/>
      <c r="AE642" s="95"/>
      <c r="AF642" s="95"/>
      <c r="AG642" s="95"/>
      <c r="AH642" s="95"/>
    </row>
    <row r="643" ht="26.25" customHeight="1">
      <c r="A643" s="197"/>
      <c r="B643" s="197"/>
      <c r="C643" s="198"/>
      <c r="D643" s="166"/>
      <c r="E643" s="166"/>
      <c r="F643" s="199"/>
      <c r="G643" s="166"/>
      <c r="H643" s="196"/>
      <c r="I643" s="191"/>
      <c r="J643" s="191"/>
      <c r="K643" s="191"/>
      <c r="L643" s="191"/>
      <c r="M643" s="192"/>
      <c r="N643" s="192"/>
      <c r="O643" s="192"/>
      <c r="P643" s="192"/>
      <c r="Q643" s="192"/>
      <c r="R643" s="192"/>
      <c r="S643" s="197"/>
      <c r="T643" s="192"/>
      <c r="U643" s="192"/>
      <c r="V643" s="192"/>
      <c r="W643" s="192"/>
      <c r="X643" s="192"/>
      <c r="Y643" s="192"/>
      <c r="Z643" s="192"/>
      <c r="AA643" s="192"/>
      <c r="AB643" s="192"/>
      <c r="AC643" s="95"/>
      <c r="AD643" s="95"/>
      <c r="AE643" s="95"/>
      <c r="AF643" s="95"/>
      <c r="AG643" s="95"/>
      <c r="AH643" s="95"/>
    </row>
    <row r="644" ht="26.25" customHeight="1">
      <c r="A644" s="197"/>
      <c r="B644" s="197"/>
      <c r="C644" s="198"/>
      <c r="D644" s="166"/>
      <c r="E644" s="166"/>
      <c r="F644" s="199"/>
      <c r="G644" s="166"/>
      <c r="H644" s="196"/>
      <c r="I644" s="191"/>
      <c r="J644" s="191"/>
      <c r="K644" s="191"/>
      <c r="L644" s="191"/>
      <c r="M644" s="192"/>
      <c r="N644" s="192"/>
      <c r="O644" s="192"/>
      <c r="P644" s="192"/>
      <c r="Q644" s="192"/>
      <c r="R644" s="192"/>
      <c r="S644" s="197"/>
      <c r="T644" s="192"/>
      <c r="U644" s="192"/>
      <c r="V644" s="192"/>
      <c r="W644" s="192"/>
      <c r="X644" s="192"/>
      <c r="Y644" s="192"/>
      <c r="Z644" s="192"/>
      <c r="AA644" s="192"/>
      <c r="AB644" s="192"/>
      <c r="AC644" s="95"/>
      <c r="AD644" s="95"/>
      <c r="AE644" s="95"/>
      <c r="AF644" s="95"/>
      <c r="AG644" s="95"/>
      <c r="AH644" s="95"/>
    </row>
    <row r="645" ht="26.25" customHeight="1">
      <c r="A645" s="197"/>
      <c r="B645" s="197"/>
      <c r="C645" s="198"/>
      <c r="D645" s="166"/>
      <c r="E645" s="166"/>
      <c r="F645" s="199"/>
      <c r="G645" s="166"/>
      <c r="H645" s="196"/>
      <c r="I645" s="191"/>
      <c r="J645" s="191"/>
      <c r="K645" s="191"/>
      <c r="L645" s="191"/>
      <c r="M645" s="192"/>
      <c r="N645" s="192"/>
      <c r="O645" s="192"/>
      <c r="P645" s="192"/>
      <c r="Q645" s="192"/>
      <c r="R645" s="192"/>
      <c r="S645" s="197"/>
      <c r="T645" s="192"/>
      <c r="U645" s="192"/>
      <c r="V645" s="192"/>
      <c r="W645" s="192"/>
      <c r="X645" s="192"/>
      <c r="Y645" s="192"/>
      <c r="Z645" s="192"/>
      <c r="AA645" s="192"/>
      <c r="AB645" s="192"/>
      <c r="AC645" s="95"/>
      <c r="AD645" s="95"/>
      <c r="AE645" s="95"/>
      <c r="AF645" s="95"/>
      <c r="AG645" s="95"/>
      <c r="AH645" s="95"/>
    </row>
    <row r="646" ht="26.25" customHeight="1">
      <c r="A646" s="197"/>
      <c r="B646" s="197"/>
      <c r="C646" s="198"/>
      <c r="D646" s="166"/>
      <c r="E646" s="166"/>
      <c r="F646" s="199"/>
      <c r="G646" s="166"/>
      <c r="H646" s="196"/>
      <c r="I646" s="191"/>
      <c r="J646" s="191"/>
      <c r="K646" s="191"/>
      <c r="L646" s="191"/>
      <c r="M646" s="192"/>
      <c r="N646" s="192"/>
      <c r="O646" s="192"/>
      <c r="P646" s="192"/>
      <c r="Q646" s="192"/>
      <c r="R646" s="192"/>
      <c r="S646" s="197"/>
      <c r="T646" s="192"/>
      <c r="U646" s="192"/>
      <c r="V646" s="192"/>
      <c r="W646" s="192"/>
      <c r="X646" s="192"/>
      <c r="Y646" s="192"/>
      <c r="Z646" s="192"/>
      <c r="AA646" s="192"/>
      <c r="AB646" s="192"/>
      <c r="AC646" s="95"/>
      <c r="AD646" s="95"/>
      <c r="AE646" s="95"/>
      <c r="AF646" s="95"/>
      <c r="AG646" s="95"/>
      <c r="AH646" s="95"/>
    </row>
    <row r="647" ht="26.25" customHeight="1">
      <c r="A647" s="197"/>
      <c r="B647" s="197"/>
      <c r="C647" s="198"/>
      <c r="D647" s="166"/>
      <c r="E647" s="166"/>
      <c r="F647" s="199"/>
      <c r="G647" s="166"/>
      <c r="H647" s="196"/>
      <c r="I647" s="191"/>
      <c r="J647" s="191"/>
      <c r="K647" s="191"/>
      <c r="L647" s="191"/>
      <c r="M647" s="192"/>
      <c r="N647" s="192"/>
      <c r="O647" s="192"/>
      <c r="P647" s="192"/>
      <c r="Q647" s="192"/>
      <c r="R647" s="192"/>
      <c r="S647" s="197"/>
      <c r="T647" s="192"/>
      <c r="U647" s="192"/>
      <c r="V647" s="192"/>
      <c r="W647" s="192"/>
      <c r="X647" s="192"/>
      <c r="Y647" s="192"/>
      <c r="Z647" s="192"/>
      <c r="AA647" s="192"/>
      <c r="AB647" s="192"/>
      <c r="AC647" s="95"/>
      <c r="AD647" s="95"/>
      <c r="AE647" s="95"/>
      <c r="AF647" s="95"/>
      <c r="AG647" s="95"/>
      <c r="AH647" s="95"/>
    </row>
    <row r="648" ht="26.25" customHeight="1">
      <c r="A648" s="197"/>
      <c r="B648" s="197"/>
      <c r="C648" s="198"/>
      <c r="D648" s="166"/>
      <c r="E648" s="166"/>
      <c r="F648" s="199"/>
      <c r="G648" s="166"/>
      <c r="H648" s="196"/>
      <c r="I648" s="191"/>
      <c r="J648" s="191"/>
      <c r="K648" s="191"/>
      <c r="L648" s="191"/>
      <c r="M648" s="192"/>
      <c r="N648" s="192"/>
      <c r="O648" s="192"/>
      <c r="P648" s="192"/>
      <c r="Q648" s="192"/>
      <c r="R648" s="192"/>
      <c r="S648" s="197"/>
      <c r="T648" s="192"/>
      <c r="U648" s="192"/>
      <c r="V648" s="192"/>
      <c r="W648" s="192"/>
      <c r="X648" s="192"/>
      <c r="Y648" s="192"/>
      <c r="Z648" s="192"/>
      <c r="AA648" s="192"/>
      <c r="AB648" s="192"/>
      <c r="AC648" s="95"/>
      <c r="AD648" s="95"/>
      <c r="AE648" s="95"/>
      <c r="AF648" s="95"/>
      <c r="AG648" s="95"/>
      <c r="AH648" s="95"/>
    </row>
    <row r="649" ht="26.25" customHeight="1">
      <c r="A649" s="197"/>
      <c r="B649" s="197"/>
      <c r="C649" s="198"/>
      <c r="D649" s="166"/>
      <c r="E649" s="166"/>
      <c r="F649" s="199"/>
      <c r="G649" s="166"/>
      <c r="H649" s="196"/>
      <c r="I649" s="191"/>
      <c r="J649" s="191"/>
      <c r="K649" s="191"/>
      <c r="L649" s="191"/>
      <c r="M649" s="192"/>
      <c r="N649" s="192"/>
      <c r="O649" s="192"/>
      <c r="P649" s="192"/>
      <c r="Q649" s="192"/>
      <c r="R649" s="192"/>
      <c r="S649" s="197"/>
      <c r="T649" s="192"/>
      <c r="U649" s="192"/>
      <c r="V649" s="192"/>
      <c r="W649" s="192"/>
      <c r="X649" s="192"/>
      <c r="Y649" s="192"/>
      <c r="Z649" s="192"/>
      <c r="AA649" s="192"/>
      <c r="AB649" s="192"/>
      <c r="AC649" s="95"/>
      <c r="AD649" s="95"/>
      <c r="AE649" s="95"/>
      <c r="AF649" s="95"/>
      <c r="AG649" s="95"/>
      <c r="AH649" s="95"/>
    </row>
    <row r="650" ht="26.25" customHeight="1">
      <c r="A650" s="197"/>
      <c r="B650" s="197"/>
      <c r="C650" s="198"/>
      <c r="D650" s="166"/>
      <c r="E650" s="166"/>
      <c r="F650" s="199"/>
      <c r="G650" s="166"/>
      <c r="H650" s="196"/>
      <c r="I650" s="191"/>
      <c r="J650" s="191"/>
      <c r="K650" s="191"/>
      <c r="L650" s="191"/>
      <c r="M650" s="192"/>
      <c r="N650" s="192"/>
      <c r="O650" s="192"/>
      <c r="P650" s="192"/>
      <c r="Q650" s="192"/>
      <c r="R650" s="192"/>
      <c r="S650" s="197"/>
      <c r="T650" s="192"/>
      <c r="U650" s="192"/>
      <c r="V650" s="192"/>
      <c r="W650" s="192"/>
      <c r="X650" s="192"/>
      <c r="Y650" s="192"/>
      <c r="Z650" s="192"/>
      <c r="AA650" s="192"/>
      <c r="AB650" s="192"/>
      <c r="AC650" s="95"/>
      <c r="AD650" s="95"/>
      <c r="AE650" s="95"/>
      <c r="AF650" s="95"/>
      <c r="AG650" s="95"/>
      <c r="AH650" s="95"/>
    </row>
    <row r="651" ht="26.25" customHeight="1">
      <c r="A651" s="197"/>
      <c r="B651" s="197"/>
      <c r="C651" s="198"/>
      <c r="D651" s="166"/>
      <c r="E651" s="166"/>
      <c r="F651" s="199"/>
      <c r="G651" s="166"/>
      <c r="H651" s="196"/>
      <c r="I651" s="191"/>
      <c r="J651" s="191"/>
      <c r="K651" s="191"/>
      <c r="L651" s="191"/>
      <c r="M651" s="192"/>
      <c r="N651" s="192"/>
      <c r="O651" s="192"/>
      <c r="P651" s="192"/>
      <c r="Q651" s="192"/>
      <c r="R651" s="192"/>
      <c r="S651" s="197"/>
      <c r="T651" s="192"/>
      <c r="U651" s="192"/>
      <c r="V651" s="192"/>
      <c r="W651" s="192"/>
      <c r="X651" s="192"/>
      <c r="Y651" s="192"/>
      <c r="Z651" s="192"/>
      <c r="AA651" s="192"/>
      <c r="AB651" s="192"/>
      <c r="AC651" s="95"/>
      <c r="AD651" s="95"/>
      <c r="AE651" s="95"/>
      <c r="AF651" s="95"/>
      <c r="AG651" s="95"/>
      <c r="AH651" s="95"/>
    </row>
    <row r="652" ht="26.25" customHeight="1">
      <c r="A652" s="197"/>
      <c r="B652" s="197"/>
      <c r="C652" s="198"/>
      <c r="D652" s="166"/>
      <c r="E652" s="166"/>
      <c r="F652" s="199"/>
      <c r="G652" s="166"/>
      <c r="H652" s="196"/>
      <c r="I652" s="191"/>
      <c r="J652" s="191"/>
      <c r="K652" s="191"/>
      <c r="L652" s="191"/>
      <c r="M652" s="192"/>
      <c r="N652" s="192"/>
      <c r="O652" s="192"/>
      <c r="P652" s="192"/>
      <c r="Q652" s="192"/>
      <c r="R652" s="192"/>
      <c r="S652" s="197"/>
      <c r="T652" s="192"/>
      <c r="U652" s="192"/>
      <c r="V652" s="192"/>
      <c r="W652" s="192"/>
      <c r="X652" s="192"/>
      <c r="Y652" s="192"/>
      <c r="Z652" s="192"/>
      <c r="AA652" s="192"/>
      <c r="AB652" s="192"/>
      <c r="AC652" s="95"/>
      <c r="AD652" s="95"/>
      <c r="AE652" s="95"/>
      <c r="AF652" s="95"/>
      <c r="AG652" s="95"/>
      <c r="AH652" s="95"/>
    </row>
    <row r="653" ht="26.25" customHeight="1">
      <c r="A653" s="197"/>
      <c r="B653" s="197"/>
      <c r="C653" s="198"/>
      <c r="D653" s="166"/>
      <c r="E653" s="166"/>
      <c r="F653" s="199"/>
      <c r="G653" s="166"/>
      <c r="H653" s="196"/>
      <c r="I653" s="191"/>
      <c r="J653" s="191"/>
      <c r="K653" s="191"/>
      <c r="L653" s="191"/>
      <c r="M653" s="192"/>
      <c r="N653" s="192"/>
      <c r="O653" s="192"/>
      <c r="P653" s="192"/>
      <c r="Q653" s="192"/>
      <c r="R653" s="192"/>
      <c r="S653" s="197"/>
      <c r="T653" s="192"/>
      <c r="U653" s="192"/>
      <c r="V653" s="192"/>
      <c r="W653" s="192"/>
      <c r="X653" s="192"/>
      <c r="Y653" s="192"/>
      <c r="Z653" s="192"/>
      <c r="AA653" s="192"/>
      <c r="AB653" s="192"/>
      <c r="AC653" s="95"/>
      <c r="AD653" s="95"/>
      <c r="AE653" s="95"/>
      <c r="AF653" s="95"/>
      <c r="AG653" s="95"/>
      <c r="AH653" s="95"/>
    </row>
    <row r="654" ht="26.25" customHeight="1">
      <c r="A654" s="197"/>
      <c r="B654" s="197"/>
      <c r="C654" s="198"/>
      <c r="D654" s="166"/>
      <c r="E654" s="166"/>
      <c r="F654" s="199"/>
      <c r="G654" s="166"/>
      <c r="H654" s="196"/>
      <c r="I654" s="191"/>
      <c r="J654" s="191"/>
      <c r="K654" s="191"/>
      <c r="L654" s="191"/>
      <c r="M654" s="192"/>
      <c r="N654" s="192"/>
      <c r="O654" s="192"/>
      <c r="P654" s="192"/>
      <c r="Q654" s="192"/>
      <c r="R654" s="192"/>
      <c r="S654" s="197"/>
      <c r="T654" s="192"/>
      <c r="U654" s="192"/>
      <c r="V654" s="192"/>
      <c r="W654" s="192"/>
      <c r="X654" s="192"/>
      <c r="Y654" s="192"/>
      <c r="Z654" s="192"/>
      <c r="AA654" s="192"/>
      <c r="AB654" s="192"/>
      <c r="AC654" s="95"/>
      <c r="AD654" s="95"/>
      <c r="AE654" s="95"/>
      <c r="AF654" s="95"/>
      <c r="AG654" s="95"/>
      <c r="AH654" s="95"/>
    </row>
    <row r="655" ht="26.25" customHeight="1">
      <c r="A655" s="197"/>
      <c r="B655" s="197"/>
      <c r="C655" s="198"/>
      <c r="D655" s="166"/>
      <c r="E655" s="166"/>
      <c r="F655" s="199"/>
      <c r="G655" s="166"/>
      <c r="H655" s="196"/>
      <c r="I655" s="191"/>
      <c r="J655" s="191"/>
      <c r="K655" s="191"/>
      <c r="L655" s="191"/>
      <c r="M655" s="192"/>
      <c r="N655" s="192"/>
      <c r="O655" s="192"/>
      <c r="P655" s="192"/>
      <c r="Q655" s="192"/>
      <c r="R655" s="192"/>
      <c r="S655" s="197"/>
      <c r="T655" s="192"/>
      <c r="U655" s="192"/>
      <c r="V655" s="192"/>
      <c r="W655" s="192"/>
      <c r="X655" s="192"/>
      <c r="Y655" s="192"/>
      <c r="Z655" s="192"/>
      <c r="AA655" s="192"/>
      <c r="AB655" s="192"/>
      <c r="AC655" s="95"/>
      <c r="AD655" s="95"/>
      <c r="AE655" s="95"/>
      <c r="AF655" s="95"/>
      <c r="AG655" s="95"/>
      <c r="AH655" s="95"/>
    </row>
    <row r="656" ht="26.25" customHeight="1">
      <c r="A656" s="197"/>
      <c r="B656" s="197"/>
      <c r="C656" s="198"/>
      <c r="D656" s="166"/>
      <c r="E656" s="166"/>
      <c r="F656" s="199"/>
      <c r="G656" s="166"/>
      <c r="H656" s="196"/>
      <c r="I656" s="191"/>
      <c r="J656" s="191"/>
      <c r="K656" s="191"/>
      <c r="L656" s="191"/>
      <c r="M656" s="192"/>
      <c r="N656" s="192"/>
      <c r="O656" s="192"/>
      <c r="P656" s="192"/>
      <c r="Q656" s="192"/>
      <c r="R656" s="192"/>
      <c r="S656" s="197"/>
      <c r="T656" s="192"/>
      <c r="U656" s="192"/>
      <c r="V656" s="192"/>
      <c r="W656" s="192"/>
      <c r="X656" s="192"/>
      <c r="Y656" s="192"/>
      <c r="Z656" s="192"/>
      <c r="AA656" s="192"/>
      <c r="AB656" s="192"/>
      <c r="AC656" s="95"/>
      <c r="AD656" s="95"/>
      <c r="AE656" s="95"/>
      <c r="AF656" s="95"/>
      <c r="AG656" s="95"/>
      <c r="AH656" s="95"/>
    </row>
    <row r="657" ht="26.25" customHeight="1">
      <c r="A657" s="197"/>
      <c r="B657" s="197"/>
      <c r="C657" s="198"/>
      <c r="D657" s="166"/>
      <c r="E657" s="166"/>
      <c r="F657" s="199"/>
      <c r="G657" s="166"/>
      <c r="H657" s="196"/>
      <c r="I657" s="191"/>
      <c r="J657" s="191"/>
      <c r="K657" s="191"/>
      <c r="L657" s="191"/>
      <c r="M657" s="192"/>
      <c r="N657" s="192"/>
      <c r="O657" s="192"/>
      <c r="P657" s="192"/>
      <c r="Q657" s="192"/>
      <c r="R657" s="192"/>
      <c r="S657" s="197"/>
      <c r="T657" s="192"/>
      <c r="U657" s="192"/>
      <c r="V657" s="192"/>
      <c r="W657" s="192"/>
      <c r="X657" s="192"/>
      <c r="Y657" s="192"/>
      <c r="Z657" s="192"/>
      <c r="AA657" s="192"/>
      <c r="AB657" s="192"/>
      <c r="AC657" s="95"/>
      <c r="AD657" s="95"/>
      <c r="AE657" s="95"/>
      <c r="AF657" s="95"/>
      <c r="AG657" s="95"/>
      <c r="AH657" s="95"/>
    </row>
    <row r="658" ht="26.25" customHeight="1">
      <c r="A658" s="197"/>
      <c r="B658" s="197"/>
      <c r="C658" s="198"/>
      <c r="D658" s="166"/>
      <c r="E658" s="166"/>
      <c r="F658" s="199"/>
      <c r="G658" s="166"/>
      <c r="H658" s="196"/>
      <c r="I658" s="191"/>
      <c r="J658" s="191"/>
      <c r="K658" s="191"/>
      <c r="L658" s="191"/>
      <c r="M658" s="192"/>
      <c r="N658" s="192"/>
      <c r="O658" s="192"/>
      <c r="P658" s="192"/>
      <c r="Q658" s="192"/>
      <c r="R658" s="192"/>
      <c r="S658" s="197"/>
      <c r="T658" s="192"/>
      <c r="U658" s="192"/>
      <c r="V658" s="192"/>
      <c r="W658" s="192"/>
      <c r="X658" s="192"/>
      <c r="Y658" s="192"/>
      <c r="Z658" s="192"/>
      <c r="AA658" s="192"/>
      <c r="AB658" s="192"/>
      <c r="AC658" s="95"/>
      <c r="AD658" s="95"/>
      <c r="AE658" s="95"/>
      <c r="AF658" s="95"/>
      <c r="AG658" s="95"/>
      <c r="AH658" s="95"/>
    </row>
    <row r="659" ht="26.25" customHeight="1">
      <c r="A659" s="197"/>
      <c r="B659" s="197"/>
      <c r="C659" s="198"/>
      <c r="D659" s="166"/>
      <c r="E659" s="166"/>
      <c r="F659" s="199"/>
      <c r="G659" s="166"/>
      <c r="H659" s="196"/>
      <c r="I659" s="191"/>
      <c r="J659" s="191"/>
      <c r="K659" s="191"/>
      <c r="L659" s="191"/>
      <c r="M659" s="192"/>
      <c r="N659" s="192"/>
      <c r="O659" s="192"/>
      <c r="P659" s="192"/>
      <c r="Q659" s="192"/>
      <c r="R659" s="192"/>
      <c r="S659" s="197"/>
      <c r="T659" s="192"/>
      <c r="U659" s="192"/>
      <c r="V659" s="192"/>
      <c r="W659" s="192"/>
      <c r="X659" s="192"/>
      <c r="Y659" s="192"/>
      <c r="Z659" s="192"/>
      <c r="AA659" s="192"/>
      <c r="AB659" s="192"/>
      <c r="AC659" s="95"/>
      <c r="AD659" s="95"/>
      <c r="AE659" s="95"/>
      <c r="AF659" s="95"/>
      <c r="AG659" s="95"/>
      <c r="AH659" s="95"/>
    </row>
    <row r="660" ht="26.25" customHeight="1">
      <c r="A660" s="197"/>
      <c r="B660" s="197"/>
      <c r="C660" s="198"/>
      <c r="D660" s="166"/>
      <c r="E660" s="166"/>
      <c r="F660" s="199"/>
      <c r="G660" s="166"/>
      <c r="H660" s="196"/>
      <c r="I660" s="191"/>
      <c r="J660" s="191"/>
      <c r="K660" s="191"/>
      <c r="L660" s="191"/>
      <c r="M660" s="192"/>
      <c r="N660" s="192"/>
      <c r="O660" s="192"/>
      <c r="P660" s="192"/>
      <c r="Q660" s="192"/>
      <c r="R660" s="192"/>
      <c r="S660" s="197"/>
      <c r="T660" s="192"/>
      <c r="U660" s="192"/>
      <c r="V660" s="192"/>
      <c r="W660" s="192"/>
      <c r="X660" s="192"/>
      <c r="Y660" s="192"/>
      <c r="Z660" s="192"/>
      <c r="AA660" s="192"/>
      <c r="AB660" s="192"/>
      <c r="AC660" s="95"/>
      <c r="AD660" s="95"/>
      <c r="AE660" s="95"/>
      <c r="AF660" s="95"/>
      <c r="AG660" s="95"/>
      <c r="AH660" s="95"/>
    </row>
    <row r="661" ht="26.25" customHeight="1">
      <c r="A661" s="197"/>
      <c r="B661" s="197"/>
      <c r="C661" s="198"/>
      <c r="D661" s="166"/>
      <c r="E661" s="166"/>
      <c r="F661" s="199"/>
      <c r="G661" s="166"/>
      <c r="H661" s="196"/>
      <c r="I661" s="191"/>
      <c r="J661" s="191"/>
      <c r="K661" s="191"/>
      <c r="L661" s="191"/>
      <c r="M661" s="192"/>
      <c r="N661" s="192"/>
      <c r="O661" s="192"/>
      <c r="P661" s="192"/>
      <c r="Q661" s="192"/>
      <c r="R661" s="192"/>
      <c r="S661" s="197"/>
      <c r="T661" s="192"/>
      <c r="U661" s="192"/>
      <c r="V661" s="192"/>
      <c r="W661" s="192"/>
      <c r="X661" s="192"/>
      <c r="Y661" s="192"/>
      <c r="Z661" s="192"/>
      <c r="AA661" s="192"/>
      <c r="AB661" s="192"/>
      <c r="AC661" s="95"/>
      <c r="AD661" s="95"/>
      <c r="AE661" s="95"/>
      <c r="AF661" s="95"/>
      <c r="AG661" s="95"/>
      <c r="AH661" s="95"/>
    </row>
    <row r="662" ht="26.25" customHeight="1">
      <c r="A662" s="197"/>
      <c r="B662" s="197"/>
      <c r="C662" s="198"/>
      <c r="D662" s="166"/>
      <c r="E662" s="166"/>
      <c r="F662" s="199"/>
      <c r="G662" s="166"/>
      <c r="H662" s="196"/>
      <c r="I662" s="191"/>
      <c r="J662" s="191"/>
      <c r="K662" s="191"/>
      <c r="L662" s="191"/>
      <c r="M662" s="192"/>
      <c r="N662" s="192"/>
      <c r="O662" s="192"/>
      <c r="P662" s="192"/>
      <c r="Q662" s="192"/>
      <c r="R662" s="192"/>
      <c r="S662" s="197"/>
      <c r="T662" s="192"/>
      <c r="U662" s="192"/>
      <c r="V662" s="192"/>
      <c r="W662" s="192"/>
      <c r="X662" s="192"/>
      <c r="Y662" s="192"/>
      <c r="Z662" s="192"/>
      <c r="AA662" s="192"/>
      <c r="AB662" s="192"/>
      <c r="AC662" s="95"/>
      <c r="AD662" s="95"/>
      <c r="AE662" s="95"/>
      <c r="AF662" s="95"/>
      <c r="AG662" s="95"/>
      <c r="AH662" s="95"/>
    </row>
    <row r="663" ht="26.25" customHeight="1">
      <c r="A663" s="197"/>
      <c r="B663" s="197"/>
      <c r="C663" s="198"/>
      <c r="D663" s="166"/>
      <c r="E663" s="166"/>
      <c r="F663" s="199"/>
      <c r="G663" s="166"/>
      <c r="H663" s="196"/>
      <c r="I663" s="191"/>
      <c r="J663" s="191"/>
      <c r="K663" s="191"/>
      <c r="L663" s="191"/>
      <c r="M663" s="192"/>
      <c r="N663" s="192"/>
      <c r="O663" s="192"/>
      <c r="P663" s="192"/>
      <c r="Q663" s="192"/>
      <c r="R663" s="192"/>
      <c r="S663" s="197"/>
      <c r="T663" s="192"/>
      <c r="U663" s="192"/>
      <c r="V663" s="192"/>
      <c r="W663" s="192"/>
      <c r="X663" s="192"/>
      <c r="Y663" s="192"/>
      <c r="Z663" s="192"/>
      <c r="AA663" s="192"/>
      <c r="AB663" s="192"/>
      <c r="AC663" s="95"/>
      <c r="AD663" s="95"/>
      <c r="AE663" s="95"/>
      <c r="AF663" s="95"/>
      <c r="AG663" s="95"/>
      <c r="AH663" s="95"/>
    </row>
    <row r="664" ht="26.25" customHeight="1">
      <c r="A664" s="197"/>
      <c r="B664" s="197"/>
      <c r="C664" s="198"/>
      <c r="D664" s="166"/>
      <c r="E664" s="166"/>
      <c r="F664" s="199"/>
      <c r="G664" s="166"/>
      <c r="H664" s="196"/>
      <c r="I664" s="191"/>
      <c r="J664" s="191"/>
      <c r="K664" s="191"/>
      <c r="L664" s="191"/>
      <c r="M664" s="192"/>
      <c r="N664" s="192"/>
      <c r="O664" s="192"/>
      <c r="P664" s="192"/>
      <c r="Q664" s="192"/>
      <c r="R664" s="192"/>
      <c r="S664" s="197"/>
      <c r="T664" s="192"/>
      <c r="U664" s="192"/>
      <c r="V664" s="192"/>
      <c r="W664" s="192"/>
      <c r="X664" s="192"/>
      <c r="Y664" s="192"/>
      <c r="Z664" s="192"/>
      <c r="AA664" s="192"/>
      <c r="AB664" s="192"/>
      <c r="AC664" s="95"/>
      <c r="AD664" s="95"/>
      <c r="AE664" s="95"/>
      <c r="AF664" s="95"/>
      <c r="AG664" s="95"/>
      <c r="AH664" s="95"/>
    </row>
    <row r="665" ht="26.25" customHeight="1">
      <c r="A665" s="197"/>
      <c r="B665" s="197"/>
      <c r="C665" s="198"/>
      <c r="D665" s="166"/>
      <c r="E665" s="166"/>
      <c r="F665" s="199"/>
      <c r="G665" s="166"/>
      <c r="H665" s="196"/>
      <c r="I665" s="191"/>
      <c r="J665" s="191"/>
      <c r="K665" s="191"/>
      <c r="L665" s="191"/>
      <c r="M665" s="192"/>
      <c r="N665" s="192"/>
      <c r="O665" s="192"/>
      <c r="P665" s="192"/>
      <c r="Q665" s="192"/>
      <c r="R665" s="192"/>
      <c r="S665" s="197"/>
      <c r="T665" s="192"/>
      <c r="U665" s="192"/>
      <c r="V665" s="192"/>
      <c r="W665" s="192"/>
      <c r="X665" s="192"/>
      <c r="Y665" s="192"/>
      <c r="Z665" s="192"/>
      <c r="AA665" s="192"/>
      <c r="AB665" s="192"/>
      <c r="AC665" s="95"/>
      <c r="AD665" s="95"/>
      <c r="AE665" s="95"/>
      <c r="AF665" s="95"/>
      <c r="AG665" s="95"/>
      <c r="AH665" s="95"/>
    </row>
    <row r="666" ht="26.25" customHeight="1">
      <c r="A666" s="197"/>
      <c r="B666" s="197"/>
      <c r="C666" s="198"/>
      <c r="D666" s="166"/>
      <c r="E666" s="166"/>
      <c r="F666" s="199"/>
      <c r="G666" s="166"/>
      <c r="H666" s="196"/>
      <c r="I666" s="191"/>
      <c r="J666" s="191"/>
      <c r="K666" s="191"/>
      <c r="L666" s="191"/>
      <c r="M666" s="192"/>
      <c r="N666" s="192"/>
      <c r="O666" s="192"/>
      <c r="P666" s="192"/>
      <c r="Q666" s="192"/>
      <c r="R666" s="192"/>
      <c r="S666" s="197"/>
      <c r="T666" s="192"/>
      <c r="U666" s="192"/>
      <c r="V666" s="192"/>
      <c r="W666" s="192"/>
      <c r="X666" s="192"/>
      <c r="Y666" s="192"/>
      <c r="Z666" s="192"/>
      <c r="AA666" s="192"/>
      <c r="AB666" s="192"/>
      <c r="AC666" s="95"/>
      <c r="AD666" s="95"/>
      <c r="AE666" s="95"/>
      <c r="AF666" s="95"/>
      <c r="AG666" s="95"/>
      <c r="AH666" s="95"/>
    </row>
    <row r="667" ht="26.25" customHeight="1">
      <c r="A667" s="197"/>
      <c r="B667" s="197"/>
      <c r="C667" s="198"/>
      <c r="D667" s="166"/>
      <c r="E667" s="166"/>
      <c r="F667" s="199"/>
      <c r="G667" s="166"/>
      <c r="H667" s="196"/>
      <c r="I667" s="191"/>
      <c r="J667" s="191"/>
      <c r="K667" s="191"/>
      <c r="L667" s="191"/>
      <c r="M667" s="192"/>
      <c r="N667" s="192"/>
      <c r="O667" s="192"/>
      <c r="P667" s="192"/>
      <c r="Q667" s="192"/>
      <c r="R667" s="192"/>
      <c r="S667" s="197"/>
      <c r="T667" s="192"/>
      <c r="U667" s="192"/>
      <c r="V667" s="192"/>
      <c r="W667" s="192"/>
      <c r="X667" s="192"/>
      <c r="Y667" s="192"/>
      <c r="Z667" s="192"/>
      <c r="AA667" s="192"/>
      <c r="AB667" s="192"/>
      <c r="AC667" s="95"/>
      <c r="AD667" s="95"/>
      <c r="AE667" s="95"/>
      <c r="AF667" s="95"/>
      <c r="AG667" s="95"/>
      <c r="AH667" s="95"/>
    </row>
    <row r="668" ht="26.25" customHeight="1">
      <c r="A668" s="197"/>
      <c r="B668" s="197"/>
      <c r="C668" s="198"/>
      <c r="D668" s="166"/>
      <c r="E668" s="166"/>
      <c r="F668" s="199"/>
      <c r="G668" s="166"/>
      <c r="H668" s="196"/>
      <c r="I668" s="191"/>
      <c r="J668" s="191"/>
      <c r="K668" s="191"/>
      <c r="L668" s="191"/>
      <c r="M668" s="192"/>
      <c r="N668" s="192"/>
      <c r="O668" s="192"/>
      <c r="P668" s="192"/>
      <c r="Q668" s="192"/>
      <c r="R668" s="192"/>
      <c r="S668" s="197"/>
      <c r="T668" s="192"/>
      <c r="U668" s="192"/>
      <c r="V668" s="192"/>
      <c r="W668" s="192"/>
      <c r="X668" s="192"/>
      <c r="Y668" s="192"/>
      <c r="Z668" s="192"/>
      <c r="AA668" s="192"/>
      <c r="AB668" s="192"/>
      <c r="AC668" s="95"/>
      <c r="AD668" s="95"/>
      <c r="AE668" s="95"/>
      <c r="AF668" s="95"/>
      <c r="AG668" s="95"/>
      <c r="AH668" s="95"/>
    </row>
    <row r="669" ht="26.25" customHeight="1">
      <c r="A669" s="197"/>
      <c r="B669" s="197"/>
      <c r="C669" s="198"/>
      <c r="D669" s="166"/>
      <c r="E669" s="166"/>
      <c r="F669" s="199"/>
      <c r="G669" s="166"/>
      <c r="H669" s="196"/>
      <c r="I669" s="191"/>
      <c r="J669" s="191"/>
      <c r="K669" s="191"/>
      <c r="L669" s="191"/>
      <c r="M669" s="192"/>
      <c r="N669" s="192"/>
      <c r="O669" s="192"/>
      <c r="P669" s="192"/>
      <c r="Q669" s="192"/>
      <c r="R669" s="192"/>
      <c r="S669" s="197"/>
      <c r="T669" s="192"/>
      <c r="U669" s="192"/>
      <c r="V669" s="192"/>
      <c r="W669" s="192"/>
      <c r="X669" s="192"/>
      <c r="Y669" s="192"/>
      <c r="Z669" s="192"/>
      <c r="AA669" s="192"/>
      <c r="AB669" s="192"/>
      <c r="AC669" s="95"/>
      <c r="AD669" s="95"/>
      <c r="AE669" s="95"/>
      <c r="AF669" s="95"/>
      <c r="AG669" s="95"/>
      <c r="AH669" s="95"/>
    </row>
    <row r="670" ht="26.25" customHeight="1">
      <c r="A670" s="197"/>
      <c r="B670" s="197"/>
      <c r="C670" s="198"/>
      <c r="D670" s="166"/>
      <c r="E670" s="166"/>
      <c r="F670" s="199"/>
      <c r="G670" s="166"/>
      <c r="H670" s="196"/>
      <c r="I670" s="191"/>
      <c r="J670" s="191"/>
      <c r="K670" s="191"/>
      <c r="L670" s="191"/>
      <c r="M670" s="192"/>
      <c r="N670" s="192"/>
      <c r="O670" s="192"/>
      <c r="P670" s="192"/>
      <c r="Q670" s="192"/>
      <c r="R670" s="192"/>
      <c r="S670" s="197"/>
      <c r="T670" s="192"/>
      <c r="U670" s="192"/>
      <c r="V670" s="192"/>
      <c r="W670" s="192"/>
      <c r="X670" s="192"/>
      <c r="Y670" s="192"/>
      <c r="Z670" s="192"/>
      <c r="AA670" s="192"/>
      <c r="AB670" s="192"/>
      <c r="AC670" s="95"/>
      <c r="AD670" s="95"/>
      <c r="AE670" s="95"/>
      <c r="AF670" s="95"/>
      <c r="AG670" s="95"/>
      <c r="AH670" s="95"/>
    </row>
    <row r="671" ht="26.25" customHeight="1">
      <c r="A671" s="197"/>
      <c r="B671" s="197"/>
      <c r="C671" s="198"/>
      <c r="D671" s="166"/>
      <c r="E671" s="166"/>
      <c r="F671" s="199"/>
      <c r="G671" s="166"/>
      <c r="H671" s="196"/>
      <c r="I671" s="191"/>
      <c r="J671" s="191"/>
      <c r="K671" s="191"/>
      <c r="L671" s="191"/>
      <c r="M671" s="192"/>
      <c r="N671" s="192"/>
      <c r="O671" s="192"/>
      <c r="P671" s="192"/>
      <c r="Q671" s="192"/>
      <c r="R671" s="192"/>
      <c r="S671" s="197"/>
      <c r="T671" s="192"/>
      <c r="U671" s="192"/>
      <c r="V671" s="192"/>
      <c r="W671" s="192"/>
      <c r="X671" s="192"/>
      <c r="Y671" s="192"/>
      <c r="Z671" s="192"/>
      <c r="AA671" s="192"/>
      <c r="AB671" s="192"/>
      <c r="AC671" s="95"/>
      <c r="AD671" s="95"/>
      <c r="AE671" s="95"/>
      <c r="AF671" s="95"/>
      <c r="AG671" s="95"/>
      <c r="AH671" s="95"/>
    </row>
    <row r="672" ht="26.25" customHeight="1">
      <c r="A672" s="197"/>
      <c r="B672" s="197"/>
      <c r="C672" s="198"/>
      <c r="D672" s="166"/>
      <c r="E672" s="166"/>
      <c r="F672" s="199"/>
      <c r="G672" s="166"/>
      <c r="H672" s="196"/>
      <c r="I672" s="191"/>
      <c r="J672" s="191"/>
      <c r="K672" s="191"/>
      <c r="L672" s="191"/>
      <c r="M672" s="192"/>
      <c r="N672" s="192"/>
      <c r="O672" s="192"/>
      <c r="P672" s="192"/>
      <c r="Q672" s="192"/>
      <c r="R672" s="192"/>
      <c r="S672" s="197"/>
      <c r="T672" s="192"/>
      <c r="U672" s="192"/>
      <c r="V672" s="192"/>
      <c r="W672" s="192"/>
      <c r="X672" s="192"/>
      <c r="Y672" s="192"/>
      <c r="Z672" s="192"/>
      <c r="AA672" s="192"/>
      <c r="AB672" s="192"/>
      <c r="AC672" s="95"/>
      <c r="AD672" s="95"/>
      <c r="AE672" s="95"/>
      <c r="AF672" s="95"/>
      <c r="AG672" s="95"/>
      <c r="AH672" s="95"/>
    </row>
    <row r="673" ht="26.25" customHeight="1">
      <c r="A673" s="197"/>
      <c r="B673" s="197"/>
      <c r="C673" s="198"/>
      <c r="D673" s="166"/>
      <c r="E673" s="166"/>
      <c r="F673" s="199"/>
      <c r="G673" s="166"/>
      <c r="H673" s="196"/>
      <c r="I673" s="191"/>
      <c r="J673" s="191"/>
      <c r="K673" s="191"/>
      <c r="L673" s="191"/>
      <c r="M673" s="192"/>
      <c r="N673" s="192"/>
      <c r="O673" s="192"/>
      <c r="P673" s="192"/>
      <c r="Q673" s="192"/>
      <c r="R673" s="192"/>
      <c r="S673" s="197"/>
      <c r="T673" s="192"/>
      <c r="U673" s="192"/>
      <c r="V673" s="192"/>
      <c r="W673" s="192"/>
      <c r="X673" s="192"/>
      <c r="Y673" s="192"/>
      <c r="Z673" s="192"/>
      <c r="AA673" s="192"/>
      <c r="AB673" s="192"/>
      <c r="AC673" s="95"/>
      <c r="AD673" s="95"/>
      <c r="AE673" s="95"/>
      <c r="AF673" s="95"/>
      <c r="AG673" s="95"/>
      <c r="AH673" s="95"/>
    </row>
    <row r="674" ht="26.25" customHeight="1">
      <c r="A674" s="197"/>
      <c r="B674" s="197"/>
      <c r="C674" s="198"/>
      <c r="D674" s="166"/>
      <c r="E674" s="166"/>
      <c r="F674" s="199"/>
      <c r="G674" s="166"/>
      <c r="H674" s="196"/>
      <c r="I674" s="191"/>
      <c r="J674" s="191"/>
      <c r="K674" s="191"/>
      <c r="L674" s="191"/>
      <c r="M674" s="192"/>
      <c r="N674" s="192"/>
      <c r="O674" s="192"/>
      <c r="P674" s="192"/>
      <c r="Q674" s="192"/>
      <c r="R674" s="192"/>
      <c r="S674" s="197"/>
      <c r="T674" s="192"/>
      <c r="U674" s="192"/>
      <c r="V674" s="192"/>
      <c r="W674" s="192"/>
      <c r="X674" s="192"/>
      <c r="Y674" s="192"/>
      <c r="Z674" s="192"/>
      <c r="AA674" s="192"/>
      <c r="AB674" s="192"/>
      <c r="AC674" s="95"/>
      <c r="AD674" s="95"/>
      <c r="AE674" s="95"/>
      <c r="AF674" s="95"/>
      <c r="AG674" s="95"/>
      <c r="AH674" s="95"/>
    </row>
    <row r="675" ht="26.25" customHeight="1">
      <c r="A675" s="197"/>
      <c r="B675" s="197"/>
      <c r="C675" s="198"/>
      <c r="D675" s="166"/>
      <c r="E675" s="166"/>
      <c r="F675" s="199"/>
      <c r="G675" s="166"/>
      <c r="H675" s="196"/>
      <c r="I675" s="191"/>
      <c r="J675" s="191"/>
      <c r="K675" s="191"/>
      <c r="L675" s="191"/>
      <c r="M675" s="192"/>
      <c r="N675" s="192"/>
      <c r="O675" s="192"/>
      <c r="P675" s="192"/>
      <c r="Q675" s="192"/>
      <c r="R675" s="192"/>
      <c r="S675" s="197"/>
      <c r="T675" s="192"/>
      <c r="U675" s="192"/>
      <c r="V675" s="192"/>
      <c r="W675" s="192"/>
      <c r="X675" s="192"/>
      <c r="Y675" s="192"/>
      <c r="Z675" s="192"/>
      <c r="AA675" s="192"/>
      <c r="AB675" s="192"/>
      <c r="AC675" s="95"/>
      <c r="AD675" s="95"/>
      <c r="AE675" s="95"/>
      <c r="AF675" s="95"/>
      <c r="AG675" s="95"/>
      <c r="AH675" s="95"/>
    </row>
    <row r="676" ht="26.25" customHeight="1">
      <c r="A676" s="197"/>
      <c r="B676" s="197"/>
      <c r="C676" s="198"/>
      <c r="D676" s="166"/>
      <c r="E676" s="166"/>
      <c r="F676" s="199"/>
      <c r="G676" s="166"/>
      <c r="H676" s="196"/>
      <c r="I676" s="191"/>
      <c r="J676" s="191"/>
      <c r="K676" s="191"/>
      <c r="L676" s="191"/>
      <c r="M676" s="192"/>
      <c r="N676" s="192"/>
      <c r="O676" s="192"/>
      <c r="P676" s="192"/>
      <c r="Q676" s="192"/>
      <c r="R676" s="192"/>
      <c r="S676" s="197"/>
      <c r="T676" s="192"/>
      <c r="U676" s="192"/>
      <c r="V676" s="192"/>
      <c r="W676" s="192"/>
      <c r="X676" s="192"/>
      <c r="Y676" s="192"/>
      <c r="Z676" s="192"/>
      <c r="AA676" s="192"/>
      <c r="AB676" s="192"/>
      <c r="AC676" s="95"/>
      <c r="AD676" s="95"/>
      <c r="AE676" s="95"/>
      <c r="AF676" s="95"/>
      <c r="AG676" s="95"/>
      <c r="AH676" s="95"/>
    </row>
    <row r="677" ht="26.25" customHeight="1">
      <c r="A677" s="197"/>
      <c r="B677" s="197"/>
      <c r="C677" s="198"/>
      <c r="D677" s="166"/>
      <c r="E677" s="166"/>
      <c r="F677" s="199"/>
      <c r="G677" s="166"/>
      <c r="H677" s="196"/>
      <c r="I677" s="191"/>
      <c r="J677" s="191"/>
      <c r="K677" s="191"/>
      <c r="L677" s="191"/>
      <c r="M677" s="192"/>
      <c r="N677" s="192"/>
      <c r="O677" s="192"/>
      <c r="P677" s="192"/>
      <c r="Q677" s="192"/>
      <c r="R677" s="192"/>
      <c r="S677" s="197"/>
      <c r="T677" s="192"/>
      <c r="U677" s="192"/>
      <c r="V677" s="192"/>
      <c r="W677" s="192"/>
      <c r="X677" s="192"/>
      <c r="Y677" s="192"/>
      <c r="Z677" s="192"/>
      <c r="AA677" s="192"/>
      <c r="AB677" s="192"/>
      <c r="AC677" s="95"/>
      <c r="AD677" s="95"/>
      <c r="AE677" s="95"/>
      <c r="AF677" s="95"/>
      <c r="AG677" s="95"/>
      <c r="AH677" s="95"/>
    </row>
    <row r="678" ht="26.25" customHeight="1">
      <c r="A678" s="197"/>
      <c r="B678" s="197"/>
      <c r="C678" s="198"/>
      <c r="D678" s="166"/>
      <c r="E678" s="166"/>
      <c r="F678" s="199"/>
      <c r="G678" s="166"/>
      <c r="H678" s="196"/>
      <c r="I678" s="191"/>
      <c r="J678" s="191"/>
      <c r="K678" s="191"/>
      <c r="L678" s="191"/>
      <c r="M678" s="192"/>
      <c r="N678" s="192"/>
      <c r="O678" s="192"/>
      <c r="P678" s="192"/>
      <c r="Q678" s="192"/>
      <c r="R678" s="192"/>
      <c r="S678" s="197"/>
      <c r="T678" s="192"/>
      <c r="U678" s="192"/>
      <c r="V678" s="192"/>
      <c r="W678" s="192"/>
      <c r="X678" s="192"/>
      <c r="Y678" s="192"/>
      <c r="Z678" s="192"/>
      <c r="AA678" s="192"/>
      <c r="AB678" s="192"/>
      <c r="AC678" s="95"/>
      <c r="AD678" s="95"/>
      <c r="AE678" s="95"/>
      <c r="AF678" s="95"/>
      <c r="AG678" s="95"/>
      <c r="AH678" s="95"/>
    </row>
    <row r="679" ht="26.25" customHeight="1">
      <c r="A679" s="197"/>
      <c r="B679" s="197"/>
      <c r="C679" s="198"/>
      <c r="D679" s="166"/>
      <c r="E679" s="166"/>
      <c r="F679" s="199"/>
      <c r="G679" s="166"/>
      <c r="H679" s="196"/>
      <c r="I679" s="191"/>
      <c r="J679" s="191"/>
      <c r="K679" s="191"/>
      <c r="L679" s="191"/>
      <c r="M679" s="192"/>
      <c r="N679" s="192"/>
      <c r="O679" s="192"/>
      <c r="P679" s="192"/>
      <c r="Q679" s="192"/>
      <c r="R679" s="192"/>
      <c r="S679" s="197"/>
      <c r="T679" s="192"/>
      <c r="U679" s="192"/>
      <c r="V679" s="192"/>
      <c r="W679" s="192"/>
      <c r="X679" s="192"/>
      <c r="Y679" s="192"/>
      <c r="Z679" s="192"/>
      <c r="AA679" s="192"/>
      <c r="AB679" s="192"/>
      <c r="AC679" s="95"/>
      <c r="AD679" s="95"/>
      <c r="AE679" s="95"/>
      <c r="AF679" s="95"/>
      <c r="AG679" s="95"/>
      <c r="AH679" s="95"/>
    </row>
    <row r="680" ht="26.25" customHeight="1">
      <c r="A680" s="197"/>
      <c r="B680" s="197"/>
      <c r="C680" s="198"/>
      <c r="D680" s="166"/>
      <c r="E680" s="166"/>
      <c r="F680" s="199"/>
      <c r="G680" s="166"/>
      <c r="H680" s="196"/>
      <c r="I680" s="191"/>
      <c r="J680" s="191"/>
      <c r="K680" s="191"/>
      <c r="L680" s="191"/>
      <c r="M680" s="192"/>
      <c r="N680" s="192"/>
      <c r="O680" s="192"/>
      <c r="P680" s="192"/>
      <c r="Q680" s="192"/>
      <c r="R680" s="192"/>
      <c r="S680" s="197"/>
      <c r="T680" s="192"/>
      <c r="U680" s="192"/>
      <c r="V680" s="192"/>
      <c r="W680" s="192"/>
      <c r="X680" s="192"/>
      <c r="Y680" s="192"/>
      <c r="Z680" s="192"/>
      <c r="AA680" s="192"/>
      <c r="AB680" s="192"/>
      <c r="AC680" s="95"/>
      <c r="AD680" s="95"/>
      <c r="AE680" s="95"/>
      <c r="AF680" s="95"/>
      <c r="AG680" s="95"/>
      <c r="AH680" s="95"/>
    </row>
    <row r="681" ht="26.25" customHeight="1">
      <c r="A681" s="197"/>
      <c r="B681" s="197"/>
      <c r="C681" s="198"/>
      <c r="D681" s="166"/>
      <c r="E681" s="166"/>
      <c r="F681" s="199"/>
      <c r="G681" s="166"/>
      <c r="H681" s="196"/>
      <c r="I681" s="191"/>
      <c r="J681" s="191"/>
      <c r="K681" s="191"/>
      <c r="L681" s="191"/>
      <c r="M681" s="192"/>
      <c r="N681" s="192"/>
      <c r="O681" s="192"/>
      <c r="P681" s="192"/>
      <c r="Q681" s="192"/>
      <c r="R681" s="192"/>
      <c r="S681" s="197"/>
      <c r="T681" s="192"/>
      <c r="U681" s="192"/>
      <c r="V681" s="192"/>
      <c r="W681" s="192"/>
      <c r="X681" s="192"/>
      <c r="Y681" s="192"/>
      <c r="Z681" s="192"/>
      <c r="AA681" s="192"/>
      <c r="AB681" s="192"/>
      <c r="AC681" s="95"/>
      <c r="AD681" s="95"/>
      <c r="AE681" s="95"/>
      <c r="AF681" s="95"/>
      <c r="AG681" s="95"/>
      <c r="AH681" s="95"/>
    </row>
    <row r="682" ht="26.25" customHeight="1">
      <c r="A682" s="197"/>
      <c r="B682" s="197"/>
      <c r="C682" s="198"/>
      <c r="D682" s="166"/>
      <c r="E682" s="166"/>
      <c r="F682" s="199"/>
      <c r="G682" s="166"/>
      <c r="H682" s="196"/>
      <c r="I682" s="191"/>
      <c r="J682" s="191"/>
      <c r="K682" s="191"/>
      <c r="L682" s="191"/>
      <c r="M682" s="192"/>
      <c r="N682" s="192"/>
      <c r="O682" s="192"/>
      <c r="P682" s="192"/>
      <c r="Q682" s="192"/>
      <c r="R682" s="192"/>
      <c r="S682" s="197"/>
      <c r="T682" s="192"/>
      <c r="U682" s="192"/>
      <c r="V682" s="192"/>
      <c r="W682" s="192"/>
      <c r="X682" s="192"/>
      <c r="Y682" s="192"/>
      <c r="Z682" s="192"/>
      <c r="AA682" s="192"/>
      <c r="AB682" s="192"/>
      <c r="AC682" s="95"/>
      <c r="AD682" s="95"/>
      <c r="AE682" s="95"/>
      <c r="AF682" s="95"/>
      <c r="AG682" s="95"/>
      <c r="AH682" s="95"/>
    </row>
    <row r="683" ht="26.25" customHeight="1">
      <c r="A683" s="197"/>
      <c r="B683" s="197"/>
      <c r="C683" s="198"/>
      <c r="D683" s="166"/>
      <c r="E683" s="166"/>
      <c r="F683" s="199"/>
      <c r="G683" s="166"/>
      <c r="H683" s="196"/>
      <c r="I683" s="191"/>
      <c r="J683" s="191"/>
      <c r="K683" s="191"/>
      <c r="L683" s="191"/>
      <c r="M683" s="192"/>
      <c r="N683" s="192"/>
      <c r="O683" s="192"/>
      <c r="P683" s="192"/>
      <c r="Q683" s="192"/>
      <c r="R683" s="192"/>
      <c r="S683" s="197"/>
      <c r="T683" s="192"/>
      <c r="U683" s="192"/>
      <c r="V683" s="192"/>
      <c r="W683" s="192"/>
      <c r="X683" s="192"/>
      <c r="Y683" s="192"/>
      <c r="Z683" s="192"/>
      <c r="AA683" s="192"/>
      <c r="AB683" s="192"/>
      <c r="AC683" s="95"/>
      <c r="AD683" s="95"/>
      <c r="AE683" s="95"/>
      <c r="AF683" s="95"/>
      <c r="AG683" s="95"/>
      <c r="AH683" s="95"/>
    </row>
    <row r="684" ht="26.25" customHeight="1">
      <c r="A684" s="197"/>
      <c r="B684" s="197"/>
      <c r="C684" s="198"/>
      <c r="D684" s="166"/>
      <c r="E684" s="166"/>
      <c r="F684" s="199"/>
      <c r="G684" s="166"/>
      <c r="H684" s="196"/>
      <c r="I684" s="191"/>
      <c r="J684" s="191"/>
      <c r="K684" s="191"/>
      <c r="L684" s="191"/>
      <c r="M684" s="192"/>
      <c r="N684" s="192"/>
      <c r="O684" s="192"/>
      <c r="P684" s="192"/>
      <c r="Q684" s="192"/>
      <c r="R684" s="192"/>
      <c r="S684" s="197"/>
      <c r="T684" s="192"/>
      <c r="U684" s="192"/>
      <c r="V684" s="192"/>
      <c r="W684" s="192"/>
      <c r="X684" s="192"/>
      <c r="Y684" s="192"/>
      <c r="Z684" s="192"/>
      <c r="AA684" s="192"/>
      <c r="AB684" s="192"/>
      <c r="AC684" s="95"/>
      <c r="AD684" s="95"/>
      <c r="AE684" s="95"/>
      <c r="AF684" s="95"/>
      <c r="AG684" s="95"/>
      <c r="AH684" s="95"/>
    </row>
    <row r="685" ht="26.25" customHeight="1">
      <c r="A685" s="197"/>
      <c r="B685" s="197"/>
      <c r="C685" s="198"/>
      <c r="D685" s="166"/>
      <c r="E685" s="166"/>
      <c r="F685" s="199"/>
      <c r="G685" s="166"/>
      <c r="H685" s="196"/>
      <c r="I685" s="191"/>
      <c r="J685" s="191"/>
      <c r="K685" s="191"/>
      <c r="L685" s="191"/>
      <c r="M685" s="192"/>
      <c r="N685" s="192"/>
      <c r="O685" s="192"/>
      <c r="P685" s="192"/>
      <c r="Q685" s="192"/>
      <c r="R685" s="192"/>
      <c r="S685" s="197"/>
      <c r="T685" s="192"/>
      <c r="U685" s="192"/>
      <c r="V685" s="192"/>
      <c r="W685" s="192"/>
      <c r="X685" s="192"/>
      <c r="Y685" s="192"/>
      <c r="Z685" s="192"/>
      <c r="AA685" s="192"/>
      <c r="AB685" s="192"/>
      <c r="AC685" s="95"/>
      <c r="AD685" s="95"/>
      <c r="AE685" s="95"/>
      <c r="AF685" s="95"/>
      <c r="AG685" s="95"/>
      <c r="AH685" s="95"/>
    </row>
    <row r="686" ht="26.25" customHeight="1">
      <c r="A686" s="197"/>
      <c r="B686" s="197"/>
      <c r="C686" s="198"/>
      <c r="D686" s="166"/>
      <c r="E686" s="166"/>
      <c r="F686" s="199"/>
      <c r="G686" s="166"/>
      <c r="H686" s="196"/>
      <c r="I686" s="191"/>
      <c r="J686" s="191"/>
      <c r="K686" s="191"/>
      <c r="L686" s="191"/>
      <c r="M686" s="192"/>
      <c r="N686" s="192"/>
      <c r="O686" s="192"/>
      <c r="P686" s="192"/>
      <c r="Q686" s="192"/>
      <c r="R686" s="192"/>
      <c r="S686" s="197"/>
      <c r="T686" s="192"/>
      <c r="U686" s="192"/>
      <c r="V686" s="192"/>
      <c r="W686" s="192"/>
      <c r="X686" s="192"/>
      <c r="Y686" s="192"/>
      <c r="Z686" s="192"/>
      <c r="AA686" s="192"/>
      <c r="AB686" s="192"/>
      <c r="AC686" s="95"/>
      <c r="AD686" s="95"/>
      <c r="AE686" s="95"/>
      <c r="AF686" s="95"/>
      <c r="AG686" s="95"/>
      <c r="AH686" s="95"/>
    </row>
    <row r="687" ht="26.25" customHeight="1">
      <c r="A687" s="197"/>
      <c r="B687" s="197"/>
      <c r="C687" s="198"/>
      <c r="D687" s="166"/>
      <c r="E687" s="166"/>
      <c r="F687" s="199"/>
      <c r="G687" s="166"/>
      <c r="H687" s="196"/>
      <c r="I687" s="191"/>
      <c r="J687" s="191"/>
      <c r="K687" s="191"/>
      <c r="L687" s="191"/>
      <c r="M687" s="192"/>
      <c r="N687" s="192"/>
      <c r="O687" s="192"/>
      <c r="P687" s="192"/>
      <c r="Q687" s="192"/>
      <c r="R687" s="192"/>
      <c r="S687" s="197"/>
      <c r="T687" s="192"/>
      <c r="U687" s="192"/>
      <c r="V687" s="192"/>
      <c r="W687" s="192"/>
      <c r="X687" s="192"/>
      <c r="Y687" s="192"/>
      <c r="Z687" s="192"/>
      <c r="AA687" s="192"/>
      <c r="AB687" s="192"/>
      <c r="AC687" s="95"/>
      <c r="AD687" s="95"/>
      <c r="AE687" s="95"/>
      <c r="AF687" s="95"/>
      <c r="AG687" s="95"/>
      <c r="AH687" s="95"/>
    </row>
    <row r="688" ht="26.25" customHeight="1">
      <c r="A688" s="197"/>
      <c r="B688" s="197"/>
      <c r="C688" s="198"/>
      <c r="D688" s="166"/>
      <c r="E688" s="166"/>
      <c r="F688" s="199"/>
      <c r="G688" s="166"/>
      <c r="H688" s="196"/>
      <c r="I688" s="191"/>
      <c r="J688" s="191"/>
      <c r="K688" s="191"/>
      <c r="L688" s="191"/>
      <c r="M688" s="192"/>
      <c r="N688" s="192"/>
      <c r="O688" s="192"/>
      <c r="P688" s="192"/>
      <c r="Q688" s="192"/>
      <c r="R688" s="192"/>
      <c r="S688" s="197"/>
      <c r="T688" s="192"/>
      <c r="U688" s="192"/>
      <c r="V688" s="192"/>
      <c r="W688" s="192"/>
      <c r="X688" s="192"/>
      <c r="Y688" s="192"/>
      <c r="Z688" s="192"/>
      <c r="AA688" s="192"/>
      <c r="AB688" s="192"/>
      <c r="AC688" s="95"/>
      <c r="AD688" s="95"/>
      <c r="AE688" s="95"/>
      <c r="AF688" s="95"/>
      <c r="AG688" s="95"/>
      <c r="AH688" s="95"/>
    </row>
    <row r="689" ht="26.25" customHeight="1">
      <c r="A689" s="197"/>
      <c r="B689" s="197"/>
      <c r="C689" s="198"/>
      <c r="D689" s="166"/>
      <c r="E689" s="166"/>
      <c r="F689" s="199"/>
      <c r="G689" s="166"/>
      <c r="H689" s="196"/>
      <c r="I689" s="191"/>
      <c r="J689" s="191"/>
      <c r="K689" s="191"/>
      <c r="L689" s="191"/>
      <c r="M689" s="192"/>
      <c r="N689" s="192"/>
      <c r="O689" s="192"/>
      <c r="P689" s="192"/>
      <c r="Q689" s="192"/>
      <c r="R689" s="192"/>
      <c r="S689" s="197"/>
      <c r="T689" s="192"/>
      <c r="U689" s="192"/>
      <c r="V689" s="192"/>
      <c r="W689" s="192"/>
      <c r="X689" s="192"/>
      <c r="Y689" s="192"/>
      <c r="Z689" s="192"/>
      <c r="AA689" s="192"/>
      <c r="AB689" s="192"/>
      <c r="AC689" s="95"/>
      <c r="AD689" s="95"/>
      <c r="AE689" s="95"/>
      <c r="AF689" s="95"/>
      <c r="AG689" s="95"/>
      <c r="AH689" s="95"/>
    </row>
    <row r="690" ht="26.25" customHeight="1">
      <c r="A690" s="197"/>
      <c r="B690" s="197"/>
      <c r="C690" s="198"/>
      <c r="D690" s="166"/>
      <c r="E690" s="166"/>
      <c r="F690" s="199"/>
      <c r="G690" s="166"/>
      <c r="H690" s="196"/>
      <c r="I690" s="191"/>
      <c r="J690" s="191"/>
      <c r="K690" s="191"/>
      <c r="L690" s="191"/>
      <c r="M690" s="192"/>
      <c r="N690" s="192"/>
      <c r="O690" s="192"/>
      <c r="P690" s="192"/>
      <c r="Q690" s="192"/>
      <c r="R690" s="192"/>
      <c r="S690" s="197"/>
      <c r="T690" s="192"/>
      <c r="U690" s="192"/>
      <c r="V690" s="192"/>
      <c r="W690" s="192"/>
      <c r="X690" s="192"/>
      <c r="Y690" s="192"/>
      <c r="Z690" s="192"/>
      <c r="AA690" s="192"/>
      <c r="AB690" s="192"/>
      <c r="AC690" s="95"/>
      <c r="AD690" s="95"/>
      <c r="AE690" s="95"/>
      <c r="AF690" s="95"/>
      <c r="AG690" s="95"/>
      <c r="AH690" s="95"/>
    </row>
    <row r="691" ht="26.25" customHeight="1">
      <c r="A691" s="197"/>
      <c r="B691" s="197"/>
      <c r="C691" s="198"/>
      <c r="D691" s="166"/>
      <c r="E691" s="166"/>
      <c r="F691" s="199"/>
      <c r="G691" s="166"/>
      <c r="H691" s="196"/>
      <c r="I691" s="191"/>
      <c r="J691" s="191"/>
      <c r="K691" s="191"/>
      <c r="L691" s="191"/>
      <c r="M691" s="192"/>
      <c r="N691" s="192"/>
      <c r="O691" s="192"/>
      <c r="P691" s="192"/>
      <c r="Q691" s="192"/>
      <c r="R691" s="192"/>
      <c r="S691" s="197"/>
      <c r="T691" s="192"/>
      <c r="U691" s="192"/>
      <c r="V691" s="192"/>
      <c r="W691" s="192"/>
      <c r="X691" s="192"/>
      <c r="Y691" s="192"/>
      <c r="Z691" s="192"/>
      <c r="AA691" s="192"/>
      <c r="AB691" s="192"/>
      <c r="AC691" s="95"/>
      <c r="AD691" s="95"/>
      <c r="AE691" s="95"/>
      <c r="AF691" s="95"/>
      <c r="AG691" s="95"/>
      <c r="AH691" s="95"/>
    </row>
    <row r="692" ht="26.25" customHeight="1">
      <c r="A692" s="197"/>
      <c r="B692" s="197"/>
      <c r="C692" s="198"/>
      <c r="D692" s="166"/>
      <c r="E692" s="166"/>
      <c r="F692" s="199"/>
      <c r="G692" s="166"/>
      <c r="H692" s="196"/>
      <c r="I692" s="191"/>
      <c r="J692" s="191"/>
      <c r="K692" s="191"/>
      <c r="L692" s="191"/>
      <c r="M692" s="192"/>
      <c r="N692" s="192"/>
      <c r="O692" s="192"/>
      <c r="P692" s="192"/>
      <c r="Q692" s="192"/>
      <c r="R692" s="192"/>
      <c r="S692" s="197"/>
      <c r="T692" s="192"/>
      <c r="U692" s="192"/>
      <c r="V692" s="192"/>
      <c r="W692" s="192"/>
      <c r="X692" s="192"/>
      <c r="Y692" s="192"/>
      <c r="Z692" s="192"/>
      <c r="AA692" s="192"/>
      <c r="AB692" s="192"/>
      <c r="AC692" s="95"/>
      <c r="AD692" s="95"/>
      <c r="AE692" s="95"/>
      <c r="AF692" s="95"/>
      <c r="AG692" s="95"/>
      <c r="AH692" s="95"/>
    </row>
    <row r="693" ht="26.25" customHeight="1">
      <c r="A693" s="197"/>
      <c r="B693" s="197"/>
      <c r="C693" s="198"/>
      <c r="D693" s="166"/>
      <c r="E693" s="166"/>
      <c r="F693" s="199"/>
      <c r="G693" s="166"/>
      <c r="H693" s="196"/>
      <c r="I693" s="191"/>
      <c r="J693" s="191"/>
      <c r="K693" s="191"/>
      <c r="L693" s="191"/>
      <c r="M693" s="192"/>
      <c r="N693" s="192"/>
      <c r="O693" s="192"/>
      <c r="P693" s="192"/>
      <c r="Q693" s="192"/>
      <c r="R693" s="192"/>
      <c r="S693" s="197"/>
      <c r="T693" s="192"/>
      <c r="U693" s="192"/>
      <c r="V693" s="192"/>
      <c r="W693" s="192"/>
      <c r="X693" s="192"/>
      <c r="Y693" s="192"/>
      <c r="Z693" s="192"/>
      <c r="AA693" s="192"/>
      <c r="AB693" s="192"/>
      <c r="AC693" s="95"/>
      <c r="AD693" s="95"/>
      <c r="AE693" s="95"/>
      <c r="AF693" s="95"/>
      <c r="AG693" s="95"/>
      <c r="AH693" s="95"/>
    </row>
    <row r="694" ht="26.25" customHeight="1">
      <c r="A694" s="197"/>
      <c r="B694" s="197"/>
      <c r="C694" s="198"/>
      <c r="D694" s="166"/>
      <c r="E694" s="166"/>
      <c r="F694" s="199"/>
      <c r="G694" s="166"/>
      <c r="H694" s="196"/>
      <c r="I694" s="191"/>
      <c r="J694" s="191"/>
      <c r="K694" s="191"/>
      <c r="L694" s="191"/>
      <c r="M694" s="192"/>
      <c r="N694" s="192"/>
      <c r="O694" s="192"/>
      <c r="P694" s="192"/>
      <c r="Q694" s="192"/>
      <c r="R694" s="192"/>
      <c r="S694" s="197"/>
      <c r="T694" s="192"/>
      <c r="U694" s="192"/>
      <c r="V694" s="192"/>
      <c r="W694" s="192"/>
      <c r="X694" s="192"/>
      <c r="Y694" s="192"/>
      <c r="Z694" s="192"/>
      <c r="AA694" s="192"/>
      <c r="AB694" s="192"/>
      <c r="AC694" s="95"/>
      <c r="AD694" s="95"/>
      <c r="AE694" s="95"/>
      <c r="AF694" s="95"/>
      <c r="AG694" s="95"/>
      <c r="AH694" s="95"/>
    </row>
    <row r="695" ht="26.25" customHeight="1">
      <c r="A695" s="197"/>
      <c r="B695" s="197"/>
      <c r="C695" s="198"/>
      <c r="D695" s="166"/>
      <c r="E695" s="166"/>
      <c r="F695" s="199"/>
      <c r="G695" s="166"/>
      <c r="H695" s="196"/>
      <c r="I695" s="191"/>
      <c r="J695" s="191"/>
      <c r="K695" s="191"/>
      <c r="L695" s="191"/>
      <c r="M695" s="192"/>
      <c r="N695" s="192"/>
      <c r="O695" s="192"/>
      <c r="P695" s="192"/>
      <c r="Q695" s="192"/>
      <c r="R695" s="192"/>
      <c r="S695" s="197"/>
      <c r="T695" s="192"/>
      <c r="U695" s="192"/>
      <c r="V695" s="192"/>
      <c r="W695" s="192"/>
      <c r="X695" s="192"/>
      <c r="Y695" s="192"/>
      <c r="Z695" s="192"/>
      <c r="AA695" s="192"/>
      <c r="AB695" s="192"/>
      <c r="AC695" s="95"/>
      <c r="AD695" s="95"/>
      <c r="AE695" s="95"/>
      <c r="AF695" s="95"/>
      <c r="AG695" s="95"/>
      <c r="AH695" s="95"/>
    </row>
    <row r="696" ht="26.25" customHeight="1">
      <c r="A696" s="197"/>
      <c r="B696" s="197"/>
      <c r="C696" s="198"/>
      <c r="D696" s="166"/>
      <c r="E696" s="166"/>
      <c r="F696" s="199"/>
      <c r="G696" s="166"/>
      <c r="H696" s="196"/>
      <c r="I696" s="191"/>
      <c r="J696" s="191"/>
      <c r="K696" s="191"/>
      <c r="L696" s="191"/>
      <c r="M696" s="192"/>
      <c r="N696" s="192"/>
      <c r="O696" s="192"/>
      <c r="P696" s="192"/>
      <c r="Q696" s="192"/>
      <c r="R696" s="192"/>
      <c r="S696" s="197"/>
      <c r="T696" s="192"/>
      <c r="U696" s="192"/>
      <c r="V696" s="192"/>
      <c r="W696" s="192"/>
      <c r="X696" s="192"/>
      <c r="Y696" s="192"/>
      <c r="Z696" s="192"/>
      <c r="AA696" s="192"/>
      <c r="AB696" s="192"/>
      <c r="AC696" s="95"/>
      <c r="AD696" s="95"/>
      <c r="AE696" s="95"/>
      <c r="AF696" s="95"/>
      <c r="AG696" s="95"/>
      <c r="AH696" s="95"/>
    </row>
    <row r="697" ht="26.25" customHeight="1">
      <c r="A697" s="197"/>
      <c r="B697" s="197"/>
      <c r="C697" s="198"/>
      <c r="D697" s="166"/>
      <c r="E697" s="166"/>
      <c r="F697" s="199"/>
      <c r="G697" s="166"/>
      <c r="H697" s="196"/>
      <c r="I697" s="191"/>
      <c r="J697" s="191"/>
      <c r="K697" s="191"/>
      <c r="L697" s="191"/>
      <c r="M697" s="192"/>
      <c r="N697" s="192"/>
      <c r="O697" s="192"/>
      <c r="P697" s="192"/>
      <c r="Q697" s="192"/>
      <c r="R697" s="192"/>
      <c r="S697" s="197"/>
      <c r="T697" s="192"/>
      <c r="U697" s="192"/>
      <c r="V697" s="192"/>
      <c r="W697" s="192"/>
      <c r="X697" s="192"/>
      <c r="Y697" s="192"/>
      <c r="Z697" s="192"/>
      <c r="AA697" s="192"/>
      <c r="AB697" s="192"/>
      <c r="AC697" s="95"/>
      <c r="AD697" s="95"/>
      <c r="AE697" s="95"/>
      <c r="AF697" s="95"/>
      <c r="AG697" s="95"/>
      <c r="AH697" s="95"/>
    </row>
    <row r="698" ht="26.25" customHeight="1">
      <c r="A698" s="197"/>
      <c r="B698" s="197"/>
      <c r="C698" s="198"/>
      <c r="D698" s="166"/>
      <c r="E698" s="166"/>
      <c r="F698" s="199"/>
      <c r="G698" s="166"/>
      <c r="H698" s="196"/>
      <c r="I698" s="191"/>
      <c r="J698" s="191"/>
      <c r="K698" s="191"/>
      <c r="L698" s="191"/>
      <c r="M698" s="192"/>
      <c r="N698" s="192"/>
      <c r="O698" s="192"/>
      <c r="P698" s="192"/>
      <c r="Q698" s="192"/>
      <c r="R698" s="192"/>
      <c r="S698" s="197"/>
      <c r="T698" s="192"/>
      <c r="U698" s="192"/>
      <c r="V698" s="192"/>
      <c r="W698" s="192"/>
      <c r="X698" s="192"/>
      <c r="Y698" s="192"/>
      <c r="Z698" s="192"/>
      <c r="AA698" s="192"/>
      <c r="AB698" s="192"/>
      <c r="AC698" s="95"/>
      <c r="AD698" s="95"/>
      <c r="AE698" s="95"/>
      <c r="AF698" s="95"/>
      <c r="AG698" s="95"/>
      <c r="AH698" s="95"/>
    </row>
    <row r="699" ht="26.25" customHeight="1">
      <c r="A699" s="197"/>
      <c r="B699" s="197"/>
      <c r="C699" s="198"/>
      <c r="D699" s="166"/>
      <c r="E699" s="166"/>
      <c r="F699" s="199"/>
      <c r="G699" s="166"/>
      <c r="H699" s="196"/>
      <c r="I699" s="191"/>
      <c r="J699" s="191"/>
      <c r="K699" s="191"/>
      <c r="L699" s="191"/>
      <c r="M699" s="192"/>
      <c r="N699" s="192"/>
      <c r="O699" s="192"/>
      <c r="P699" s="192"/>
      <c r="Q699" s="192"/>
      <c r="R699" s="192"/>
      <c r="S699" s="197"/>
      <c r="T699" s="192"/>
      <c r="U699" s="192"/>
      <c r="V699" s="192"/>
      <c r="W699" s="192"/>
      <c r="X699" s="192"/>
      <c r="Y699" s="192"/>
      <c r="Z699" s="192"/>
      <c r="AA699" s="192"/>
      <c r="AB699" s="192"/>
      <c r="AC699" s="95"/>
      <c r="AD699" s="95"/>
      <c r="AE699" s="95"/>
      <c r="AF699" s="95"/>
      <c r="AG699" s="95"/>
      <c r="AH699" s="95"/>
    </row>
    <row r="700" ht="26.25" customHeight="1">
      <c r="A700" s="197"/>
      <c r="B700" s="197"/>
      <c r="C700" s="198"/>
      <c r="D700" s="166"/>
      <c r="E700" s="166"/>
      <c r="F700" s="199"/>
      <c r="G700" s="166"/>
      <c r="H700" s="196"/>
      <c r="I700" s="191"/>
      <c r="J700" s="191"/>
      <c r="K700" s="191"/>
      <c r="L700" s="191"/>
      <c r="M700" s="192"/>
      <c r="N700" s="192"/>
      <c r="O700" s="192"/>
      <c r="P700" s="192"/>
      <c r="Q700" s="192"/>
      <c r="R700" s="192"/>
      <c r="S700" s="197"/>
      <c r="T700" s="192"/>
      <c r="U700" s="192"/>
      <c r="V700" s="192"/>
      <c r="W700" s="192"/>
      <c r="X700" s="192"/>
      <c r="Y700" s="192"/>
      <c r="Z700" s="192"/>
      <c r="AA700" s="192"/>
      <c r="AB700" s="192"/>
      <c r="AC700" s="95"/>
      <c r="AD700" s="95"/>
      <c r="AE700" s="95"/>
      <c r="AF700" s="95"/>
      <c r="AG700" s="95"/>
      <c r="AH700" s="95"/>
    </row>
    <row r="701" ht="26.25" customHeight="1">
      <c r="A701" s="197"/>
      <c r="B701" s="197"/>
      <c r="C701" s="198"/>
      <c r="D701" s="166"/>
      <c r="E701" s="166"/>
      <c r="F701" s="199"/>
      <c r="G701" s="166"/>
      <c r="H701" s="196"/>
      <c r="I701" s="191"/>
      <c r="J701" s="191"/>
      <c r="K701" s="191"/>
      <c r="L701" s="191"/>
      <c r="M701" s="192"/>
      <c r="N701" s="192"/>
      <c r="O701" s="192"/>
      <c r="P701" s="192"/>
      <c r="Q701" s="192"/>
      <c r="R701" s="192"/>
      <c r="S701" s="197"/>
      <c r="T701" s="192"/>
      <c r="U701" s="192"/>
      <c r="V701" s="192"/>
      <c r="W701" s="192"/>
      <c r="X701" s="192"/>
      <c r="Y701" s="192"/>
      <c r="Z701" s="192"/>
      <c r="AA701" s="192"/>
      <c r="AB701" s="192"/>
      <c r="AC701" s="95"/>
      <c r="AD701" s="95"/>
      <c r="AE701" s="95"/>
      <c r="AF701" s="95"/>
      <c r="AG701" s="95"/>
      <c r="AH701" s="95"/>
    </row>
    <row r="702" ht="26.25" customHeight="1">
      <c r="A702" s="197"/>
      <c r="B702" s="197"/>
      <c r="C702" s="198"/>
      <c r="D702" s="166"/>
      <c r="E702" s="166"/>
      <c r="F702" s="199"/>
      <c r="G702" s="166"/>
      <c r="H702" s="196"/>
      <c r="I702" s="191"/>
      <c r="J702" s="191"/>
      <c r="K702" s="191"/>
      <c r="L702" s="191"/>
      <c r="M702" s="192"/>
      <c r="N702" s="192"/>
      <c r="O702" s="192"/>
      <c r="P702" s="192"/>
      <c r="Q702" s="192"/>
      <c r="R702" s="192"/>
      <c r="S702" s="197"/>
      <c r="T702" s="192"/>
      <c r="U702" s="192"/>
      <c r="V702" s="192"/>
      <c r="W702" s="192"/>
      <c r="X702" s="192"/>
      <c r="Y702" s="192"/>
      <c r="Z702" s="192"/>
      <c r="AA702" s="192"/>
      <c r="AB702" s="192"/>
      <c r="AC702" s="95"/>
      <c r="AD702" s="95"/>
      <c r="AE702" s="95"/>
      <c r="AF702" s="95"/>
      <c r="AG702" s="95"/>
      <c r="AH702" s="95"/>
    </row>
    <row r="703" ht="26.25" customHeight="1">
      <c r="A703" s="197"/>
      <c r="B703" s="197"/>
      <c r="C703" s="198"/>
      <c r="D703" s="166"/>
      <c r="E703" s="166"/>
      <c r="F703" s="199"/>
      <c r="G703" s="166"/>
      <c r="H703" s="196"/>
      <c r="I703" s="191"/>
      <c r="J703" s="191"/>
      <c r="K703" s="191"/>
      <c r="L703" s="191"/>
      <c r="M703" s="192"/>
      <c r="N703" s="192"/>
      <c r="O703" s="192"/>
      <c r="P703" s="192"/>
      <c r="Q703" s="192"/>
      <c r="R703" s="192"/>
      <c r="S703" s="197"/>
      <c r="T703" s="192"/>
      <c r="U703" s="192"/>
      <c r="V703" s="192"/>
      <c r="W703" s="192"/>
      <c r="X703" s="192"/>
      <c r="Y703" s="192"/>
      <c r="Z703" s="192"/>
      <c r="AA703" s="192"/>
      <c r="AB703" s="192"/>
      <c r="AC703" s="95"/>
      <c r="AD703" s="95"/>
      <c r="AE703" s="95"/>
      <c r="AF703" s="95"/>
      <c r="AG703" s="95"/>
      <c r="AH703" s="95"/>
    </row>
    <row r="704" ht="26.25" customHeight="1">
      <c r="A704" s="197"/>
      <c r="B704" s="197"/>
      <c r="C704" s="198"/>
      <c r="D704" s="166"/>
      <c r="E704" s="166"/>
      <c r="F704" s="199"/>
      <c r="G704" s="166"/>
      <c r="H704" s="196"/>
      <c r="I704" s="191"/>
      <c r="J704" s="191"/>
      <c r="K704" s="191"/>
      <c r="L704" s="191"/>
      <c r="M704" s="192"/>
      <c r="N704" s="192"/>
      <c r="O704" s="192"/>
      <c r="P704" s="192"/>
      <c r="Q704" s="192"/>
      <c r="R704" s="192"/>
      <c r="S704" s="197"/>
      <c r="T704" s="192"/>
      <c r="U704" s="192"/>
      <c r="V704" s="192"/>
      <c r="W704" s="192"/>
      <c r="X704" s="192"/>
      <c r="Y704" s="192"/>
      <c r="Z704" s="192"/>
      <c r="AA704" s="192"/>
      <c r="AB704" s="192"/>
      <c r="AC704" s="95"/>
      <c r="AD704" s="95"/>
      <c r="AE704" s="95"/>
      <c r="AF704" s="95"/>
      <c r="AG704" s="95"/>
      <c r="AH704" s="95"/>
    </row>
    <row r="705" ht="26.25" customHeight="1">
      <c r="A705" s="197"/>
      <c r="B705" s="197"/>
      <c r="C705" s="198"/>
      <c r="D705" s="166"/>
      <c r="E705" s="166"/>
      <c r="F705" s="199"/>
      <c r="G705" s="166"/>
      <c r="H705" s="196"/>
      <c r="I705" s="191"/>
      <c r="J705" s="191"/>
      <c r="K705" s="191"/>
      <c r="L705" s="191"/>
      <c r="M705" s="192"/>
      <c r="N705" s="192"/>
      <c r="O705" s="192"/>
      <c r="P705" s="192"/>
      <c r="Q705" s="192"/>
      <c r="R705" s="192"/>
      <c r="S705" s="197"/>
      <c r="T705" s="192"/>
      <c r="U705" s="192"/>
      <c r="V705" s="192"/>
      <c r="W705" s="192"/>
      <c r="X705" s="192"/>
      <c r="Y705" s="192"/>
      <c r="Z705" s="192"/>
      <c r="AA705" s="192"/>
      <c r="AB705" s="192"/>
      <c r="AC705" s="95"/>
      <c r="AD705" s="95"/>
      <c r="AE705" s="95"/>
      <c r="AF705" s="95"/>
      <c r="AG705" s="95"/>
      <c r="AH705" s="95"/>
    </row>
    <row r="706" ht="26.25" customHeight="1">
      <c r="A706" s="197"/>
      <c r="B706" s="197"/>
      <c r="C706" s="198"/>
      <c r="D706" s="166"/>
      <c r="E706" s="166"/>
      <c r="F706" s="199"/>
      <c r="G706" s="166"/>
      <c r="H706" s="196"/>
      <c r="I706" s="191"/>
      <c r="J706" s="191"/>
      <c r="K706" s="191"/>
      <c r="L706" s="191"/>
      <c r="M706" s="192"/>
      <c r="N706" s="192"/>
      <c r="O706" s="192"/>
      <c r="P706" s="192"/>
      <c r="Q706" s="192"/>
      <c r="R706" s="192"/>
      <c r="S706" s="197"/>
      <c r="T706" s="192"/>
      <c r="U706" s="192"/>
      <c r="V706" s="192"/>
      <c r="W706" s="192"/>
      <c r="X706" s="192"/>
      <c r="Y706" s="192"/>
      <c r="Z706" s="192"/>
      <c r="AA706" s="192"/>
      <c r="AB706" s="192"/>
      <c r="AC706" s="95"/>
      <c r="AD706" s="95"/>
      <c r="AE706" s="95"/>
      <c r="AF706" s="95"/>
      <c r="AG706" s="95"/>
      <c r="AH706" s="95"/>
    </row>
    <row r="707" ht="26.25" customHeight="1">
      <c r="A707" s="197"/>
      <c r="B707" s="197"/>
      <c r="C707" s="198"/>
      <c r="D707" s="166"/>
      <c r="E707" s="166"/>
      <c r="F707" s="199"/>
      <c r="G707" s="166"/>
      <c r="H707" s="196"/>
      <c r="I707" s="191"/>
      <c r="J707" s="191"/>
      <c r="K707" s="191"/>
      <c r="L707" s="191"/>
      <c r="M707" s="192"/>
      <c r="N707" s="192"/>
      <c r="O707" s="192"/>
      <c r="P707" s="192"/>
      <c r="Q707" s="192"/>
      <c r="R707" s="192"/>
      <c r="S707" s="197"/>
      <c r="T707" s="192"/>
      <c r="U707" s="192"/>
      <c r="V707" s="192"/>
      <c r="W707" s="192"/>
      <c r="X707" s="192"/>
      <c r="Y707" s="192"/>
      <c r="Z707" s="192"/>
      <c r="AA707" s="192"/>
      <c r="AB707" s="192"/>
      <c r="AC707" s="95"/>
      <c r="AD707" s="95"/>
      <c r="AE707" s="95"/>
      <c r="AF707" s="95"/>
      <c r="AG707" s="95"/>
      <c r="AH707" s="95"/>
    </row>
    <row r="708" ht="26.25" customHeight="1">
      <c r="A708" s="197"/>
      <c r="B708" s="197"/>
      <c r="C708" s="198"/>
      <c r="D708" s="166"/>
      <c r="E708" s="166"/>
      <c r="F708" s="199"/>
      <c r="G708" s="166"/>
      <c r="H708" s="196"/>
      <c r="I708" s="191"/>
      <c r="J708" s="191"/>
      <c r="K708" s="191"/>
      <c r="L708" s="191"/>
      <c r="M708" s="192"/>
      <c r="N708" s="192"/>
      <c r="O708" s="192"/>
      <c r="P708" s="192"/>
      <c r="Q708" s="192"/>
      <c r="R708" s="192"/>
      <c r="S708" s="197"/>
      <c r="T708" s="192"/>
      <c r="U708" s="192"/>
      <c r="V708" s="192"/>
      <c r="W708" s="192"/>
      <c r="X708" s="192"/>
      <c r="Y708" s="192"/>
      <c r="Z708" s="192"/>
      <c r="AA708" s="192"/>
      <c r="AB708" s="192"/>
      <c r="AC708" s="95"/>
      <c r="AD708" s="95"/>
      <c r="AE708" s="95"/>
      <c r="AF708" s="95"/>
      <c r="AG708" s="95"/>
      <c r="AH708" s="95"/>
    </row>
    <row r="709" ht="26.25" customHeight="1">
      <c r="A709" s="197"/>
      <c r="B709" s="197"/>
      <c r="C709" s="198"/>
      <c r="D709" s="166"/>
      <c r="E709" s="166"/>
      <c r="F709" s="199"/>
      <c r="G709" s="166"/>
      <c r="H709" s="196"/>
      <c r="I709" s="191"/>
      <c r="J709" s="191"/>
      <c r="K709" s="191"/>
      <c r="L709" s="191"/>
      <c r="M709" s="192"/>
      <c r="N709" s="192"/>
      <c r="O709" s="192"/>
      <c r="P709" s="192"/>
      <c r="Q709" s="192"/>
      <c r="R709" s="192"/>
      <c r="S709" s="197"/>
      <c r="T709" s="192"/>
      <c r="U709" s="192"/>
      <c r="V709" s="192"/>
      <c r="W709" s="192"/>
      <c r="X709" s="192"/>
      <c r="Y709" s="192"/>
      <c r="Z709" s="192"/>
      <c r="AA709" s="192"/>
      <c r="AB709" s="192"/>
      <c r="AC709" s="95"/>
      <c r="AD709" s="95"/>
      <c r="AE709" s="95"/>
      <c r="AF709" s="95"/>
      <c r="AG709" s="95"/>
      <c r="AH709" s="95"/>
    </row>
    <row r="710" ht="26.25" customHeight="1">
      <c r="A710" s="197"/>
      <c r="B710" s="197"/>
      <c r="C710" s="198"/>
      <c r="D710" s="166"/>
      <c r="E710" s="166"/>
      <c r="F710" s="199"/>
      <c r="G710" s="166"/>
      <c r="H710" s="196"/>
      <c r="I710" s="191"/>
      <c r="J710" s="191"/>
      <c r="K710" s="191"/>
      <c r="L710" s="191"/>
      <c r="M710" s="192"/>
      <c r="N710" s="192"/>
      <c r="O710" s="192"/>
      <c r="P710" s="192"/>
      <c r="Q710" s="192"/>
      <c r="R710" s="192"/>
      <c r="S710" s="197"/>
      <c r="T710" s="192"/>
      <c r="U710" s="192"/>
      <c r="V710" s="192"/>
      <c r="W710" s="192"/>
      <c r="X710" s="192"/>
      <c r="Y710" s="192"/>
      <c r="Z710" s="192"/>
      <c r="AA710" s="192"/>
      <c r="AB710" s="192"/>
      <c r="AC710" s="95"/>
      <c r="AD710" s="95"/>
      <c r="AE710" s="95"/>
      <c r="AF710" s="95"/>
      <c r="AG710" s="95"/>
      <c r="AH710" s="95"/>
    </row>
    <row r="711" ht="26.25" customHeight="1">
      <c r="A711" s="197"/>
      <c r="B711" s="197"/>
      <c r="C711" s="198"/>
      <c r="D711" s="166"/>
      <c r="E711" s="166"/>
      <c r="F711" s="199"/>
      <c r="G711" s="166"/>
      <c r="H711" s="196"/>
      <c r="I711" s="191"/>
      <c r="J711" s="191"/>
      <c r="K711" s="191"/>
      <c r="L711" s="191"/>
      <c r="M711" s="192"/>
      <c r="N711" s="192"/>
      <c r="O711" s="192"/>
      <c r="P711" s="192"/>
      <c r="Q711" s="192"/>
      <c r="R711" s="192"/>
      <c r="S711" s="197"/>
      <c r="T711" s="192"/>
      <c r="U711" s="192"/>
      <c r="V711" s="192"/>
      <c r="W711" s="192"/>
      <c r="X711" s="192"/>
      <c r="Y711" s="192"/>
      <c r="Z711" s="192"/>
      <c r="AA711" s="192"/>
      <c r="AB711" s="192"/>
      <c r="AC711" s="95"/>
      <c r="AD711" s="95"/>
      <c r="AE711" s="95"/>
      <c r="AF711" s="95"/>
      <c r="AG711" s="95"/>
      <c r="AH711" s="95"/>
    </row>
    <row r="712" ht="26.25" customHeight="1">
      <c r="A712" s="197"/>
      <c r="B712" s="197"/>
      <c r="C712" s="198"/>
      <c r="D712" s="166"/>
      <c r="E712" s="166"/>
      <c r="F712" s="199"/>
      <c r="G712" s="166"/>
      <c r="H712" s="196"/>
      <c r="I712" s="191"/>
      <c r="J712" s="191"/>
      <c r="K712" s="191"/>
      <c r="L712" s="191"/>
      <c r="M712" s="192"/>
      <c r="N712" s="192"/>
      <c r="O712" s="192"/>
      <c r="P712" s="192"/>
      <c r="Q712" s="192"/>
      <c r="R712" s="192"/>
      <c r="S712" s="197"/>
      <c r="T712" s="192"/>
      <c r="U712" s="192"/>
      <c r="V712" s="192"/>
      <c r="W712" s="192"/>
      <c r="X712" s="192"/>
      <c r="Y712" s="192"/>
      <c r="Z712" s="192"/>
      <c r="AA712" s="192"/>
      <c r="AB712" s="192"/>
      <c r="AC712" s="95"/>
      <c r="AD712" s="95"/>
      <c r="AE712" s="95"/>
      <c r="AF712" s="95"/>
      <c r="AG712" s="95"/>
      <c r="AH712" s="95"/>
    </row>
    <row r="713" ht="26.25" customHeight="1">
      <c r="A713" s="197"/>
      <c r="B713" s="197"/>
      <c r="C713" s="198"/>
      <c r="D713" s="166"/>
      <c r="E713" s="166"/>
      <c r="F713" s="199"/>
      <c r="G713" s="166"/>
      <c r="H713" s="196"/>
      <c r="I713" s="191"/>
      <c r="J713" s="191"/>
      <c r="K713" s="191"/>
      <c r="L713" s="191"/>
      <c r="M713" s="192"/>
      <c r="N713" s="192"/>
      <c r="O713" s="192"/>
      <c r="P713" s="192"/>
      <c r="Q713" s="192"/>
      <c r="R713" s="192"/>
      <c r="S713" s="197"/>
      <c r="T713" s="192"/>
      <c r="U713" s="192"/>
      <c r="V713" s="192"/>
      <c r="W713" s="192"/>
      <c r="X713" s="192"/>
      <c r="Y713" s="192"/>
      <c r="Z713" s="192"/>
      <c r="AA713" s="192"/>
      <c r="AB713" s="192"/>
      <c r="AC713" s="95"/>
      <c r="AD713" s="95"/>
      <c r="AE713" s="95"/>
      <c r="AF713" s="95"/>
      <c r="AG713" s="95"/>
      <c r="AH713" s="95"/>
    </row>
    <row r="714" ht="26.25" customHeight="1">
      <c r="A714" s="197"/>
      <c r="B714" s="197"/>
      <c r="C714" s="198"/>
      <c r="D714" s="166"/>
      <c r="E714" s="166"/>
      <c r="F714" s="199"/>
      <c r="G714" s="166"/>
      <c r="H714" s="196"/>
      <c r="I714" s="191"/>
      <c r="J714" s="191"/>
      <c r="K714" s="191"/>
      <c r="L714" s="191"/>
      <c r="M714" s="192"/>
      <c r="N714" s="192"/>
      <c r="O714" s="192"/>
      <c r="P714" s="192"/>
      <c r="Q714" s="192"/>
      <c r="R714" s="192"/>
      <c r="S714" s="197"/>
      <c r="T714" s="192"/>
      <c r="U714" s="192"/>
      <c r="V714" s="192"/>
      <c r="W714" s="192"/>
      <c r="X714" s="192"/>
      <c r="Y714" s="192"/>
      <c r="Z714" s="192"/>
      <c r="AA714" s="192"/>
      <c r="AB714" s="192"/>
      <c r="AC714" s="95"/>
      <c r="AD714" s="95"/>
      <c r="AE714" s="95"/>
      <c r="AF714" s="95"/>
      <c r="AG714" s="95"/>
      <c r="AH714" s="95"/>
    </row>
    <row r="715" ht="26.25" customHeight="1">
      <c r="A715" s="197"/>
      <c r="B715" s="197"/>
      <c r="C715" s="198"/>
      <c r="D715" s="166"/>
      <c r="E715" s="166"/>
      <c r="F715" s="199"/>
      <c r="G715" s="166"/>
      <c r="H715" s="196"/>
      <c r="I715" s="191"/>
      <c r="J715" s="191"/>
      <c r="K715" s="191"/>
      <c r="L715" s="191"/>
      <c r="M715" s="192"/>
      <c r="N715" s="192"/>
      <c r="O715" s="192"/>
      <c r="P715" s="192"/>
      <c r="Q715" s="192"/>
      <c r="R715" s="192"/>
      <c r="S715" s="197"/>
      <c r="T715" s="192"/>
      <c r="U715" s="192"/>
      <c r="V715" s="192"/>
      <c r="W715" s="192"/>
      <c r="X715" s="192"/>
      <c r="Y715" s="192"/>
      <c r="Z715" s="192"/>
      <c r="AA715" s="192"/>
      <c r="AB715" s="192"/>
      <c r="AC715" s="95"/>
      <c r="AD715" s="95"/>
      <c r="AE715" s="95"/>
      <c r="AF715" s="95"/>
      <c r="AG715" s="95"/>
      <c r="AH715" s="95"/>
    </row>
    <row r="716" ht="26.25" customHeight="1">
      <c r="A716" s="197"/>
      <c r="B716" s="197"/>
      <c r="C716" s="198"/>
      <c r="D716" s="166"/>
      <c r="E716" s="166"/>
      <c r="F716" s="199"/>
      <c r="G716" s="166"/>
      <c r="H716" s="196"/>
      <c r="I716" s="191"/>
      <c r="J716" s="191"/>
      <c r="K716" s="191"/>
      <c r="L716" s="191"/>
      <c r="M716" s="192"/>
      <c r="N716" s="192"/>
      <c r="O716" s="192"/>
      <c r="P716" s="192"/>
      <c r="Q716" s="192"/>
      <c r="R716" s="192"/>
      <c r="S716" s="197"/>
      <c r="T716" s="192"/>
      <c r="U716" s="192"/>
      <c r="V716" s="192"/>
      <c r="W716" s="192"/>
      <c r="X716" s="192"/>
      <c r="Y716" s="192"/>
      <c r="Z716" s="192"/>
      <c r="AA716" s="192"/>
      <c r="AB716" s="192"/>
      <c r="AC716" s="95"/>
      <c r="AD716" s="95"/>
      <c r="AE716" s="95"/>
      <c r="AF716" s="95"/>
      <c r="AG716" s="95"/>
      <c r="AH716" s="95"/>
    </row>
    <row r="717" ht="26.25" customHeight="1">
      <c r="A717" s="197"/>
      <c r="B717" s="197"/>
      <c r="C717" s="198"/>
      <c r="D717" s="166"/>
      <c r="E717" s="166"/>
      <c r="F717" s="199"/>
      <c r="G717" s="166"/>
      <c r="H717" s="196"/>
      <c r="I717" s="191"/>
      <c r="J717" s="191"/>
      <c r="K717" s="191"/>
      <c r="L717" s="191"/>
      <c r="M717" s="192"/>
      <c r="N717" s="192"/>
      <c r="O717" s="192"/>
      <c r="P717" s="192"/>
      <c r="Q717" s="192"/>
      <c r="R717" s="192"/>
      <c r="S717" s="197"/>
      <c r="T717" s="192"/>
      <c r="U717" s="192"/>
      <c r="V717" s="192"/>
      <c r="W717" s="192"/>
      <c r="X717" s="192"/>
      <c r="Y717" s="192"/>
      <c r="Z717" s="192"/>
      <c r="AA717" s="192"/>
      <c r="AB717" s="192"/>
      <c r="AC717" s="95"/>
      <c r="AD717" s="95"/>
      <c r="AE717" s="95"/>
      <c r="AF717" s="95"/>
      <c r="AG717" s="95"/>
      <c r="AH717" s="95"/>
    </row>
    <row r="718" ht="26.25" customHeight="1">
      <c r="A718" s="197"/>
      <c r="B718" s="197"/>
      <c r="C718" s="198"/>
      <c r="D718" s="166"/>
      <c r="E718" s="166"/>
      <c r="F718" s="199"/>
      <c r="G718" s="166"/>
      <c r="H718" s="196"/>
      <c r="I718" s="191"/>
      <c r="J718" s="191"/>
      <c r="K718" s="191"/>
      <c r="L718" s="191"/>
      <c r="M718" s="192"/>
      <c r="N718" s="192"/>
      <c r="O718" s="192"/>
      <c r="P718" s="192"/>
      <c r="Q718" s="192"/>
      <c r="R718" s="192"/>
      <c r="S718" s="197"/>
      <c r="T718" s="192"/>
      <c r="U718" s="192"/>
      <c r="V718" s="192"/>
      <c r="W718" s="192"/>
      <c r="X718" s="192"/>
      <c r="Y718" s="192"/>
      <c r="Z718" s="192"/>
      <c r="AA718" s="192"/>
      <c r="AB718" s="192"/>
      <c r="AC718" s="95"/>
      <c r="AD718" s="95"/>
      <c r="AE718" s="95"/>
      <c r="AF718" s="95"/>
      <c r="AG718" s="95"/>
      <c r="AH718" s="95"/>
    </row>
    <row r="719" ht="26.25" customHeight="1">
      <c r="A719" s="197"/>
      <c r="B719" s="197"/>
      <c r="C719" s="198"/>
      <c r="D719" s="166"/>
      <c r="E719" s="166"/>
      <c r="F719" s="199"/>
      <c r="G719" s="166"/>
      <c r="H719" s="196"/>
      <c r="I719" s="191"/>
      <c r="J719" s="191"/>
      <c r="K719" s="191"/>
      <c r="L719" s="191"/>
      <c r="M719" s="192"/>
      <c r="N719" s="192"/>
      <c r="O719" s="192"/>
      <c r="P719" s="192"/>
      <c r="Q719" s="192"/>
      <c r="R719" s="192"/>
      <c r="S719" s="197"/>
      <c r="T719" s="192"/>
      <c r="U719" s="192"/>
      <c r="V719" s="192"/>
      <c r="W719" s="192"/>
      <c r="X719" s="192"/>
      <c r="Y719" s="192"/>
      <c r="Z719" s="192"/>
      <c r="AA719" s="192"/>
      <c r="AB719" s="192"/>
      <c r="AC719" s="95"/>
      <c r="AD719" s="95"/>
      <c r="AE719" s="95"/>
      <c r="AF719" s="95"/>
      <c r="AG719" s="95"/>
      <c r="AH719" s="95"/>
    </row>
    <row r="720" ht="26.25" customHeight="1">
      <c r="A720" s="197"/>
      <c r="B720" s="197"/>
      <c r="C720" s="198"/>
      <c r="D720" s="166"/>
      <c r="E720" s="166"/>
      <c r="F720" s="199"/>
      <c r="G720" s="166"/>
      <c r="H720" s="196"/>
      <c r="I720" s="191"/>
      <c r="J720" s="191"/>
      <c r="K720" s="191"/>
      <c r="L720" s="191"/>
      <c r="M720" s="192"/>
      <c r="N720" s="192"/>
      <c r="O720" s="192"/>
      <c r="P720" s="192"/>
      <c r="Q720" s="192"/>
      <c r="R720" s="192"/>
      <c r="S720" s="197"/>
      <c r="T720" s="192"/>
      <c r="U720" s="192"/>
      <c r="V720" s="192"/>
      <c r="W720" s="192"/>
      <c r="X720" s="192"/>
      <c r="Y720" s="192"/>
      <c r="Z720" s="192"/>
      <c r="AA720" s="192"/>
      <c r="AB720" s="192"/>
      <c r="AC720" s="95"/>
      <c r="AD720" s="95"/>
      <c r="AE720" s="95"/>
      <c r="AF720" s="95"/>
      <c r="AG720" s="95"/>
      <c r="AH720" s="95"/>
    </row>
    <row r="721" ht="26.25" customHeight="1">
      <c r="A721" s="197"/>
      <c r="B721" s="197"/>
      <c r="C721" s="198"/>
      <c r="D721" s="166"/>
      <c r="E721" s="166"/>
      <c r="F721" s="199"/>
      <c r="G721" s="166"/>
      <c r="H721" s="196"/>
      <c r="I721" s="191"/>
      <c r="J721" s="191"/>
      <c r="K721" s="191"/>
      <c r="L721" s="191"/>
      <c r="M721" s="192"/>
      <c r="N721" s="192"/>
      <c r="O721" s="192"/>
      <c r="P721" s="192"/>
      <c r="Q721" s="192"/>
      <c r="R721" s="192"/>
      <c r="S721" s="197"/>
      <c r="T721" s="192"/>
      <c r="U721" s="192"/>
      <c r="V721" s="192"/>
      <c r="W721" s="192"/>
      <c r="X721" s="192"/>
      <c r="Y721" s="192"/>
      <c r="Z721" s="192"/>
      <c r="AA721" s="192"/>
      <c r="AB721" s="192"/>
      <c r="AC721" s="95"/>
      <c r="AD721" s="95"/>
      <c r="AE721" s="95"/>
      <c r="AF721" s="95"/>
      <c r="AG721" s="95"/>
      <c r="AH721" s="95"/>
    </row>
    <row r="722" ht="26.25" customHeight="1">
      <c r="A722" s="197"/>
      <c r="B722" s="197"/>
      <c r="C722" s="198"/>
      <c r="D722" s="166"/>
      <c r="E722" s="166"/>
      <c r="F722" s="199"/>
      <c r="G722" s="166"/>
      <c r="H722" s="196"/>
      <c r="I722" s="191"/>
      <c r="J722" s="191"/>
      <c r="K722" s="191"/>
      <c r="L722" s="191"/>
      <c r="M722" s="192"/>
      <c r="N722" s="192"/>
      <c r="O722" s="192"/>
      <c r="P722" s="192"/>
      <c r="Q722" s="192"/>
      <c r="R722" s="192"/>
      <c r="S722" s="197"/>
      <c r="T722" s="192"/>
      <c r="U722" s="192"/>
      <c r="V722" s="192"/>
      <c r="W722" s="192"/>
      <c r="X722" s="192"/>
      <c r="Y722" s="192"/>
      <c r="Z722" s="192"/>
      <c r="AA722" s="192"/>
      <c r="AB722" s="192"/>
      <c r="AC722" s="95"/>
      <c r="AD722" s="95"/>
      <c r="AE722" s="95"/>
      <c r="AF722" s="95"/>
      <c r="AG722" s="95"/>
      <c r="AH722" s="95"/>
    </row>
    <row r="723" ht="26.25" customHeight="1">
      <c r="A723" s="197"/>
      <c r="B723" s="197"/>
      <c r="C723" s="198"/>
      <c r="D723" s="166"/>
      <c r="E723" s="166"/>
      <c r="F723" s="199"/>
      <c r="G723" s="166"/>
      <c r="H723" s="196"/>
      <c r="I723" s="191"/>
      <c r="J723" s="191"/>
      <c r="K723" s="191"/>
      <c r="L723" s="191"/>
      <c r="M723" s="192"/>
      <c r="N723" s="192"/>
      <c r="O723" s="192"/>
      <c r="P723" s="192"/>
      <c r="Q723" s="192"/>
      <c r="R723" s="192"/>
      <c r="S723" s="197"/>
      <c r="T723" s="192"/>
      <c r="U723" s="192"/>
      <c r="V723" s="192"/>
      <c r="W723" s="192"/>
      <c r="X723" s="192"/>
      <c r="Y723" s="192"/>
      <c r="Z723" s="192"/>
      <c r="AA723" s="192"/>
      <c r="AB723" s="192"/>
      <c r="AC723" s="95"/>
      <c r="AD723" s="95"/>
      <c r="AE723" s="95"/>
      <c r="AF723" s="95"/>
      <c r="AG723" s="95"/>
      <c r="AH723" s="95"/>
    </row>
    <row r="724" ht="26.25" customHeight="1">
      <c r="A724" s="197"/>
      <c r="B724" s="197"/>
      <c r="C724" s="198"/>
      <c r="D724" s="166"/>
      <c r="E724" s="166"/>
      <c r="F724" s="199"/>
      <c r="G724" s="166"/>
      <c r="H724" s="196"/>
      <c r="I724" s="191"/>
      <c r="J724" s="191"/>
      <c r="K724" s="191"/>
      <c r="L724" s="191"/>
      <c r="M724" s="192"/>
      <c r="N724" s="192"/>
      <c r="O724" s="192"/>
      <c r="P724" s="192"/>
      <c r="Q724" s="192"/>
      <c r="R724" s="192"/>
      <c r="S724" s="197"/>
      <c r="T724" s="192"/>
      <c r="U724" s="192"/>
      <c r="V724" s="192"/>
      <c r="W724" s="192"/>
      <c r="X724" s="192"/>
      <c r="Y724" s="192"/>
      <c r="Z724" s="192"/>
      <c r="AA724" s="192"/>
      <c r="AB724" s="192"/>
      <c r="AC724" s="95"/>
      <c r="AD724" s="95"/>
      <c r="AE724" s="95"/>
      <c r="AF724" s="95"/>
      <c r="AG724" s="95"/>
      <c r="AH724" s="95"/>
    </row>
    <row r="725" ht="26.25" customHeight="1">
      <c r="A725" s="197"/>
      <c r="B725" s="197"/>
      <c r="C725" s="198"/>
      <c r="D725" s="166"/>
      <c r="E725" s="166"/>
      <c r="F725" s="199"/>
      <c r="G725" s="166"/>
      <c r="H725" s="196"/>
      <c r="I725" s="191"/>
      <c r="J725" s="191"/>
      <c r="K725" s="191"/>
      <c r="L725" s="191"/>
      <c r="M725" s="192"/>
      <c r="N725" s="192"/>
      <c r="O725" s="192"/>
      <c r="P725" s="192"/>
      <c r="Q725" s="192"/>
      <c r="R725" s="192"/>
      <c r="S725" s="197"/>
      <c r="T725" s="192"/>
      <c r="U725" s="192"/>
      <c r="V725" s="192"/>
      <c r="W725" s="192"/>
      <c r="X725" s="192"/>
      <c r="Y725" s="192"/>
      <c r="Z725" s="192"/>
      <c r="AA725" s="192"/>
      <c r="AB725" s="192"/>
      <c r="AC725" s="95"/>
      <c r="AD725" s="95"/>
      <c r="AE725" s="95"/>
      <c r="AF725" s="95"/>
      <c r="AG725" s="95"/>
      <c r="AH725" s="95"/>
    </row>
    <row r="726" ht="26.25" customHeight="1">
      <c r="A726" s="197"/>
      <c r="B726" s="197"/>
      <c r="C726" s="198"/>
      <c r="D726" s="166"/>
      <c r="E726" s="166"/>
      <c r="F726" s="199"/>
      <c r="G726" s="166"/>
      <c r="H726" s="196"/>
      <c r="I726" s="191"/>
      <c r="J726" s="191"/>
      <c r="K726" s="191"/>
      <c r="L726" s="191"/>
      <c r="M726" s="192"/>
      <c r="N726" s="192"/>
      <c r="O726" s="192"/>
      <c r="P726" s="192"/>
      <c r="Q726" s="192"/>
      <c r="R726" s="192"/>
      <c r="S726" s="197"/>
      <c r="T726" s="192"/>
      <c r="U726" s="192"/>
      <c r="V726" s="192"/>
      <c r="W726" s="192"/>
      <c r="X726" s="192"/>
      <c r="Y726" s="192"/>
      <c r="Z726" s="192"/>
      <c r="AA726" s="192"/>
      <c r="AB726" s="192"/>
      <c r="AC726" s="95"/>
      <c r="AD726" s="95"/>
      <c r="AE726" s="95"/>
      <c r="AF726" s="95"/>
      <c r="AG726" s="95"/>
      <c r="AH726" s="95"/>
    </row>
    <row r="727" ht="26.25" customHeight="1">
      <c r="A727" s="197"/>
      <c r="B727" s="197"/>
      <c r="C727" s="198"/>
      <c r="D727" s="166"/>
      <c r="E727" s="166"/>
      <c r="F727" s="199"/>
      <c r="G727" s="166"/>
      <c r="H727" s="196"/>
      <c r="I727" s="191"/>
      <c r="J727" s="191"/>
      <c r="K727" s="191"/>
      <c r="L727" s="191"/>
      <c r="M727" s="192"/>
      <c r="N727" s="192"/>
      <c r="O727" s="192"/>
      <c r="P727" s="192"/>
      <c r="Q727" s="192"/>
      <c r="R727" s="192"/>
      <c r="S727" s="197"/>
      <c r="T727" s="192"/>
      <c r="U727" s="192"/>
      <c r="V727" s="192"/>
      <c r="W727" s="192"/>
      <c r="X727" s="192"/>
      <c r="Y727" s="192"/>
      <c r="Z727" s="192"/>
      <c r="AA727" s="192"/>
      <c r="AB727" s="192"/>
      <c r="AC727" s="95"/>
      <c r="AD727" s="95"/>
      <c r="AE727" s="95"/>
      <c r="AF727" s="95"/>
      <c r="AG727" s="95"/>
      <c r="AH727" s="95"/>
    </row>
    <row r="728" ht="26.25" customHeight="1">
      <c r="A728" s="197"/>
      <c r="B728" s="197"/>
      <c r="C728" s="198"/>
      <c r="D728" s="166"/>
      <c r="E728" s="166"/>
      <c r="F728" s="199"/>
      <c r="G728" s="166"/>
      <c r="H728" s="196"/>
      <c r="I728" s="191"/>
      <c r="J728" s="191"/>
      <c r="K728" s="191"/>
      <c r="L728" s="191"/>
      <c r="M728" s="192"/>
      <c r="N728" s="192"/>
      <c r="O728" s="192"/>
      <c r="P728" s="192"/>
      <c r="Q728" s="192"/>
      <c r="R728" s="192"/>
      <c r="S728" s="197"/>
      <c r="T728" s="192"/>
      <c r="U728" s="192"/>
      <c r="V728" s="192"/>
      <c r="W728" s="192"/>
      <c r="X728" s="192"/>
      <c r="Y728" s="192"/>
      <c r="Z728" s="192"/>
      <c r="AA728" s="192"/>
      <c r="AB728" s="192"/>
      <c r="AC728" s="95"/>
      <c r="AD728" s="95"/>
      <c r="AE728" s="95"/>
      <c r="AF728" s="95"/>
      <c r="AG728" s="95"/>
      <c r="AH728" s="95"/>
    </row>
    <row r="729" ht="26.25" customHeight="1">
      <c r="A729" s="197"/>
      <c r="B729" s="197"/>
      <c r="C729" s="198"/>
      <c r="D729" s="166"/>
      <c r="E729" s="166"/>
      <c r="F729" s="199"/>
      <c r="G729" s="166"/>
      <c r="H729" s="196"/>
      <c r="I729" s="191"/>
      <c r="J729" s="191"/>
      <c r="K729" s="191"/>
      <c r="L729" s="191"/>
      <c r="M729" s="192"/>
      <c r="N729" s="192"/>
      <c r="O729" s="192"/>
      <c r="P729" s="192"/>
      <c r="Q729" s="192"/>
      <c r="R729" s="192"/>
      <c r="S729" s="197"/>
      <c r="T729" s="192"/>
      <c r="U729" s="192"/>
      <c r="V729" s="192"/>
      <c r="W729" s="192"/>
      <c r="X729" s="192"/>
      <c r="Y729" s="192"/>
      <c r="Z729" s="192"/>
      <c r="AA729" s="192"/>
      <c r="AB729" s="192"/>
      <c r="AC729" s="95"/>
      <c r="AD729" s="95"/>
      <c r="AE729" s="95"/>
      <c r="AF729" s="95"/>
      <c r="AG729" s="95"/>
      <c r="AH729" s="95"/>
    </row>
    <row r="730" ht="26.25" customHeight="1">
      <c r="A730" s="197"/>
      <c r="B730" s="197"/>
      <c r="C730" s="198"/>
      <c r="D730" s="166"/>
      <c r="E730" s="166"/>
      <c r="F730" s="199"/>
      <c r="G730" s="166"/>
      <c r="H730" s="196"/>
      <c r="I730" s="191"/>
      <c r="J730" s="191"/>
      <c r="K730" s="191"/>
      <c r="L730" s="191"/>
      <c r="M730" s="192"/>
      <c r="N730" s="192"/>
      <c r="O730" s="192"/>
      <c r="P730" s="192"/>
      <c r="Q730" s="192"/>
      <c r="R730" s="192"/>
      <c r="S730" s="197"/>
      <c r="T730" s="192"/>
      <c r="U730" s="192"/>
      <c r="V730" s="192"/>
      <c r="W730" s="192"/>
      <c r="X730" s="192"/>
      <c r="Y730" s="192"/>
      <c r="Z730" s="192"/>
      <c r="AA730" s="192"/>
      <c r="AB730" s="192"/>
      <c r="AC730" s="95"/>
      <c r="AD730" s="95"/>
      <c r="AE730" s="95"/>
      <c r="AF730" s="95"/>
      <c r="AG730" s="95"/>
      <c r="AH730" s="95"/>
    </row>
    <row r="731" ht="26.25" customHeight="1">
      <c r="A731" s="197"/>
      <c r="B731" s="197"/>
      <c r="C731" s="198"/>
      <c r="D731" s="166"/>
      <c r="E731" s="166"/>
      <c r="F731" s="199"/>
      <c r="G731" s="166"/>
      <c r="H731" s="196"/>
      <c r="I731" s="191"/>
      <c r="J731" s="191"/>
      <c r="K731" s="191"/>
      <c r="L731" s="191"/>
      <c r="M731" s="192"/>
      <c r="N731" s="192"/>
      <c r="O731" s="192"/>
      <c r="P731" s="192"/>
      <c r="Q731" s="192"/>
      <c r="R731" s="192"/>
      <c r="S731" s="197"/>
      <c r="T731" s="192"/>
      <c r="U731" s="192"/>
      <c r="V731" s="192"/>
      <c r="W731" s="192"/>
      <c r="X731" s="192"/>
      <c r="Y731" s="192"/>
      <c r="Z731" s="192"/>
      <c r="AA731" s="192"/>
      <c r="AB731" s="192"/>
      <c r="AC731" s="95"/>
      <c r="AD731" s="95"/>
      <c r="AE731" s="95"/>
      <c r="AF731" s="95"/>
      <c r="AG731" s="95"/>
      <c r="AH731" s="95"/>
    </row>
    <row r="732" ht="26.25" customHeight="1">
      <c r="A732" s="197"/>
      <c r="B732" s="197"/>
      <c r="C732" s="198"/>
      <c r="D732" s="166"/>
      <c r="E732" s="166"/>
      <c r="F732" s="199"/>
      <c r="G732" s="166"/>
      <c r="H732" s="196"/>
      <c r="I732" s="191"/>
      <c r="J732" s="191"/>
      <c r="K732" s="191"/>
      <c r="L732" s="191"/>
      <c r="M732" s="192"/>
      <c r="N732" s="192"/>
      <c r="O732" s="192"/>
      <c r="P732" s="192"/>
      <c r="Q732" s="192"/>
      <c r="R732" s="192"/>
      <c r="S732" s="197"/>
      <c r="T732" s="192"/>
      <c r="U732" s="192"/>
      <c r="V732" s="192"/>
      <c r="W732" s="192"/>
      <c r="X732" s="192"/>
      <c r="Y732" s="192"/>
      <c r="Z732" s="192"/>
      <c r="AA732" s="192"/>
      <c r="AB732" s="192"/>
      <c r="AC732" s="95"/>
      <c r="AD732" s="95"/>
      <c r="AE732" s="95"/>
      <c r="AF732" s="95"/>
      <c r="AG732" s="95"/>
      <c r="AH732" s="95"/>
    </row>
    <row r="733" ht="26.25" customHeight="1">
      <c r="A733" s="197"/>
      <c r="B733" s="197"/>
      <c r="C733" s="198"/>
      <c r="D733" s="166"/>
      <c r="E733" s="166"/>
      <c r="F733" s="199"/>
      <c r="G733" s="166"/>
      <c r="H733" s="196"/>
      <c r="I733" s="191"/>
      <c r="J733" s="191"/>
      <c r="K733" s="191"/>
      <c r="L733" s="191"/>
      <c r="M733" s="192"/>
      <c r="N733" s="192"/>
      <c r="O733" s="192"/>
      <c r="P733" s="192"/>
      <c r="Q733" s="192"/>
      <c r="R733" s="192"/>
      <c r="S733" s="197"/>
      <c r="T733" s="192"/>
      <c r="U733" s="192"/>
      <c r="V733" s="192"/>
      <c r="W733" s="192"/>
      <c r="X733" s="192"/>
      <c r="Y733" s="192"/>
      <c r="Z733" s="192"/>
      <c r="AA733" s="192"/>
      <c r="AB733" s="192"/>
      <c r="AC733" s="95"/>
      <c r="AD733" s="95"/>
      <c r="AE733" s="95"/>
      <c r="AF733" s="95"/>
      <c r="AG733" s="95"/>
      <c r="AH733" s="95"/>
    </row>
    <row r="734" ht="26.25" customHeight="1">
      <c r="A734" s="197"/>
      <c r="B734" s="197"/>
      <c r="C734" s="198"/>
      <c r="D734" s="166"/>
      <c r="E734" s="166"/>
      <c r="F734" s="199"/>
      <c r="G734" s="166"/>
      <c r="H734" s="196"/>
      <c r="I734" s="191"/>
      <c r="J734" s="191"/>
      <c r="K734" s="191"/>
      <c r="L734" s="191"/>
      <c r="M734" s="192"/>
      <c r="N734" s="192"/>
      <c r="O734" s="192"/>
      <c r="P734" s="192"/>
      <c r="Q734" s="192"/>
      <c r="R734" s="192"/>
      <c r="S734" s="197"/>
      <c r="T734" s="192"/>
      <c r="U734" s="192"/>
      <c r="V734" s="192"/>
      <c r="W734" s="192"/>
      <c r="X734" s="192"/>
      <c r="Y734" s="192"/>
      <c r="Z734" s="192"/>
      <c r="AA734" s="192"/>
      <c r="AB734" s="192"/>
      <c r="AC734" s="95"/>
      <c r="AD734" s="95"/>
      <c r="AE734" s="95"/>
      <c r="AF734" s="95"/>
      <c r="AG734" s="95"/>
      <c r="AH734" s="95"/>
    </row>
    <row r="735" ht="26.25" customHeight="1">
      <c r="A735" s="197"/>
      <c r="B735" s="197"/>
      <c r="C735" s="198"/>
      <c r="D735" s="166"/>
      <c r="E735" s="166"/>
      <c r="F735" s="199"/>
      <c r="G735" s="166"/>
      <c r="H735" s="196"/>
      <c r="I735" s="191"/>
      <c r="J735" s="191"/>
      <c r="K735" s="191"/>
      <c r="L735" s="191"/>
      <c r="M735" s="192"/>
      <c r="N735" s="192"/>
      <c r="O735" s="192"/>
      <c r="P735" s="192"/>
      <c r="Q735" s="192"/>
      <c r="R735" s="192"/>
      <c r="S735" s="197"/>
      <c r="T735" s="192"/>
      <c r="U735" s="192"/>
      <c r="V735" s="192"/>
      <c r="W735" s="192"/>
      <c r="X735" s="192"/>
      <c r="Y735" s="192"/>
      <c r="Z735" s="192"/>
      <c r="AA735" s="192"/>
      <c r="AB735" s="192"/>
      <c r="AC735" s="95"/>
      <c r="AD735" s="95"/>
      <c r="AE735" s="95"/>
      <c r="AF735" s="95"/>
      <c r="AG735" s="95"/>
      <c r="AH735" s="95"/>
    </row>
    <row r="736" ht="26.25" customHeight="1">
      <c r="A736" s="197"/>
      <c r="B736" s="197"/>
      <c r="C736" s="198"/>
      <c r="D736" s="166"/>
      <c r="E736" s="166"/>
      <c r="F736" s="199"/>
      <c r="G736" s="166"/>
      <c r="H736" s="196"/>
      <c r="I736" s="191"/>
      <c r="J736" s="191"/>
      <c r="K736" s="191"/>
      <c r="L736" s="191"/>
      <c r="M736" s="192"/>
      <c r="N736" s="192"/>
      <c r="O736" s="192"/>
      <c r="P736" s="192"/>
      <c r="Q736" s="192"/>
      <c r="R736" s="192"/>
      <c r="S736" s="197"/>
      <c r="T736" s="192"/>
      <c r="U736" s="192"/>
      <c r="V736" s="192"/>
      <c r="W736" s="192"/>
      <c r="X736" s="192"/>
      <c r="Y736" s="192"/>
      <c r="Z736" s="192"/>
      <c r="AA736" s="192"/>
      <c r="AB736" s="192"/>
      <c r="AC736" s="95"/>
      <c r="AD736" s="95"/>
      <c r="AE736" s="95"/>
      <c r="AF736" s="95"/>
      <c r="AG736" s="95"/>
      <c r="AH736" s="95"/>
    </row>
    <row r="737" ht="26.25" customHeight="1">
      <c r="A737" s="197"/>
      <c r="B737" s="197"/>
      <c r="C737" s="198"/>
      <c r="D737" s="166"/>
      <c r="E737" s="166"/>
      <c r="F737" s="199"/>
      <c r="G737" s="166"/>
      <c r="H737" s="196"/>
      <c r="I737" s="191"/>
      <c r="J737" s="191"/>
      <c r="K737" s="191"/>
      <c r="L737" s="191"/>
      <c r="M737" s="192"/>
      <c r="N737" s="192"/>
      <c r="O737" s="192"/>
      <c r="P737" s="192"/>
      <c r="Q737" s="192"/>
      <c r="R737" s="192"/>
      <c r="S737" s="197"/>
      <c r="T737" s="192"/>
      <c r="U737" s="192"/>
      <c r="V737" s="192"/>
      <c r="W737" s="192"/>
      <c r="X737" s="192"/>
      <c r="Y737" s="192"/>
      <c r="Z737" s="192"/>
      <c r="AA737" s="192"/>
      <c r="AB737" s="192"/>
      <c r="AC737" s="95"/>
      <c r="AD737" s="95"/>
      <c r="AE737" s="95"/>
      <c r="AF737" s="95"/>
      <c r="AG737" s="95"/>
      <c r="AH737" s="95"/>
    </row>
    <row r="738" ht="26.25" customHeight="1">
      <c r="A738" s="197"/>
      <c r="B738" s="197"/>
      <c r="C738" s="198"/>
      <c r="D738" s="166"/>
      <c r="E738" s="166"/>
      <c r="F738" s="199"/>
      <c r="G738" s="166"/>
      <c r="H738" s="196"/>
      <c r="I738" s="191"/>
      <c r="J738" s="191"/>
      <c r="K738" s="191"/>
      <c r="L738" s="191"/>
      <c r="M738" s="192"/>
      <c r="N738" s="192"/>
      <c r="O738" s="192"/>
      <c r="P738" s="192"/>
      <c r="Q738" s="192"/>
      <c r="R738" s="192"/>
      <c r="S738" s="197"/>
      <c r="T738" s="192"/>
      <c r="U738" s="192"/>
      <c r="V738" s="192"/>
      <c r="W738" s="192"/>
      <c r="X738" s="192"/>
      <c r="Y738" s="192"/>
      <c r="Z738" s="192"/>
      <c r="AA738" s="192"/>
      <c r="AB738" s="192"/>
      <c r="AC738" s="95"/>
      <c r="AD738" s="95"/>
      <c r="AE738" s="95"/>
      <c r="AF738" s="95"/>
      <c r="AG738" s="95"/>
      <c r="AH738" s="95"/>
    </row>
    <row r="739" ht="26.25" customHeight="1">
      <c r="A739" s="197"/>
      <c r="B739" s="197"/>
      <c r="C739" s="198"/>
      <c r="D739" s="166"/>
      <c r="E739" s="166"/>
      <c r="F739" s="199"/>
      <c r="G739" s="166"/>
      <c r="H739" s="196"/>
      <c r="I739" s="191"/>
      <c r="J739" s="191"/>
      <c r="K739" s="191"/>
      <c r="L739" s="191"/>
      <c r="M739" s="192"/>
      <c r="N739" s="192"/>
      <c r="O739" s="192"/>
      <c r="P739" s="192"/>
      <c r="Q739" s="192"/>
      <c r="R739" s="192"/>
      <c r="S739" s="197"/>
      <c r="T739" s="192"/>
      <c r="U739" s="192"/>
      <c r="V739" s="192"/>
      <c r="W739" s="192"/>
      <c r="X739" s="192"/>
      <c r="Y739" s="192"/>
      <c r="Z739" s="192"/>
      <c r="AA739" s="192"/>
      <c r="AB739" s="192"/>
      <c r="AC739" s="95"/>
      <c r="AD739" s="95"/>
      <c r="AE739" s="95"/>
      <c r="AF739" s="95"/>
      <c r="AG739" s="95"/>
      <c r="AH739" s="95"/>
    </row>
    <row r="740" ht="26.25" customHeight="1">
      <c r="A740" s="197"/>
      <c r="B740" s="197"/>
      <c r="C740" s="198"/>
      <c r="D740" s="166"/>
      <c r="E740" s="166"/>
      <c r="F740" s="199"/>
      <c r="G740" s="166"/>
      <c r="H740" s="196"/>
      <c r="I740" s="191"/>
      <c r="J740" s="191"/>
      <c r="K740" s="191"/>
      <c r="L740" s="191"/>
      <c r="M740" s="192"/>
      <c r="N740" s="192"/>
      <c r="O740" s="192"/>
      <c r="P740" s="192"/>
      <c r="Q740" s="192"/>
      <c r="R740" s="192"/>
      <c r="S740" s="197"/>
      <c r="T740" s="192"/>
      <c r="U740" s="192"/>
      <c r="V740" s="192"/>
      <c r="W740" s="192"/>
      <c r="X740" s="192"/>
      <c r="Y740" s="192"/>
      <c r="Z740" s="192"/>
      <c r="AA740" s="192"/>
      <c r="AB740" s="192"/>
      <c r="AC740" s="95"/>
      <c r="AD740" s="95"/>
      <c r="AE740" s="95"/>
      <c r="AF740" s="95"/>
      <c r="AG740" s="95"/>
      <c r="AH740" s="95"/>
    </row>
    <row r="741" ht="26.25" customHeight="1">
      <c r="A741" s="197"/>
      <c r="B741" s="197"/>
      <c r="C741" s="198"/>
      <c r="D741" s="166"/>
      <c r="E741" s="166"/>
      <c r="F741" s="199"/>
      <c r="G741" s="166"/>
      <c r="H741" s="196"/>
      <c r="I741" s="191"/>
      <c r="J741" s="191"/>
      <c r="K741" s="191"/>
      <c r="L741" s="191"/>
      <c r="M741" s="192"/>
      <c r="N741" s="192"/>
      <c r="O741" s="192"/>
      <c r="P741" s="192"/>
      <c r="Q741" s="192"/>
      <c r="R741" s="192"/>
      <c r="S741" s="197"/>
      <c r="T741" s="192"/>
      <c r="U741" s="192"/>
      <c r="V741" s="192"/>
      <c r="W741" s="192"/>
      <c r="X741" s="192"/>
      <c r="Y741" s="192"/>
      <c r="Z741" s="192"/>
      <c r="AA741" s="192"/>
      <c r="AB741" s="192"/>
      <c r="AC741" s="95"/>
      <c r="AD741" s="95"/>
      <c r="AE741" s="95"/>
      <c r="AF741" s="95"/>
      <c r="AG741" s="95"/>
      <c r="AH741" s="95"/>
    </row>
    <row r="742" ht="26.25" customHeight="1">
      <c r="A742" s="197"/>
      <c r="B742" s="197"/>
      <c r="C742" s="198"/>
      <c r="D742" s="166"/>
      <c r="E742" s="166"/>
      <c r="F742" s="199"/>
      <c r="G742" s="166"/>
      <c r="H742" s="196"/>
      <c r="I742" s="191"/>
      <c r="J742" s="191"/>
      <c r="K742" s="191"/>
      <c r="L742" s="191"/>
      <c r="M742" s="192"/>
      <c r="N742" s="192"/>
      <c r="O742" s="192"/>
      <c r="P742" s="192"/>
      <c r="Q742" s="192"/>
      <c r="R742" s="192"/>
      <c r="S742" s="197"/>
      <c r="T742" s="192"/>
      <c r="U742" s="192"/>
      <c r="V742" s="192"/>
      <c r="W742" s="192"/>
      <c r="X742" s="192"/>
      <c r="Y742" s="192"/>
      <c r="Z742" s="192"/>
      <c r="AA742" s="192"/>
      <c r="AB742" s="192"/>
      <c r="AC742" s="95"/>
      <c r="AD742" s="95"/>
      <c r="AE742" s="95"/>
      <c r="AF742" s="95"/>
      <c r="AG742" s="95"/>
      <c r="AH742" s="95"/>
    </row>
    <row r="743" ht="26.25" customHeight="1">
      <c r="A743" s="197"/>
      <c r="B743" s="197"/>
      <c r="C743" s="198"/>
      <c r="D743" s="166"/>
      <c r="E743" s="166"/>
      <c r="F743" s="199"/>
      <c r="G743" s="166"/>
      <c r="H743" s="196"/>
      <c r="I743" s="191"/>
      <c r="J743" s="191"/>
      <c r="K743" s="191"/>
      <c r="L743" s="191"/>
      <c r="M743" s="192"/>
      <c r="N743" s="192"/>
      <c r="O743" s="192"/>
      <c r="P743" s="192"/>
      <c r="Q743" s="192"/>
      <c r="R743" s="192"/>
      <c r="S743" s="197"/>
      <c r="T743" s="192"/>
      <c r="U743" s="192"/>
      <c r="V743" s="192"/>
      <c r="W743" s="192"/>
      <c r="X743" s="192"/>
      <c r="Y743" s="192"/>
      <c r="Z743" s="192"/>
      <c r="AA743" s="192"/>
      <c r="AB743" s="192"/>
      <c r="AC743" s="95"/>
      <c r="AD743" s="95"/>
      <c r="AE743" s="95"/>
      <c r="AF743" s="95"/>
      <c r="AG743" s="95"/>
      <c r="AH743" s="95"/>
    </row>
    <row r="744" ht="26.25" customHeight="1">
      <c r="A744" s="197"/>
      <c r="B744" s="197"/>
      <c r="C744" s="198"/>
      <c r="D744" s="166"/>
      <c r="E744" s="166"/>
      <c r="F744" s="199"/>
      <c r="G744" s="166"/>
      <c r="H744" s="196"/>
      <c r="I744" s="191"/>
      <c r="J744" s="191"/>
      <c r="K744" s="191"/>
      <c r="L744" s="191"/>
      <c r="M744" s="192"/>
      <c r="N744" s="192"/>
      <c r="O744" s="192"/>
      <c r="P744" s="192"/>
      <c r="Q744" s="192"/>
      <c r="R744" s="192"/>
      <c r="S744" s="197"/>
      <c r="T744" s="192"/>
      <c r="U744" s="192"/>
      <c r="V744" s="192"/>
      <c r="W744" s="192"/>
      <c r="X744" s="192"/>
      <c r="Y744" s="192"/>
      <c r="Z744" s="192"/>
      <c r="AA744" s="192"/>
      <c r="AB744" s="192"/>
      <c r="AC744" s="95"/>
      <c r="AD744" s="95"/>
      <c r="AE744" s="95"/>
      <c r="AF744" s="95"/>
      <c r="AG744" s="95"/>
      <c r="AH744" s="95"/>
    </row>
    <row r="745" ht="26.25" customHeight="1">
      <c r="A745" s="197"/>
      <c r="B745" s="197"/>
      <c r="C745" s="198"/>
      <c r="D745" s="166"/>
      <c r="E745" s="166"/>
      <c r="F745" s="199"/>
      <c r="G745" s="166"/>
      <c r="H745" s="196"/>
      <c r="I745" s="191"/>
      <c r="J745" s="191"/>
      <c r="K745" s="191"/>
      <c r="L745" s="191"/>
      <c r="M745" s="192"/>
      <c r="N745" s="192"/>
      <c r="O745" s="192"/>
      <c r="P745" s="192"/>
      <c r="Q745" s="192"/>
      <c r="R745" s="192"/>
      <c r="S745" s="197"/>
      <c r="T745" s="192"/>
      <c r="U745" s="192"/>
      <c r="V745" s="192"/>
      <c r="W745" s="192"/>
      <c r="X745" s="192"/>
      <c r="Y745" s="192"/>
      <c r="Z745" s="192"/>
      <c r="AA745" s="192"/>
      <c r="AB745" s="192"/>
      <c r="AC745" s="95"/>
      <c r="AD745" s="95"/>
      <c r="AE745" s="95"/>
      <c r="AF745" s="95"/>
      <c r="AG745" s="95"/>
      <c r="AH745" s="95"/>
    </row>
    <row r="746" ht="26.25" customHeight="1">
      <c r="A746" s="197"/>
      <c r="B746" s="197"/>
      <c r="C746" s="198"/>
      <c r="D746" s="166"/>
      <c r="E746" s="166"/>
      <c r="F746" s="199"/>
      <c r="G746" s="166"/>
      <c r="H746" s="196"/>
      <c r="I746" s="191"/>
      <c r="J746" s="191"/>
      <c r="K746" s="191"/>
      <c r="L746" s="191"/>
      <c r="M746" s="192"/>
      <c r="N746" s="192"/>
      <c r="O746" s="192"/>
      <c r="P746" s="192"/>
      <c r="Q746" s="192"/>
      <c r="R746" s="192"/>
      <c r="S746" s="197"/>
      <c r="T746" s="192"/>
      <c r="U746" s="192"/>
      <c r="V746" s="192"/>
      <c r="W746" s="192"/>
      <c r="X746" s="192"/>
      <c r="Y746" s="192"/>
      <c r="Z746" s="192"/>
      <c r="AA746" s="192"/>
      <c r="AB746" s="192"/>
      <c r="AC746" s="95"/>
      <c r="AD746" s="95"/>
      <c r="AE746" s="95"/>
      <c r="AF746" s="95"/>
      <c r="AG746" s="95"/>
      <c r="AH746" s="95"/>
    </row>
    <row r="747" ht="26.25" customHeight="1">
      <c r="A747" s="197"/>
      <c r="B747" s="197"/>
      <c r="C747" s="198"/>
      <c r="D747" s="166"/>
      <c r="E747" s="166"/>
      <c r="F747" s="199"/>
      <c r="G747" s="166"/>
      <c r="H747" s="196"/>
      <c r="I747" s="191"/>
      <c r="J747" s="191"/>
      <c r="K747" s="191"/>
      <c r="L747" s="191"/>
      <c r="M747" s="192"/>
      <c r="N747" s="192"/>
      <c r="O747" s="192"/>
      <c r="P747" s="192"/>
      <c r="Q747" s="192"/>
      <c r="R747" s="192"/>
      <c r="S747" s="197"/>
      <c r="T747" s="192"/>
      <c r="U747" s="192"/>
      <c r="V747" s="192"/>
      <c r="W747" s="192"/>
      <c r="X747" s="192"/>
      <c r="Y747" s="192"/>
      <c r="Z747" s="192"/>
      <c r="AA747" s="192"/>
      <c r="AB747" s="192"/>
      <c r="AC747" s="95"/>
      <c r="AD747" s="95"/>
      <c r="AE747" s="95"/>
      <c r="AF747" s="95"/>
      <c r="AG747" s="95"/>
      <c r="AH747" s="95"/>
    </row>
    <row r="748" ht="26.25" customHeight="1">
      <c r="A748" s="197"/>
      <c r="B748" s="197"/>
      <c r="C748" s="198"/>
      <c r="D748" s="166"/>
      <c r="E748" s="166"/>
      <c r="F748" s="199"/>
      <c r="G748" s="166"/>
      <c r="H748" s="196"/>
      <c r="I748" s="191"/>
      <c r="J748" s="191"/>
      <c r="K748" s="191"/>
      <c r="L748" s="191"/>
      <c r="M748" s="192"/>
      <c r="N748" s="192"/>
      <c r="O748" s="192"/>
      <c r="P748" s="192"/>
      <c r="Q748" s="192"/>
      <c r="R748" s="192"/>
      <c r="S748" s="197"/>
      <c r="T748" s="192"/>
      <c r="U748" s="192"/>
      <c r="V748" s="192"/>
      <c r="W748" s="192"/>
      <c r="X748" s="192"/>
      <c r="Y748" s="192"/>
      <c r="Z748" s="192"/>
      <c r="AA748" s="192"/>
      <c r="AB748" s="192"/>
      <c r="AC748" s="95"/>
      <c r="AD748" s="95"/>
      <c r="AE748" s="95"/>
      <c r="AF748" s="95"/>
      <c r="AG748" s="95"/>
      <c r="AH748" s="95"/>
    </row>
    <row r="749" ht="26.25" customHeight="1">
      <c r="A749" s="197"/>
      <c r="B749" s="197"/>
      <c r="C749" s="198"/>
      <c r="D749" s="166"/>
      <c r="E749" s="166"/>
      <c r="F749" s="199"/>
      <c r="G749" s="166"/>
      <c r="H749" s="196"/>
      <c r="I749" s="191"/>
      <c r="J749" s="191"/>
      <c r="K749" s="191"/>
      <c r="L749" s="191"/>
      <c r="M749" s="192"/>
      <c r="N749" s="192"/>
      <c r="O749" s="192"/>
      <c r="P749" s="192"/>
      <c r="Q749" s="192"/>
      <c r="R749" s="192"/>
      <c r="S749" s="197"/>
      <c r="T749" s="192"/>
      <c r="U749" s="192"/>
      <c r="V749" s="192"/>
      <c r="W749" s="192"/>
      <c r="X749" s="192"/>
      <c r="Y749" s="192"/>
      <c r="Z749" s="192"/>
      <c r="AA749" s="192"/>
      <c r="AB749" s="192"/>
      <c r="AC749" s="95"/>
      <c r="AD749" s="95"/>
      <c r="AE749" s="95"/>
      <c r="AF749" s="95"/>
      <c r="AG749" s="95"/>
      <c r="AH749" s="95"/>
    </row>
    <row r="750" ht="26.25" customHeight="1">
      <c r="A750" s="197"/>
      <c r="B750" s="197"/>
      <c r="C750" s="198"/>
      <c r="D750" s="166"/>
      <c r="E750" s="166"/>
      <c r="F750" s="199"/>
      <c r="G750" s="166"/>
      <c r="H750" s="196"/>
      <c r="I750" s="191"/>
      <c r="J750" s="191"/>
      <c r="K750" s="191"/>
      <c r="L750" s="191"/>
      <c r="M750" s="192"/>
      <c r="N750" s="192"/>
      <c r="O750" s="192"/>
      <c r="P750" s="192"/>
      <c r="Q750" s="192"/>
      <c r="R750" s="192"/>
      <c r="S750" s="197"/>
      <c r="T750" s="192"/>
      <c r="U750" s="192"/>
      <c r="V750" s="192"/>
      <c r="W750" s="192"/>
      <c r="X750" s="192"/>
      <c r="Y750" s="192"/>
      <c r="Z750" s="192"/>
      <c r="AA750" s="192"/>
      <c r="AB750" s="192"/>
      <c r="AC750" s="95"/>
      <c r="AD750" s="95"/>
      <c r="AE750" s="95"/>
      <c r="AF750" s="95"/>
      <c r="AG750" s="95"/>
      <c r="AH750" s="95"/>
    </row>
    <row r="751" ht="26.25" customHeight="1">
      <c r="A751" s="197"/>
      <c r="B751" s="197"/>
      <c r="C751" s="198"/>
      <c r="D751" s="166"/>
      <c r="E751" s="166"/>
      <c r="F751" s="199"/>
      <c r="G751" s="166"/>
      <c r="H751" s="196"/>
      <c r="I751" s="191"/>
      <c r="J751" s="191"/>
      <c r="K751" s="191"/>
      <c r="L751" s="191"/>
      <c r="M751" s="192"/>
      <c r="N751" s="192"/>
      <c r="O751" s="192"/>
      <c r="P751" s="192"/>
      <c r="Q751" s="192"/>
      <c r="R751" s="192"/>
      <c r="S751" s="197"/>
      <c r="T751" s="192"/>
      <c r="U751" s="192"/>
      <c r="V751" s="192"/>
      <c r="W751" s="192"/>
      <c r="X751" s="192"/>
      <c r="Y751" s="192"/>
      <c r="Z751" s="192"/>
      <c r="AA751" s="192"/>
      <c r="AB751" s="192"/>
      <c r="AC751" s="95"/>
      <c r="AD751" s="95"/>
      <c r="AE751" s="95"/>
      <c r="AF751" s="95"/>
      <c r="AG751" s="95"/>
      <c r="AH751" s="95"/>
    </row>
    <row r="752" ht="26.25" customHeight="1">
      <c r="A752" s="197"/>
      <c r="B752" s="197"/>
      <c r="C752" s="198"/>
      <c r="D752" s="166"/>
      <c r="E752" s="166"/>
      <c r="F752" s="199"/>
      <c r="G752" s="166"/>
      <c r="H752" s="196"/>
      <c r="I752" s="191"/>
      <c r="J752" s="191"/>
      <c r="K752" s="191"/>
      <c r="L752" s="191"/>
      <c r="M752" s="192"/>
      <c r="N752" s="192"/>
      <c r="O752" s="192"/>
      <c r="P752" s="192"/>
      <c r="Q752" s="192"/>
      <c r="R752" s="192"/>
      <c r="S752" s="197"/>
      <c r="T752" s="192"/>
      <c r="U752" s="192"/>
      <c r="V752" s="192"/>
      <c r="W752" s="192"/>
      <c r="X752" s="192"/>
      <c r="Y752" s="192"/>
      <c r="Z752" s="192"/>
      <c r="AA752" s="192"/>
      <c r="AB752" s="192"/>
      <c r="AC752" s="95"/>
      <c r="AD752" s="95"/>
      <c r="AE752" s="95"/>
      <c r="AF752" s="95"/>
      <c r="AG752" s="95"/>
      <c r="AH752" s="95"/>
    </row>
    <row r="753" ht="26.25" customHeight="1">
      <c r="A753" s="197"/>
      <c r="B753" s="197"/>
      <c r="C753" s="198"/>
      <c r="D753" s="166"/>
      <c r="E753" s="166"/>
      <c r="F753" s="199"/>
      <c r="G753" s="166"/>
      <c r="H753" s="196"/>
      <c r="I753" s="191"/>
      <c r="J753" s="191"/>
      <c r="K753" s="191"/>
      <c r="L753" s="191"/>
      <c r="M753" s="192"/>
      <c r="N753" s="192"/>
      <c r="O753" s="192"/>
      <c r="P753" s="192"/>
      <c r="Q753" s="192"/>
      <c r="R753" s="192"/>
      <c r="S753" s="197"/>
      <c r="T753" s="192"/>
      <c r="U753" s="192"/>
      <c r="V753" s="192"/>
      <c r="W753" s="192"/>
      <c r="X753" s="192"/>
      <c r="Y753" s="192"/>
      <c r="Z753" s="192"/>
      <c r="AA753" s="192"/>
      <c r="AB753" s="192"/>
      <c r="AC753" s="95"/>
      <c r="AD753" s="95"/>
      <c r="AE753" s="95"/>
      <c r="AF753" s="95"/>
      <c r="AG753" s="95"/>
      <c r="AH753" s="95"/>
    </row>
    <row r="754" ht="26.25" customHeight="1">
      <c r="A754" s="197"/>
      <c r="B754" s="197"/>
      <c r="C754" s="198"/>
      <c r="D754" s="166"/>
      <c r="E754" s="166"/>
      <c r="F754" s="199"/>
      <c r="G754" s="166"/>
      <c r="H754" s="196"/>
      <c r="I754" s="191"/>
      <c r="J754" s="191"/>
      <c r="K754" s="191"/>
      <c r="L754" s="191"/>
      <c r="M754" s="192"/>
      <c r="N754" s="192"/>
      <c r="O754" s="192"/>
      <c r="P754" s="192"/>
      <c r="Q754" s="192"/>
      <c r="R754" s="192"/>
      <c r="S754" s="197"/>
      <c r="T754" s="192"/>
      <c r="U754" s="192"/>
      <c r="V754" s="192"/>
      <c r="W754" s="192"/>
      <c r="X754" s="192"/>
      <c r="Y754" s="192"/>
      <c r="Z754" s="192"/>
      <c r="AA754" s="192"/>
      <c r="AB754" s="192"/>
      <c r="AC754" s="95"/>
      <c r="AD754" s="95"/>
      <c r="AE754" s="95"/>
      <c r="AF754" s="95"/>
      <c r="AG754" s="95"/>
      <c r="AH754" s="95"/>
    </row>
    <row r="755" ht="26.25" customHeight="1">
      <c r="A755" s="197"/>
      <c r="B755" s="197"/>
      <c r="C755" s="198"/>
      <c r="D755" s="166"/>
      <c r="E755" s="166"/>
      <c r="F755" s="199"/>
      <c r="G755" s="166"/>
      <c r="H755" s="196"/>
      <c r="I755" s="191"/>
      <c r="J755" s="191"/>
      <c r="K755" s="191"/>
      <c r="L755" s="191"/>
      <c r="M755" s="192"/>
      <c r="N755" s="192"/>
      <c r="O755" s="192"/>
      <c r="P755" s="192"/>
      <c r="Q755" s="192"/>
      <c r="R755" s="192"/>
      <c r="S755" s="197"/>
      <c r="T755" s="192"/>
      <c r="U755" s="192"/>
      <c r="V755" s="192"/>
      <c r="W755" s="192"/>
      <c r="X755" s="192"/>
      <c r="Y755" s="192"/>
      <c r="Z755" s="192"/>
      <c r="AA755" s="192"/>
      <c r="AB755" s="192"/>
      <c r="AC755" s="95"/>
      <c r="AD755" s="95"/>
      <c r="AE755" s="95"/>
      <c r="AF755" s="95"/>
      <c r="AG755" s="95"/>
      <c r="AH755" s="95"/>
    </row>
    <row r="756" ht="26.25" customHeight="1">
      <c r="A756" s="197"/>
      <c r="B756" s="197"/>
      <c r="C756" s="198"/>
      <c r="D756" s="166"/>
      <c r="E756" s="166"/>
      <c r="F756" s="199"/>
      <c r="G756" s="166"/>
      <c r="H756" s="196"/>
      <c r="I756" s="191"/>
      <c r="J756" s="191"/>
      <c r="K756" s="191"/>
      <c r="L756" s="191"/>
      <c r="M756" s="192"/>
      <c r="N756" s="192"/>
      <c r="O756" s="192"/>
      <c r="P756" s="192"/>
      <c r="Q756" s="192"/>
      <c r="R756" s="192"/>
      <c r="S756" s="197"/>
      <c r="T756" s="192"/>
      <c r="U756" s="192"/>
      <c r="V756" s="192"/>
      <c r="W756" s="192"/>
      <c r="X756" s="192"/>
      <c r="Y756" s="192"/>
      <c r="Z756" s="192"/>
      <c r="AA756" s="192"/>
      <c r="AB756" s="192"/>
      <c r="AC756" s="95"/>
      <c r="AD756" s="95"/>
      <c r="AE756" s="95"/>
      <c r="AF756" s="95"/>
      <c r="AG756" s="95"/>
      <c r="AH756" s="95"/>
    </row>
    <row r="757" ht="26.25" customHeight="1">
      <c r="A757" s="197"/>
      <c r="B757" s="197"/>
      <c r="C757" s="198"/>
      <c r="D757" s="166"/>
      <c r="E757" s="166"/>
      <c r="F757" s="199"/>
      <c r="G757" s="166"/>
      <c r="H757" s="196"/>
      <c r="I757" s="191"/>
      <c r="J757" s="191"/>
      <c r="K757" s="191"/>
      <c r="L757" s="191"/>
      <c r="M757" s="192"/>
      <c r="N757" s="192"/>
      <c r="O757" s="192"/>
      <c r="P757" s="192"/>
      <c r="Q757" s="192"/>
      <c r="R757" s="192"/>
      <c r="S757" s="197"/>
      <c r="T757" s="192"/>
      <c r="U757" s="192"/>
      <c r="V757" s="192"/>
      <c r="W757" s="192"/>
      <c r="X757" s="192"/>
      <c r="Y757" s="192"/>
      <c r="Z757" s="192"/>
      <c r="AA757" s="192"/>
      <c r="AB757" s="192"/>
      <c r="AC757" s="95"/>
      <c r="AD757" s="95"/>
      <c r="AE757" s="95"/>
      <c r="AF757" s="95"/>
      <c r="AG757" s="95"/>
      <c r="AH757" s="95"/>
    </row>
    <row r="758" ht="26.25" customHeight="1">
      <c r="A758" s="197"/>
      <c r="B758" s="197"/>
      <c r="C758" s="198"/>
      <c r="D758" s="166"/>
      <c r="E758" s="166"/>
      <c r="F758" s="199"/>
      <c r="G758" s="166"/>
      <c r="H758" s="196"/>
      <c r="I758" s="191"/>
      <c r="J758" s="191"/>
      <c r="K758" s="191"/>
      <c r="L758" s="191"/>
      <c r="M758" s="192"/>
      <c r="N758" s="192"/>
      <c r="O758" s="192"/>
      <c r="P758" s="192"/>
      <c r="Q758" s="192"/>
      <c r="R758" s="192"/>
      <c r="S758" s="197"/>
      <c r="T758" s="192"/>
      <c r="U758" s="192"/>
      <c r="V758" s="192"/>
      <c r="W758" s="192"/>
      <c r="X758" s="192"/>
      <c r="Y758" s="192"/>
      <c r="Z758" s="192"/>
      <c r="AA758" s="192"/>
      <c r="AB758" s="192"/>
      <c r="AC758" s="95"/>
      <c r="AD758" s="95"/>
      <c r="AE758" s="95"/>
      <c r="AF758" s="95"/>
      <c r="AG758" s="95"/>
      <c r="AH758" s="95"/>
    </row>
    <row r="759" ht="26.25" customHeight="1">
      <c r="A759" s="197"/>
      <c r="B759" s="197"/>
      <c r="C759" s="198"/>
      <c r="D759" s="166"/>
      <c r="E759" s="166"/>
      <c r="F759" s="199"/>
      <c r="G759" s="166"/>
      <c r="H759" s="196"/>
      <c r="I759" s="191"/>
      <c r="J759" s="191"/>
      <c r="K759" s="191"/>
      <c r="L759" s="191"/>
      <c r="M759" s="192"/>
      <c r="N759" s="192"/>
      <c r="O759" s="192"/>
      <c r="P759" s="192"/>
      <c r="Q759" s="192"/>
      <c r="R759" s="192"/>
      <c r="S759" s="197"/>
      <c r="T759" s="192"/>
      <c r="U759" s="192"/>
      <c r="V759" s="192"/>
      <c r="W759" s="192"/>
      <c r="X759" s="192"/>
      <c r="Y759" s="192"/>
      <c r="Z759" s="192"/>
      <c r="AA759" s="192"/>
      <c r="AB759" s="192"/>
      <c r="AC759" s="95"/>
      <c r="AD759" s="95"/>
      <c r="AE759" s="95"/>
      <c r="AF759" s="95"/>
      <c r="AG759" s="95"/>
      <c r="AH759" s="95"/>
    </row>
    <row r="760" ht="26.25" customHeight="1">
      <c r="A760" s="197"/>
      <c r="B760" s="197"/>
      <c r="C760" s="198"/>
      <c r="D760" s="166"/>
      <c r="E760" s="166"/>
      <c r="F760" s="199"/>
      <c r="G760" s="166"/>
      <c r="H760" s="196"/>
      <c r="I760" s="191"/>
      <c r="J760" s="191"/>
      <c r="K760" s="191"/>
      <c r="L760" s="191"/>
      <c r="M760" s="192"/>
      <c r="N760" s="192"/>
      <c r="O760" s="192"/>
      <c r="P760" s="192"/>
      <c r="Q760" s="192"/>
      <c r="R760" s="192"/>
      <c r="S760" s="197"/>
      <c r="T760" s="192"/>
      <c r="U760" s="192"/>
      <c r="V760" s="192"/>
      <c r="W760" s="192"/>
      <c r="X760" s="192"/>
      <c r="Y760" s="192"/>
      <c r="Z760" s="192"/>
      <c r="AA760" s="192"/>
      <c r="AB760" s="192"/>
      <c r="AC760" s="95"/>
      <c r="AD760" s="95"/>
      <c r="AE760" s="95"/>
      <c r="AF760" s="95"/>
      <c r="AG760" s="95"/>
      <c r="AH760" s="95"/>
    </row>
    <row r="761" ht="26.25" customHeight="1">
      <c r="A761" s="197"/>
      <c r="B761" s="197"/>
      <c r="C761" s="198"/>
      <c r="D761" s="166"/>
      <c r="E761" s="166"/>
      <c r="F761" s="199"/>
      <c r="G761" s="166"/>
      <c r="H761" s="196"/>
      <c r="I761" s="191"/>
      <c r="J761" s="191"/>
      <c r="K761" s="191"/>
      <c r="L761" s="191"/>
      <c r="M761" s="192"/>
      <c r="N761" s="192"/>
      <c r="O761" s="192"/>
      <c r="P761" s="192"/>
      <c r="Q761" s="192"/>
      <c r="R761" s="192"/>
      <c r="S761" s="197"/>
      <c r="T761" s="192"/>
      <c r="U761" s="192"/>
      <c r="V761" s="192"/>
      <c r="W761" s="192"/>
      <c r="X761" s="192"/>
      <c r="Y761" s="192"/>
      <c r="Z761" s="192"/>
      <c r="AA761" s="192"/>
      <c r="AB761" s="192"/>
      <c r="AC761" s="95"/>
      <c r="AD761" s="95"/>
      <c r="AE761" s="95"/>
      <c r="AF761" s="95"/>
      <c r="AG761" s="95"/>
      <c r="AH761" s="95"/>
    </row>
    <row r="762" ht="26.25" customHeight="1">
      <c r="A762" s="197"/>
      <c r="B762" s="197"/>
      <c r="C762" s="198"/>
      <c r="D762" s="166"/>
      <c r="E762" s="166"/>
      <c r="F762" s="199"/>
      <c r="G762" s="166"/>
      <c r="H762" s="196"/>
      <c r="I762" s="191"/>
      <c r="J762" s="191"/>
      <c r="K762" s="191"/>
      <c r="L762" s="191"/>
      <c r="M762" s="192"/>
      <c r="N762" s="192"/>
      <c r="O762" s="192"/>
      <c r="P762" s="192"/>
      <c r="Q762" s="192"/>
      <c r="R762" s="192"/>
      <c r="S762" s="197"/>
      <c r="T762" s="192"/>
      <c r="U762" s="192"/>
      <c r="V762" s="192"/>
      <c r="W762" s="192"/>
      <c r="X762" s="192"/>
      <c r="Y762" s="192"/>
      <c r="Z762" s="192"/>
      <c r="AA762" s="192"/>
      <c r="AB762" s="192"/>
      <c r="AC762" s="95"/>
      <c r="AD762" s="95"/>
      <c r="AE762" s="95"/>
      <c r="AF762" s="95"/>
      <c r="AG762" s="95"/>
      <c r="AH762" s="95"/>
    </row>
    <row r="763" ht="26.25" customHeight="1">
      <c r="A763" s="197"/>
      <c r="B763" s="197"/>
      <c r="C763" s="198"/>
      <c r="D763" s="166"/>
      <c r="E763" s="166"/>
      <c r="F763" s="199"/>
      <c r="G763" s="166"/>
      <c r="H763" s="196"/>
      <c r="I763" s="191"/>
      <c r="J763" s="191"/>
      <c r="K763" s="191"/>
      <c r="L763" s="191"/>
      <c r="M763" s="192"/>
      <c r="N763" s="192"/>
      <c r="O763" s="192"/>
      <c r="P763" s="192"/>
      <c r="Q763" s="192"/>
      <c r="R763" s="192"/>
      <c r="S763" s="197"/>
      <c r="T763" s="192"/>
      <c r="U763" s="192"/>
      <c r="V763" s="192"/>
      <c r="W763" s="192"/>
      <c r="X763" s="192"/>
      <c r="Y763" s="192"/>
      <c r="Z763" s="192"/>
      <c r="AA763" s="192"/>
      <c r="AB763" s="192"/>
      <c r="AC763" s="95"/>
      <c r="AD763" s="95"/>
      <c r="AE763" s="95"/>
      <c r="AF763" s="95"/>
      <c r="AG763" s="95"/>
      <c r="AH763" s="95"/>
    </row>
    <row r="764" ht="26.25" customHeight="1">
      <c r="A764" s="197"/>
      <c r="B764" s="197"/>
      <c r="C764" s="198"/>
      <c r="D764" s="166"/>
      <c r="E764" s="166"/>
      <c r="F764" s="199"/>
      <c r="G764" s="166"/>
      <c r="H764" s="196"/>
      <c r="I764" s="191"/>
      <c r="J764" s="191"/>
      <c r="K764" s="191"/>
      <c r="L764" s="191"/>
      <c r="M764" s="192"/>
      <c r="N764" s="192"/>
      <c r="O764" s="192"/>
      <c r="P764" s="192"/>
      <c r="Q764" s="192"/>
      <c r="R764" s="192"/>
      <c r="S764" s="197"/>
      <c r="T764" s="192"/>
      <c r="U764" s="192"/>
      <c r="V764" s="192"/>
      <c r="W764" s="192"/>
      <c r="X764" s="192"/>
      <c r="Y764" s="192"/>
      <c r="Z764" s="192"/>
      <c r="AA764" s="192"/>
      <c r="AB764" s="192"/>
      <c r="AC764" s="95"/>
      <c r="AD764" s="95"/>
      <c r="AE764" s="95"/>
      <c r="AF764" s="95"/>
      <c r="AG764" s="95"/>
      <c r="AH764" s="95"/>
    </row>
    <row r="765" ht="26.25" customHeight="1">
      <c r="A765" s="197"/>
      <c r="B765" s="197"/>
      <c r="C765" s="198"/>
      <c r="D765" s="166"/>
      <c r="E765" s="166"/>
      <c r="F765" s="199"/>
      <c r="G765" s="166"/>
      <c r="H765" s="196"/>
      <c r="I765" s="191"/>
      <c r="J765" s="191"/>
      <c r="K765" s="191"/>
      <c r="L765" s="191"/>
      <c r="M765" s="192"/>
      <c r="N765" s="192"/>
      <c r="O765" s="192"/>
      <c r="P765" s="192"/>
      <c r="Q765" s="192"/>
      <c r="R765" s="192"/>
      <c r="S765" s="197"/>
      <c r="T765" s="192"/>
      <c r="U765" s="192"/>
      <c r="V765" s="192"/>
      <c r="W765" s="192"/>
      <c r="X765" s="192"/>
      <c r="Y765" s="192"/>
      <c r="Z765" s="192"/>
      <c r="AA765" s="192"/>
      <c r="AB765" s="192"/>
      <c r="AC765" s="95"/>
      <c r="AD765" s="95"/>
      <c r="AE765" s="95"/>
      <c r="AF765" s="95"/>
      <c r="AG765" s="95"/>
      <c r="AH765" s="95"/>
    </row>
    <row r="766" ht="26.25" customHeight="1">
      <c r="A766" s="197"/>
      <c r="B766" s="197"/>
      <c r="C766" s="198"/>
      <c r="D766" s="166"/>
      <c r="E766" s="166"/>
      <c r="F766" s="199"/>
      <c r="G766" s="166"/>
      <c r="H766" s="196"/>
      <c r="I766" s="191"/>
      <c r="J766" s="191"/>
      <c r="K766" s="191"/>
      <c r="L766" s="191"/>
      <c r="M766" s="192"/>
      <c r="N766" s="192"/>
      <c r="O766" s="192"/>
      <c r="P766" s="192"/>
      <c r="Q766" s="192"/>
      <c r="R766" s="192"/>
      <c r="S766" s="197"/>
      <c r="T766" s="192"/>
      <c r="U766" s="192"/>
      <c r="V766" s="192"/>
      <c r="W766" s="192"/>
      <c r="X766" s="192"/>
      <c r="Y766" s="192"/>
      <c r="Z766" s="192"/>
      <c r="AA766" s="192"/>
      <c r="AB766" s="192"/>
      <c r="AC766" s="95"/>
      <c r="AD766" s="95"/>
      <c r="AE766" s="95"/>
      <c r="AF766" s="95"/>
      <c r="AG766" s="95"/>
      <c r="AH766" s="95"/>
    </row>
    <row r="767" ht="26.25" customHeight="1">
      <c r="A767" s="197"/>
      <c r="B767" s="197"/>
      <c r="C767" s="198"/>
      <c r="D767" s="166"/>
      <c r="E767" s="166"/>
      <c r="F767" s="199"/>
      <c r="G767" s="166"/>
      <c r="H767" s="196"/>
      <c r="I767" s="191"/>
      <c r="J767" s="191"/>
      <c r="K767" s="191"/>
      <c r="L767" s="191"/>
      <c r="M767" s="192"/>
      <c r="N767" s="192"/>
      <c r="O767" s="192"/>
      <c r="P767" s="192"/>
      <c r="Q767" s="192"/>
      <c r="R767" s="192"/>
      <c r="S767" s="197"/>
      <c r="T767" s="192"/>
      <c r="U767" s="192"/>
      <c r="V767" s="192"/>
      <c r="W767" s="192"/>
      <c r="X767" s="192"/>
      <c r="Y767" s="192"/>
      <c r="Z767" s="192"/>
      <c r="AA767" s="192"/>
      <c r="AB767" s="192"/>
      <c r="AC767" s="95"/>
      <c r="AD767" s="95"/>
      <c r="AE767" s="95"/>
      <c r="AF767" s="95"/>
      <c r="AG767" s="95"/>
      <c r="AH767" s="95"/>
    </row>
    <row r="768" ht="26.25" customHeight="1">
      <c r="A768" s="197"/>
      <c r="B768" s="197"/>
      <c r="C768" s="198"/>
      <c r="D768" s="166"/>
      <c r="E768" s="166"/>
      <c r="F768" s="199"/>
      <c r="G768" s="166"/>
      <c r="H768" s="196"/>
      <c r="I768" s="191"/>
      <c r="J768" s="191"/>
      <c r="K768" s="191"/>
      <c r="L768" s="191"/>
      <c r="M768" s="192"/>
      <c r="N768" s="192"/>
      <c r="O768" s="192"/>
      <c r="P768" s="192"/>
      <c r="Q768" s="192"/>
      <c r="R768" s="192"/>
      <c r="S768" s="197"/>
      <c r="T768" s="192"/>
      <c r="U768" s="192"/>
      <c r="V768" s="192"/>
      <c r="W768" s="192"/>
      <c r="X768" s="192"/>
      <c r="Y768" s="192"/>
      <c r="Z768" s="192"/>
      <c r="AA768" s="192"/>
      <c r="AB768" s="192"/>
      <c r="AC768" s="95"/>
      <c r="AD768" s="95"/>
      <c r="AE768" s="95"/>
      <c r="AF768" s="95"/>
      <c r="AG768" s="95"/>
      <c r="AH768" s="95"/>
    </row>
    <row r="769" ht="26.25" customHeight="1">
      <c r="A769" s="197"/>
      <c r="B769" s="197"/>
      <c r="C769" s="198"/>
      <c r="D769" s="166"/>
      <c r="E769" s="166"/>
      <c r="F769" s="199"/>
      <c r="G769" s="166"/>
      <c r="H769" s="196"/>
      <c r="I769" s="191"/>
      <c r="J769" s="191"/>
      <c r="K769" s="191"/>
      <c r="L769" s="191"/>
      <c r="M769" s="192"/>
      <c r="N769" s="192"/>
      <c r="O769" s="192"/>
      <c r="P769" s="192"/>
      <c r="Q769" s="192"/>
      <c r="R769" s="192"/>
      <c r="S769" s="197"/>
      <c r="T769" s="192"/>
      <c r="U769" s="192"/>
      <c r="V769" s="192"/>
      <c r="W769" s="192"/>
      <c r="X769" s="192"/>
      <c r="Y769" s="192"/>
      <c r="Z769" s="192"/>
      <c r="AA769" s="192"/>
      <c r="AB769" s="192"/>
      <c r="AC769" s="95"/>
      <c r="AD769" s="95"/>
      <c r="AE769" s="95"/>
      <c r="AF769" s="95"/>
      <c r="AG769" s="95"/>
      <c r="AH769" s="95"/>
    </row>
    <row r="770" ht="26.25" customHeight="1">
      <c r="A770" s="197"/>
      <c r="B770" s="197"/>
      <c r="C770" s="198"/>
      <c r="D770" s="166"/>
      <c r="E770" s="166"/>
      <c r="F770" s="199"/>
      <c r="G770" s="166"/>
      <c r="H770" s="196"/>
      <c r="I770" s="191"/>
      <c r="J770" s="191"/>
      <c r="K770" s="191"/>
      <c r="L770" s="191"/>
      <c r="M770" s="192"/>
      <c r="N770" s="192"/>
      <c r="O770" s="192"/>
      <c r="P770" s="192"/>
      <c r="Q770" s="192"/>
      <c r="R770" s="192"/>
      <c r="S770" s="197"/>
      <c r="T770" s="192"/>
      <c r="U770" s="192"/>
      <c r="V770" s="192"/>
      <c r="W770" s="192"/>
      <c r="X770" s="192"/>
      <c r="Y770" s="192"/>
      <c r="Z770" s="192"/>
      <c r="AA770" s="192"/>
      <c r="AB770" s="192"/>
      <c r="AC770" s="95"/>
      <c r="AD770" s="95"/>
      <c r="AE770" s="95"/>
      <c r="AF770" s="95"/>
      <c r="AG770" s="95"/>
      <c r="AH770" s="95"/>
    </row>
    <row r="771" ht="26.25" customHeight="1">
      <c r="A771" s="197"/>
      <c r="B771" s="197"/>
      <c r="C771" s="198"/>
      <c r="D771" s="166"/>
      <c r="E771" s="166"/>
      <c r="F771" s="199"/>
      <c r="G771" s="166"/>
      <c r="H771" s="196"/>
      <c r="I771" s="191"/>
      <c r="J771" s="191"/>
      <c r="K771" s="191"/>
      <c r="L771" s="191"/>
      <c r="M771" s="192"/>
      <c r="N771" s="192"/>
      <c r="O771" s="192"/>
      <c r="P771" s="192"/>
      <c r="Q771" s="192"/>
      <c r="R771" s="192"/>
      <c r="S771" s="197"/>
      <c r="T771" s="192"/>
      <c r="U771" s="192"/>
      <c r="V771" s="192"/>
      <c r="W771" s="192"/>
      <c r="X771" s="192"/>
      <c r="Y771" s="192"/>
      <c r="Z771" s="192"/>
      <c r="AA771" s="192"/>
      <c r="AB771" s="192"/>
      <c r="AC771" s="95"/>
      <c r="AD771" s="95"/>
      <c r="AE771" s="95"/>
      <c r="AF771" s="95"/>
      <c r="AG771" s="95"/>
      <c r="AH771" s="95"/>
    </row>
    <row r="772" ht="26.25" customHeight="1">
      <c r="A772" s="197"/>
      <c r="B772" s="197"/>
      <c r="C772" s="198"/>
      <c r="D772" s="166"/>
      <c r="E772" s="166"/>
      <c r="F772" s="199"/>
      <c r="G772" s="166"/>
      <c r="H772" s="196"/>
      <c r="I772" s="191"/>
      <c r="J772" s="191"/>
      <c r="K772" s="191"/>
      <c r="L772" s="191"/>
      <c r="M772" s="192"/>
      <c r="N772" s="192"/>
      <c r="O772" s="192"/>
      <c r="P772" s="192"/>
      <c r="Q772" s="192"/>
      <c r="R772" s="192"/>
      <c r="S772" s="197"/>
      <c r="T772" s="192"/>
      <c r="U772" s="192"/>
      <c r="V772" s="192"/>
      <c r="W772" s="192"/>
      <c r="X772" s="192"/>
      <c r="Y772" s="192"/>
      <c r="Z772" s="192"/>
      <c r="AA772" s="192"/>
      <c r="AB772" s="192"/>
      <c r="AC772" s="95"/>
      <c r="AD772" s="95"/>
      <c r="AE772" s="95"/>
      <c r="AF772" s="95"/>
      <c r="AG772" s="95"/>
      <c r="AH772" s="95"/>
    </row>
    <row r="773" ht="26.25" customHeight="1">
      <c r="A773" s="197"/>
      <c r="B773" s="197"/>
      <c r="C773" s="198"/>
      <c r="D773" s="166"/>
      <c r="E773" s="166"/>
      <c r="F773" s="199"/>
      <c r="G773" s="166"/>
      <c r="H773" s="196"/>
      <c r="I773" s="191"/>
      <c r="J773" s="191"/>
      <c r="K773" s="191"/>
      <c r="L773" s="191"/>
      <c r="M773" s="192"/>
      <c r="N773" s="192"/>
      <c r="O773" s="192"/>
      <c r="P773" s="192"/>
      <c r="Q773" s="192"/>
      <c r="R773" s="192"/>
      <c r="S773" s="197"/>
      <c r="T773" s="192"/>
      <c r="U773" s="192"/>
      <c r="V773" s="192"/>
      <c r="W773" s="192"/>
      <c r="X773" s="192"/>
      <c r="Y773" s="192"/>
      <c r="Z773" s="192"/>
      <c r="AA773" s="192"/>
      <c r="AB773" s="192"/>
      <c r="AC773" s="95"/>
      <c r="AD773" s="95"/>
      <c r="AE773" s="95"/>
      <c r="AF773" s="95"/>
      <c r="AG773" s="95"/>
      <c r="AH773" s="95"/>
    </row>
    <row r="774" ht="26.25" customHeight="1">
      <c r="A774" s="197"/>
      <c r="B774" s="197"/>
      <c r="C774" s="198"/>
      <c r="D774" s="166"/>
      <c r="E774" s="166"/>
      <c r="F774" s="199"/>
      <c r="G774" s="166"/>
      <c r="H774" s="196"/>
      <c r="I774" s="191"/>
      <c r="J774" s="191"/>
      <c r="K774" s="191"/>
      <c r="L774" s="191"/>
      <c r="M774" s="192"/>
      <c r="N774" s="192"/>
      <c r="O774" s="192"/>
      <c r="P774" s="192"/>
      <c r="Q774" s="192"/>
      <c r="R774" s="192"/>
      <c r="S774" s="197"/>
      <c r="T774" s="192"/>
      <c r="U774" s="192"/>
      <c r="V774" s="192"/>
      <c r="W774" s="192"/>
      <c r="X774" s="192"/>
      <c r="Y774" s="192"/>
      <c r="Z774" s="192"/>
      <c r="AA774" s="192"/>
      <c r="AB774" s="192"/>
      <c r="AC774" s="95"/>
      <c r="AD774" s="95"/>
      <c r="AE774" s="95"/>
      <c r="AF774" s="95"/>
      <c r="AG774" s="95"/>
      <c r="AH774" s="95"/>
    </row>
    <row r="775" ht="26.25" customHeight="1">
      <c r="A775" s="197"/>
      <c r="B775" s="197"/>
      <c r="C775" s="198"/>
      <c r="D775" s="166"/>
      <c r="E775" s="166"/>
      <c r="F775" s="199"/>
      <c r="G775" s="166"/>
      <c r="H775" s="196"/>
      <c r="I775" s="191"/>
      <c r="J775" s="191"/>
      <c r="K775" s="191"/>
      <c r="L775" s="191"/>
      <c r="M775" s="192"/>
      <c r="N775" s="192"/>
      <c r="O775" s="192"/>
      <c r="P775" s="192"/>
      <c r="Q775" s="192"/>
      <c r="R775" s="192"/>
      <c r="S775" s="197"/>
      <c r="T775" s="192"/>
      <c r="U775" s="192"/>
      <c r="V775" s="192"/>
      <c r="W775" s="192"/>
      <c r="X775" s="192"/>
      <c r="Y775" s="192"/>
      <c r="Z775" s="192"/>
      <c r="AA775" s="192"/>
      <c r="AB775" s="192"/>
      <c r="AC775" s="95"/>
      <c r="AD775" s="95"/>
      <c r="AE775" s="95"/>
      <c r="AF775" s="95"/>
      <c r="AG775" s="95"/>
      <c r="AH775" s="95"/>
    </row>
    <row r="776" ht="26.25" customHeight="1">
      <c r="A776" s="197"/>
      <c r="B776" s="197"/>
      <c r="C776" s="198"/>
      <c r="D776" s="166"/>
      <c r="E776" s="166"/>
      <c r="F776" s="199"/>
      <c r="G776" s="166"/>
      <c r="H776" s="196"/>
      <c r="I776" s="191"/>
      <c r="J776" s="191"/>
      <c r="K776" s="191"/>
      <c r="L776" s="191"/>
      <c r="M776" s="192"/>
      <c r="N776" s="192"/>
      <c r="O776" s="192"/>
      <c r="P776" s="192"/>
      <c r="Q776" s="192"/>
      <c r="R776" s="192"/>
      <c r="S776" s="197"/>
      <c r="T776" s="192"/>
      <c r="U776" s="192"/>
      <c r="V776" s="192"/>
      <c r="W776" s="192"/>
      <c r="X776" s="192"/>
      <c r="Y776" s="192"/>
      <c r="Z776" s="192"/>
      <c r="AA776" s="192"/>
      <c r="AB776" s="192"/>
      <c r="AC776" s="95"/>
      <c r="AD776" s="95"/>
      <c r="AE776" s="95"/>
      <c r="AF776" s="95"/>
      <c r="AG776" s="95"/>
      <c r="AH776" s="95"/>
    </row>
    <row r="777" ht="26.25" customHeight="1">
      <c r="A777" s="197"/>
      <c r="B777" s="197"/>
      <c r="C777" s="198"/>
      <c r="D777" s="166"/>
      <c r="E777" s="166"/>
      <c r="F777" s="199"/>
      <c r="G777" s="166"/>
      <c r="H777" s="196"/>
      <c r="I777" s="191"/>
      <c r="J777" s="191"/>
      <c r="K777" s="191"/>
      <c r="L777" s="191"/>
      <c r="M777" s="192"/>
      <c r="N777" s="192"/>
      <c r="O777" s="192"/>
      <c r="P777" s="192"/>
      <c r="Q777" s="192"/>
      <c r="R777" s="192"/>
      <c r="S777" s="197"/>
      <c r="T777" s="192"/>
      <c r="U777" s="192"/>
      <c r="V777" s="192"/>
      <c r="W777" s="192"/>
      <c r="X777" s="192"/>
      <c r="Y777" s="192"/>
      <c r="Z777" s="192"/>
      <c r="AA777" s="192"/>
      <c r="AB777" s="192"/>
      <c r="AC777" s="95"/>
      <c r="AD777" s="95"/>
      <c r="AE777" s="95"/>
      <c r="AF777" s="95"/>
      <c r="AG777" s="95"/>
      <c r="AH777" s="95"/>
    </row>
    <row r="778" ht="26.25" customHeight="1">
      <c r="A778" s="197"/>
      <c r="B778" s="197"/>
      <c r="C778" s="198"/>
      <c r="D778" s="166"/>
      <c r="E778" s="166"/>
      <c r="F778" s="199"/>
      <c r="G778" s="166"/>
      <c r="H778" s="196"/>
      <c r="I778" s="191"/>
      <c r="J778" s="191"/>
      <c r="K778" s="191"/>
      <c r="L778" s="191"/>
      <c r="M778" s="192"/>
      <c r="N778" s="192"/>
      <c r="O778" s="192"/>
      <c r="P778" s="192"/>
      <c r="Q778" s="192"/>
      <c r="R778" s="192"/>
      <c r="S778" s="197"/>
      <c r="T778" s="192"/>
      <c r="U778" s="192"/>
      <c r="V778" s="192"/>
      <c r="W778" s="192"/>
      <c r="X778" s="192"/>
      <c r="Y778" s="192"/>
      <c r="Z778" s="192"/>
      <c r="AA778" s="192"/>
      <c r="AB778" s="192"/>
      <c r="AC778" s="95"/>
      <c r="AD778" s="95"/>
      <c r="AE778" s="95"/>
      <c r="AF778" s="95"/>
      <c r="AG778" s="95"/>
      <c r="AH778" s="95"/>
    </row>
    <row r="779" ht="26.25" customHeight="1">
      <c r="A779" s="197"/>
      <c r="B779" s="197"/>
      <c r="C779" s="198"/>
      <c r="D779" s="166"/>
      <c r="E779" s="166"/>
      <c r="F779" s="199"/>
      <c r="G779" s="166"/>
      <c r="H779" s="196"/>
      <c r="I779" s="191"/>
      <c r="J779" s="191"/>
      <c r="K779" s="191"/>
      <c r="L779" s="191"/>
      <c r="M779" s="192"/>
      <c r="N779" s="192"/>
      <c r="O779" s="192"/>
      <c r="P779" s="192"/>
      <c r="Q779" s="192"/>
      <c r="R779" s="192"/>
      <c r="S779" s="197"/>
      <c r="T779" s="192"/>
      <c r="U779" s="192"/>
      <c r="V779" s="192"/>
      <c r="W779" s="192"/>
      <c r="X779" s="192"/>
      <c r="Y779" s="192"/>
      <c r="Z779" s="192"/>
      <c r="AA779" s="192"/>
      <c r="AB779" s="192"/>
      <c r="AC779" s="95"/>
      <c r="AD779" s="95"/>
      <c r="AE779" s="95"/>
      <c r="AF779" s="95"/>
      <c r="AG779" s="95"/>
      <c r="AH779" s="95"/>
    </row>
    <row r="780" ht="26.25" customHeight="1">
      <c r="A780" s="197"/>
      <c r="B780" s="197"/>
      <c r="C780" s="198"/>
      <c r="D780" s="166"/>
      <c r="E780" s="166"/>
      <c r="F780" s="199"/>
      <c r="G780" s="166"/>
      <c r="H780" s="196"/>
      <c r="I780" s="191"/>
      <c r="J780" s="191"/>
      <c r="K780" s="191"/>
      <c r="L780" s="191"/>
      <c r="M780" s="192"/>
      <c r="N780" s="192"/>
      <c r="O780" s="192"/>
      <c r="P780" s="192"/>
      <c r="Q780" s="192"/>
      <c r="R780" s="192"/>
      <c r="S780" s="197"/>
      <c r="T780" s="192"/>
      <c r="U780" s="192"/>
      <c r="V780" s="192"/>
      <c r="W780" s="192"/>
      <c r="X780" s="192"/>
      <c r="Y780" s="192"/>
      <c r="Z780" s="192"/>
      <c r="AA780" s="192"/>
      <c r="AB780" s="192"/>
      <c r="AC780" s="95"/>
      <c r="AD780" s="95"/>
      <c r="AE780" s="95"/>
      <c r="AF780" s="95"/>
      <c r="AG780" s="95"/>
      <c r="AH780" s="95"/>
    </row>
    <row r="781" ht="26.25" customHeight="1">
      <c r="A781" s="197"/>
      <c r="B781" s="197"/>
      <c r="C781" s="198"/>
      <c r="D781" s="166"/>
      <c r="E781" s="166"/>
      <c r="F781" s="199"/>
      <c r="G781" s="166"/>
      <c r="H781" s="196"/>
      <c r="I781" s="191"/>
      <c r="J781" s="191"/>
      <c r="K781" s="191"/>
      <c r="L781" s="191"/>
      <c r="M781" s="192"/>
      <c r="N781" s="192"/>
      <c r="O781" s="192"/>
      <c r="P781" s="192"/>
      <c r="Q781" s="192"/>
      <c r="R781" s="192"/>
      <c r="S781" s="197"/>
      <c r="T781" s="192"/>
      <c r="U781" s="192"/>
      <c r="V781" s="192"/>
      <c r="W781" s="192"/>
      <c r="X781" s="192"/>
      <c r="Y781" s="192"/>
      <c r="Z781" s="192"/>
      <c r="AA781" s="192"/>
      <c r="AB781" s="192"/>
      <c r="AC781" s="95"/>
      <c r="AD781" s="95"/>
      <c r="AE781" s="95"/>
      <c r="AF781" s="95"/>
      <c r="AG781" s="95"/>
      <c r="AH781" s="95"/>
    </row>
    <row r="782" ht="26.25" customHeight="1">
      <c r="A782" s="197"/>
      <c r="B782" s="197"/>
      <c r="C782" s="198"/>
      <c r="D782" s="166"/>
      <c r="E782" s="166"/>
      <c r="F782" s="199"/>
      <c r="G782" s="166"/>
      <c r="H782" s="196"/>
      <c r="I782" s="191"/>
      <c r="J782" s="191"/>
      <c r="K782" s="191"/>
      <c r="L782" s="191"/>
      <c r="M782" s="192"/>
      <c r="N782" s="192"/>
      <c r="O782" s="192"/>
      <c r="P782" s="192"/>
      <c r="Q782" s="192"/>
      <c r="R782" s="192"/>
      <c r="S782" s="197"/>
      <c r="T782" s="192"/>
      <c r="U782" s="192"/>
      <c r="V782" s="192"/>
      <c r="W782" s="192"/>
      <c r="X782" s="192"/>
      <c r="Y782" s="192"/>
      <c r="Z782" s="192"/>
      <c r="AA782" s="192"/>
      <c r="AB782" s="192"/>
      <c r="AC782" s="95"/>
      <c r="AD782" s="95"/>
      <c r="AE782" s="95"/>
      <c r="AF782" s="95"/>
      <c r="AG782" s="95"/>
      <c r="AH782" s="95"/>
    </row>
    <row r="783" ht="26.25" customHeight="1">
      <c r="A783" s="197"/>
      <c r="B783" s="197"/>
      <c r="C783" s="198"/>
      <c r="D783" s="166"/>
      <c r="E783" s="166"/>
      <c r="F783" s="199"/>
      <c r="G783" s="166"/>
      <c r="H783" s="196"/>
      <c r="I783" s="191"/>
      <c r="J783" s="191"/>
      <c r="K783" s="191"/>
      <c r="L783" s="191"/>
      <c r="M783" s="192"/>
      <c r="N783" s="192"/>
      <c r="O783" s="192"/>
      <c r="P783" s="192"/>
      <c r="Q783" s="192"/>
      <c r="R783" s="192"/>
      <c r="S783" s="197"/>
      <c r="T783" s="192"/>
      <c r="U783" s="192"/>
      <c r="V783" s="192"/>
      <c r="W783" s="192"/>
      <c r="X783" s="192"/>
      <c r="Y783" s="192"/>
      <c r="Z783" s="192"/>
      <c r="AA783" s="192"/>
      <c r="AB783" s="192"/>
      <c r="AC783" s="95"/>
      <c r="AD783" s="95"/>
      <c r="AE783" s="95"/>
      <c r="AF783" s="95"/>
      <c r="AG783" s="95"/>
      <c r="AH783" s="95"/>
    </row>
    <row r="784" ht="26.25" customHeight="1">
      <c r="A784" s="197"/>
      <c r="B784" s="197"/>
      <c r="C784" s="198"/>
      <c r="D784" s="166"/>
      <c r="E784" s="166"/>
      <c r="F784" s="199"/>
      <c r="G784" s="166"/>
      <c r="H784" s="196"/>
      <c r="I784" s="191"/>
      <c r="J784" s="191"/>
      <c r="K784" s="191"/>
      <c r="L784" s="191"/>
      <c r="M784" s="192"/>
      <c r="N784" s="192"/>
      <c r="O784" s="192"/>
      <c r="P784" s="192"/>
      <c r="Q784" s="192"/>
      <c r="R784" s="192"/>
      <c r="S784" s="197"/>
      <c r="T784" s="192"/>
      <c r="U784" s="192"/>
      <c r="V784" s="192"/>
      <c r="W784" s="192"/>
      <c r="X784" s="192"/>
      <c r="Y784" s="192"/>
      <c r="Z784" s="192"/>
      <c r="AA784" s="192"/>
      <c r="AB784" s="192"/>
      <c r="AC784" s="95"/>
      <c r="AD784" s="95"/>
      <c r="AE784" s="95"/>
      <c r="AF784" s="95"/>
      <c r="AG784" s="95"/>
      <c r="AH784" s="95"/>
    </row>
    <row r="785" ht="26.25" customHeight="1">
      <c r="A785" s="197"/>
      <c r="B785" s="197"/>
      <c r="C785" s="198"/>
      <c r="D785" s="166"/>
      <c r="E785" s="166"/>
      <c r="F785" s="199"/>
      <c r="G785" s="166"/>
      <c r="H785" s="196"/>
      <c r="I785" s="191"/>
      <c r="J785" s="191"/>
      <c r="K785" s="191"/>
      <c r="L785" s="191"/>
      <c r="M785" s="192"/>
      <c r="N785" s="192"/>
      <c r="O785" s="192"/>
      <c r="P785" s="192"/>
      <c r="Q785" s="192"/>
      <c r="R785" s="192"/>
      <c r="S785" s="197"/>
      <c r="T785" s="192"/>
      <c r="U785" s="192"/>
      <c r="V785" s="192"/>
      <c r="W785" s="192"/>
      <c r="X785" s="192"/>
      <c r="Y785" s="192"/>
      <c r="Z785" s="192"/>
      <c r="AA785" s="192"/>
      <c r="AB785" s="192"/>
      <c r="AC785" s="95"/>
      <c r="AD785" s="95"/>
      <c r="AE785" s="95"/>
      <c r="AF785" s="95"/>
      <c r="AG785" s="95"/>
      <c r="AH785" s="95"/>
    </row>
    <row r="786" ht="26.25" customHeight="1">
      <c r="A786" s="197"/>
      <c r="B786" s="197"/>
      <c r="C786" s="198"/>
      <c r="D786" s="166"/>
      <c r="E786" s="166"/>
      <c r="F786" s="199"/>
      <c r="G786" s="166"/>
      <c r="H786" s="196"/>
      <c r="I786" s="191"/>
      <c r="J786" s="191"/>
      <c r="K786" s="191"/>
      <c r="L786" s="191"/>
      <c r="M786" s="192"/>
      <c r="N786" s="192"/>
      <c r="O786" s="192"/>
      <c r="P786" s="192"/>
      <c r="Q786" s="192"/>
      <c r="R786" s="192"/>
      <c r="S786" s="197"/>
      <c r="T786" s="192"/>
      <c r="U786" s="192"/>
      <c r="V786" s="192"/>
      <c r="W786" s="192"/>
      <c r="X786" s="192"/>
      <c r="Y786" s="192"/>
      <c r="Z786" s="192"/>
      <c r="AA786" s="192"/>
      <c r="AB786" s="192"/>
      <c r="AC786" s="95"/>
      <c r="AD786" s="95"/>
      <c r="AE786" s="95"/>
      <c r="AF786" s="95"/>
      <c r="AG786" s="95"/>
      <c r="AH786" s="95"/>
    </row>
    <row r="787" ht="26.25" customHeight="1">
      <c r="A787" s="197"/>
      <c r="B787" s="197"/>
      <c r="C787" s="198"/>
      <c r="D787" s="166"/>
      <c r="E787" s="166"/>
      <c r="F787" s="199"/>
      <c r="G787" s="166"/>
      <c r="H787" s="196"/>
      <c r="I787" s="191"/>
      <c r="J787" s="191"/>
      <c r="K787" s="191"/>
      <c r="L787" s="191"/>
      <c r="M787" s="192"/>
      <c r="N787" s="192"/>
      <c r="O787" s="192"/>
      <c r="P787" s="192"/>
      <c r="Q787" s="192"/>
      <c r="R787" s="192"/>
      <c r="S787" s="197"/>
      <c r="T787" s="192"/>
      <c r="U787" s="192"/>
      <c r="V787" s="192"/>
      <c r="W787" s="192"/>
      <c r="X787" s="192"/>
      <c r="Y787" s="192"/>
      <c r="Z787" s="192"/>
      <c r="AA787" s="192"/>
      <c r="AB787" s="192"/>
      <c r="AC787" s="95"/>
      <c r="AD787" s="95"/>
      <c r="AE787" s="95"/>
      <c r="AF787" s="95"/>
      <c r="AG787" s="95"/>
      <c r="AH787" s="95"/>
    </row>
    <row r="788" ht="26.25" customHeight="1">
      <c r="A788" s="197"/>
      <c r="B788" s="197"/>
      <c r="C788" s="198"/>
      <c r="D788" s="166"/>
      <c r="E788" s="166"/>
      <c r="F788" s="199"/>
      <c r="G788" s="166"/>
      <c r="H788" s="196"/>
      <c r="I788" s="191"/>
      <c r="J788" s="191"/>
      <c r="K788" s="191"/>
      <c r="L788" s="191"/>
      <c r="M788" s="192"/>
      <c r="N788" s="192"/>
      <c r="O788" s="192"/>
      <c r="P788" s="192"/>
      <c r="Q788" s="192"/>
      <c r="R788" s="192"/>
      <c r="S788" s="197"/>
      <c r="T788" s="192"/>
      <c r="U788" s="192"/>
      <c r="V788" s="192"/>
      <c r="W788" s="192"/>
      <c r="X788" s="192"/>
      <c r="Y788" s="192"/>
      <c r="Z788" s="192"/>
      <c r="AA788" s="192"/>
      <c r="AB788" s="192"/>
      <c r="AC788" s="95"/>
      <c r="AD788" s="95"/>
      <c r="AE788" s="95"/>
      <c r="AF788" s="95"/>
      <c r="AG788" s="95"/>
      <c r="AH788" s="95"/>
    </row>
    <row r="789" ht="26.25" customHeight="1">
      <c r="A789" s="197"/>
      <c r="B789" s="197"/>
      <c r="C789" s="198"/>
      <c r="D789" s="166"/>
      <c r="E789" s="166"/>
      <c r="F789" s="199"/>
      <c r="G789" s="166"/>
      <c r="H789" s="196"/>
      <c r="I789" s="191"/>
      <c r="J789" s="191"/>
      <c r="K789" s="191"/>
      <c r="L789" s="191"/>
      <c r="M789" s="192"/>
      <c r="N789" s="192"/>
      <c r="O789" s="192"/>
      <c r="P789" s="192"/>
      <c r="Q789" s="192"/>
      <c r="R789" s="192"/>
      <c r="S789" s="197"/>
      <c r="T789" s="192"/>
      <c r="U789" s="192"/>
      <c r="V789" s="192"/>
      <c r="W789" s="192"/>
      <c r="X789" s="192"/>
      <c r="Y789" s="192"/>
      <c r="Z789" s="192"/>
      <c r="AA789" s="192"/>
      <c r="AB789" s="192"/>
      <c r="AC789" s="95"/>
      <c r="AD789" s="95"/>
      <c r="AE789" s="95"/>
      <c r="AF789" s="95"/>
      <c r="AG789" s="95"/>
      <c r="AH789" s="95"/>
    </row>
    <row r="790" ht="26.25" customHeight="1">
      <c r="A790" s="197"/>
      <c r="B790" s="197"/>
      <c r="C790" s="198"/>
      <c r="D790" s="166"/>
      <c r="E790" s="166"/>
      <c r="F790" s="199"/>
      <c r="G790" s="166"/>
      <c r="H790" s="196"/>
      <c r="I790" s="191"/>
      <c r="J790" s="191"/>
      <c r="K790" s="191"/>
      <c r="L790" s="191"/>
      <c r="M790" s="192"/>
      <c r="N790" s="192"/>
      <c r="O790" s="192"/>
      <c r="P790" s="192"/>
      <c r="Q790" s="192"/>
      <c r="R790" s="192"/>
      <c r="S790" s="197"/>
      <c r="T790" s="192"/>
      <c r="U790" s="192"/>
      <c r="V790" s="192"/>
      <c r="W790" s="192"/>
      <c r="X790" s="192"/>
      <c r="Y790" s="192"/>
      <c r="Z790" s="192"/>
      <c r="AA790" s="192"/>
      <c r="AB790" s="192"/>
      <c r="AC790" s="95"/>
      <c r="AD790" s="95"/>
      <c r="AE790" s="95"/>
      <c r="AF790" s="95"/>
      <c r="AG790" s="95"/>
      <c r="AH790" s="95"/>
    </row>
    <row r="791" ht="26.25" customHeight="1">
      <c r="A791" s="197"/>
      <c r="B791" s="197"/>
      <c r="C791" s="198"/>
      <c r="D791" s="166"/>
      <c r="E791" s="166"/>
      <c r="F791" s="199"/>
      <c r="G791" s="166"/>
      <c r="H791" s="196"/>
      <c r="I791" s="191"/>
      <c r="J791" s="191"/>
      <c r="K791" s="191"/>
      <c r="L791" s="191"/>
      <c r="M791" s="192"/>
      <c r="N791" s="192"/>
      <c r="O791" s="192"/>
      <c r="P791" s="192"/>
      <c r="Q791" s="192"/>
      <c r="R791" s="192"/>
      <c r="S791" s="197"/>
      <c r="T791" s="192"/>
      <c r="U791" s="192"/>
      <c r="V791" s="192"/>
      <c r="W791" s="192"/>
      <c r="X791" s="192"/>
      <c r="Y791" s="192"/>
      <c r="Z791" s="192"/>
      <c r="AA791" s="192"/>
      <c r="AB791" s="192"/>
      <c r="AC791" s="95"/>
      <c r="AD791" s="95"/>
      <c r="AE791" s="95"/>
      <c r="AF791" s="95"/>
      <c r="AG791" s="95"/>
      <c r="AH791" s="95"/>
    </row>
    <row r="792" ht="26.25" customHeight="1">
      <c r="A792" s="197"/>
      <c r="B792" s="197"/>
      <c r="C792" s="198"/>
      <c r="D792" s="166"/>
      <c r="E792" s="166"/>
      <c r="F792" s="199"/>
      <c r="G792" s="166"/>
      <c r="H792" s="196"/>
      <c r="I792" s="191"/>
      <c r="J792" s="191"/>
      <c r="K792" s="191"/>
      <c r="L792" s="191"/>
      <c r="M792" s="192"/>
      <c r="N792" s="192"/>
      <c r="O792" s="192"/>
      <c r="P792" s="192"/>
      <c r="Q792" s="192"/>
      <c r="R792" s="192"/>
      <c r="S792" s="197"/>
      <c r="T792" s="192"/>
      <c r="U792" s="192"/>
      <c r="V792" s="192"/>
      <c r="W792" s="192"/>
      <c r="X792" s="192"/>
      <c r="Y792" s="192"/>
      <c r="Z792" s="192"/>
      <c r="AA792" s="192"/>
      <c r="AB792" s="192"/>
      <c r="AC792" s="95"/>
      <c r="AD792" s="95"/>
      <c r="AE792" s="95"/>
      <c r="AF792" s="95"/>
      <c r="AG792" s="95"/>
      <c r="AH792" s="95"/>
    </row>
    <row r="793" ht="26.25" customHeight="1">
      <c r="A793" s="197"/>
      <c r="B793" s="197"/>
      <c r="C793" s="198"/>
      <c r="D793" s="166"/>
      <c r="E793" s="166"/>
      <c r="F793" s="199"/>
      <c r="G793" s="166"/>
      <c r="H793" s="196"/>
      <c r="I793" s="191"/>
      <c r="J793" s="191"/>
      <c r="K793" s="191"/>
      <c r="L793" s="191"/>
      <c r="M793" s="192"/>
      <c r="N793" s="192"/>
      <c r="O793" s="192"/>
      <c r="P793" s="192"/>
      <c r="Q793" s="192"/>
      <c r="R793" s="192"/>
      <c r="S793" s="197"/>
      <c r="T793" s="192"/>
      <c r="U793" s="192"/>
      <c r="V793" s="192"/>
      <c r="W793" s="192"/>
      <c r="X793" s="192"/>
      <c r="Y793" s="192"/>
      <c r="Z793" s="192"/>
      <c r="AA793" s="192"/>
      <c r="AB793" s="192"/>
      <c r="AC793" s="95"/>
      <c r="AD793" s="95"/>
      <c r="AE793" s="95"/>
      <c r="AF793" s="95"/>
      <c r="AG793" s="95"/>
      <c r="AH793" s="95"/>
    </row>
    <row r="794" ht="26.25" customHeight="1">
      <c r="A794" s="197"/>
      <c r="B794" s="197"/>
      <c r="C794" s="198"/>
      <c r="D794" s="166"/>
      <c r="E794" s="166"/>
      <c r="F794" s="199"/>
      <c r="G794" s="166"/>
      <c r="H794" s="196"/>
      <c r="I794" s="191"/>
      <c r="J794" s="191"/>
      <c r="K794" s="191"/>
      <c r="L794" s="191"/>
      <c r="M794" s="192"/>
      <c r="N794" s="192"/>
      <c r="O794" s="192"/>
      <c r="P794" s="192"/>
      <c r="Q794" s="192"/>
      <c r="R794" s="192"/>
      <c r="S794" s="197"/>
      <c r="T794" s="192"/>
      <c r="U794" s="192"/>
      <c r="V794" s="192"/>
      <c r="W794" s="192"/>
      <c r="X794" s="192"/>
      <c r="Y794" s="192"/>
      <c r="Z794" s="192"/>
      <c r="AA794" s="192"/>
      <c r="AB794" s="192"/>
      <c r="AC794" s="95"/>
      <c r="AD794" s="95"/>
      <c r="AE794" s="95"/>
      <c r="AF794" s="95"/>
      <c r="AG794" s="95"/>
      <c r="AH794" s="95"/>
    </row>
    <row r="795" ht="26.25" customHeight="1">
      <c r="A795" s="197"/>
      <c r="B795" s="197"/>
      <c r="C795" s="198"/>
      <c r="D795" s="166"/>
      <c r="E795" s="166"/>
      <c r="F795" s="199"/>
      <c r="G795" s="166"/>
      <c r="H795" s="196"/>
      <c r="I795" s="191"/>
      <c r="J795" s="191"/>
      <c r="K795" s="191"/>
      <c r="L795" s="191"/>
      <c r="M795" s="192"/>
      <c r="N795" s="192"/>
      <c r="O795" s="192"/>
      <c r="P795" s="192"/>
      <c r="Q795" s="192"/>
      <c r="R795" s="192"/>
      <c r="S795" s="197"/>
      <c r="T795" s="192"/>
      <c r="U795" s="192"/>
      <c r="V795" s="192"/>
      <c r="W795" s="192"/>
      <c r="X795" s="192"/>
      <c r="Y795" s="192"/>
      <c r="Z795" s="192"/>
      <c r="AA795" s="192"/>
      <c r="AB795" s="192"/>
      <c r="AC795" s="95"/>
      <c r="AD795" s="95"/>
      <c r="AE795" s="95"/>
      <c r="AF795" s="95"/>
      <c r="AG795" s="95"/>
      <c r="AH795" s="95"/>
    </row>
    <row r="796" ht="26.25" customHeight="1">
      <c r="A796" s="197"/>
      <c r="B796" s="197"/>
      <c r="C796" s="198"/>
      <c r="D796" s="166"/>
      <c r="E796" s="166"/>
      <c r="F796" s="199"/>
      <c r="G796" s="166"/>
      <c r="H796" s="196"/>
      <c r="I796" s="191"/>
      <c r="J796" s="191"/>
      <c r="K796" s="191"/>
      <c r="L796" s="191"/>
      <c r="M796" s="192"/>
      <c r="N796" s="192"/>
      <c r="O796" s="192"/>
      <c r="P796" s="192"/>
      <c r="Q796" s="192"/>
      <c r="R796" s="192"/>
      <c r="S796" s="197"/>
      <c r="T796" s="192"/>
      <c r="U796" s="192"/>
      <c r="V796" s="192"/>
      <c r="W796" s="192"/>
      <c r="X796" s="192"/>
      <c r="Y796" s="192"/>
      <c r="Z796" s="192"/>
      <c r="AA796" s="192"/>
      <c r="AB796" s="192"/>
      <c r="AC796" s="95"/>
      <c r="AD796" s="95"/>
      <c r="AE796" s="95"/>
      <c r="AF796" s="95"/>
      <c r="AG796" s="95"/>
      <c r="AH796" s="95"/>
    </row>
    <row r="797" ht="26.25" customHeight="1">
      <c r="A797" s="197"/>
      <c r="B797" s="197"/>
      <c r="C797" s="198"/>
      <c r="D797" s="166"/>
      <c r="E797" s="166"/>
      <c r="F797" s="199"/>
      <c r="G797" s="166"/>
      <c r="H797" s="196"/>
      <c r="I797" s="191"/>
      <c r="J797" s="191"/>
      <c r="K797" s="191"/>
      <c r="L797" s="191"/>
      <c r="M797" s="192"/>
      <c r="N797" s="192"/>
      <c r="O797" s="192"/>
      <c r="P797" s="192"/>
      <c r="Q797" s="192"/>
      <c r="R797" s="192"/>
      <c r="S797" s="197"/>
      <c r="T797" s="192"/>
      <c r="U797" s="192"/>
      <c r="V797" s="192"/>
      <c r="W797" s="192"/>
      <c r="X797" s="192"/>
      <c r="Y797" s="192"/>
      <c r="Z797" s="192"/>
      <c r="AA797" s="192"/>
      <c r="AB797" s="192"/>
      <c r="AC797" s="95"/>
      <c r="AD797" s="95"/>
      <c r="AE797" s="95"/>
      <c r="AF797" s="95"/>
      <c r="AG797" s="95"/>
      <c r="AH797" s="95"/>
    </row>
    <row r="798" ht="26.25" customHeight="1">
      <c r="A798" s="197"/>
      <c r="B798" s="197"/>
      <c r="C798" s="198"/>
      <c r="D798" s="166"/>
      <c r="E798" s="166"/>
      <c r="F798" s="199"/>
      <c r="G798" s="166"/>
      <c r="H798" s="196"/>
      <c r="I798" s="191"/>
      <c r="J798" s="191"/>
      <c r="K798" s="191"/>
      <c r="L798" s="191"/>
      <c r="M798" s="192"/>
      <c r="N798" s="192"/>
      <c r="O798" s="192"/>
      <c r="P798" s="192"/>
      <c r="Q798" s="192"/>
      <c r="R798" s="192"/>
      <c r="S798" s="197"/>
      <c r="T798" s="192"/>
      <c r="U798" s="192"/>
      <c r="V798" s="192"/>
      <c r="W798" s="192"/>
      <c r="X798" s="192"/>
      <c r="Y798" s="192"/>
      <c r="Z798" s="192"/>
      <c r="AA798" s="192"/>
      <c r="AB798" s="192"/>
      <c r="AC798" s="95"/>
      <c r="AD798" s="95"/>
      <c r="AE798" s="95"/>
      <c r="AF798" s="95"/>
      <c r="AG798" s="95"/>
      <c r="AH798" s="95"/>
    </row>
    <row r="799" ht="26.25" customHeight="1">
      <c r="A799" s="197"/>
      <c r="B799" s="197"/>
      <c r="C799" s="198"/>
      <c r="D799" s="166"/>
      <c r="E799" s="166"/>
      <c r="F799" s="199"/>
      <c r="G799" s="166"/>
      <c r="H799" s="196"/>
      <c r="I799" s="191"/>
      <c r="J799" s="191"/>
      <c r="K799" s="191"/>
      <c r="L799" s="191"/>
      <c r="M799" s="192"/>
      <c r="N799" s="192"/>
      <c r="O799" s="192"/>
      <c r="P799" s="192"/>
      <c r="Q799" s="192"/>
      <c r="R799" s="192"/>
      <c r="S799" s="197"/>
      <c r="T799" s="192"/>
      <c r="U799" s="192"/>
      <c r="V799" s="192"/>
      <c r="W799" s="192"/>
      <c r="X799" s="192"/>
      <c r="Y799" s="192"/>
      <c r="Z799" s="192"/>
      <c r="AA799" s="192"/>
      <c r="AB799" s="192"/>
      <c r="AC799" s="95"/>
      <c r="AD799" s="95"/>
      <c r="AE799" s="95"/>
      <c r="AF799" s="95"/>
      <c r="AG799" s="95"/>
      <c r="AH799" s="95"/>
    </row>
    <row r="800" ht="26.25" customHeight="1">
      <c r="A800" s="197"/>
      <c r="B800" s="197"/>
      <c r="C800" s="198"/>
      <c r="D800" s="166"/>
      <c r="E800" s="166"/>
      <c r="F800" s="199"/>
      <c r="G800" s="166"/>
      <c r="H800" s="196"/>
      <c r="I800" s="191"/>
      <c r="J800" s="191"/>
      <c r="K800" s="191"/>
      <c r="L800" s="191"/>
      <c r="M800" s="192"/>
      <c r="N800" s="192"/>
      <c r="O800" s="192"/>
      <c r="P800" s="192"/>
      <c r="Q800" s="192"/>
      <c r="R800" s="192"/>
      <c r="S800" s="197"/>
      <c r="T800" s="192"/>
      <c r="U800" s="192"/>
      <c r="V800" s="192"/>
      <c r="W800" s="192"/>
      <c r="X800" s="192"/>
      <c r="Y800" s="192"/>
      <c r="Z800" s="192"/>
      <c r="AA800" s="192"/>
      <c r="AB800" s="192"/>
      <c r="AC800" s="95"/>
      <c r="AD800" s="95"/>
      <c r="AE800" s="95"/>
      <c r="AF800" s="95"/>
      <c r="AG800" s="95"/>
      <c r="AH800" s="95"/>
    </row>
    <row r="801" ht="26.25" customHeight="1">
      <c r="A801" s="197"/>
      <c r="B801" s="197"/>
      <c r="C801" s="198"/>
      <c r="D801" s="166"/>
      <c r="E801" s="166"/>
      <c r="F801" s="199"/>
      <c r="G801" s="166"/>
      <c r="H801" s="196"/>
      <c r="I801" s="191"/>
      <c r="J801" s="191"/>
      <c r="K801" s="191"/>
      <c r="L801" s="191"/>
      <c r="M801" s="192"/>
      <c r="N801" s="192"/>
      <c r="O801" s="192"/>
      <c r="P801" s="192"/>
      <c r="Q801" s="192"/>
      <c r="R801" s="192"/>
      <c r="S801" s="197"/>
      <c r="T801" s="192"/>
      <c r="U801" s="192"/>
      <c r="V801" s="192"/>
      <c r="W801" s="192"/>
      <c r="X801" s="192"/>
      <c r="Y801" s="192"/>
      <c r="Z801" s="192"/>
      <c r="AA801" s="192"/>
      <c r="AB801" s="192"/>
      <c r="AC801" s="95"/>
      <c r="AD801" s="95"/>
      <c r="AE801" s="95"/>
      <c r="AF801" s="95"/>
      <c r="AG801" s="95"/>
      <c r="AH801" s="95"/>
    </row>
    <row r="802" ht="26.25" customHeight="1">
      <c r="A802" s="197"/>
      <c r="B802" s="197"/>
      <c r="C802" s="198"/>
      <c r="D802" s="166"/>
      <c r="E802" s="166"/>
      <c r="F802" s="199"/>
      <c r="G802" s="166"/>
      <c r="H802" s="196"/>
      <c r="I802" s="191"/>
      <c r="J802" s="191"/>
      <c r="K802" s="191"/>
      <c r="L802" s="191"/>
      <c r="M802" s="192"/>
      <c r="N802" s="192"/>
      <c r="O802" s="192"/>
      <c r="P802" s="192"/>
      <c r="Q802" s="192"/>
      <c r="R802" s="192"/>
      <c r="S802" s="197"/>
      <c r="T802" s="192"/>
      <c r="U802" s="192"/>
      <c r="V802" s="192"/>
      <c r="W802" s="192"/>
      <c r="X802" s="192"/>
      <c r="Y802" s="192"/>
      <c r="Z802" s="192"/>
      <c r="AA802" s="192"/>
      <c r="AB802" s="192"/>
      <c r="AC802" s="95"/>
      <c r="AD802" s="95"/>
      <c r="AE802" s="95"/>
      <c r="AF802" s="95"/>
      <c r="AG802" s="95"/>
      <c r="AH802" s="95"/>
    </row>
    <row r="803" ht="26.25" customHeight="1">
      <c r="A803" s="197"/>
      <c r="B803" s="197"/>
      <c r="C803" s="198"/>
      <c r="D803" s="166"/>
      <c r="E803" s="166"/>
      <c r="F803" s="199"/>
      <c r="G803" s="166"/>
      <c r="H803" s="196"/>
      <c r="I803" s="191"/>
      <c r="J803" s="191"/>
      <c r="K803" s="191"/>
      <c r="L803" s="191"/>
      <c r="M803" s="192"/>
      <c r="N803" s="192"/>
      <c r="O803" s="192"/>
      <c r="P803" s="192"/>
      <c r="Q803" s="192"/>
      <c r="R803" s="192"/>
      <c r="S803" s="197"/>
      <c r="T803" s="192"/>
      <c r="U803" s="192"/>
      <c r="V803" s="192"/>
      <c r="W803" s="192"/>
      <c r="X803" s="192"/>
      <c r="Y803" s="192"/>
      <c r="Z803" s="192"/>
      <c r="AA803" s="192"/>
      <c r="AB803" s="192"/>
      <c r="AC803" s="95"/>
      <c r="AD803" s="95"/>
      <c r="AE803" s="95"/>
      <c r="AF803" s="95"/>
      <c r="AG803" s="95"/>
      <c r="AH803" s="95"/>
    </row>
    <row r="804" ht="26.25" customHeight="1">
      <c r="A804" s="197"/>
      <c r="B804" s="197"/>
      <c r="C804" s="198"/>
      <c r="D804" s="166"/>
      <c r="E804" s="166"/>
      <c r="F804" s="199"/>
      <c r="G804" s="166"/>
      <c r="H804" s="196"/>
      <c r="I804" s="191"/>
      <c r="J804" s="191"/>
      <c r="K804" s="191"/>
      <c r="L804" s="191"/>
      <c r="M804" s="192"/>
      <c r="N804" s="192"/>
      <c r="O804" s="192"/>
      <c r="P804" s="192"/>
      <c r="Q804" s="192"/>
      <c r="R804" s="192"/>
      <c r="S804" s="197"/>
      <c r="T804" s="192"/>
      <c r="U804" s="192"/>
      <c r="V804" s="192"/>
      <c r="W804" s="192"/>
      <c r="X804" s="192"/>
      <c r="Y804" s="192"/>
      <c r="Z804" s="192"/>
      <c r="AA804" s="192"/>
      <c r="AB804" s="192"/>
      <c r="AC804" s="95"/>
      <c r="AD804" s="95"/>
      <c r="AE804" s="95"/>
      <c r="AF804" s="95"/>
      <c r="AG804" s="95"/>
      <c r="AH804" s="95"/>
    </row>
    <row r="805" ht="26.25" customHeight="1">
      <c r="A805" s="197"/>
      <c r="B805" s="197"/>
      <c r="C805" s="198"/>
      <c r="D805" s="166"/>
      <c r="E805" s="166"/>
      <c r="F805" s="199"/>
      <c r="G805" s="166"/>
      <c r="H805" s="196"/>
      <c r="I805" s="191"/>
      <c r="J805" s="191"/>
      <c r="K805" s="191"/>
      <c r="L805" s="191"/>
      <c r="M805" s="192"/>
      <c r="N805" s="192"/>
      <c r="O805" s="192"/>
      <c r="P805" s="192"/>
      <c r="Q805" s="192"/>
      <c r="R805" s="192"/>
      <c r="S805" s="197"/>
      <c r="T805" s="192"/>
      <c r="U805" s="192"/>
      <c r="V805" s="192"/>
      <c r="W805" s="192"/>
      <c r="X805" s="192"/>
      <c r="Y805" s="192"/>
      <c r="Z805" s="192"/>
      <c r="AA805" s="192"/>
      <c r="AB805" s="192"/>
      <c r="AC805" s="95"/>
      <c r="AD805" s="95"/>
      <c r="AE805" s="95"/>
      <c r="AF805" s="95"/>
      <c r="AG805" s="95"/>
      <c r="AH805" s="95"/>
    </row>
    <row r="806" ht="26.25" customHeight="1">
      <c r="A806" s="197"/>
      <c r="B806" s="197"/>
      <c r="C806" s="198"/>
      <c r="D806" s="166"/>
      <c r="E806" s="166"/>
      <c r="F806" s="199"/>
      <c r="G806" s="166"/>
      <c r="H806" s="196"/>
      <c r="I806" s="191"/>
      <c r="J806" s="191"/>
      <c r="K806" s="191"/>
      <c r="L806" s="191"/>
      <c r="M806" s="192"/>
      <c r="N806" s="192"/>
      <c r="O806" s="192"/>
      <c r="P806" s="192"/>
      <c r="Q806" s="192"/>
      <c r="R806" s="192"/>
      <c r="S806" s="197"/>
      <c r="T806" s="192"/>
      <c r="U806" s="192"/>
      <c r="V806" s="192"/>
      <c r="W806" s="192"/>
      <c r="X806" s="192"/>
      <c r="Y806" s="192"/>
      <c r="Z806" s="192"/>
      <c r="AA806" s="192"/>
      <c r="AB806" s="192"/>
      <c r="AC806" s="95"/>
      <c r="AD806" s="95"/>
      <c r="AE806" s="95"/>
      <c r="AF806" s="95"/>
      <c r="AG806" s="95"/>
      <c r="AH806" s="95"/>
    </row>
    <row r="807" ht="26.25" customHeight="1">
      <c r="A807" s="197"/>
      <c r="B807" s="197"/>
      <c r="C807" s="198"/>
      <c r="D807" s="166"/>
      <c r="E807" s="166"/>
      <c r="F807" s="199"/>
      <c r="G807" s="166"/>
      <c r="H807" s="196"/>
      <c r="I807" s="191"/>
      <c r="J807" s="191"/>
      <c r="K807" s="191"/>
      <c r="L807" s="191"/>
      <c r="M807" s="192"/>
      <c r="N807" s="192"/>
      <c r="O807" s="192"/>
      <c r="P807" s="192"/>
      <c r="Q807" s="192"/>
      <c r="R807" s="192"/>
      <c r="S807" s="197"/>
      <c r="T807" s="192"/>
      <c r="U807" s="192"/>
      <c r="V807" s="192"/>
      <c r="W807" s="192"/>
      <c r="X807" s="192"/>
      <c r="Y807" s="192"/>
      <c r="Z807" s="192"/>
      <c r="AA807" s="192"/>
      <c r="AB807" s="192"/>
      <c r="AC807" s="95"/>
      <c r="AD807" s="95"/>
      <c r="AE807" s="95"/>
      <c r="AF807" s="95"/>
      <c r="AG807" s="95"/>
      <c r="AH807" s="95"/>
    </row>
    <row r="808" ht="26.25" customHeight="1">
      <c r="A808" s="197"/>
      <c r="B808" s="197"/>
      <c r="C808" s="198"/>
      <c r="D808" s="166"/>
      <c r="E808" s="166"/>
      <c r="F808" s="199"/>
      <c r="G808" s="166"/>
      <c r="H808" s="196"/>
      <c r="I808" s="191"/>
      <c r="J808" s="191"/>
      <c r="K808" s="191"/>
      <c r="L808" s="191"/>
      <c r="M808" s="192"/>
      <c r="N808" s="192"/>
      <c r="O808" s="192"/>
      <c r="P808" s="192"/>
      <c r="Q808" s="192"/>
      <c r="R808" s="192"/>
      <c r="S808" s="197"/>
      <c r="T808" s="192"/>
      <c r="U808" s="192"/>
      <c r="V808" s="192"/>
      <c r="W808" s="192"/>
      <c r="X808" s="192"/>
      <c r="Y808" s="192"/>
      <c r="Z808" s="192"/>
      <c r="AA808" s="192"/>
      <c r="AB808" s="192"/>
      <c r="AC808" s="95"/>
      <c r="AD808" s="95"/>
      <c r="AE808" s="95"/>
      <c r="AF808" s="95"/>
      <c r="AG808" s="95"/>
      <c r="AH808" s="95"/>
    </row>
    <row r="809" ht="26.25" customHeight="1">
      <c r="A809" s="197"/>
      <c r="B809" s="197"/>
      <c r="C809" s="198"/>
      <c r="D809" s="166"/>
      <c r="E809" s="166"/>
      <c r="F809" s="199"/>
      <c r="G809" s="166"/>
      <c r="H809" s="196"/>
      <c r="I809" s="191"/>
      <c r="J809" s="191"/>
      <c r="K809" s="191"/>
      <c r="L809" s="191"/>
      <c r="M809" s="192"/>
      <c r="N809" s="192"/>
      <c r="O809" s="192"/>
      <c r="P809" s="192"/>
      <c r="Q809" s="192"/>
      <c r="R809" s="192"/>
      <c r="S809" s="197"/>
      <c r="T809" s="192"/>
      <c r="U809" s="192"/>
      <c r="V809" s="192"/>
      <c r="W809" s="192"/>
      <c r="X809" s="192"/>
      <c r="Y809" s="192"/>
      <c r="Z809" s="192"/>
      <c r="AA809" s="192"/>
      <c r="AB809" s="192"/>
      <c r="AC809" s="95"/>
      <c r="AD809" s="95"/>
      <c r="AE809" s="95"/>
      <c r="AF809" s="95"/>
      <c r="AG809" s="95"/>
      <c r="AH809" s="95"/>
    </row>
    <row r="810" ht="26.25" customHeight="1">
      <c r="A810" s="197"/>
      <c r="B810" s="197"/>
      <c r="C810" s="198"/>
      <c r="D810" s="166"/>
      <c r="E810" s="166"/>
      <c r="F810" s="199"/>
      <c r="G810" s="166"/>
      <c r="H810" s="196"/>
      <c r="I810" s="191"/>
      <c r="J810" s="191"/>
      <c r="K810" s="191"/>
      <c r="L810" s="191"/>
      <c r="M810" s="192"/>
      <c r="N810" s="192"/>
      <c r="O810" s="192"/>
      <c r="P810" s="192"/>
      <c r="Q810" s="192"/>
      <c r="R810" s="192"/>
      <c r="S810" s="197"/>
      <c r="T810" s="192"/>
      <c r="U810" s="192"/>
      <c r="V810" s="192"/>
      <c r="W810" s="192"/>
      <c r="X810" s="192"/>
      <c r="Y810" s="192"/>
      <c r="Z810" s="192"/>
      <c r="AA810" s="192"/>
      <c r="AB810" s="192"/>
      <c r="AC810" s="95"/>
      <c r="AD810" s="95"/>
      <c r="AE810" s="95"/>
      <c r="AF810" s="95"/>
      <c r="AG810" s="95"/>
      <c r="AH810" s="95"/>
    </row>
    <row r="811" ht="26.25" customHeight="1">
      <c r="A811" s="197"/>
      <c r="B811" s="197"/>
      <c r="C811" s="198"/>
      <c r="D811" s="166"/>
      <c r="E811" s="166"/>
      <c r="F811" s="199"/>
      <c r="G811" s="166"/>
      <c r="H811" s="196"/>
      <c r="I811" s="191"/>
      <c r="J811" s="191"/>
      <c r="K811" s="191"/>
      <c r="L811" s="191"/>
      <c r="M811" s="192"/>
      <c r="N811" s="192"/>
      <c r="O811" s="192"/>
      <c r="P811" s="192"/>
      <c r="Q811" s="192"/>
      <c r="R811" s="192"/>
      <c r="S811" s="197"/>
      <c r="T811" s="192"/>
      <c r="U811" s="192"/>
      <c r="V811" s="192"/>
      <c r="W811" s="192"/>
      <c r="X811" s="192"/>
      <c r="Y811" s="192"/>
      <c r="Z811" s="192"/>
      <c r="AA811" s="192"/>
      <c r="AB811" s="192"/>
      <c r="AC811" s="95"/>
      <c r="AD811" s="95"/>
      <c r="AE811" s="95"/>
      <c r="AF811" s="95"/>
      <c r="AG811" s="95"/>
      <c r="AH811" s="95"/>
    </row>
    <row r="812" ht="26.25" customHeight="1">
      <c r="A812" s="197"/>
      <c r="B812" s="197"/>
      <c r="C812" s="198"/>
      <c r="D812" s="166"/>
      <c r="E812" s="166"/>
      <c r="F812" s="199"/>
      <c r="G812" s="166"/>
      <c r="H812" s="196"/>
      <c r="I812" s="191"/>
      <c r="J812" s="191"/>
      <c r="K812" s="191"/>
      <c r="L812" s="191"/>
      <c r="M812" s="192"/>
      <c r="N812" s="192"/>
      <c r="O812" s="192"/>
      <c r="P812" s="192"/>
      <c r="Q812" s="192"/>
      <c r="R812" s="192"/>
      <c r="S812" s="197"/>
      <c r="T812" s="192"/>
      <c r="U812" s="192"/>
      <c r="V812" s="192"/>
      <c r="W812" s="192"/>
      <c r="X812" s="192"/>
      <c r="Y812" s="192"/>
      <c r="Z812" s="192"/>
      <c r="AA812" s="192"/>
      <c r="AB812" s="192"/>
      <c r="AC812" s="95"/>
      <c r="AD812" s="95"/>
      <c r="AE812" s="95"/>
      <c r="AF812" s="95"/>
      <c r="AG812" s="95"/>
      <c r="AH812" s="95"/>
    </row>
    <row r="813" ht="26.25" customHeight="1">
      <c r="A813" s="197"/>
      <c r="B813" s="197"/>
      <c r="C813" s="198"/>
      <c r="D813" s="166"/>
      <c r="E813" s="166"/>
      <c r="F813" s="199"/>
      <c r="G813" s="166"/>
      <c r="H813" s="196"/>
      <c r="I813" s="191"/>
      <c r="J813" s="191"/>
      <c r="K813" s="191"/>
      <c r="L813" s="191"/>
      <c r="M813" s="192"/>
      <c r="N813" s="192"/>
      <c r="O813" s="192"/>
      <c r="P813" s="192"/>
      <c r="Q813" s="192"/>
      <c r="R813" s="192"/>
      <c r="S813" s="197"/>
      <c r="T813" s="192"/>
      <c r="U813" s="192"/>
      <c r="V813" s="192"/>
      <c r="W813" s="192"/>
      <c r="X813" s="192"/>
      <c r="Y813" s="192"/>
      <c r="Z813" s="192"/>
      <c r="AA813" s="192"/>
      <c r="AB813" s="192"/>
      <c r="AC813" s="95"/>
      <c r="AD813" s="95"/>
      <c r="AE813" s="95"/>
      <c r="AF813" s="95"/>
      <c r="AG813" s="95"/>
      <c r="AH813" s="95"/>
    </row>
    <row r="814" ht="26.25" customHeight="1">
      <c r="A814" s="197"/>
      <c r="B814" s="197"/>
      <c r="C814" s="198"/>
      <c r="D814" s="166"/>
      <c r="E814" s="166"/>
      <c r="F814" s="199"/>
      <c r="G814" s="166"/>
      <c r="H814" s="196"/>
      <c r="I814" s="191"/>
      <c r="J814" s="191"/>
      <c r="K814" s="191"/>
      <c r="L814" s="191"/>
      <c r="M814" s="192"/>
      <c r="N814" s="192"/>
      <c r="O814" s="192"/>
      <c r="P814" s="192"/>
      <c r="Q814" s="192"/>
      <c r="R814" s="192"/>
      <c r="S814" s="197"/>
      <c r="T814" s="192"/>
      <c r="U814" s="192"/>
      <c r="V814" s="192"/>
      <c r="W814" s="192"/>
      <c r="X814" s="192"/>
      <c r="Y814" s="192"/>
      <c r="Z814" s="192"/>
      <c r="AA814" s="192"/>
      <c r="AB814" s="192"/>
      <c r="AC814" s="95"/>
      <c r="AD814" s="95"/>
      <c r="AE814" s="95"/>
      <c r="AF814" s="95"/>
      <c r="AG814" s="95"/>
      <c r="AH814" s="95"/>
    </row>
    <row r="815" ht="26.25" customHeight="1">
      <c r="A815" s="197"/>
      <c r="B815" s="197"/>
      <c r="C815" s="198"/>
      <c r="D815" s="166"/>
      <c r="E815" s="166"/>
      <c r="F815" s="199"/>
      <c r="G815" s="166"/>
      <c r="H815" s="196"/>
      <c r="I815" s="191"/>
      <c r="J815" s="191"/>
      <c r="K815" s="191"/>
      <c r="L815" s="191"/>
      <c r="M815" s="192"/>
      <c r="N815" s="192"/>
      <c r="O815" s="192"/>
      <c r="P815" s="192"/>
      <c r="Q815" s="192"/>
      <c r="R815" s="192"/>
      <c r="S815" s="197"/>
      <c r="T815" s="192"/>
      <c r="U815" s="192"/>
      <c r="V815" s="192"/>
      <c r="W815" s="192"/>
      <c r="X815" s="192"/>
      <c r="Y815" s="192"/>
      <c r="Z815" s="192"/>
      <c r="AA815" s="192"/>
      <c r="AB815" s="192"/>
      <c r="AC815" s="95"/>
      <c r="AD815" s="95"/>
      <c r="AE815" s="95"/>
      <c r="AF815" s="95"/>
      <c r="AG815" s="95"/>
      <c r="AH815" s="95"/>
    </row>
    <row r="816" ht="26.25" customHeight="1">
      <c r="A816" s="197"/>
      <c r="B816" s="197"/>
      <c r="C816" s="198"/>
      <c r="D816" s="166"/>
      <c r="E816" s="166"/>
      <c r="F816" s="199"/>
      <c r="G816" s="166"/>
      <c r="H816" s="196"/>
      <c r="I816" s="191"/>
      <c r="J816" s="191"/>
      <c r="K816" s="191"/>
      <c r="L816" s="191"/>
      <c r="M816" s="192"/>
      <c r="N816" s="192"/>
      <c r="O816" s="192"/>
      <c r="P816" s="192"/>
      <c r="Q816" s="192"/>
      <c r="R816" s="192"/>
      <c r="S816" s="197"/>
      <c r="T816" s="192"/>
      <c r="U816" s="192"/>
      <c r="V816" s="192"/>
      <c r="W816" s="192"/>
      <c r="X816" s="192"/>
      <c r="Y816" s="192"/>
      <c r="Z816" s="192"/>
      <c r="AA816" s="192"/>
      <c r="AB816" s="192"/>
      <c r="AC816" s="95"/>
      <c r="AD816" s="95"/>
      <c r="AE816" s="95"/>
      <c r="AF816" s="95"/>
      <c r="AG816" s="95"/>
      <c r="AH816" s="95"/>
    </row>
    <row r="817" ht="26.25" customHeight="1">
      <c r="A817" s="197"/>
      <c r="B817" s="197"/>
      <c r="C817" s="198"/>
      <c r="D817" s="166"/>
      <c r="E817" s="166"/>
      <c r="F817" s="199"/>
      <c r="G817" s="166"/>
      <c r="H817" s="196"/>
      <c r="I817" s="191"/>
      <c r="J817" s="191"/>
      <c r="K817" s="191"/>
      <c r="L817" s="191"/>
      <c r="M817" s="192"/>
      <c r="N817" s="192"/>
      <c r="O817" s="192"/>
      <c r="P817" s="192"/>
      <c r="Q817" s="192"/>
      <c r="R817" s="192"/>
      <c r="S817" s="197"/>
      <c r="T817" s="192"/>
      <c r="U817" s="192"/>
      <c r="V817" s="192"/>
      <c r="W817" s="192"/>
      <c r="X817" s="192"/>
      <c r="Y817" s="192"/>
      <c r="Z817" s="192"/>
      <c r="AA817" s="192"/>
      <c r="AB817" s="192"/>
      <c r="AC817" s="95"/>
      <c r="AD817" s="95"/>
      <c r="AE817" s="95"/>
      <c r="AF817" s="95"/>
      <c r="AG817" s="95"/>
      <c r="AH817" s="95"/>
    </row>
    <row r="818" ht="26.25" customHeight="1">
      <c r="A818" s="197"/>
      <c r="B818" s="197"/>
      <c r="C818" s="198"/>
      <c r="D818" s="166"/>
      <c r="E818" s="166"/>
      <c r="F818" s="199"/>
      <c r="G818" s="166"/>
      <c r="H818" s="196"/>
      <c r="I818" s="191"/>
      <c r="J818" s="191"/>
      <c r="K818" s="191"/>
      <c r="L818" s="191"/>
      <c r="M818" s="192"/>
      <c r="N818" s="192"/>
      <c r="O818" s="192"/>
      <c r="P818" s="192"/>
      <c r="Q818" s="192"/>
      <c r="R818" s="192"/>
      <c r="S818" s="197"/>
      <c r="T818" s="192"/>
      <c r="U818" s="192"/>
      <c r="V818" s="192"/>
      <c r="W818" s="192"/>
      <c r="X818" s="192"/>
      <c r="Y818" s="192"/>
      <c r="Z818" s="192"/>
      <c r="AA818" s="192"/>
      <c r="AB818" s="192"/>
      <c r="AC818" s="95"/>
      <c r="AD818" s="95"/>
      <c r="AE818" s="95"/>
      <c r="AF818" s="95"/>
      <c r="AG818" s="95"/>
      <c r="AH818" s="95"/>
    </row>
    <row r="819" ht="26.25" customHeight="1">
      <c r="A819" s="197"/>
      <c r="B819" s="197"/>
      <c r="C819" s="198"/>
      <c r="D819" s="166"/>
      <c r="E819" s="166"/>
      <c r="F819" s="199"/>
      <c r="G819" s="166"/>
      <c r="H819" s="196"/>
      <c r="I819" s="191"/>
      <c r="J819" s="191"/>
      <c r="K819" s="191"/>
      <c r="L819" s="191"/>
      <c r="M819" s="192"/>
      <c r="N819" s="192"/>
      <c r="O819" s="192"/>
      <c r="P819" s="192"/>
      <c r="Q819" s="192"/>
      <c r="R819" s="192"/>
      <c r="S819" s="197"/>
      <c r="T819" s="192"/>
      <c r="U819" s="192"/>
      <c r="V819" s="192"/>
      <c r="W819" s="192"/>
      <c r="X819" s="192"/>
      <c r="Y819" s="192"/>
      <c r="Z819" s="192"/>
      <c r="AA819" s="192"/>
      <c r="AB819" s="192"/>
      <c r="AC819" s="95"/>
      <c r="AD819" s="95"/>
      <c r="AE819" s="95"/>
      <c r="AF819" s="95"/>
      <c r="AG819" s="95"/>
      <c r="AH819" s="95"/>
    </row>
    <row r="820" ht="26.25" customHeight="1">
      <c r="A820" s="197"/>
      <c r="B820" s="197"/>
      <c r="C820" s="198"/>
      <c r="D820" s="166"/>
      <c r="E820" s="166"/>
      <c r="F820" s="199"/>
      <c r="G820" s="166"/>
      <c r="H820" s="196"/>
      <c r="I820" s="191"/>
      <c r="J820" s="191"/>
      <c r="K820" s="191"/>
      <c r="L820" s="191"/>
      <c r="M820" s="192"/>
      <c r="N820" s="192"/>
      <c r="O820" s="192"/>
      <c r="P820" s="192"/>
      <c r="Q820" s="192"/>
      <c r="R820" s="192"/>
      <c r="S820" s="197"/>
      <c r="T820" s="192"/>
      <c r="U820" s="192"/>
      <c r="V820" s="192"/>
      <c r="W820" s="192"/>
      <c r="X820" s="192"/>
      <c r="Y820" s="192"/>
      <c r="Z820" s="192"/>
      <c r="AA820" s="192"/>
      <c r="AB820" s="192"/>
      <c r="AC820" s="95"/>
      <c r="AD820" s="95"/>
      <c r="AE820" s="95"/>
      <c r="AF820" s="95"/>
      <c r="AG820" s="95"/>
      <c r="AH820" s="95"/>
    </row>
    <row r="821" ht="26.25" customHeight="1">
      <c r="A821" s="197"/>
      <c r="B821" s="197"/>
      <c r="C821" s="198"/>
      <c r="D821" s="166"/>
      <c r="E821" s="166"/>
      <c r="F821" s="199"/>
      <c r="G821" s="166"/>
      <c r="H821" s="196"/>
      <c r="I821" s="191"/>
      <c r="J821" s="191"/>
      <c r="K821" s="191"/>
      <c r="L821" s="191"/>
      <c r="M821" s="192"/>
      <c r="N821" s="192"/>
      <c r="O821" s="192"/>
      <c r="P821" s="192"/>
      <c r="Q821" s="192"/>
      <c r="R821" s="192"/>
      <c r="S821" s="197"/>
      <c r="T821" s="192"/>
      <c r="U821" s="192"/>
      <c r="V821" s="192"/>
      <c r="W821" s="192"/>
      <c r="X821" s="192"/>
      <c r="Y821" s="192"/>
      <c r="Z821" s="192"/>
      <c r="AA821" s="192"/>
      <c r="AB821" s="192"/>
      <c r="AC821" s="95"/>
      <c r="AD821" s="95"/>
      <c r="AE821" s="95"/>
      <c r="AF821" s="95"/>
      <c r="AG821" s="95"/>
      <c r="AH821" s="95"/>
    </row>
    <row r="822" ht="26.25" customHeight="1">
      <c r="A822" s="197"/>
      <c r="B822" s="197"/>
      <c r="C822" s="198"/>
      <c r="D822" s="166"/>
      <c r="E822" s="166"/>
      <c r="F822" s="199"/>
      <c r="G822" s="166"/>
      <c r="H822" s="196"/>
      <c r="I822" s="191"/>
      <c r="J822" s="191"/>
      <c r="K822" s="191"/>
      <c r="L822" s="191"/>
      <c r="M822" s="192"/>
      <c r="N822" s="192"/>
      <c r="O822" s="192"/>
      <c r="P822" s="192"/>
      <c r="Q822" s="192"/>
      <c r="R822" s="192"/>
      <c r="S822" s="197"/>
      <c r="T822" s="192"/>
      <c r="U822" s="192"/>
      <c r="V822" s="192"/>
      <c r="W822" s="192"/>
      <c r="X822" s="192"/>
      <c r="Y822" s="192"/>
      <c r="Z822" s="192"/>
      <c r="AA822" s="192"/>
      <c r="AB822" s="192"/>
      <c r="AC822" s="95"/>
      <c r="AD822" s="95"/>
      <c r="AE822" s="95"/>
      <c r="AF822" s="95"/>
      <c r="AG822" s="95"/>
      <c r="AH822" s="95"/>
    </row>
    <row r="823" ht="26.25" customHeight="1">
      <c r="A823" s="197"/>
      <c r="B823" s="197"/>
      <c r="C823" s="198"/>
      <c r="D823" s="166"/>
      <c r="E823" s="166"/>
      <c r="F823" s="199"/>
      <c r="G823" s="166"/>
      <c r="H823" s="196"/>
      <c r="I823" s="191"/>
      <c r="J823" s="191"/>
      <c r="K823" s="191"/>
      <c r="L823" s="191"/>
      <c r="M823" s="192"/>
      <c r="N823" s="192"/>
      <c r="O823" s="192"/>
      <c r="P823" s="192"/>
      <c r="Q823" s="192"/>
      <c r="R823" s="192"/>
      <c r="S823" s="197"/>
      <c r="T823" s="192"/>
      <c r="U823" s="192"/>
      <c r="V823" s="192"/>
      <c r="W823" s="192"/>
      <c r="X823" s="192"/>
      <c r="Y823" s="192"/>
      <c r="Z823" s="192"/>
      <c r="AA823" s="192"/>
      <c r="AB823" s="192"/>
      <c r="AC823" s="95"/>
      <c r="AD823" s="95"/>
      <c r="AE823" s="95"/>
      <c r="AF823" s="95"/>
      <c r="AG823" s="95"/>
      <c r="AH823" s="95"/>
    </row>
    <row r="824" ht="26.25" customHeight="1">
      <c r="A824" s="197"/>
      <c r="B824" s="197"/>
      <c r="C824" s="198"/>
      <c r="D824" s="166"/>
      <c r="E824" s="166"/>
      <c r="F824" s="199"/>
      <c r="G824" s="166"/>
      <c r="H824" s="196"/>
      <c r="I824" s="191"/>
      <c r="J824" s="191"/>
      <c r="K824" s="191"/>
      <c r="L824" s="191"/>
      <c r="M824" s="192"/>
      <c r="N824" s="192"/>
      <c r="O824" s="192"/>
      <c r="P824" s="192"/>
      <c r="Q824" s="192"/>
      <c r="R824" s="192"/>
      <c r="S824" s="197"/>
      <c r="T824" s="192"/>
      <c r="U824" s="192"/>
      <c r="V824" s="192"/>
      <c r="W824" s="192"/>
      <c r="X824" s="192"/>
      <c r="Y824" s="192"/>
      <c r="Z824" s="192"/>
      <c r="AA824" s="192"/>
      <c r="AB824" s="192"/>
      <c r="AC824" s="95"/>
      <c r="AD824" s="95"/>
      <c r="AE824" s="95"/>
      <c r="AF824" s="95"/>
      <c r="AG824" s="95"/>
      <c r="AH824" s="95"/>
    </row>
    <row r="825" ht="26.25" customHeight="1">
      <c r="A825" s="197"/>
      <c r="B825" s="197"/>
      <c r="C825" s="198"/>
      <c r="D825" s="166"/>
      <c r="E825" s="166"/>
      <c r="F825" s="199"/>
      <c r="G825" s="166"/>
      <c r="H825" s="196"/>
      <c r="I825" s="191"/>
      <c r="J825" s="191"/>
      <c r="K825" s="191"/>
      <c r="L825" s="191"/>
      <c r="M825" s="192"/>
      <c r="N825" s="192"/>
      <c r="O825" s="192"/>
      <c r="P825" s="192"/>
      <c r="Q825" s="192"/>
      <c r="R825" s="192"/>
      <c r="S825" s="197"/>
      <c r="T825" s="192"/>
      <c r="U825" s="192"/>
      <c r="V825" s="192"/>
      <c r="W825" s="192"/>
      <c r="X825" s="192"/>
      <c r="Y825" s="192"/>
      <c r="Z825" s="192"/>
      <c r="AA825" s="192"/>
      <c r="AB825" s="192"/>
      <c r="AC825" s="95"/>
      <c r="AD825" s="95"/>
      <c r="AE825" s="95"/>
      <c r="AF825" s="95"/>
      <c r="AG825" s="95"/>
      <c r="AH825" s="95"/>
    </row>
    <row r="826" ht="26.25" customHeight="1">
      <c r="A826" s="197"/>
      <c r="B826" s="197"/>
      <c r="C826" s="198"/>
      <c r="D826" s="166"/>
      <c r="E826" s="166"/>
      <c r="F826" s="199"/>
      <c r="G826" s="166"/>
      <c r="H826" s="196"/>
      <c r="I826" s="191"/>
      <c r="J826" s="191"/>
      <c r="K826" s="191"/>
      <c r="L826" s="191"/>
      <c r="M826" s="192"/>
      <c r="N826" s="192"/>
      <c r="O826" s="192"/>
      <c r="P826" s="192"/>
      <c r="Q826" s="192"/>
      <c r="R826" s="192"/>
      <c r="S826" s="197"/>
      <c r="T826" s="192"/>
      <c r="U826" s="192"/>
      <c r="V826" s="192"/>
      <c r="W826" s="192"/>
      <c r="X826" s="192"/>
      <c r="Y826" s="192"/>
      <c r="Z826" s="192"/>
      <c r="AA826" s="192"/>
      <c r="AB826" s="192"/>
      <c r="AC826" s="95"/>
      <c r="AD826" s="95"/>
      <c r="AE826" s="95"/>
      <c r="AF826" s="95"/>
      <c r="AG826" s="95"/>
      <c r="AH826" s="95"/>
    </row>
    <row r="827" ht="26.25" customHeight="1">
      <c r="A827" s="197"/>
      <c r="B827" s="197"/>
      <c r="C827" s="198"/>
      <c r="D827" s="166"/>
      <c r="E827" s="166"/>
      <c r="F827" s="199"/>
      <c r="G827" s="166"/>
      <c r="H827" s="196"/>
      <c r="I827" s="191"/>
      <c r="J827" s="191"/>
      <c r="K827" s="191"/>
      <c r="L827" s="191"/>
      <c r="M827" s="192"/>
      <c r="N827" s="192"/>
      <c r="O827" s="192"/>
      <c r="P827" s="192"/>
      <c r="Q827" s="192"/>
      <c r="R827" s="192"/>
      <c r="S827" s="197"/>
      <c r="T827" s="192"/>
      <c r="U827" s="192"/>
      <c r="V827" s="192"/>
      <c r="W827" s="192"/>
      <c r="X827" s="192"/>
      <c r="Y827" s="192"/>
      <c r="Z827" s="192"/>
      <c r="AA827" s="192"/>
      <c r="AB827" s="192"/>
      <c r="AC827" s="95"/>
      <c r="AD827" s="95"/>
      <c r="AE827" s="95"/>
      <c r="AF827" s="95"/>
      <c r="AG827" s="95"/>
      <c r="AH827" s="95"/>
    </row>
    <row r="828" ht="26.25" customHeight="1">
      <c r="A828" s="197"/>
      <c r="B828" s="197"/>
      <c r="C828" s="198"/>
      <c r="D828" s="166"/>
      <c r="E828" s="166"/>
      <c r="F828" s="199"/>
      <c r="G828" s="166"/>
      <c r="H828" s="196"/>
      <c r="I828" s="191"/>
      <c r="J828" s="191"/>
      <c r="K828" s="191"/>
      <c r="L828" s="191"/>
      <c r="M828" s="192"/>
      <c r="N828" s="192"/>
      <c r="O828" s="192"/>
      <c r="P828" s="192"/>
      <c r="Q828" s="192"/>
      <c r="R828" s="192"/>
      <c r="S828" s="197"/>
      <c r="T828" s="192"/>
      <c r="U828" s="192"/>
      <c r="V828" s="192"/>
      <c r="W828" s="192"/>
      <c r="X828" s="192"/>
      <c r="Y828" s="192"/>
      <c r="Z828" s="192"/>
      <c r="AA828" s="192"/>
      <c r="AB828" s="192"/>
      <c r="AC828" s="95"/>
      <c r="AD828" s="95"/>
      <c r="AE828" s="95"/>
      <c r="AF828" s="95"/>
      <c r="AG828" s="95"/>
      <c r="AH828" s="95"/>
    </row>
    <row r="829" ht="26.25" customHeight="1">
      <c r="A829" s="197"/>
      <c r="B829" s="197"/>
      <c r="C829" s="198"/>
      <c r="D829" s="166"/>
      <c r="E829" s="166"/>
      <c r="F829" s="199"/>
      <c r="G829" s="166"/>
      <c r="H829" s="196"/>
      <c r="I829" s="191"/>
      <c r="J829" s="191"/>
      <c r="K829" s="191"/>
      <c r="L829" s="191"/>
      <c r="M829" s="192"/>
      <c r="N829" s="192"/>
      <c r="O829" s="192"/>
      <c r="P829" s="192"/>
      <c r="Q829" s="192"/>
      <c r="R829" s="192"/>
      <c r="S829" s="197"/>
      <c r="T829" s="192"/>
      <c r="U829" s="192"/>
      <c r="V829" s="192"/>
      <c r="W829" s="192"/>
      <c r="X829" s="192"/>
      <c r="Y829" s="192"/>
      <c r="Z829" s="192"/>
      <c r="AA829" s="192"/>
      <c r="AB829" s="192"/>
      <c r="AC829" s="95"/>
      <c r="AD829" s="95"/>
      <c r="AE829" s="95"/>
      <c r="AF829" s="95"/>
      <c r="AG829" s="95"/>
      <c r="AH829" s="95"/>
    </row>
    <row r="830" ht="26.25" customHeight="1">
      <c r="A830" s="197"/>
      <c r="B830" s="197"/>
      <c r="C830" s="198"/>
      <c r="D830" s="166"/>
      <c r="E830" s="166"/>
      <c r="F830" s="199"/>
      <c r="G830" s="166"/>
      <c r="H830" s="196"/>
      <c r="I830" s="191"/>
      <c r="J830" s="191"/>
      <c r="K830" s="191"/>
      <c r="L830" s="191"/>
      <c r="M830" s="192"/>
      <c r="N830" s="192"/>
      <c r="O830" s="192"/>
      <c r="P830" s="192"/>
      <c r="Q830" s="192"/>
      <c r="R830" s="192"/>
      <c r="S830" s="197"/>
      <c r="T830" s="192"/>
      <c r="U830" s="192"/>
      <c r="V830" s="192"/>
      <c r="W830" s="192"/>
      <c r="X830" s="192"/>
      <c r="Y830" s="192"/>
      <c r="Z830" s="192"/>
      <c r="AA830" s="192"/>
      <c r="AB830" s="192"/>
      <c r="AC830" s="95"/>
      <c r="AD830" s="95"/>
      <c r="AE830" s="95"/>
      <c r="AF830" s="95"/>
      <c r="AG830" s="95"/>
      <c r="AH830" s="95"/>
    </row>
    <row r="831" ht="26.25" customHeight="1">
      <c r="A831" s="197"/>
      <c r="B831" s="197"/>
      <c r="C831" s="198"/>
      <c r="D831" s="166"/>
      <c r="E831" s="166"/>
      <c r="F831" s="199"/>
      <c r="G831" s="166"/>
      <c r="H831" s="196"/>
      <c r="I831" s="191"/>
      <c r="J831" s="191"/>
      <c r="K831" s="191"/>
      <c r="L831" s="191"/>
      <c r="M831" s="192"/>
      <c r="N831" s="192"/>
      <c r="O831" s="192"/>
      <c r="P831" s="192"/>
      <c r="Q831" s="192"/>
      <c r="R831" s="192"/>
      <c r="S831" s="197"/>
      <c r="T831" s="192"/>
      <c r="U831" s="192"/>
      <c r="V831" s="192"/>
      <c r="W831" s="192"/>
      <c r="X831" s="192"/>
      <c r="Y831" s="192"/>
      <c r="Z831" s="192"/>
      <c r="AA831" s="192"/>
      <c r="AB831" s="192"/>
      <c r="AC831" s="95"/>
      <c r="AD831" s="95"/>
      <c r="AE831" s="95"/>
      <c r="AF831" s="95"/>
      <c r="AG831" s="95"/>
      <c r="AH831" s="95"/>
    </row>
    <row r="832" ht="26.25" customHeight="1">
      <c r="A832" s="197"/>
      <c r="B832" s="197"/>
      <c r="C832" s="198"/>
      <c r="D832" s="166"/>
      <c r="E832" s="166"/>
      <c r="F832" s="199"/>
      <c r="G832" s="166"/>
      <c r="H832" s="196"/>
      <c r="I832" s="191"/>
      <c r="J832" s="191"/>
      <c r="K832" s="191"/>
      <c r="L832" s="191"/>
      <c r="M832" s="192"/>
      <c r="N832" s="192"/>
      <c r="O832" s="192"/>
      <c r="P832" s="192"/>
      <c r="Q832" s="192"/>
      <c r="R832" s="192"/>
      <c r="S832" s="197"/>
      <c r="T832" s="192"/>
      <c r="U832" s="192"/>
      <c r="V832" s="192"/>
      <c r="W832" s="192"/>
      <c r="X832" s="192"/>
      <c r="Y832" s="192"/>
      <c r="Z832" s="192"/>
      <c r="AA832" s="192"/>
      <c r="AB832" s="192"/>
      <c r="AC832" s="95"/>
      <c r="AD832" s="95"/>
      <c r="AE832" s="95"/>
      <c r="AF832" s="95"/>
      <c r="AG832" s="95"/>
      <c r="AH832" s="95"/>
    </row>
    <row r="833" ht="26.25" customHeight="1">
      <c r="A833" s="197"/>
      <c r="B833" s="197"/>
      <c r="C833" s="198"/>
      <c r="D833" s="166"/>
      <c r="E833" s="166"/>
      <c r="F833" s="199"/>
      <c r="G833" s="166"/>
      <c r="H833" s="196"/>
      <c r="I833" s="191"/>
      <c r="J833" s="191"/>
      <c r="K833" s="191"/>
      <c r="L833" s="191"/>
      <c r="M833" s="192"/>
      <c r="N833" s="192"/>
      <c r="O833" s="192"/>
      <c r="P833" s="192"/>
      <c r="Q833" s="192"/>
      <c r="R833" s="192"/>
      <c r="S833" s="197"/>
      <c r="T833" s="192"/>
      <c r="U833" s="192"/>
      <c r="V833" s="192"/>
      <c r="W833" s="192"/>
      <c r="X833" s="192"/>
      <c r="Y833" s="192"/>
      <c r="Z833" s="192"/>
      <c r="AA833" s="192"/>
      <c r="AB833" s="192"/>
      <c r="AC833" s="95"/>
      <c r="AD833" s="95"/>
      <c r="AE833" s="95"/>
      <c r="AF833" s="95"/>
      <c r="AG833" s="95"/>
      <c r="AH833" s="95"/>
    </row>
    <row r="834" ht="26.25" customHeight="1">
      <c r="A834" s="197"/>
      <c r="B834" s="197"/>
      <c r="C834" s="198"/>
      <c r="D834" s="166"/>
      <c r="E834" s="166"/>
      <c r="F834" s="199"/>
      <c r="G834" s="166"/>
      <c r="H834" s="196"/>
      <c r="I834" s="191"/>
      <c r="J834" s="191"/>
      <c r="K834" s="191"/>
      <c r="L834" s="191"/>
      <c r="M834" s="192"/>
      <c r="N834" s="192"/>
      <c r="O834" s="192"/>
      <c r="P834" s="192"/>
      <c r="Q834" s="192"/>
      <c r="R834" s="192"/>
      <c r="S834" s="197"/>
      <c r="T834" s="192"/>
      <c r="U834" s="192"/>
      <c r="V834" s="192"/>
      <c r="W834" s="192"/>
      <c r="X834" s="192"/>
      <c r="Y834" s="192"/>
      <c r="Z834" s="192"/>
      <c r="AA834" s="192"/>
      <c r="AB834" s="192"/>
      <c r="AC834" s="95"/>
      <c r="AD834" s="95"/>
      <c r="AE834" s="95"/>
      <c r="AF834" s="95"/>
      <c r="AG834" s="95"/>
      <c r="AH834" s="95"/>
    </row>
    <row r="835" ht="26.25" customHeight="1">
      <c r="A835" s="197"/>
      <c r="B835" s="197"/>
      <c r="C835" s="198"/>
      <c r="D835" s="166"/>
      <c r="E835" s="166"/>
      <c r="F835" s="199"/>
      <c r="G835" s="166"/>
      <c r="H835" s="196"/>
      <c r="I835" s="191"/>
      <c r="J835" s="191"/>
      <c r="K835" s="191"/>
      <c r="L835" s="191"/>
      <c r="M835" s="192"/>
      <c r="N835" s="192"/>
      <c r="O835" s="192"/>
      <c r="P835" s="192"/>
      <c r="Q835" s="192"/>
      <c r="R835" s="192"/>
      <c r="S835" s="197"/>
      <c r="T835" s="192"/>
      <c r="U835" s="192"/>
      <c r="V835" s="192"/>
      <c r="W835" s="192"/>
      <c r="X835" s="192"/>
      <c r="Y835" s="192"/>
      <c r="Z835" s="192"/>
      <c r="AA835" s="192"/>
      <c r="AB835" s="192"/>
      <c r="AC835" s="95"/>
      <c r="AD835" s="95"/>
      <c r="AE835" s="95"/>
      <c r="AF835" s="95"/>
      <c r="AG835" s="95"/>
      <c r="AH835" s="95"/>
    </row>
    <row r="836" ht="26.25" customHeight="1">
      <c r="A836" s="197"/>
      <c r="B836" s="197"/>
      <c r="C836" s="198"/>
      <c r="D836" s="166"/>
      <c r="E836" s="166"/>
      <c r="F836" s="199"/>
      <c r="G836" s="166"/>
      <c r="H836" s="196"/>
      <c r="I836" s="191"/>
      <c r="J836" s="191"/>
      <c r="K836" s="191"/>
      <c r="L836" s="191"/>
      <c r="M836" s="192"/>
      <c r="N836" s="192"/>
      <c r="O836" s="192"/>
      <c r="P836" s="192"/>
      <c r="Q836" s="192"/>
      <c r="R836" s="192"/>
      <c r="S836" s="197"/>
      <c r="T836" s="192"/>
      <c r="U836" s="192"/>
      <c r="V836" s="192"/>
      <c r="W836" s="192"/>
      <c r="X836" s="192"/>
      <c r="Y836" s="192"/>
      <c r="Z836" s="192"/>
      <c r="AA836" s="192"/>
      <c r="AB836" s="192"/>
      <c r="AC836" s="95"/>
      <c r="AD836" s="95"/>
      <c r="AE836" s="95"/>
      <c r="AF836" s="95"/>
      <c r="AG836" s="95"/>
      <c r="AH836" s="95"/>
    </row>
    <row r="837" ht="26.25" customHeight="1">
      <c r="A837" s="197"/>
      <c r="B837" s="197"/>
      <c r="C837" s="198"/>
      <c r="D837" s="166"/>
      <c r="E837" s="166"/>
      <c r="F837" s="199"/>
      <c r="G837" s="166"/>
      <c r="H837" s="196"/>
      <c r="I837" s="191"/>
      <c r="J837" s="191"/>
      <c r="K837" s="191"/>
      <c r="L837" s="191"/>
      <c r="M837" s="192"/>
      <c r="N837" s="192"/>
      <c r="O837" s="192"/>
      <c r="P837" s="192"/>
      <c r="Q837" s="192"/>
      <c r="R837" s="192"/>
      <c r="S837" s="197"/>
      <c r="T837" s="192"/>
      <c r="U837" s="192"/>
      <c r="V837" s="192"/>
      <c r="W837" s="192"/>
      <c r="X837" s="192"/>
      <c r="Y837" s="192"/>
      <c r="Z837" s="192"/>
      <c r="AA837" s="192"/>
      <c r="AB837" s="192"/>
      <c r="AC837" s="95"/>
      <c r="AD837" s="95"/>
      <c r="AE837" s="95"/>
      <c r="AF837" s="95"/>
      <c r="AG837" s="95"/>
      <c r="AH837" s="95"/>
    </row>
    <row r="838" ht="26.25" customHeight="1">
      <c r="A838" s="197"/>
      <c r="B838" s="197"/>
      <c r="C838" s="198"/>
      <c r="D838" s="166"/>
      <c r="E838" s="166"/>
      <c r="F838" s="199"/>
      <c r="G838" s="166"/>
      <c r="H838" s="196"/>
      <c r="I838" s="191"/>
      <c r="J838" s="191"/>
      <c r="K838" s="191"/>
      <c r="L838" s="191"/>
      <c r="M838" s="192"/>
      <c r="N838" s="192"/>
      <c r="O838" s="192"/>
      <c r="P838" s="192"/>
      <c r="Q838" s="192"/>
      <c r="R838" s="192"/>
      <c r="S838" s="197"/>
      <c r="T838" s="192"/>
      <c r="U838" s="192"/>
      <c r="V838" s="192"/>
      <c r="W838" s="192"/>
      <c r="X838" s="192"/>
      <c r="Y838" s="192"/>
      <c r="Z838" s="192"/>
      <c r="AA838" s="192"/>
      <c r="AB838" s="192"/>
      <c r="AC838" s="95"/>
      <c r="AD838" s="95"/>
      <c r="AE838" s="95"/>
      <c r="AF838" s="95"/>
      <c r="AG838" s="95"/>
      <c r="AH838" s="95"/>
    </row>
    <row r="839" ht="26.25" customHeight="1">
      <c r="A839" s="197"/>
      <c r="B839" s="197"/>
      <c r="C839" s="198"/>
      <c r="D839" s="166"/>
      <c r="E839" s="166"/>
      <c r="F839" s="199"/>
      <c r="G839" s="166"/>
      <c r="H839" s="196"/>
      <c r="I839" s="191"/>
      <c r="J839" s="191"/>
      <c r="K839" s="191"/>
      <c r="L839" s="191"/>
      <c r="M839" s="192"/>
      <c r="N839" s="192"/>
      <c r="O839" s="192"/>
      <c r="P839" s="192"/>
      <c r="Q839" s="192"/>
      <c r="R839" s="192"/>
      <c r="S839" s="197"/>
      <c r="T839" s="192"/>
      <c r="U839" s="192"/>
      <c r="V839" s="192"/>
      <c r="W839" s="192"/>
      <c r="X839" s="192"/>
      <c r="Y839" s="192"/>
      <c r="Z839" s="192"/>
      <c r="AA839" s="192"/>
      <c r="AB839" s="192"/>
      <c r="AC839" s="95"/>
      <c r="AD839" s="95"/>
      <c r="AE839" s="95"/>
      <c r="AF839" s="95"/>
      <c r="AG839" s="95"/>
      <c r="AH839" s="95"/>
    </row>
    <row r="840" ht="26.25" customHeight="1">
      <c r="A840" s="197"/>
      <c r="B840" s="197"/>
      <c r="C840" s="198"/>
      <c r="D840" s="166"/>
      <c r="E840" s="166"/>
      <c r="F840" s="199"/>
      <c r="G840" s="166"/>
      <c r="H840" s="196"/>
      <c r="I840" s="191"/>
      <c r="J840" s="191"/>
      <c r="K840" s="191"/>
      <c r="L840" s="191"/>
      <c r="M840" s="192"/>
      <c r="N840" s="192"/>
      <c r="O840" s="192"/>
      <c r="P840" s="192"/>
      <c r="Q840" s="192"/>
      <c r="R840" s="192"/>
      <c r="S840" s="197"/>
      <c r="T840" s="192"/>
      <c r="U840" s="192"/>
      <c r="V840" s="192"/>
      <c r="W840" s="192"/>
      <c r="X840" s="192"/>
      <c r="Y840" s="192"/>
      <c r="Z840" s="192"/>
      <c r="AA840" s="192"/>
      <c r="AB840" s="192"/>
      <c r="AC840" s="95"/>
      <c r="AD840" s="95"/>
      <c r="AE840" s="95"/>
      <c r="AF840" s="95"/>
      <c r="AG840" s="95"/>
      <c r="AH840" s="95"/>
    </row>
    <row r="841" ht="26.25" customHeight="1">
      <c r="A841" s="197"/>
      <c r="B841" s="197"/>
      <c r="C841" s="198"/>
      <c r="D841" s="166"/>
      <c r="E841" s="166"/>
      <c r="F841" s="199"/>
      <c r="G841" s="166"/>
      <c r="H841" s="196"/>
      <c r="I841" s="191"/>
      <c r="J841" s="191"/>
      <c r="K841" s="191"/>
      <c r="L841" s="191"/>
      <c r="M841" s="192"/>
      <c r="N841" s="192"/>
      <c r="O841" s="192"/>
      <c r="P841" s="192"/>
      <c r="Q841" s="192"/>
      <c r="R841" s="192"/>
      <c r="S841" s="197"/>
      <c r="T841" s="192"/>
      <c r="U841" s="192"/>
      <c r="V841" s="192"/>
      <c r="W841" s="192"/>
      <c r="X841" s="192"/>
      <c r="Y841" s="192"/>
      <c r="Z841" s="192"/>
      <c r="AA841" s="192"/>
      <c r="AB841" s="192"/>
      <c r="AC841" s="95"/>
      <c r="AD841" s="95"/>
      <c r="AE841" s="95"/>
      <c r="AF841" s="95"/>
      <c r="AG841" s="95"/>
      <c r="AH841" s="95"/>
    </row>
    <row r="842" ht="26.25" customHeight="1">
      <c r="A842" s="197"/>
      <c r="B842" s="197"/>
      <c r="C842" s="198"/>
      <c r="D842" s="166"/>
      <c r="E842" s="166"/>
      <c r="F842" s="199"/>
      <c r="G842" s="166"/>
      <c r="H842" s="196"/>
      <c r="I842" s="191"/>
      <c r="J842" s="191"/>
      <c r="K842" s="191"/>
      <c r="L842" s="191"/>
      <c r="M842" s="192"/>
      <c r="N842" s="192"/>
      <c r="O842" s="192"/>
      <c r="P842" s="192"/>
      <c r="Q842" s="192"/>
      <c r="R842" s="192"/>
      <c r="S842" s="197"/>
      <c r="T842" s="192"/>
      <c r="U842" s="192"/>
      <c r="V842" s="192"/>
      <c r="W842" s="192"/>
      <c r="X842" s="192"/>
      <c r="Y842" s="192"/>
      <c r="Z842" s="192"/>
      <c r="AA842" s="192"/>
      <c r="AB842" s="192"/>
      <c r="AC842" s="95"/>
      <c r="AD842" s="95"/>
      <c r="AE842" s="95"/>
      <c r="AF842" s="95"/>
      <c r="AG842" s="95"/>
      <c r="AH842" s="95"/>
    </row>
    <row r="843" ht="26.25" customHeight="1">
      <c r="A843" s="197"/>
      <c r="B843" s="197"/>
      <c r="C843" s="198"/>
      <c r="D843" s="166"/>
      <c r="E843" s="166"/>
      <c r="F843" s="199"/>
      <c r="G843" s="166"/>
      <c r="H843" s="196"/>
      <c r="I843" s="191"/>
      <c r="J843" s="191"/>
      <c r="K843" s="191"/>
      <c r="L843" s="191"/>
      <c r="M843" s="192"/>
      <c r="N843" s="192"/>
      <c r="O843" s="192"/>
      <c r="P843" s="192"/>
      <c r="Q843" s="192"/>
      <c r="R843" s="192"/>
      <c r="S843" s="197"/>
      <c r="T843" s="192"/>
      <c r="U843" s="192"/>
      <c r="V843" s="192"/>
      <c r="W843" s="192"/>
      <c r="X843" s="192"/>
      <c r="Y843" s="192"/>
      <c r="Z843" s="192"/>
      <c r="AA843" s="192"/>
      <c r="AB843" s="192"/>
      <c r="AC843" s="95"/>
      <c r="AD843" s="95"/>
      <c r="AE843" s="95"/>
      <c r="AF843" s="95"/>
      <c r="AG843" s="95"/>
      <c r="AH843" s="95"/>
    </row>
    <row r="844" ht="26.25" customHeight="1">
      <c r="A844" s="197"/>
      <c r="B844" s="197"/>
      <c r="C844" s="198"/>
      <c r="D844" s="166"/>
      <c r="E844" s="166"/>
      <c r="F844" s="199"/>
      <c r="G844" s="166"/>
      <c r="H844" s="196"/>
      <c r="I844" s="191"/>
      <c r="J844" s="191"/>
      <c r="K844" s="191"/>
      <c r="L844" s="191"/>
      <c r="M844" s="192"/>
      <c r="N844" s="192"/>
      <c r="O844" s="192"/>
      <c r="P844" s="192"/>
      <c r="Q844" s="192"/>
      <c r="R844" s="192"/>
      <c r="S844" s="197"/>
      <c r="T844" s="192"/>
      <c r="U844" s="192"/>
      <c r="V844" s="192"/>
      <c r="W844" s="192"/>
      <c r="X844" s="192"/>
      <c r="Y844" s="192"/>
      <c r="Z844" s="192"/>
      <c r="AA844" s="192"/>
      <c r="AB844" s="192"/>
      <c r="AC844" s="95"/>
      <c r="AD844" s="95"/>
      <c r="AE844" s="95"/>
      <c r="AF844" s="95"/>
      <c r="AG844" s="95"/>
      <c r="AH844" s="95"/>
    </row>
    <row r="845" ht="26.25" customHeight="1">
      <c r="A845" s="197"/>
      <c r="B845" s="197"/>
      <c r="C845" s="198"/>
      <c r="D845" s="166"/>
      <c r="E845" s="166"/>
      <c r="F845" s="199"/>
      <c r="G845" s="166"/>
      <c r="H845" s="196"/>
      <c r="I845" s="191"/>
      <c r="J845" s="191"/>
      <c r="K845" s="191"/>
      <c r="L845" s="191"/>
      <c r="M845" s="192"/>
      <c r="N845" s="192"/>
      <c r="O845" s="192"/>
      <c r="P845" s="192"/>
      <c r="Q845" s="192"/>
      <c r="R845" s="192"/>
      <c r="S845" s="197"/>
      <c r="T845" s="192"/>
      <c r="U845" s="192"/>
      <c r="V845" s="192"/>
      <c r="W845" s="192"/>
      <c r="X845" s="192"/>
      <c r="Y845" s="192"/>
      <c r="Z845" s="192"/>
      <c r="AA845" s="192"/>
      <c r="AB845" s="192"/>
      <c r="AC845" s="95"/>
      <c r="AD845" s="95"/>
      <c r="AE845" s="95"/>
      <c r="AF845" s="95"/>
      <c r="AG845" s="95"/>
      <c r="AH845" s="95"/>
    </row>
    <row r="846" ht="26.25" customHeight="1">
      <c r="A846" s="197"/>
      <c r="B846" s="197"/>
      <c r="C846" s="198"/>
      <c r="D846" s="166"/>
      <c r="E846" s="166"/>
      <c r="F846" s="199"/>
      <c r="G846" s="166"/>
      <c r="H846" s="196"/>
      <c r="I846" s="191"/>
      <c r="J846" s="191"/>
      <c r="K846" s="191"/>
      <c r="L846" s="191"/>
      <c r="M846" s="192"/>
      <c r="N846" s="192"/>
      <c r="O846" s="192"/>
      <c r="P846" s="192"/>
      <c r="Q846" s="192"/>
      <c r="R846" s="192"/>
      <c r="S846" s="197"/>
      <c r="T846" s="192"/>
      <c r="U846" s="192"/>
      <c r="V846" s="192"/>
      <c r="W846" s="192"/>
      <c r="X846" s="192"/>
      <c r="Y846" s="192"/>
      <c r="Z846" s="192"/>
      <c r="AA846" s="192"/>
      <c r="AB846" s="192"/>
      <c r="AC846" s="95"/>
      <c r="AD846" s="95"/>
      <c r="AE846" s="95"/>
      <c r="AF846" s="95"/>
      <c r="AG846" s="95"/>
      <c r="AH846" s="95"/>
    </row>
    <row r="847" ht="26.25" customHeight="1">
      <c r="A847" s="197"/>
      <c r="B847" s="197"/>
      <c r="C847" s="198"/>
      <c r="D847" s="166"/>
      <c r="E847" s="166"/>
      <c r="F847" s="199"/>
      <c r="G847" s="166"/>
      <c r="H847" s="196"/>
      <c r="I847" s="191"/>
      <c r="J847" s="191"/>
      <c r="K847" s="191"/>
      <c r="L847" s="191"/>
      <c r="M847" s="192"/>
      <c r="N847" s="192"/>
      <c r="O847" s="192"/>
      <c r="P847" s="192"/>
      <c r="Q847" s="192"/>
      <c r="R847" s="192"/>
      <c r="S847" s="197"/>
      <c r="T847" s="192"/>
      <c r="U847" s="192"/>
      <c r="V847" s="192"/>
      <c r="W847" s="192"/>
      <c r="X847" s="192"/>
      <c r="Y847" s="192"/>
      <c r="Z847" s="192"/>
      <c r="AA847" s="192"/>
      <c r="AB847" s="192"/>
      <c r="AC847" s="95"/>
      <c r="AD847" s="95"/>
      <c r="AE847" s="95"/>
      <c r="AF847" s="95"/>
      <c r="AG847" s="95"/>
      <c r="AH847" s="95"/>
    </row>
    <row r="848" ht="26.25" customHeight="1">
      <c r="A848" s="197"/>
      <c r="B848" s="197"/>
      <c r="C848" s="198"/>
      <c r="D848" s="166"/>
      <c r="E848" s="166"/>
      <c r="F848" s="199"/>
      <c r="G848" s="166"/>
      <c r="H848" s="196"/>
      <c r="I848" s="191"/>
      <c r="J848" s="191"/>
      <c r="K848" s="191"/>
      <c r="L848" s="191"/>
      <c r="M848" s="192"/>
      <c r="N848" s="192"/>
      <c r="O848" s="192"/>
      <c r="P848" s="192"/>
      <c r="Q848" s="192"/>
      <c r="R848" s="192"/>
      <c r="S848" s="197"/>
      <c r="T848" s="192"/>
      <c r="U848" s="192"/>
      <c r="V848" s="192"/>
      <c r="W848" s="192"/>
      <c r="X848" s="192"/>
      <c r="Y848" s="192"/>
      <c r="Z848" s="192"/>
      <c r="AA848" s="192"/>
      <c r="AB848" s="192"/>
      <c r="AC848" s="95"/>
      <c r="AD848" s="95"/>
      <c r="AE848" s="95"/>
      <c r="AF848" s="95"/>
      <c r="AG848" s="95"/>
      <c r="AH848" s="95"/>
    </row>
    <row r="849" ht="26.25" customHeight="1">
      <c r="A849" s="197"/>
      <c r="B849" s="197"/>
      <c r="C849" s="198"/>
      <c r="D849" s="166"/>
      <c r="E849" s="166"/>
      <c r="F849" s="199"/>
      <c r="G849" s="166"/>
      <c r="H849" s="196"/>
      <c r="I849" s="191"/>
      <c r="J849" s="191"/>
      <c r="K849" s="191"/>
      <c r="L849" s="191"/>
      <c r="M849" s="192"/>
      <c r="N849" s="192"/>
      <c r="O849" s="192"/>
      <c r="P849" s="192"/>
      <c r="Q849" s="192"/>
      <c r="R849" s="192"/>
      <c r="S849" s="197"/>
      <c r="T849" s="192"/>
      <c r="U849" s="192"/>
      <c r="V849" s="192"/>
      <c r="W849" s="192"/>
      <c r="X849" s="192"/>
      <c r="Y849" s="192"/>
      <c r="Z849" s="192"/>
      <c r="AA849" s="192"/>
      <c r="AB849" s="192"/>
      <c r="AC849" s="95"/>
      <c r="AD849" s="95"/>
      <c r="AE849" s="95"/>
      <c r="AF849" s="95"/>
      <c r="AG849" s="95"/>
      <c r="AH849" s="95"/>
    </row>
    <row r="850" ht="26.25" customHeight="1">
      <c r="A850" s="197"/>
      <c r="B850" s="197"/>
      <c r="C850" s="198"/>
      <c r="D850" s="166"/>
      <c r="E850" s="166"/>
      <c r="F850" s="199"/>
      <c r="G850" s="166"/>
      <c r="H850" s="196"/>
      <c r="I850" s="191"/>
      <c r="J850" s="191"/>
      <c r="K850" s="191"/>
      <c r="L850" s="191"/>
      <c r="M850" s="192"/>
      <c r="N850" s="192"/>
      <c r="O850" s="192"/>
      <c r="P850" s="192"/>
      <c r="Q850" s="192"/>
      <c r="R850" s="192"/>
      <c r="S850" s="197"/>
      <c r="T850" s="192"/>
      <c r="U850" s="192"/>
      <c r="V850" s="192"/>
      <c r="W850" s="192"/>
      <c r="X850" s="192"/>
      <c r="Y850" s="192"/>
      <c r="Z850" s="192"/>
      <c r="AA850" s="192"/>
      <c r="AB850" s="192"/>
      <c r="AC850" s="95"/>
      <c r="AD850" s="95"/>
      <c r="AE850" s="95"/>
      <c r="AF850" s="95"/>
      <c r="AG850" s="95"/>
      <c r="AH850" s="95"/>
    </row>
    <row r="851" ht="26.25" customHeight="1">
      <c r="A851" s="197"/>
      <c r="B851" s="197"/>
      <c r="C851" s="198"/>
      <c r="D851" s="166"/>
      <c r="E851" s="166"/>
      <c r="F851" s="199"/>
      <c r="G851" s="166"/>
      <c r="H851" s="196"/>
      <c r="I851" s="191"/>
      <c r="J851" s="191"/>
      <c r="K851" s="191"/>
      <c r="L851" s="191"/>
      <c r="M851" s="192"/>
      <c r="N851" s="192"/>
      <c r="O851" s="192"/>
      <c r="P851" s="192"/>
      <c r="Q851" s="192"/>
      <c r="R851" s="192"/>
      <c r="S851" s="197"/>
      <c r="T851" s="192"/>
      <c r="U851" s="192"/>
      <c r="V851" s="192"/>
      <c r="W851" s="192"/>
      <c r="X851" s="192"/>
      <c r="Y851" s="192"/>
      <c r="Z851" s="192"/>
      <c r="AA851" s="192"/>
      <c r="AB851" s="192"/>
      <c r="AC851" s="95"/>
      <c r="AD851" s="95"/>
      <c r="AE851" s="95"/>
      <c r="AF851" s="95"/>
      <c r="AG851" s="95"/>
      <c r="AH851" s="95"/>
    </row>
    <row r="852" ht="26.25" customHeight="1">
      <c r="A852" s="197"/>
      <c r="B852" s="197"/>
      <c r="C852" s="198"/>
      <c r="D852" s="166"/>
      <c r="E852" s="166"/>
      <c r="F852" s="199"/>
      <c r="G852" s="166"/>
      <c r="H852" s="196"/>
      <c r="I852" s="191"/>
      <c r="J852" s="191"/>
      <c r="K852" s="191"/>
      <c r="L852" s="191"/>
      <c r="M852" s="192"/>
      <c r="N852" s="192"/>
      <c r="O852" s="192"/>
      <c r="P852" s="192"/>
      <c r="Q852" s="192"/>
      <c r="R852" s="192"/>
      <c r="S852" s="197"/>
      <c r="T852" s="192"/>
      <c r="U852" s="192"/>
      <c r="V852" s="192"/>
      <c r="W852" s="192"/>
      <c r="X852" s="192"/>
      <c r="Y852" s="192"/>
      <c r="Z852" s="192"/>
      <c r="AA852" s="192"/>
      <c r="AB852" s="192"/>
      <c r="AC852" s="95"/>
      <c r="AD852" s="95"/>
      <c r="AE852" s="95"/>
      <c r="AF852" s="95"/>
      <c r="AG852" s="95"/>
      <c r="AH852" s="95"/>
    </row>
    <row r="853" ht="26.25" customHeight="1">
      <c r="A853" s="197"/>
      <c r="B853" s="197"/>
      <c r="C853" s="198"/>
      <c r="D853" s="166"/>
      <c r="E853" s="166"/>
      <c r="F853" s="199"/>
      <c r="G853" s="166"/>
      <c r="H853" s="196"/>
      <c r="I853" s="191"/>
      <c r="J853" s="191"/>
      <c r="K853" s="191"/>
      <c r="L853" s="191"/>
      <c r="M853" s="192"/>
      <c r="N853" s="192"/>
      <c r="O853" s="192"/>
      <c r="P853" s="192"/>
      <c r="Q853" s="192"/>
      <c r="R853" s="192"/>
      <c r="S853" s="197"/>
      <c r="T853" s="192"/>
      <c r="U853" s="192"/>
      <c r="V853" s="192"/>
      <c r="W853" s="192"/>
      <c r="X853" s="192"/>
      <c r="Y853" s="192"/>
      <c r="Z853" s="192"/>
      <c r="AA853" s="192"/>
      <c r="AB853" s="192"/>
      <c r="AC853" s="95"/>
      <c r="AD853" s="95"/>
      <c r="AE853" s="95"/>
      <c r="AF853" s="95"/>
      <c r="AG853" s="95"/>
      <c r="AH853" s="95"/>
    </row>
    <row r="854" ht="26.25" customHeight="1">
      <c r="A854" s="197"/>
      <c r="B854" s="197"/>
      <c r="C854" s="198"/>
      <c r="D854" s="166"/>
      <c r="E854" s="166"/>
      <c r="F854" s="199"/>
      <c r="G854" s="166"/>
      <c r="H854" s="196"/>
      <c r="I854" s="191"/>
      <c r="J854" s="191"/>
      <c r="K854" s="191"/>
      <c r="L854" s="191"/>
      <c r="M854" s="192"/>
      <c r="N854" s="192"/>
      <c r="O854" s="192"/>
      <c r="P854" s="192"/>
      <c r="Q854" s="192"/>
      <c r="R854" s="192"/>
      <c r="S854" s="197"/>
      <c r="T854" s="192"/>
      <c r="U854" s="192"/>
      <c r="V854" s="192"/>
      <c r="W854" s="192"/>
      <c r="X854" s="192"/>
      <c r="Y854" s="192"/>
      <c r="Z854" s="192"/>
      <c r="AA854" s="192"/>
      <c r="AB854" s="192"/>
      <c r="AC854" s="95"/>
      <c r="AD854" s="95"/>
      <c r="AE854" s="95"/>
      <c r="AF854" s="95"/>
      <c r="AG854" s="95"/>
      <c r="AH854" s="95"/>
    </row>
    <row r="855" ht="26.25" customHeight="1">
      <c r="A855" s="197"/>
      <c r="B855" s="197"/>
      <c r="C855" s="198"/>
      <c r="D855" s="166"/>
      <c r="E855" s="166"/>
      <c r="F855" s="199"/>
      <c r="G855" s="166"/>
      <c r="H855" s="196"/>
      <c r="I855" s="191"/>
      <c r="J855" s="191"/>
      <c r="K855" s="191"/>
      <c r="L855" s="191"/>
      <c r="M855" s="192"/>
      <c r="N855" s="192"/>
      <c r="O855" s="192"/>
      <c r="P855" s="192"/>
      <c r="Q855" s="192"/>
      <c r="R855" s="192"/>
      <c r="S855" s="197"/>
      <c r="T855" s="192"/>
      <c r="U855" s="192"/>
      <c r="V855" s="192"/>
      <c r="W855" s="192"/>
      <c r="X855" s="192"/>
      <c r="Y855" s="192"/>
      <c r="Z855" s="192"/>
      <c r="AA855" s="192"/>
      <c r="AB855" s="192"/>
      <c r="AC855" s="95"/>
      <c r="AD855" s="95"/>
      <c r="AE855" s="95"/>
      <c r="AF855" s="95"/>
      <c r="AG855" s="95"/>
      <c r="AH855" s="95"/>
    </row>
    <row r="856" ht="26.25" customHeight="1">
      <c r="A856" s="197"/>
      <c r="B856" s="197"/>
      <c r="C856" s="198"/>
      <c r="D856" s="166"/>
      <c r="E856" s="166"/>
      <c r="F856" s="199"/>
      <c r="G856" s="166"/>
      <c r="H856" s="196"/>
      <c r="I856" s="191"/>
      <c r="J856" s="191"/>
      <c r="K856" s="191"/>
      <c r="L856" s="191"/>
      <c r="M856" s="192"/>
      <c r="N856" s="192"/>
      <c r="O856" s="192"/>
      <c r="P856" s="192"/>
      <c r="Q856" s="192"/>
      <c r="R856" s="192"/>
      <c r="S856" s="197"/>
      <c r="T856" s="192"/>
      <c r="U856" s="192"/>
      <c r="V856" s="192"/>
      <c r="W856" s="192"/>
      <c r="X856" s="192"/>
      <c r="Y856" s="192"/>
      <c r="Z856" s="192"/>
      <c r="AA856" s="192"/>
      <c r="AB856" s="192"/>
      <c r="AC856" s="95"/>
      <c r="AD856" s="95"/>
      <c r="AE856" s="95"/>
      <c r="AF856" s="95"/>
      <c r="AG856" s="95"/>
      <c r="AH856" s="95"/>
    </row>
    <row r="857" ht="26.25" customHeight="1">
      <c r="A857" s="197"/>
      <c r="B857" s="197"/>
      <c r="C857" s="198"/>
      <c r="D857" s="166"/>
      <c r="E857" s="166"/>
      <c r="F857" s="199"/>
      <c r="G857" s="166"/>
      <c r="H857" s="196"/>
      <c r="I857" s="191"/>
      <c r="J857" s="191"/>
      <c r="K857" s="191"/>
      <c r="L857" s="191"/>
      <c r="M857" s="192"/>
      <c r="N857" s="192"/>
      <c r="O857" s="192"/>
      <c r="P857" s="192"/>
      <c r="Q857" s="192"/>
      <c r="R857" s="192"/>
      <c r="S857" s="197"/>
      <c r="T857" s="192"/>
      <c r="U857" s="192"/>
      <c r="V857" s="192"/>
      <c r="W857" s="192"/>
      <c r="X857" s="192"/>
      <c r="Y857" s="192"/>
      <c r="Z857" s="192"/>
      <c r="AA857" s="192"/>
      <c r="AB857" s="192"/>
      <c r="AC857" s="95"/>
      <c r="AD857" s="95"/>
      <c r="AE857" s="95"/>
      <c r="AF857" s="95"/>
      <c r="AG857" s="95"/>
      <c r="AH857" s="95"/>
    </row>
    <row r="858" ht="26.25" customHeight="1">
      <c r="A858" s="197"/>
      <c r="B858" s="197"/>
      <c r="C858" s="198"/>
      <c r="D858" s="166"/>
      <c r="E858" s="166"/>
      <c r="F858" s="199"/>
      <c r="G858" s="166"/>
      <c r="H858" s="196"/>
      <c r="I858" s="191"/>
      <c r="J858" s="191"/>
      <c r="K858" s="191"/>
      <c r="L858" s="191"/>
      <c r="M858" s="192"/>
      <c r="N858" s="192"/>
      <c r="O858" s="192"/>
      <c r="P858" s="192"/>
      <c r="Q858" s="192"/>
      <c r="R858" s="192"/>
      <c r="S858" s="197"/>
      <c r="T858" s="192"/>
      <c r="U858" s="192"/>
      <c r="V858" s="192"/>
      <c r="W858" s="192"/>
      <c r="X858" s="192"/>
      <c r="Y858" s="192"/>
      <c r="Z858" s="192"/>
      <c r="AA858" s="192"/>
      <c r="AB858" s="192"/>
      <c r="AC858" s="95"/>
      <c r="AD858" s="95"/>
      <c r="AE858" s="95"/>
      <c r="AF858" s="95"/>
      <c r="AG858" s="95"/>
      <c r="AH858" s="95"/>
    </row>
    <row r="859" ht="26.25" customHeight="1">
      <c r="A859" s="197"/>
      <c r="B859" s="197"/>
      <c r="C859" s="198"/>
      <c r="D859" s="166"/>
      <c r="E859" s="166"/>
      <c r="F859" s="199"/>
      <c r="G859" s="166"/>
      <c r="H859" s="196"/>
      <c r="I859" s="191"/>
      <c r="J859" s="191"/>
      <c r="K859" s="191"/>
      <c r="L859" s="191"/>
      <c r="M859" s="192"/>
      <c r="N859" s="192"/>
      <c r="O859" s="192"/>
      <c r="P859" s="192"/>
      <c r="Q859" s="192"/>
      <c r="R859" s="192"/>
      <c r="S859" s="197"/>
      <c r="T859" s="192"/>
      <c r="U859" s="192"/>
      <c r="V859" s="192"/>
      <c r="W859" s="192"/>
      <c r="X859" s="192"/>
      <c r="Y859" s="192"/>
      <c r="Z859" s="192"/>
      <c r="AA859" s="192"/>
      <c r="AB859" s="192"/>
      <c r="AC859" s="95"/>
      <c r="AD859" s="95"/>
      <c r="AE859" s="95"/>
      <c r="AF859" s="95"/>
      <c r="AG859" s="95"/>
      <c r="AH859" s="95"/>
    </row>
    <row r="860" ht="26.25" customHeight="1">
      <c r="A860" s="197"/>
      <c r="B860" s="197"/>
      <c r="C860" s="198"/>
      <c r="D860" s="166"/>
      <c r="E860" s="166"/>
      <c r="F860" s="199"/>
      <c r="G860" s="166"/>
      <c r="H860" s="196"/>
      <c r="I860" s="191"/>
      <c r="J860" s="191"/>
      <c r="K860" s="191"/>
      <c r="L860" s="191"/>
      <c r="M860" s="192"/>
      <c r="N860" s="192"/>
      <c r="O860" s="192"/>
      <c r="P860" s="192"/>
      <c r="Q860" s="192"/>
      <c r="R860" s="192"/>
      <c r="S860" s="197"/>
      <c r="T860" s="192"/>
      <c r="U860" s="192"/>
      <c r="V860" s="192"/>
      <c r="W860" s="192"/>
      <c r="X860" s="192"/>
      <c r="Y860" s="192"/>
      <c r="Z860" s="192"/>
      <c r="AA860" s="192"/>
      <c r="AB860" s="192"/>
      <c r="AC860" s="95"/>
      <c r="AD860" s="95"/>
      <c r="AE860" s="95"/>
      <c r="AF860" s="95"/>
      <c r="AG860" s="95"/>
      <c r="AH860" s="95"/>
    </row>
    <row r="861" ht="26.25" customHeight="1">
      <c r="A861" s="197"/>
      <c r="B861" s="197"/>
      <c r="C861" s="198"/>
      <c r="D861" s="166"/>
      <c r="E861" s="166"/>
      <c r="F861" s="199"/>
      <c r="G861" s="166"/>
      <c r="H861" s="196"/>
      <c r="I861" s="191"/>
      <c r="J861" s="191"/>
      <c r="K861" s="191"/>
      <c r="L861" s="191"/>
      <c r="M861" s="192"/>
      <c r="N861" s="192"/>
      <c r="O861" s="192"/>
      <c r="P861" s="192"/>
      <c r="Q861" s="192"/>
      <c r="R861" s="192"/>
      <c r="S861" s="197"/>
      <c r="T861" s="192"/>
      <c r="U861" s="192"/>
      <c r="V861" s="192"/>
      <c r="W861" s="192"/>
      <c r="X861" s="192"/>
      <c r="Y861" s="192"/>
      <c r="Z861" s="192"/>
      <c r="AA861" s="192"/>
      <c r="AB861" s="192"/>
      <c r="AC861" s="95"/>
      <c r="AD861" s="95"/>
      <c r="AE861" s="95"/>
      <c r="AF861" s="95"/>
      <c r="AG861" s="95"/>
      <c r="AH861" s="95"/>
    </row>
    <row r="862" ht="26.25" customHeight="1">
      <c r="A862" s="197"/>
      <c r="B862" s="197"/>
      <c r="C862" s="198"/>
      <c r="D862" s="166"/>
      <c r="E862" s="166"/>
      <c r="F862" s="199"/>
      <c r="G862" s="166"/>
      <c r="H862" s="196"/>
      <c r="I862" s="191"/>
      <c r="J862" s="191"/>
      <c r="K862" s="191"/>
      <c r="L862" s="191"/>
      <c r="M862" s="192"/>
      <c r="N862" s="192"/>
      <c r="O862" s="192"/>
      <c r="P862" s="192"/>
      <c r="Q862" s="192"/>
      <c r="R862" s="192"/>
      <c r="S862" s="197"/>
      <c r="T862" s="192"/>
      <c r="U862" s="192"/>
      <c r="V862" s="192"/>
      <c r="W862" s="192"/>
      <c r="X862" s="192"/>
      <c r="Y862" s="192"/>
      <c r="Z862" s="192"/>
      <c r="AA862" s="192"/>
      <c r="AB862" s="192"/>
      <c r="AC862" s="95"/>
      <c r="AD862" s="95"/>
      <c r="AE862" s="95"/>
      <c r="AF862" s="95"/>
      <c r="AG862" s="95"/>
      <c r="AH862" s="95"/>
    </row>
    <row r="863" ht="26.25" customHeight="1">
      <c r="A863" s="197"/>
      <c r="B863" s="197"/>
      <c r="C863" s="198"/>
      <c r="D863" s="166"/>
      <c r="E863" s="166"/>
      <c r="F863" s="199"/>
      <c r="G863" s="166"/>
      <c r="H863" s="196"/>
      <c r="I863" s="191"/>
      <c r="J863" s="191"/>
      <c r="K863" s="191"/>
      <c r="L863" s="191"/>
      <c r="M863" s="192"/>
      <c r="N863" s="192"/>
      <c r="O863" s="192"/>
      <c r="P863" s="192"/>
      <c r="Q863" s="192"/>
      <c r="R863" s="192"/>
      <c r="S863" s="197"/>
      <c r="T863" s="192"/>
      <c r="U863" s="192"/>
      <c r="V863" s="192"/>
      <c r="W863" s="192"/>
      <c r="X863" s="192"/>
      <c r="Y863" s="192"/>
      <c r="Z863" s="192"/>
      <c r="AA863" s="192"/>
      <c r="AB863" s="192"/>
      <c r="AC863" s="95"/>
      <c r="AD863" s="95"/>
      <c r="AE863" s="95"/>
      <c r="AF863" s="95"/>
      <c r="AG863" s="95"/>
      <c r="AH863" s="95"/>
    </row>
    <row r="864" ht="26.25" customHeight="1">
      <c r="A864" s="197"/>
      <c r="B864" s="197"/>
      <c r="C864" s="198"/>
      <c r="D864" s="166"/>
      <c r="E864" s="166"/>
      <c r="F864" s="199"/>
      <c r="G864" s="166"/>
      <c r="H864" s="196"/>
      <c r="I864" s="191"/>
      <c r="J864" s="191"/>
      <c r="K864" s="191"/>
      <c r="L864" s="191"/>
      <c r="M864" s="192"/>
      <c r="N864" s="192"/>
      <c r="O864" s="192"/>
      <c r="P864" s="192"/>
      <c r="Q864" s="192"/>
      <c r="R864" s="192"/>
      <c r="S864" s="197"/>
      <c r="T864" s="192"/>
      <c r="U864" s="192"/>
      <c r="V864" s="192"/>
      <c r="W864" s="192"/>
      <c r="X864" s="192"/>
      <c r="Y864" s="192"/>
      <c r="Z864" s="192"/>
      <c r="AA864" s="192"/>
      <c r="AB864" s="192"/>
      <c r="AC864" s="95"/>
      <c r="AD864" s="95"/>
      <c r="AE864" s="95"/>
      <c r="AF864" s="95"/>
      <c r="AG864" s="95"/>
      <c r="AH864" s="95"/>
    </row>
    <row r="865" ht="26.25" customHeight="1">
      <c r="A865" s="197"/>
      <c r="B865" s="197"/>
      <c r="C865" s="198"/>
      <c r="D865" s="166"/>
      <c r="E865" s="166"/>
      <c r="F865" s="199"/>
      <c r="G865" s="166"/>
      <c r="H865" s="196"/>
      <c r="I865" s="191"/>
      <c r="J865" s="191"/>
      <c r="K865" s="191"/>
      <c r="L865" s="191"/>
      <c r="M865" s="192"/>
      <c r="N865" s="192"/>
      <c r="O865" s="192"/>
      <c r="P865" s="192"/>
      <c r="Q865" s="192"/>
      <c r="R865" s="192"/>
      <c r="S865" s="197"/>
      <c r="T865" s="192"/>
      <c r="U865" s="192"/>
      <c r="V865" s="192"/>
      <c r="W865" s="192"/>
      <c r="X865" s="192"/>
      <c r="Y865" s="192"/>
      <c r="Z865" s="192"/>
      <c r="AA865" s="192"/>
      <c r="AB865" s="192"/>
      <c r="AC865" s="95"/>
      <c r="AD865" s="95"/>
      <c r="AE865" s="95"/>
      <c r="AF865" s="95"/>
      <c r="AG865" s="95"/>
      <c r="AH865" s="95"/>
    </row>
    <row r="866" ht="26.25" customHeight="1">
      <c r="A866" s="197"/>
      <c r="B866" s="197"/>
      <c r="C866" s="198"/>
      <c r="D866" s="166"/>
      <c r="E866" s="166"/>
      <c r="F866" s="199"/>
      <c r="G866" s="166"/>
      <c r="H866" s="196"/>
      <c r="I866" s="191"/>
      <c r="J866" s="191"/>
      <c r="K866" s="191"/>
      <c r="L866" s="191"/>
      <c r="M866" s="192"/>
      <c r="N866" s="192"/>
      <c r="O866" s="192"/>
      <c r="P866" s="192"/>
      <c r="Q866" s="192"/>
      <c r="R866" s="192"/>
      <c r="S866" s="197"/>
      <c r="T866" s="192"/>
      <c r="U866" s="192"/>
      <c r="V866" s="192"/>
      <c r="W866" s="192"/>
      <c r="X866" s="192"/>
      <c r="Y866" s="192"/>
      <c r="Z866" s="192"/>
      <c r="AA866" s="192"/>
      <c r="AB866" s="192"/>
      <c r="AC866" s="95"/>
      <c r="AD866" s="95"/>
      <c r="AE866" s="95"/>
      <c r="AF866" s="95"/>
      <c r="AG866" s="95"/>
      <c r="AH866" s="95"/>
    </row>
    <row r="867" ht="26.25" customHeight="1">
      <c r="A867" s="197"/>
      <c r="B867" s="197"/>
      <c r="C867" s="198"/>
      <c r="D867" s="166"/>
      <c r="E867" s="166"/>
      <c r="F867" s="199"/>
      <c r="G867" s="166"/>
      <c r="H867" s="196"/>
      <c r="I867" s="191"/>
      <c r="J867" s="191"/>
      <c r="K867" s="191"/>
      <c r="L867" s="191"/>
      <c r="M867" s="192"/>
      <c r="N867" s="192"/>
      <c r="O867" s="192"/>
      <c r="P867" s="192"/>
      <c r="Q867" s="192"/>
      <c r="R867" s="192"/>
      <c r="S867" s="197"/>
      <c r="T867" s="192"/>
      <c r="U867" s="192"/>
      <c r="V867" s="192"/>
      <c r="W867" s="192"/>
      <c r="X867" s="192"/>
      <c r="Y867" s="192"/>
      <c r="Z867" s="192"/>
      <c r="AA867" s="192"/>
      <c r="AB867" s="192"/>
      <c r="AC867" s="95"/>
      <c r="AD867" s="95"/>
      <c r="AE867" s="95"/>
      <c r="AF867" s="95"/>
      <c r="AG867" s="95"/>
      <c r="AH867" s="95"/>
    </row>
    <row r="868" ht="26.25" customHeight="1">
      <c r="A868" s="197"/>
      <c r="B868" s="197"/>
      <c r="C868" s="198"/>
      <c r="D868" s="166"/>
      <c r="E868" s="166"/>
      <c r="F868" s="199"/>
      <c r="G868" s="166"/>
      <c r="H868" s="196"/>
      <c r="I868" s="191"/>
      <c r="J868" s="191"/>
      <c r="K868" s="191"/>
      <c r="L868" s="191"/>
      <c r="M868" s="192"/>
      <c r="N868" s="192"/>
      <c r="O868" s="192"/>
      <c r="P868" s="192"/>
      <c r="Q868" s="192"/>
      <c r="R868" s="192"/>
      <c r="S868" s="197"/>
      <c r="T868" s="192"/>
      <c r="U868" s="192"/>
      <c r="V868" s="192"/>
      <c r="W868" s="192"/>
      <c r="X868" s="192"/>
      <c r="Y868" s="192"/>
      <c r="Z868" s="192"/>
      <c r="AA868" s="192"/>
      <c r="AB868" s="192"/>
      <c r="AC868" s="95"/>
      <c r="AD868" s="95"/>
      <c r="AE868" s="95"/>
      <c r="AF868" s="95"/>
      <c r="AG868" s="95"/>
      <c r="AH868" s="95"/>
    </row>
    <row r="869" ht="26.25" customHeight="1">
      <c r="A869" s="197"/>
      <c r="B869" s="197"/>
      <c r="C869" s="198"/>
      <c r="D869" s="166"/>
      <c r="E869" s="166"/>
      <c r="F869" s="199"/>
      <c r="G869" s="166"/>
      <c r="H869" s="196"/>
      <c r="I869" s="191"/>
      <c r="J869" s="191"/>
      <c r="K869" s="191"/>
      <c r="L869" s="191"/>
      <c r="M869" s="192"/>
      <c r="N869" s="192"/>
      <c r="O869" s="192"/>
      <c r="P869" s="192"/>
      <c r="Q869" s="192"/>
      <c r="R869" s="192"/>
      <c r="S869" s="197"/>
      <c r="T869" s="192"/>
      <c r="U869" s="192"/>
      <c r="V869" s="192"/>
      <c r="W869" s="192"/>
      <c r="X869" s="192"/>
      <c r="Y869" s="192"/>
      <c r="Z869" s="192"/>
      <c r="AA869" s="192"/>
      <c r="AB869" s="192"/>
      <c r="AC869" s="95"/>
      <c r="AD869" s="95"/>
      <c r="AE869" s="95"/>
      <c r="AF869" s="95"/>
      <c r="AG869" s="95"/>
      <c r="AH869" s="95"/>
    </row>
    <row r="870" ht="26.25" customHeight="1">
      <c r="A870" s="197"/>
      <c r="B870" s="197"/>
      <c r="C870" s="198"/>
      <c r="D870" s="166"/>
      <c r="E870" s="166"/>
      <c r="F870" s="199"/>
      <c r="G870" s="166"/>
      <c r="H870" s="196"/>
      <c r="I870" s="191"/>
      <c r="J870" s="191"/>
      <c r="K870" s="191"/>
      <c r="L870" s="191"/>
      <c r="M870" s="192"/>
      <c r="N870" s="192"/>
      <c r="O870" s="192"/>
      <c r="P870" s="192"/>
      <c r="Q870" s="192"/>
      <c r="R870" s="192"/>
      <c r="S870" s="197"/>
      <c r="T870" s="192"/>
      <c r="U870" s="192"/>
      <c r="V870" s="192"/>
      <c r="W870" s="192"/>
      <c r="X870" s="192"/>
      <c r="Y870" s="192"/>
      <c r="Z870" s="192"/>
      <c r="AA870" s="192"/>
      <c r="AB870" s="192"/>
      <c r="AC870" s="95"/>
      <c r="AD870" s="95"/>
      <c r="AE870" s="95"/>
      <c r="AF870" s="95"/>
      <c r="AG870" s="95"/>
      <c r="AH870" s="95"/>
    </row>
    <row r="871" ht="26.25" customHeight="1">
      <c r="A871" s="197"/>
      <c r="B871" s="197"/>
      <c r="C871" s="198"/>
      <c r="D871" s="166"/>
      <c r="E871" s="166"/>
      <c r="F871" s="199"/>
      <c r="G871" s="166"/>
      <c r="H871" s="196"/>
      <c r="I871" s="191"/>
      <c r="J871" s="191"/>
      <c r="K871" s="191"/>
      <c r="L871" s="191"/>
      <c r="M871" s="192"/>
      <c r="N871" s="192"/>
      <c r="O871" s="192"/>
      <c r="P871" s="192"/>
      <c r="Q871" s="192"/>
      <c r="R871" s="192"/>
      <c r="S871" s="197"/>
      <c r="T871" s="192"/>
      <c r="U871" s="192"/>
      <c r="V871" s="192"/>
      <c r="W871" s="192"/>
      <c r="X871" s="192"/>
      <c r="Y871" s="192"/>
      <c r="Z871" s="192"/>
      <c r="AA871" s="192"/>
      <c r="AB871" s="192"/>
      <c r="AC871" s="95"/>
      <c r="AD871" s="95"/>
      <c r="AE871" s="95"/>
      <c r="AF871" s="95"/>
      <c r="AG871" s="95"/>
      <c r="AH871" s="95"/>
    </row>
    <row r="872" ht="26.25" customHeight="1">
      <c r="A872" s="197"/>
      <c r="B872" s="197"/>
      <c r="C872" s="198"/>
      <c r="D872" s="166"/>
      <c r="E872" s="166"/>
      <c r="F872" s="199"/>
      <c r="G872" s="166"/>
      <c r="H872" s="196"/>
      <c r="I872" s="191"/>
      <c r="J872" s="191"/>
      <c r="K872" s="191"/>
      <c r="L872" s="191"/>
      <c r="M872" s="192"/>
      <c r="N872" s="192"/>
      <c r="O872" s="192"/>
      <c r="P872" s="192"/>
      <c r="Q872" s="192"/>
      <c r="R872" s="192"/>
      <c r="S872" s="197"/>
      <c r="T872" s="192"/>
      <c r="U872" s="192"/>
      <c r="V872" s="192"/>
      <c r="W872" s="192"/>
      <c r="X872" s="192"/>
      <c r="Y872" s="192"/>
      <c r="Z872" s="192"/>
      <c r="AA872" s="192"/>
      <c r="AB872" s="192"/>
      <c r="AC872" s="95"/>
      <c r="AD872" s="95"/>
      <c r="AE872" s="95"/>
      <c r="AF872" s="95"/>
      <c r="AG872" s="95"/>
      <c r="AH872" s="95"/>
    </row>
    <row r="873" ht="26.25" customHeight="1">
      <c r="A873" s="197"/>
      <c r="B873" s="197"/>
      <c r="C873" s="198"/>
      <c r="D873" s="166"/>
      <c r="E873" s="166"/>
      <c r="F873" s="199"/>
      <c r="G873" s="166"/>
      <c r="H873" s="196"/>
      <c r="I873" s="191"/>
      <c r="J873" s="191"/>
      <c r="K873" s="191"/>
      <c r="L873" s="191"/>
      <c r="M873" s="192"/>
      <c r="N873" s="192"/>
      <c r="O873" s="192"/>
      <c r="P873" s="192"/>
      <c r="Q873" s="192"/>
      <c r="R873" s="192"/>
      <c r="S873" s="197"/>
      <c r="T873" s="192"/>
      <c r="U873" s="192"/>
      <c r="V873" s="192"/>
      <c r="W873" s="192"/>
      <c r="X873" s="192"/>
      <c r="Y873" s="192"/>
      <c r="Z873" s="192"/>
      <c r="AA873" s="192"/>
      <c r="AB873" s="192"/>
      <c r="AC873" s="95"/>
      <c r="AD873" s="95"/>
      <c r="AE873" s="95"/>
      <c r="AF873" s="95"/>
      <c r="AG873" s="95"/>
      <c r="AH873" s="95"/>
    </row>
    <row r="874" ht="26.25" customHeight="1">
      <c r="A874" s="197"/>
      <c r="B874" s="197"/>
      <c r="C874" s="198"/>
      <c r="D874" s="166"/>
      <c r="E874" s="166"/>
      <c r="F874" s="199"/>
      <c r="G874" s="166"/>
      <c r="H874" s="196"/>
      <c r="I874" s="191"/>
      <c r="J874" s="191"/>
      <c r="K874" s="191"/>
      <c r="L874" s="191"/>
      <c r="M874" s="192"/>
      <c r="N874" s="192"/>
      <c r="O874" s="192"/>
      <c r="P874" s="192"/>
      <c r="Q874" s="192"/>
      <c r="R874" s="192"/>
      <c r="S874" s="197"/>
      <c r="T874" s="192"/>
      <c r="U874" s="192"/>
      <c r="V874" s="192"/>
      <c r="W874" s="192"/>
      <c r="X874" s="192"/>
      <c r="Y874" s="192"/>
      <c r="Z874" s="192"/>
      <c r="AA874" s="192"/>
      <c r="AB874" s="192"/>
      <c r="AC874" s="95"/>
      <c r="AD874" s="95"/>
      <c r="AE874" s="95"/>
      <c r="AF874" s="95"/>
      <c r="AG874" s="95"/>
      <c r="AH874" s="95"/>
    </row>
    <row r="875" ht="26.25" customHeight="1">
      <c r="A875" s="197"/>
      <c r="B875" s="197"/>
      <c r="C875" s="198"/>
      <c r="D875" s="166"/>
      <c r="E875" s="166"/>
      <c r="F875" s="199"/>
      <c r="G875" s="166"/>
      <c r="H875" s="196"/>
      <c r="I875" s="191"/>
      <c r="J875" s="191"/>
      <c r="K875" s="191"/>
      <c r="L875" s="191"/>
      <c r="M875" s="192"/>
      <c r="N875" s="192"/>
      <c r="O875" s="192"/>
      <c r="P875" s="192"/>
      <c r="Q875" s="192"/>
      <c r="R875" s="192"/>
      <c r="S875" s="197"/>
      <c r="T875" s="192"/>
      <c r="U875" s="192"/>
      <c r="V875" s="192"/>
      <c r="W875" s="192"/>
      <c r="X875" s="192"/>
      <c r="Y875" s="192"/>
      <c r="Z875" s="192"/>
      <c r="AA875" s="192"/>
      <c r="AB875" s="192"/>
      <c r="AC875" s="95"/>
      <c r="AD875" s="95"/>
      <c r="AE875" s="95"/>
      <c r="AF875" s="95"/>
      <c r="AG875" s="95"/>
      <c r="AH875" s="95"/>
    </row>
    <row r="876" ht="26.25" customHeight="1">
      <c r="A876" s="197"/>
      <c r="B876" s="197"/>
      <c r="C876" s="198"/>
      <c r="D876" s="166"/>
      <c r="E876" s="166"/>
      <c r="F876" s="199"/>
      <c r="G876" s="166"/>
      <c r="H876" s="196"/>
      <c r="I876" s="191"/>
      <c r="J876" s="191"/>
      <c r="K876" s="191"/>
      <c r="L876" s="191"/>
      <c r="M876" s="192"/>
      <c r="N876" s="192"/>
      <c r="O876" s="192"/>
      <c r="P876" s="192"/>
      <c r="Q876" s="192"/>
      <c r="R876" s="192"/>
      <c r="S876" s="197"/>
      <c r="T876" s="192"/>
      <c r="U876" s="192"/>
      <c r="V876" s="192"/>
      <c r="W876" s="192"/>
      <c r="X876" s="192"/>
      <c r="Y876" s="192"/>
      <c r="Z876" s="192"/>
      <c r="AA876" s="192"/>
      <c r="AB876" s="192"/>
      <c r="AC876" s="95"/>
      <c r="AD876" s="95"/>
      <c r="AE876" s="95"/>
      <c r="AF876" s="95"/>
      <c r="AG876" s="95"/>
      <c r="AH876" s="95"/>
    </row>
    <row r="877" ht="26.25" customHeight="1">
      <c r="A877" s="197"/>
      <c r="B877" s="197"/>
      <c r="C877" s="198"/>
      <c r="D877" s="166"/>
      <c r="E877" s="166"/>
      <c r="F877" s="199"/>
      <c r="G877" s="166"/>
      <c r="H877" s="196"/>
      <c r="I877" s="191"/>
      <c r="J877" s="191"/>
      <c r="K877" s="191"/>
      <c r="L877" s="191"/>
      <c r="M877" s="192"/>
      <c r="N877" s="192"/>
      <c r="O877" s="192"/>
      <c r="P877" s="192"/>
      <c r="Q877" s="192"/>
      <c r="R877" s="192"/>
      <c r="S877" s="197"/>
      <c r="T877" s="192"/>
      <c r="U877" s="192"/>
      <c r="V877" s="192"/>
      <c r="W877" s="192"/>
      <c r="X877" s="192"/>
      <c r="Y877" s="192"/>
      <c r="Z877" s="192"/>
      <c r="AA877" s="192"/>
      <c r="AB877" s="192"/>
      <c r="AC877" s="95"/>
      <c r="AD877" s="95"/>
      <c r="AE877" s="95"/>
      <c r="AF877" s="95"/>
      <c r="AG877" s="95"/>
      <c r="AH877" s="95"/>
    </row>
    <row r="878" ht="26.25" customHeight="1">
      <c r="A878" s="197"/>
      <c r="B878" s="197"/>
      <c r="C878" s="198"/>
      <c r="D878" s="166"/>
      <c r="E878" s="166"/>
      <c r="F878" s="199"/>
      <c r="G878" s="166"/>
      <c r="H878" s="196"/>
      <c r="I878" s="191"/>
      <c r="J878" s="191"/>
      <c r="K878" s="191"/>
      <c r="L878" s="191"/>
      <c r="M878" s="192"/>
      <c r="N878" s="192"/>
      <c r="O878" s="192"/>
      <c r="P878" s="192"/>
      <c r="Q878" s="192"/>
      <c r="R878" s="192"/>
      <c r="S878" s="197"/>
      <c r="T878" s="192"/>
      <c r="U878" s="192"/>
      <c r="V878" s="192"/>
      <c r="W878" s="192"/>
      <c r="X878" s="192"/>
      <c r="Y878" s="192"/>
      <c r="Z878" s="192"/>
      <c r="AA878" s="192"/>
      <c r="AB878" s="192"/>
      <c r="AC878" s="95"/>
      <c r="AD878" s="95"/>
      <c r="AE878" s="95"/>
      <c r="AF878" s="95"/>
      <c r="AG878" s="95"/>
      <c r="AH878" s="95"/>
    </row>
    <row r="879" ht="26.25" customHeight="1">
      <c r="A879" s="197"/>
      <c r="B879" s="197"/>
      <c r="C879" s="198"/>
      <c r="D879" s="166"/>
      <c r="E879" s="166"/>
      <c r="F879" s="199"/>
      <c r="G879" s="166"/>
      <c r="H879" s="196"/>
      <c r="I879" s="191"/>
      <c r="J879" s="191"/>
      <c r="K879" s="191"/>
      <c r="L879" s="191"/>
      <c r="M879" s="192"/>
      <c r="N879" s="192"/>
      <c r="O879" s="192"/>
      <c r="P879" s="192"/>
      <c r="Q879" s="192"/>
      <c r="R879" s="192"/>
      <c r="S879" s="197"/>
      <c r="T879" s="192"/>
      <c r="U879" s="192"/>
      <c r="V879" s="192"/>
      <c r="W879" s="192"/>
      <c r="X879" s="192"/>
      <c r="Y879" s="192"/>
      <c r="Z879" s="192"/>
      <c r="AA879" s="192"/>
      <c r="AB879" s="192"/>
      <c r="AC879" s="95"/>
      <c r="AD879" s="95"/>
      <c r="AE879" s="95"/>
      <c r="AF879" s="95"/>
      <c r="AG879" s="95"/>
      <c r="AH879" s="95"/>
    </row>
    <row r="880" ht="26.25" customHeight="1">
      <c r="A880" s="197"/>
      <c r="B880" s="197"/>
      <c r="C880" s="198"/>
      <c r="D880" s="166"/>
      <c r="E880" s="166"/>
      <c r="F880" s="199"/>
      <c r="G880" s="166"/>
      <c r="H880" s="196"/>
      <c r="I880" s="191"/>
      <c r="J880" s="191"/>
      <c r="K880" s="191"/>
      <c r="L880" s="191"/>
      <c r="M880" s="192"/>
      <c r="N880" s="192"/>
      <c r="O880" s="192"/>
      <c r="P880" s="192"/>
      <c r="Q880" s="192"/>
      <c r="R880" s="192"/>
      <c r="S880" s="197"/>
      <c r="T880" s="192"/>
      <c r="U880" s="192"/>
      <c r="V880" s="192"/>
      <c r="W880" s="192"/>
      <c r="X880" s="192"/>
      <c r="Y880" s="192"/>
      <c r="Z880" s="192"/>
      <c r="AA880" s="192"/>
      <c r="AB880" s="192"/>
      <c r="AC880" s="95"/>
      <c r="AD880" s="95"/>
      <c r="AE880" s="95"/>
      <c r="AF880" s="95"/>
      <c r="AG880" s="95"/>
      <c r="AH880" s="95"/>
    </row>
    <row r="881" ht="26.25" customHeight="1">
      <c r="A881" s="197"/>
      <c r="B881" s="197"/>
      <c r="C881" s="198"/>
      <c r="D881" s="166"/>
      <c r="E881" s="166"/>
      <c r="F881" s="199"/>
      <c r="G881" s="166"/>
      <c r="H881" s="196"/>
      <c r="I881" s="191"/>
      <c r="J881" s="191"/>
      <c r="K881" s="191"/>
      <c r="L881" s="191"/>
      <c r="M881" s="192"/>
      <c r="N881" s="192"/>
      <c r="O881" s="192"/>
      <c r="P881" s="192"/>
      <c r="Q881" s="192"/>
      <c r="R881" s="192"/>
      <c r="S881" s="197"/>
      <c r="T881" s="192"/>
      <c r="U881" s="192"/>
      <c r="V881" s="192"/>
      <c r="W881" s="192"/>
      <c r="X881" s="192"/>
      <c r="Y881" s="192"/>
      <c r="Z881" s="192"/>
      <c r="AA881" s="192"/>
      <c r="AB881" s="192"/>
      <c r="AC881" s="95"/>
      <c r="AD881" s="95"/>
      <c r="AE881" s="95"/>
      <c r="AF881" s="95"/>
      <c r="AG881" s="95"/>
      <c r="AH881" s="95"/>
    </row>
    <row r="882" ht="26.25" customHeight="1">
      <c r="A882" s="197"/>
      <c r="B882" s="197"/>
      <c r="C882" s="198"/>
      <c r="D882" s="166"/>
      <c r="E882" s="166"/>
      <c r="F882" s="199"/>
      <c r="G882" s="166"/>
      <c r="H882" s="196"/>
      <c r="I882" s="191"/>
      <c r="J882" s="191"/>
      <c r="K882" s="191"/>
      <c r="L882" s="191"/>
      <c r="M882" s="192"/>
      <c r="N882" s="192"/>
      <c r="O882" s="192"/>
      <c r="P882" s="192"/>
      <c r="Q882" s="192"/>
      <c r="R882" s="192"/>
      <c r="S882" s="197"/>
      <c r="T882" s="192"/>
      <c r="U882" s="192"/>
      <c r="V882" s="192"/>
      <c r="W882" s="192"/>
      <c r="X882" s="192"/>
      <c r="Y882" s="192"/>
      <c r="Z882" s="192"/>
      <c r="AA882" s="192"/>
      <c r="AB882" s="192"/>
      <c r="AC882" s="95"/>
      <c r="AD882" s="95"/>
      <c r="AE882" s="95"/>
      <c r="AF882" s="95"/>
      <c r="AG882" s="95"/>
      <c r="AH882" s="95"/>
    </row>
    <row r="883" ht="26.25" customHeight="1">
      <c r="A883" s="197"/>
      <c r="B883" s="197"/>
      <c r="C883" s="198"/>
      <c r="D883" s="166"/>
      <c r="E883" s="166"/>
      <c r="F883" s="199"/>
      <c r="G883" s="166"/>
      <c r="H883" s="196"/>
      <c r="I883" s="191"/>
      <c r="J883" s="191"/>
      <c r="K883" s="191"/>
      <c r="L883" s="191"/>
      <c r="M883" s="192"/>
      <c r="N883" s="192"/>
      <c r="O883" s="192"/>
      <c r="P883" s="192"/>
      <c r="Q883" s="192"/>
      <c r="R883" s="192"/>
      <c r="S883" s="197"/>
      <c r="T883" s="192"/>
      <c r="U883" s="192"/>
      <c r="V883" s="192"/>
      <c r="W883" s="192"/>
      <c r="X883" s="192"/>
      <c r="Y883" s="192"/>
      <c r="Z883" s="192"/>
      <c r="AA883" s="192"/>
      <c r="AB883" s="192"/>
      <c r="AC883" s="95"/>
      <c r="AD883" s="95"/>
      <c r="AE883" s="95"/>
      <c r="AF883" s="95"/>
      <c r="AG883" s="95"/>
      <c r="AH883" s="95"/>
    </row>
    <row r="884" ht="26.25" customHeight="1">
      <c r="A884" s="197"/>
      <c r="B884" s="197"/>
      <c r="C884" s="198"/>
      <c r="D884" s="166"/>
      <c r="E884" s="166"/>
      <c r="F884" s="199"/>
      <c r="G884" s="166"/>
      <c r="H884" s="196"/>
      <c r="I884" s="191"/>
      <c r="J884" s="191"/>
      <c r="K884" s="191"/>
      <c r="L884" s="191"/>
      <c r="M884" s="192"/>
      <c r="N884" s="192"/>
      <c r="O884" s="192"/>
      <c r="P884" s="192"/>
      <c r="Q884" s="192"/>
      <c r="R884" s="192"/>
      <c r="S884" s="197"/>
      <c r="T884" s="192"/>
      <c r="U884" s="192"/>
      <c r="V884" s="192"/>
      <c r="W884" s="192"/>
      <c r="X884" s="192"/>
      <c r="Y884" s="192"/>
      <c r="Z884" s="192"/>
      <c r="AA884" s="192"/>
      <c r="AB884" s="192"/>
      <c r="AC884" s="95"/>
      <c r="AD884" s="95"/>
      <c r="AE884" s="95"/>
      <c r="AF884" s="95"/>
      <c r="AG884" s="95"/>
      <c r="AH884" s="95"/>
    </row>
    <row r="885" ht="26.25" customHeight="1">
      <c r="A885" s="197"/>
      <c r="B885" s="197"/>
      <c r="C885" s="198"/>
      <c r="D885" s="166"/>
      <c r="E885" s="166"/>
      <c r="F885" s="199"/>
      <c r="G885" s="166"/>
      <c r="H885" s="196"/>
      <c r="I885" s="191"/>
      <c r="J885" s="191"/>
      <c r="K885" s="191"/>
      <c r="L885" s="191"/>
      <c r="M885" s="192"/>
      <c r="N885" s="192"/>
      <c r="O885" s="192"/>
      <c r="P885" s="192"/>
      <c r="Q885" s="192"/>
      <c r="R885" s="192"/>
      <c r="S885" s="197"/>
      <c r="T885" s="192"/>
      <c r="U885" s="192"/>
      <c r="V885" s="192"/>
      <c r="W885" s="192"/>
      <c r="X885" s="192"/>
      <c r="Y885" s="192"/>
      <c r="Z885" s="192"/>
      <c r="AA885" s="192"/>
      <c r="AB885" s="192"/>
      <c r="AC885" s="95"/>
      <c r="AD885" s="95"/>
      <c r="AE885" s="95"/>
      <c r="AF885" s="95"/>
      <c r="AG885" s="95"/>
      <c r="AH885" s="95"/>
    </row>
    <row r="886" ht="26.25" customHeight="1">
      <c r="A886" s="197"/>
      <c r="B886" s="197"/>
      <c r="C886" s="198"/>
      <c r="D886" s="166"/>
      <c r="E886" s="166"/>
      <c r="F886" s="199"/>
      <c r="G886" s="166"/>
      <c r="H886" s="196"/>
      <c r="I886" s="191"/>
      <c r="J886" s="191"/>
      <c r="K886" s="191"/>
      <c r="L886" s="191"/>
      <c r="M886" s="192"/>
      <c r="N886" s="192"/>
      <c r="O886" s="192"/>
      <c r="P886" s="192"/>
      <c r="Q886" s="192"/>
      <c r="R886" s="192"/>
      <c r="S886" s="197"/>
      <c r="T886" s="192"/>
      <c r="U886" s="192"/>
      <c r="V886" s="192"/>
      <c r="W886" s="192"/>
      <c r="X886" s="192"/>
      <c r="Y886" s="192"/>
      <c r="Z886" s="192"/>
      <c r="AA886" s="192"/>
      <c r="AB886" s="192"/>
      <c r="AC886" s="95"/>
      <c r="AD886" s="95"/>
      <c r="AE886" s="95"/>
      <c r="AF886" s="95"/>
      <c r="AG886" s="95"/>
      <c r="AH886" s="95"/>
    </row>
    <row r="887" ht="26.25" customHeight="1">
      <c r="A887" s="197"/>
      <c r="B887" s="197"/>
      <c r="C887" s="198"/>
      <c r="D887" s="166"/>
      <c r="E887" s="166"/>
      <c r="F887" s="199"/>
      <c r="G887" s="166"/>
      <c r="H887" s="196"/>
      <c r="I887" s="191"/>
      <c r="J887" s="191"/>
      <c r="K887" s="191"/>
      <c r="L887" s="191"/>
      <c r="M887" s="192"/>
      <c r="N887" s="192"/>
      <c r="O887" s="192"/>
      <c r="P887" s="192"/>
      <c r="Q887" s="192"/>
      <c r="R887" s="192"/>
      <c r="S887" s="197"/>
      <c r="T887" s="192"/>
      <c r="U887" s="192"/>
      <c r="V887" s="192"/>
      <c r="W887" s="192"/>
      <c r="X887" s="192"/>
      <c r="Y887" s="192"/>
      <c r="Z887" s="192"/>
      <c r="AA887" s="192"/>
      <c r="AB887" s="192"/>
      <c r="AC887" s="95"/>
      <c r="AD887" s="95"/>
      <c r="AE887" s="95"/>
      <c r="AF887" s="95"/>
      <c r="AG887" s="95"/>
      <c r="AH887" s="95"/>
    </row>
    <row r="888" ht="26.25" customHeight="1">
      <c r="A888" s="197"/>
      <c r="B888" s="197"/>
      <c r="C888" s="198"/>
      <c r="D888" s="166"/>
      <c r="E888" s="166"/>
      <c r="F888" s="199"/>
      <c r="G888" s="166"/>
      <c r="H888" s="196"/>
      <c r="I888" s="191"/>
      <c r="J888" s="191"/>
      <c r="K888" s="191"/>
      <c r="L888" s="191"/>
      <c r="M888" s="192"/>
      <c r="N888" s="192"/>
      <c r="O888" s="192"/>
      <c r="P888" s="192"/>
      <c r="Q888" s="192"/>
      <c r="R888" s="192"/>
      <c r="S888" s="197"/>
      <c r="T888" s="192"/>
      <c r="U888" s="192"/>
      <c r="V888" s="192"/>
      <c r="W888" s="192"/>
      <c r="X888" s="192"/>
      <c r="Y888" s="192"/>
      <c r="Z888" s="192"/>
      <c r="AA888" s="192"/>
      <c r="AB888" s="192"/>
      <c r="AC888" s="95"/>
      <c r="AD888" s="95"/>
      <c r="AE888" s="95"/>
      <c r="AF888" s="95"/>
      <c r="AG888" s="95"/>
      <c r="AH888" s="95"/>
    </row>
    <row r="889" ht="26.25" customHeight="1">
      <c r="A889" s="197"/>
      <c r="B889" s="197"/>
      <c r="C889" s="198"/>
      <c r="D889" s="166"/>
      <c r="E889" s="166"/>
      <c r="F889" s="199"/>
      <c r="G889" s="166"/>
      <c r="H889" s="196"/>
      <c r="I889" s="191"/>
      <c r="J889" s="191"/>
      <c r="K889" s="191"/>
      <c r="L889" s="191"/>
      <c r="M889" s="192"/>
      <c r="N889" s="192"/>
      <c r="O889" s="192"/>
      <c r="P889" s="192"/>
      <c r="Q889" s="192"/>
      <c r="R889" s="192"/>
      <c r="S889" s="197"/>
      <c r="T889" s="192"/>
      <c r="U889" s="192"/>
      <c r="V889" s="192"/>
      <c r="W889" s="192"/>
      <c r="X889" s="192"/>
      <c r="Y889" s="192"/>
      <c r="Z889" s="192"/>
      <c r="AA889" s="192"/>
      <c r="AB889" s="192"/>
      <c r="AC889" s="95"/>
      <c r="AD889" s="95"/>
      <c r="AE889" s="95"/>
      <c r="AF889" s="95"/>
      <c r="AG889" s="95"/>
      <c r="AH889" s="95"/>
    </row>
    <row r="890" ht="26.25" customHeight="1">
      <c r="A890" s="197"/>
      <c r="B890" s="197"/>
      <c r="C890" s="198"/>
      <c r="D890" s="166"/>
      <c r="E890" s="166"/>
      <c r="F890" s="199"/>
      <c r="G890" s="166"/>
      <c r="H890" s="196"/>
      <c r="I890" s="191"/>
      <c r="J890" s="191"/>
      <c r="K890" s="191"/>
      <c r="L890" s="191"/>
      <c r="M890" s="192"/>
      <c r="N890" s="192"/>
      <c r="O890" s="192"/>
      <c r="P890" s="192"/>
      <c r="Q890" s="192"/>
      <c r="R890" s="192"/>
      <c r="S890" s="197"/>
      <c r="T890" s="192"/>
      <c r="U890" s="192"/>
      <c r="V890" s="192"/>
      <c r="W890" s="192"/>
      <c r="X890" s="192"/>
      <c r="Y890" s="192"/>
      <c r="Z890" s="192"/>
      <c r="AA890" s="192"/>
      <c r="AB890" s="192"/>
      <c r="AC890" s="95"/>
      <c r="AD890" s="95"/>
      <c r="AE890" s="95"/>
      <c r="AF890" s="95"/>
      <c r="AG890" s="95"/>
      <c r="AH890" s="95"/>
    </row>
    <row r="891" ht="26.25" customHeight="1">
      <c r="A891" s="197"/>
      <c r="B891" s="197"/>
      <c r="C891" s="198"/>
      <c r="D891" s="166"/>
      <c r="E891" s="166"/>
      <c r="F891" s="199"/>
      <c r="G891" s="166"/>
      <c r="H891" s="196"/>
      <c r="I891" s="191"/>
      <c r="J891" s="191"/>
      <c r="K891" s="191"/>
      <c r="L891" s="191"/>
      <c r="M891" s="192"/>
      <c r="N891" s="192"/>
      <c r="O891" s="192"/>
      <c r="P891" s="192"/>
      <c r="Q891" s="192"/>
      <c r="R891" s="192"/>
      <c r="S891" s="197"/>
      <c r="T891" s="192"/>
      <c r="U891" s="192"/>
      <c r="V891" s="192"/>
      <c r="W891" s="192"/>
      <c r="X891" s="192"/>
      <c r="Y891" s="192"/>
      <c r="Z891" s="192"/>
      <c r="AA891" s="192"/>
      <c r="AB891" s="192"/>
      <c r="AC891" s="95"/>
      <c r="AD891" s="95"/>
      <c r="AE891" s="95"/>
      <c r="AF891" s="95"/>
      <c r="AG891" s="95"/>
      <c r="AH891" s="95"/>
    </row>
    <row r="892" ht="26.25" customHeight="1">
      <c r="A892" s="197"/>
      <c r="B892" s="197"/>
      <c r="C892" s="198"/>
      <c r="D892" s="166"/>
      <c r="E892" s="166"/>
      <c r="F892" s="199"/>
      <c r="G892" s="166"/>
      <c r="H892" s="196"/>
      <c r="I892" s="191"/>
      <c r="J892" s="191"/>
      <c r="K892" s="191"/>
      <c r="L892" s="191"/>
      <c r="M892" s="192"/>
      <c r="N892" s="192"/>
      <c r="O892" s="192"/>
      <c r="P892" s="192"/>
      <c r="Q892" s="192"/>
      <c r="R892" s="192"/>
      <c r="S892" s="197"/>
      <c r="T892" s="192"/>
      <c r="U892" s="192"/>
      <c r="V892" s="192"/>
      <c r="W892" s="192"/>
      <c r="X892" s="192"/>
      <c r="Y892" s="192"/>
      <c r="Z892" s="192"/>
      <c r="AA892" s="192"/>
      <c r="AB892" s="192"/>
      <c r="AC892" s="95"/>
      <c r="AD892" s="95"/>
      <c r="AE892" s="95"/>
      <c r="AF892" s="95"/>
      <c r="AG892" s="95"/>
      <c r="AH892" s="95"/>
    </row>
    <row r="893" ht="26.25" customHeight="1">
      <c r="A893" s="197"/>
      <c r="B893" s="197"/>
      <c r="C893" s="198"/>
      <c r="D893" s="166"/>
      <c r="E893" s="166"/>
      <c r="F893" s="199"/>
      <c r="G893" s="166"/>
      <c r="H893" s="196"/>
      <c r="I893" s="191"/>
      <c r="J893" s="191"/>
      <c r="K893" s="191"/>
      <c r="L893" s="191"/>
      <c r="M893" s="192"/>
      <c r="N893" s="192"/>
      <c r="O893" s="192"/>
      <c r="P893" s="192"/>
      <c r="Q893" s="192"/>
      <c r="R893" s="192"/>
      <c r="S893" s="197"/>
      <c r="T893" s="192"/>
      <c r="U893" s="192"/>
      <c r="V893" s="192"/>
      <c r="W893" s="192"/>
      <c r="X893" s="192"/>
      <c r="Y893" s="192"/>
      <c r="Z893" s="192"/>
      <c r="AA893" s="192"/>
      <c r="AB893" s="192"/>
      <c r="AC893" s="95"/>
      <c r="AD893" s="95"/>
      <c r="AE893" s="95"/>
      <c r="AF893" s="95"/>
      <c r="AG893" s="95"/>
      <c r="AH893" s="95"/>
    </row>
    <row r="894" ht="26.25" customHeight="1">
      <c r="A894" s="197"/>
      <c r="B894" s="197"/>
      <c r="C894" s="198"/>
      <c r="D894" s="166"/>
      <c r="E894" s="166"/>
      <c r="F894" s="199"/>
      <c r="G894" s="166"/>
      <c r="H894" s="196"/>
      <c r="I894" s="191"/>
      <c r="J894" s="191"/>
      <c r="K894" s="191"/>
      <c r="L894" s="191"/>
      <c r="M894" s="192"/>
      <c r="N894" s="192"/>
      <c r="O894" s="192"/>
      <c r="P894" s="192"/>
      <c r="Q894" s="192"/>
      <c r="R894" s="192"/>
      <c r="S894" s="197"/>
      <c r="T894" s="192"/>
      <c r="U894" s="192"/>
      <c r="V894" s="192"/>
      <c r="W894" s="192"/>
      <c r="X894" s="192"/>
      <c r="Y894" s="192"/>
      <c r="Z894" s="192"/>
      <c r="AA894" s="192"/>
      <c r="AB894" s="192"/>
      <c r="AC894" s="95"/>
      <c r="AD894" s="95"/>
      <c r="AE894" s="95"/>
      <c r="AF894" s="95"/>
      <c r="AG894" s="95"/>
      <c r="AH894" s="95"/>
    </row>
    <row r="895" ht="26.25" customHeight="1">
      <c r="A895" s="197"/>
      <c r="B895" s="197"/>
      <c r="C895" s="198"/>
      <c r="D895" s="166"/>
      <c r="E895" s="166"/>
      <c r="F895" s="199"/>
      <c r="G895" s="166"/>
      <c r="H895" s="196"/>
      <c r="I895" s="191"/>
      <c r="J895" s="191"/>
      <c r="K895" s="191"/>
      <c r="L895" s="191"/>
      <c r="M895" s="192"/>
      <c r="N895" s="192"/>
      <c r="O895" s="192"/>
      <c r="P895" s="192"/>
      <c r="Q895" s="192"/>
      <c r="R895" s="192"/>
      <c r="S895" s="197"/>
      <c r="T895" s="192"/>
      <c r="U895" s="192"/>
      <c r="V895" s="192"/>
      <c r="W895" s="192"/>
      <c r="X895" s="192"/>
      <c r="Y895" s="192"/>
      <c r="Z895" s="192"/>
      <c r="AA895" s="192"/>
      <c r="AB895" s="192"/>
      <c r="AC895" s="95"/>
      <c r="AD895" s="95"/>
      <c r="AE895" s="95"/>
      <c r="AF895" s="95"/>
      <c r="AG895" s="95"/>
      <c r="AH895" s="95"/>
    </row>
    <row r="896" ht="26.25" customHeight="1">
      <c r="A896" s="197"/>
      <c r="B896" s="197"/>
      <c r="C896" s="198"/>
      <c r="D896" s="166"/>
      <c r="E896" s="166"/>
      <c r="F896" s="199"/>
      <c r="G896" s="166"/>
      <c r="H896" s="196"/>
      <c r="I896" s="191"/>
      <c r="J896" s="191"/>
      <c r="K896" s="191"/>
      <c r="L896" s="191"/>
      <c r="M896" s="192"/>
      <c r="N896" s="192"/>
      <c r="O896" s="192"/>
      <c r="P896" s="192"/>
      <c r="Q896" s="192"/>
      <c r="R896" s="192"/>
      <c r="S896" s="197"/>
      <c r="T896" s="192"/>
      <c r="U896" s="192"/>
      <c r="V896" s="192"/>
      <c r="W896" s="192"/>
      <c r="X896" s="192"/>
      <c r="Y896" s="192"/>
      <c r="Z896" s="192"/>
      <c r="AA896" s="192"/>
      <c r="AB896" s="192"/>
      <c r="AC896" s="95"/>
      <c r="AD896" s="95"/>
      <c r="AE896" s="95"/>
      <c r="AF896" s="95"/>
      <c r="AG896" s="95"/>
      <c r="AH896" s="95"/>
    </row>
    <row r="897" ht="26.25" customHeight="1">
      <c r="A897" s="197"/>
      <c r="B897" s="197"/>
      <c r="C897" s="198"/>
      <c r="D897" s="166"/>
      <c r="E897" s="166"/>
      <c r="F897" s="199"/>
      <c r="G897" s="166"/>
      <c r="H897" s="196"/>
      <c r="I897" s="191"/>
      <c r="J897" s="191"/>
      <c r="K897" s="191"/>
      <c r="L897" s="191"/>
      <c r="M897" s="192"/>
      <c r="N897" s="192"/>
      <c r="O897" s="192"/>
      <c r="P897" s="192"/>
      <c r="Q897" s="192"/>
      <c r="R897" s="192"/>
      <c r="S897" s="197"/>
      <c r="T897" s="192"/>
      <c r="U897" s="192"/>
      <c r="V897" s="192"/>
      <c r="W897" s="192"/>
      <c r="X897" s="192"/>
      <c r="Y897" s="192"/>
      <c r="Z897" s="192"/>
      <c r="AA897" s="192"/>
      <c r="AB897" s="192"/>
      <c r="AC897" s="95"/>
      <c r="AD897" s="95"/>
      <c r="AE897" s="95"/>
      <c r="AF897" s="95"/>
      <c r="AG897" s="95"/>
      <c r="AH897" s="95"/>
    </row>
    <row r="898" ht="26.25" customHeight="1">
      <c r="A898" s="197"/>
      <c r="B898" s="197"/>
      <c r="C898" s="198"/>
      <c r="D898" s="166"/>
      <c r="E898" s="166"/>
      <c r="F898" s="199"/>
      <c r="G898" s="166"/>
      <c r="H898" s="196"/>
      <c r="I898" s="191"/>
      <c r="J898" s="191"/>
      <c r="K898" s="191"/>
      <c r="L898" s="191"/>
      <c r="M898" s="192"/>
      <c r="N898" s="192"/>
      <c r="O898" s="192"/>
      <c r="P898" s="192"/>
      <c r="Q898" s="192"/>
      <c r="R898" s="192"/>
      <c r="S898" s="197"/>
      <c r="T898" s="192"/>
      <c r="U898" s="192"/>
      <c r="V898" s="192"/>
      <c r="W898" s="192"/>
      <c r="X898" s="192"/>
      <c r="Y898" s="192"/>
      <c r="Z898" s="192"/>
      <c r="AA898" s="192"/>
      <c r="AB898" s="192"/>
      <c r="AC898" s="95"/>
      <c r="AD898" s="95"/>
      <c r="AE898" s="95"/>
      <c r="AF898" s="95"/>
      <c r="AG898" s="95"/>
      <c r="AH898" s="95"/>
    </row>
    <row r="899" ht="26.25" customHeight="1">
      <c r="A899" s="197"/>
      <c r="B899" s="197"/>
      <c r="C899" s="198"/>
      <c r="D899" s="166"/>
      <c r="E899" s="166"/>
      <c r="F899" s="199"/>
      <c r="G899" s="166"/>
      <c r="H899" s="196"/>
      <c r="I899" s="191"/>
      <c r="J899" s="191"/>
      <c r="K899" s="191"/>
      <c r="L899" s="191"/>
      <c r="M899" s="192"/>
      <c r="N899" s="192"/>
      <c r="O899" s="192"/>
      <c r="P899" s="192"/>
      <c r="Q899" s="192"/>
      <c r="R899" s="192"/>
      <c r="S899" s="197"/>
      <c r="T899" s="192"/>
      <c r="U899" s="192"/>
      <c r="V899" s="192"/>
      <c r="W899" s="192"/>
      <c r="X899" s="192"/>
      <c r="Y899" s="192"/>
      <c r="Z899" s="192"/>
      <c r="AA899" s="192"/>
      <c r="AB899" s="192"/>
      <c r="AC899" s="95"/>
      <c r="AD899" s="95"/>
      <c r="AE899" s="95"/>
      <c r="AF899" s="95"/>
      <c r="AG899" s="95"/>
      <c r="AH899" s="95"/>
    </row>
    <row r="900" ht="26.25" customHeight="1">
      <c r="A900" s="197"/>
      <c r="B900" s="197"/>
      <c r="C900" s="198"/>
      <c r="D900" s="166"/>
      <c r="E900" s="166"/>
      <c r="F900" s="199"/>
      <c r="G900" s="166"/>
      <c r="H900" s="196"/>
      <c r="I900" s="191"/>
      <c r="J900" s="191"/>
      <c r="K900" s="191"/>
      <c r="L900" s="191"/>
      <c r="M900" s="192"/>
      <c r="N900" s="192"/>
      <c r="O900" s="192"/>
      <c r="P900" s="192"/>
      <c r="Q900" s="192"/>
      <c r="R900" s="192"/>
      <c r="S900" s="197"/>
      <c r="T900" s="192"/>
      <c r="U900" s="192"/>
      <c r="V900" s="192"/>
      <c r="W900" s="192"/>
      <c r="X900" s="192"/>
      <c r="Y900" s="192"/>
      <c r="Z900" s="192"/>
      <c r="AA900" s="192"/>
      <c r="AB900" s="192"/>
      <c r="AC900" s="95"/>
      <c r="AD900" s="95"/>
      <c r="AE900" s="95"/>
      <c r="AF900" s="95"/>
      <c r="AG900" s="95"/>
      <c r="AH900" s="95"/>
    </row>
    <row r="901" ht="26.25" customHeight="1">
      <c r="A901" s="197"/>
      <c r="B901" s="197"/>
      <c r="C901" s="198"/>
      <c r="D901" s="166"/>
      <c r="E901" s="166"/>
      <c r="F901" s="199"/>
      <c r="G901" s="166"/>
      <c r="H901" s="196"/>
      <c r="I901" s="191"/>
      <c r="J901" s="191"/>
      <c r="K901" s="191"/>
      <c r="L901" s="191"/>
      <c r="M901" s="192"/>
      <c r="N901" s="192"/>
      <c r="O901" s="192"/>
      <c r="P901" s="192"/>
      <c r="Q901" s="192"/>
      <c r="R901" s="192"/>
      <c r="S901" s="197"/>
      <c r="T901" s="192"/>
      <c r="U901" s="192"/>
      <c r="V901" s="192"/>
      <c r="W901" s="192"/>
      <c r="X901" s="192"/>
      <c r="Y901" s="192"/>
      <c r="Z901" s="192"/>
      <c r="AA901" s="192"/>
      <c r="AB901" s="192"/>
      <c r="AC901" s="95"/>
      <c r="AD901" s="95"/>
      <c r="AE901" s="95"/>
      <c r="AF901" s="95"/>
      <c r="AG901" s="95"/>
      <c r="AH901" s="95"/>
    </row>
    <row r="902" ht="26.25" customHeight="1">
      <c r="A902" s="197"/>
      <c r="B902" s="197"/>
      <c r="C902" s="198"/>
      <c r="D902" s="166"/>
      <c r="E902" s="166"/>
      <c r="F902" s="199"/>
      <c r="G902" s="166"/>
      <c r="H902" s="196"/>
      <c r="I902" s="191"/>
      <c r="J902" s="191"/>
      <c r="K902" s="191"/>
      <c r="L902" s="191"/>
      <c r="M902" s="192"/>
      <c r="N902" s="192"/>
      <c r="O902" s="192"/>
      <c r="P902" s="192"/>
      <c r="Q902" s="192"/>
      <c r="R902" s="192"/>
      <c r="S902" s="197"/>
      <c r="T902" s="192"/>
      <c r="U902" s="192"/>
      <c r="V902" s="192"/>
      <c r="W902" s="192"/>
      <c r="X902" s="192"/>
      <c r="Y902" s="192"/>
      <c r="Z902" s="192"/>
      <c r="AA902" s="192"/>
      <c r="AB902" s="192"/>
      <c r="AC902" s="95"/>
      <c r="AD902" s="95"/>
      <c r="AE902" s="95"/>
      <c r="AF902" s="95"/>
      <c r="AG902" s="95"/>
      <c r="AH902" s="95"/>
    </row>
    <row r="903" ht="26.25" customHeight="1">
      <c r="A903" s="197"/>
      <c r="B903" s="197"/>
      <c r="C903" s="198"/>
      <c r="D903" s="166"/>
      <c r="E903" s="166"/>
      <c r="F903" s="199"/>
      <c r="G903" s="166"/>
      <c r="H903" s="196"/>
      <c r="I903" s="191"/>
      <c r="J903" s="191"/>
      <c r="K903" s="191"/>
      <c r="L903" s="191"/>
      <c r="M903" s="192"/>
      <c r="N903" s="192"/>
      <c r="O903" s="192"/>
      <c r="P903" s="192"/>
      <c r="Q903" s="192"/>
      <c r="R903" s="192"/>
      <c r="S903" s="197"/>
      <c r="T903" s="192"/>
      <c r="U903" s="192"/>
      <c r="V903" s="192"/>
      <c r="W903" s="192"/>
      <c r="X903" s="192"/>
      <c r="Y903" s="192"/>
      <c r="Z903" s="192"/>
      <c r="AA903" s="192"/>
      <c r="AB903" s="192"/>
      <c r="AC903" s="95"/>
      <c r="AD903" s="95"/>
      <c r="AE903" s="95"/>
      <c r="AF903" s="95"/>
      <c r="AG903" s="95"/>
      <c r="AH903" s="95"/>
    </row>
    <row r="904" ht="26.25" customHeight="1">
      <c r="A904" s="197"/>
      <c r="B904" s="197"/>
      <c r="C904" s="198"/>
      <c r="D904" s="166"/>
      <c r="E904" s="166"/>
      <c r="F904" s="199"/>
      <c r="G904" s="166"/>
      <c r="H904" s="196"/>
      <c r="I904" s="191"/>
      <c r="J904" s="191"/>
      <c r="K904" s="191"/>
      <c r="L904" s="191"/>
      <c r="M904" s="192"/>
      <c r="N904" s="192"/>
      <c r="O904" s="192"/>
      <c r="P904" s="192"/>
      <c r="Q904" s="192"/>
      <c r="R904" s="192"/>
      <c r="S904" s="197"/>
      <c r="T904" s="192"/>
      <c r="U904" s="192"/>
      <c r="V904" s="192"/>
      <c r="W904" s="192"/>
      <c r="X904" s="192"/>
      <c r="Y904" s="192"/>
      <c r="Z904" s="192"/>
      <c r="AA904" s="192"/>
      <c r="AB904" s="192"/>
      <c r="AC904" s="95"/>
      <c r="AD904" s="95"/>
      <c r="AE904" s="95"/>
      <c r="AF904" s="95"/>
      <c r="AG904" s="95"/>
      <c r="AH904" s="95"/>
    </row>
    <row r="905" ht="26.25" customHeight="1">
      <c r="A905" s="197"/>
      <c r="B905" s="197"/>
      <c r="C905" s="198"/>
      <c r="D905" s="166"/>
      <c r="E905" s="166"/>
      <c r="F905" s="199"/>
      <c r="G905" s="166"/>
      <c r="H905" s="196"/>
      <c r="I905" s="191"/>
      <c r="J905" s="191"/>
      <c r="K905" s="191"/>
      <c r="L905" s="191"/>
      <c r="M905" s="192"/>
      <c r="N905" s="192"/>
      <c r="O905" s="192"/>
      <c r="P905" s="192"/>
      <c r="Q905" s="192"/>
      <c r="R905" s="192"/>
      <c r="S905" s="197"/>
      <c r="T905" s="192"/>
      <c r="U905" s="192"/>
      <c r="V905" s="192"/>
      <c r="W905" s="192"/>
      <c r="X905" s="192"/>
      <c r="Y905" s="192"/>
      <c r="Z905" s="192"/>
      <c r="AA905" s="192"/>
      <c r="AB905" s="192"/>
      <c r="AC905" s="95"/>
      <c r="AD905" s="95"/>
      <c r="AE905" s="95"/>
      <c r="AF905" s="95"/>
      <c r="AG905" s="95"/>
      <c r="AH905" s="95"/>
    </row>
    <row r="906" ht="26.25" customHeight="1">
      <c r="A906" s="197"/>
      <c r="B906" s="197"/>
      <c r="C906" s="198"/>
      <c r="D906" s="166"/>
      <c r="E906" s="166"/>
      <c r="F906" s="199"/>
      <c r="G906" s="166"/>
      <c r="H906" s="196"/>
      <c r="I906" s="191"/>
      <c r="J906" s="191"/>
      <c r="K906" s="191"/>
      <c r="L906" s="191"/>
      <c r="M906" s="192"/>
      <c r="N906" s="192"/>
      <c r="O906" s="192"/>
      <c r="P906" s="192"/>
      <c r="Q906" s="192"/>
      <c r="R906" s="192"/>
      <c r="S906" s="197"/>
      <c r="T906" s="192"/>
      <c r="U906" s="192"/>
      <c r="V906" s="192"/>
      <c r="W906" s="192"/>
      <c r="X906" s="192"/>
      <c r="Y906" s="192"/>
      <c r="Z906" s="192"/>
      <c r="AA906" s="192"/>
      <c r="AB906" s="192"/>
      <c r="AC906" s="95"/>
      <c r="AD906" s="95"/>
      <c r="AE906" s="95"/>
      <c r="AF906" s="95"/>
      <c r="AG906" s="95"/>
      <c r="AH906" s="95"/>
    </row>
    <row r="907" ht="26.25" customHeight="1">
      <c r="A907" s="197"/>
      <c r="B907" s="197"/>
      <c r="C907" s="198"/>
      <c r="D907" s="166"/>
      <c r="E907" s="166"/>
      <c r="F907" s="199"/>
      <c r="G907" s="166"/>
      <c r="H907" s="196"/>
      <c r="I907" s="191"/>
      <c r="J907" s="191"/>
      <c r="K907" s="191"/>
      <c r="L907" s="191"/>
      <c r="M907" s="192"/>
      <c r="N907" s="192"/>
      <c r="O907" s="192"/>
      <c r="P907" s="192"/>
      <c r="Q907" s="192"/>
      <c r="R907" s="192"/>
      <c r="S907" s="197"/>
      <c r="T907" s="192"/>
      <c r="U907" s="192"/>
      <c r="V907" s="192"/>
      <c r="W907" s="192"/>
      <c r="X907" s="192"/>
      <c r="Y907" s="192"/>
      <c r="Z907" s="192"/>
      <c r="AA907" s="192"/>
      <c r="AB907" s="192"/>
      <c r="AC907" s="95"/>
      <c r="AD907" s="95"/>
      <c r="AE907" s="95"/>
      <c r="AF907" s="95"/>
      <c r="AG907" s="95"/>
      <c r="AH907" s="95"/>
    </row>
    <row r="908" ht="26.25" customHeight="1">
      <c r="A908" s="197"/>
      <c r="B908" s="197"/>
      <c r="C908" s="198"/>
      <c r="D908" s="166"/>
      <c r="E908" s="166"/>
      <c r="F908" s="199"/>
      <c r="G908" s="166"/>
      <c r="H908" s="196"/>
      <c r="I908" s="191"/>
      <c r="J908" s="191"/>
      <c r="K908" s="191"/>
      <c r="L908" s="191"/>
      <c r="M908" s="192"/>
      <c r="N908" s="192"/>
      <c r="O908" s="192"/>
      <c r="P908" s="192"/>
      <c r="Q908" s="192"/>
      <c r="R908" s="192"/>
      <c r="S908" s="197"/>
      <c r="T908" s="192"/>
      <c r="U908" s="192"/>
      <c r="V908" s="192"/>
      <c r="W908" s="192"/>
      <c r="X908" s="192"/>
      <c r="Y908" s="192"/>
      <c r="Z908" s="192"/>
      <c r="AA908" s="192"/>
      <c r="AB908" s="192"/>
      <c r="AC908" s="95"/>
      <c r="AD908" s="95"/>
      <c r="AE908" s="95"/>
      <c r="AF908" s="95"/>
      <c r="AG908" s="95"/>
      <c r="AH908" s="95"/>
    </row>
    <row r="909" ht="26.25" customHeight="1">
      <c r="A909" s="197"/>
      <c r="B909" s="197"/>
      <c r="C909" s="198"/>
      <c r="D909" s="166"/>
      <c r="E909" s="166"/>
      <c r="F909" s="199"/>
      <c r="G909" s="166"/>
      <c r="H909" s="196"/>
      <c r="I909" s="191"/>
      <c r="J909" s="191"/>
      <c r="K909" s="191"/>
      <c r="L909" s="191"/>
      <c r="M909" s="192"/>
      <c r="N909" s="192"/>
      <c r="O909" s="192"/>
      <c r="P909" s="192"/>
      <c r="Q909" s="192"/>
      <c r="R909" s="192"/>
      <c r="S909" s="197"/>
      <c r="T909" s="192"/>
      <c r="U909" s="192"/>
      <c r="V909" s="192"/>
      <c r="W909" s="192"/>
      <c r="X909" s="192"/>
      <c r="Y909" s="192"/>
      <c r="Z909" s="192"/>
      <c r="AA909" s="192"/>
      <c r="AB909" s="192"/>
      <c r="AC909" s="95"/>
      <c r="AD909" s="95"/>
      <c r="AE909" s="95"/>
      <c r="AF909" s="95"/>
      <c r="AG909" s="95"/>
      <c r="AH909" s="95"/>
    </row>
    <row r="910" ht="26.25" customHeight="1">
      <c r="A910" s="197"/>
      <c r="B910" s="197"/>
      <c r="C910" s="198"/>
      <c r="D910" s="166"/>
      <c r="E910" s="166"/>
      <c r="F910" s="199"/>
      <c r="G910" s="166"/>
      <c r="H910" s="196"/>
      <c r="I910" s="191"/>
      <c r="J910" s="191"/>
      <c r="K910" s="191"/>
      <c r="L910" s="191"/>
      <c r="M910" s="192"/>
      <c r="N910" s="192"/>
      <c r="O910" s="192"/>
      <c r="P910" s="192"/>
      <c r="Q910" s="192"/>
      <c r="R910" s="192"/>
      <c r="S910" s="197"/>
      <c r="T910" s="192"/>
      <c r="U910" s="192"/>
      <c r="V910" s="192"/>
      <c r="W910" s="192"/>
      <c r="X910" s="192"/>
      <c r="Y910" s="192"/>
      <c r="Z910" s="192"/>
      <c r="AA910" s="192"/>
      <c r="AB910" s="192"/>
      <c r="AC910" s="95"/>
      <c r="AD910" s="95"/>
      <c r="AE910" s="95"/>
      <c r="AF910" s="95"/>
      <c r="AG910" s="95"/>
      <c r="AH910" s="95"/>
    </row>
    <row r="911" ht="26.25" customHeight="1">
      <c r="A911" s="197"/>
      <c r="B911" s="197"/>
      <c r="C911" s="198"/>
      <c r="D911" s="166"/>
      <c r="E911" s="166"/>
      <c r="F911" s="199"/>
      <c r="G911" s="166"/>
      <c r="H911" s="196"/>
      <c r="I911" s="191"/>
      <c r="J911" s="191"/>
      <c r="K911" s="191"/>
      <c r="L911" s="191"/>
      <c r="M911" s="192"/>
      <c r="N911" s="192"/>
      <c r="O911" s="192"/>
      <c r="P911" s="192"/>
      <c r="Q911" s="192"/>
      <c r="R911" s="192"/>
      <c r="S911" s="197"/>
      <c r="T911" s="192"/>
      <c r="U911" s="192"/>
      <c r="V911" s="192"/>
      <c r="W911" s="192"/>
      <c r="X911" s="192"/>
      <c r="Y911" s="192"/>
      <c r="Z911" s="192"/>
      <c r="AA911" s="192"/>
      <c r="AB911" s="192"/>
      <c r="AC911" s="95"/>
      <c r="AD911" s="95"/>
      <c r="AE911" s="95"/>
      <c r="AF911" s="95"/>
      <c r="AG911" s="95"/>
      <c r="AH911" s="95"/>
    </row>
    <row r="912" ht="26.25" customHeight="1">
      <c r="A912" s="197"/>
      <c r="B912" s="197"/>
      <c r="C912" s="198"/>
      <c r="D912" s="166"/>
      <c r="E912" s="166"/>
      <c r="F912" s="199"/>
      <c r="G912" s="166"/>
      <c r="H912" s="196"/>
      <c r="I912" s="191"/>
      <c r="J912" s="191"/>
      <c r="K912" s="191"/>
      <c r="L912" s="191"/>
      <c r="M912" s="192"/>
      <c r="N912" s="192"/>
      <c r="O912" s="192"/>
      <c r="P912" s="192"/>
      <c r="Q912" s="192"/>
      <c r="R912" s="192"/>
      <c r="S912" s="197"/>
      <c r="T912" s="192"/>
      <c r="U912" s="192"/>
      <c r="V912" s="192"/>
      <c r="W912" s="192"/>
      <c r="X912" s="192"/>
      <c r="Y912" s="192"/>
      <c r="Z912" s="192"/>
      <c r="AA912" s="192"/>
      <c r="AB912" s="192"/>
      <c r="AC912" s="95"/>
      <c r="AD912" s="95"/>
      <c r="AE912" s="95"/>
      <c r="AF912" s="95"/>
      <c r="AG912" s="95"/>
      <c r="AH912" s="95"/>
    </row>
    <row r="913" ht="26.25" customHeight="1">
      <c r="A913" s="197"/>
      <c r="B913" s="197"/>
      <c r="C913" s="198"/>
      <c r="D913" s="166"/>
      <c r="E913" s="166"/>
      <c r="F913" s="199"/>
      <c r="G913" s="166"/>
      <c r="H913" s="196"/>
      <c r="I913" s="191"/>
      <c r="J913" s="191"/>
      <c r="K913" s="191"/>
      <c r="L913" s="191"/>
      <c r="M913" s="192"/>
      <c r="N913" s="192"/>
      <c r="O913" s="192"/>
      <c r="P913" s="192"/>
      <c r="Q913" s="192"/>
      <c r="R913" s="192"/>
      <c r="S913" s="197"/>
      <c r="T913" s="192"/>
      <c r="U913" s="192"/>
      <c r="V913" s="192"/>
      <c r="W913" s="192"/>
      <c r="X913" s="192"/>
      <c r="Y913" s="192"/>
      <c r="Z913" s="192"/>
      <c r="AA913" s="192"/>
      <c r="AB913" s="192"/>
      <c r="AC913" s="95"/>
      <c r="AD913" s="95"/>
      <c r="AE913" s="95"/>
      <c r="AF913" s="95"/>
      <c r="AG913" s="95"/>
      <c r="AH913" s="95"/>
    </row>
    <row r="914" ht="26.25" customHeight="1">
      <c r="A914" s="197"/>
      <c r="B914" s="197"/>
      <c r="C914" s="198"/>
      <c r="D914" s="166"/>
      <c r="E914" s="166"/>
      <c r="F914" s="199"/>
      <c r="G914" s="166"/>
      <c r="H914" s="196"/>
      <c r="I914" s="191"/>
      <c r="J914" s="191"/>
      <c r="K914" s="191"/>
      <c r="L914" s="191"/>
      <c r="M914" s="192"/>
      <c r="N914" s="192"/>
      <c r="O914" s="192"/>
      <c r="P914" s="192"/>
      <c r="Q914" s="192"/>
      <c r="R914" s="192"/>
      <c r="S914" s="197"/>
      <c r="T914" s="192"/>
      <c r="U914" s="192"/>
      <c r="V914" s="192"/>
      <c r="W914" s="192"/>
      <c r="X914" s="192"/>
      <c r="Y914" s="192"/>
      <c r="Z914" s="192"/>
      <c r="AA914" s="192"/>
      <c r="AB914" s="192"/>
      <c r="AC914" s="95"/>
      <c r="AD914" s="95"/>
      <c r="AE914" s="95"/>
      <c r="AF914" s="95"/>
      <c r="AG914" s="95"/>
      <c r="AH914" s="95"/>
    </row>
    <row r="915" ht="26.25" customHeight="1">
      <c r="A915" s="197"/>
      <c r="B915" s="197"/>
      <c r="C915" s="198"/>
      <c r="D915" s="166"/>
      <c r="E915" s="166"/>
      <c r="F915" s="199"/>
      <c r="G915" s="166"/>
      <c r="H915" s="196"/>
      <c r="I915" s="191"/>
      <c r="J915" s="191"/>
      <c r="K915" s="191"/>
      <c r="L915" s="191"/>
      <c r="M915" s="192"/>
      <c r="N915" s="192"/>
      <c r="O915" s="192"/>
      <c r="P915" s="192"/>
      <c r="Q915" s="192"/>
      <c r="R915" s="192"/>
      <c r="S915" s="197"/>
      <c r="T915" s="192"/>
      <c r="U915" s="192"/>
      <c r="V915" s="192"/>
      <c r="W915" s="192"/>
      <c r="X915" s="192"/>
      <c r="Y915" s="192"/>
      <c r="Z915" s="192"/>
      <c r="AA915" s="192"/>
      <c r="AB915" s="192"/>
      <c r="AC915" s="95"/>
      <c r="AD915" s="95"/>
      <c r="AE915" s="95"/>
      <c r="AF915" s="95"/>
      <c r="AG915" s="95"/>
      <c r="AH915" s="95"/>
    </row>
    <row r="916" ht="26.25" customHeight="1">
      <c r="A916" s="197"/>
      <c r="B916" s="197"/>
      <c r="C916" s="198"/>
      <c r="D916" s="166"/>
      <c r="E916" s="166"/>
      <c r="F916" s="199"/>
      <c r="G916" s="166"/>
      <c r="H916" s="196"/>
      <c r="I916" s="191"/>
      <c r="J916" s="191"/>
      <c r="K916" s="191"/>
      <c r="L916" s="191"/>
      <c r="M916" s="192"/>
      <c r="N916" s="192"/>
      <c r="O916" s="192"/>
      <c r="P916" s="192"/>
      <c r="Q916" s="192"/>
      <c r="R916" s="192"/>
      <c r="S916" s="197"/>
      <c r="T916" s="192"/>
      <c r="U916" s="192"/>
      <c r="V916" s="192"/>
      <c r="W916" s="192"/>
      <c r="X916" s="192"/>
      <c r="Y916" s="192"/>
      <c r="Z916" s="192"/>
      <c r="AA916" s="192"/>
      <c r="AB916" s="192"/>
      <c r="AC916" s="95"/>
      <c r="AD916" s="95"/>
      <c r="AE916" s="95"/>
      <c r="AF916" s="95"/>
      <c r="AG916" s="95"/>
      <c r="AH916" s="95"/>
    </row>
    <row r="917" ht="26.25" customHeight="1">
      <c r="A917" s="197"/>
      <c r="B917" s="197"/>
      <c r="C917" s="198"/>
      <c r="D917" s="166"/>
      <c r="E917" s="166"/>
      <c r="F917" s="199"/>
      <c r="G917" s="166"/>
      <c r="H917" s="196"/>
      <c r="I917" s="191"/>
      <c r="J917" s="191"/>
      <c r="K917" s="191"/>
      <c r="L917" s="191"/>
      <c r="M917" s="192"/>
      <c r="N917" s="192"/>
      <c r="O917" s="192"/>
      <c r="P917" s="192"/>
      <c r="Q917" s="192"/>
      <c r="R917" s="192"/>
      <c r="S917" s="197"/>
      <c r="T917" s="192"/>
      <c r="U917" s="192"/>
      <c r="V917" s="192"/>
      <c r="W917" s="192"/>
      <c r="X917" s="192"/>
      <c r="Y917" s="192"/>
      <c r="Z917" s="192"/>
      <c r="AA917" s="192"/>
      <c r="AB917" s="192"/>
      <c r="AC917" s="95"/>
      <c r="AD917" s="95"/>
      <c r="AE917" s="95"/>
      <c r="AF917" s="95"/>
      <c r="AG917" s="95"/>
      <c r="AH917" s="95"/>
    </row>
    <row r="918" ht="26.25" customHeight="1">
      <c r="A918" s="197"/>
      <c r="B918" s="197"/>
      <c r="C918" s="198"/>
      <c r="D918" s="166"/>
      <c r="E918" s="166"/>
      <c r="F918" s="199"/>
      <c r="G918" s="166"/>
      <c r="H918" s="196"/>
      <c r="I918" s="191"/>
      <c r="J918" s="191"/>
      <c r="K918" s="191"/>
      <c r="L918" s="191"/>
      <c r="M918" s="192"/>
      <c r="N918" s="192"/>
      <c r="O918" s="192"/>
      <c r="P918" s="192"/>
      <c r="Q918" s="192"/>
      <c r="R918" s="192"/>
      <c r="S918" s="197"/>
      <c r="T918" s="192"/>
      <c r="U918" s="192"/>
      <c r="V918" s="192"/>
      <c r="W918" s="192"/>
      <c r="X918" s="192"/>
      <c r="Y918" s="192"/>
      <c r="Z918" s="192"/>
      <c r="AA918" s="192"/>
      <c r="AB918" s="192"/>
      <c r="AC918" s="95"/>
      <c r="AD918" s="95"/>
      <c r="AE918" s="95"/>
      <c r="AF918" s="95"/>
      <c r="AG918" s="95"/>
      <c r="AH918" s="95"/>
    </row>
    <row r="919" ht="26.25" customHeight="1">
      <c r="A919" s="197"/>
      <c r="B919" s="197"/>
      <c r="C919" s="198"/>
      <c r="D919" s="166"/>
      <c r="E919" s="166"/>
      <c r="F919" s="199"/>
      <c r="G919" s="166"/>
      <c r="H919" s="196"/>
      <c r="I919" s="191"/>
      <c r="J919" s="191"/>
      <c r="K919" s="191"/>
      <c r="L919" s="191"/>
      <c r="M919" s="192"/>
      <c r="N919" s="192"/>
      <c r="O919" s="192"/>
      <c r="P919" s="192"/>
      <c r="Q919" s="192"/>
      <c r="R919" s="192"/>
      <c r="S919" s="197"/>
      <c r="T919" s="192"/>
      <c r="U919" s="192"/>
      <c r="V919" s="192"/>
      <c r="W919" s="192"/>
      <c r="X919" s="192"/>
      <c r="Y919" s="192"/>
      <c r="Z919" s="192"/>
      <c r="AA919" s="192"/>
      <c r="AB919" s="192"/>
      <c r="AC919" s="95"/>
      <c r="AD919" s="95"/>
      <c r="AE919" s="95"/>
      <c r="AF919" s="95"/>
      <c r="AG919" s="95"/>
      <c r="AH919" s="95"/>
    </row>
    <row r="920" ht="26.25" customHeight="1">
      <c r="A920" s="197"/>
      <c r="B920" s="197"/>
      <c r="C920" s="198"/>
      <c r="D920" s="166"/>
      <c r="E920" s="166"/>
      <c r="F920" s="199"/>
      <c r="G920" s="166"/>
      <c r="H920" s="196"/>
      <c r="I920" s="191"/>
      <c r="J920" s="191"/>
      <c r="K920" s="191"/>
      <c r="L920" s="191"/>
      <c r="M920" s="192"/>
      <c r="N920" s="192"/>
      <c r="O920" s="192"/>
      <c r="P920" s="192"/>
      <c r="Q920" s="192"/>
      <c r="R920" s="192"/>
      <c r="S920" s="197"/>
      <c r="T920" s="192"/>
      <c r="U920" s="192"/>
      <c r="V920" s="192"/>
      <c r="W920" s="192"/>
      <c r="X920" s="192"/>
      <c r="Y920" s="192"/>
      <c r="Z920" s="192"/>
      <c r="AA920" s="192"/>
      <c r="AB920" s="192"/>
      <c r="AC920" s="95"/>
      <c r="AD920" s="95"/>
      <c r="AE920" s="95"/>
      <c r="AF920" s="95"/>
      <c r="AG920" s="95"/>
      <c r="AH920" s="95"/>
    </row>
    <row r="921" ht="26.25" customHeight="1">
      <c r="A921" s="197"/>
      <c r="B921" s="197"/>
      <c r="C921" s="198"/>
      <c r="D921" s="166"/>
      <c r="E921" s="166"/>
      <c r="F921" s="199"/>
      <c r="G921" s="166"/>
      <c r="H921" s="196"/>
      <c r="I921" s="191"/>
      <c r="J921" s="191"/>
      <c r="K921" s="191"/>
      <c r="L921" s="191"/>
      <c r="M921" s="192"/>
      <c r="N921" s="192"/>
      <c r="O921" s="192"/>
      <c r="P921" s="192"/>
      <c r="Q921" s="192"/>
      <c r="R921" s="192"/>
      <c r="S921" s="197"/>
      <c r="T921" s="192"/>
      <c r="U921" s="192"/>
      <c r="V921" s="192"/>
      <c r="W921" s="192"/>
      <c r="X921" s="192"/>
      <c r="Y921" s="192"/>
      <c r="Z921" s="192"/>
      <c r="AA921" s="192"/>
      <c r="AB921" s="192"/>
      <c r="AC921" s="95"/>
      <c r="AD921" s="95"/>
      <c r="AE921" s="95"/>
      <c r="AF921" s="95"/>
      <c r="AG921" s="95"/>
      <c r="AH921" s="95"/>
    </row>
    <row r="922" ht="26.25" customHeight="1">
      <c r="A922" s="197"/>
      <c r="B922" s="197"/>
      <c r="C922" s="198"/>
      <c r="D922" s="166"/>
      <c r="E922" s="166"/>
      <c r="F922" s="199"/>
      <c r="G922" s="166"/>
      <c r="H922" s="196"/>
      <c r="I922" s="191"/>
      <c r="J922" s="191"/>
      <c r="K922" s="191"/>
      <c r="L922" s="191"/>
      <c r="M922" s="192"/>
      <c r="N922" s="192"/>
      <c r="O922" s="192"/>
      <c r="P922" s="192"/>
      <c r="Q922" s="192"/>
      <c r="R922" s="192"/>
      <c r="S922" s="197"/>
      <c r="T922" s="192"/>
      <c r="U922" s="192"/>
      <c r="V922" s="192"/>
      <c r="W922" s="192"/>
      <c r="X922" s="192"/>
      <c r="Y922" s="192"/>
      <c r="Z922" s="192"/>
      <c r="AA922" s="192"/>
      <c r="AB922" s="192"/>
      <c r="AC922" s="95"/>
      <c r="AD922" s="95"/>
      <c r="AE922" s="95"/>
      <c r="AF922" s="95"/>
      <c r="AG922" s="95"/>
      <c r="AH922" s="95"/>
    </row>
    <row r="923" ht="26.25" customHeight="1">
      <c r="A923" s="197"/>
      <c r="B923" s="197"/>
      <c r="C923" s="198"/>
      <c r="D923" s="166"/>
      <c r="E923" s="166"/>
      <c r="F923" s="199"/>
      <c r="G923" s="166"/>
      <c r="H923" s="196"/>
      <c r="I923" s="191"/>
      <c r="J923" s="191"/>
      <c r="K923" s="191"/>
      <c r="L923" s="191"/>
      <c r="M923" s="192"/>
      <c r="N923" s="192"/>
      <c r="O923" s="192"/>
      <c r="P923" s="192"/>
      <c r="Q923" s="192"/>
      <c r="R923" s="192"/>
      <c r="S923" s="197"/>
      <c r="T923" s="192"/>
      <c r="U923" s="192"/>
      <c r="V923" s="192"/>
      <c r="W923" s="192"/>
      <c r="X923" s="192"/>
      <c r="Y923" s="192"/>
      <c r="Z923" s="192"/>
      <c r="AA923" s="192"/>
      <c r="AB923" s="192"/>
      <c r="AC923" s="95"/>
      <c r="AD923" s="95"/>
      <c r="AE923" s="95"/>
      <c r="AF923" s="95"/>
      <c r="AG923" s="95"/>
      <c r="AH923" s="95"/>
    </row>
    <row r="924" ht="26.25" customHeight="1">
      <c r="A924" s="197"/>
      <c r="B924" s="197"/>
      <c r="C924" s="198"/>
      <c r="D924" s="166"/>
      <c r="E924" s="166"/>
      <c r="F924" s="199"/>
      <c r="G924" s="166"/>
      <c r="H924" s="196"/>
      <c r="I924" s="191"/>
      <c r="J924" s="191"/>
      <c r="K924" s="191"/>
      <c r="L924" s="191"/>
      <c r="M924" s="192"/>
      <c r="N924" s="192"/>
      <c r="O924" s="192"/>
      <c r="P924" s="192"/>
      <c r="Q924" s="192"/>
      <c r="R924" s="192"/>
      <c r="S924" s="197"/>
      <c r="T924" s="192"/>
      <c r="U924" s="192"/>
      <c r="V924" s="192"/>
      <c r="W924" s="192"/>
      <c r="X924" s="192"/>
      <c r="Y924" s="192"/>
      <c r="Z924" s="192"/>
      <c r="AA924" s="192"/>
      <c r="AB924" s="192"/>
      <c r="AC924" s="95"/>
      <c r="AD924" s="95"/>
      <c r="AE924" s="95"/>
      <c r="AF924" s="95"/>
      <c r="AG924" s="95"/>
      <c r="AH924" s="95"/>
    </row>
    <row r="925" ht="26.25" customHeight="1">
      <c r="A925" s="197"/>
      <c r="B925" s="197"/>
      <c r="C925" s="198"/>
      <c r="D925" s="166"/>
      <c r="E925" s="166"/>
      <c r="F925" s="199"/>
      <c r="G925" s="166"/>
      <c r="H925" s="196"/>
      <c r="I925" s="191"/>
      <c r="J925" s="191"/>
      <c r="K925" s="191"/>
      <c r="L925" s="191"/>
      <c r="M925" s="192"/>
      <c r="N925" s="192"/>
      <c r="O925" s="192"/>
      <c r="P925" s="192"/>
      <c r="Q925" s="192"/>
      <c r="R925" s="192"/>
      <c r="S925" s="197"/>
      <c r="T925" s="192"/>
      <c r="U925" s="192"/>
      <c r="V925" s="192"/>
      <c r="W925" s="192"/>
      <c r="X925" s="192"/>
      <c r="Y925" s="192"/>
      <c r="Z925" s="192"/>
      <c r="AA925" s="192"/>
      <c r="AB925" s="192"/>
      <c r="AC925" s="95"/>
      <c r="AD925" s="95"/>
      <c r="AE925" s="95"/>
      <c r="AF925" s="95"/>
      <c r="AG925" s="95"/>
      <c r="AH925" s="95"/>
    </row>
    <row r="926" ht="26.25" customHeight="1">
      <c r="A926" s="197"/>
      <c r="B926" s="197"/>
      <c r="C926" s="198"/>
      <c r="D926" s="166"/>
      <c r="E926" s="166"/>
      <c r="F926" s="199"/>
      <c r="G926" s="166"/>
      <c r="H926" s="196"/>
      <c r="I926" s="191"/>
      <c r="J926" s="191"/>
      <c r="K926" s="191"/>
      <c r="L926" s="191"/>
      <c r="M926" s="192"/>
      <c r="N926" s="192"/>
      <c r="O926" s="192"/>
      <c r="P926" s="192"/>
      <c r="Q926" s="192"/>
      <c r="R926" s="192"/>
      <c r="S926" s="197"/>
      <c r="T926" s="192"/>
      <c r="U926" s="192"/>
      <c r="V926" s="192"/>
      <c r="W926" s="192"/>
      <c r="X926" s="192"/>
      <c r="Y926" s="192"/>
      <c r="Z926" s="192"/>
      <c r="AA926" s="192"/>
      <c r="AB926" s="192"/>
      <c r="AC926" s="95"/>
      <c r="AD926" s="95"/>
      <c r="AE926" s="95"/>
      <c r="AF926" s="95"/>
      <c r="AG926" s="95"/>
      <c r="AH926" s="95"/>
    </row>
    <row r="927" ht="26.25" customHeight="1">
      <c r="A927" s="197"/>
      <c r="B927" s="197"/>
      <c r="C927" s="198"/>
      <c r="D927" s="166"/>
      <c r="E927" s="166"/>
      <c r="F927" s="199"/>
      <c r="G927" s="166"/>
      <c r="H927" s="196"/>
      <c r="I927" s="191"/>
      <c r="J927" s="191"/>
      <c r="K927" s="191"/>
      <c r="L927" s="191"/>
      <c r="M927" s="192"/>
      <c r="N927" s="192"/>
      <c r="O927" s="192"/>
      <c r="P927" s="192"/>
      <c r="Q927" s="192"/>
      <c r="R927" s="192"/>
      <c r="S927" s="197"/>
      <c r="T927" s="192"/>
      <c r="U927" s="192"/>
      <c r="V927" s="192"/>
      <c r="W927" s="192"/>
      <c r="X927" s="192"/>
      <c r="Y927" s="192"/>
      <c r="Z927" s="192"/>
      <c r="AA927" s="192"/>
      <c r="AB927" s="192"/>
      <c r="AC927" s="95"/>
      <c r="AD927" s="95"/>
      <c r="AE927" s="95"/>
      <c r="AF927" s="95"/>
      <c r="AG927" s="95"/>
      <c r="AH927" s="95"/>
    </row>
    <row r="928" ht="26.25" customHeight="1">
      <c r="A928" s="197"/>
      <c r="B928" s="197"/>
      <c r="C928" s="198"/>
      <c r="D928" s="166"/>
      <c r="E928" s="166"/>
      <c r="F928" s="199"/>
      <c r="G928" s="166"/>
      <c r="H928" s="196"/>
      <c r="I928" s="191"/>
      <c r="J928" s="191"/>
      <c r="K928" s="191"/>
      <c r="L928" s="191"/>
      <c r="M928" s="192"/>
      <c r="N928" s="192"/>
      <c r="O928" s="192"/>
      <c r="P928" s="192"/>
      <c r="Q928" s="192"/>
      <c r="R928" s="192"/>
      <c r="S928" s="197"/>
      <c r="T928" s="192"/>
      <c r="U928" s="192"/>
      <c r="V928" s="192"/>
      <c r="W928" s="192"/>
      <c r="X928" s="192"/>
      <c r="Y928" s="192"/>
      <c r="Z928" s="192"/>
      <c r="AA928" s="192"/>
      <c r="AB928" s="192"/>
      <c r="AC928" s="95"/>
      <c r="AD928" s="95"/>
      <c r="AE928" s="95"/>
      <c r="AF928" s="95"/>
      <c r="AG928" s="95"/>
      <c r="AH928" s="95"/>
    </row>
    <row r="929" ht="26.25" customHeight="1">
      <c r="A929" s="197"/>
      <c r="B929" s="197"/>
      <c r="C929" s="198"/>
      <c r="D929" s="166"/>
      <c r="E929" s="166"/>
      <c r="F929" s="199"/>
      <c r="G929" s="166"/>
      <c r="H929" s="196"/>
      <c r="I929" s="191"/>
      <c r="J929" s="191"/>
      <c r="K929" s="191"/>
      <c r="L929" s="191"/>
      <c r="M929" s="192"/>
      <c r="N929" s="192"/>
      <c r="O929" s="192"/>
      <c r="P929" s="192"/>
      <c r="Q929" s="192"/>
      <c r="R929" s="192"/>
      <c r="S929" s="197"/>
      <c r="T929" s="192"/>
      <c r="U929" s="192"/>
      <c r="V929" s="192"/>
      <c r="W929" s="192"/>
      <c r="X929" s="192"/>
      <c r="Y929" s="192"/>
      <c r="Z929" s="192"/>
      <c r="AA929" s="192"/>
      <c r="AB929" s="192"/>
      <c r="AC929" s="95"/>
      <c r="AD929" s="95"/>
      <c r="AE929" s="95"/>
      <c r="AF929" s="95"/>
      <c r="AG929" s="95"/>
      <c r="AH929" s="95"/>
    </row>
    <row r="930" ht="26.25" customHeight="1">
      <c r="A930" s="197"/>
      <c r="B930" s="197"/>
      <c r="C930" s="198"/>
      <c r="D930" s="166"/>
      <c r="E930" s="166"/>
      <c r="F930" s="199"/>
      <c r="G930" s="166"/>
      <c r="H930" s="196"/>
      <c r="I930" s="191"/>
      <c r="J930" s="191"/>
      <c r="K930" s="191"/>
      <c r="L930" s="191"/>
      <c r="M930" s="192"/>
      <c r="N930" s="192"/>
      <c r="O930" s="192"/>
      <c r="P930" s="192"/>
      <c r="Q930" s="192"/>
      <c r="R930" s="192"/>
      <c r="S930" s="197"/>
      <c r="T930" s="192"/>
      <c r="U930" s="192"/>
      <c r="V930" s="192"/>
      <c r="W930" s="192"/>
      <c r="X930" s="192"/>
      <c r="Y930" s="192"/>
      <c r="Z930" s="192"/>
      <c r="AA930" s="192"/>
      <c r="AB930" s="192"/>
      <c r="AC930" s="95"/>
      <c r="AD930" s="95"/>
      <c r="AE930" s="95"/>
      <c r="AF930" s="95"/>
      <c r="AG930" s="95"/>
      <c r="AH930" s="95"/>
    </row>
    <row r="931" ht="26.25" customHeight="1">
      <c r="A931" s="197"/>
      <c r="B931" s="197"/>
      <c r="C931" s="198"/>
      <c r="D931" s="166"/>
      <c r="E931" s="166"/>
      <c r="F931" s="199"/>
      <c r="G931" s="166"/>
      <c r="H931" s="196"/>
      <c r="I931" s="191"/>
      <c r="J931" s="191"/>
      <c r="K931" s="191"/>
      <c r="L931" s="191"/>
      <c r="M931" s="192"/>
      <c r="N931" s="192"/>
      <c r="O931" s="192"/>
      <c r="P931" s="192"/>
      <c r="Q931" s="192"/>
      <c r="R931" s="192"/>
      <c r="S931" s="197"/>
      <c r="T931" s="192"/>
      <c r="U931" s="192"/>
      <c r="V931" s="192"/>
      <c r="W931" s="192"/>
      <c r="X931" s="192"/>
      <c r="Y931" s="192"/>
      <c r="Z931" s="192"/>
      <c r="AA931" s="192"/>
      <c r="AB931" s="192"/>
      <c r="AC931" s="95"/>
      <c r="AD931" s="95"/>
      <c r="AE931" s="95"/>
      <c r="AF931" s="95"/>
      <c r="AG931" s="95"/>
      <c r="AH931" s="95"/>
    </row>
    <row r="932" ht="26.25" customHeight="1">
      <c r="A932" s="197"/>
      <c r="B932" s="197"/>
      <c r="C932" s="198"/>
      <c r="D932" s="166"/>
      <c r="E932" s="166"/>
      <c r="F932" s="199"/>
      <c r="G932" s="166"/>
      <c r="H932" s="196"/>
      <c r="I932" s="191"/>
      <c r="J932" s="191"/>
      <c r="K932" s="191"/>
      <c r="L932" s="191"/>
      <c r="M932" s="192"/>
      <c r="N932" s="192"/>
      <c r="O932" s="192"/>
      <c r="P932" s="192"/>
      <c r="Q932" s="192"/>
      <c r="R932" s="192"/>
      <c r="S932" s="197"/>
      <c r="T932" s="192"/>
      <c r="U932" s="192"/>
      <c r="V932" s="192"/>
      <c r="W932" s="192"/>
      <c r="X932" s="192"/>
      <c r="Y932" s="192"/>
      <c r="Z932" s="192"/>
      <c r="AA932" s="192"/>
      <c r="AB932" s="192"/>
      <c r="AC932" s="95"/>
      <c r="AD932" s="95"/>
      <c r="AE932" s="95"/>
      <c r="AF932" s="95"/>
      <c r="AG932" s="95"/>
      <c r="AH932" s="95"/>
    </row>
    <row r="933" ht="26.25" customHeight="1">
      <c r="A933" s="197"/>
      <c r="B933" s="197"/>
      <c r="C933" s="198"/>
      <c r="D933" s="166"/>
      <c r="E933" s="166"/>
      <c r="F933" s="199"/>
      <c r="G933" s="166"/>
      <c r="H933" s="196"/>
      <c r="I933" s="191"/>
      <c r="J933" s="191"/>
      <c r="K933" s="191"/>
      <c r="L933" s="191"/>
      <c r="M933" s="192"/>
      <c r="N933" s="192"/>
      <c r="O933" s="192"/>
      <c r="P933" s="192"/>
      <c r="Q933" s="192"/>
      <c r="R933" s="192"/>
      <c r="S933" s="197"/>
      <c r="T933" s="192"/>
      <c r="U933" s="192"/>
      <c r="V933" s="192"/>
      <c r="W933" s="192"/>
      <c r="X933" s="192"/>
      <c r="Y933" s="192"/>
      <c r="Z933" s="192"/>
      <c r="AA933" s="192"/>
      <c r="AB933" s="192"/>
      <c r="AC933" s="95"/>
      <c r="AD933" s="95"/>
      <c r="AE933" s="95"/>
      <c r="AF933" s="95"/>
      <c r="AG933" s="95"/>
      <c r="AH933" s="95"/>
    </row>
    <row r="934" ht="26.25" customHeight="1">
      <c r="A934" s="197"/>
      <c r="B934" s="197"/>
      <c r="C934" s="198"/>
      <c r="D934" s="166"/>
      <c r="E934" s="166"/>
      <c r="F934" s="199"/>
      <c r="G934" s="166"/>
      <c r="H934" s="196"/>
      <c r="I934" s="191"/>
      <c r="J934" s="191"/>
      <c r="K934" s="191"/>
      <c r="L934" s="191"/>
      <c r="M934" s="192"/>
      <c r="N934" s="192"/>
      <c r="O934" s="192"/>
      <c r="P934" s="192"/>
      <c r="Q934" s="192"/>
      <c r="R934" s="192"/>
      <c r="S934" s="197"/>
      <c r="T934" s="192"/>
      <c r="U934" s="192"/>
      <c r="V934" s="192"/>
      <c r="W934" s="192"/>
      <c r="X934" s="192"/>
      <c r="Y934" s="192"/>
      <c r="Z934" s="192"/>
      <c r="AA934" s="192"/>
      <c r="AB934" s="192"/>
      <c r="AC934" s="95"/>
      <c r="AD934" s="95"/>
      <c r="AE934" s="95"/>
      <c r="AF934" s="95"/>
      <c r="AG934" s="95"/>
      <c r="AH934" s="95"/>
    </row>
    <row r="935" ht="26.25" customHeight="1">
      <c r="A935" s="197"/>
      <c r="B935" s="197"/>
      <c r="C935" s="198"/>
      <c r="D935" s="166"/>
      <c r="E935" s="166"/>
      <c r="F935" s="199"/>
      <c r="G935" s="166"/>
      <c r="H935" s="196"/>
      <c r="I935" s="191"/>
      <c r="J935" s="191"/>
      <c r="K935" s="191"/>
      <c r="L935" s="191"/>
      <c r="M935" s="192"/>
      <c r="N935" s="192"/>
      <c r="O935" s="192"/>
      <c r="P935" s="192"/>
      <c r="Q935" s="192"/>
      <c r="R935" s="192"/>
      <c r="S935" s="197"/>
      <c r="T935" s="192"/>
      <c r="U935" s="192"/>
      <c r="V935" s="192"/>
      <c r="W935" s="192"/>
      <c r="X935" s="192"/>
      <c r="Y935" s="192"/>
      <c r="Z935" s="192"/>
      <c r="AA935" s="192"/>
      <c r="AB935" s="192"/>
      <c r="AC935" s="95"/>
      <c r="AD935" s="95"/>
      <c r="AE935" s="95"/>
      <c r="AF935" s="95"/>
      <c r="AG935" s="95"/>
      <c r="AH935" s="95"/>
    </row>
    <row r="936" ht="26.25" customHeight="1">
      <c r="A936" s="197"/>
      <c r="B936" s="197"/>
      <c r="C936" s="198"/>
      <c r="D936" s="166"/>
      <c r="E936" s="166"/>
      <c r="F936" s="199"/>
      <c r="G936" s="166"/>
      <c r="H936" s="196"/>
      <c r="I936" s="191"/>
      <c r="J936" s="191"/>
      <c r="K936" s="191"/>
      <c r="L936" s="191"/>
      <c r="M936" s="192"/>
      <c r="N936" s="192"/>
      <c r="O936" s="192"/>
      <c r="P936" s="192"/>
      <c r="Q936" s="192"/>
      <c r="R936" s="192"/>
      <c r="S936" s="197"/>
      <c r="T936" s="192"/>
      <c r="U936" s="192"/>
      <c r="V936" s="192"/>
      <c r="W936" s="192"/>
      <c r="X936" s="192"/>
      <c r="Y936" s="192"/>
      <c r="Z936" s="192"/>
      <c r="AA936" s="192"/>
      <c r="AB936" s="192"/>
      <c r="AC936" s="95"/>
      <c r="AD936" s="95"/>
      <c r="AE936" s="95"/>
      <c r="AF936" s="95"/>
      <c r="AG936" s="95"/>
      <c r="AH936" s="95"/>
    </row>
    <row r="937" ht="26.25" customHeight="1">
      <c r="A937" s="197"/>
      <c r="B937" s="197"/>
      <c r="C937" s="198"/>
      <c r="D937" s="166"/>
      <c r="E937" s="166"/>
      <c r="F937" s="199"/>
      <c r="G937" s="166"/>
      <c r="H937" s="196"/>
      <c r="I937" s="191"/>
      <c r="J937" s="191"/>
      <c r="K937" s="191"/>
      <c r="L937" s="191"/>
      <c r="M937" s="192"/>
      <c r="N937" s="192"/>
      <c r="O937" s="192"/>
      <c r="P937" s="192"/>
      <c r="Q937" s="192"/>
      <c r="R937" s="192"/>
      <c r="S937" s="197"/>
      <c r="T937" s="192"/>
      <c r="U937" s="192"/>
      <c r="V937" s="192"/>
      <c r="W937" s="192"/>
      <c r="X937" s="192"/>
      <c r="Y937" s="192"/>
      <c r="Z937" s="192"/>
      <c r="AA937" s="192"/>
      <c r="AB937" s="192"/>
      <c r="AC937" s="95"/>
      <c r="AD937" s="95"/>
      <c r="AE937" s="95"/>
      <c r="AF937" s="95"/>
      <c r="AG937" s="95"/>
      <c r="AH937" s="95"/>
    </row>
    <row r="938" ht="26.25" customHeight="1">
      <c r="A938" s="197"/>
      <c r="B938" s="197"/>
      <c r="C938" s="198"/>
      <c r="D938" s="166"/>
      <c r="E938" s="166"/>
      <c r="F938" s="199"/>
      <c r="G938" s="166"/>
      <c r="H938" s="196"/>
      <c r="I938" s="191"/>
      <c r="J938" s="191"/>
      <c r="K938" s="191"/>
      <c r="L938" s="191"/>
      <c r="M938" s="192"/>
      <c r="N938" s="192"/>
      <c r="O938" s="192"/>
      <c r="P938" s="192"/>
      <c r="Q938" s="192"/>
      <c r="R938" s="192"/>
      <c r="S938" s="197"/>
      <c r="T938" s="192"/>
      <c r="U938" s="192"/>
      <c r="V938" s="192"/>
      <c r="W938" s="192"/>
      <c r="X938" s="192"/>
      <c r="Y938" s="192"/>
      <c r="Z938" s="192"/>
      <c r="AA938" s="192"/>
      <c r="AB938" s="192"/>
      <c r="AC938" s="95"/>
      <c r="AD938" s="95"/>
      <c r="AE938" s="95"/>
      <c r="AF938" s="95"/>
      <c r="AG938" s="95"/>
      <c r="AH938" s="95"/>
    </row>
    <row r="939" ht="26.25" customHeight="1">
      <c r="A939" s="197"/>
      <c r="B939" s="197"/>
      <c r="C939" s="198"/>
      <c r="D939" s="166"/>
      <c r="E939" s="166"/>
      <c r="F939" s="199"/>
      <c r="G939" s="166"/>
      <c r="H939" s="196"/>
      <c r="I939" s="191"/>
      <c r="J939" s="191"/>
      <c r="K939" s="191"/>
      <c r="L939" s="191"/>
      <c r="M939" s="192"/>
      <c r="N939" s="192"/>
      <c r="O939" s="192"/>
      <c r="P939" s="192"/>
      <c r="Q939" s="192"/>
      <c r="R939" s="192"/>
      <c r="S939" s="197"/>
      <c r="T939" s="192"/>
      <c r="U939" s="192"/>
      <c r="V939" s="192"/>
      <c r="W939" s="192"/>
      <c r="X939" s="192"/>
      <c r="Y939" s="192"/>
      <c r="Z939" s="192"/>
      <c r="AA939" s="192"/>
      <c r="AB939" s="192"/>
      <c r="AC939" s="95"/>
      <c r="AD939" s="95"/>
      <c r="AE939" s="95"/>
      <c r="AF939" s="95"/>
      <c r="AG939" s="95"/>
      <c r="AH939" s="95"/>
    </row>
    <row r="940" ht="26.25" customHeight="1">
      <c r="A940" s="197"/>
      <c r="B940" s="197"/>
      <c r="C940" s="198"/>
      <c r="D940" s="166"/>
      <c r="E940" s="166"/>
      <c r="F940" s="199"/>
      <c r="G940" s="166"/>
      <c r="H940" s="196"/>
      <c r="I940" s="191"/>
      <c r="J940" s="191"/>
      <c r="K940" s="191"/>
      <c r="L940" s="191"/>
      <c r="M940" s="192"/>
      <c r="N940" s="192"/>
      <c r="O940" s="192"/>
      <c r="P940" s="192"/>
      <c r="Q940" s="192"/>
      <c r="R940" s="192"/>
      <c r="S940" s="197"/>
      <c r="T940" s="192"/>
      <c r="U940" s="192"/>
      <c r="V940" s="192"/>
      <c r="W940" s="192"/>
      <c r="X940" s="192"/>
      <c r="Y940" s="192"/>
      <c r="Z940" s="192"/>
      <c r="AA940" s="192"/>
      <c r="AB940" s="192"/>
      <c r="AC940" s="95"/>
      <c r="AD940" s="95"/>
      <c r="AE940" s="95"/>
      <c r="AF940" s="95"/>
      <c r="AG940" s="95"/>
      <c r="AH940" s="95"/>
    </row>
    <row r="941" ht="26.25" customHeight="1">
      <c r="A941" s="197"/>
      <c r="B941" s="197"/>
      <c r="C941" s="198"/>
      <c r="D941" s="166"/>
      <c r="E941" s="166"/>
      <c r="F941" s="199"/>
      <c r="G941" s="166"/>
      <c r="H941" s="196"/>
      <c r="I941" s="191"/>
      <c r="J941" s="191"/>
      <c r="K941" s="191"/>
      <c r="L941" s="191"/>
      <c r="M941" s="192"/>
      <c r="N941" s="192"/>
      <c r="O941" s="192"/>
      <c r="P941" s="192"/>
      <c r="Q941" s="192"/>
      <c r="R941" s="192"/>
      <c r="S941" s="197"/>
      <c r="T941" s="192"/>
      <c r="U941" s="192"/>
      <c r="V941" s="192"/>
      <c r="W941" s="192"/>
      <c r="X941" s="192"/>
      <c r="Y941" s="192"/>
      <c r="Z941" s="192"/>
      <c r="AA941" s="192"/>
      <c r="AB941" s="192"/>
      <c r="AC941" s="95"/>
      <c r="AD941" s="95"/>
      <c r="AE941" s="95"/>
      <c r="AF941" s="95"/>
      <c r="AG941" s="95"/>
      <c r="AH941" s="95"/>
    </row>
    <row r="942" ht="26.25" customHeight="1">
      <c r="A942" s="197"/>
      <c r="B942" s="197"/>
      <c r="C942" s="198"/>
      <c r="D942" s="166"/>
      <c r="E942" s="166"/>
      <c r="F942" s="199"/>
      <c r="G942" s="166"/>
      <c r="H942" s="196"/>
      <c r="I942" s="191"/>
      <c r="J942" s="191"/>
      <c r="K942" s="191"/>
      <c r="L942" s="191"/>
      <c r="M942" s="192"/>
      <c r="N942" s="192"/>
      <c r="O942" s="192"/>
      <c r="P942" s="192"/>
      <c r="Q942" s="192"/>
      <c r="R942" s="192"/>
      <c r="S942" s="197"/>
      <c r="T942" s="192"/>
      <c r="U942" s="192"/>
      <c r="V942" s="192"/>
      <c r="W942" s="192"/>
      <c r="X942" s="192"/>
      <c r="Y942" s="192"/>
      <c r="Z942" s="192"/>
      <c r="AA942" s="192"/>
      <c r="AB942" s="192"/>
      <c r="AC942" s="95"/>
      <c r="AD942" s="95"/>
      <c r="AE942" s="95"/>
      <c r="AF942" s="95"/>
      <c r="AG942" s="95"/>
      <c r="AH942" s="95"/>
    </row>
    <row r="943" ht="26.25" customHeight="1">
      <c r="A943" s="197"/>
      <c r="B943" s="197"/>
      <c r="C943" s="198"/>
      <c r="D943" s="166"/>
      <c r="E943" s="166"/>
      <c r="F943" s="199"/>
      <c r="G943" s="166"/>
      <c r="H943" s="196"/>
      <c r="I943" s="191"/>
      <c r="J943" s="191"/>
      <c r="K943" s="191"/>
      <c r="L943" s="191"/>
      <c r="M943" s="192"/>
      <c r="N943" s="192"/>
      <c r="O943" s="192"/>
      <c r="P943" s="192"/>
      <c r="Q943" s="192"/>
      <c r="R943" s="192"/>
      <c r="S943" s="197"/>
      <c r="T943" s="192"/>
      <c r="U943" s="192"/>
      <c r="V943" s="192"/>
      <c r="W943" s="192"/>
      <c r="X943" s="192"/>
      <c r="Y943" s="192"/>
      <c r="Z943" s="192"/>
      <c r="AA943" s="192"/>
      <c r="AB943" s="192"/>
      <c r="AC943" s="95"/>
      <c r="AD943" s="95"/>
      <c r="AE943" s="95"/>
      <c r="AF943" s="95"/>
      <c r="AG943" s="95"/>
      <c r="AH943" s="95"/>
    </row>
    <row r="944" ht="26.25" customHeight="1">
      <c r="A944" s="197"/>
      <c r="B944" s="197"/>
      <c r="C944" s="198"/>
      <c r="D944" s="166"/>
      <c r="E944" s="166"/>
      <c r="F944" s="199"/>
      <c r="G944" s="166"/>
      <c r="H944" s="196"/>
      <c r="I944" s="191"/>
      <c r="J944" s="191"/>
      <c r="K944" s="191"/>
      <c r="L944" s="191"/>
      <c r="M944" s="192"/>
      <c r="N944" s="192"/>
      <c r="O944" s="192"/>
      <c r="P944" s="192"/>
      <c r="Q944" s="192"/>
      <c r="R944" s="192"/>
      <c r="S944" s="197"/>
      <c r="T944" s="192"/>
      <c r="U944" s="192"/>
      <c r="V944" s="192"/>
      <c r="W944" s="192"/>
      <c r="X944" s="192"/>
      <c r="Y944" s="192"/>
      <c r="Z944" s="192"/>
      <c r="AA944" s="192"/>
      <c r="AB944" s="192"/>
      <c r="AC944" s="95"/>
      <c r="AD944" s="95"/>
      <c r="AE944" s="95"/>
      <c r="AF944" s="95"/>
      <c r="AG944" s="95"/>
      <c r="AH944" s="95"/>
    </row>
    <row r="945" ht="26.25" customHeight="1">
      <c r="A945" s="197"/>
      <c r="B945" s="197"/>
      <c r="C945" s="198"/>
      <c r="D945" s="166"/>
      <c r="E945" s="166"/>
      <c r="F945" s="199"/>
      <c r="G945" s="166"/>
      <c r="H945" s="196"/>
      <c r="I945" s="191"/>
      <c r="J945" s="191"/>
      <c r="K945" s="191"/>
      <c r="L945" s="191"/>
      <c r="M945" s="192"/>
      <c r="N945" s="192"/>
      <c r="O945" s="192"/>
      <c r="P945" s="192"/>
      <c r="Q945" s="192"/>
      <c r="R945" s="192"/>
      <c r="S945" s="197"/>
      <c r="T945" s="192"/>
      <c r="U945" s="192"/>
      <c r="V945" s="192"/>
      <c r="W945" s="192"/>
      <c r="X945" s="192"/>
      <c r="Y945" s="192"/>
      <c r="Z945" s="192"/>
      <c r="AA945" s="192"/>
      <c r="AB945" s="192"/>
      <c r="AC945" s="95"/>
      <c r="AD945" s="95"/>
      <c r="AE945" s="95"/>
      <c r="AF945" s="95"/>
      <c r="AG945" s="95"/>
      <c r="AH945" s="95"/>
    </row>
    <row r="946" ht="26.25" customHeight="1">
      <c r="A946" s="197"/>
      <c r="B946" s="197"/>
      <c r="C946" s="198"/>
      <c r="D946" s="166"/>
      <c r="E946" s="166"/>
      <c r="F946" s="199"/>
      <c r="G946" s="166"/>
      <c r="H946" s="196"/>
      <c r="I946" s="191"/>
      <c r="J946" s="191"/>
      <c r="K946" s="191"/>
      <c r="L946" s="191"/>
      <c r="M946" s="192"/>
      <c r="N946" s="192"/>
      <c r="O946" s="192"/>
      <c r="P946" s="192"/>
      <c r="Q946" s="192"/>
      <c r="R946" s="192"/>
      <c r="S946" s="197"/>
      <c r="T946" s="192"/>
      <c r="U946" s="192"/>
      <c r="V946" s="192"/>
      <c r="W946" s="192"/>
      <c r="X946" s="192"/>
      <c r="Y946" s="192"/>
      <c r="Z946" s="192"/>
      <c r="AA946" s="192"/>
      <c r="AB946" s="192"/>
      <c r="AC946" s="95"/>
      <c r="AD946" s="95"/>
      <c r="AE946" s="95"/>
      <c r="AF946" s="95"/>
      <c r="AG946" s="95"/>
      <c r="AH946" s="95"/>
    </row>
    <row r="947" ht="26.25" customHeight="1">
      <c r="A947" s="197"/>
      <c r="B947" s="197"/>
      <c r="C947" s="198"/>
      <c r="D947" s="166"/>
      <c r="E947" s="166"/>
      <c r="F947" s="199"/>
      <c r="G947" s="166"/>
      <c r="H947" s="196"/>
      <c r="I947" s="191"/>
      <c r="J947" s="191"/>
      <c r="K947" s="191"/>
      <c r="L947" s="191"/>
      <c r="M947" s="192"/>
      <c r="N947" s="192"/>
      <c r="O947" s="192"/>
      <c r="P947" s="192"/>
      <c r="Q947" s="192"/>
      <c r="R947" s="192"/>
      <c r="S947" s="197"/>
      <c r="T947" s="192"/>
      <c r="U947" s="192"/>
      <c r="V947" s="192"/>
      <c r="W947" s="192"/>
      <c r="X947" s="192"/>
      <c r="Y947" s="192"/>
      <c r="Z947" s="192"/>
      <c r="AA947" s="192"/>
      <c r="AB947" s="192"/>
      <c r="AC947" s="95"/>
      <c r="AD947" s="95"/>
      <c r="AE947" s="95"/>
      <c r="AF947" s="95"/>
      <c r="AG947" s="95"/>
      <c r="AH947" s="95"/>
    </row>
    <row r="948" ht="26.25" customHeight="1">
      <c r="A948" s="197"/>
      <c r="B948" s="197"/>
      <c r="C948" s="198"/>
      <c r="D948" s="166"/>
      <c r="E948" s="166"/>
      <c r="F948" s="199"/>
      <c r="G948" s="166"/>
      <c r="H948" s="196"/>
      <c r="I948" s="191"/>
      <c r="J948" s="191"/>
      <c r="K948" s="191"/>
      <c r="L948" s="191"/>
      <c r="M948" s="192"/>
      <c r="N948" s="192"/>
      <c r="O948" s="192"/>
      <c r="P948" s="192"/>
      <c r="Q948" s="192"/>
      <c r="R948" s="192"/>
      <c r="S948" s="197"/>
      <c r="T948" s="192"/>
      <c r="U948" s="192"/>
      <c r="V948" s="192"/>
      <c r="W948" s="192"/>
      <c r="X948" s="192"/>
      <c r="Y948" s="192"/>
      <c r="Z948" s="192"/>
      <c r="AA948" s="192"/>
      <c r="AB948" s="192"/>
      <c r="AC948" s="95"/>
      <c r="AD948" s="95"/>
      <c r="AE948" s="95"/>
      <c r="AF948" s="95"/>
      <c r="AG948" s="95"/>
      <c r="AH948" s="95"/>
    </row>
    <row r="949" ht="26.25" customHeight="1">
      <c r="A949" s="197"/>
      <c r="B949" s="197"/>
      <c r="C949" s="198"/>
      <c r="D949" s="166"/>
      <c r="E949" s="166"/>
      <c r="F949" s="199"/>
      <c r="G949" s="166"/>
      <c r="H949" s="196"/>
      <c r="I949" s="191"/>
      <c r="J949" s="191"/>
      <c r="K949" s="191"/>
      <c r="L949" s="191"/>
      <c r="M949" s="192"/>
      <c r="N949" s="192"/>
      <c r="O949" s="192"/>
      <c r="P949" s="192"/>
      <c r="Q949" s="192"/>
      <c r="R949" s="192"/>
      <c r="S949" s="197"/>
      <c r="T949" s="192"/>
      <c r="U949" s="192"/>
      <c r="V949" s="192"/>
      <c r="W949" s="192"/>
      <c r="X949" s="192"/>
      <c r="Y949" s="192"/>
      <c r="Z949" s="192"/>
      <c r="AA949" s="192"/>
      <c r="AB949" s="192"/>
      <c r="AC949" s="95"/>
      <c r="AD949" s="95"/>
      <c r="AE949" s="95"/>
      <c r="AF949" s="95"/>
      <c r="AG949" s="95"/>
      <c r="AH949" s="95"/>
    </row>
    <row r="950" ht="26.25" customHeight="1">
      <c r="A950" s="197"/>
      <c r="B950" s="197"/>
      <c r="C950" s="198"/>
      <c r="D950" s="166"/>
      <c r="E950" s="166"/>
      <c r="F950" s="199"/>
      <c r="G950" s="166"/>
      <c r="H950" s="196"/>
      <c r="I950" s="191"/>
      <c r="J950" s="191"/>
      <c r="K950" s="191"/>
      <c r="L950" s="191"/>
      <c r="M950" s="192"/>
      <c r="N950" s="192"/>
      <c r="O950" s="192"/>
      <c r="P950" s="192"/>
      <c r="Q950" s="192"/>
      <c r="R950" s="192"/>
      <c r="S950" s="197"/>
      <c r="T950" s="192"/>
      <c r="U950" s="192"/>
      <c r="V950" s="192"/>
      <c r="W950" s="192"/>
      <c r="X950" s="192"/>
      <c r="Y950" s="192"/>
      <c r="Z950" s="192"/>
      <c r="AA950" s="192"/>
      <c r="AB950" s="192"/>
      <c r="AC950" s="95"/>
      <c r="AD950" s="95"/>
      <c r="AE950" s="95"/>
      <c r="AF950" s="95"/>
      <c r="AG950" s="95"/>
      <c r="AH950" s="95"/>
    </row>
    <row r="951" ht="26.25" customHeight="1">
      <c r="A951" s="197"/>
      <c r="B951" s="197"/>
      <c r="C951" s="198"/>
      <c r="D951" s="166"/>
      <c r="E951" s="166"/>
      <c r="F951" s="199"/>
      <c r="G951" s="166"/>
      <c r="H951" s="196"/>
      <c r="I951" s="191"/>
      <c r="J951" s="191"/>
      <c r="K951" s="191"/>
      <c r="L951" s="191"/>
      <c r="M951" s="192"/>
      <c r="N951" s="192"/>
      <c r="O951" s="192"/>
      <c r="P951" s="192"/>
      <c r="Q951" s="192"/>
      <c r="R951" s="192"/>
      <c r="S951" s="197"/>
      <c r="T951" s="192"/>
      <c r="U951" s="192"/>
      <c r="V951" s="192"/>
      <c r="W951" s="192"/>
      <c r="X951" s="192"/>
      <c r="Y951" s="192"/>
      <c r="Z951" s="192"/>
      <c r="AA951" s="192"/>
      <c r="AB951" s="192"/>
      <c r="AC951" s="95"/>
      <c r="AD951" s="95"/>
      <c r="AE951" s="95"/>
      <c r="AF951" s="95"/>
      <c r="AG951" s="95"/>
      <c r="AH951" s="95"/>
    </row>
    <row r="952" ht="26.25" customHeight="1">
      <c r="A952" s="197"/>
      <c r="B952" s="197"/>
      <c r="C952" s="198"/>
      <c r="D952" s="166"/>
      <c r="E952" s="166"/>
      <c r="F952" s="199"/>
      <c r="G952" s="166"/>
      <c r="H952" s="196"/>
      <c r="I952" s="191"/>
      <c r="J952" s="191"/>
      <c r="K952" s="191"/>
      <c r="L952" s="191"/>
      <c r="M952" s="192"/>
      <c r="N952" s="192"/>
      <c r="O952" s="192"/>
      <c r="P952" s="192"/>
      <c r="Q952" s="192"/>
      <c r="R952" s="192"/>
      <c r="S952" s="197"/>
      <c r="T952" s="192"/>
      <c r="U952" s="192"/>
      <c r="V952" s="192"/>
      <c r="W952" s="192"/>
      <c r="X952" s="192"/>
      <c r="Y952" s="192"/>
      <c r="Z952" s="192"/>
      <c r="AA952" s="192"/>
      <c r="AB952" s="192"/>
      <c r="AC952" s="95"/>
      <c r="AD952" s="95"/>
      <c r="AE952" s="95"/>
      <c r="AF952" s="95"/>
      <c r="AG952" s="95"/>
      <c r="AH952" s="95"/>
    </row>
    <row r="953" ht="26.25" customHeight="1">
      <c r="A953" s="197"/>
      <c r="B953" s="197"/>
      <c r="C953" s="198"/>
      <c r="D953" s="166"/>
      <c r="E953" s="166"/>
      <c r="F953" s="199"/>
      <c r="G953" s="166"/>
      <c r="H953" s="196"/>
      <c r="I953" s="191"/>
      <c r="J953" s="191"/>
      <c r="K953" s="191"/>
      <c r="L953" s="191"/>
      <c r="M953" s="192"/>
      <c r="N953" s="192"/>
      <c r="O953" s="192"/>
      <c r="P953" s="192"/>
      <c r="Q953" s="192"/>
      <c r="R953" s="192"/>
      <c r="S953" s="197"/>
      <c r="T953" s="192"/>
      <c r="U953" s="192"/>
      <c r="V953" s="192"/>
      <c r="W953" s="192"/>
      <c r="X953" s="192"/>
      <c r="Y953" s="192"/>
      <c r="Z953" s="192"/>
      <c r="AA953" s="192"/>
      <c r="AB953" s="192"/>
      <c r="AC953" s="95"/>
      <c r="AD953" s="95"/>
      <c r="AE953" s="95"/>
      <c r="AF953" s="95"/>
      <c r="AG953" s="95"/>
      <c r="AH953" s="95"/>
    </row>
    <row r="954" ht="26.25" customHeight="1">
      <c r="A954" s="197"/>
      <c r="B954" s="197"/>
      <c r="C954" s="198"/>
      <c r="D954" s="166"/>
      <c r="E954" s="166"/>
      <c r="F954" s="199"/>
      <c r="G954" s="166"/>
      <c r="H954" s="196"/>
      <c r="I954" s="191"/>
      <c r="J954" s="191"/>
      <c r="K954" s="191"/>
      <c r="L954" s="191"/>
      <c r="M954" s="192"/>
      <c r="N954" s="192"/>
      <c r="O954" s="192"/>
      <c r="P954" s="192"/>
      <c r="Q954" s="192"/>
      <c r="R954" s="192"/>
      <c r="S954" s="197"/>
      <c r="T954" s="192"/>
      <c r="U954" s="192"/>
      <c r="V954" s="192"/>
      <c r="W954" s="192"/>
      <c r="X954" s="192"/>
      <c r="Y954" s="192"/>
      <c r="Z954" s="192"/>
      <c r="AA954" s="192"/>
      <c r="AB954" s="192"/>
      <c r="AC954" s="95"/>
      <c r="AD954" s="95"/>
      <c r="AE954" s="95"/>
      <c r="AF954" s="95"/>
      <c r="AG954" s="95"/>
      <c r="AH954" s="95"/>
    </row>
    <row r="955" ht="26.25" customHeight="1">
      <c r="A955" s="197"/>
      <c r="B955" s="197"/>
      <c r="C955" s="198"/>
      <c r="D955" s="166"/>
      <c r="E955" s="166"/>
      <c r="F955" s="199"/>
      <c r="G955" s="166"/>
      <c r="H955" s="196"/>
      <c r="I955" s="191"/>
      <c r="J955" s="191"/>
      <c r="K955" s="191"/>
      <c r="L955" s="191"/>
      <c r="M955" s="192"/>
      <c r="N955" s="192"/>
      <c r="O955" s="192"/>
      <c r="P955" s="192"/>
      <c r="Q955" s="192"/>
      <c r="R955" s="192"/>
      <c r="S955" s="197"/>
      <c r="T955" s="192"/>
      <c r="U955" s="192"/>
      <c r="V955" s="192"/>
      <c r="W955" s="192"/>
      <c r="X955" s="192"/>
      <c r="Y955" s="192"/>
      <c r="Z955" s="192"/>
      <c r="AA955" s="192"/>
      <c r="AB955" s="192"/>
      <c r="AC955" s="95"/>
      <c r="AD955" s="95"/>
      <c r="AE955" s="95"/>
      <c r="AF955" s="95"/>
      <c r="AG955" s="95"/>
      <c r="AH955" s="95"/>
    </row>
    <row r="956" ht="26.25" customHeight="1">
      <c r="A956" s="197"/>
      <c r="B956" s="197"/>
      <c r="C956" s="198"/>
      <c r="D956" s="166"/>
      <c r="E956" s="166"/>
      <c r="F956" s="199"/>
      <c r="G956" s="166"/>
      <c r="H956" s="196"/>
      <c r="I956" s="191"/>
      <c r="J956" s="191"/>
      <c r="K956" s="191"/>
      <c r="L956" s="191"/>
      <c r="M956" s="192"/>
      <c r="N956" s="192"/>
      <c r="O956" s="192"/>
      <c r="P956" s="192"/>
      <c r="Q956" s="192"/>
      <c r="R956" s="192"/>
      <c r="S956" s="197"/>
      <c r="T956" s="192"/>
      <c r="U956" s="192"/>
      <c r="V956" s="192"/>
      <c r="W956" s="192"/>
      <c r="X956" s="192"/>
      <c r="Y956" s="192"/>
      <c r="Z956" s="192"/>
      <c r="AA956" s="192"/>
      <c r="AB956" s="192"/>
      <c r="AC956" s="95"/>
      <c r="AD956" s="95"/>
      <c r="AE956" s="95"/>
      <c r="AF956" s="95"/>
      <c r="AG956" s="95"/>
      <c r="AH956" s="95"/>
    </row>
    <row r="957" ht="26.25" customHeight="1">
      <c r="A957" s="197"/>
      <c r="B957" s="197"/>
      <c r="C957" s="198"/>
      <c r="D957" s="166"/>
      <c r="E957" s="166"/>
      <c r="F957" s="199"/>
      <c r="G957" s="166"/>
      <c r="H957" s="196"/>
      <c r="I957" s="191"/>
      <c r="J957" s="191"/>
      <c r="K957" s="191"/>
      <c r="L957" s="191"/>
      <c r="M957" s="192"/>
      <c r="N957" s="192"/>
      <c r="O957" s="192"/>
      <c r="P957" s="192"/>
      <c r="Q957" s="192"/>
      <c r="R957" s="192"/>
      <c r="S957" s="197"/>
      <c r="T957" s="192"/>
      <c r="U957" s="192"/>
      <c r="V957" s="192"/>
      <c r="W957" s="192"/>
      <c r="X957" s="192"/>
      <c r="Y957" s="192"/>
      <c r="Z957" s="192"/>
      <c r="AA957" s="192"/>
      <c r="AB957" s="192"/>
      <c r="AC957" s="95"/>
      <c r="AD957" s="95"/>
      <c r="AE957" s="95"/>
      <c r="AF957" s="95"/>
      <c r="AG957" s="95"/>
      <c r="AH957" s="95"/>
    </row>
    <row r="958" ht="26.25" customHeight="1">
      <c r="A958" s="197"/>
      <c r="B958" s="197"/>
      <c r="C958" s="198"/>
      <c r="D958" s="166"/>
      <c r="E958" s="166"/>
      <c r="F958" s="199"/>
      <c r="G958" s="166"/>
      <c r="H958" s="196"/>
      <c r="I958" s="191"/>
      <c r="J958" s="191"/>
      <c r="K958" s="191"/>
      <c r="L958" s="191"/>
      <c r="M958" s="192"/>
      <c r="N958" s="192"/>
      <c r="O958" s="192"/>
      <c r="P958" s="192"/>
      <c r="Q958" s="192"/>
      <c r="R958" s="192"/>
      <c r="S958" s="197"/>
      <c r="T958" s="192"/>
      <c r="U958" s="192"/>
      <c r="V958" s="192"/>
      <c r="W958" s="192"/>
      <c r="X958" s="192"/>
      <c r="Y958" s="192"/>
      <c r="Z958" s="192"/>
      <c r="AA958" s="192"/>
      <c r="AB958" s="192"/>
      <c r="AC958" s="95"/>
      <c r="AD958" s="95"/>
      <c r="AE958" s="95"/>
      <c r="AF958" s="95"/>
      <c r="AG958" s="95"/>
      <c r="AH958" s="95"/>
    </row>
    <row r="959" ht="26.25" customHeight="1">
      <c r="A959" s="197"/>
      <c r="B959" s="197"/>
      <c r="C959" s="198"/>
      <c r="D959" s="166"/>
      <c r="E959" s="166"/>
      <c r="F959" s="199"/>
      <c r="G959" s="166"/>
      <c r="H959" s="196"/>
      <c r="I959" s="191"/>
      <c r="J959" s="191"/>
      <c r="K959" s="191"/>
      <c r="L959" s="191"/>
      <c r="M959" s="192"/>
      <c r="N959" s="192"/>
      <c r="O959" s="192"/>
      <c r="P959" s="192"/>
      <c r="Q959" s="192"/>
      <c r="R959" s="192"/>
      <c r="S959" s="197"/>
      <c r="T959" s="192"/>
      <c r="U959" s="192"/>
      <c r="V959" s="192"/>
      <c r="W959" s="192"/>
      <c r="X959" s="192"/>
      <c r="Y959" s="192"/>
      <c r="Z959" s="192"/>
      <c r="AA959" s="192"/>
      <c r="AB959" s="192"/>
      <c r="AC959" s="95"/>
      <c r="AD959" s="95"/>
      <c r="AE959" s="95"/>
      <c r="AF959" s="95"/>
      <c r="AG959" s="95"/>
      <c r="AH959" s="95"/>
    </row>
    <row r="960" ht="26.25" customHeight="1">
      <c r="A960" s="197"/>
      <c r="B960" s="197"/>
      <c r="C960" s="198"/>
      <c r="D960" s="166"/>
      <c r="E960" s="166"/>
      <c r="F960" s="199"/>
      <c r="G960" s="166"/>
      <c r="H960" s="196"/>
      <c r="I960" s="191"/>
      <c r="J960" s="191"/>
      <c r="K960" s="191"/>
      <c r="L960" s="191"/>
      <c r="M960" s="192"/>
      <c r="N960" s="192"/>
      <c r="O960" s="192"/>
      <c r="P960" s="192"/>
      <c r="Q960" s="192"/>
      <c r="R960" s="192"/>
      <c r="S960" s="197"/>
      <c r="T960" s="192"/>
      <c r="U960" s="192"/>
      <c r="V960" s="192"/>
      <c r="W960" s="192"/>
      <c r="X960" s="192"/>
      <c r="Y960" s="192"/>
      <c r="Z960" s="192"/>
      <c r="AA960" s="192"/>
      <c r="AB960" s="192"/>
      <c r="AC960" s="95"/>
      <c r="AD960" s="95"/>
      <c r="AE960" s="95"/>
      <c r="AF960" s="95"/>
      <c r="AG960" s="95"/>
      <c r="AH960" s="95"/>
    </row>
    <row r="961" ht="26.25" customHeight="1">
      <c r="A961" s="197"/>
      <c r="B961" s="197"/>
      <c r="C961" s="198"/>
      <c r="D961" s="166"/>
      <c r="E961" s="166"/>
      <c r="F961" s="199"/>
      <c r="G961" s="166"/>
      <c r="H961" s="196"/>
      <c r="I961" s="191"/>
      <c r="J961" s="191"/>
      <c r="K961" s="191"/>
      <c r="L961" s="191"/>
      <c r="M961" s="192"/>
      <c r="N961" s="192"/>
      <c r="O961" s="192"/>
      <c r="P961" s="192"/>
      <c r="Q961" s="192"/>
      <c r="R961" s="192"/>
      <c r="S961" s="197"/>
      <c r="T961" s="192"/>
      <c r="U961" s="192"/>
      <c r="V961" s="192"/>
      <c r="W961" s="192"/>
      <c r="X961" s="192"/>
      <c r="Y961" s="192"/>
      <c r="Z961" s="192"/>
      <c r="AA961" s="192"/>
      <c r="AB961" s="192"/>
      <c r="AC961" s="95"/>
      <c r="AD961" s="95"/>
      <c r="AE961" s="95"/>
      <c r="AF961" s="95"/>
      <c r="AG961" s="95"/>
      <c r="AH961" s="95"/>
    </row>
    <row r="962" ht="26.25" customHeight="1">
      <c r="A962" s="197"/>
      <c r="B962" s="197"/>
      <c r="C962" s="198"/>
      <c r="D962" s="166"/>
      <c r="E962" s="166"/>
      <c r="F962" s="199"/>
      <c r="G962" s="166"/>
      <c r="H962" s="196"/>
      <c r="I962" s="191"/>
      <c r="J962" s="191"/>
      <c r="K962" s="191"/>
      <c r="L962" s="191"/>
      <c r="M962" s="192"/>
      <c r="N962" s="192"/>
      <c r="O962" s="192"/>
      <c r="P962" s="192"/>
      <c r="Q962" s="192"/>
      <c r="R962" s="192"/>
      <c r="S962" s="197"/>
      <c r="T962" s="192"/>
      <c r="U962" s="192"/>
      <c r="V962" s="192"/>
      <c r="W962" s="192"/>
      <c r="X962" s="192"/>
      <c r="Y962" s="192"/>
      <c r="Z962" s="192"/>
      <c r="AA962" s="192"/>
      <c r="AB962" s="192"/>
      <c r="AC962" s="95"/>
      <c r="AD962" s="95"/>
      <c r="AE962" s="95"/>
      <c r="AF962" s="95"/>
      <c r="AG962" s="95"/>
      <c r="AH962" s="95"/>
    </row>
    <row r="963" ht="26.25" customHeight="1">
      <c r="A963" s="197"/>
      <c r="B963" s="197"/>
      <c r="C963" s="198"/>
      <c r="D963" s="166"/>
      <c r="E963" s="166"/>
      <c r="F963" s="199"/>
      <c r="G963" s="166"/>
      <c r="H963" s="196"/>
      <c r="I963" s="191"/>
      <c r="J963" s="191"/>
      <c r="K963" s="191"/>
      <c r="L963" s="191"/>
      <c r="M963" s="192"/>
      <c r="N963" s="192"/>
      <c r="O963" s="192"/>
      <c r="P963" s="192"/>
      <c r="Q963" s="192"/>
      <c r="R963" s="192"/>
      <c r="S963" s="197"/>
      <c r="T963" s="192"/>
      <c r="U963" s="192"/>
      <c r="V963" s="192"/>
      <c r="W963" s="192"/>
      <c r="X963" s="192"/>
      <c r="Y963" s="192"/>
      <c r="Z963" s="192"/>
      <c r="AA963" s="192"/>
      <c r="AB963" s="192"/>
      <c r="AC963" s="95"/>
      <c r="AD963" s="95"/>
      <c r="AE963" s="95"/>
      <c r="AF963" s="95"/>
      <c r="AG963" s="95"/>
      <c r="AH963" s="95"/>
    </row>
    <row r="964" ht="26.25" customHeight="1">
      <c r="A964" s="197"/>
      <c r="B964" s="197"/>
      <c r="C964" s="198"/>
      <c r="D964" s="166"/>
      <c r="E964" s="166"/>
      <c r="F964" s="199"/>
      <c r="G964" s="166"/>
      <c r="H964" s="196"/>
      <c r="I964" s="191"/>
      <c r="J964" s="191"/>
      <c r="K964" s="191"/>
      <c r="L964" s="191"/>
      <c r="M964" s="192"/>
      <c r="N964" s="192"/>
      <c r="O964" s="192"/>
      <c r="P964" s="192"/>
      <c r="Q964" s="192"/>
      <c r="R964" s="192"/>
      <c r="S964" s="197"/>
      <c r="T964" s="192"/>
      <c r="U964" s="192"/>
      <c r="V964" s="192"/>
      <c r="W964" s="192"/>
      <c r="X964" s="192"/>
      <c r="Y964" s="192"/>
      <c r="Z964" s="192"/>
      <c r="AA964" s="192"/>
      <c r="AB964" s="192"/>
      <c r="AC964" s="95"/>
      <c r="AD964" s="95"/>
      <c r="AE964" s="95"/>
      <c r="AF964" s="95"/>
      <c r="AG964" s="95"/>
      <c r="AH964" s="95"/>
    </row>
    <row r="965" ht="26.25" customHeight="1">
      <c r="A965" s="197"/>
      <c r="B965" s="197"/>
      <c r="C965" s="198"/>
      <c r="D965" s="166"/>
      <c r="E965" s="166"/>
      <c r="F965" s="199"/>
      <c r="G965" s="166"/>
      <c r="H965" s="196"/>
      <c r="I965" s="191"/>
      <c r="J965" s="191"/>
      <c r="K965" s="191"/>
      <c r="L965" s="191"/>
      <c r="M965" s="192"/>
      <c r="N965" s="192"/>
      <c r="O965" s="192"/>
      <c r="P965" s="192"/>
      <c r="Q965" s="192"/>
      <c r="R965" s="192"/>
      <c r="S965" s="197"/>
      <c r="T965" s="192"/>
      <c r="U965" s="192"/>
      <c r="V965" s="192"/>
      <c r="W965" s="192"/>
      <c r="X965" s="192"/>
      <c r="Y965" s="192"/>
      <c r="Z965" s="192"/>
      <c r="AA965" s="192"/>
      <c r="AB965" s="192"/>
      <c r="AC965" s="95"/>
      <c r="AD965" s="95"/>
      <c r="AE965" s="95"/>
      <c r="AF965" s="95"/>
      <c r="AG965" s="95"/>
      <c r="AH965" s="95"/>
    </row>
    <row r="966" ht="26.25" customHeight="1">
      <c r="A966" s="197"/>
      <c r="B966" s="197"/>
      <c r="C966" s="198"/>
      <c r="D966" s="166"/>
      <c r="E966" s="166"/>
      <c r="F966" s="199"/>
      <c r="G966" s="166"/>
      <c r="H966" s="196"/>
      <c r="I966" s="191"/>
      <c r="J966" s="191"/>
      <c r="K966" s="191"/>
      <c r="L966" s="191"/>
      <c r="M966" s="192"/>
      <c r="N966" s="192"/>
      <c r="O966" s="192"/>
      <c r="P966" s="192"/>
      <c r="Q966" s="192"/>
      <c r="R966" s="192"/>
      <c r="S966" s="197"/>
      <c r="T966" s="192"/>
      <c r="U966" s="192"/>
      <c r="V966" s="192"/>
      <c r="W966" s="192"/>
      <c r="X966" s="192"/>
      <c r="Y966" s="192"/>
      <c r="Z966" s="192"/>
      <c r="AA966" s="192"/>
      <c r="AB966" s="192"/>
      <c r="AC966" s="95"/>
      <c r="AD966" s="95"/>
      <c r="AE966" s="95"/>
      <c r="AF966" s="95"/>
      <c r="AG966" s="95"/>
      <c r="AH966" s="95"/>
    </row>
    <row r="967" ht="26.25" customHeight="1">
      <c r="A967" s="197"/>
      <c r="B967" s="197"/>
      <c r="C967" s="198"/>
      <c r="D967" s="166"/>
      <c r="E967" s="166"/>
      <c r="F967" s="199"/>
      <c r="G967" s="166"/>
      <c r="H967" s="196"/>
      <c r="I967" s="191"/>
      <c r="J967" s="191"/>
      <c r="K967" s="191"/>
      <c r="L967" s="191"/>
      <c r="M967" s="192"/>
      <c r="N967" s="192"/>
      <c r="O967" s="192"/>
      <c r="P967" s="192"/>
      <c r="Q967" s="192"/>
      <c r="R967" s="192"/>
      <c r="S967" s="197"/>
      <c r="T967" s="192"/>
      <c r="U967" s="192"/>
      <c r="V967" s="192"/>
      <c r="W967" s="192"/>
      <c r="X967" s="192"/>
      <c r="Y967" s="192"/>
      <c r="Z967" s="192"/>
      <c r="AA967" s="192"/>
      <c r="AB967" s="192"/>
      <c r="AC967" s="95"/>
      <c r="AD967" s="95"/>
      <c r="AE967" s="95"/>
      <c r="AF967" s="95"/>
      <c r="AG967" s="95"/>
      <c r="AH967" s="95"/>
    </row>
    <row r="968" ht="26.25" customHeight="1">
      <c r="A968" s="197"/>
      <c r="B968" s="197"/>
      <c r="C968" s="198"/>
      <c r="D968" s="166"/>
      <c r="E968" s="166"/>
      <c r="F968" s="199"/>
      <c r="G968" s="166"/>
      <c r="H968" s="196"/>
      <c r="I968" s="191"/>
      <c r="J968" s="191"/>
      <c r="K968" s="191"/>
      <c r="L968" s="191"/>
      <c r="M968" s="192"/>
      <c r="N968" s="192"/>
      <c r="O968" s="192"/>
      <c r="P968" s="192"/>
      <c r="Q968" s="192"/>
      <c r="R968" s="192"/>
      <c r="S968" s="197"/>
      <c r="T968" s="192"/>
      <c r="U968" s="192"/>
      <c r="V968" s="192"/>
      <c r="W968" s="192"/>
      <c r="X968" s="192"/>
      <c r="Y968" s="192"/>
      <c r="Z968" s="192"/>
      <c r="AA968" s="192"/>
      <c r="AB968" s="192"/>
      <c r="AC968" s="95"/>
      <c r="AD968" s="95"/>
      <c r="AE968" s="95"/>
      <c r="AF968" s="95"/>
      <c r="AG968" s="95"/>
      <c r="AH968" s="95"/>
    </row>
    <row r="969" ht="26.25" customHeight="1">
      <c r="A969" s="197"/>
      <c r="B969" s="197"/>
      <c r="C969" s="198"/>
      <c r="D969" s="166"/>
      <c r="E969" s="166"/>
      <c r="F969" s="199"/>
      <c r="G969" s="166"/>
      <c r="H969" s="196"/>
      <c r="I969" s="191"/>
      <c r="J969" s="191"/>
      <c r="K969" s="191"/>
      <c r="L969" s="191"/>
      <c r="M969" s="192"/>
      <c r="N969" s="192"/>
      <c r="O969" s="192"/>
      <c r="P969" s="192"/>
      <c r="Q969" s="192"/>
      <c r="R969" s="192"/>
      <c r="S969" s="197"/>
      <c r="T969" s="192"/>
      <c r="U969" s="192"/>
      <c r="V969" s="192"/>
      <c r="W969" s="192"/>
      <c r="X969" s="192"/>
      <c r="Y969" s="192"/>
      <c r="Z969" s="192"/>
      <c r="AA969" s="192"/>
      <c r="AB969" s="192"/>
      <c r="AC969" s="95"/>
      <c r="AD969" s="95"/>
      <c r="AE969" s="95"/>
      <c r="AF969" s="95"/>
      <c r="AG969" s="95"/>
      <c r="AH969" s="95"/>
    </row>
    <row r="970" ht="26.25" customHeight="1">
      <c r="A970" s="197"/>
      <c r="B970" s="197"/>
      <c r="C970" s="198"/>
      <c r="D970" s="166"/>
      <c r="E970" s="166"/>
      <c r="F970" s="199"/>
      <c r="G970" s="166"/>
      <c r="H970" s="196"/>
      <c r="I970" s="191"/>
      <c r="J970" s="191"/>
      <c r="K970" s="191"/>
      <c r="L970" s="191"/>
      <c r="M970" s="192"/>
      <c r="N970" s="192"/>
      <c r="O970" s="192"/>
      <c r="P970" s="192"/>
      <c r="Q970" s="192"/>
      <c r="R970" s="192"/>
      <c r="S970" s="197"/>
      <c r="T970" s="192"/>
      <c r="U970" s="192"/>
      <c r="V970" s="192"/>
      <c r="W970" s="192"/>
      <c r="X970" s="192"/>
      <c r="Y970" s="192"/>
      <c r="Z970" s="192"/>
      <c r="AA970" s="192"/>
      <c r="AB970" s="192"/>
      <c r="AC970" s="95"/>
      <c r="AD970" s="95"/>
      <c r="AE970" s="95"/>
      <c r="AF970" s="95"/>
      <c r="AG970" s="95"/>
      <c r="AH970" s="95"/>
    </row>
    <row r="971" ht="26.25" customHeight="1">
      <c r="A971" s="197"/>
      <c r="B971" s="197"/>
      <c r="C971" s="198"/>
      <c r="D971" s="166"/>
      <c r="E971" s="166"/>
      <c r="F971" s="199"/>
      <c r="G971" s="166"/>
      <c r="H971" s="196"/>
      <c r="I971" s="191"/>
      <c r="J971" s="191"/>
      <c r="K971" s="191"/>
      <c r="L971" s="191"/>
      <c r="M971" s="192"/>
      <c r="N971" s="192"/>
      <c r="O971" s="192"/>
      <c r="P971" s="192"/>
      <c r="Q971" s="192"/>
      <c r="R971" s="192"/>
      <c r="S971" s="197"/>
      <c r="T971" s="192"/>
      <c r="U971" s="192"/>
      <c r="V971" s="192"/>
      <c r="W971" s="192"/>
      <c r="X971" s="192"/>
      <c r="Y971" s="192"/>
      <c r="Z971" s="192"/>
      <c r="AA971" s="192"/>
      <c r="AB971" s="192"/>
      <c r="AC971" s="95"/>
      <c r="AD971" s="95"/>
      <c r="AE971" s="95"/>
      <c r="AF971" s="95"/>
      <c r="AG971" s="95"/>
      <c r="AH971" s="95"/>
    </row>
    <row r="972" ht="26.25" customHeight="1">
      <c r="A972" s="197"/>
      <c r="B972" s="197"/>
      <c r="C972" s="198"/>
      <c r="D972" s="166"/>
      <c r="E972" s="166"/>
      <c r="F972" s="199"/>
      <c r="G972" s="166"/>
      <c r="H972" s="196"/>
      <c r="I972" s="191"/>
      <c r="J972" s="191"/>
      <c r="K972" s="191"/>
      <c r="L972" s="191"/>
      <c r="M972" s="192"/>
      <c r="N972" s="192"/>
      <c r="O972" s="192"/>
      <c r="P972" s="192"/>
      <c r="Q972" s="192"/>
      <c r="R972" s="192"/>
      <c r="S972" s="197"/>
      <c r="T972" s="192"/>
      <c r="U972" s="192"/>
      <c r="V972" s="192"/>
      <c r="W972" s="192"/>
      <c r="X972" s="192"/>
      <c r="Y972" s="192"/>
      <c r="Z972" s="192"/>
      <c r="AA972" s="192"/>
      <c r="AB972" s="192"/>
      <c r="AC972" s="95"/>
      <c r="AD972" s="95"/>
      <c r="AE972" s="95"/>
      <c r="AF972" s="95"/>
      <c r="AG972" s="95"/>
      <c r="AH972" s="95"/>
    </row>
    <row r="973" ht="26.25" customHeight="1">
      <c r="A973" s="197"/>
      <c r="B973" s="197"/>
      <c r="C973" s="198"/>
      <c r="D973" s="166"/>
      <c r="E973" s="166"/>
      <c r="F973" s="199"/>
      <c r="G973" s="166"/>
      <c r="H973" s="196"/>
      <c r="I973" s="191"/>
      <c r="J973" s="191"/>
      <c r="K973" s="191"/>
      <c r="L973" s="191"/>
      <c r="M973" s="192"/>
      <c r="N973" s="192"/>
      <c r="O973" s="192"/>
      <c r="P973" s="192"/>
      <c r="Q973" s="192"/>
      <c r="R973" s="192"/>
      <c r="S973" s="197"/>
      <c r="T973" s="192"/>
      <c r="U973" s="192"/>
      <c r="V973" s="192"/>
      <c r="W973" s="192"/>
      <c r="X973" s="192"/>
      <c r="Y973" s="192"/>
      <c r="Z973" s="192"/>
      <c r="AA973" s="192"/>
      <c r="AB973" s="192"/>
      <c r="AC973" s="95"/>
      <c r="AD973" s="95"/>
      <c r="AE973" s="95"/>
      <c r="AF973" s="95"/>
      <c r="AG973" s="95"/>
      <c r="AH973" s="95"/>
    </row>
    <row r="974" ht="26.25" customHeight="1">
      <c r="A974" s="197"/>
      <c r="B974" s="197"/>
      <c r="C974" s="198"/>
      <c r="D974" s="166"/>
      <c r="E974" s="166"/>
      <c r="F974" s="199"/>
      <c r="G974" s="166"/>
      <c r="H974" s="196"/>
      <c r="I974" s="191"/>
      <c r="J974" s="191"/>
      <c r="K974" s="191"/>
      <c r="L974" s="191"/>
      <c r="M974" s="192"/>
      <c r="N974" s="192"/>
      <c r="O974" s="192"/>
      <c r="P974" s="192"/>
      <c r="Q974" s="192"/>
      <c r="R974" s="192"/>
      <c r="S974" s="197"/>
      <c r="T974" s="192"/>
      <c r="U974" s="192"/>
      <c r="V974" s="192"/>
      <c r="W974" s="192"/>
      <c r="X974" s="192"/>
      <c r="Y974" s="192"/>
      <c r="Z974" s="192"/>
      <c r="AA974" s="192"/>
      <c r="AB974" s="192"/>
      <c r="AC974" s="95"/>
      <c r="AD974" s="95"/>
      <c r="AE974" s="95"/>
      <c r="AF974" s="95"/>
      <c r="AG974" s="95"/>
      <c r="AH974" s="95"/>
    </row>
    <row r="975" ht="26.25" customHeight="1">
      <c r="A975" s="197"/>
      <c r="B975" s="197"/>
      <c r="C975" s="198"/>
      <c r="D975" s="166"/>
      <c r="E975" s="166"/>
      <c r="F975" s="199"/>
      <c r="G975" s="166"/>
      <c r="H975" s="196"/>
      <c r="I975" s="191"/>
      <c r="J975" s="191"/>
      <c r="K975" s="191"/>
      <c r="L975" s="191"/>
      <c r="M975" s="192"/>
      <c r="N975" s="192"/>
      <c r="O975" s="192"/>
      <c r="P975" s="192"/>
      <c r="Q975" s="192"/>
      <c r="R975" s="192"/>
      <c r="S975" s="197"/>
      <c r="T975" s="192"/>
      <c r="U975" s="192"/>
      <c r="V975" s="192"/>
      <c r="W975" s="192"/>
      <c r="X975" s="192"/>
      <c r="Y975" s="192"/>
      <c r="Z975" s="192"/>
      <c r="AA975" s="192"/>
      <c r="AB975" s="192"/>
      <c r="AC975" s="95"/>
      <c r="AD975" s="95"/>
      <c r="AE975" s="95"/>
      <c r="AF975" s="95"/>
      <c r="AG975" s="95"/>
      <c r="AH975" s="95"/>
    </row>
    <row r="976" ht="26.25" customHeight="1">
      <c r="A976" s="197"/>
      <c r="B976" s="197"/>
      <c r="C976" s="198"/>
      <c r="D976" s="166"/>
      <c r="E976" s="166"/>
      <c r="F976" s="199"/>
      <c r="G976" s="166"/>
      <c r="H976" s="196"/>
      <c r="I976" s="191"/>
      <c r="J976" s="191"/>
      <c r="K976" s="191"/>
      <c r="L976" s="191"/>
      <c r="M976" s="192"/>
      <c r="N976" s="192"/>
      <c r="O976" s="192"/>
      <c r="P976" s="192"/>
      <c r="Q976" s="192"/>
      <c r="R976" s="192"/>
      <c r="S976" s="197"/>
      <c r="T976" s="192"/>
      <c r="U976" s="192"/>
      <c r="V976" s="192"/>
      <c r="W976" s="192"/>
      <c r="X976" s="192"/>
      <c r="Y976" s="192"/>
      <c r="Z976" s="192"/>
      <c r="AA976" s="192"/>
      <c r="AB976" s="192"/>
      <c r="AC976" s="95"/>
      <c r="AD976" s="95"/>
      <c r="AE976" s="95"/>
      <c r="AF976" s="95"/>
      <c r="AG976" s="95"/>
      <c r="AH976" s="95"/>
    </row>
    <row r="977" ht="26.25" customHeight="1">
      <c r="A977" s="197"/>
      <c r="B977" s="197"/>
      <c r="C977" s="198"/>
      <c r="D977" s="166"/>
      <c r="E977" s="166"/>
      <c r="F977" s="199"/>
      <c r="G977" s="166"/>
      <c r="H977" s="196"/>
      <c r="I977" s="191"/>
      <c r="J977" s="191"/>
      <c r="K977" s="191"/>
      <c r="L977" s="191"/>
      <c r="M977" s="192"/>
      <c r="N977" s="192"/>
      <c r="O977" s="192"/>
      <c r="P977" s="192"/>
      <c r="Q977" s="192"/>
      <c r="R977" s="192"/>
      <c r="S977" s="197"/>
      <c r="T977" s="192"/>
      <c r="U977" s="192"/>
      <c r="V977" s="192"/>
      <c r="W977" s="192"/>
      <c r="X977" s="192"/>
      <c r="Y977" s="192"/>
      <c r="Z977" s="192"/>
      <c r="AA977" s="192"/>
      <c r="AB977" s="192"/>
      <c r="AC977" s="95"/>
      <c r="AD977" s="95"/>
      <c r="AE977" s="95"/>
      <c r="AF977" s="95"/>
      <c r="AG977" s="95"/>
      <c r="AH977" s="95"/>
    </row>
    <row r="978" ht="26.25" customHeight="1">
      <c r="A978" s="197"/>
      <c r="B978" s="197"/>
      <c r="C978" s="198"/>
      <c r="D978" s="166"/>
      <c r="E978" s="166"/>
      <c r="F978" s="199"/>
      <c r="G978" s="166"/>
      <c r="H978" s="196"/>
      <c r="I978" s="191"/>
      <c r="J978" s="191"/>
      <c r="K978" s="191"/>
      <c r="L978" s="191"/>
      <c r="M978" s="192"/>
      <c r="N978" s="192"/>
      <c r="O978" s="192"/>
      <c r="P978" s="192"/>
      <c r="Q978" s="192"/>
      <c r="R978" s="192"/>
      <c r="S978" s="197"/>
      <c r="T978" s="192"/>
      <c r="U978" s="192"/>
      <c r="V978" s="192"/>
      <c r="W978" s="192"/>
      <c r="X978" s="192"/>
      <c r="Y978" s="192"/>
      <c r="Z978" s="192"/>
      <c r="AA978" s="192"/>
      <c r="AB978" s="192"/>
      <c r="AC978" s="95"/>
      <c r="AD978" s="95"/>
      <c r="AE978" s="95"/>
      <c r="AF978" s="95"/>
      <c r="AG978" s="95"/>
      <c r="AH978" s="95"/>
    </row>
    <row r="979" ht="26.25" customHeight="1">
      <c r="A979" s="197"/>
      <c r="B979" s="197"/>
      <c r="C979" s="198"/>
      <c r="D979" s="166"/>
      <c r="E979" s="166"/>
      <c r="F979" s="199"/>
      <c r="G979" s="166"/>
      <c r="H979" s="196"/>
      <c r="I979" s="191"/>
      <c r="J979" s="191"/>
      <c r="K979" s="191"/>
      <c r="L979" s="191"/>
      <c r="M979" s="192"/>
      <c r="N979" s="192"/>
      <c r="O979" s="192"/>
      <c r="P979" s="192"/>
      <c r="Q979" s="192"/>
      <c r="R979" s="192"/>
      <c r="S979" s="197"/>
      <c r="T979" s="192"/>
      <c r="U979" s="192"/>
      <c r="V979" s="192"/>
      <c r="W979" s="192"/>
      <c r="X979" s="192"/>
      <c r="Y979" s="192"/>
      <c r="Z979" s="192"/>
      <c r="AA979" s="192"/>
      <c r="AB979" s="192"/>
      <c r="AC979" s="95"/>
      <c r="AD979" s="95"/>
      <c r="AE979" s="95"/>
      <c r="AF979" s="95"/>
      <c r="AG979" s="95"/>
      <c r="AH979" s="95"/>
    </row>
    <row r="980" ht="26.25" customHeight="1">
      <c r="A980" s="197"/>
      <c r="B980" s="197"/>
      <c r="C980" s="198"/>
      <c r="D980" s="166"/>
      <c r="E980" s="166"/>
      <c r="F980" s="199"/>
      <c r="G980" s="166"/>
      <c r="H980" s="196"/>
      <c r="I980" s="191"/>
      <c r="J980" s="191"/>
      <c r="K980" s="191"/>
      <c r="L980" s="191"/>
      <c r="M980" s="192"/>
      <c r="N980" s="192"/>
      <c r="O980" s="192"/>
      <c r="P980" s="192"/>
      <c r="Q980" s="192"/>
      <c r="R980" s="192"/>
      <c r="S980" s="197"/>
      <c r="T980" s="192"/>
      <c r="U980" s="192"/>
      <c r="V980" s="192"/>
      <c r="W980" s="192"/>
      <c r="X980" s="192"/>
      <c r="Y980" s="192"/>
      <c r="Z980" s="192"/>
      <c r="AA980" s="192"/>
      <c r="AB980" s="192"/>
      <c r="AC980" s="95"/>
      <c r="AD980" s="95"/>
      <c r="AE980" s="95"/>
      <c r="AF980" s="95"/>
      <c r="AG980" s="95"/>
      <c r="AH980" s="95"/>
    </row>
    <row r="981" ht="26.25" customHeight="1">
      <c r="A981" s="197"/>
      <c r="B981" s="197"/>
      <c r="C981" s="198"/>
      <c r="D981" s="166"/>
      <c r="E981" s="166"/>
      <c r="F981" s="199"/>
      <c r="G981" s="166"/>
      <c r="H981" s="196"/>
      <c r="I981" s="191"/>
      <c r="J981" s="191"/>
      <c r="K981" s="191"/>
      <c r="L981" s="191"/>
      <c r="M981" s="192"/>
      <c r="N981" s="192"/>
      <c r="O981" s="192"/>
      <c r="P981" s="192"/>
      <c r="Q981" s="192"/>
      <c r="R981" s="192"/>
      <c r="S981" s="197"/>
      <c r="T981" s="192"/>
      <c r="U981" s="192"/>
      <c r="V981" s="192"/>
      <c r="W981" s="192"/>
      <c r="X981" s="192"/>
      <c r="Y981" s="192"/>
      <c r="Z981" s="192"/>
      <c r="AA981" s="192"/>
      <c r="AB981" s="192"/>
      <c r="AC981" s="95"/>
      <c r="AD981" s="95"/>
      <c r="AE981" s="95"/>
      <c r="AF981" s="95"/>
      <c r="AG981" s="95"/>
      <c r="AH981" s="95"/>
    </row>
    <row r="982" ht="26.25" customHeight="1">
      <c r="A982" s="197"/>
      <c r="B982" s="197"/>
      <c r="C982" s="198"/>
      <c r="D982" s="166"/>
      <c r="E982" s="166"/>
      <c r="F982" s="199"/>
      <c r="G982" s="166"/>
      <c r="H982" s="196"/>
      <c r="I982" s="191"/>
      <c r="J982" s="191"/>
      <c r="K982" s="191"/>
      <c r="L982" s="191"/>
      <c r="M982" s="192"/>
      <c r="N982" s="192"/>
      <c r="O982" s="192"/>
      <c r="P982" s="192"/>
      <c r="Q982" s="192"/>
      <c r="R982" s="192"/>
      <c r="S982" s="197"/>
      <c r="T982" s="192"/>
      <c r="U982" s="192"/>
      <c r="V982" s="192"/>
      <c r="W982" s="192"/>
      <c r="X982" s="192"/>
      <c r="Y982" s="192"/>
      <c r="Z982" s="192"/>
      <c r="AA982" s="192"/>
      <c r="AB982" s="192"/>
      <c r="AC982" s="95"/>
      <c r="AD982" s="95"/>
      <c r="AE982" s="95"/>
      <c r="AF982" s="95"/>
      <c r="AG982" s="95"/>
      <c r="AH982" s="95"/>
    </row>
    <row r="983" ht="26.25" customHeight="1">
      <c r="A983" s="197"/>
      <c r="B983" s="197"/>
      <c r="C983" s="198"/>
      <c r="D983" s="166"/>
      <c r="E983" s="166"/>
      <c r="F983" s="199"/>
      <c r="G983" s="166"/>
      <c r="H983" s="196"/>
      <c r="I983" s="191"/>
      <c r="J983" s="191"/>
      <c r="K983" s="191"/>
      <c r="L983" s="191"/>
      <c r="M983" s="192"/>
      <c r="N983" s="192"/>
      <c r="O983" s="192"/>
      <c r="P983" s="192"/>
      <c r="Q983" s="192"/>
      <c r="R983" s="192"/>
      <c r="S983" s="197"/>
      <c r="T983" s="192"/>
      <c r="U983" s="192"/>
      <c r="V983" s="192"/>
      <c r="W983" s="192"/>
      <c r="X983" s="192"/>
      <c r="Y983" s="192"/>
      <c r="Z983" s="192"/>
      <c r="AA983" s="192"/>
      <c r="AB983" s="192"/>
      <c r="AC983" s="95"/>
      <c r="AD983" s="95"/>
      <c r="AE983" s="95"/>
      <c r="AF983" s="95"/>
      <c r="AG983" s="95"/>
      <c r="AH983" s="95"/>
    </row>
    <row r="984" ht="26.25" customHeight="1">
      <c r="A984" s="197"/>
      <c r="B984" s="197"/>
      <c r="C984" s="198"/>
      <c r="D984" s="166"/>
      <c r="E984" s="166"/>
      <c r="F984" s="199"/>
      <c r="G984" s="166"/>
      <c r="H984" s="196"/>
      <c r="I984" s="191"/>
      <c r="J984" s="191"/>
      <c r="K984" s="191"/>
      <c r="L984" s="191"/>
      <c r="M984" s="192"/>
      <c r="N984" s="192"/>
      <c r="O984" s="192"/>
      <c r="P984" s="192"/>
      <c r="Q984" s="192"/>
      <c r="R984" s="192"/>
      <c r="S984" s="197"/>
      <c r="T984" s="192"/>
      <c r="U984" s="192"/>
      <c r="V984" s="192"/>
      <c r="W984" s="192"/>
      <c r="X984" s="192"/>
      <c r="Y984" s="192"/>
      <c r="Z984" s="192"/>
      <c r="AA984" s="192"/>
      <c r="AB984" s="192"/>
      <c r="AC984" s="95"/>
      <c r="AD984" s="95"/>
      <c r="AE984" s="95"/>
      <c r="AF984" s="95"/>
      <c r="AG984" s="95"/>
      <c r="AH984" s="95"/>
    </row>
    <row r="985" ht="26.25" customHeight="1">
      <c r="A985" s="197"/>
      <c r="B985" s="197"/>
      <c r="C985" s="198"/>
      <c r="D985" s="166"/>
      <c r="E985" s="166"/>
      <c r="F985" s="199"/>
      <c r="G985" s="166"/>
      <c r="H985" s="196"/>
      <c r="I985" s="191"/>
      <c r="J985" s="191"/>
      <c r="K985" s="191"/>
      <c r="L985" s="191"/>
      <c r="M985" s="192"/>
      <c r="N985" s="192"/>
      <c r="O985" s="192"/>
      <c r="P985" s="192"/>
      <c r="Q985" s="192"/>
      <c r="R985" s="192"/>
      <c r="S985" s="197"/>
      <c r="T985" s="192"/>
      <c r="U985" s="192"/>
      <c r="V985" s="192"/>
      <c r="W985" s="192"/>
      <c r="X985" s="192"/>
      <c r="Y985" s="192"/>
      <c r="Z985" s="192"/>
      <c r="AA985" s="192"/>
      <c r="AB985" s="192"/>
      <c r="AC985" s="95"/>
      <c r="AD985" s="95"/>
      <c r="AE985" s="95"/>
      <c r="AF985" s="95"/>
      <c r="AG985" s="95"/>
      <c r="AH985" s="95"/>
    </row>
    <row r="986" ht="26.25" customHeight="1">
      <c r="A986" s="197"/>
      <c r="B986" s="197"/>
      <c r="C986" s="198"/>
      <c r="D986" s="166"/>
      <c r="E986" s="166"/>
      <c r="F986" s="199"/>
      <c r="G986" s="166"/>
      <c r="H986" s="196"/>
      <c r="I986" s="191"/>
      <c r="J986" s="191"/>
      <c r="K986" s="191"/>
      <c r="L986" s="191"/>
      <c r="M986" s="192"/>
      <c r="N986" s="192"/>
      <c r="O986" s="192"/>
      <c r="P986" s="192"/>
      <c r="Q986" s="192"/>
      <c r="R986" s="192"/>
      <c r="S986" s="197"/>
      <c r="T986" s="192"/>
      <c r="U986" s="192"/>
      <c r="V986" s="192"/>
      <c r="W986" s="192"/>
      <c r="X986" s="192"/>
      <c r="Y986" s="192"/>
      <c r="Z986" s="192"/>
      <c r="AA986" s="192"/>
      <c r="AB986" s="192"/>
      <c r="AC986" s="95"/>
      <c r="AD986" s="95"/>
      <c r="AE986" s="95"/>
      <c r="AF986" s="95"/>
      <c r="AG986" s="95"/>
      <c r="AH986" s="95"/>
    </row>
    <row r="987" ht="26.25" customHeight="1">
      <c r="A987" s="197"/>
      <c r="B987" s="197"/>
      <c r="C987" s="198"/>
      <c r="D987" s="166"/>
      <c r="E987" s="166"/>
      <c r="F987" s="199"/>
      <c r="G987" s="166"/>
      <c r="H987" s="196"/>
      <c r="I987" s="191"/>
      <c r="J987" s="191"/>
      <c r="K987" s="191"/>
      <c r="L987" s="191"/>
      <c r="M987" s="192"/>
      <c r="N987" s="192"/>
      <c r="O987" s="192"/>
      <c r="P987" s="192"/>
      <c r="Q987" s="192"/>
      <c r="R987" s="192"/>
      <c r="S987" s="197"/>
      <c r="T987" s="192"/>
      <c r="U987" s="192"/>
      <c r="V987" s="192"/>
      <c r="W987" s="192"/>
      <c r="X987" s="192"/>
      <c r="Y987" s="192"/>
      <c r="Z987" s="192"/>
      <c r="AA987" s="192"/>
      <c r="AB987" s="192"/>
      <c r="AC987" s="95"/>
      <c r="AD987" s="95"/>
      <c r="AE987" s="95"/>
      <c r="AF987" s="95"/>
      <c r="AG987" s="95"/>
      <c r="AH987" s="95"/>
    </row>
    <row r="988" ht="26.25" customHeight="1">
      <c r="A988" s="197"/>
      <c r="B988" s="197"/>
      <c r="C988" s="198"/>
      <c r="D988" s="166"/>
      <c r="E988" s="166"/>
      <c r="F988" s="199"/>
      <c r="G988" s="166"/>
      <c r="H988" s="196"/>
      <c r="I988" s="191"/>
      <c r="J988" s="191"/>
      <c r="K988" s="191"/>
      <c r="L988" s="191"/>
      <c r="M988" s="192"/>
      <c r="N988" s="192"/>
      <c r="O988" s="192"/>
      <c r="P988" s="192"/>
      <c r="Q988" s="192"/>
      <c r="R988" s="192"/>
      <c r="S988" s="197"/>
      <c r="T988" s="192"/>
      <c r="U988" s="192"/>
      <c r="V988" s="192"/>
      <c r="W988" s="192"/>
      <c r="X988" s="192"/>
      <c r="Y988" s="192"/>
      <c r="Z988" s="192"/>
      <c r="AA988" s="192"/>
      <c r="AB988" s="192"/>
      <c r="AC988" s="95"/>
      <c r="AD988" s="95"/>
      <c r="AE988" s="95"/>
      <c r="AF988" s="95"/>
      <c r="AG988" s="95"/>
      <c r="AH988" s="95"/>
    </row>
    <row r="989" ht="26.25" customHeight="1">
      <c r="A989" s="197"/>
      <c r="B989" s="197"/>
      <c r="C989" s="198"/>
      <c r="D989" s="166"/>
      <c r="E989" s="166"/>
      <c r="F989" s="199"/>
      <c r="G989" s="166"/>
      <c r="H989" s="196"/>
      <c r="I989" s="191"/>
      <c r="J989" s="191"/>
      <c r="K989" s="191"/>
      <c r="L989" s="191"/>
      <c r="M989" s="192"/>
      <c r="N989" s="192"/>
      <c r="O989" s="192"/>
      <c r="P989" s="192"/>
      <c r="Q989" s="192"/>
      <c r="R989" s="192"/>
      <c r="S989" s="197"/>
      <c r="T989" s="192"/>
      <c r="U989" s="192"/>
      <c r="V989" s="192"/>
      <c r="W989" s="192"/>
      <c r="X989" s="192"/>
      <c r="Y989" s="192"/>
      <c r="Z989" s="192"/>
      <c r="AA989" s="192"/>
      <c r="AB989" s="192"/>
      <c r="AC989" s="95"/>
      <c r="AD989" s="95"/>
      <c r="AE989" s="95"/>
      <c r="AF989" s="95"/>
      <c r="AG989" s="95"/>
      <c r="AH989" s="95"/>
    </row>
    <row r="990" ht="26.25" customHeight="1">
      <c r="A990" s="197"/>
      <c r="B990" s="197"/>
      <c r="C990" s="198"/>
      <c r="D990" s="166"/>
      <c r="E990" s="166"/>
      <c r="F990" s="199"/>
      <c r="G990" s="166"/>
      <c r="H990" s="196"/>
      <c r="I990" s="191"/>
      <c r="J990" s="191"/>
      <c r="K990" s="191"/>
      <c r="L990" s="191"/>
      <c r="M990" s="192"/>
      <c r="N990" s="192"/>
      <c r="O990" s="192"/>
      <c r="P990" s="192"/>
      <c r="Q990" s="192"/>
      <c r="R990" s="192"/>
      <c r="S990" s="197"/>
      <c r="T990" s="192"/>
      <c r="U990" s="192"/>
      <c r="V990" s="192"/>
      <c r="W990" s="192"/>
      <c r="X990" s="192"/>
      <c r="Y990" s="192"/>
      <c r="Z990" s="192"/>
      <c r="AA990" s="192"/>
      <c r="AB990" s="192"/>
      <c r="AC990" s="95"/>
      <c r="AD990" s="95"/>
      <c r="AE990" s="95"/>
      <c r="AF990" s="95"/>
      <c r="AG990" s="95"/>
      <c r="AH990" s="95"/>
    </row>
    <row r="991" ht="26.25" customHeight="1">
      <c r="A991" s="197"/>
      <c r="B991" s="197"/>
      <c r="C991" s="198"/>
      <c r="D991" s="166"/>
      <c r="E991" s="166"/>
      <c r="F991" s="199"/>
      <c r="G991" s="166"/>
      <c r="H991" s="196"/>
      <c r="I991" s="191"/>
      <c r="J991" s="191"/>
      <c r="K991" s="191"/>
      <c r="L991" s="191"/>
      <c r="M991" s="192"/>
      <c r="N991" s="192"/>
      <c r="O991" s="192"/>
      <c r="P991" s="192"/>
      <c r="Q991" s="192"/>
      <c r="R991" s="192"/>
      <c r="S991" s="197"/>
      <c r="T991" s="192"/>
      <c r="U991" s="192"/>
      <c r="V991" s="192"/>
      <c r="W991" s="192"/>
      <c r="X991" s="192"/>
      <c r="Y991" s="192"/>
      <c r="Z991" s="192"/>
      <c r="AA991" s="192"/>
      <c r="AB991" s="192"/>
      <c r="AC991" s="95"/>
      <c r="AD991" s="95"/>
      <c r="AE991" s="95"/>
      <c r="AF991" s="95"/>
      <c r="AG991" s="95"/>
      <c r="AH991" s="95"/>
    </row>
    <row r="992" ht="26.25" customHeight="1">
      <c r="A992" s="197"/>
      <c r="B992" s="197"/>
      <c r="C992" s="198"/>
      <c r="D992" s="166"/>
      <c r="E992" s="166"/>
      <c r="F992" s="199"/>
      <c r="G992" s="166"/>
      <c r="H992" s="196"/>
      <c r="I992" s="191"/>
      <c r="J992" s="191"/>
      <c r="K992" s="191"/>
      <c r="L992" s="191"/>
      <c r="M992" s="192"/>
      <c r="N992" s="192"/>
      <c r="O992" s="192"/>
      <c r="P992" s="192"/>
      <c r="Q992" s="192"/>
      <c r="R992" s="192"/>
      <c r="S992" s="197"/>
      <c r="T992" s="192"/>
      <c r="U992" s="192"/>
      <c r="V992" s="192"/>
      <c r="W992" s="192"/>
      <c r="X992" s="192"/>
      <c r="Y992" s="192"/>
      <c r="Z992" s="192"/>
      <c r="AA992" s="192"/>
      <c r="AB992" s="192"/>
      <c r="AC992" s="95"/>
      <c r="AD992" s="95"/>
      <c r="AE992" s="95"/>
      <c r="AF992" s="95"/>
      <c r="AG992" s="95"/>
      <c r="AH992" s="95"/>
    </row>
    <row r="993" ht="26.25" customHeight="1">
      <c r="A993" s="197"/>
      <c r="B993" s="197"/>
      <c r="C993" s="198"/>
      <c r="D993" s="166"/>
      <c r="E993" s="166"/>
      <c r="F993" s="199"/>
      <c r="G993" s="166"/>
      <c r="H993" s="196"/>
      <c r="I993" s="191"/>
      <c r="J993" s="191"/>
      <c r="K993" s="191"/>
      <c r="L993" s="191"/>
      <c r="M993" s="192"/>
      <c r="N993" s="192"/>
      <c r="O993" s="192"/>
      <c r="P993" s="192"/>
      <c r="Q993" s="192"/>
      <c r="R993" s="192"/>
      <c r="S993" s="197"/>
      <c r="T993" s="192"/>
      <c r="U993" s="192"/>
      <c r="V993" s="192"/>
      <c r="W993" s="192"/>
      <c r="X993" s="192"/>
      <c r="Y993" s="192"/>
      <c r="Z993" s="192"/>
      <c r="AA993" s="192"/>
      <c r="AB993" s="192"/>
      <c r="AC993" s="95"/>
      <c r="AD993" s="95"/>
      <c r="AE993" s="95"/>
      <c r="AF993" s="95"/>
      <c r="AG993" s="95"/>
      <c r="AH993" s="95"/>
    </row>
    <row r="994" ht="26.25" customHeight="1">
      <c r="A994" s="197"/>
      <c r="B994" s="197"/>
      <c r="C994" s="198"/>
      <c r="D994" s="166"/>
      <c r="E994" s="166"/>
      <c r="F994" s="199"/>
      <c r="G994" s="166"/>
      <c r="H994" s="196"/>
      <c r="I994" s="191"/>
      <c r="J994" s="191"/>
      <c r="K994" s="191"/>
      <c r="L994" s="191"/>
      <c r="M994" s="192"/>
      <c r="N994" s="192"/>
      <c r="O994" s="192"/>
      <c r="P994" s="192"/>
      <c r="Q994" s="192"/>
      <c r="R994" s="192"/>
      <c r="S994" s="197"/>
      <c r="T994" s="192"/>
      <c r="U994" s="192"/>
      <c r="V994" s="192"/>
      <c r="W994" s="192"/>
      <c r="X994" s="192"/>
      <c r="Y994" s="192"/>
      <c r="Z994" s="192"/>
      <c r="AA994" s="192"/>
      <c r="AB994" s="192"/>
      <c r="AC994" s="95"/>
      <c r="AD994" s="95"/>
      <c r="AE994" s="95"/>
      <c r="AF994" s="95"/>
      <c r="AG994" s="95"/>
      <c r="AH994" s="95"/>
    </row>
    <row r="995" ht="26.25" customHeight="1">
      <c r="A995" s="197"/>
      <c r="B995" s="197"/>
      <c r="C995" s="198"/>
      <c r="D995" s="166"/>
      <c r="E995" s="166"/>
      <c r="F995" s="199"/>
      <c r="G995" s="166"/>
      <c r="H995" s="196"/>
      <c r="I995" s="191"/>
      <c r="J995" s="191"/>
      <c r="K995" s="191"/>
      <c r="L995" s="191"/>
      <c r="M995" s="192"/>
      <c r="N995" s="192"/>
      <c r="O995" s="192"/>
      <c r="P995" s="192"/>
      <c r="Q995" s="192"/>
      <c r="R995" s="192"/>
      <c r="S995" s="197"/>
      <c r="T995" s="192"/>
      <c r="U995" s="192"/>
      <c r="V995" s="192"/>
      <c r="W995" s="192"/>
      <c r="X995" s="192"/>
      <c r="Y995" s="192"/>
      <c r="Z995" s="192"/>
      <c r="AA995" s="192"/>
      <c r="AB995" s="192"/>
      <c r="AC995" s="95"/>
      <c r="AD995" s="95"/>
      <c r="AE995" s="95"/>
      <c r="AF995" s="95"/>
      <c r="AG995" s="95"/>
      <c r="AH995" s="95"/>
    </row>
    <row r="996" ht="26.25" customHeight="1">
      <c r="A996" s="197"/>
      <c r="B996" s="197"/>
      <c r="C996" s="198"/>
      <c r="D996" s="166"/>
      <c r="E996" s="166"/>
      <c r="F996" s="199"/>
      <c r="G996" s="166"/>
      <c r="H996" s="196"/>
      <c r="I996" s="191"/>
      <c r="J996" s="191"/>
      <c r="K996" s="191"/>
      <c r="L996" s="191"/>
      <c r="M996" s="192"/>
      <c r="N996" s="192"/>
      <c r="O996" s="192"/>
      <c r="P996" s="192"/>
      <c r="Q996" s="192"/>
      <c r="R996" s="192"/>
      <c r="S996" s="197"/>
      <c r="T996" s="192"/>
      <c r="U996" s="192"/>
      <c r="V996" s="192"/>
      <c r="W996" s="192"/>
      <c r="X996" s="192"/>
      <c r="Y996" s="192"/>
      <c r="Z996" s="192"/>
      <c r="AA996" s="192"/>
      <c r="AB996" s="192"/>
      <c r="AC996" s="95"/>
      <c r="AD996" s="95"/>
      <c r="AE996" s="95"/>
      <c r="AF996" s="95"/>
      <c r="AG996" s="95"/>
      <c r="AH996" s="95"/>
    </row>
    <row r="997" ht="26.25" customHeight="1">
      <c r="A997" s="197"/>
      <c r="B997" s="197"/>
      <c r="C997" s="198"/>
      <c r="D997" s="166"/>
      <c r="E997" s="166"/>
      <c r="F997" s="199"/>
      <c r="G997" s="166"/>
      <c r="H997" s="196"/>
      <c r="I997" s="191"/>
      <c r="J997" s="191"/>
      <c r="K997" s="191"/>
      <c r="L997" s="191"/>
      <c r="M997" s="192"/>
      <c r="N997" s="192"/>
      <c r="O997" s="192"/>
      <c r="P997" s="192"/>
      <c r="Q997" s="192"/>
      <c r="R997" s="192"/>
      <c r="S997" s="197"/>
      <c r="T997" s="192"/>
      <c r="U997" s="192"/>
      <c r="V997" s="192"/>
      <c r="W997" s="192"/>
      <c r="X997" s="192"/>
      <c r="Y997" s="192"/>
      <c r="Z997" s="192"/>
      <c r="AA997" s="192"/>
      <c r="AB997" s="192"/>
      <c r="AC997" s="95"/>
      <c r="AD997" s="95"/>
      <c r="AE997" s="95"/>
      <c r="AF997" s="95"/>
      <c r="AG997" s="95"/>
      <c r="AH997" s="95"/>
    </row>
    <row r="998" ht="26.25" customHeight="1">
      <c r="A998" s="197"/>
      <c r="B998" s="197"/>
      <c r="C998" s="198"/>
      <c r="D998" s="166"/>
      <c r="E998" s="166"/>
      <c r="F998" s="199"/>
      <c r="G998" s="166"/>
      <c r="H998" s="196"/>
      <c r="I998" s="191"/>
      <c r="J998" s="191"/>
      <c r="K998" s="191"/>
      <c r="L998" s="191"/>
      <c r="M998" s="192"/>
      <c r="N998" s="192"/>
      <c r="O998" s="192"/>
      <c r="P998" s="192"/>
      <c r="Q998" s="192"/>
      <c r="R998" s="192"/>
      <c r="S998" s="197"/>
      <c r="T998" s="192"/>
      <c r="U998" s="192"/>
      <c r="V998" s="192"/>
      <c r="W998" s="192"/>
      <c r="X998" s="192"/>
      <c r="Y998" s="192"/>
      <c r="Z998" s="192"/>
      <c r="AA998" s="192"/>
      <c r="AB998" s="192"/>
      <c r="AC998" s="95"/>
      <c r="AD998" s="95"/>
      <c r="AE998" s="95"/>
      <c r="AF998" s="95"/>
      <c r="AG998" s="95"/>
      <c r="AH998" s="95"/>
    </row>
    <row r="999" ht="26.25" customHeight="1">
      <c r="A999" s="197"/>
      <c r="B999" s="197"/>
      <c r="C999" s="198"/>
      <c r="D999" s="166"/>
      <c r="E999" s="166"/>
      <c r="F999" s="199"/>
      <c r="G999" s="166"/>
      <c r="H999" s="196"/>
      <c r="I999" s="191"/>
      <c r="J999" s="191"/>
      <c r="K999" s="191"/>
      <c r="L999" s="191"/>
      <c r="M999" s="192"/>
      <c r="N999" s="192"/>
      <c r="O999" s="192"/>
      <c r="P999" s="192"/>
      <c r="Q999" s="192"/>
      <c r="R999" s="192"/>
      <c r="S999" s="197"/>
      <c r="T999" s="192"/>
      <c r="U999" s="192"/>
      <c r="V999" s="192"/>
      <c r="W999" s="192"/>
      <c r="X999" s="192"/>
      <c r="Y999" s="192"/>
      <c r="Z999" s="192"/>
      <c r="AA999" s="192"/>
      <c r="AB999" s="192"/>
      <c r="AC999" s="95"/>
      <c r="AD999" s="95"/>
      <c r="AE999" s="95"/>
      <c r="AF999" s="95"/>
      <c r="AG999" s="95"/>
      <c r="AH999" s="95"/>
    </row>
    <row r="1000" ht="26.25" customHeight="1">
      <c r="A1000" s="197"/>
      <c r="B1000" s="197"/>
      <c r="C1000" s="198"/>
      <c r="D1000" s="166"/>
      <c r="E1000" s="166"/>
      <c r="F1000" s="199"/>
      <c r="G1000" s="166"/>
      <c r="H1000" s="196"/>
      <c r="I1000" s="191"/>
      <c r="J1000" s="191"/>
      <c r="K1000" s="191"/>
      <c r="L1000" s="191"/>
      <c r="M1000" s="192"/>
      <c r="N1000" s="192"/>
      <c r="O1000" s="192"/>
      <c r="P1000" s="192"/>
      <c r="Q1000" s="192"/>
      <c r="R1000" s="192"/>
      <c r="S1000" s="197"/>
      <c r="T1000" s="192"/>
      <c r="U1000" s="192"/>
      <c r="V1000" s="192"/>
      <c r="W1000" s="192"/>
      <c r="X1000" s="192"/>
      <c r="Y1000" s="192"/>
      <c r="Z1000" s="192"/>
      <c r="AA1000" s="192"/>
      <c r="AB1000" s="192"/>
      <c r="AC1000" s="95"/>
      <c r="AD1000" s="95"/>
      <c r="AE1000" s="95"/>
      <c r="AF1000" s="95"/>
      <c r="AG1000" s="95"/>
      <c r="AH1000" s="95"/>
    </row>
    <row r="1001" ht="26.25" customHeight="1">
      <c r="A1001" s="197"/>
      <c r="B1001" s="197"/>
      <c r="C1001" s="198"/>
      <c r="D1001" s="166"/>
      <c r="E1001" s="166"/>
      <c r="F1001" s="199"/>
      <c r="G1001" s="166"/>
      <c r="H1001" s="196"/>
      <c r="I1001" s="191"/>
      <c r="J1001" s="191"/>
      <c r="K1001" s="191"/>
      <c r="L1001" s="191"/>
      <c r="M1001" s="192"/>
      <c r="N1001" s="192"/>
      <c r="O1001" s="192"/>
      <c r="P1001" s="192"/>
      <c r="Q1001" s="192"/>
      <c r="R1001" s="192"/>
      <c r="S1001" s="197"/>
      <c r="T1001" s="192"/>
      <c r="U1001" s="192"/>
      <c r="V1001" s="192"/>
      <c r="W1001" s="192"/>
      <c r="X1001" s="192"/>
      <c r="Y1001" s="192"/>
      <c r="Z1001" s="192"/>
      <c r="AA1001" s="192"/>
      <c r="AB1001" s="192"/>
      <c r="AC1001" s="95"/>
      <c r="AD1001" s="95"/>
      <c r="AE1001" s="95"/>
      <c r="AF1001" s="95"/>
      <c r="AG1001" s="95"/>
      <c r="AH1001" s="95"/>
    </row>
    <row r="1002" ht="26.25" customHeight="1">
      <c r="A1002" s="197"/>
      <c r="B1002" s="197"/>
      <c r="C1002" s="198"/>
      <c r="D1002" s="166"/>
      <c r="E1002" s="166"/>
      <c r="F1002" s="199"/>
      <c r="G1002" s="166"/>
      <c r="H1002" s="196"/>
      <c r="I1002" s="191"/>
      <c r="J1002" s="191"/>
      <c r="K1002" s="191"/>
      <c r="L1002" s="191"/>
      <c r="M1002" s="192"/>
      <c r="N1002" s="192"/>
      <c r="O1002" s="192"/>
      <c r="P1002" s="192"/>
      <c r="Q1002" s="192"/>
      <c r="R1002" s="192"/>
      <c r="S1002" s="197"/>
      <c r="T1002" s="192"/>
      <c r="U1002" s="192"/>
      <c r="V1002" s="192"/>
      <c r="W1002" s="192"/>
      <c r="X1002" s="192"/>
      <c r="Y1002" s="192"/>
      <c r="Z1002" s="192"/>
      <c r="AA1002" s="192"/>
      <c r="AB1002" s="192"/>
      <c r="AC1002" s="95"/>
      <c r="AD1002" s="95"/>
      <c r="AE1002" s="95"/>
      <c r="AF1002" s="95"/>
      <c r="AG1002" s="95"/>
      <c r="AH1002" s="95"/>
    </row>
    <row r="1003" ht="26.25" customHeight="1">
      <c r="A1003" s="197"/>
      <c r="B1003" s="197"/>
      <c r="C1003" s="198"/>
      <c r="D1003" s="166"/>
      <c r="E1003" s="166"/>
      <c r="F1003" s="199"/>
      <c r="G1003" s="166"/>
      <c r="H1003" s="196"/>
      <c r="I1003" s="191"/>
      <c r="J1003" s="191"/>
      <c r="K1003" s="191"/>
      <c r="L1003" s="191"/>
      <c r="M1003" s="192"/>
      <c r="N1003" s="192"/>
      <c r="O1003" s="192"/>
      <c r="P1003" s="192"/>
      <c r="Q1003" s="192"/>
      <c r="R1003" s="192"/>
      <c r="S1003" s="197"/>
      <c r="T1003" s="192"/>
      <c r="U1003" s="192"/>
      <c r="V1003" s="192"/>
      <c r="W1003" s="192"/>
      <c r="X1003" s="192"/>
      <c r="Y1003" s="192"/>
      <c r="Z1003" s="192"/>
      <c r="AA1003" s="192"/>
      <c r="AB1003" s="192"/>
      <c r="AC1003" s="95"/>
      <c r="AD1003" s="95"/>
      <c r="AE1003" s="95"/>
      <c r="AF1003" s="95"/>
      <c r="AG1003" s="95"/>
      <c r="AH1003" s="95"/>
    </row>
    <row r="1004" ht="26.25" customHeight="1">
      <c r="A1004" s="197"/>
      <c r="B1004" s="197"/>
      <c r="C1004" s="198"/>
      <c r="D1004" s="166"/>
      <c r="E1004" s="166"/>
      <c r="F1004" s="199"/>
      <c r="G1004" s="166"/>
      <c r="H1004" s="196"/>
      <c r="I1004" s="191"/>
      <c r="J1004" s="191"/>
      <c r="K1004" s="191"/>
      <c r="L1004" s="191"/>
      <c r="M1004" s="192"/>
      <c r="N1004" s="192"/>
      <c r="O1004" s="192"/>
      <c r="P1004" s="192"/>
      <c r="Q1004" s="192"/>
      <c r="R1004" s="192"/>
      <c r="S1004" s="197"/>
      <c r="T1004" s="192"/>
      <c r="U1004" s="192"/>
      <c r="V1004" s="192"/>
      <c r="W1004" s="192"/>
      <c r="X1004" s="192"/>
      <c r="Y1004" s="192"/>
      <c r="Z1004" s="192"/>
      <c r="AA1004" s="192"/>
      <c r="AB1004" s="192"/>
      <c r="AC1004" s="95"/>
      <c r="AD1004" s="95"/>
      <c r="AE1004" s="95"/>
      <c r="AF1004" s="95"/>
      <c r="AG1004" s="95"/>
      <c r="AH1004" s="95"/>
    </row>
    <row r="1005" ht="26.25" customHeight="1">
      <c r="A1005" s="197"/>
      <c r="B1005" s="197"/>
      <c r="C1005" s="198"/>
      <c r="D1005" s="166"/>
      <c r="E1005" s="166"/>
      <c r="F1005" s="199"/>
      <c r="G1005" s="166"/>
      <c r="H1005" s="196"/>
      <c r="I1005" s="191"/>
      <c r="J1005" s="191"/>
      <c r="K1005" s="191"/>
      <c r="L1005" s="191"/>
      <c r="M1005" s="192"/>
      <c r="N1005" s="192"/>
      <c r="O1005" s="192"/>
      <c r="P1005" s="192"/>
      <c r="Q1005" s="192"/>
      <c r="R1005" s="192"/>
      <c r="S1005" s="197"/>
      <c r="T1005" s="192"/>
      <c r="U1005" s="192"/>
      <c r="V1005" s="192"/>
      <c r="W1005" s="192"/>
      <c r="X1005" s="192"/>
      <c r="Y1005" s="192"/>
      <c r="Z1005" s="192"/>
      <c r="AA1005" s="192"/>
      <c r="AB1005" s="192"/>
      <c r="AC1005" s="95"/>
      <c r="AD1005" s="95"/>
      <c r="AE1005" s="95"/>
      <c r="AF1005" s="95"/>
      <c r="AG1005" s="95"/>
      <c r="AH1005" s="95"/>
    </row>
    <row r="1006" ht="26.25" customHeight="1">
      <c r="A1006" s="197"/>
      <c r="B1006" s="197"/>
      <c r="C1006" s="198"/>
      <c r="D1006" s="166"/>
      <c r="E1006" s="166"/>
      <c r="F1006" s="199"/>
      <c r="G1006" s="166"/>
      <c r="H1006" s="196"/>
      <c r="I1006" s="191"/>
      <c r="J1006" s="191"/>
      <c r="K1006" s="191"/>
      <c r="L1006" s="191"/>
      <c r="M1006" s="192"/>
      <c r="N1006" s="192"/>
      <c r="O1006" s="192"/>
      <c r="P1006" s="192"/>
      <c r="Q1006" s="192"/>
      <c r="R1006" s="192"/>
      <c r="S1006" s="197"/>
      <c r="T1006" s="192"/>
      <c r="U1006" s="192"/>
      <c r="V1006" s="192"/>
      <c r="W1006" s="192"/>
      <c r="X1006" s="192"/>
      <c r="Y1006" s="192"/>
      <c r="Z1006" s="192"/>
      <c r="AA1006" s="192"/>
      <c r="AB1006" s="192"/>
      <c r="AC1006" s="95"/>
      <c r="AD1006" s="95"/>
      <c r="AE1006" s="95"/>
      <c r="AF1006" s="95"/>
      <c r="AG1006" s="95"/>
      <c r="AH1006" s="95"/>
    </row>
    <row r="1007" ht="26.25" customHeight="1">
      <c r="A1007" s="197"/>
      <c r="B1007" s="197"/>
      <c r="C1007" s="198"/>
      <c r="D1007" s="166"/>
      <c r="E1007" s="166"/>
      <c r="F1007" s="199"/>
      <c r="G1007" s="166"/>
      <c r="H1007" s="196"/>
      <c r="I1007" s="191"/>
      <c r="J1007" s="191"/>
      <c r="K1007" s="191"/>
      <c r="L1007" s="191"/>
      <c r="M1007" s="192"/>
      <c r="N1007" s="192"/>
      <c r="O1007" s="192"/>
      <c r="P1007" s="192"/>
      <c r="Q1007" s="192"/>
      <c r="R1007" s="192"/>
      <c r="S1007" s="197"/>
      <c r="T1007" s="192"/>
      <c r="U1007" s="192"/>
      <c r="V1007" s="192"/>
      <c r="W1007" s="192"/>
      <c r="X1007" s="192"/>
      <c r="Y1007" s="192"/>
      <c r="Z1007" s="192"/>
      <c r="AA1007" s="192"/>
      <c r="AB1007" s="192"/>
      <c r="AC1007" s="95"/>
      <c r="AD1007" s="95"/>
      <c r="AE1007" s="95"/>
      <c r="AF1007" s="95"/>
      <c r="AG1007" s="95"/>
      <c r="AH1007" s="95"/>
    </row>
    <row r="1008" ht="26.25" customHeight="1">
      <c r="A1008" s="197"/>
      <c r="B1008" s="197"/>
      <c r="C1008" s="198"/>
      <c r="D1008" s="166"/>
      <c r="E1008" s="166"/>
      <c r="F1008" s="199"/>
      <c r="G1008" s="166"/>
      <c r="H1008" s="196"/>
      <c r="I1008" s="191"/>
      <c r="J1008" s="191"/>
      <c r="K1008" s="191"/>
      <c r="L1008" s="191"/>
      <c r="M1008" s="192"/>
      <c r="N1008" s="192"/>
      <c r="O1008" s="192"/>
      <c r="P1008" s="192"/>
      <c r="Q1008" s="192"/>
      <c r="R1008" s="192"/>
      <c r="S1008" s="197"/>
      <c r="T1008" s="192"/>
      <c r="U1008" s="192"/>
      <c r="V1008" s="192"/>
      <c r="W1008" s="192"/>
      <c r="X1008" s="192"/>
      <c r="Y1008" s="192"/>
      <c r="Z1008" s="192"/>
      <c r="AA1008" s="192"/>
      <c r="AB1008" s="192"/>
      <c r="AC1008" s="95"/>
      <c r="AD1008" s="95"/>
      <c r="AE1008" s="95"/>
      <c r="AF1008" s="95"/>
      <c r="AG1008" s="95"/>
      <c r="AH1008" s="95"/>
    </row>
    <row r="1009" ht="26.25" customHeight="1">
      <c r="A1009" s="197"/>
      <c r="B1009" s="197"/>
      <c r="C1009" s="198"/>
      <c r="D1009" s="166"/>
      <c r="E1009" s="166"/>
      <c r="F1009" s="199"/>
      <c r="G1009" s="166"/>
      <c r="H1009" s="196"/>
      <c r="I1009" s="191"/>
      <c r="J1009" s="191"/>
      <c r="K1009" s="191"/>
      <c r="L1009" s="191"/>
      <c r="M1009" s="192"/>
      <c r="N1009" s="192"/>
      <c r="O1009" s="192"/>
      <c r="P1009" s="192"/>
      <c r="Q1009" s="192"/>
      <c r="R1009" s="192"/>
      <c r="S1009" s="197"/>
      <c r="T1009" s="192"/>
      <c r="U1009" s="192"/>
      <c r="V1009" s="192"/>
      <c r="W1009" s="192"/>
      <c r="X1009" s="192"/>
      <c r="Y1009" s="192"/>
      <c r="Z1009" s="192"/>
      <c r="AA1009" s="192"/>
      <c r="AB1009" s="192"/>
      <c r="AC1009" s="95"/>
      <c r="AD1009" s="95"/>
      <c r="AE1009" s="95"/>
      <c r="AF1009" s="95"/>
      <c r="AG1009" s="95"/>
      <c r="AH1009" s="95"/>
    </row>
    <row r="1010" ht="26.25" customHeight="1">
      <c r="A1010" s="197"/>
      <c r="B1010" s="197"/>
      <c r="C1010" s="198"/>
      <c r="D1010" s="166"/>
      <c r="E1010" s="166"/>
      <c r="F1010" s="199"/>
      <c r="G1010" s="166"/>
      <c r="H1010" s="196"/>
      <c r="I1010" s="191"/>
      <c r="J1010" s="191"/>
      <c r="K1010" s="191"/>
      <c r="L1010" s="191"/>
      <c r="M1010" s="192"/>
      <c r="N1010" s="192"/>
      <c r="O1010" s="192"/>
      <c r="P1010" s="192"/>
      <c r="Q1010" s="192"/>
      <c r="R1010" s="192"/>
      <c r="S1010" s="197"/>
      <c r="T1010" s="192"/>
      <c r="U1010" s="192"/>
      <c r="V1010" s="192"/>
      <c r="W1010" s="192"/>
      <c r="X1010" s="192"/>
      <c r="Y1010" s="192"/>
      <c r="Z1010" s="192"/>
      <c r="AA1010" s="192"/>
      <c r="AB1010" s="192"/>
      <c r="AC1010" s="95"/>
      <c r="AD1010" s="95"/>
      <c r="AE1010" s="95"/>
      <c r="AF1010" s="95"/>
      <c r="AG1010" s="95"/>
      <c r="AH1010" s="95"/>
    </row>
    <row r="1011" ht="26.25" customHeight="1">
      <c r="A1011" s="197"/>
      <c r="B1011" s="197"/>
      <c r="C1011" s="198"/>
      <c r="D1011" s="166"/>
      <c r="E1011" s="166"/>
      <c r="F1011" s="199"/>
      <c r="G1011" s="166"/>
      <c r="H1011" s="196"/>
      <c r="I1011" s="191"/>
      <c r="J1011" s="191"/>
      <c r="K1011" s="191"/>
      <c r="L1011" s="191"/>
      <c r="M1011" s="192"/>
      <c r="N1011" s="192"/>
      <c r="O1011" s="192"/>
      <c r="P1011" s="192"/>
      <c r="Q1011" s="192"/>
      <c r="R1011" s="192"/>
      <c r="S1011" s="197"/>
      <c r="T1011" s="192"/>
      <c r="U1011" s="192"/>
      <c r="V1011" s="192"/>
      <c r="W1011" s="192"/>
      <c r="X1011" s="192"/>
      <c r="Y1011" s="192"/>
      <c r="Z1011" s="192"/>
      <c r="AA1011" s="192"/>
      <c r="AB1011" s="192"/>
      <c r="AC1011" s="95"/>
      <c r="AD1011" s="95"/>
      <c r="AE1011" s="95"/>
      <c r="AF1011" s="95"/>
      <c r="AG1011" s="95"/>
      <c r="AH1011" s="95"/>
    </row>
  </sheetData>
  <autoFilter ref="$A$1:$AG$478"/>
  <conditionalFormatting sqref="F2:F1011">
    <cfRule type="colorScale" priority="1">
      <colorScale>
        <cfvo type="min"/>
        <cfvo type="percentile" val="50"/>
        <cfvo type="max"/>
        <color rgb="FFE67C73"/>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0.86"/>
  </cols>
  <sheetData>
    <row r="1">
      <c r="A1" s="200" t="s">
        <v>80</v>
      </c>
      <c r="B1" s="201" t="s">
        <v>4723</v>
      </c>
      <c r="C1" s="200" t="s">
        <v>872</v>
      </c>
      <c r="D1" s="200" t="s">
        <v>4724</v>
      </c>
      <c r="E1" s="200" t="s">
        <v>4725</v>
      </c>
      <c r="F1" s="200" t="s">
        <v>4726</v>
      </c>
      <c r="G1" s="200" t="s">
        <v>4727</v>
      </c>
      <c r="H1" s="200" t="s">
        <v>4728</v>
      </c>
      <c r="I1" s="200" t="s">
        <v>4729</v>
      </c>
      <c r="J1" s="202" t="s">
        <v>4730</v>
      </c>
      <c r="K1" s="200" t="s">
        <v>4731</v>
      </c>
      <c r="L1" s="200" t="s">
        <v>4732</v>
      </c>
      <c r="M1" s="200" t="s">
        <v>4733</v>
      </c>
      <c r="N1" s="200" t="s">
        <v>4734</v>
      </c>
      <c r="O1" s="200" t="s">
        <v>4735</v>
      </c>
      <c r="P1" s="200" t="s">
        <v>4736</v>
      </c>
      <c r="Q1" s="200" t="s">
        <v>4737</v>
      </c>
      <c r="R1" s="200" t="s">
        <v>4738</v>
      </c>
      <c r="S1" s="200" t="s">
        <v>4739</v>
      </c>
      <c r="T1" s="200" t="s">
        <v>4740</v>
      </c>
      <c r="U1" s="200" t="s">
        <v>4741</v>
      </c>
      <c r="V1" s="200" t="s">
        <v>4742</v>
      </c>
      <c r="W1" s="203"/>
      <c r="X1" s="203"/>
      <c r="Y1" s="203"/>
      <c r="Z1" s="155"/>
    </row>
    <row r="2">
      <c r="A2" s="204" t="s">
        <v>4743</v>
      </c>
      <c r="B2" s="205" t="s">
        <v>147</v>
      </c>
      <c r="C2" s="204" t="s">
        <v>103</v>
      </c>
      <c r="D2" s="204">
        <v>85.0</v>
      </c>
      <c r="E2" s="206">
        <v>2.974736842</v>
      </c>
      <c r="F2" s="204" t="s">
        <v>4744</v>
      </c>
      <c r="G2" s="204" t="s">
        <v>4745</v>
      </c>
      <c r="H2" s="204">
        <v>32.0</v>
      </c>
      <c r="I2" s="207">
        <v>0.23958333333333334</v>
      </c>
      <c r="J2" s="208" t="s">
        <v>4746</v>
      </c>
      <c r="K2" s="204">
        <v>32.0</v>
      </c>
      <c r="L2" s="207">
        <v>0.21597222222222223</v>
      </c>
      <c r="M2" s="207">
        <v>0.21736111111111112</v>
      </c>
      <c r="N2" s="206">
        <v>0.0</v>
      </c>
      <c r="O2" s="209" t="b">
        <v>1</v>
      </c>
      <c r="P2" s="209" t="b">
        <v>0</v>
      </c>
      <c r="Q2" s="204" t="s">
        <v>4747</v>
      </c>
      <c r="R2" s="204" t="s">
        <v>4748</v>
      </c>
      <c r="S2" s="204">
        <v>0.0</v>
      </c>
      <c r="T2" s="204">
        <v>60.0</v>
      </c>
      <c r="U2" s="204">
        <v>60.0</v>
      </c>
      <c r="V2" s="209" t="b">
        <v>0</v>
      </c>
      <c r="W2" s="210"/>
      <c r="X2" s="210"/>
      <c r="Y2" s="210"/>
    </row>
    <row r="3">
      <c r="A3" s="204" t="s">
        <v>4743</v>
      </c>
      <c r="B3" s="205" t="s">
        <v>4749</v>
      </c>
      <c r="C3" s="204" t="s">
        <v>143</v>
      </c>
      <c r="D3" s="204">
        <v>85.0</v>
      </c>
      <c r="E3" s="206">
        <v>5.405592105</v>
      </c>
      <c r="F3" s="204" t="s">
        <v>4744</v>
      </c>
      <c r="G3" s="204" t="s">
        <v>4750</v>
      </c>
      <c r="H3" s="204">
        <v>35.0</v>
      </c>
      <c r="I3" s="207">
        <v>0.22291666666666668</v>
      </c>
      <c r="J3" s="208" t="s">
        <v>4751</v>
      </c>
      <c r="K3" s="204">
        <v>35.0</v>
      </c>
      <c r="L3" s="207">
        <v>0.23125</v>
      </c>
      <c r="M3" s="207">
        <v>0.22847222222222222</v>
      </c>
      <c r="N3" s="207">
        <v>0.22569444444444445</v>
      </c>
      <c r="O3" s="209" t="b">
        <v>0</v>
      </c>
      <c r="P3" s="209" t="b">
        <v>0</v>
      </c>
      <c r="Q3" s="204" t="s">
        <v>4752</v>
      </c>
      <c r="R3" s="204" t="s">
        <v>4753</v>
      </c>
      <c r="S3" s="204">
        <v>0.0</v>
      </c>
      <c r="T3" s="204">
        <v>60.0</v>
      </c>
      <c r="U3" s="204">
        <v>60.0</v>
      </c>
      <c r="V3" s="209" t="b">
        <v>0</v>
      </c>
      <c r="W3" s="210"/>
      <c r="X3" s="210"/>
      <c r="Y3" s="210"/>
    </row>
    <row r="4">
      <c r="A4" s="204" t="s">
        <v>4743</v>
      </c>
      <c r="B4" s="205" t="s">
        <v>4754</v>
      </c>
      <c r="C4" s="204" t="s">
        <v>244</v>
      </c>
      <c r="D4" s="204">
        <v>82.0</v>
      </c>
      <c r="E4" s="206">
        <v>5.474473684</v>
      </c>
      <c r="F4" s="204" t="s">
        <v>4744</v>
      </c>
      <c r="G4" s="204" t="s">
        <v>4755</v>
      </c>
      <c r="H4" s="204">
        <v>36.0</v>
      </c>
      <c r="I4" s="207">
        <v>0.21041666666666667</v>
      </c>
      <c r="J4" s="208" t="s">
        <v>4756</v>
      </c>
      <c r="K4" s="204">
        <v>36.0</v>
      </c>
      <c r="L4" s="207">
        <v>0.22847222222222222</v>
      </c>
      <c r="M4" s="207">
        <v>0.22152777777777777</v>
      </c>
      <c r="N4" s="207">
        <v>0.21458333333333332</v>
      </c>
      <c r="O4" s="209" t="b">
        <v>0</v>
      </c>
      <c r="P4" s="209" t="b">
        <v>0</v>
      </c>
      <c r="Q4" s="204" t="s">
        <v>4747</v>
      </c>
      <c r="R4" s="204" t="s">
        <v>4757</v>
      </c>
      <c r="S4" s="204">
        <v>0.0</v>
      </c>
      <c r="T4" s="204">
        <v>40.0</v>
      </c>
      <c r="U4" s="204">
        <v>60.0</v>
      </c>
      <c r="V4" s="209" t="b">
        <v>0</v>
      </c>
      <c r="W4" s="210"/>
      <c r="X4" s="210"/>
      <c r="Y4" s="210"/>
    </row>
    <row r="5">
      <c r="A5" s="204" t="s">
        <v>4743</v>
      </c>
      <c r="B5" s="205" t="s">
        <v>4758</v>
      </c>
      <c r="C5" s="204" t="s">
        <v>95</v>
      </c>
      <c r="D5" s="204">
        <v>82.0</v>
      </c>
      <c r="E5" s="206">
        <v>3.225986842</v>
      </c>
      <c r="F5" s="204" t="s">
        <v>4759</v>
      </c>
      <c r="G5" s="204" t="s">
        <v>4760</v>
      </c>
      <c r="H5" s="204">
        <v>35.0</v>
      </c>
      <c r="I5" s="207">
        <v>0.23194444444444445</v>
      </c>
      <c r="J5" s="208" t="s">
        <v>4761</v>
      </c>
      <c r="K5" s="204">
        <v>35.0</v>
      </c>
      <c r="L5" s="207">
        <v>0.21319444444444444</v>
      </c>
      <c r="M5" s="206">
        <v>0.0</v>
      </c>
      <c r="N5" s="206">
        <v>0.0</v>
      </c>
      <c r="O5" s="209" t="b">
        <v>0</v>
      </c>
      <c r="P5" s="209" t="b">
        <v>0</v>
      </c>
      <c r="Q5" s="204" t="s">
        <v>4762</v>
      </c>
      <c r="R5" s="204">
        <v>0.0</v>
      </c>
      <c r="S5" s="204">
        <v>0.0</v>
      </c>
      <c r="T5" s="204">
        <v>40.0</v>
      </c>
      <c r="U5" s="204">
        <v>60.0</v>
      </c>
      <c r="V5" s="209" t="b">
        <v>0</v>
      </c>
      <c r="W5" s="210"/>
      <c r="X5" s="210"/>
      <c r="Y5" s="210"/>
    </row>
    <row r="6">
      <c r="A6" s="204" t="s">
        <v>4743</v>
      </c>
      <c r="B6" s="205" t="s">
        <v>163</v>
      </c>
      <c r="C6" s="204" t="s">
        <v>95</v>
      </c>
      <c r="D6" s="204">
        <v>82.0</v>
      </c>
      <c r="E6" s="206">
        <v>3.282631579</v>
      </c>
      <c r="F6" s="204" t="s">
        <v>4759</v>
      </c>
      <c r="G6" s="204" t="s">
        <v>4763</v>
      </c>
      <c r="H6" s="204">
        <v>33.0</v>
      </c>
      <c r="I6" s="207">
        <v>0.2534722222222222</v>
      </c>
      <c r="J6" s="208" t="s">
        <v>4764</v>
      </c>
      <c r="K6" s="204">
        <v>33.0</v>
      </c>
      <c r="L6" s="207">
        <v>0.2111111111111111</v>
      </c>
      <c r="M6" s="206">
        <v>0.0</v>
      </c>
      <c r="N6" s="206">
        <v>0.0</v>
      </c>
      <c r="O6" s="209" t="b">
        <v>0</v>
      </c>
      <c r="P6" s="209" t="b">
        <v>0</v>
      </c>
      <c r="Q6" s="204" t="s">
        <v>4747</v>
      </c>
      <c r="R6" s="204" t="s">
        <v>4748</v>
      </c>
      <c r="S6" s="204">
        <v>0.0</v>
      </c>
      <c r="T6" s="204">
        <v>60.0</v>
      </c>
      <c r="U6" s="204">
        <v>40.0</v>
      </c>
      <c r="V6" s="209" t="b">
        <v>0</v>
      </c>
      <c r="W6" s="210"/>
      <c r="X6" s="210"/>
      <c r="Y6" s="210"/>
    </row>
    <row r="7">
      <c r="A7" s="204" t="s">
        <v>4743</v>
      </c>
      <c r="B7" s="205" t="s">
        <v>160</v>
      </c>
      <c r="C7" s="204" t="s">
        <v>162</v>
      </c>
      <c r="D7" s="204">
        <v>81.0</v>
      </c>
      <c r="E7" s="206">
        <v>4.722697368</v>
      </c>
      <c r="F7" s="204" t="s">
        <v>4744</v>
      </c>
      <c r="G7" s="204" t="s">
        <v>4765</v>
      </c>
      <c r="H7" s="204">
        <v>31.0</v>
      </c>
      <c r="I7" s="207">
        <v>0.2298611111111111</v>
      </c>
      <c r="J7" s="208" t="s">
        <v>4766</v>
      </c>
      <c r="K7" s="204">
        <v>31.0</v>
      </c>
      <c r="L7" s="207">
        <v>0.19791666666666666</v>
      </c>
      <c r="M7" s="207">
        <v>0.23402777777777778</v>
      </c>
      <c r="N7" s="207">
        <v>0.23333333333333334</v>
      </c>
      <c r="O7" s="209" t="b">
        <v>0</v>
      </c>
      <c r="P7" s="209" t="b">
        <v>0</v>
      </c>
      <c r="Q7" s="204" t="s">
        <v>4752</v>
      </c>
      <c r="R7" s="204" t="s">
        <v>4757</v>
      </c>
      <c r="S7" s="204">
        <v>0.0</v>
      </c>
      <c r="T7" s="204">
        <v>40.0</v>
      </c>
      <c r="U7" s="204">
        <v>60.0</v>
      </c>
      <c r="V7" s="209" t="b">
        <v>0</v>
      </c>
      <c r="W7" s="210"/>
      <c r="X7" s="210"/>
      <c r="Y7" s="210"/>
    </row>
    <row r="8">
      <c r="A8" s="204" t="s">
        <v>4743</v>
      </c>
      <c r="B8" s="205" t="s">
        <v>152</v>
      </c>
      <c r="C8" s="204" t="s">
        <v>110</v>
      </c>
      <c r="D8" s="204">
        <v>79.0</v>
      </c>
      <c r="E8" s="206">
        <v>2.033684211</v>
      </c>
      <c r="F8" s="204" t="s">
        <v>4767</v>
      </c>
      <c r="G8" s="204" t="s">
        <v>4768</v>
      </c>
      <c r="H8" s="204">
        <v>28.0</v>
      </c>
      <c r="I8" s="207">
        <v>0.2263888888888889</v>
      </c>
      <c r="J8" s="208" t="s">
        <v>4769</v>
      </c>
      <c r="K8" s="204">
        <v>28.0</v>
      </c>
      <c r="L8" s="207">
        <v>0.17222222222222222</v>
      </c>
      <c r="M8" s="207">
        <v>0.23194444444444445</v>
      </c>
      <c r="N8" s="207">
        <v>0.25</v>
      </c>
      <c r="O8" s="209" t="b">
        <v>0</v>
      </c>
      <c r="P8" s="209" t="b">
        <v>0</v>
      </c>
      <c r="Q8" s="204" t="s">
        <v>4747</v>
      </c>
      <c r="R8" s="204" t="s">
        <v>4748</v>
      </c>
      <c r="S8" s="204">
        <v>0.0</v>
      </c>
      <c r="T8" s="204">
        <v>60.0</v>
      </c>
      <c r="U8" s="204">
        <v>60.0</v>
      </c>
      <c r="V8" s="209" t="b">
        <v>0</v>
      </c>
      <c r="W8" s="210"/>
      <c r="X8" s="210"/>
      <c r="Y8" s="210"/>
    </row>
    <row r="9">
      <c r="A9" s="204" t="s">
        <v>4743</v>
      </c>
      <c r="B9" s="205" t="s">
        <v>234</v>
      </c>
      <c r="C9" s="204" t="s">
        <v>116</v>
      </c>
      <c r="D9" s="204">
        <v>77.0</v>
      </c>
      <c r="E9" s="206">
        <v>3.786184211</v>
      </c>
      <c r="F9" s="204" t="s">
        <v>4744</v>
      </c>
      <c r="G9" s="204" t="s">
        <v>4770</v>
      </c>
      <c r="H9" s="204">
        <v>25.0</v>
      </c>
      <c r="I9" s="207">
        <v>0.23333333333333334</v>
      </c>
      <c r="J9" s="208" t="s">
        <v>4771</v>
      </c>
      <c r="K9" s="204">
        <v>25.0</v>
      </c>
      <c r="L9" s="207">
        <v>0.16805555555555557</v>
      </c>
      <c r="M9" s="207">
        <v>0.21041666666666667</v>
      </c>
      <c r="N9" s="204">
        <v>0.0</v>
      </c>
      <c r="O9" s="209" t="b">
        <v>0</v>
      </c>
      <c r="P9" s="209" t="b">
        <v>0</v>
      </c>
      <c r="Q9" s="204" t="s">
        <v>4747</v>
      </c>
      <c r="R9" s="204" t="s">
        <v>4753</v>
      </c>
      <c r="S9" s="204">
        <v>0.0</v>
      </c>
      <c r="T9" s="204">
        <v>60.0</v>
      </c>
      <c r="U9" s="204">
        <v>60.0</v>
      </c>
      <c r="V9" s="209" t="b">
        <v>0</v>
      </c>
      <c r="W9" s="210"/>
      <c r="X9" s="210"/>
      <c r="Y9" s="210"/>
    </row>
    <row r="10">
      <c r="A10" s="204" t="s">
        <v>4743</v>
      </c>
      <c r="B10" s="205" t="s">
        <v>154</v>
      </c>
      <c r="C10" s="204" t="s">
        <v>90</v>
      </c>
      <c r="D10" s="204">
        <v>77.0</v>
      </c>
      <c r="E10" s="206">
        <v>2.197894737</v>
      </c>
      <c r="F10" s="204" t="s">
        <v>4767</v>
      </c>
      <c r="G10" s="204" t="s">
        <v>4755</v>
      </c>
      <c r="H10" s="204">
        <v>29.0</v>
      </c>
      <c r="I10" s="207">
        <v>0.22916666666666666</v>
      </c>
      <c r="J10" s="208" t="s">
        <v>4772</v>
      </c>
      <c r="K10" s="204">
        <v>29.0</v>
      </c>
      <c r="L10" s="207">
        <v>0.18333333333333332</v>
      </c>
      <c r="M10" s="207">
        <v>0.24722222222222223</v>
      </c>
      <c r="N10" s="207">
        <v>0.20833333333333334</v>
      </c>
      <c r="O10" s="209" t="b">
        <v>0</v>
      </c>
      <c r="P10" s="209" t="b">
        <v>0</v>
      </c>
      <c r="Q10" s="204" t="s">
        <v>4773</v>
      </c>
      <c r="R10" s="204" t="s">
        <v>4748</v>
      </c>
      <c r="S10" s="204">
        <v>0.0</v>
      </c>
      <c r="T10" s="204">
        <v>80.0</v>
      </c>
      <c r="U10" s="204">
        <v>60.0</v>
      </c>
      <c r="V10" s="209" t="b">
        <v>0</v>
      </c>
      <c r="W10" s="210"/>
      <c r="X10" s="210"/>
      <c r="Y10" s="210"/>
    </row>
    <row r="11">
      <c r="A11" s="204" t="s">
        <v>4743</v>
      </c>
      <c r="B11" s="205" t="s">
        <v>158</v>
      </c>
      <c r="C11" s="204" t="s">
        <v>113</v>
      </c>
      <c r="D11" s="204">
        <v>73.0</v>
      </c>
      <c r="E11" s="206">
        <v>2.306644737</v>
      </c>
      <c r="F11" s="204" t="s">
        <v>4767</v>
      </c>
      <c r="G11" s="204" t="s">
        <v>4755</v>
      </c>
      <c r="H11" s="204">
        <v>29.0</v>
      </c>
      <c r="I11" s="207">
        <v>0.21805555555555556</v>
      </c>
      <c r="J11" s="208" t="s">
        <v>4774</v>
      </c>
      <c r="K11" s="204">
        <v>29.0</v>
      </c>
      <c r="L11" s="207">
        <v>0.16875</v>
      </c>
      <c r="M11" s="207">
        <v>0.24027777777777778</v>
      </c>
      <c r="N11" s="211">
        <v>0.2</v>
      </c>
      <c r="O11" s="209" t="b">
        <v>0</v>
      </c>
      <c r="P11" s="209" t="b">
        <v>0</v>
      </c>
      <c r="Q11" s="204" t="s">
        <v>4747</v>
      </c>
      <c r="R11" s="204" t="s">
        <v>4748</v>
      </c>
      <c r="S11" s="204">
        <v>0.0</v>
      </c>
      <c r="T11" s="204">
        <v>60.0</v>
      </c>
      <c r="U11" s="204">
        <v>60.0</v>
      </c>
      <c r="V11" s="209" t="b">
        <v>0</v>
      </c>
      <c r="W11" s="210"/>
      <c r="X11" s="210"/>
      <c r="Y11" s="210"/>
    </row>
    <row r="12">
      <c r="A12" s="204" t="s">
        <v>4743</v>
      </c>
      <c r="B12" s="205" t="s">
        <v>165</v>
      </c>
      <c r="C12" s="204" t="s">
        <v>98</v>
      </c>
      <c r="D12" s="204">
        <v>72.0</v>
      </c>
      <c r="E12" s="206">
        <v>2.484934211</v>
      </c>
      <c r="F12" s="204" t="s">
        <v>4744</v>
      </c>
      <c r="G12" s="204" t="s">
        <v>4745</v>
      </c>
      <c r="H12" s="204">
        <v>13.0</v>
      </c>
      <c r="I12" s="207">
        <v>0.23472222222222222</v>
      </c>
      <c r="J12" s="208" t="s">
        <v>4775</v>
      </c>
      <c r="K12" s="204">
        <v>13.0</v>
      </c>
      <c r="L12" s="207">
        <v>0.10347222222222222</v>
      </c>
      <c r="M12" s="207">
        <v>0.22430555555555556</v>
      </c>
      <c r="N12" s="206">
        <v>0.0</v>
      </c>
      <c r="O12" s="209" t="b">
        <v>0</v>
      </c>
      <c r="P12" s="209" t="b">
        <v>0</v>
      </c>
      <c r="Q12" s="204" t="s">
        <v>4773</v>
      </c>
      <c r="R12" s="212">
        <v>45604.0</v>
      </c>
      <c r="S12" s="204">
        <v>0.0</v>
      </c>
      <c r="T12" s="204">
        <v>60.0</v>
      </c>
      <c r="U12" s="204">
        <v>60.0</v>
      </c>
      <c r="V12" s="209" t="b">
        <v>0</v>
      </c>
      <c r="W12" s="210"/>
      <c r="X12" s="210"/>
      <c r="Y12" s="210"/>
    </row>
    <row r="13">
      <c r="A13" s="204" t="s">
        <v>4743</v>
      </c>
      <c r="B13" s="205" t="s">
        <v>149</v>
      </c>
      <c r="C13" s="204" t="s">
        <v>151</v>
      </c>
      <c r="D13" s="204">
        <v>70.0</v>
      </c>
      <c r="E13" s="206">
        <v>3.311052632</v>
      </c>
      <c r="F13" s="204" t="s">
        <v>4767</v>
      </c>
      <c r="G13" s="204" t="s">
        <v>4763</v>
      </c>
      <c r="H13" s="204">
        <v>36.0</v>
      </c>
      <c r="I13" s="207">
        <v>0.22152777777777777</v>
      </c>
      <c r="J13" s="208" t="s">
        <v>4776</v>
      </c>
      <c r="K13" s="204">
        <v>36.0</v>
      </c>
      <c r="L13" s="207">
        <v>0.2125</v>
      </c>
      <c r="M13" s="207">
        <v>0.21458333333333332</v>
      </c>
      <c r="N13" s="207">
        <v>0.2326388888888889</v>
      </c>
      <c r="O13" s="209" t="b">
        <v>0</v>
      </c>
      <c r="P13" s="209" t="b">
        <v>0</v>
      </c>
      <c r="Q13" s="204" t="s">
        <v>4762</v>
      </c>
      <c r="R13" s="212">
        <v>45604.0</v>
      </c>
      <c r="S13" s="204">
        <v>0.0</v>
      </c>
      <c r="T13" s="204">
        <v>20.0</v>
      </c>
      <c r="U13" s="204">
        <v>60.0</v>
      </c>
      <c r="V13" s="209" t="b">
        <v>0</v>
      </c>
      <c r="W13" s="210"/>
      <c r="X13" s="210"/>
      <c r="Y13" s="210"/>
    </row>
    <row r="14">
      <c r="A14" s="204" t="s">
        <v>4743</v>
      </c>
      <c r="B14" s="205" t="s">
        <v>325</v>
      </c>
      <c r="C14" s="204" t="s">
        <v>90</v>
      </c>
      <c r="D14" s="204">
        <v>70.0</v>
      </c>
      <c r="E14" s="206">
        <v>1.226842105</v>
      </c>
      <c r="F14" s="204" t="s">
        <v>4759</v>
      </c>
      <c r="G14" s="204" t="s">
        <v>4777</v>
      </c>
      <c r="H14" s="204">
        <v>21.0</v>
      </c>
      <c r="I14" s="207">
        <v>0.22291666666666668</v>
      </c>
      <c r="J14" s="208" t="s">
        <v>4751</v>
      </c>
      <c r="K14" s="204">
        <v>21.0</v>
      </c>
      <c r="L14" s="207">
        <v>0.15</v>
      </c>
      <c r="M14" s="204">
        <v>0.0</v>
      </c>
      <c r="N14" s="204">
        <v>0.0</v>
      </c>
      <c r="O14" s="209" t="b">
        <v>0</v>
      </c>
      <c r="P14" s="209" t="b">
        <v>0</v>
      </c>
      <c r="Q14" s="204" t="s">
        <v>4752</v>
      </c>
      <c r="R14" s="204">
        <v>0.0</v>
      </c>
      <c r="S14" s="204">
        <v>0.0</v>
      </c>
      <c r="T14" s="204">
        <v>40.0</v>
      </c>
      <c r="U14" s="204">
        <v>60.0</v>
      </c>
      <c r="V14" s="209" t="b">
        <v>0</v>
      </c>
      <c r="W14" s="210"/>
      <c r="X14" s="210"/>
      <c r="Y14" s="210"/>
    </row>
    <row r="15">
      <c r="A15" s="204" t="s">
        <v>4743</v>
      </c>
      <c r="B15" s="205" t="s">
        <v>252</v>
      </c>
      <c r="C15" s="204" t="s">
        <v>121</v>
      </c>
      <c r="D15" s="204">
        <v>69.0</v>
      </c>
      <c r="E15" s="206">
        <v>4.886315789</v>
      </c>
      <c r="F15" s="204" t="s">
        <v>4744</v>
      </c>
      <c r="G15" s="204" t="s">
        <v>4760</v>
      </c>
      <c r="H15" s="204">
        <v>32.0</v>
      </c>
      <c r="I15" s="207">
        <v>0.22777777777777777</v>
      </c>
      <c r="J15" s="208" t="s">
        <v>4778</v>
      </c>
      <c r="K15" s="204">
        <v>32.0</v>
      </c>
      <c r="L15" s="207">
        <v>0.20625</v>
      </c>
      <c r="M15" s="211">
        <v>0.22083333333333333</v>
      </c>
      <c r="N15" s="211">
        <v>0.22013888888888888</v>
      </c>
      <c r="O15" s="209" t="b">
        <v>0</v>
      </c>
      <c r="P15" s="209" t="b">
        <v>0</v>
      </c>
      <c r="Q15" s="204" t="s">
        <v>4762</v>
      </c>
      <c r="R15" s="212">
        <v>45415.0</v>
      </c>
      <c r="S15" s="204">
        <v>0.0</v>
      </c>
      <c r="T15" s="204">
        <v>20.0</v>
      </c>
      <c r="U15" s="204">
        <v>60.0</v>
      </c>
      <c r="V15" s="209" t="b">
        <v>0</v>
      </c>
      <c r="W15" s="210"/>
      <c r="X15" s="210"/>
      <c r="Y15" s="210"/>
    </row>
    <row r="16">
      <c r="A16" s="204" t="s">
        <v>4743</v>
      </c>
      <c r="B16" s="205" t="s">
        <v>254</v>
      </c>
      <c r="C16" s="204" t="s">
        <v>256</v>
      </c>
      <c r="D16" s="204">
        <v>67.0</v>
      </c>
      <c r="E16" s="206">
        <v>6.125657895</v>
      </c>
      <c r="F16" s="204" t="s">
        <v>4759</v>
      </c>
      <c r="G16" s="204" t="s">
        <v>4770</v>
      </c>
      <c r="H16" s="204">
        <v>30.0</v>
      </c>
      <c r="I16" s="207">
        <v>0.19652777777777777</v>
      </c>
      <c r="J16" s="208" t="s">
        <v>4779</v>
      </c>
      <c r="K16" s="204">
        <v>30.0</v>
      </c>
      <c r="L16" s="207">
        <v>0.16597222222222222</v>
      </c>
      <c r="M16" s="204">
        <v>0.0</v>
      </c>
      <c r="N16" s="204">
        <v>0.0</v>
      </c>
      <c r="O16" s="209" t="b">
        <v>0</v>
      </c>
      <c r="P16" s="209" t="b">
        <v>0</v>
      </c>
      <c r="Q16" s="204" t="s">
        <v>4752</v>
      </c>
      <c r="R16" s="204">
        <v>0.0</v>
      </c>
      <c r="S16" s="204">
        <v>0.0</v>
      </c>
      <c r="T16" s="204">
        <v>40.0</v>
      </c>
      <c r="U16" s="204">
        <v>80.0</v>
      </c>
      <c r="V16" s="209" t="b">
        <v>0</v>
      </c>
      <c r="W16" s="210"/>
      <c r="X16" s="210"/>
      <c r="Y16" s="210"/>
    </row>
    <row r="17">
      <c r="A17" s="204" t="s">
        <v>4743</v>
      </c>
      <c r="B17" s="205" t="s">
        <v>245</v>
      </c>
      <c r="C17" s="204" t="s">
        <v>197</v>
      </c>
      <c r="D17" s="204">
        <v>66.0</v>
      </c>
      <c r="E17" s="206">
        <v>0.93</v>
      </c>
      <c r="F17" s="204" t="s">
        <v>4759</v>
      </c>
      <c r="G17" s="204" t="s">
        <v>4745</v>
      </c>
      <c r="H17" s="204">
        <v>19.0</v>
      </c>
      <c r="I17" s="207">
        <v>0.22361111111111112</v>
      </c>
      <c r="J17" s="208" t="s">
        <v>4780</v>
      </c>
      <c r="K17" s="204">
        <v>19.0</v>
      </c>
      <c r="L17" s="207">
        <v>0.11666666666666667</v>
      </c>
      <c r="M17" s="206">
        <v>0.0</v>
      </c>
      <c r="N17" s="206">
        <v>0.0</v>
      </c>
      <c r="O17" s="209" t="b">
        <v>0</v>
      </c>
      <c r="P17" s="209" t="b">
        <v>0</v>
      </c>
      <c r="Q17" s="204" t="s">
        <v>4762</v>
      </c>
      <c r="R17" s="212">
        <v>45604.0</v>
      </c>
      <c r="S17" s="204">
        <v>0.0</v>
      </c>
      <c r="T17" s="204">
        <v>40.0</v>
      </c>
      <c r="U17" s="204">
        <v>40.0</v>
      </c>
      <c r="V17" s="209" t="b">
        <v>0</v>
      </c>
      <c r="W17" s="210"/>
      <c r="X17" s="210"/>
      <c r="Y17" s="210"/>
    </row>
    <row r="18">
      <c r="A18" s="204" t="s">
        <v>4743</v>
      </c>
      <c r="B18" s="205" t="s">
        <v>247</v>
      </c>
      <c r="C18" s="204" t="s">
        <v>249</v>
      </c>
      <c r="D18" s="204">
        <v>64.0</v>
      </c>
      <c r="E18" s="206">
        <v>1.917434211</v>
      </c>
      <c r="F18" s="204" t="s">
        <v>4759</v>
      </c>
      <c r="G18" s="204" t="s">
        <v>4763</v>
      </c>
      <c r="H18" s="204">
        <v>29.0</v>
      </c>
      <c r="I18" s="207">
        <v>0.18611111111111112</v>
      </c>
      <c r="J18" s="208" t="s">
        <v>4781</v>
      </c>
      <c r="K18" s="204">
        <v>29.0</v>
      </c>
      <c r="L18" s="207">
        <v>0.14930555555555555</v>
      </c>
      <c r="M18" s="206">
        <v>0.0</v>
      </c>
      <c r="N18" s="206">
        <v>0.0</v>
      </c>
      <c r="O18" s="209" t="b">
        <v>0</v>
      </c>
      <c r="P18" s="209" t="b">
        <v>0</v>
      </c>
      <c r="Q18" s="204" t="s">
        <v>4762</v>
      </c>
      <c r="R18" s="204">
        <v>0.0</v>
      </c>
      <c r="S18" s="204">
        <v>0.0</v>
      </c>
      <c r="T18" s="204">
        <v>20.0</v>
      </c>
      <c r="U18" s="204">
        <v>60.0</v>
      </c>
      <c r="V18" s="209" t="b">
        <v>0</v>
      </c>
      <c r="W18" s="210"/>
      <c r="X18" s="210"/>
      <c r="Y18" s="210"/>
    </row>
    <row r="19">
      <c r="A19" s="204" t="s">
        <v>4743</v>
      </c>
      <c r="B19" s="205" t="s">
        <v>145</v>
      </c>
      <c r="C19" s="204" t="s">
        <v>121</v>
      </c>
      <c r="D19" s="204">
        <v>63.0</v>
      </c>
      <c r="E19" s="206">
        <v>-2.0</v>
      </c>
      <c r="F19" s="204" t="s">
        <v>4759</v>
      </c>
      <c r="G19" s="204" t="s">
        <v>4782</v>
      </c>
      <c r="H19" s="204">
        <v>0.0</v>
      </c>
      <c r="I19" s="207">
        <v>0.0</v>
      </c>
      <c r="J19" s="208" t="s">
        <v>538</v>
      </c>
      <c r="K19" s="204">
        <v>0.0</v>
      </c>
      <c r="L19" s="207">
        <v>0.0</v>
      </c>
      <c r="M19" s="206">
        <v>0.0</v>
      </c>
      <c r="N19" s="206">
        <v>0.0</v>
      </c>
      <c r="O19" s="209" t="b">
        <v>1</v>
      </c>
      <c r="P19" s="209" t="b">
        <v>0</v>
      </c>
      <c r="Q19" s="204" t="s">
        <v>4752</v>
      </c>
      <c r="R19" s="204">
        <v>0.0</v>
      </c>
      <c r="S19" s="204">
        <v>0.0</v>
      </c>
      <c r="T19" s="204">
        <v>60.0</v>
      </c>
      <c r="U19" s="204">
        <v>60.0</v>
      </c>
      <c r="V19" s="209" t="b">
        <v>0</v>
      </c>
      <c r="W19" s="210"/>
      <c r="X19" s="210"/>
      <c r="Y19" s="210"/>
    </row>
    <row r="20">
      <c r="A20" s="204" t="s">
        <v>4743</v>
      </c>
      <c r="B20" s="205" t="s">
        <v>338</v>
      </c>
      <c r="C20" s="204" t="s">
        <v>113</v>
      </c>
      <c r="D20" s="204">
        <v>62.0</v>
      </c>
      <c r="E20" s="206">
        <v>1.195789474</v>
      </c>
      <c r="F20" s="204" t="s">
        <v>4759</v>
      </c>
      <c r="G20" s="204" t="s">
        <v>4777</v>
      </c>
      <c r="H20" s="204">
        <v>8.0</v>
      </c>
      <c r="I20" s="207">
        <v>0.2604166666666667</v>
      </c>
      <c r="J20" s="213" t="s">
        <v>4783</v>
      </c>
      <c r="K20" s="204">
        <v>8.0</v>
      </c>
      <c r="L20" s="207">
        <v>0.058333333333333334</v>
      </c>
      <c r="M20" s="206">
        <v>0.0</v>
      </c>
      <c r="N20" s="206">
        <v>0.0</v>
      </c>
      <c r="O20" s="209" t="b">
        <v>0</v>
      </c>
      <c r="P20" s="209" t="b">
        <v>0</v>
      </c>
      <c r="Q20" s="204" t="s">
        <v>4762</v>
      </c>
      <c r="R20" s="204">
        <v>0.0</v>
      </c>
      <c r="S20" s="204">
        <v>0.0</v>
      </c>
      <c r="T20" s="204">
        <v>20.0</v>
      </c>
      <c r="U20" s="204">
        <v>60.0</v>
      </c>
      <c r="V20" s="209" t="b">
        <v>1</v>
      </c>
      <c r="W20" s="210"/>
      <c r="X20" s="210"/>
      <c r="Y20" s="210"/>
    </row>
    <row r="21">
      <c r="A21" s="204" t="s">
        <v>4743</v>
      </c>
      <c r="B21" s="205" t="s">
        <v>236</v>
      </c>
      <c r="C21" s="204" t="s">
        <v>238</v>
      </c>
      <c r="D21" s="204">
        <v>56.0</v>
      </c>
      <c r="E21" s="206">
        <v>2.127105263</v>
      </c>
      <c r="F21" s="204" t="s">
        <v>4767</v>
      </c>
      <c r="G21" s="204" t="s">
        <v>4745</v>
      </c>
      <c r="H21" s="204">
        <v>7.0</v>
      </c>
      <c r="I21" s="207">
        <v>0.2263888888888889</v>
      </c>
      <c r="J21" s="208" t="s">
        <v>4769</v>
      </c>
      <c r="K21" s="204">
        <v>7.0</v>
      </c>
      <c r="L21" s="207">
        <v>0.06388888888888888</v>
      </c>
      <c r="M21" s="207">
        <v>0.22291666666666668</v>
      </c>
      <c r="N21" s="204">
        <v>0.0</v>
      </c>
      <c r="O21" s="209" t="b">
        <v>1</v>
      </c>
      <c r="P21" s="209" t="b">
        <v>0</v>
      </c>
      <c r="Q21" s="204" t="s">
        <v>4762</v>
      </c>
      <c r="R21" s="204">
        <v>0.0</v>
      </c>
      <c r="S21" s="204">
        <v>0.0</v>
      </c>
      <c r="T21" s="204">
        <v>60.0</v>
      </c>
      <c r="U21" s="204">
        <v>80.0</v>
      </c>
      <c r="V21" s="209" t="b">
        <v>0</v>
      </c>
      <c r="W21" s="210"/>
      <c r="X21" s="210"/>
      <c r="Y21" s="210"/>
    </row>
    <row r="22">
      <c r="A22" s="204" t="s">
        <v>4743</v>
      </c>
      <c r="B22" s="205" t="s">
        <v>319</v>
      </c>
      <c r="C22" s="204" t="s">
        <v>264</v>
      </c>
      <c r="D22" s="204">
        <v>56.0</v>
      </c>
      <c r="E22" s="206">
        <v>0.002059105263</v>
      </c>
      <c r="F22" s="204" t="s">
        <v>4744</v>
      </c>
      <c r="G22" s="204" t="s">
        <v>4763</v>
      </c>
      <c r="H22" s="204">
        <v>3.0</v>
      </c>
      <c r="I22" s="207">
        <v>0.2548611111111111</v>
      </c>
      <c r="J22" s="208" t="s">
        <v>4784</v>
      </c>
      <c r="K22" s="204">
        <v>3.0</v>
      </c>
      <c r="L22" s="207">
        <v>0.03194444444444444</v>
      </c>
      <c r="M22" s="207">
        <v>0.22777777777777777</v>
      </c>
      <c r="N22" s="207">
        <v>0.20416666666666666</v>
      </c>
      <c r="O22" s="209" t="b">
        <v>1</v>
      </c>
      <c r="P22" s="209" t="b">
        <v>0</v>
      </c>
      <c r="Q22" s="204" t="s">
        <v>4762</v>
      </c>
      <c r="R22" s="212">
        <v>45604.0</v>
      </c>
      <c r="S22" s="204">
        <v>0.0</v>
      </c>
      <c r="T22" s="204">
        <v>40.0</v>
      </c>
      <c r="U22" s="204">
        <v>60.0</v>
      </c>
      <c r="V22" s="209" t="b">
        <v>0</v>
      </c>
      <c r="W22" s="210"/>
      <c r="X22" s="210"/>
      <c r="Y22" s="210"/>
    </row>
    <row r="23">
      <c r="A23" s="204" t="s">
        <v>4743</v>
      </c>
      <c r="B23" s="205" t="s">
        <v>359</v>
      </c>
      <c r="C23" s="204" t="s">
        <v>110</v>
      </c>
      <c r="D23" s="204">
        <v>53.0</v>
      </c>
      <c r="E23" s="206">
        <v>3.118815789</v>
      </c>
      <c r="F23" s="204" t="s">
        <v>4767</v>
      </c>
      <c r="G23" s="204" t="s">
        <v>4785</v>
      </c>
      <c r="H23" s="204">
        <v>7.0</v>
      </c>
      <c r="I23" s="207">
        <v>0.20625</v>
      </c>
      <c r="J23" s="208" t="s">
        <v>4786</v>
      </c>
      <c r="K23" s="204">
        <v>7.0</v>
      </c>
      <c r="L23" s="207">
        <v>0.059722222222222225</v>
      </c>
      <c r="M23" s="207">
        <v>0.21736111111111112</v>
      </c>
      <c r="N23" s="207">
        <v>0.22916666666666666</v>
      </c>
      <c r="O23" s="209" t="b">
        <v>0</v>
      </c>
      <c r="P23" s="209" t="b">
        <v>1</v>
      </c>
      <c r="Q23" s="204" t="s">
        <v>4762</v>
      </c>
      <c r="R23" s="212">
        <v>45415.0</v>
      </c>
      <c r="S23" s="204">
        <v>0.0</v>
      </c>
      <c r="T23" s="204">
        <v>40.0</v>
      </c>
      <c r="U23" s="204">
        <v>80.0</v>
      </c>
      <c r="V23" s="209" t="b">
        <v>0</v>
      </c>
      <c r="W23" s="210"/>
      <c r="X23" s="210"/>
      <c r="Y23" s="210"/>
    </row>
    <row r="24">
      <c r="A24" s="204" t="s">
        <v>4743</v>
      </c>
      <c r="B24" s="205" t="s">
        <v>4787</v>
      </c>
      <c r="C24" s="204" t="s">
        <v>116</v>
      </c>
      <c r="D24" s="204">
        <v>53.0</v>
      </c>
      <c r="E24" s="206">
        <v>-0.6517763158</v>
      </c>
      <c r="F24" s="204" t="s">
        <v>4767</v>
      </c>
      <c r="G24" s="204" t="s">
        <v>4760</v>
      </c>
      <c r="H24" s="204">
        <v>23.0</v>
      </c>
      <c r="I24" s="207">
        <v>0.22083333333333333</v>
      </c>
      <c r="J24" s="213" t="s">
        <v>4788</v>
      </c>
      <c r="K24" s="204">
        <v>23.0</v>
      </c>
      <c r="L24" s="207">
        <v>0.15069444444444444</v>
      </c>
      <c r="M24" s="211">
        <v>0.21319444444444444</v>
      </c>
      <c r="N24" s="211">
        <v>0.21319444444444444</v>
      </c>
      <c r="O24" s="209" t="b">
        <v>1</v>
      </c>
      <c r="P24" s="209" t="b">
        <v>0</v>
      </c>
      <c r="Q24" s="204" t="s">
        <v>4752</v>
      </c>
      <c r="R24" s="204" t="s">
        <v>4753</v>
      </c>
      <c r="S24" s="204">
        <v>0.0</v>
      </c>
      <c r="T24" s="204">
        <v>40.0</v>
      </c>
      <c r="U24" s="204">
        <v>60.0</v>
      </c>
      <c r="V24" s="209" t="b">
        <v>0</v>
      </c>
      <c r="W24" s="210"/>
      <c r="X24" s="210"/>
      <c r="Y24" s="210"/>
    </row>
    <row r="25">
      <c r="A25" s="204" t="s">
        <v>4743</v>
      </c>
      <c r="B25" s="205" t="s">
        <v>250</v>
      </c>
      <c r="C25" s="204" t="s">
        <v>177</v>
      </c>
      <c r="D25" s="204">
        <v>52.0</v>
      </c>
      <c r="E25" s="206">
        <v>-2.0</v>
      </c>
      <c r="F25" s="204" t="s">
        <v>4759</v>
      </c>
      <c r="G25" s="204" t="s">
        <v>4770</v>
      </c>
      <c r="H25" s="204">
        <v>0.0</v>
      </c>
      <c r="I25" s="207">
        <v>0.16666666666666666</v>
      </c>
      <c r="J25" s="208" t="s">
        <v>538</v>
      </c>
      <c r="K25" s="204">
        <v>22.0</v>
      </c>
      <c r="L25" s="207">
        <v>0.10972222222222222</v>
      </c>
      <c r="M25" s="204">
        <v>0.0</v>
      </c>
      <c r="N25" s="206">
        <v>0.0</v>
      </c>
      <c r="O25" s="209" t="b">
        <v>1</v>
      </c>
      <c r="P25" s="209" t="b">
        <v>0</v>
      </c>
      <c r="Q25" s="204" t="s">
        <v>4747</v>
      </c>
      <c r="R25" s="204">
        <v>0.0</v>
      </c>
      <c r="S25" s="204">
        <v>0.0</v>
      </c>
      <c r="T25" s="204">
        <v>60.0</v>
      </c>
      <c r="U25" s="204">
        <v>60.0</v>
      </c>
      <c r="V25" s="209" t="b">
        <v>0</v>
      </c>
      <c r="W25" s="210"/>
      <c r="X25" s="210"/>
      <c r="Y25" s="210"/>
    </row>
    <row r="26">
      <c r="A26" s="204" t="s">
        <v>4743</v>
      </c>
      <c r="B26" s="205" t="s">
        <v>524</v>
      </c>
      <c r="C26" s="204" t="s">
        <v>259</v>
      </c>
      <c r="D26" s="204">
        <v>52.0</v>
      </c>
      <c r="E26" s="206">
        <v>-2.0</v>
      </c>
      <c r="F26" s="204" t="s">
        <v>4759</v>
      </c>
      <c r="G26" s="204" t="s">
        <v>4763</v>
      </c>
      <c r="H26" s="204">
        <v>0.0</v>
      </c>
      <c r="I26" s="207">
        <v>0.0</v>
      </c>
      <c r="J26" s="213" t="s">
        <v>538</v>
      </c>
      <c r="K26" s="204">
        <v>10.0</v>
      </c>
      <c r="L26" s="207">
        <v>0.0</v>
      </c>
      <c r="M26" s="206">
        <v>0.0</v>
      </c>
      <c r="N26" s="206">
        <v>0.0</v>
      </c>
      <c r="O26" s="209" t="b">
        <v>1</v>
      </c>
      <c r="P26" s="209" t="b">
        <v>0</v>
      </c>
      <c r="Q26" s="204" t="s">
        <v>4752</v>
      </c>
      <c r="R26" s="204" t="s">
        <v>4757</v>
      </c>
      <c r="S26" s="204">
        <v>0.0</v>
      </c>
      <c r="T26" s="204">
        <v>40.0</v>
      </c>
      <c r="U26" s="204">
        <v>60.0</v>
      </c>
      <c r="V26" s="209" t="b">
        <v>0</v>
      </c>
      <c r="W26" s="210"/>
      <c r="X26" s="210"/>
      <c r="Y26" s="210"/>
    </row>
    <row r="27">
      <c r="A27" s="204" t="s">
        <v>4743</v>
      </c>
      <c r="B27" s="205" t="s">
        <v>349</v>
      </c>
      <c r="C27" s="204" t="s">
        <v>256</v>
      </c>
      <c r="D27" s="204">
        <v>52.0</v>
      </c>
      <c r="E27" s="206">
        <v>-2.0</v>
      </c>
      <c r="F27" s="204" t="s">
        <v>4759</v>
      </c>
      <c r="G27" s="204" t="s">
        <v>4770</v>
      </c>
      <c r="H27" s="204">
        <v>0.0</v>
      </c>
      <c r="I27" s="207">
        <v>0.0</v>
      </c>
      <c r="J27" s="208" t="s">
        <v>538</v>
      </c>
      <c r="K27" s="204">
        <v>38.0</v>
      </c>
      <c r="L27" s="207">
        <v>0.0</v>
      </c>
      <c r="M27" s="204">
        <v>0.0</v>
      </c>
      <c r="N27" s="204">
        <v>0.0</v>
      </c>
      <c r="O27" s="209" t="b">
        <v>1</v>
      </c>
      <c r="P27" s="209" t="b">
        <v>0</v>
      </c>
      <c r="Q27" s="204" t="s">
        <v>4773</v>
      </c>
      <c r="R27" s="204" t="s">
        <v>4757</v>
      </c>
      <c r="S27" s="204">
        <v>0.0</v>
      </c>
      <c r="T27" s="204">
        <v>20.0</v>
      </c>
      <c r="U27" s="204">
        <v>60.0</v>
      </c>
      <c r="V27" s="209" t="b">
        <v>0</v>
      </c>
      <c r="W27" s="210"/>
      <c r="X27" s="210"/>
      <c r="Y27" s="210"/>
    </row>
    <row r="28">
      <c r="A28" s="204" t="s">
        <v>4743</v>
      </c>
      <c r="B28" s="205" t="s">
        <v>346</v>
      </c>
      <c r="C28" s="204" t="s">
        <v>103</v>
      </c>
      <c r="D28" s="204">
        <v>51.0</v>
      </c>
      <c r="E28" s="206">
        <v>5.789473684E-4</v>
      </c>
      <c r="F28" s="204" t="s">
        <v>4767</v>
      </c>
      <c r="G28" s="204" t="s">
        <v>4785</v>
      </c>
      <c r="H28" s="204">
        <v>2.0</v>
      </c>
      <c r="I28" s="207">
        <v>0.24305555555555555</v>
      </c>
      <c r="J28" s="213" t="s">
        <v>4789</v>
      </c>
      <c r="K28" s="204">
        <v>2.0</v>
      </c>
      <c r="L28" s="207">
        <v>0.020833333333333332</v>
      </c>
      <c r="M28" s="211">
        <v>0.2534722222222222</v>
      </c>
      <c r="N28" s="211">
        <v>0.2152777777777778</v>
      </c>
      <c r="O28" s="209" t="b">
        <v>0</v>
      </c>
      <c r="P28" s="209" t="b">
        <v>0</v>
      </c>
      <c r="Q28" s="204" t="s">
        <v>4747</v>
      </c>
      <c r="R28" s="204" t="s">
        <v>4753</v>
      </c>
      <c r="S28" s="204">
        <v>0.0</v>
      </c>
      <c r="T28" s="204">
        <v>40.0</v>
      </c>
      <c r="U28" s="204">
        <v>60.0</v>
      </c>
      <c r="V28" s="209" t="b">
        <v>0</v>
      </c>
      <c r="W28" s="210"/>
      <c r="X28" s="210"/>
      <c r="Y28" s="210"/>
    </row>
    <row r="29">
      <c r="A29" s="204" t="s">
        <v>4743</v>
      </c>
      <c r="B29" s="205" t="s">
        <v>332</v>
      </c>
      <c r="C29" s="204" t="s">
        <v>95</v>
      </c>
      <c r="D29" s="204">
        <v>50.0</v>
      </c>
      <c r="E29" s="206">
        <v>0.0</v>
      </c>
      <c r="F29" s="204" t="s">
        <v>4759</v>
      </c>
      <c r="G29" s="204" t="s">
        <v>4760</v>
      </c>
      <c r="H29" s="204">
        <v>0.0</v>
      </c>
      <c r="I29" s="207">
        <v>0.0</v>
      </c>
      <c r="J29" s="213" t="s">
        <v>538</v>
      </c>
      <c r="K29" s="204">
        <v>0.0</v>
      </c>
      <c r="L29" s="207">
        <v>0.0</v>
      </c>
      <c r="M29" s="204">
        <v>0.0</v>
      </c>
      <c r="N29" s="204">
        <v>0.0</v>
      </c>
      <c r="O29" s="209" t="b">
        <v>0</v>
      </c>
      <c r="P29" s="209" t="b">
        <v>0</v>
      </c>
      <c r="Q29" s="204" t="s">
        <v>4762</v>
      </c>
      <c r="R29" s="204">
        <v>0.0</v>
      </c>
      <c r="S29" s="204">
        <v>0.0</v>
      </c>
      <c r="T29" s="204">
        <v>20.0</v>
      </c>
      <c r="U29" s="204">
        <v>60.0</v>
      </c>
      <c r="V29" s="209" t="b">
        <v>0</v>
      </c>
      <c r="W29" s="210"/>
      <c r="X29" s="210"/>
      <c r="Y29" s="210"/>
    </row>
    <row r="30">
      <c r="A30" s="204" t="s">
        <v>4743</v>
      </c>
      <c r="B30" s="205" t="s">
        <v>4790</v>
      </c>
      <c r="C30" s="204" t="s">
        <v>95</v>
      </c>
      <c r="D30" s="204">
        <v>50.0</v>
      </c>
      <c r="E30" s="206">
        <v>4.0</v>
      </c>
      <c r="F30" s="204" t="s">
        <v>4759</v>
      </c>
      <c r="G30" s="204" t="s">
        <v>4785</v>
      </c>
      <c r="H30" s="204">
        <v>0.0</v>
      </c>
      <c r="I30" s="207">
        <v>0.0</v>
      </c>
      <c r="J30" s="213" t="s">
        <v>538</v>
      </c>
      <c r="K30" s="204">
        <v>0.0</v>
      </c>
      <c r="L30" s="207">
        <v>0.0</v>
      </c>
      <c r="M30" s="211">
        <v>0.16666666666666666</v>
      </c>
      <c r="N30" s="211">
        <v>0.08333333333333333</v>
      </c>
      <c r="O30" s="209" t="b">
        <v>0</v>
      </c>
      <c r="P30" s="209" t="b">
        <v>0</v>
      </c>
      <c r="Q30" s="204" t="s">
        <v>4762</v>
      </c>
      <c r="R30" s="204">
        <v>0.0</v>
      </c>
      <c r="S30" s="204">
        <v>0.0</v>
      </c>
      <c r="T30" s="204">
        <v>40.0</v>
      </c>
      <c r="U30" s="204">
        <v>80.0</v>
      </c>
      <c r="V30" s="209" t="b">
        <v>0</v>
      </c>
      <c r="W30" s="210"/>
      <c r="X30" s="210"/>
      <c r="Y30" s="210"/>
    </row>
    <row r="31">
      <c r="A31" s="204" t="s">
        <v>4743</v>
      </c>
      <c r="B31" s="205" t="s">
        <v>4791</v>
      </c>
      <c r="C31" s="204" t="s">
        <v>241</v>
      </c>
      <c r="D31" s="204">
        <v>49.0</v>
      </c>
      <c r="E31" s="206">
        <v>-2.0</v>
      </c>
      <c r="F31" s="204" t="s">
        <v>4759</v>
      </c>
      <c r="G31" s="204" t="s">
        <v>4770</v>
      </c>
      <c r="H31" s="204">
        <v>0.0</v>
      </c>
      <c r="I31" s="207">
        <v>0.16666666666666666</v>
      </c>
      <c r="J31" s="213" t="s">
        <v>538</v>
      </c>
      <c r="K31" s="204">
        <v>37.0</v>
      </c>
      <c r="L31" s="207">
        <v>0.16666666666666666</v>
      </c>
      <c r="M31" s="206">
        <v>0.0</v>
      </c>
      <c r="N31" s="206">
        <v>0.0</v>
      </c>
      <c r="O31" s="209" t="b">
        <v>1</v>
      </c>
      <c r="P31" s="209" t="b">
        <v>0</v>
      </c>
      <c r="Q31" s="204" t="s">
        <v>4752</v>
      </c>
      <c r="R31" s="204">
        <v>0.0</v>
      </c>
      <c r="S31" s="204">
        <v>0.0</v>
      </c>
      <c r="T31" s="204">
        <v>40.0</v>
      </c>
      <c r="U31" s="204">
        <v>60.0</v>
      </c>
      <c r="V31" s="209" t="b">
        <v>0</v>
      </c>
      <c r="W31" s="210"/>
      <c r="X31" s="210"/>
      <c r="Y31" s="210"/>
    </row>
    <row r="32">
      <c r="A32" s="204" t="s">
        <v>4743</v>
      </c>
      <c r="B32" s="205" t="s">
        <v>335</v>
      </c>
      <c r="C32" s="204" t="s">
        <v>113</v>
      </c>
      <c r="D32" s="204">
        <v>48.0</v>
      </c>
      <c r="E32" s="206">
        <v>-2.0</v>
      </c>
      <c r="F32" s="204" t="s">
        <v>4759</v>
      </c>
      <c r="G32" s="204" t="s">
        <v>4777</v>
      </c>
      <c r="H32" s="204">
        <v>0.0</v>
      </c>
      <c r="I32" s="207">
        <v>0.0</v>
      </c>
      <c r="J32" s="213" t="s">
        <v>538</v>
      </c>
      <c r="K32" s="204">
        <v>21.0</v>
      </c>
      <c r="L32" s="207">
        <v>0.0</v>
      </c>
      <c r="M32" s="206">
        <v>0.0</v>
      </c>
      <c r="N32" s="206">
        <v>0.0</v>
      </c>
      <c r="O32" s="209" t="b">
        <v>1</v>
      </c>
      <c r="P32" s="209" t="b">
        <v>0</v>
      </c>
      <c r="Q32" s="204" t="s">
        <v>4762</v>
      </c>
      <c r="R32" s="204">
        <v>0.0</v>
      </c>
      <c r="S32" s="204">
        <v>0.0</v>
      </c>
      <c r="T32" s="204">
        <v>20.0</v>
      </c>
      <c r="U32" s="204">
        <v>60.0</v>
      </c>
      <c r="V32" s="209" t="b">
        <v>0</v>
      </c>
      <c r="W32" s="210"/>
      <c r="X32" s="210"/>
      <c r="Y32" s="210"/>
    </row>
    <row r="33">
      <c r="A33" s="204" t="s">
        <v>4743</v>
      </c>
      <c r="B33" s="205" t="s">
        <v>239</v>
      </c>
      <c r="C33" s="204" t="s">
        <v>241</v>
      </c>
      <c r="D33" s="204">
        <v>47.0</v>
      </c>
      <c r="E33" s="206">
        <v>0.0</v>
      </c>
      <c r="F33" s="204" t="s">
        <v>4759</v>
      </c>
      <c r="G33" s="204" t="s">
        <v>4763</v>
      </c>
      <c r="H33" s="204">
        <v>0.0</v>
      </c>
      <c r="I33" s="207">
        <v>0.0</v>
      </c>
      <c r="J33" s="213" t="s">
        <v>538</v>
      </c>
      <c r="K33" s="204">
        <v>29.0</v>
      </c>
      <c r="L33" s="207">
        <v>0.0</v>
      </c>
      <c r="M33" s="206">
        <v>0.0</v>
      </c>
      <c r="N33" s="206">
        <v>0.0</v>
      </c>
      <c r="O33" s="209" t="b">
        <v>0</v>
      </c>
      <c r="P33" s="209" t="b">
        <v>0</v>
      </c>
      <c r="Q33" s="204" t="s">
        <v>4752</v>
      </c>
      <c r="R33" s="204">
        <v>0.0</v>
      </c>
      <c r="S33" s="204">
        <v>0.0</v>
      </c>
      <c r="T33" s="204">
        <v>40.0</v>
      </c>
      <c r="U33" s="204">
        <v>60.0</v>
      </c>
      <c r="V33" s="209" t="b">
        <v>0</v>
      </c>
      <c r="W33" s="210"/>
      <c r="X33" s="210"/>
      <c r="Y33" s="210"/>
    </row>
    <row r="34">
      <c r="A34" s="204" t="s">
        <v>4743</v>
      </c>
      <c r="B34" s="205" t="s">
        <v>354</v>
      </c>
      <c r="C34" s="204" t="s">
        <v>98</v>
      </c>
      <c r="D34" s="204">
        <v>47.0</v>
      </c>
      <c r="E34" s="206">
        <v>-2.0</v>
      </c>
      <c r="F34" s="204" t="s">
        <v>4759</v>
      </c>
      <c r="G34" s="204" t="s">
        <v>4760</v>
      </c>
      <c r="H34" s="204">
        <v>0.0</v>
      </c>
      <c r="I34" s="207">
        <v>0.0</v>
      </c>
      <c r="J34" s="213" t="s">
        <v>538</v>
      </c>
      <c r="K34" s="204">
        <v>29.0</v>
      </c>
      <c r="L34" s="207">
        <v>0.0</v>
      </c>
      <c r="M34" s="206">
        <v>0.0</v>
      </c>
      <c r="N34" s="206">
        <v>0.0</v>
      </c>
      <c r="O34" s="209" t="b">
        <v>1</v>
      </c>
      <c r="P34" s="209" t="b">
        <v>0</v>
      </c>
      <c r="Q34" s="204" t="s">
        <v>4762</v>
      </c>
      <c r="R34" s="204">
        <v>0.0</v>
      </c>
      <c r="S34" s="204">
        <v>0.0</v>
      </c>
      <c r="T34" s="204">
        <v>40.0</v>
      </c>
      <c r="U34" s="204">
        <v>60.0</v>
      </c>
      <c r="V34" s="209" t="b">
        <v>0</v>
      </c>
      <c r="W34" s="210"/>
      <c r="X34" s="210"/>
      <c r="Y34" s="210"/>
    </row>
    <row r="35">
      <c r="A35" s="204" t="s">
        <v>4743</v>
      </c>
      <c r="B35" s="205" t="s">
        <v>361</v>
      </c>
      <c r="C35" s="204" t="s">
        <v>110</v>
      </c>
      <c r="D35" s="204">
        <v>47.0</v>
      </c>
      <c r="E35" s="206">
        <v>0.0</v>
      </c>
      <c r="F35" s="204" t="s">
        <v>4759</v>
      </c>
      <c r="G35" s="204" t="s">
        <v>4777</v>
      </c>
      <c r="H35" s="204">
        <v>0.0</v>
      </c>
      <c r="I35" s="207">
        <v>0.0</v>
      </c>
      <c r="J35" s="213" t="s">
        <v>538</v>
      </c>
      <c r="K35" s="204">
        <v>0.0</v>
      </c>
      <c r="L35" s="207">
        <v>0.0</v>
      </c>
      <c r="M35" s="206">
        <v>0.0</v>
      </c>
      <c r="N35" s="206">
        <v>0.0</v>
      </c>
      <c r="O35" s="209" t="b">
        <v>0</v>
      </c>
      <c r="P35" s="209" t="b">
        <v>0</v>
      </c>
      <c r="Q35" s="204" t="s">
        <v>4762</v>
      </c>
      <c r="R35" s="204">
        <v>0.0</v>
      </c>
      <c r="S35" s="204">
        <v>0.0</v>
      </c>
      <c r="T35" s="204">
        <v>20.0</v>
      </c>
      <c r="U35" s="204">
        <v>60.0</v>
      </c>
      <c r="V35" s="209" t="b">
        <v>0</v>
      </c>
      <c r="W35" s="210"/>
      <c r="X35" s="210"/>
      <c r="Y35" s="210"/>
    </row>
    <row r="36">
      <c r="A36" s="204" t="s">
        <v>4743</v>
      </c>
      <c r="B36" s="205" t="s">
        <v>331</v>
      </c>
      <c r="C36" s="204" t="s">
        <v>256</v>
      </c>
      <c r="D36" s="204">
        <v>45.0</v>
      </c>
      <c r="E36" s="206">
        <v>1.000205263</v>
      </c>
      <c r="F36" s="204" t="s">
        <v>4744</v>
      </c>
      <c r="G36" s="204" t="s">
        <v>4785</v>
      </c>
      <c r="H36" s="204">
        <v>2.0</v>
      </c>
      <c r="I36" s="207">
        <v>0.1423611111111111</v>
      </c>
      <c r="J36" s="213" t="s">
        <v>4792</v>
      </c>
      <c r="K36" s="204">
        <v>2.0</v>
      </c>
      <c r="L36" s="207">
        <v>0.0125</v>
      </c>
      <c r="M36" s="211">
        <v>0.08333333333333333</v>
      </c>
      <c r="N36" s="211">
        <v>0.20833333333333334</v>
      </c>
      <c r="O36" s="209" t="b">
        <v>0</v>
      </c>
      <c r="P36" s="209" t="b">
        <v>1</v>
      </c>
      <c r="Q36" s="204" t="s">
        <v>4762</v>
      </c>
      <c r="R36" s="204">
        <v>0.0</v>
      </c>
      <c r="S36" s="204">
        <v>0.0</v>
      </c>
      <c r="T36" s="204">
        <v>60.0</v>
      </c>
      <c r="U36" s="204">
        <v>40.0</v>
      </c>
      <c r="V36" s="209" t="b">
        <v>0</v>
      </c>
      <c r="W36" s="210"/>
      <c r="X36" s="210"/>
      <c r="Y36" s="210"/>
    </row>
    <row r="37">
      <c r="A37" s="204" t="s">
        <v>4743</v>
      </c>
      <c r="B37" s="205" t="s">
        <v>4793</v>
      </c>
      <c r="C37" s="204" t="s">
        <v>121</v>
      </c>
      <c r="D37" s="204">
        <v>44.0</v>
      </c>
      <c r="E37" s="206">
        <v>0.0</v>
      </c>
      <c r="F37" s="204" t="s">
        <v>4759</v>
      </c>
      <c r="G37" s="204" t="s">
        <v>4777</v>
      </c>
      <c r="H37" s="204">
        <v>0.0</v>
      </c>
      <c r="I37" s="207">
        <v>0.0</v>
      </c>
      <c r="J37" s="208" t="s">
        <v>538</v>
      </c>
      <c r="K37" s="204">
        <v>0.0</v>
      </c>
      <c r="L37" s="207">
        <v>0.0</v>
      </c>
      <c r="M37" s="204">
        <v>0.0</v>
      </c>
      <c r="N37" s="204">
        <v>0.0</v>
      </c>
      <c r="O37" s="209" t="b">
        <v>0</v>
      </c>
      <c r="P37" s="209" t="b">
        <v>0</v>
      </c>
      <c r="Q37" s="204" t="s">
        <v>4762</v>
      </c>
      <c r="R37" s="204">
        <v>0.0</v>
      </c>
      <c r="S37" s="204">
        <v>0.0</v>
      </c>
      <c r="T37" s="204">
        <v>20.0</v>
      </c>
      <c r="U37" s="204">
        <v>60.0</v>
      </c>
      <c r="V37" s="209" t="b">
        <v>0</v>
      </c>
      <c r="W37" s="210"/>
      <c r="X37" s="210"/>
      <c r="Y37" s="210"/>
    </row>
    <row r="38">
      <c r="A38" s="204" t="s">
        <v>4743</v>
      </c>
      <c r="B38" s="205" t="s">
        <v>356</v>
      </c>
      <c r="C38" s="204" t="s">
        <v>197</v>
      </c>
      <c r="D38" s="204">
        <v>43.0</v>
      </c>
      <c r="E38" s="206">
        <v>-2.0</v>
      </c>
      <c r="F38" s="204" t="s">
        <v>4759</v>
      </c>
      <c r="G38" s="204" t="s">
        <v>4760</v>
      </c>
      <c r="H38" s="204">
        <v>0.0</v>
      </c>
      <c r="I38" s="207">
        <v>0.0</v>
      </c>
      <c r="J38" s="213" t="s">
        <v>538</v>
      </c>
      <c r="K38" s="204">
        <v>30.0</v>
      </c>
      <c r="L38" s="207">
        <v>0.0</v>
      </c>
      <c r="M38" s="206">
        <v>0.0</v>
      </c>
      <c r="N38" s="206">
        <v>0.0</v>
      </c>
      <c r="O38" s="209" t="b">
        <v>1</v>
      </c>
      <c r="P38" s="209" t="b">
        <v>0</v>
      </c>
      <c r="Q38" s="204" t="s">
        <v>4762</v>
      </c>
      <c r="R38" s="212">
        <v>45604.0</v>
      </c>
      <c r="S38" s="204">
        <v>0.0</v>
      </c>
      <c r="T38" s="204">
        <v>40.0</v>
      </c>
      <c r="U38" s="204">
        <v>60.0</v>
      </c>
      <c r="V38" s="209" t="b">
        <v>0</v>
      </c>
      <c r="W38" s="210"/>
      <c r="X38" s="210"/>
      <c r="Y38" s="210"/>
    </row>
    <row r="39">
      <c r="A39" s="204" t="s">
        <v>4743</v>
      </c>
      <c r="B39" s="205" t="s">
        <v>329</v>
      </c>
      <c r="C39" s="204" t="s">
        <v>90</v>
      </c>
      <c r="D39" s="204">
        <v>42.0</v>
      </c>
      <c r="E39" s="206">
        <v>8.421052632E-5</v>
      </c>
      <c r="F39" s="204" t="s">
        <v>4759</v>
      </c>
      <c r="G39" s="204" t="s">
        <v>4760</v>
      </c>
      <c r="H39" s="204">
        <v>1.0</v>
      </c>
      <c r="I39" s="207">
        <v>0.25</v>
      </c>
      <c r="J39" s="213" t="s">
        <v>4794</v>
      </c>
      <c r="K39" s="204">
        <v>1.0</v>
      </c>
      <c r="L39" s="207">
        <v>0.011111111111111112</v>
      </c>
      <c r="M39" s="206">
        <v>0.0</v>
      </c>
      <c r="N39" s="206">
        <v>0.0</v>
      </c>
      <c r="O39" s="209" t="b">
        <v>0</v>
      </c>
      <c r="P39" s="209" t="b">
        <v>0</v>
      </c>
      <c r="Q39" s="204" t="s">
        <v>4762</v>
      </c>
      <c r="R39" s="204">
        <v>0.0</v>
      </c>
      <c r="S39" s="204">
        <v>0.0</v>
      </c>
      <c r="T39" s="204">
        <v>20.0</v>
      </c>
      <c r="U39" s="204">
        <v>60.0</v>
      </c>
      <c r="V39" s="209" t="b">
        <v>0</v>
      </c>
      <c r="W39" s="210"/>
      <c r="X39" s="210"/>
      <c r="Y39" s="210"/>
    </row>
    <row r="40">
      <c r="A40" s="204" t="s">
        <v>4743</v>
      </c>
      <c r="B40" s="205" t="s">
        <v>358</v>
      </c>
      <c r="C40" s="204" t="s">
        <v>238</v>
      </c>
      <c r="D40" s="204">
        <v>42.0</v>
      </c>
      <c r="E40" s="206">
        <v>0.0</v>
      </c>
      <c r="F40" s="204" t="s">
        <v>4759</v>
      </c>
      <c r="G40" s="204" t="s">
        <v>4760</v>
      </c>
      <c r="H40" s="204">
        <v>0.0</v>
      </c>
      <c r="I40" s="207">
        <v>0.0</v>
      </c>
      <c r="J40" s="213" t="s">
        <v>538</v>
      </c>
      <c r="K40" s="204">
        <v>0.0</v>
      </c>
      <c r="L40" s="207">
        <v>0.0</v>
      </c>
      <c r="M40" s="206">
        <v>0.0</v>
      </c>
      <c r="N40" s="206">
        <v>0.0</v>
      </c>
      <c r="O40" s="209" t="b">
        <v>0</v>
      </c>
      <c r="P40" s="209" t="b">
        <v>0</v>
      </c>
      <c r="Q40" s="204" t="s">
        <v>4762</v>
      </c>
      <c r="R40" s="204">
        <v>0.0</v>
      </c>
      <c r="S40" s="204">
        <v>0.0</v>
      </c>
      <c r="T40" s="204">
        <v>20.0</v>
      </c>
      <c r="U40" s="204">
        <v>60.0</v>
      </c>
      <c r="V40" s="209" t="b">
        <v>0</v>
      </c>
      <c r="W40" s="210"/>
      <c r="X40" s="210"/>
      <c r="Y40" s="210"/>
    </row>
    <row r="41">
      <c r="A41" s="204" t="s">
        <v>4743</v>
      </c>
      <c r="B41" s="205" t="s">
        <v>330</v>
      </c>
      <c r="C41" s="204" t="s">
        <v>177</v>
      </c>
      <c r="D41" s="204">
        <v>42.0</v>
      </c>
      <c r="E41" s="206">
        <v>0.0</v>
      </c>
      <c r="F41" s="204" t="s">
        <v>4759</v>
      </c>
      <c r="G41" s="204" t="s">
        <v>4777</v>
      </c>
      <c r="H41" s="204">
        <v>0.0</v>
      </c>
      <c r="I41" s="207">
        <v>0.0</v>
      </c>
      <c r="J41" s="213" t="s">
        <v>538</v>
      </c>
      <c r="K41" s="204">
        <v>2.0</v>
      </c>
      <c r="L41" s="207">
        <v>0.0</v>
      </c>
      <c r="M41" s="206">
        <v>0.0</v>
      </c>
      <c r="N41" s="206">
        <v>0.0</v>
      </c>
      <c r="O41" s="209" t="b">
        <v>0</v>
      </c>
      <c r="P41" s="209" t="b">
        <v>0</v>
      </c>
      <c r="Q41" s="204" t="s">
        <v>4762</v>
      </c>
      <c r="R41" s="204">
        <v>0.0</v>
      </c>
      <c r="S41" s="204">
        <v>0.0</v>
      </c>
      <c r="T41" s="204">
        <v>20.0</v>
      </c>
      <c r="U41" s="204">
        <v>60.0</v>
      </c>
      <c r="V41" s="209" t="b">
        <v>0</v>
      </c>
      <c r="W41" s="210"/>
      <c r="X41" s="210"/>
      <c r="Y41" s="210"/>
    </row>
    <row r="42">
      <c r="A42" s="204" t="s">
        <v>4743</v>
      </c>
      <c r="B42" s="205" t="s">
        <v>357</v>
      </c>
      <c r="C42" s="204" t="s">
        <v>249</v>
      </c>
      <c r="D42" s="204">
        <v>42.0</v>
      </c>
      <c r="E42" s="206">
        <v>-2.0</v>
      </c>
      <c r="F42" s="204" t="s">
        <v>4759</v>
      </c>
      <c r="G42" s="204" t="s">
        <v>4760</v>
      </c>
      <c r="H42" s="204">
        <v>0.0</v>
      </c>
      <c r="I42" s="207">
        <v>0.16666666666666666</v>
      </c>
      <c r="J42" s="213" t="s">
        <v>538</v>
      </c>
      <c r="K42" s="204">
        <v>34.0</v>
      </c>
      <c r="L42" s="207">
        <v>0.17222222222222222</v>
      </c>
      <c r="M42" s="206">
        <v>0.0</v>
      </c>
      <c r="N42" s="206">
        <v>0.0</v>
      </c>
      <c r="O42" s="209" t="b">
        <v>1</v>
      </c>
      <c r="P42" s="209" t="b">
        <v>0</v>
      </c>
      <c r="Q42" s="204" t="s">
        <v>4762</v>
      </c>
      <c r="R42" s="204">
        <v>0.0</v>
      </c>
      <c r="S42" s="204">
        <v>0.0</v>
      </c>
      <c r="T42" s="204">
        <v>40.0</v>
      </c>
      <c r="U42" s="204">
        <v>60.0</v>
      </c>
      <c r="V42" s="209" t="b">
        <v>0</v>
      </c>
      <c r="W42" s="210"/>
      <c r="X42" s="210"/>
      <c r="Y42" s="210"/>
    </row>
    <row r="43">
      <c r="A43" s="204" t="s">
        <v>4743</v>
      </c>
      <c r="B43" s="205" t="s">
        <v>324</v>
      </c>
      <c r="C43" s="204" t="s">
        <v>259</v>
      </c>
      <c r="D43" s="204">
        <v>41.0</v>
      </c>
      <c r="E43" s="206">
        <v>0.0</v>
      </c>
      <c r="F43" s="204" t="s">
        <v>4759</v>
      </c>
      <c r="G43" s="204" t="s">
        <v>4777</v>
      </c>
      <c r="H43" s="204">
        <v>0.0</v>
      </c>
      <c r="I43" s="207">
        <v>0.0</v>
      </c>
      <c r="J43" s="208" t="s">
        <v>538</v>
      </c>
      <c r="K43" s="204">
        <v>0.0</v>
      </c>
      <c r="L43" s="207">
        <v>0.0</v>
      </c>
      <c r="M43" s="206">
        <v>0.0</v>
      </c>
      <c r="N43" s="206">
        <v>0.0</v>
      </c>
      <c r="O43" s="209" t="b">
        <v>0</v>
      </c>
      <c r="P43" s="209" t="b">
        <v>0</v>
      </c>
      <c r="Q43" s="204" t="s">
        <v>4762</v>
      </c>
      <c r="R43" s="204">
        <v>0.0</v>
      </c>
      <c r="S43" s="204">
        <v>0.0</v>
      </c>
      <c r="T43" s="204">
        <v>40.0</v>
      </c>
      <c r="U43" s="204">
        <v>60.0</v>
      </c>
      <c r="V43" s="209" t="b">
        <v>0</v>
      </c>
      <c r="W43" s="210"/>
      <c r="X43" s="210"/>
      <c r="Y43" s="210"/>
    </row>
    <row r="44">
      <c r="A44" s="204" t="s">
        <v>4743</v>
      </c>
      <c r="B44" s="205" t="s">
        <v>326</v>
      </c>
      <c r="C44" s="204" t="s">
        <v>177</v>
      </c>
      <c r="D44" s="204">
        <v>41.0</v>
      </c>
      <c r="E44" s="206">
        <v>0.0</v>
      </c>
      <c r="F44" s="204" t="s">
        <v>4759</v>
      </c>
      <c r="G44" s="204" t="s">
        <v>4760</v>
      </c>
      <c r="H44" s="204">
        <v>0.0</v>
      </c>
      <c r="I44" s="207">
        <v>0.0</v>
      </c>
      <c r="J44" s="213" t="s">
        <v>538</v>
      </c>
      <c r="K44" s="204">
        <v>37.0</v>
      </c>
      <c r="L44" s="207">
        <v>0.0</v>
      </c>
      <c r="M44" s="206">
        <v>0.0</v>
      </c>
      <c r="N44" s="206">
        <v>0.0</v>
      </c>
      <c r="O44" s="209" t="b">
        <v>0</v>
      </c>
      <c r="P44" s="209" t="b">
        <v>0</v>
      </c>
      <c r="Q44" s="204" t="s">
        <v>4747</v>
      </c>
      <c r="R44" s="204">
        <v>0.0</v>
      </c>
      <c r="S44" s="204">
        <v>0.0</v>
      </c>
      <c r="T44" s="204">
        <v>40.0</v>
      </c>
      <c r="U44" s="204">
        <v>60.0</v>
      </c>
      <c r="V44" s="209" t="b">
        <v>0</v>
      </c>
      <c r="W44" s="210"/>
      <c r="X44" s="210"/>
      <c r="Y44" s="210"/>
    </row>
    <row r="45">
      <c r="A45" s="204" t="s">
        <v>4743</v>
      </c>
      <c r="B45" s="205" t="s">
        <v>328</v>
      </c>
      <c r="C45" s="204" t="s">
        <v>249</v>
      </c>
      <c r="D45" s="204">
        <v>41.0</v>
      </c>
      <c r="E45" s="206">
        <v>-3.0</v>
      </c>
      <c r="F45" s="204" t="s">
        <v>4759</v>
      </c>
      <c r="G45" s="204" t="s">
        <v>4777</v>
      </c>
      <c r="H45" s="204">
        <v>0.0</v>
      </c>
      <c r="I45" s="207">
        <v>0.16666666666666666</v>
      </c>
      <c r="J45" s="213" t="s">
        <v>538</v>
      </c>
      <c r="K45" s="204">
        <v>7.0</v>
      </c>
      <c r="L45" s="207">
        <v>0.05277777777777778</v>
      </c>
      <c r="M45" s="206">
        <v>0.0</v>
      </c>
      <c r="N45" s="206">
        <v>0.0</v>
      </c>
      <c r="O45" s="209" t="b">
        <v>1</v>
      </c>
      <c r="P45" s="209" t="b">
        <v>1</v>
      </c>
      <c r="Q45" s="204" t="s">
        <v>4762</v>
      </c>
      <c r="R45" s="204">
        <v>0.0</v>
      </c>
      <c r="S45" s="204">
        <v>0.0</v>
      </c>
      <c r="T45" s="204">
        <v>20.0</v>
      </c>
      <c r="U45" s="204">
        <v>60.0</v>
      </c>
      <c r="V45" s="209" t="b">
        <v>0</v>
      </c>
      <c r="W45" s="210"/>
      <c r="X45" s="210"/>
      <c r="Y45" s="210"/>
    </row>
    <row r="46">
      <c r="A46" s="204" t="s">
        <v>4743</v>
      </c>
      <c r="B46" s="205" t="s">
        <v>4795</v>
      </c>
      <c r="C46" s="204" t="s">
        <v>121</v>
      </c>
      <c r="D46" s="204">
        <v>41.0</v>
      </c>
      <c r="E46" s="206">
        <v>0.001596491228</v>
      </c>
      <c r="F46" s="204" t="s">
        <v>4759</v>
      </c>
      <c r="G46" s="204" t="s">
        <v>4760</v>
      </c>
      <c r="H46" s="204">
        <v>4.0</v>
      </c>
      <c r="I46" s="207">
        <v>0.1423611111111111</v>
      </c>
      <c r="J46" s="213" t="s">
        <v>4792</v>
      </c>
      <c r="K46" s="204">
        <v>4.0</v>
      </c>
      <c r="L46" s="207">
        <v>0.024305555555555556</v>
      </c>
      <c r="M46" s="206">
        <v>0.0</v>
      </c>
      <c r="N46" s="206">
        <v>0.0</v>
      </c>
      <c r="O46" s="209" t="b">
        <v>0</v>
      </c>
      <c r="P46" s="209" t="b">
        <v>0</v>
      </c>
      <c r="Q46" s="204" t="s">
        <v>4747</v>
      </c>
      <c r="R46" s="204" t="s">
        <v>4757</v>
      </c>
      <c r="S46" s="204">
        <v>0.0</v>
      </c>
      <c r="T46" s="204">
        <v>60.0</v>
      </c>
      <c r="U46" s="204">
        <v>60.0</v>
      </c>
      <c r="V46" s="209" t="b">
        <v>0</v>
      </c>
      <c r="W46" s="210"/>
      <c r="X46" s="210"/>
      <c r="Y46" s="210"/>
    </row>
    <row r="47">
      <c r="A47" s="204" t="s">
        <v>4743</v>
      </c>
      <c r="B47" s="205" t="s">
        <v>323</v>
      </c>
      <c r="C47" s="204" t="s">
        <v>241</v>
      </c>
      <c r="D47" s="204">
        <v>40.0</v>
      </c>
      <c r="E47" s="206">
        <v>0.0</v>
      </c>
      <c r="F47" s="204" t="s">
        <v>4759</v>
      </c>
      <c r="G47" s="204" t="s">
        <v>4760</v>
      </c>
      <c r="H47" s="204">
        <v>0.0</v>
      </c>
      <c r="I47" s="207">
        <v>0.0</v>
      </c>
      <c r="J47" s="213" t="s">
        <v>538</v>
      </c>
      <c r="K47" s="204">
        <v>9.0</v>
      </c>
      <c r="L47" s="207">
        <v>0.0</v>
      </c>
      <c r="M47" s="206">
        <v>0.0</v>
      </c>
      <c r="N47" s="206">
        <v>0.0</v>
      </c>
      <c r="O47" s="209" t="b">
        <v>0</v>
      </c>
      <c r="P47" s="209" t="b">
        <v>0</v>
      </c>
      <c r="Q47" s="204" t="s">
        <v>4762</v>
      </c>
      <c r="R47" s="204">
        <v>0.0</v>
      </c>
      <c r="S47" s="204">
        <v>0.0</v>
      </c>
      <c r="T47" s="204">
        <v>20.0</v>
      </c>
      <c r="U47" s="204">
        <v>60.0</v>
      </c>
      <c r="V47" s="209" t="b">
        <v>0</v>
      </c>
      <c r="W47" s="210"/>
      <c r="X47" s="210"/>
      <c r="Y47" s="210"/>
    </row>
    <row r="48">
      <c r="A48" s="204" t="s">
        <v>4743</v>
      </c>
      <c r="B48" s="205" t="s">
        <v>4796</v>
      </c>
      <c r="C48" s="204" t="s">
        <v>143</v>
      </c>
      <c r="D48" s="204">
        <v>39.0</v>
      </c>
      <c r="E48" s="206">
        <v>4.0</v>
      </c>
      <c r="F48" s="204" t="s">
        <v>4759</v>
      </c>
      <c r="G48" s="204" t="s">
        <v>4760</v>
      </c>
      <c r="H48" s="204">
        <v>0.0</v>
      </c>
      <c r="I48" s="207">
        <v>0.0</v>
      </c>
      <c r="J48" s="208" t="s">
        <v>538</v>
      </c>
      <c r="K48" s="204">
        <v>0.0</v>
      </c>
      <c r="L48" s="207">
        <v>0.0</v>
      </c>
      <c r="M48" s="206">
        <v>0.0</v>
      </c>
      <c r="N48" s="206">
        <v>0.0</v>
      </c>
      <c r="O48" s="209" t="b">
        <v>0</v>
      </c>
      <c r="P48" s="209" t="b">
        <v>0</v>
      </c>
      <c r="Q48" s="204" t="s">
        <v>4762</v>
      </c>
      <c r="R48" s="204" t="s">
        <v>4797</v>
      </c>
      <c r="S48" s="204" t="s">
        <v>4797</v>
      </c>
      <c r="T48" s="204">
        <v>20.0</v>
      </c>
      <c r="U48" s="204">
        <v>80.0</v>
      </c>
      <c r="V48" s="209" t="b">
        <v>0</v>
      </c>
      <c r="W48" s="210"/>
      <c r="X48" s="210"/>
      <c r="Y48" s="210"/>
    </row>
    <row r="49">
      <c r="A49" s="204" t="s">
        <v>4743</v>
      </c>
      <c r="B49" s="205" t="s">
        <v>334</v>
      </c>
      <c r="C49" s="204" t="s">
        <v>151</v>
      </c>
      <c r="D49" s="204">
        <v>39.0</v>
      </c>
      <c r="E49" s="206">
        <v>-2.0</v>
      </c>
      <c r="F49" s="204" t="s">
        <v>4759</v>
      </c>
      <c r="G49" s="204" t="s">
        <v>4760</v>
      </c>
      <c r="H49" s="204">
        <v>0.0</v>
      </c>
      <c r="I49" s="207">
        <v>0.16666666666666666</v>
      </c>
      <c r="J49" s="213" t="s">
        <v>538</v>
      </c>
      <c r="K49" s="204">
        <v>29.0</v>
      </c>
      <c r="L49" s="207">
        <v>0.13472222222222222</v>
      </c>
      <c r="M49" s="206">
        <v>0.0</v>
      </c>
      <c r="N49" s="206">
        <v>0.0</v>
      </c>
      <c r="O49" s="209" t="b">
        <v>1</v>
      </c>
      <c r="P49" s="209" t="b">
        <v>0</v>
      </c>
      <c r="Q49" s="204" t="s">
        <v>4762</v>
      </c>
      <c r="R49" s="204">
        <v>0.0</v>
      </c>
      <c r="S49" s="204">
        <v>0.0</v>
      </c>
      <c r="T49" s="204">
        <v>40.0</v>
      </c>
      <c r="U49" s="204">
        <v>60.0</v>
      </c>
      <c r="V49" s="209" t="b">
        <v>0</v>
      </c>
      <c r="W49" s="210"/>
      <c r="X49" s="210"/>
      <c r="Y49" s="210"/>
    </row>
    <row r="50">
      <c r="A50" s="204" t="s">
        <v>4743</v>
      </c>
      <c r="B50" s="205" t="s">
        <v>4798</v>
      </c>
      <c r="C50" s="204" t="s">
        <v>116</v>
      </c>
      <c r="D50" s="204">
        <v>39.0</v>
      </c>
      <c r="E50" s="206">
        <v>4.0</v>
      </c>
      <c r="F50" s="204" t="s">
        <v>4759</v>
      </c>
      <c r="G50" s="204" t="s">
        <v>4760</v>
      </c>
      <c r="H50" s="204">
        <v>0.0</v>
      </c>
      <c r="I50" s="207">
        <v>0.0</v>
      </c>
      <c r="J50" s="213" t="s">
        <v>538</v>
      </c>
      <c r="K50" s="204">
        <v>0.0</v>
      </c>
      <c r="L50" s="207">
        <v>0.0</v>
      </c>
      <c r="M50" s="207">
        <v>0.25</v>
      </c>
      <c r="N50" s="207">
        <v>0.20833333333333334</v>
      </c>
      <c r="O50" s="209" t="b">
        <v>0</v>
      </c>
      <c r="P50" s="209" t="b">
        <v>0</v>
      </c>
      <c r="Q50" s="204" t="s">
        <v>4762</v>
      </c>
      <c r="R50" s="204">
        <v>0.0</v>
      </c>
      <c r="S50" s="204">
        <v>0.0</v>
      </c>
      <c r="T50" s="204">
        <v>20.0</v>
      </c>
      <c r="U50" s="204">
        <v>80.0</v>
      </c>
      <c r="V50" s="209" t="b">
        <v>0</v>
      </c>
      <c r="W50" s="210"/>
      <c r="X50" s="210"/>
      <c r="Y50" s="210"/>
    </row>
    <row r="51">
      <c r="A51" s="204" t="s">
        <v>4743</v>
      </c>
      <c r="B51" s="205" t="s">
        <v>4799</v>
      </c>
      <c r="C51" s="204" t="s">
        <v>151</v>
      </c>
      <c r="D51" s="204">
        <v>38.0</v>
      </c>
      <c r="E51" s="206">
        <v>0.0</v>
      </c>
      <c r="F51" s="204" t="s">
        <v>4759</v>
      </c>
      <c r="G51" s="204" t="s">
        <v>4777</v>
      </c>
      <c r="H51" s="204">
        <v>0.0</v>
      </c>
      <c r="I51" s="207">
        <v>0.0</v>
      </c>
      <c r="J51" s="213" t="s">
        <v>538</v>
      </c>
      <c r="K51" s="204">
        <v>0.0</v>
      </c>
      <c r="L51" s="207">
        <v>0.0</v>
      </c>
      <c r="M51" s="206">
        <v>0.0</v>
      </c>
      <c r="N51" s="206">
        <v>0.0</v>
      </c>
      <c r="O51" s="209" t="b">
        <v>0</v>
      </c>
      <c r="P51" s="209" t="b">
        <v>0</v>
      </c>
      <c r="Q51" s="204" t="s">
        <v>4762</v>
      </c>
      <c r="R51" s="204">
        <v>0.0</v>
      </c>
      <c r="S51" s="204">
        <v>0.0</v>
      </c>
      <c r="T51" s="204">
        <v>20.0</v>
      </c>
      <c r="U51" s="204">
        <v>60.0</v>
      </c>
      <c r="V51" s="209" t="b">
        <v>0</v>
      </c>
      <c r="W51" s="210"/>
      <c r="X51" s="210"/>
      <c r="Y51" s="210"/>
    </row>
    <row r="52">
      <c r="A52" s="204" t="s">
        <v>4743</v>
      </c>
      <c r="B52" s="205" t="s">
        <v>4800</v>
      </c>
      <c r="C52" s="204" t="s">
        <v>162</v>
      </c>
      <c r="D52" s="204">
        <v>35.0</v>
      </c>
      <c r="E52" s="206">
        <v>0.0</v>
      </c>
      <c r="F52" s="204" t="s">
        <v>4759</v>
      </c>
      <c r="G52" s="204" t="s">
        <v>4760</v>
      </c>
      <c r="H52" s="204">
        <v>0.0</v>
      </c>
      <c r="I52" s="207">
        <v>0.0</v>
      </c>
      <c r="J52" s="213" t="s">
        <v>538</v>
      </c>
      <c r="K52" s="204">
        <v>0.0</v>
      </c>
      <c r="L52" s="207">
        <v>0.0</v>
      </c>
      <c r="M52" s="211">
        <v>0.1638888888888889</v>
      </c>
      <c r="N52" s="211">
        <v>0.20833333333333334</v>
      </c>
      <c r="O52" s="209" t="b">
        <v>0</v>
      </c>
      <c r="P52" s="209" t="b">
        <v>0</v>
      </c>
      <c r="Q52" s="204" t="s">
        <v>4762</v>
      </c>
      <c r="R52" s="204">
        <v>0.0</v>
      </c>
      <c r="S52" s="204">
        <v>0.0</v>
      </c>
      <c r="T52" s="204">
        <v>20.0</v>
      </c>
      <c r="U52" s="204">
        <v>20.0</v>
      </c>
      <c r="V52" s="209" t="b">
        <v>0</v>
      </c>
      <c r="W52" s="210"/>
      <c r="X52" s="210"/>
      <c r="Y52" s="210"/>
    </row>
    <row r="53">
      <c r="A53" s="204" t="s">
        <v>4743</v>
      </c>
      <c r="B53" s="205" t="s">
        <v>362</v>
      </c>
      <c r="C53" s="204" t="s">
        <v>264</v>
      </c>
      <c r="D53" s="204">
        <v>35.0</v>
      </c>
      <c r="E53" s="206">
        <v>4.0</v>
      </c>
      <c r="F53" s="204" t="s">
        <v>4759</v>
      </c>
      <c r="G53" s="204" t="s">
        <v>4760</v>
      </c>
      <c r="H53" s="204">
        <v>0.0</v>
      </c>
      <c r="I53" s="207">
        <v>0.0</v>
      </c>
      <c r="J53" s="213" t="s">
        <v>538</v>
      </c>
      <c r="K53" s="204">
        <v>1.0</v>
      </c>
      <c r="L53" s="207">
        <v>0.0</v>
      </c>
      <c r="M53" s="204">
        <v>0.0</v>
      </c>
      <c r="N53" s="204">
        <v>0.0</v>
      </c>
      <c r="O53" s="209" t="b">
        <v>0</v>
      </c>
      <c r="P53" s="209" t="b">
        <v>0</v>
      </c>
      <c r="Q53" s="204" t="s">
        <v>4762</v>
      </c>
      <c r="R53" s="204">
        <v>0.0</v>
      </c>
      <c r="S53" s="204">
        <v>0.0</v>
      </c>
      <c r="T53" s="204">
        <v>40.0</v>
      </c>
      <c r="U53" s="204">
        <v>80.0</v>
      </c>
      <c r="V53" s="209" t="b">
        <v>0</v>
      </c>
      <c r="W53" s="210"/>
      <c r="X53" s="210"/>
      <c r="Y53" s="210"/>
    </row>
    <row r="54">
      <c r="A54" s="204" t="s">
        <v>4743</v>
      </c>
      <c r="B54" s="205" t="s">
        <v>348</v>
      </c>
      <c r="C54" s="204" t="s">
        <v>103</v>
      </c>
      <c r="D54" s="204">
        <v>35.0</v>
      </c>
      <c r="E54" s="206">
        <v>0.0</v>
      </c>
      <c r="F54" s="204" t="s">
        <v>4759</v>
      </c>
      <c r="G54" s="204" t="s">
        <v>4760</v>
      </c>
      <c r="H54" s="204">
        <v>0.0</v>
      </c>
      <c r="I54" s="207">
        <v>0.0</v>
      </c>
      <c r="J54" s="213" t="s">
        <v>538</v>
      </c>
      <c r="K54" s="204">
        <v>0.0</v>
      </c>
      <c r="L54" s="207">
        <v>0.0</v>
      </c>
      <c r="M54" s="206">
        <v>0.0</v>
      </c>
      <c r="N54" s="211">
        <v>0.24305555555555555</v>
      </c>
      <c r="O54" s="209" t="b">
        <v>0</v>
      </c>
      <c r="P54" s="209" t="b">
        <v>0</v>
      </c>
      <c r="Q54" s="204" t="s">
        <v>4762</v>
      </c>
      <c r="R54" s="204">
        <v>0.0</v>
      </c>
      <c r="S54" s="204">
        <v>0.0</v>
      </c>
      <c r="T54" s="204">
        <v>20.0</v>
      </c>
      <c r="U54" s="204">
        <v>60.0</v>
      </c>
      <c r="V54" s="209" t="b">
        <v>0</v>
      </c>
      <c r="W54" s="210"/>
      <c r="X54" s="210"/>
      <c r="Y54" s="210"/>
    </row>
    <row r="55">
      <c r="A55" s="204" t="s">
        <v>4743</v>
      </c>
      <c r="B55" s="205" t="s">
        <v>347</v>
      </c>
      <c r="C55" s="204" t="s">
        <v>259</v>
      </c>
      <c r="D55" s="204">
        <v>32.0</v>
      </c>
      <c r="E55" s="206">
        <v>-0.9999789474</v>
      </c>
      <c r="F55" s="204" t="s">
        <v>4767</v>
      </c>
      <c r="G55" s="204" t="s">
        <v>4760</v>
      </c>
      <c r="H55" s="204">
        <v>1.0</v>
      </c>
      <c r="I55" s="207">
        <v>0.125</v>
      </c>
      <c r="J55" s="213" t="s">
        <v>4801</v>
      </c>
      <c r="K55" s="204">
        <v>1.0</v>
      </c>
      <c r="L55" s="207">
        <v>0.005555555555555556</v>
      </c>
      <c r="M55" s="211">
        <v>0.23125</v>
      </c>
      <c r="N55" s="204">
        <v>0.0</v>
      </c>
      <c r="O55" s="209" t="b">
        <v>0</v>
      </c>
      <c r="P55" s="209" t="b">
        <v>1</v>
      </c>
      <c r="Q55" s="204" t="s">
        <v>4762</v>
      </c>
      <c r="R55" s="204">
        <v>0.0</v>
      </c>
      <c r="S55" s="204">
        <v>0.0</v>
      </c>
      <c r="T55" s="204">
        <v>20.0</v>
      </c>
      <c r="U55" s="204">
        <v>60.0</v>
      </c>
      <c r="V55" s="209" t="b">
        <v>0</v>
      </c>
      <c r="W55" s="210"/>
      <c r="X55" s="210"/>
      <c r="Y55" s="210"/>
    </row>
    <row r="56">
      <c r="A56" s="204" t="s">
        <v>4743</v>
      </c>
      <c r="B56" s="205" t="s">
        <v>351</v>
      </c>
      <c r="C56" s="204" t="s">
        <v>264</v>
      </c>
      <c r="D56" s="204">
        <v>31.0</v>
      </c>
      <c r="E56" s="206">
        <v>-2.0</v>
      </c>
      <c r="F56" s="204" t="s">
        <v>4759</v>
      </c>
      <c r="G56" s="204" t="s">
        <v>4760</v>
      </c>
      <c r="H56" s="204">
        <v>0.0</v>
      </c>
      <c r="I56" s="207">
        <v>0.0</v>
      </c>
      <c r="J56" s="208" t="s">
        <v>538</v>
      </c>
      <c r="K56" s="204">
        <v>0.0</v>
      </c>
      <c r="L56" s="207">
        <v>0.0</v>
      </c>
      <c r="M56" s="206">
        <v>0.0</v>
      </c>
      <c r="N56" s="211">
        <v>0.16666666666666666</v>
      </c>
      <c r="O56" s="209" t="b">
        <v>1</v>
      </c>
      <c r="P56" s="209" t="b">
        <v>0</v>
      </c>
      <c r="Q56" s="204" t="s">
        <v>4773</v>
      </c>
      <c r="R56" s="204" t="s">
        <v>4753</v>
      </c>
      <c r="S56" s="204">
        <v>0.0</v>
      </c>
      <c r="T56" s="204">
        <v>40.0</v>
      </c>
      <c r="U56" s="204">
        <v>40.0</v>
      </c>
      <c r="V56" s="209" t="b">
        <v>0</v>
      </c>
      <c r="W56" s="210"/>
      <c r="X56" s="210"/>
      <c r="Y56" s="210"/>
    </row>
    <row r="57">
      <c r="A57" s="204" t="s">
        <v>4743</v>
      </c>
      <c r="B57" s="205" t="s">
        <v>321</v>
      </c>
      <c r="C57" s="204" t="s">
        <v>162</v>
      </c>
      <c r="D57" s="204">
        <v>30.0</v>
      </c>
      <c r="E57" s="206">
        <v>0.0</v>
      </c>
      <c r="F57" s="204" t="s">
        <v>4759</v>
      </c>
      <c r="G57" s="204" t="s">
        <v>4760</v>
      </c>
      <c r="H57" s="204">
        <v>0.0</v>
      </c>
      <c r="I57" s="207">
        <v>0.0</v>
      </c>
      <c r="J57" s="213" t="s">
        <v>538</v>
      </c>
      <c r="K57" s="204">
        <v>0.0</v>
      </c>
      <c r="L57" s="207">
        <v>0.0</v>
      </c>
      <c r="M57" s="206">
        <v>0.0</v>
      </c>
      <c r="N57" s="206">
        <v>0.0</v>
      </c>
      <c r="O57" s="209" t="b">
        <v>0</v>
      </c>
      <c r="P57" s="209" t="b">
        <v>0</v>
      </c>
      <c r="Q57" s="204" t="s">
        <v>4762</v>
      </c>
      <c r="R57" s="204">
        <v>0.0</v>
      </c>
      <c r="S57" s="204">
        <v>0.0</v>
      </c>
      <c r="T57" s="204">
        <v>20.0</v>
      </c>
      <c r="U57" s="204">
        <v>60.0</v>
      </c>
      <c r="V57" s="209" t="b">
        <v>0</v>
      </c>
      <c r="W57" s="210"/>
      <c r="X57" s="210"/>
      <c r="Y57" s="210"/>
    </row>
    <row r="58">
      <c r="A58" s="204" t="s">
        <v>4743</v>
      </c>
      <c r="B58" s="205" t="s">
        <v>337</v>
      </c>
      <c r="C58" s="204" t="s">
        <v>238</v>
      </c>
      <c r="D58" s="204">
        <v>30.0</v>
      </c>
      <c r="E58" s="206">
        <v>5.789473684E-4</v>
      </c>
      <c r="F58" s="204" t="s">
        <v>4759</v>
      </c>
      <c r="G58" s="204" t="s">
        <v>4760</v>
      </c>
      <c r="H58" s="204">
        <v>2.0</v>
      </c>
      <c r="I58" s="207">
        <v>0.24305555555555555</v>
      </c>
      <c r="J58" s="208" t="s">
        <v>4789</v>
      </c>
      <c r="K58" s="204">
        <v>2.0</v>
      </c>
      <c r="L58" s="207">
        <v>0.020833333333333332</v>
      </c>
      <c r="M58" s="204">
        <v>0.0</v>
      </c>
      <c r="N58" s="206">
        <v>0.0</v>
      </c>
      <c r="O58" s="209" t="b">
        <v>0</v>
      </c>
      <c r="P58" s="209" t="b">
        <v>0</v>
      </c>
      <c r="Q58" s="204" t="s">
        <v>4762</v>
      </c>
      <c r="R58" s="204">
        <v>0.0</v>
      </c>
      <c r="S58" s="204">
        <v>0.0</v>
      </c>
      <c r="T58" s="204">
        <v>20.0</v>
      </c>
      <c r="U58" s="204">
        <v>60.0</v>
      </c>
      <c r="V58" s="209" t="b">
        <v>0</v>
      </c>
      <c r="W58" s="210"/>
      <c r="X58" s="210"/>
      <c r="Y58" s="210"/>
    </row>
    <row r="59">
      <c r="A59" s="204" t="s">
        <v>4743</v>
      </c>
      <c r="B59" s="205" t="s">
        <v>4802</v>
      </c>
      <c r="C59" s="204" t="s">
        <v>244</v>
      </c>
      <c r="D59" s="204">
        <v>29.0</v>
      </c>
      <c r="E59" s="206">
        <v>0.0</v>
      </c>
      <c r="F59" s="204" t="s">
        <v>4759</v>
      </c>
      <c r="G59" s="204" t="s">
        <v>4760</v>
      </c>
      <c r="H59" s="204">
        <v>0.0</v>
      </c>
      <c r="I59" s="207">
        <v>0.0</v>
      </c>
      <c r="J59" s="213" t="s">
        <v>538</v>
      </c>
      <c r="K59" s="204">
        <v>0.0</v>
      </c>
      <c r="L59" s="207">
        <v>0.0</v>
      </c>
      <c r="M59" s="206">
        <v>0.0</v>
      </c>
      <c r="N59" s="207">
        <v>0.1597222222222222</v>
      </c>
      <c r="O59" s="209" t="b">
        <v>0</v>
      </c>
      <c r="P59" s="209" t="b">
        <v>0</v>
      </c>
      <c r="Q59" s="204" t="s">
        <v>4762</v>
      </c>
      <c r="R59" s="204" t="s">
        <v>4797</v>
      </c>
      <c r="S59" s="204">
        <v>0.0</v>
      </c>
      <c r="T59" s="204">
        <v>20.0</v>
      </c>
      <c r="U59" s="204">
        <v>60.0</v>
      </c>
      <c r="V59" s="209" t="b">
        <v>0</v>
      </c>
      <c r="W59" s="210"/>
      <c r="X59" s="210"/>
      <c r="Y59" s="210"/>
    </row>
    <row r="60">
      <c r="A60" s="204" t="s">
        <v>4743</v>
      </c>
      <c r="B60" s="205" t="s">
        <v>4803</v>
      </c>
      <c r="C60" s="204" t="s">
        <v>244</v>
      </c>
      <c r="D60" s="204">
        <v>26.0</v>
      </c>
      <c r="E60" s="206">
        <v>0.0</v>
      </c>
      <c r="F60" s="204" t="s">
        <v>4759</v>
      </c>
      <c r="G60" s="204" t="s">
        <v>4760</v>
      </c>
      <c r="H60" s="204">
        <v>0.0</v>
      </c>
      <c r="I60" s="207">
        <v>0.0</v>
      </c>
      <c r="J60" s="213" t="s">
        <v>538</v>
      </c>
      <c r="K60" s="204">
        <v>0.0</v>
      </c>
      <c r="L60" s="207">
        <v>0.0</v>
      </c>
      <c r="M60" s="206">
        <v>0.0</v>
      </c>
      <c r="N60" s="204">
        <v>0.0</v>
      </c>
      <c r="O60" s="209" t="b">
        <v>0</v>
      </c>
      <c r="P60" s="209" t="b">
        <v>0</v>
      </c>
      <c r="Q60" s="204" t="s">
        <v>4762</v>
      </c>
      <c r="R60" s="204">
        <v>0.0</v>
      </c>
      <c r="S60" s="204">
        <v>0.0</v>
      </c>
      <c r="T60" s="204">
        <v>20.0</v>
      </c>
      <c r="U60" s="204">
        <v>60.0</v>
      </c>
      <c r="V60" s="209" t="b">
        <v>0</v>
      </c>
      <c r="W60" s="210"/>
      <c r="X60" s="210"/>
      <c r="Y60" s="210"/>
    </row>
    <row r="61">
      <c r="A61" s="204" t="s">
        <v>4743</v>
      </c>
      <c r="B61" s="205" t="s">
        <v>343</v>
      </c>
      <c r="C61" s="204" t="s">
        <v>197</v>
      </c>
      <c r="D61" s="204">
        <v>25.0</v>
      </c>
      <c r="E61" s="206">
        <v>4.0</v>
      </c>
      <c r="F61" s="204" t="s">
        <v>4759</v>
      </c>
      <c r="G61" s="204" t="s">
        <v>4760</v>
      </c>
      <c r="H61" s="204">
        <v>0.0</v>
      </c>
      <c r="I61" s="207">
        <v>0.0</v>
      </c>
      <c r="J61" s="213" t="s">
        <v>538</v>
      </c>
      <c r="K61" s="204">
        <v>0.0</v>
      </c>
      <c r="L61" s="207">
        <v>0.0</v>
      </c>
      <c r="M61" s="206">
        <v>0.0</v>
      </c>
      <c r="N61" s="211">
        <v>0.1597222222222222</v>
      </c>
      <c r="O61" s="209" t="b">
        <v>0</v>
      </c>
      <c r="P61" s="209" t="b">
        <v>0</v>
      </c>
      <c r="Q61" s="204" t="s">
        <v>4762</v>
      </c>
      <c r="R61" s="204">
        <v>0.0</v>
      </c>
      <c r="S61" s="204">
        <v>0.0</v>
      </c>
      <c r="T61" s="204">
        <v>20.0</v>
      </c>
      <c r="U61" s="204">
        <v>80.0</v>
      </c>
      <c r="V61" s="209" t="b">
        <v>0</v>
      </c>
      <c r="W61" s="210"/>
      <c r="X61" s="210"/>
      <c r="Y61" s="210"/>
    </row>
    <row r="62">
      <c r="A62" s="204" t="s">
        <v>4804</v>
      </c>
      <c r="B62" s="205" t="s">
        <v>117</v>
      </c>
      <c r="C62" s="204" t="s">
        <v>95</v>
      </c>
      <c r="D62" s="204">
        <v>87.0</v>
      </c>
      <c r="E62" s="206">
        <v>6.033947368</v>
      </c>
      <c r="F62" s="204" t="s">
        <v>4744</v>
      </c>
      <c r="G62" s="204" t="s">
        <v>4805</v>
      </c>
      <c r="H62" s="204">
        <v>28.0</v>
      </c>
      <c r="I62" s="207">
        <v>0.3090277777777778</v>
      </c>
      <c r="J62" s="213" t="s">
        <v>4806</v>
      </c>
      <c r="K62" s="204">
        <v>28.0</v>
      </c>
      <c r="L62" s="207">
        <v>0.2423611111111111</v>
      </c>
      <c r="M62" s="211">
        <v>0.2986111111111111</v>
      </c>
      <c r="N62" s="207">
        <v>0.2743055555555556</v>
      </c>
      <c r="O62" s="209" t="b">
        <v>0</v>
      </c>
      <c r="P62" s="209" t="b">
        <v>0</v>
      </c>
      <c r="Q62" s="204" t="s">
        <v>4747</v>
      </c>
      <c r="R62" s="212">
        <v>45415.0</v>
      </c>
      <c r="S62" s="212">
        <v>45415.0</v>
      </c>
      <c r="T62" s="204">
        <v>60.0</v>
      </c>
      <c r="U62" s="204">
        <v>60.0</v>
      </c>
      <c r="V62" s="209" t="b">
        <v>1</v>
      </c>
      <c r="W62" s="210"/>
      <c r="X62" s="210"/>
      <c r="Y62" s="210"/>
    </row>
    <row r="63">
      <c r="A63" s="204" t="s">
        <v>4804</v>
      </c>
      <c r="B63" s="205" t="s">
        <v>4807</v>
      </c>
      <c r="C63" s="204" t="s">
        <v>110</v>
      </c>
      <c r="D63" s="204">
        <v>86.0</v>
      </c>
      <c r="E63" s="206">
        <v>3.049342105</v>
      </c>
      <c r="F63" s="204" t="s">
        <v>4767</v>
      </c>
      <c r="G63" s="204" t="s">
        <v>4808</v>
      </c>
      <c r="H63" s="204">
        <v>30.0</v>
      </c>
      <c r="I63" s="207">
        <v>0.2743055555555556</v>
      </c>
      <c r="J63" s="208" t="s">
        <v>4809</v>
      </c>
      <c r="K63" s="204">
        <v>30.0</v>
      </c>
      <c r="L63" s="207">
        <v>0.21875</v>
      </c>
      <c r="M63" s="207">
        <v>0.27847222222222223</v>
      </c>
      <c r="N63" s="207">
        <v>0.30069444444444443</v>
      </c>
      <c r="O63" s="209" t="b">
        <v>0</v>
      </c>
      <c r="P63" s="209" t="b">
        <v>0</v>
      </c>
      <c r="Q63" s="204" t="s">
        <v>4747</v>
      </c>
      <c r="R63" s="212">
        <v>45477.0</v>
      </c>
      <c r="S63" s="212">
        <v>45415.0</v>
      </c>
      <c r="T63" s="204">
        <v>60.0</v>
      </c>
      <c r="U63" s="204">
        <v>60.0</v>
      </c>
      <c r="V63" s="209" t="b">
        <v>0</v>
      </c>
      <c r="W63" s="210"/>
      <c r="X63" s="210"/>
      <c r="Y63" s="210"/>
    </row>
    <row r="64">
      <c r="A64" s="204" t="s">
        <v>4804</v>
      </c>
      <c r="B64" s="205" t="s">
        <v>4810</v>
      </c>
      <c r="C64" s="204" t="s">
        <v>95</v>
      </c>
      <c r="D64" s="204">
        <v>86.0</v>
      </c>
      <c r="E64" s="206">
        <v>3.831710526</v>
      </c>
      <c r="F64" s="204" t="s">
        <v>4767</v>
      </c>
      <c r="G64" s="204" t="s">
        <v>4811</v>
      </c>
      <c r="H64" s="204">
        <v>34.0</v>
      </c>
      <c r="I64" s="207">
        <v>0.26458333333333334</v>
      </c>
      <c r="J64" s="208" t="s">
        <v>4812</v>
      </c>
      <c r="K64" s="204">
        <v>34.0</v>
      </c>
      <c r="L64" s="207">
        <v>0.25763888888888886</v>
      </c>
      <c r="M64" s="207">
        <v>0.30277777777777776</v>
      </c>
      <c r="N64" s="204">
        <v>0.0</v>
      </c>
      <c r="O64" s="209" t="b">
        <v>0</v>
      </c>
      <c r="P64" s="209" t="b">
        <v>0</v>
      </c>
      <c r="Q64" s="204" t="s">
        <v>4747</v>
      </c>
      <c r="R64" s="212">
        <v>45415.0</v>
      </c>
      <c r="S64" s="212">
        <v>45477.0</v>
      </c>
      <c r="T64" s="204">
        <v>60.0</v>
      </c>
      <c r="U64" s="204">
        <v>60.0</v>
      </c>
      <c r="V64" s="209" t="b">
        <v>0</v>
      </c>
      <c r="W64" s="210"/>
      <c r="X64" s="210"/>
      <c r="Y64" s="210"/>
    </row>
    <row r="65">
      <c r="A65" s="204" t="s">
        <v>4804</v>
      </c>
      <c r="B65" s="205" t="s">
        <v>106</v>
      </c>
      <c r="C65" s="204" t="s">
        <v>103</v>
      </c>
      <c r="D65" s="204">
        <v>86.0</v>
      </c>
      <c r="E65" s="206">
        <v>5.556184211</v>
      </c>
      <c r="F65" s="204" t="s">
        <v>4744</v>
      </c>
      <c r="G65" s="204" t="s">
        <v>4813</v>
      </c>
      <c r="H65" s="204">
        <v>33.0</v>
      </c>
      <c r="I65" s="207">
        <v>0.25833333333333336</v>
      </c>
      <c r="J65" s="208" t="s">
        <v>4814</v>
      </c>
      <c r="K65" s="204">
        <v>33.0</v>
      </c>
      <c r="L65" s="207">
        <v>0.24027777777777778</v>
      </c>
      <c r="M65" s="207">
        <v>0.2520833333333333</v>
      </c>
      <c r="N65" s="211">
        <v>0.25833333333333336</v>
      </c>
      <c r="O65" s="209" t="b">
        <v>0</v>
      </c>
      <c r="P65" s="209" t="b">
        <v>0</v>
      </c>
      <c r="Q65" s="204" t="s">
        <v>4747</v>
      </c>
      <c r="R65" s="204" t="s">
        <v>4815</v>
      </c>
      <c r="S65" s="204" t="s">
        <v>4816</v>
      </c>
      <c r="T65" s="204">
        <v>60.0</v>
      </c>
      <c r="U65" s="204">
        <v>60.0</v>
      </c>
      <c r="V65" s="209" t="b">
        <v>0</v>
      </c>
      <c r="W65" s="210"/>
      <c r="X65" s="210"/>
      <c r="Y65" s="210"/>
    </row>
    <row r="66">
      <c r="A66" s="204" t="s">
        <v>4804</v>
      </c>
      <c r="B66" s="205" t="s">
        <v>91</v>
      </c>
      <c r="C66" s="204" t="s">
        <v>90</v>
      </c>
      <c r="D66" s="204">
        <v>83.0</v>
      </c>
      <c r="E66" s="206">
        <v>7.845131579</v>
      </c>
      <c r="F66" s="204" t="s">
        <v>4767</v>
      </c>
      <c r="G66" s="204" t="s">
        <v>4817</v>
      </c>
      <c r="H66" s="204">
        <v>34.0</v>
      </c>
      <c r="I66" s="207">
        <v>0.26666666666666666</v>
      </c>
      <c r="J66" s="208" t="s">
        <v>4818</v>
      </c>
      <c r="K66" s="204">
        <v>34.0</v>
      </c>
      <c r="L66" s="207">
        <v>0.2590277777777778</v>
      </c>
      <c r="M66" s="207">
        <v>0.2902777777777778</v>
      </c>
      <c r="N66" s="207">
        <v>0.275</v>
      </c>
      <c r="O66" s="209" t="b">
        <v>0</v>
      </c>
      <c r="P66" s="209" t="b">
        <v>0</v>
      </c>
      <c r="Q66" s="204" t="s">
        <v>4747</v>
      </c>
      <c r="R66" s="212">
        <v>45415.0</v>
      </c>
      <c r="S66" s="212">
        <v>45415.0</v>
      </c>
      <c r="T66" s="204">
        <v>60.0</v>
      </c>
      <c r="U66" s="204">
        <v>80.0</v>
      </c>
      <c r="V66" s="209" t="b">
        <v>0</v>
      </c>
      <c r="W66" s="210"/>
      <c r="X66" s="210"/>
      <c r="Y66" s="210"/>
    </row>
    <row r="67">
      <c r="A67" s="204" t="s">
        <v>4804</v>
      </c>
      <c r="B67" s="205" t="s">
        <v>101</v>
      </c>
      <c r="C67" s="204" t="s">
        <v>103</v>
      </c>
      <c r="D67" s="204">
        <v>83.0</v>
      </c>
      <c r="E67" s="206">
        <v>6.165460526</v>
      </c>
      <c r="F67" s="204" t="s">
        <v>4744</v>
      </c>
      <c r="G67" s="204" t="s">
        <v>4755</v>
      </c>
      <c r="H67" s="204">
        <v>35.0</v>
      </c>
      <c r="I67" s="207">
        <v>0.27569444444444446</v>
      </c>
      <c r="J67" s="208" t="s">
        <v>4819</v>
      </c>
      <c r="K67" s="204">
        <v>35.0</v>
      </c>
      <c r="L67" s="207">
        <v>0.2520833333333333</v>
      </c>
      <c r="M67" s="207">
        <v>0.2743055555555556</v>
      </c>
      <c r="N67" s="207">
        <v>0.29444444444444445</v>
      </c>
      <c r="O67" s="209" t="b">
        <v>0</v>
      </c>
      <c r="P67" s="209" t="b">
        <v>0</v>
      </c>
      <c r="Q67" s="204" t="s">
        <v>4747</v>
      </c>
      <c r="R67" s="204" t="s">
        <v>4815</v>
      </c>
      <c r="S67" s="204" t="s">
        <v>4815</v>
      </c>
      <c r="T67" s="204">
        <v>60.0</v>
      </c>
      <c r="U67" s="204">
        <v>60.0</v>
      </c>
      <c r="V67" s="209" t="b">
        <v>0</v>
      </c>
      <c r="W67" s="210"/>
      <c r="X67" s="210"/>
      <c r="Y67" s="210"/>
    </row>
    <row r="68">
      <c r="A68" s="204" t="s">
        <v>4804</v>
      </c>
      <c r="B68" s="205" t="s">
        <v>745</v>
      </c>
      <c r="C68" s="204" t="s">
        <v>113</v>
      </c>
      <c r="D68" s="204">
        <v>83.0</v>
      </c>
      <c r="E68" s="206">
        <v>4.750986842</v>
      </c>
      <c r="F68" s="204" t="s">
        <v>4767</v>
      </c>
      <c r="G68" s="204" t="s">
        <v>4820</v>
      </c>
      <c r="H68" s="204">
        <v>35.0</v>
      </c>
      <c r="I68" s="207">
        <v>0.25972222222222224</v>
      </c>
      <c r="J68" s="208" t="s">
        <v>4821</v>
      </c>
      <c r="K68" s="204">
        <v>35.0</v>
      </c>
      <c r="L68" s="207">
        <v>0.23819444444444443</v>
      </c>
      <c r="M68" s="207">
        <v>0.2722222222222222</v>
      </c>
      <c r="N68" s="207">
        <v>0.2534722222222222</v>
      </c>
      <c r="O68" s="209" t="b">
        <v>0</v>
      </c>
      <c r="P68" s="209" t="b">
        <v>0</v>
      </c>
      <c r="Q68" s="204" t="s">
        <v>4747</v>
      </c>
      <c r="R68" s="212">
        <v>45415.0</v>
      </c>
      <c r="S68" s="212">
        <v>45415.0</v>
      </c>
      <c r="T68" s="204">
        <v>40.0</v>
      </c>
      <c r="U68" s="204">
        <v>60.0</v>
      </c>
      <c r="V68" s="209" t="b">
        <v>1</v>
      </c>
      <c r="W68" s="210"/>
      <c r="X68" s="210"/>
      <c r="Y68" s="210"/>
    </row>
    <row r="69">
      <c r="A69" s="204" t="s">
        <v>4804</v>
      </c>
      <c r="B69" s="205" t="s">
        <v>224</v>
      </c>
      <c r="C69" s="204" t="s">
        <v>95</v>
      </c>
      <c r="D69" s="204">
        <v>78.0</v>
      </c>
      <c r="E69" s="206">
        <v>4.947697368</v>
      </c>
      <c r="F69" s="204" t="s">
        <v>4744</v>
      </c>
      <c r="G69" s="204" t="s">
        <v>4822</v>
      </c>
      <c r="H69" s="204">
        <v>29.0</v>
      </c>
      <c r="I69" s="207">
        <v>0.28958333333333336</v>
      </c>
      <c r="J69" s="208" t="s">
        <v>4823</v>
      </c>
      <c r="K69" s="204">
        <v>29.0</v>
      </c>
      <c r="L69" s="207">
        <v>0.21875</v>
      </c>
      <c r="M69" s="207">
        <v>0.25</v>
      </c>
      <c r="N69" s="207">
        <v>0.3055555555555556</v>
      </c>
      <c r="O69" s="209" t="b">
        <v>0</v>
      </c>
      <c r="P69" s="209" t="b">
        <v>0</v>
      </c>
      <c r="Q69" s="204" t="s">
        <v>4747</v>
      </c>
      <c r="R69" s="212">
        <v>45415.0</v>
      </c>
      <c r="S69" s="212">
        <v>45477.0</v>
      </c>
      <c r="T69" s="204">
        <v>60.0</v>
      </c>
      <c r="U69" s="204">
        <v>60.0</v>
      </c>
      <c r="V69" s="209" t="b">
        <v>0</v>
      </c>
      <c r="W69" s="210"/>
      <c r="X69" s="210"/>
      <c r="Y69" s="210"/>
    </row>
    <row r="70">
      <c r="A70" s="204" t="s">
        <v>4804</v>
      </c>
      <c r="B70" s="205" t="s">
        <v>200</v>
      </c>
      <c r="C70" s="204" t="s">
        <v>95</v>
      </c>
      <c r="D70" s="204">
        <v>77.0</v>
      </c>
      <c r="E70" s="206">
        <v>6.181578947</v>
      </c>
      <c r="F70" s="204" t="s">
        <v>4744</v>
      </c>
      <c r="G70" s="204" t="s">
        <v>4824</v>
      </c>
      <c r="H70" s="204">
        <v>31.0</v>
      </c>
      <c r="I70" s="207">
        <v>0.26458333333333334</v>
      </c>
      <c r="J70" s="208" t="s">
        <v>4812</v>
      </c>
      <c r="K70" s="204">
        <v>31.0</v>
      </c>
      <c r="L70" s="207">
        <v>0.2222222222222222</v>
      </c>
      <c r="M70" s="207">
        <v>0.26319444444444445</v>
      </c>
      <c r="N70" s="207">
        <v>0.275</v>
      </c>
      <c r="O70" s="209" t="b">
        <v>0</v>
      </c>
      <c r="P70" s="209" t="b">
        <v>0</v>
      </c>
      <c r="Q70" s="204" t="s">
        <v>4773</v>
      </c>
      <c r="R70" s="204" t="s">
        <v>4815</v>
      </c>
      <c r="S70" s="212">
        <v>45415.0</v>
      </c>
      <c r="T70" s="204">
        <v>40.0</v>
      </c>
      <c r="U70" s="204">
        <v>60.0</v>
      </c>
      <c r="V70" s="209" t="b">
        <v>1</v>
      </c>
      <c r="W70" s="210"/>
      <c r="X70" s="210"/>
      <c r="Y70" s="210"/>
    </row>
    <row r="71">
      <c r="A71" s="204" t="s">
        <v>4804</v>
      </c>
      <c r="B71" s="205" t="s">
        <v>104</v>
      </c>
      <c r="C71" s="204" t="s">
        <v>90</v>
      </c>
      <c r="D71" s="204">
        <v>76.0</v>
      </c>
      <c r="E71" s="206">
        <v>3.552565789</v>
      </c>
      <c r="F71" s="204" t="s">
        <v>4744</v>
      </c>
      <c r="G71" s="204" t="s">
        <v>4825</v>
      </c>
      <c r="H71" s="204">
        <v>27.0</v>
      </c>
      <c r="I71" s="207">
        <v>0.28958333333333336</v>
      </c>
      <c r="J71" s="208" t="s">
        <v>4823</v>
      </c>
      <c r="K71" s="204">
        <v>27.0</v>
      </c>
      <c r="L71" s="207">
        <v>0.22152777777777777</v>
      </c>
      <c r="M71" s="207">
        <v>0.2604166666666667</v>
      </c>
      <c r="N71" s="207">
        <v>0.26458333333333334</v>
      </c>
      <c r="O71" s="209" t="b">
        <v>1</v>
      </c>
      <c r="P71" s="209" t="b">
        <v>0</v>
      </c>
      <c r="Q71" s="204" t="s">
        <v>4752</v>
      </c>
      <c r="R71" s="204" t="s">
        <v>4816</v>
      </c>
      <c r="S71" s="204" t="s">
        <v>4816</v>
      </c>
      <c r="T71" s="204">
        <v>40.0</v>
      </c>
      <c r="U71" s="204">
        <v>60.0</v>
      </c>
      <c r="V71" s="209" t="b">
        <v>1</v>
      </c>
      <c r="W71" s="210"/>
      <c r="X71" s="210"/>
      <c r="Y71" s="210"/>
    </row>
    <row r="72">
      <c r="A72" s="204" t="s">
        <v>4804</v>
      </c>
      <c r="B72" s="205" t="s">
        <v>99</v>
      </c>
      <c r="C72" s="204" t="s">
        <v>95</v>
      </c>
      <c r="D72" s="204">
        <v>75.0</v>
      </c>
      <c r="E72" s="206">
        <v>4.493947368</v>
      </c>
      <c r="F72" s="204" t="s">
        <v>4744</v>
      </c>
      <c r="G72" s="204" t="s">
        <v>4755</v>
      </c>
      <c r="H72" s="204">
        <v>27.0</v>
      </c>
      <c r="I72" s="207">
        <v>0.27847222222222223</v>
      </c>
      <c r="J72" s="208" t="s">
        <v>4826</v>
      </c>
      <c r="K72" s="204">
        <v>27.0</v>
      </c>
      <c r="L72" s="207">
        <v>0.21388888888888888</v>
      </c>
      <c r="M72" s="207">
        <v>0.25972222222222224</v>
      </c>
      <c r="N72" s="207">
        <v>0.27152777777777776</v>
      </c>
      <c r="O72" s="209" t="b">
        <v>0</v>
      </c>
      <c r="P72" s="209" t="b">
        <v>0</v>
      </c>
      <c r="Q72" s="204" t="s">
        <v>4747</v>
      </c>
      <c r="R72" s="204" t="s">
        <v>4815</v>
      </c>
      <c r="S72" s="204" t="s">
        <v>4815</v>
      </c>
      <c r="T72" s="204">
        <v>80.0</v>
      </c>
      <c r="U72" s="204">
        <v>60.0</v>
      </c>
      <c r="V72" s="209" t="b">
        <v>0</v>
      </c>
      <c r="W72" s="210"/>
      <c r="X72" s="210"/>
      <c r="Y72" s="210"/>
    </row>
    <row r="73">
      <c r="A73" s="204" t="s">
        <v>4804</v>
      </c>
      <c r="B73" s="205" t="s">
        <v>217</v>
      </c>
      <c r="C73" s="204" t="s">
        <v>98</v>
      </c>
      <c r="D73" s="204">
        <v>75.0</v>
      </c>
      <c r="E73" s="206">
        <v>9.608289474</v>
      </c>
      <c r="F73" s="204" t="s">
        <v>4744</v>
      </c>
      <c r="G73" s="204" t="s">
        <v>4827</v>
      </c>
      <c r="H73" s="204">
        <v>33.0</v>
      </c>
      <c r="I73" s="207">
        <v>0.26458333333333334</v>
      </c>
      <c r="J73" s="208" t="s">
        <v>4812</v>
      </c>
      <c r="K73" s="204">
        <v>33.0</v>
      </c>
      <c r="L73" s="207">
        <v>0.24583333333333332</v>
      </c>
      <c r="M73" s="207">
        <v>0.2611111111111111</v>
      </c>
      <c r="N73" s="207">
        <v>0.2520833333333333</v>
      </c>
      <c r="O73" s="209" t="b">
        <v>0</v>
      </c>
      <c r="P73" s="209" t="b">
        <v>0</v>
      </c>
      <c r="Q73" s="204" t="s">
        <v>4747</v>
      </c>
      <c r="R73" s="204" t="s">
        <v>4815</v>
      </c>
      <c r="S73" s="204" t="s">
        <v>4816</v>
      </c>
      <c r="T73" s="204">
        <v>60.0</v>
      </c>
      <c r="U73" s="204">
        <v>80.0</v>
      </c>
      <c r="V73" s="209" t="b">
        <v>0</v>
      </c>
      <c r="W73" s="210"/>
      <c r="X73" s="210"/>
      <c r="Y73" s="210"/>
    </row>
    <row r="74">
      <c r="A74" s="204" t="s">
        <v>4804</v>
      </c>
      <c r="B74" s="205" t="s">
        <v>4758</v>
      </c>
      <c r="C74" s="204" t="s">
        <v>121</v>
      </c>
      <c r="D74" s="204">
        <v>74.0</v>
      </c>
      <c r="E74" s="206">
        <v>4.324605263</v>
      </c>
      <c r="F74" s="204" t="s">
        <v>4744</v>
      </c>
      <c r="G74" s="204" t="s">
        <v>4763</v>
      </c>
      <c r="H74" s="204">
        <v>26.0</v>
      </c>
      <c r="I74" s="207">
        <v>0.28055555555555556</v>
      </c>
      <c r="J74" s="208" t="s">
        <v>4828</v>
      </c>
      <c r="K74" s="204">
        <v>26.0</v>
      </c>
      <c r="L74" s="207">
        <v>0.20347222222222222</v>
      </c>
      <c r="M74" s="207">
        <v>0.2763888888888889</v>
      </c>
      <c r="N74" s="207">
        <v>0.2604166666666667</v>
      </c>
      <c r="O74" s="209" t="b">
        <v>0</v>
      </c>
      <c r="P74" s="209" t="b">
        <v>0</v>
      </c>
      <c r="Q74" s="204" t="s">
        <v>4773</v>
      </c>
      <c r="R74" s="204" t="s">
        <v>4816</v>
      </c>
      <c r="S74" s="204" t="s">
        <v>4816</v>
      </c>
      <c r="T74" s="204">
        <v>40.0</v>
      </c>
      <c r="U74" s="204">
        <v>60.0</v>
      </c>
      <c r="V74" s="209" t="b">
        <v>0</v>
      </c>
      <c r="W74" s="210"/>
      <c r="X74" s="210"/>
      <c r="Y74" s="210"/>
    </row>
    <row r="75">
      <c r="A75" s="204" t="s">
        <v>4804</v>
      </c>
      <c r="B75" s="205" t="s">
        <v>393</v>
      </c>
      <c r="C75" s="204" t="s">
        <v>90</v>
      </c>
      <c r="D75" s="204">
        <v>74.0</v>
      </c>
      <c r="E75" s="206">
        <v>2.753092105</v>
      </c>
      <c r="F75" s="204" t="s">
        <v>4767</v>
      </c>
      <c r="G75" s="204" t="s">
        <v>4760</v>
      </c>
      <c r="H75" s="204">
        <v>29.0</v>
      </c>
      <c r="I75" s="207">
        <v>0.25972222222222224</v>
      </c>
      <c r="J75" s="208" t="s">
        <v>4821</v>
      </c>
      <c r="K75" s="204">
        <v>29.0</v>
      </c>
      <c r="L75" s="207">
        <v>0.22291666666666668</v>
      </c>
      <c r="M75" s="207">
        <v>0.275</v>
      </c>
      <c r="N75" s="207">
        <v>0.29097222222222224</v>
      </c>
      <c r="O75" s="209" t="b">
        <v>0</v>
      </c>
      <c r="P75" s="209" t="b">
        <v>0</v>
      </c>
      <c r="Q75" s="204" t="s">
        <v>4747</v>
      </c>
      <c r="R75" s="204" t="s">
        <v>4815</v>
      </c>
      <c r="S75" s="204" t="s">
        <v>4797</v>
      </c>
      <c r="T75" s="204">
        <v>40.0</v>
      </c>
      <c r="U75" s="204">
        <v>60.0</v>
      </c>
      <c r="V75" s="209" t="b">
        <v>0</v>
      </c>
      <c r="W75" s="210"/>
      <c r="X75" s="210"/>
      <c r="Y75" s="210"/>
    </row>
    <row r="76">
      <c r="A76" s="204" t="s">
        <v>4804</v>
      </c>
      <c r="B76" s="205" t="s">
        <v>589</v>
      </c>
      <c r="C76" s="204" t="s">
        <v>151</v>
      </c>
      <c r="D76" s="204">
        <v>74.0</v>
      </c>
      <c r="E76" s="206">
        <v>3.716447368</v>
      </c>
      <c r="F76" s="204" t="s">
        <v>4767</v>
      </c>
      <c r="G76" s="204" t="s">
        <v>4745</v>
      </c>
      <c r="H76" s="204">
        <v>35.0</v>
      </c>
      <c r="I76" s="207">
        <v>0.25625</v>
      </c>
      <c r="J76" s="208" t="s">
        <v>4829</v>
      </c>
      <c r="K76" s="204">
        <v>35.0</v>
      </c>
      <c r="L76" s="207">
        <v>0.23472222222222222</v>
      </c>
      <c r="M76" s="207">
        <v>0.2659722222222222</v>
      </c>
      <c r="N76" s="204">
        <v>0.0</v>
      </c>
      <c r="O76" s="209" t="b">
        <v>0</v>
      </c>
      <c r="P76" s="209" t="b">
        <v>0</v>
      </c>
      <c r="Q76" s="204" t="s">
        <v>4762</v>
      </c>
      <c r="R76" s="204" t="s">
        <v>4816</v>
      </c>
      <c r="S76" s="204">
        <v>0.0</v>
      </c>
      <c r="T76" s="204">
        <v>40.0</v>
      </c>
      <c r="U76" s="204">
        <v>60.0</v>
      </c>
      <c r="V76" s="209" t="b">
        <v>0</v>
      </c>
      <c r="W76" s="210"/>
      <c r="X76" s="210"/>
      <c r="Y76" s="210"/>
    </row>
    <row r="77">
      <c r="A77" s="204" t="s">
        <v>4804</v>
      </c>
      <c r="B77" s="205" t="s">
        <v>587</v>
      </c>
      <c r="C77" s="204" t="s">
        <v>116</v>
      </c>
      <c r="D77" s="204">
        <v>74.0</v>
      </c>
      <c r="E77" s="206">
        <v>4.623684211</v>
      </c>
      <c r="F77" s="204" t="s">
        <v>4767</v>
      </c>
      <c r="G77" s="204" t="s">
        <v>4785</v>
      </c>
      <c r="H77" s="204">
        <v>34.0</v>
      </c>
      <c r="I77" s="207">
        <v>0.26944444444444443</v>
      </c>
      <c r="J77" s="208" t="s">
        <v>4830</v>
      </c>
      <c r="K77" s="204">
        <v>34.0</v>
      </c>
      <c r="L77" s="207">
        <v>0.2361111111111111</v>
      </c>
      <c r="M77" s="207">
        <v>0.2701388888888889</v>
      </c>
      <c r="N77" s="211">
        <v>0.26944444444444443</v>
      </c>
      <c r="O77" s="209" t="b">
        <v>0</v>
      </c>
      <c r="P77" s="209" t="b">
        <v>0</v>
      </c>
      <c r="Q77" s="204" t="s">
        <v>4747</v>
      </c>
      <c r="R77" s="204" t="s">
        <v>4815</v>
      </c>
      <c r="S77" s="204" t="s">
        <v>4815</v>
      </c>
      <c r="T77" s="204">
        <v>40.0</v>
      </c>
      <c r="U77" s="204">
        <v>60.0</v>
      </c>
      <c r="V77" s="209" t="b">
        <v>1</v>
      </c>
      <c r="W77" s="210"/>
      <c r="X77" s="210"/>
      <c r="Y77" s="210"/>
    </row>
    <row r="78">
      <c r="A78" s="204" t="s">
        <v>4804</v>
      </c>
      <c r="B78" s="205" t="s">
        <v>114</v>
      </c>
      <c r="C78" s="204" t="s">
        <v>116</v>
      </c>
      <c r="D78" s="204">
        <v>74.0</v>
      </c>
      <c r="E78" s="206">
        <v>7.932368421</v>
      </c>
      <c r="F78" s="204" t="s">
        <v>4744</v>
      </c>
      <c r="G78" s="204" t="s">
        <v>4745</v>
      </c>
      <c r="H78" s="204">
        <v>34.0</v>
      </c>
      <c r="I78" s="207">
        <v>0.2763888888888889</v>
      </c>
      <c r="J78" s="208" t="s">
        <v>4831</v>
      </c>
      <c r="K78" s="204">
        <v>34.0</v>
      </c>
      <c r="L78" s="207">
        <v>0.26805555555555555</v>
      </c>
      <c r="M78" s="207">
        <v>0.25</v>
      </c>
      <c r="N78" s="207">
        <v>0.2708333333333333</v>
      </c>
      <c r="O78" s="209" t="b">
        <v>1</v>
      </c>
      <c r="P78" s="209" t="b">
        <v>0</v>
      </c>
      <c r="Q78" s="204" t="s">
        <v>4747</v>
      </c>
      <c r="R78" s="212">
        <v>45415.0</v>
      </c>
      <c r="S78" s="212">
        <v>45477.0</v>
      </c>
      <c r="T78" s="204">
        <v>60.0</v>
      </c>
      <c r="U78" s="204">
        <v>80.0</v>
      </c>
      <c r="V78" s="209" t="b">
        <v>0</v>
      </c>
      <c r="W78" s="210"/>
      <c r="X78" s="210"/>
      <c r="Y78" s="210"/>
    </row>
    <row r="79">
      <c r="A79" s="204" t="s">
        <v>4804</v>
      </c>
      <c r="B79" s="205" t="s">
        <v>766</v>
      </c>
      <c r="C79" s="204" t="s">
        <v>249</v>
      </c>
      <c r="D79" s="204">
        <v>73.0</v>
      </c>
      <c r="E79" s="206">
        <v>2.800657895</v>
      </c>
      <c r="F79" s="204" t="s">
        <v>4767</v>
      </c>
      <c r="G79" s="204" t="s">
        <v>4763</v>
      </c>
      <c r="H79" s="204">
        <v>30.0</v>
      </c>
      <c r="I79" s="207">
        <v>0.2659722222222222</v>
      </c>
      <c r="J79" s="208" t="s">
        <v>4832</v>
      </c>
      <c r="K79" s="204">
        <v>30.0</v>
      </c>
      <c r="L79" s="207">
        <v>0.21736111111111112</v>
      </c>
      <c r="M79" s="207">
        <v>0.25625</v>
      </c>
      <c r="N79" s="207">
        <v>0.2743055555555556</v>
      </c>
      <c r="O79" s="209" t="b">
        <v>0</v>
      </c>
      <c r="P79" s="209" t="b">
        <v>0</v>
      </c>
      <c r="Q79" s="204" t="s">
        <v>4773</v>
      </c>
      <c r="R79" s="204" t="s">
        <v>4815</v>
      </c>
      <c r="S79" s="204" t="s">
        <v>4815</v>
      </c>
      <c r="T79" s="204">
        <v>40.0</v>
      </c>
      <c r="U79" s="204">
        <v>60.0</v>
      </c>
      <c r="V79" s="209" t="b">
        <v>0</v>
      </c>
      <c r="W79" s="210"/>
      <c r="X79" s="210"/>
      <c r="Y79" s="210"/>
    </row>
    <row r="80">
      <c r="A80" s="204" t="s">
        <v>4804</v>
      </c>
      <c r="B80" s="205" t="s">
        <v>292</v>
      </c>
      <c r="C80" s="204" t="s">
        <v>116</v>
      </c>
      <c r="D80" s="204">
        <v>73.0</v>
      </c>
      <c r="E80" s="206">
        <v>5.126513158</v>
      </c>
      <c r="F80" s="204" t="s">
        <v>4744</v>
      </c>
      <c r="G80" s="204" t="s">
        <v>4833</v>
      </c>
      <c r="H80" s="204">
        <v>31.0</v>
      </c>
      <c r="I80" s="207">
        <v>0.2569444444444444</v>
      </c>
      <c r="J80" s="208" t="s">
        <v>4834</v>
      </c>
      <c r="K80" s="204">
        <v>31.0</v>
      </c>
      <c r="L80" s="207">
        <v>0.21597222222222223</v>
      </c>
      <c r="M80" s="207">
        <v>0.2638888888888889</v>
      </c>
      <c r="N80" s="211">
        <v>0.2604166666666667</v>
      </c>
      <c r="O80" s="209" t="b">
        <v>0</v>
      </c>
      <c r="P80" s="209" t="b">
        <v>0</v>
      </c>
      <c r="Q80" s="204" t="s">
        <v>4773</v>
      </c>
      <c r="R80" s="204" t="s">
        <v>4815</v>
      </c>
      <c r="S80" s="212">
        <v>45415.0</v>
      </c>
      <c r="T80" s="204">
        <v>40.0</v>
      </c>
      <c r="U80" s="204">
        <v>60.0</v>
      </c>
      <c r="V80" s="209" t="b">
        <v>0</v>
      </c>
      <c r="W80" s="210"/>
      <c r="X80" s="210"/>
      <c r="Y80" s="210"/>
    </row>
    <row r="81">
      <c r="A81" s="204" t="s">
        <v>4804</v>
      </c>
      <c r="B81" s="205" t="s">
        <v>375</v>
      </c>
      <c r="C81" s="204" t="s">
        <v>103</v>
      </c>
      <c r="D81" s="204">
        <v>73.0</v>
      </c>
      <c r="E81" s="206">
        <v>3.201447368</v>
      </c>
      <c r="F81" s="204" t="s">
        <v>4767</v>
      </c>
      <c r="G81" s="204" t="s">
        <v>4755</v>
      </c>
      <c r="H81" s="204">
        <v>26.0</v>
      </c>
      <c r="I81" s="207">
        <v>0.2569444444444444</v>
      </c>
      <c r="J81" s="208" t="s">
        <v>4834</v>
      </c>
      <c r="K81" s="204">
        <v>26.0</v>
      </c>
      <c r="L81" s="207">
        <v>0.18680555555555556</v>
      </c>
      <c r="M81" s="207">
        <v>0.28194444444444444</v>
      </c>
      <c r="N81" s="207">
        <v>0.26666666666666666</v>
      </c>
      <c r="O81" s="209" t="b">
        <v>0</v>
      </c>
      <c r="P81" s="209" t="b">
        <v>0</v>
      </c>
      <c r="Q81" s="204" t="s">
        <v>4747</v>
      </c>
      <c r="R81" s="212">
        <v>45415.0</v>
      </c>
      <c r="S81" s="204" t="s">
        <v>4815</v>
      </c>
      <c r="T81" s="204">
        <v>80.0</v>
      </c>
      <c r="U81" s="204">
        <v>60.0</v>
      </c>
      <c r="V81" s="209" t="b">
        <v>1</v>
      </c>
      <c r="W81" s="210"/>
      <c r="X81" s="210"/>
      <c r="Y81" s="210"/>
    </row>
    <row r="82">
      <c r="A82" s="204" t="s">
        <v>4804</v>
      </c>
      <c r="B82" s="205" t="s">
        <v>202</v>
      </c>
      <c r="C82" s="204" t="s">
        <v>121</v>
      </c>
      <c r="D82" s="204">
        <v>73.0</v>
      </c>
      <c r="E82" s="206">
        <v>2.170657895</v>
      </c>
      <c r="F82" s="204" t="s">
        <v>4767</v>
      </c>
      <c r="G82" s="204" t="s">
        <v>4835</v>
      </c>
      <c r="H82" s="204">
        <v>26.0</v>
      </c>
      <c r="I82" s="207">
        <v>0.2513888888888889</v>
      </c>
      <c r="J82" s="208" t="s">
        <v>4836</v>
      </c>
      <c r="K82" s="204">
        <v>26.0</v>
      </c>
      <c r="L82" s="207">
        <v>0.18263888888888888</v>
      </c>
      <c r="M82" s="211">
        <v>0.26319444444444445</v>
      </c>
      <c r="N82" s="211">
        <v>0.25972222222222224</v>
      </c>
      <c r="O82" s="209" t="b">
        <v>0</v>
      </c>
      <c r="P82" s="209" t="b">
        <v>0</v>
      </c>
      <c r="Q82" s="204" t="s">
        <v>4747</v>
      </c>
      <c r="R82" s="204" t="s">
        <v>4815</v>
      </c>
      <c r="S82" s="212">
        <v>45415.0</v>
      </c>
      <c r="T82" s="204">
        <v>60.0</v>
      </c>
      <c r="U82" s="204">
        <v>60.0</v>
      </c>
      <c r="V82" s="209" t="b">
        <v>0</v>
      </c>
      <c r="W82" s="210"/>
      <c r="X82" s="210"/>
      <c r="Y82" s="210"/>
    </row>
    <row r="83">
      <c r="A83" s="204" t="s">
        <v>4804</v>
      </c>
      <c r="B83" s="205" t="s">
        <v>272</v>
      </c>
      <c r="C83" s="204" t="s">
        <v>116</v>
      </c>
      <c r="D83" s="204">
        <v>73.0</v>
      </c>
      <c r="E83" s="206">
        <v>1.724473684</v>
      </c>
      <c r="F83" s="204" t="s">
        <v>4759</v>
      </c>
      <c r="G83" s="204" t="s">
        <v>4763</v>
      </c>
      <c r="H83" s="204">
        <v>29.0</v>
      </c>
      <c r="I83" s="207">
        <v>0.2548611111111111</v>
      </c>
      <c r="J83" s="208" t="s">
        <v>4784</v>
      </c>
      <c r="K83" s="204">
        <v>29.0</v>
      </c>
      <c r="L83" s="207">
        <v>0.21944444444444444</v>
      </c>
      <c r="M83" s="204">
        <v>0.0</v>
      </c>
      <c r="N83" s="204">
        <v>0.0</v>
      </c>
      <c r="O83" s="209" t="b">
        <v>0</v>
      </c>
      <c r="P83" s="209" t="b">
        <v>1</v>
      </c>
      <c r="Q83" s="204" t="s">
        <v>4747</v>
      </c>
      <c r="R83" s="212">
        <v>45415.0</v>
      </c>
      <c r="S83" s="212">
        <v>45415.0</v>
      </c>
      <c r="T83" s="204">
        <v>40.0</v>
      </c>
      <c r="U83" s="204">
        <v>40.0</v>
      </c>
      <c r="V83" s="209" t="b">
        <v>0</v>
      </c>
      <c r="W83" s="210"/>
      <c r="X83" s="210"/>
      <c r="Y83" s="210"/>
    </row>
    <row r="84">
      <c r="A84" s="204" t="s">
        <v>4804</v>
      </c>
      <c r="B84" s="205" t="s">
        <v>220</v>
      </c>
      <c r="C84" s="204" t="s">
        <v>95</v>
      </c>
      <c r="D84" s="204">
        <v>72.0</v>
      </c>
      <c r="E84" s="206">
        <v>1.338157895</v>
      </c>
      <c r="F84" s="204" t="s">
        <v>4759</v>
      </c>
      <c r="G84" s="204" t="s">
        <v>4837</v>
      </c>
      <c r="H84" s="204">
        <v>20.0</v>
      </c>
      <c r="I84" s="207">
        <v>0.26944444444444443</v>
      </c>
      <c r="J84" s="208" t="s">
        <v>4830</v>
      </c>
      <c r="K84" s="204">
        <v>20.0</v>
      </c>
      <c r="L84" s="207">
        <v>0.15208333333333332</v>
      </c>
      <c r="M84" s="204">
        <v>0.0</v>
      </c>
      <c r="N84" s="204">
        <v>0.0</v>
      </c>
      <c r="O84" s="209" t="b">
        <v>0</v>
      </c>
      <c r="P84" s="209" t="b">
        <v>0</v>
      </c>
      <c r="Q84" s="204" t="s">
        <v>4747</v>
      </c>
      <c r="R84" s="204" t="s">
        <v>4815</v>
      </c>
      <c r="S84" s="212">
        <v>45415.0</v>
      </c>
      <c r="T84" s="204">
        <v>60.0</v>
      </c>
      <c r="U84" s="204">
        <v>60.0</v>
      </c>
      <c r="V84" s="209" t="b">
        <v>0</v>
      </c>
      <c r="W84" s="210"/>
      <c r="X84" s="210"/>
      <c r="Y84" s="210"/>
    </row>
    <row r="85">
      <c r="A85" s="204" t="s">
        <v>4804</v>
      </c>
      <c r="B85" s="205" t="s">
        <v>226</v>
      </c>
      <c r="C85" s="204" t="s">
        <v>116</v>
      </c>
      <c r="D85" s="204">
        <v>72.0</v>
      </c>
      <c r="E85" s="206">
        <v>2.913157895</v>
      </c>
      <c r="F85" s="204" t="s">
        <v>4767</v>
      </c>
      <c r="G85" s="204" t="s">
        <v>4824</v>
      </c>
      <c r="H85" s="204">
        <v>30.0</v>
      </c>
      <c r="I85" s="207">
        <v>0.2548611111111111</v>
      </c>
      <c r="J85" s="208" t="s">
        <v>4784</v>
      </c>
      <c r="K85" s="204">
        <v>30.0</v>
      </c>
      <c r="L85" s="207">
        <v>0.23055555555555557</v>
      </c>
      <c r="M85" s="207">
        <v>0.29444444444444445</v>
      </c>
      <c r="N85" s="211">
        <v>0.26875</v>
      </c>
      <c r="O85" s="209" t="b">
        <v>0</v>
      </c>
      <c r="P85" s="209" t="b">
        <v>0</v>
      </c>
      <c r="Q85" s="204" t="s">
        <v>4747</v>
      </c>
      <c r="R85" s="212">
        <v>45415.0</v>
      </c>
      <c r="S85" s="212">
        <v>45415.0</v>
      </c>
      <c r="T85" s="204">
        <v>60.0</v>
      </c>
      <c r="U85" s="204">
        <v>60.0</v>
      </c>
      <c r="V85" s="209" t="b">
        <v>0</v>
      </c>
      <c r="W85" s="210"/>
      <c r="X85" s="210"/>
      <c r="Y85" s="210"/>
    </row>
    <row r="86">
      <c r="A86" s="204" t="s">
        <v>4804</v>
      </c>
      <c r="B86" s="205" t="s">
        <v>389</v>
      </c>
      <c r="C86" s="204" t="s">
        <v>249</v>
      </c>
      <c r="D86" s="204">
        <v>72.0</v>
      </c>
      <c r="E86" s="206">
        <v>5.199210526</v>
      </c>
      <c r="F86" s="204" t="s">
        <v>4744</v>
      </c>
      <c r="G86" s="204" t="s">
        <v>4755</v>
      </c>
      <c r="H86" s="204">
        <v>36.0</v>
      </c>
      <c r="I86" s="207">
        <v>0.2548611111111111</v>
      </c>
      <c r="J86" s="208" t="s">
        <v>4784</v>
      </c>
      <c r="K86" s="204">
        <v>36.0</v>
      </c>
      <c r="L86" s="207">
        <v>0.27152777777777776</v>
      </c>
      <c r="M86" s="207">
        <v>0.25069444444444444</v>
      </c>
      <c r="N86" s="211">
        <v>0.25069444444444444</v>
      </c>
      <c r="O86" s="209" t="b">
        <v>1</v>
      </c>
      <c r="P86" s="209" t="b">
        <v>0</v>
      </c>
      <c r="Q86" s="204" t="s">
        <v>4747</v>
      </c>
      <c r="R86" s="204" t="s">
        <v>4815</v>
      </c>
      <c r="S86" s="204" t="s">
        <v>4815</v>
      </c>
      <c r="T86" s="204">
        <v>60.0</v>
      </c>
      <c r="U86" s="204">
        <v>60.0</v>
      </c>
      <c r="V86" s="209" t="b">
        <v>1</v>
      </c>
      <c r="W86" s="210"/>
      <c r="X86" s="210"/>
      <c r="Y86" s="210"/>
    </row>
    <row r="87">
      <c r="A87" s="204" t="s">
        <v>4804</v>
      </c>
      <c r="B87" s="205" t="s">
        <v>395</v>
      </c>
      <c r="C87" s="204" t="s">
        <v>110</v>
      </c>
      <c r="D87" s="204">
        <v>72.0</v>
      </c>
      <c r="E87" s="206">
        <v>3.797631579</v>
      </c>
      <c r="F87" s="204" t="s">
        <v>4744</v>
      </c>
      <c r="G87" s="204" t="s">
        <v>4838</v>
      </c>
      <c r="H87" s="204">
        <v>23.0</v>
      </c>
      <c r="I87" s="207">
        <v>0.27569444444444446</v>
      </c>
      <c r="J87" s="208" t="s">
        <v>4819</v>
      </c>
      <c r="K87" s="204">
        <v>23.0</v>
      </c>
      <c r="L87" s="207">
        <v>0.19166666666666668</v>
      </c>
      <c r="M87" s="207">
        <v>0.25625</v>
      </c>
      <c r="N87" s="207">
        <v>0.2652777777777778</v>
      </c>
      <c r="O87" s="209" t="b">
        <v>0</v>
      </c>
      <c r="P87" s="209" t="b">
        <v>0</v>
      </c>
      <c r="Q87" s="204" t="s">
        <v>4747</v>
      </c>
      <c r="R87" s="204" t="s">
        <v>4816</v>
      </c>
      <c r="S87" s="204" t="s">
        <v>4816</v>
      </c>
      <c r="T87" s="204">
        <v>40.0</v>
      </c>
      <c r="U87" s="204">
        <v>60.0</v>
      </c>
      <c r="V87" s="209" t="b">
        <v>0</v>
      </c>
      <c r="W87" s="210"/>
      <c r="X87" s="210"/>
      <c r="Y87" s="210"/>
    </row>
    <row r="88">
      <c r="A88" s="204" t="s">
        <v>4804</v>
      </c>
      <c r="B88" s="205" t="s">
        <v>742</v>
      </c>
      <c r="C88" s="204" t="s">
        <v>110</v>
      </c>
      <c r="D88" s="204">
        <v>72.0</v>
      </c>
      <c r="E88" s="206">
        <v>3.211710526</v>
      </c>
      <c r="F88" s="204" t="s">
        <v>4744</v>
      </c>
      <c r="G88" s="204" t="s">
        <v>4785</v>
      </c>
      <c r="H88" s="204">
        <v>26.0</v>
      </c>
      <c r="I88" s="207">
        <v>0.2590277777777778</v>
      </c>
      <c r="J88" s="208" t="s">
        <v>4839</v>
      </c>
      <c r="K88" s="204">
        <v>26.0</v>
      </c>
      <c r="L88" s="207">
        <v>0.18819444444444444</v>
      </c>
      <c r="M88" s="207">
        <v>0.2604166666666667</v>
      </c>
      <c r="N88" s="211">
        <v>0.28125</v>
      </c>
      <c r="O88" s="209" t="b">
        <v>0</v>
      </c>
      <c r="P88" s="209" t="b">
        <v>1</v>
      </c>
      <c r="Q88" s="204" t="s">
        <v>4773</v>
      </c>
      <c r="R88" s="204" t="s">
        <v>4815</v>
      </c>
      <c r="S88" s="204" t="s">
        <v>4815</v>
      </c>
      <c r="T88" s="204">
        <v>60.0</v>
      </c>
      <c r="U88" s="204">
        <v>40.0</v>
      </c>
      <c r="V88" s="209" t="b">
        <v>0</v>
      </c>
      <c r="W88" s="210"/>
      <c r="X88" s="210"/>
      <c r="Y88" s="210"/>
    </row>
    <row r="89">
      <c r="A89" s="204" t="s">
        <v>4804</v>
      </c>
      <c r="B89" s="205" t="s">
        <v>280</v>
      </c>
      <c r="C89" s="204" t="s">
        <v>116</v>
      </c>
      <c r="D89" s="204">
        <v>72.0</v>
      </c>
      <c r="E89" s="206">
        <v>2.247368421</v>
      </c>
      <c r="F89" s="204" t="s">
        <v>4744</v>
      </c>
      <c r="G89" s="204" t="s">
        <v>4840</v>
      </c>
      <c r="H89" s="204">
        <v>20.0</v>
      </c>
      <c r="I89" s="207">
        <v>0.2673611111111111</v>
      </c>
      <c r="J89" s="208" t="s">
        <v>4841</v>
      </c>
      <c r="K89" s="204">
        <v>20.0</v>
      </c>
      <c r="L89" s="207">
        <v>0.1361111111111111</v>
      </c>
      <c r="M89" s="207">
        <v>0.2638888888888889</v>
      </c>
      <c r="N89" s="204">
        <v>0.0</v>
      </c>
      <c r="O89" s="209" t="b">
        <v>1</v>
      </c>
      <c r="P89" s="209" t="b">
        <v>0</v>
      </c>
      <c r="Q89" s="204" t="s">
        <v>4747</v>
      </c>
      <c r="R89" s="204" t="s">
        <v>4816</v>
      </c>
      <c r="S89" s="204" t="s">
        <v>4816</v>
      </c>
      <c r="T89" s="204">
        <v>40.0</v>
      </c>
      <c r="U89" s="204">
        <v>60.0</v>
      </c>
      <c r="V89" s="209" t="b">
        <v>1</v>
      </c>
      <c r="W89" s="210"/>
      <c r="X89" s="210"/>
      <c r="Y89" s="210"/>
    </row>
    <row r="90">
      <c r="A90" s="204" t="s">
        <v>4804</v>
      </c>
      <c r="B90" s="205" t="s">
        <v>785</v>
      </c>
      <c r="C90" s="204" t="s">
        <v>90</v>
      </c>
      <c r="D90" s="204">
        <v>72.0</v>
      </c>
      <c r="E90" s="206">
        <v>1.879934211</v>
      </c>
      <c r="F90" s="204" t="s">
        <v>4767</v>
      </c>
      <c r="G90" s="204" t="s">
        <v>4842</v>
      </c>
      <c r="H90" s="204">
        <v>25.0</v>
      </c>
      <c r="I90" s="207">
        <v>0.25277777777777777</v>
      </c>
      <c r="J90" s="208" t="s">
        <v>4843</v>
      </c>
      <c r="K90" s="204">
        <v>25.0</v>
      </c>
      <c r="L90" s="207">
        <v>0.18125</v>
      </c>
      <c r="M90" s="207">
        <v>0.28194444444444444</v>
      </c>
      <c r="N90" s="211">
        <v>0.2659722222222222</v>
      </c>
      <c r="O90" s="209" t="b">
        <v>0</v>
      </c>
      <c r="P90" s="209" t="b">
        <v>0</v>
      </c>
      <c r="Q90" s="204" t="s">
        <v>4773</v>
      </c>
      <c r="R90" s="204" t="s">
        <v>4816</v>
      </c>
      <c r="S90" s="204" t="s">
        <v>4815</v>
      </c>
      <c r="T90" s="204">
        <v>40.0</v>
      </c>
      <c r="U90" s="204">
        <v>60.0</v>
      </c>
      <c r="V90" s="209" t="b">
        <v>0</v>
      </c>
      <c r="W90" s="210"/>
      <c r="X90" s="210"/>
      <c r="Y90" s="210"/>
    </row>
    <row r="91">
      <c r="A91" s="204" t="s">
        <v>4804</v>
      </c>
      <c r="B91" s="205" t="s">
        <v>744</v>
      </c>
      <c r="C91" s="204" t="s">
        <v>121</v>
      </c>
      <c r="D91" s="204">
        <v>71.0</v>
      </c>
      <c r="E91" s="206">
        <v>2.072368421</v>
      </c>
      <c r="F91" s="204" t="s">
        <v>4759</v>
      </c>
      <c r="G91" s="204" t="s">
        <v>4844</v>
      </c>
      <c r="H91" s="204">
        <v>25.0</v>
      </c>
      <c r="I91" s="207">
        <v>0.2652777777777778</v>
      </c>
      <c r="J91" s="208" t="s">
        <v>4845</v>
      </c>
      <c r="K91" s="204">
        <v>25.0</v>
      </c>
      <c r="L91" s="207">
        <v>0.18055555555555555</v>
      </c>
      <c r="M91" s="204">
        <v>0.0</v>
      </c>
      <c r="N91" s="206">
        <v>0.0</v>
      </c>
      <c r="O91" s="209" t="b">
        <v>0</v>
      </c>
      <c r="P91" s="209" t="b">
        <v>0</v>
      </c>
      <c r="Q91" s="204" t="s">
        <v>4773</v>
      </c>
      <c r="R91" s="204" t="s">
        <v>4815</v>
      </c>
      <c r="S91" s="204" t="s">
        <v>4815</v>
      </c>
      <c r="T91" s="204">
        <v>40.0</v>
      </c>
      <c r="U91" s="204">
        <v>60.0</v>
      </c>
      <c r="V91" s="209" t="b">
        <v>0</v>
      </c>
      <c r="W91" s="210"/>
      <c r="X91" s="210"/>
      <c r="Y91" s="210"/>
    </row>
    <row r="92">
      <c r="A92" s="204" t="s">
        <v>4804</v>
      </c>
      <c r="B92" s="205" t="s">
        <v>597</v>
      </c>
      <c r="C92" s="204" t="s">
        <v>151</v>
      </c>
      <c r="D92" s="204">
        <v>71.0</v>
      </c>
      <c r="E92" s="206">
        <v>5.277894737</v>
      </c>
      <c r="F92" s="204" t="s">
        <v>4744</v>
      </c>
      <c r="G92" s="204" t="s">
        <v>4763</v>
      </c>
      <c r="H92" s="204">
        <v>32.0</v>
      </c>
      <c r="I92" s="207">
        <v>0.25</v>
      </c>
      <c r="J92" s="208" t="s">
        <v>4794</v>
      </c>
      <c r="K92" s="204">
        <v>32.0</v>
      </c>
      <c r="L92" s="207">
        <v>0.22152777777777777</v>
      </c>
      <c r="M92" s="207">
        <v>0.2534722222222222</v>
      </c>
      <c r="N92" s="204">
        <v>0.0</v>
      </c>
      <c r="O92" s="209" t="b">
        <v>0</v>
      </c>
      <c r="P92" s="209" t="b">
        <v>0</v>
      </c>
      <c r="Q92" s="204" t="s">
        <v>4762</v>
      </c>
      <c r="R92" s="204">
        <v>0.0</v>
      </c>
      <c r="S92" s="204">
        <v>0.0</v>
      </c>
      <c r="T92" s="204">
        <v>60.0</v>
      </c>
      <c r="U92" s="204">
        <v>40.0</v>
      </c>
      <c r="V92" s="209" t="b">
        <v>0</v>
      </c>
      <c r="W92" s="210"/>
      <c r="X92" s="210"/>
      <c r="Y92" s="210"/>
    </row>
    <row r="93">
      <c r="A93" s="204" t="s">
        <v>4804</v>
      </c>
      <c r="B93" s="205" t="s">
        <v>215</v>
      </c>
      <c r="C93" s="204" t="s">
        <v>103</v>
      </c>
      <c r="D93" s="204">
        <v>71.0</v>
      </c>
      <c r="E93" s="206">
        <v>5.132631579</v>
      </c>
      <c r="F93" s="204" t="s">
        <v>4744</v>
      </c>
      <c r="G93" s="204" t="s">
        <v>4763</v>
      </c>
      <c r="H93" s="204">
        <v>31.0</v>
      </c>
      <c r="I93" s="207">
        <v>0.25763888888888886</v>
      </c>
      <c r="J93" s="208" t="s">
        <v>4846</v>
      </c>
      <c r="K93" s="204">
        <v>31.0</v>
      </c>
      <c r="L93" s="207">
        <v>0.21666666666666667</v>
      </c>
      <c r="M93" s="207">
        <v>0.26458333333333334</v>
      </c>
      <c r="N93" s="204">
        <v>0.0</v>
      </c>
      <c r="O93" s="209" t="b">
        <v>0</v>
      </c>
      <c r="P93" s="209" t="b">
        <v>0</v>
      </c>
      <c r="Q93" s="204" t="s">
        <v>4762</v>
      </c>
      <c r="R93" s="204">
        <v>0.0</v>
      </c>
      <c r="S93" s="204">
        <v>0.0</v>
      </c>
      <c r="T93" s="204">
        <v>20.0</v>
      </c>
      <c r="U93" s="204">
        <v>20.0</v>
      </c>
      <c r="V93" s="209" t="b">
        <v>0</v>
      </c>
      <c r="W93" s="210"/>
      <c r="X93" s="210"/>
      <c r="Y93" s="210"/>
    </row>
    <row r="94">
      <c r="A94" s="204" t="s">
        <v>4804</v>
      </c>
      <c r="B94" s="205" t="s">
        <v>516</v>
      </c>
      <c r="C94" s="204" t="s">
        <v>256</v>
      </c>
      <c r="D94" s="204">
        <v>71.0</v>
      </c>
      <c r="E94" s="206">
        <v>4.806578947</v>
      </c>
      <c r="F94" s="204" t="s">
        <v>4744</v>
      </c>
      <c r="G94" s="204" t="s">
        <v>4847</v>
      </c>
      <c r="H94" s="204">
        <v>30.0</v>
      </c>
      <c r="I94" s="207">
        <v>0.2673611111111111</v>
      </c>
      <c r="J94" s="208" t="s">
        <v>4841</v>
      </c>
      <c r="K94" s="204">
        <v>30.0</v>
      </c>
      <c r="L94" s="207">
        <v>0.21805555555555556</v>
      </c>
      <c r="M94" s="207">
        <v>0.26180555555555557</v>
      </c>
      <c r="N94" s="204">
        <v>0.0</v>
      </c>
      <c r="O94" s="209" t="b">
        <v>0</v>
      </c>
      <c r="P94" s="209" t="b">
        <v>0</v>
      </c>
      <c r="Q94" s="204" t="s">
        <v>4773</v>
      </c>
      <c r="R94" s="204" t="s">
        <v>4816</v>
      </c>
      <c r="S94" s="204" t="s">
        <v>4815</v>
      </c>
      <c r="T94" s="204">
        <v>40.0</v>
      </c>
      <c r="U94" s="204">
        <v>60.0</v>
      </c>
      <c r="V94" s="209" t="b">
        <v>0</v>
      </c>
      <c r="W94" s="210"/>
      <c r="X94" s="210"/>
      <c r="Y94" s="210"/>
    </row>
    <row r="95">
      <c r="A95" s="204" t="s">
        <v>4804</v>
      </c>
      <c r="B95" s="205" t="s">
        <v>627</v>
      </c>
      <c r="C95" s="204" t="s">
        <v>249</v>
      </c>
      <c r="D95" s="204">
        <v>70.0</v>
      </c>
      <c r="E95" s="206">
        <v>4.854605263</v>
      </c>
      <c r="F95" s="204" t="s">
        <v>4759</v>
      </c>
      <c r="G95" s="204" t="s">
        <v>4848</v>
      </c>
      <c r="H95" s="204">
        <v>35.0</v>
      </c>
      <c r="I95" s="207">
        <v>0.2708333333333333</v>
      </c>
      <c r="J95" s="208" t="s">
        <v>4849</v>
      </c>
      <c r="K95" s="204">
        <v>35.0</v>
      </c>
      <c r="L95" s="207">
        <v>0.24861111111111112</v>
      </c>
      <c r="M95" s="204">
        <v>0.0</v>
      </c>
      <c r="N95" s="207">
        <v>0.25277777777777777</v>
      </c>
      <c r="O95" s="209" t="b">
        <v>0</v>
      </c>
      <c r="P95" s="209" t="b">
        <v>0</v>
      </c>
      <c r="Q95" s="204" t="s">
        <v>4747</v>
      </c>
      <c r="R95" s="204" t="s">
        <v>4815</v>
      </c>
      <c r="S95" s="204" t="s">
        <v>4815</v>
      </c>
      <c r="T95" s="204">
        <v>40.0</v>
      </c>
      <c r="U95" s="204">
        <v>60.0</v>
      </c>
      <c r="V95" s="209" t="b">
        <v>1</v>
      </c>
      <c r="W95" s="210"/>
      <c r="X95" s="210"/>
      <c r="Y95" s="210"/>
    </row>
    <row r="96">
      <c r="A96" s="204" t="s">
        <v>4804</v>
      </c>
      <c r="B96" s="205" t="s">
        <v>385</v>
      </c>
      <c r="C96" s="204" t="s">
        <v>95</v>
      </c>
      <c r="D96" s="204">
        <v>70.0</v>
      </c>
      <c r="E96" s="206">
        <v>4.552565789</v>
      </c>
      <c r="F96" s="204" t="s">
        <v>4744</v>
      </c>
      <c r="G96" s="204" t="s">
        <v>4850</v>
      </c>
      <c r="H96" s="204">
        <v>27.0</v>
      </c>
      <c r="I96" s="207">
        <v>0.28888888888888886</v>
      </c>
      <c r="J96" s="208" t="s">
        <v>4851</v>
      </c>
      <c r="K96" s="204">
        <v>27.0</v>
      </c>
      <c r="L96" s="207">
        <v>0.22152777777777777</v>
      </c>
      <c r="M96" s="207">
        <v>0.27569444444444446</v>
      </c>
      <c r="N96" s="211">
        <v>0.27708333333333335</v>
      </c>
      <c r="O96" s="209" t="b">
        <v>0</v>
      </c>
      <c r="P96" s="209" t="b">
        <v>0</v>
      </c>
      <c r="Q96" s="204" t="s">
        <v>4747</v>
      </c>
      <c r="R96" s="204" t="s">
        <v>4816</v>
      </c>
      <c r="S96" s="204" t="s">
        <v>4816</v>
      </c>
      <c r="T96" s="204">
        <v>60.0</v>
      </c>
      <c r="U96" s="204">
        <v>60.0</v>
      </c>
      <c r="V96" s="209" t="b">
        <v>0</v>
      </c>
      <c r="W96" s="210"/>
      <c r="X96" s="210"/>
      <c r="Y96" s="210"/>
    </row>
    <row r="97">
      <c r="A97" s="204" t="s">
        <v>4804</v>
      </c>
      <c r="B97" s="205" t="s">
        <v>512</v>
      </c>
      <c r="C97" s="204" t="s">
        <v>90</v>
      </c>
      <c r="D97" s="204">
        <v>70.0</v>
      </c>
      <c r="E97" s="206">
        <v>1.259210526</v>
      </c>
      <c r="F97" s="204" t="s">
        <v>4767</v>
      </c>
      <c r="G97" s="204" t="s">
        <v>4820</v>
      </c>
      <c r="H97" s="204">
        <v>20.0</v>
      </c>
      <c r="I97" s="207">
        <v>0.2708333333333333</v>
      </c>
      <c r="J97" s="208" t="s">
        <v>4849</v>
      </c>
      <c r="K97" s="204">
        <v>20.0</v>
      </c>
      <c r="L97" s="207">
        <v>0.13819444444444445</v>
      </c>
      <c r="M97" s="211">
        <v>0.26875</v>
      </c>
      <c r="N97" s="206">
        <v>0.0</v>
      </c>
      <c r="O97" s="209" t="b">
        <v>0</v>
      </c>
      <c r="P97" s="209" t="b">
        <v>0</v>
      </c>
      <c r="Q97" s="204" t="s">
        <v>4773</v>
      </c>
      <c r="R97" s="204">
        <v>0.0</v>
      </c>
      <c r="S97" s="204">
        <v>0.0</v>
      </c>
      <c r="T97" s="204">
        <v>60.0</v>
      </c>
      <c r="U97" s="204">
        <v>60.0</v>
      </c>
      <c r="V97" s="209" t="b">
        <v>0</v>
      </c>
      <c r="W97" s="210"/>
      <c r="X97" s="210"/>
      <c r="Y97" s="210"/>
    </row>
    <row r="98">
      <c r="A98" s="204" t="s">
        <v>4804</v>
      </c>
      <c r="B98" s="205" t="s">
        <v>713</v>
      </c>
      <c r="C98" s="204" t="s">
        <v>121</v>
      </c>
      <c r="D98" s="204">
        <v>70.0</v>
      </c>
      <c r="E98" s="206">
        <v>1.57</v>
      </c>
      <c r="F98" s="204" t="s">
        <v>4767</v>
      </c>
      <c r="G98" s="204" t="s">
        <v>4763</v>
      </c>
      <c r="H98" s="204">
        <v>34.0</v>
      </c>
      <c r="I98" s="207">
        <v>0.26319444444444445</v>
      </c>
      <c r="J98" s="208" t="s">
        <v>4852</v>
      </c>
      <c r="K98" s="204">
        <v>34.0</v>
      </c>
      <c r="L98" s="207">
        <v>0.23055555555555557</v>
      </c>
      <c r="M98" s="207">
        <v>0.2701388888888889</v>
      </c>
      <c r="N98" s="206">
        <v>0.0</v>
      </c>
      <c r="O98" s="209" t="b">
        <v>1</v>
      </c>
      <c r="P98" s="209" t="b">
        <v>0</v>
      </c>
      <c r="Q98" s="204" t="s">
        <v>4747</v>
      </c>
      <c r="R98" s="204" t="s">
        <v>4816</v>
      </c>
      <c r="S98" s="204" t="s">
        <v>4797</v>
      </c>
      <c r="T98" s="204">
        <v>60.0</v>
      </c>
      <c r="U98" s="204">
        <v>40.0</v>
      </c>
      <c r="V98" s="209" t="b">
        <v>0</v>
      </c>
      <c r="W98" s="210"/>
      <c r="X98" s="210"/>
      <c r="Y98" s="210"/>
    </row>
    <row r="99">
      <c r="A99" s="204" t="s">
        <v>4804</v>
      </c>
      <c r="B99" s="205" t="s">
        <v>682</v>
      </c>
      <c r="C99" s="204" t="s">
        <v>110</v>
      </c>
      <c r="D99" s="204">
        <v>70.0</v>
      </c>
      <c r="E99" s="206">
        <v>2.754934211</v>
      </c>
      <c r="F99" s="204" t="s">
        <v>4744</v>
      </c>
      <c r="G99" s="204" t="s">
        <v>4760</v>
      </c>
      <c r="H99" s="204">
        <v>15.0</v>
      </c>
      <c r="I99" s="207">
        <v>0.2708333333333333</v>
      </c>
      <c r="J99" s="208" t="s">
        <v>4849</v>
      </c>
      <c r="K99" s="204">
        <v>15.0</v>
      </c>
      <c r="L99" s="207">
        <v>0.12152777777777778</v>
      </c>
      <c r="M99" s="207">
        <v>0.23541666666666666</v>
      </c>
      <c r="N99" s="211">
        <v>0.23333333333333334</v>
      </c>
      <c r="O99" s="209" t="b">
        <v>0</v>
      </c>
      <c r="P99" s="209" t="b">
        <v>0</v>
      </c>
      <c r="Q99" s="204" t="s">
        <v>4773</v>
      </c>
      <c r="R99" s="204" t="s">
        <v>4815</v>
      </c>
      <c r="S99" s="204" t="s">
        <v>4797</v>
      </c>
      <c r="T99" s="204">
        <v>60.0</v>
      </c>
      <c r="U99" s="204">
        <v>60.0</v>
      </c>
      <c r="V99" s="209" t="b">
        <v>0</v>
      </c>
      <c r="W99" s="210"/>
      <c r="X99" s="210"/>
      <c r="Y99" s="210"/>
    </row>
    <row r="100">
      <c r="A100" s="204" t="s">
        <v>4804</v>
      </c>
      <c r="B100" s="205" t="s">
        <v>591</v>
      </c>
      <c r="C100" s="204" t="s">
        <v>162</v>
      </c>
      <c r="D100" s="204">
        <v>70.0</v>
      </c>
      <c r="E100" s="206">
        <v>3.954605263</v>
      </c>
      <c r="F100" s="204" t="s">
        <v>4767</v>
      </c>
      <c r="G100" s="204" t="s">
        <v>4763</v>
      </c>
      <c r="H100" s="204">
        <v>30.0</v>
      </c>
      <c r="I100" s="207">
        <v>0.2604166666666667</v>
      </c>
      <c r="J100" s="208" t="s">
        <v>4783</v>
      </c>
      <c r="K100" s="204">
        <v>30.0</v>
      </c>
      <c r="L100" s="207">
        <v>0.23541666666666666</v>
      </c>
      <c r="M100" s="207">
        <v>0.2972222222222222</v>
      </c>
      <c r="N100" s="206">
        <v>0.0</v>
      </c>
      <c r="O100" s="209" t="b">
        <v>0</v>
      </c>
      <c r="P100" s="209" t="b">
        <v>0</v>
      </c>
      <c r="Q100" s="204" t="s">
        <v>4773</v>
      </c>
      <c r="R100" s="212">
        <v>45415.0</v>
      </c>
      <c r="S100" s="212">
        <v>45415.0</v>
      </c>
      <c r="T100" s="204">
        <v>60.0</v>
      </c>
      <c r="U100" s="204">
        <v>60.0</v>
      </c>
      <c r="V100" s="209" t="b">
        <v>1</v>
      </c>
      <c r="W100" s="210"/>
      <c r="X100" s="210"/>
      <c r="Y100" s="210"/>
    </row>
    <row r="101">
      <c r="A101" s="204" t="s">
        <v>4804</v>
      </c>
      <c r="B101" s="205" t="s">
        <v>528</v>
      </c>
      <c r="C101" s="204" t="s">
        <v>177</v>
      </c>
      <c r="D101" s="204">
        <v>69.0</v>
      </c>
      <c r="E101" s="206">
        <v>-1.494539474</v>
      </c>
      <c r="F101" s="204" t="s">
        <v>4767</v>
      </c>
      <c r="G101" s="204" t="s">
        <v>4820</v>
      </c>
      <c r="H101" s="204">
        <v>13.0</v>
      </c>
      <c r="I101" s="207">
        <v>0.2513888888888889</v>
      </c>
      <c r="J101" s="208" t="s">
        <v>4836</v>
      </c>
      <c r="K101" s="204">
        <v>13.0</v>
      </c>
      <c r="L101" s="207">
        <v>0.10902777777777778</v>
      </c>
      <c r="M101" s="207">
        <v>0.27152777777777776</v>
      </c>
      <c r="N101" s="204">
        <v>0.0</v>
      </c>
      <c r="O101" s="209" t="b">
        <v>1</v>
      </c>
      <c r="P101" s="209" t="b">
        <v>0</v>
      </c>
      <c r="Q101" s="204" t="s">
        <v>4747</v>
      </c>
      <c r="R101" s="204" t="s">
        <v>4815</v>
      </c>
      <c r="S101" s="212">
        <v>45415.0</v>
      </c>
      <c r="T101" s="204">
        <v>40.0</v>
      </c>
      <c r="U101" s="204">
        <v>60.0</v>
      </c>
      <c r="V101" s="209" t="b">
        <v>0</v>
      </c>
      <c r="W101" s="210"/>
      <c r="X101" s="210"/>
      <c r="Y101" s="210"/>
    </row>
    <row r="102">
      <c r="A102" s="204" t="s">
        <v>4804</v>
      </c>
      <c r="B102" s="205" t="s">
        <v>290</v>
      </c>
      <c r="C102" s="204" t="s">
        <v>143</v>
      </c>
      <c r="D102" s="204">
        <v>69.0</v>
      </c>
      <c r="E102" s="206">
        <v>4.724473684</v>
      </c>
      <c r="F102" s="204" t="s">
        <v>4744</v>
      </c>
      <c r="G102" s="204" t="s">
        <v>4745</v>
      </c>
      <c r="H102" s="204">
        <v>29.0</v>
      </c>
      <c r="I102" s="207">
        <v>0.2548611111111111</v>
      </c>
      <c r="J102" s="208" t="s">
        <v>4784</v>
      </c>
      <c r="K102" s="204">
        <v>29.0</v>
      </c>
      <c r="L102" s="207">
        <v>0.21944444444444444</v>
      </c>
      <c r="M102" s="207">
        <v>0.2534722222222222</v>
      </c>
      <c r="N102" s="204">
        <v>0.0</v>
      </c>
      <c r="O102" s="209" t="b">
        <v>0</v>
      </c>
      <c r="P102" s="209" t="b">
        <v>0</v>
      </c>
      <c r="Q102" s="204" t="s">
        <v>4773</v>
      </c>
      <c r="R102" s="204" t="s">
        <v>4815</v>
      </c>
      <c r="S102" s="204" t="s">
        <v>4816</v>
      </c>
      <c r="T102" s="204">
        <v>40.0</v>
      </c>
      <c r="U102" s="204">
        <v>60.0</v>
      </c>
      <c r="V102" s="209" t="b">
        <v>0</v>
      </c>
      <c r="W102" s="210"/>
      <c r="X102" s="210"/>
      <c r="Y102" s="210"/>
    </row>
    <row r="103">
      <c r="A103" s="204" t="s">
        <v>4804</v>
      </c>
      <c r="B103" s="205" t="s">
        <v>743</v>
      </c>
      <c r="C103" s="204" t="s">
        <v>113</v>
      </c>
      <c r="D103" s="204">
        <v>69.0</v>
      </c>
      <c r="E103" s="206">
        <v>1.09125</v>
      </c>
      <c r="F103" s="204" t="s">
        <v>4767</v>
      </c>
      <c r="G103" s="204" t="s">
        <v>4760</v>
      </c>
      <c r="H103" s="204">
        <v>19.0</v>
      </c>
      <c r="I103" s="207">
        <v>0.25416666666666665</v>
      </c>
      <c r="J103" s="208" t="s">
        <v>4853</v>
      </c>
      <c r="K103" s="204">
        <v>19.0</v>
      </c>
      <c r="L103" s="207">
        <v>0.14652777777777778</v>
      </c>
      <c r="M103" s="207">
        <v>0.2534722222222222</v>
      </c>
      <c r="N103" s="207">
        <v>0.2548611111111111</v>
      </c>
      <c r="O103" s="209" t="b">
        <v>0</v>
      </c>
      <c r="P103" s="209" t="b">
        <v>0</v>
      </c>
      <c r="Q103" s="204" t="s">
        <v>4773</v>
      </c>
      <c r="R103" s="204" t="s">
        <v>4797</v>
      </c>
      <c r="S103" s="204" t="s">
        <v>4816</v>
      </c>
      <c r="T103" s="204">
        <v>40.0</v>
      </c>
      <c r="U103" s="204">
        <v>60.0</v>
      </c>
      <c r="V103" s="209" t="b">
        <v>0</v>
      </c>
      <c r="W103" s="210"/>
      <c r="X103" s="210"/>
      <c r="Y103" s="210"/>
    </row>
    <row r="104">
      <c r="A104" s="204" t="s">
        <v>4804</v>
      </c>
      <c r="B104" s="205" t="s">
        <v>397</v>
      </c>
      <c r="C104" s="204" t="s">
        <v>249</v>
      </c>
      <c r="D104" s="204">
        <v>69.0</v>
      </c>
      <c r="E104" s="206">
        <v>1.02</v>
      </c>
      <c r="F104" s="204" t="s">
        <v>4744</v>
      </c>
      <c r="G104" s="204" t="s">
        <v>4854</v>
      </c>
      <c r="H104" s="204">
        <v>17.0</v>
      </c>
      <c r="I104" s="207">
        <v>0.29305555555555557</v>
      </c>
      <c r="J104" s="208" t="s">
        <v>4855</v>
      </c>
      <c r="K104" s="204">
        <v>17.0</v>
      </c>
      <c r="L104" s="207">
        <v>0.12777777777777777</v>
      </c>
      <c r="M104" s="211">
        <v>0.2569444444444444</v>
      </c>
      <c r="N104" s="211">
        <v>0.275</v>
      </c>
      <c r="O104" s="209" t="b">
        <v>1</v>
      </c>
      <c r="P104" s="209" t="b">
        <v>0</v>
      </c>
      <c r="Q104" s="204" t="s">
        <v>4747</v>
      </c>
      <c r="R104" s="212">
        <v>45415.0</v>
      </c>
      <c r="S104" s="212">
        <v>45415.0</v>
      </c>
      <c r="T104" s="204">
        <v>40.0</v>
      </c>
      <c r="U104" s="204">
        <v>60.0</v>
      </c>
      <c r="V104" s="209" t="b">
        <v>0</v>
      </c>
      <c r="W104" s="210"/>
      <c r="X104" s="210"/>
      <c r="Y104" s="210"/>
    </row>
    <row r="105">
      <c r="A105" s="204" t="s">
        <v>4804</v>
      </c>
      <c r="B105" s="205" t="s">
        <v>524</v>
      </c>
      <c r="C105" s="204" t="s">
        <v>238</v>
      </c>
      <c r="D105" s="204">
        <v>69.0</v>
      </c>
      <c r="E105" s="206">
        <v>9.582236842</v>
      </c>
      <c r="F105" s="204" t="s">
        <v>4744</v>
      </c>
      <c r="G105" s="204" t="s">
        <v>4856</v>
      </c>
      <c r="H105" s="204">
        <v>33.0</v>
      </c>
      <c r="I105" s="207">
        <v>0.26180555555555557</v>
      </c>
      <c r="J105" s="208" t="s">
        <v>4857</v>
      </c>
      <c r="K105" s="204">
        <v>33.0</v>
      </c>
      <c r="L105" s="207">
        <v>0.24305555555555555</v>
      </c>
      <c r="M105" s="207">
        <v>0.2611111111111111</v>
      </c>
      <c r="N105" s="207">
        <v>0.26944444444444443</v>
      </c>
      <c r="O105" s="209" t="b">
        <v>0</v>
      </c>
      <c r="P105" s="209" t="b">
        <v>0</v>
      </c>
      <c r="Q105" s="204" t="s">
        <v>4773</v>
      </c>
      <c r="R105" s="204" t="s">
        <v>4815</v>
      </c>
      <c r="S105" s="204" t="s">
        <v>4816</v>
      </c>
      <c r="T105" s="204">
        <v>40.0</v>
      </c>
      <c r="U105" s="204">
        <v>80.0</v>
      </c>
      <c r="V105" s="209" t="b">
        <v>0</v>
      </c>
      <c r="W105" s="210"/>
      <c r="X105" s="210"/>
      <c r="Y105" s="210"/>
    </row>
    <row r="106">
      <c r="A106" s="204" t="s">
        <v>4804</v>
      </c>
      <c r="B106" s="205" t="s">
        <v>681</v>
      </c>
      <c r="C106" s="204" t="s">
        <v>162</v>
      </c>
      <c r="D106" s="204">
        <v>69.0</v>
      </c>
      <c r="E106" s="206">
        <v>1.782894737</v>
      </c>
      <c r="F106" s="204" t="s">
        <v>4744</v>
      </c>
      <c r="G106" s="204" t="s">
        <v>4763</v>
      </c>
      <c r="H106" s="204">
        <v>30.0</v>
      </c>
      <c r="I106" s="207">
        <v>0.2638888888888889</v>
      </c>
      <c r="J106" s="208" t="s">
        <v>4858</v>
      </c>
      <c r="K106" s="204">
        <v>30.0</v>
      </c>
      <c r="L106" s="207">
        <v>0.2152777777777778</v>
      </c>
      <c r="M106" s="207">
        <v>0.24930555555555556</v>
      </c>
      <c r="N106" s="207">
        <v>0.25625</v>
      </c>
      <c r="O106" s="209" t="b">
        <v>1</v>
      </c>
      <c r="P106" s="209" t="b">
        <v>1</v>
      </c>
      <c r="Q106" s="204" t="s">
        <v>4747</v>
      </c>
      <c r="R106" s="204" t="s">
        <v>4816</v>
      </c>
      <c r="S106" s="204" t="s">
        <v>4797</v>
      </c>
      <c r="T106" s="204">
        <v>40.0</v>
      </c>
      <c r="U106" s="204">
        <v>60.0</v>
      </c>
      <c r="V106" s="209" t="b">
        <v>0</v>
      </c>
      <c r="W106" s="210"/>
      <c r="X106" s="210"/>
      <c r="Y106" s="210"/>
    </row>
    <row r="107">
      <c r="A107" s="204" t="s">
        <v>4804</v>
      </c>
      <c r="B107" s="205" t="s">
        <v>678</v>
      </c>
      <c r="C107" s="204" t="s">
        <v>95</v>
      </c>
      <c r="D107" s="204">
        <v>69.0</v>
      </c>
      <c r="E107" s="206">
        <v>3.654342105</v>
      </c>
      <c r="F107" s="204" t="s">
        <v>4744</v>
      </c>
      <c r="G107" s="204" t="s">
        <v>4859</v>
      </c>
      <c r="H107" s="204">
        <v>22.0</v>
      </c>
      <c r="I107" s="207">
        <v>0.27847222222222223</v>
      </c>
      <c r="J107" s="208" t="s">
        <v>4826</v>
      </c>
      <c r="K107" s="204">
        <v>22.0</v>
      </c>
      <c r="L107" s="207">
        <v>0.18125</v>
      </c>
      <c r="M107" s="207">
        <v>0.2763888888888889</v>
      </c>
      <c r="N107" s="207">
        <v>0.2548611111111111</v>
      </c>
      <c r="O107" s="209" t="b">
        <v>0</v>
      </c>
      <c r="P107" s="209" t="b">
        <v>0</v>
      </c>
      <c r="Q107" s="204" t="s">
        <v>4762</v>
      </c>
      <c r="R107" s="204" t="s">
        <v>4815</v>
      </c>
      <c r="S107" s="204" t="s">
        <v>4815</v>
      </c>
      <c r="T107" s="204">
        <v>60.0</v>
      </c>
      <c r="U107" s="204">
        <v>60.0</v>
      </c>
      <c r="V107" s="209" t="b">
        <v>0</v>
      </c>
      <c r="W107" s="210"/>
      <c r="X107" s="210"/>
      <c r="Y107" s="210"/>
    </row>
    <row r="108">
      <c r="A108" s="204" t="s">
        <v>4804</v>
      </c>
      <c r="B108" s="205" t="s">
        <v>119</v>
      </c>
      <c r="C108" s="204" t="s">
        <v>121</v>
      </c>
      <c r="D108" s="204">
        <v>68.0</v>
      </c>
      <c r="E108" s="206">
        <v>-2.0</v>
      </c>
      <c r="F108" s="204" t="s">
        <v>4759</v>
      </c>
      <c r="G108" s="204" t="s">
        <v>4860</v>
      </c>
      <c r="H108" s="204">
        <v>0.0</v>
      </c>
      <c r="I108" s="207">
        <v>0.0</v>
      </c>
      <c r="J108" s="208" t="s">
        <v>538</v>
      </c>
      <c r="K108" s="204">
        <v>0.0</v>
      </c>
      <c r="L108" s="207">
        <v>0.0</v>
      </c>
      <c r="M108" s="207">
        <v>0.2708333333333333</v>
      </c>
      <c r="N108" s="211">
        <v>0.275</v>
      </c>
      <c r="O108" s="209" t="b">
        <v>1</v>
      </c>
      <c r="P108" s="209" t="b">
        <v>0</v>
      </c>
      <c r="Q108" s="204" t="s">
        <v>4747</v>
      </c>
      <c r="R108" s="212">
        <v>45415.0</v>
      </c>
      <c r="S108" s="212">
        <v>45415.0</v>
      </c>
      <c r="T108" s="204">
        <v>60.0</v>
      </c>
      <c r="U108" s="204">
        <v>60.0</v>
      </c>
      <c r="V108" s="209" t="b">
        <v>0</v>
      </c>
      <c r="W108" s="210"/>
      <c r="X108" s="210"/>
      <c r="Y108" s="210"/>
    </row>
    <row r="109">
      <c r="A109" s="204" t="s">
        <v>4804</v>
      </c>
      <c r="B109" s="205" t="s">
        <v>776</v>
      </c>
      <c r="C109" s="204" t="s">
        <v>121</v>
      </c>
      <c r="D109" s="204">
        <v>68.0</v>
      </c>
      <c r="E109" s="206">
        <v>2.326315789</v>
      </c>
      <c r="F109" s="204" t="s">
        <v>4767</v>
      </c>
      <c r="G109" s="204" t="s">
        <v>4861</v>
      </c>
      <c r="H109" s="204">
        <v>21.0</v>
      </c>
      <c r="I109" s="207">
        <v>0.25277777777777777</v>
      </c>
      <c r="J109" s="208" t="s">
        <v>4843</v>
      </c>
      <c r="K109" s="204">
        <v>21.0</v>
      </c>
      <c r="L109" s="207">
        <v>0.1388888888888889</v>
      </c>
      <c r="M109" s="207">
        <v>0.25972222222222224</v>
      </c>
      <c r="N109" s="207">
        <v>0.2673611111111111</v>
      </c>
      <c r="O109" s="209" t="b">
        <v>0</v>
      </c>
      <c r="P109" s="209" t="b">
        <v>0</v>
      </c>
      <c r="Q109" s="204" t="s">
        <v>4747</v>
      </c>
      <c r="R109" s="204" t="s">
        <v>4815</v>
      </c>
      <c r="S109" s="212">
        <v>45415.0</v>
      </c>
      <c r="T109" s="204">
        <v>40.0</v>
      </c>
      <c r="U109" s="204">
        <v>60.0</v>
      </c>
      <c r="V109" s="209" t="b">
        <v>1</v>
      </c>
      <c r="W109" s="210"/>
      <c r="X109" s="210"/>
      <c r="Y109" s="210"/>
    </row>
    <row r="110">
      <c r="A110" s="204" t="s">
        <v>4804</v>
      </c>
      <c r="B110" s="205" t="s">
        <v>462</v>
      </c>
      <c r="C110" s="204" t="s">
        <v>113</v>
      </c>
      <c r="D110" s="204">
        <v>68.0</v>
      </c>
      <c r="E110" s="206">
        <v>7.524078947</v>
      </c>
      <c r="F110" s="204" t="s">
        <v>4744</v>
      </c>
      <c r="G110" s="204" t="s">
        <v>4862</v>
      </c>
      <c r="H110" s="204">
        <v>22.0</v>
      </c>
      <c r="I110" s="207">
        <v>0.27152777777777776</v>
      </c>
      <c r="J110" s="208" t="s">
        <v>4863</v>
      </c>
      <c r="K110" s="204">
        <v>22.0</v>
      </c>
      <c r="L110" s="207">
        <v>0.16041666666666668</v>
      </c>
      <c r="M110" s="207">
        <v>0.26180555555555557</v>
      </c>
      <c r="N110" s="207">
        <v>0.26180555555555557</v>
      </c>
      <c r="O110" s="209" t="b">
        <v>0</v>
      </c>
      <c r="P110" s="209" t="b">
        <v>0</v>
      </c>
      <c r="Q110" s="204" t="s">
        <v>4747</v>
      </c>
      <c r="R110" s="204" t="s">
        <v>4815</v>
      </c>
      <c r="S110" s="212">
        <v>45415.0</v>
      </c>
      <c r="T110" s="204">
        <v>60.0</v>
      </c>
      <c r="U110" s="204">
        <v>80.0</v>
      </c>
      <c r="V110" s="209" t="b">
        <v>0</v>
      </c>
      <c r="W110" s="210"/>
      <c r="X110" s="210"/>
      <c r="Y110" s="210"/>
    </row>
    <row r="111">
      <c r="A111" s="204" t="s">
        <v>4804</v>
      </c>
      <c r="B111" s="205" t="s">
        <v>697</v>
      </c>
      <c r="C111" s="204" t="s">
        <v>162</v>
      </c>
      <c r="D111" s="204">
        <v>68.0</v>
      </c>
      <c r="E111" s="206">
        <v>4.366052632</v>
      </c>
      <c r="F111" s="204" t="s">
        <v>4744</v>
      </c>
      <c r="G111" s="204" t="s">
        <v>4763</v>
      </c>
      <c r="H111" s="204">
        <v>27.0</v>
      </c>
      <c r="I111" s="207">
        <v>0.25625</v>
      </c>
      <c r="J111" s="208" t="s">
        <v>4829</v>
      </c>
      <c r="K111" s="204">
        <v>27.0</v>
      </c>
      <c r="L111" s="207">
        <v>0.19722222222222222</v>
      </c>
      <c r="M111" s="211">
        <v>0.25555555555555554</v>
      </c>
      <c r="N111" s="206">
        <v>0.0</v>
      </c>
      <c r="O111" s="209" t="b">
        <v>0</v>
      </c>
      <c r="P111" s="209" t="b">
        <v>0</v>
      </c>
      <c r="Q111" s="204" t="s">
        <v>4773</v>
      </c>
      <c r="R111" s="204">
        <v>0.0</v>
      </c>
      <c r="S111" s="204">
        <v>0.0</v>
      </c>
      <c r="T111" s="204">
        <v>40.0</v>
      </c>
      <c r="U111" s="204">
        <v>60.0</v>
      </c>
      <c r="V111" s="209" t="b">
        <v>0</v>
      </c>
      <c r="W111" s="210"/>
      <c r="X111" s="210"/>
      <c r="Y111" s="210"/>
    </row>
    <row r="112">
      <c r="A112" s="204" t="s">
        <v>4804</v>
      </c>
      <c r="B112" s="205" t="s">
        <v>715</v>
      </c>
      <c r="C112" s="204" t="s">
        <v>113</v>
      </c>
      <c r="D112" s="204">
        <v>68.0</v>
      </c>
      <c r="E112" s="206">
        <v>2.103947368</v>
      </c>
      <c r="F112" s="204" t="s">
        <v>4767</v>
      </c>
      <c r="G112" s="204" t="s">
        <v>4755</v>
      </c>
      <c r="H112" s="204">
        <v>26.0</v>
      </c>
      <c r="I112" s="207">
        <v>0.2659722222222222</v>
      </c>
      <c r="J112" s="208" t="s">
        <v>4832</v>
      </c>
      <c r="K112" s="204">
        <v>26.0</v>
      </c>
      <c r="L112" s="207">
        <v>0.1736111111111111</v>
      </c>
      <c r="M112" s="207">
        <v>0.2701388888888889</v>
      </c>
      <c r="N112" s="207">
        <v>0.25</v>
      </c>
      <c r="O112" s="209" t="b">
        <v>0</v>
      </c>
      <c r="P112" s="209" t="b">
        <v>0</v>
      </c>
      <c r="Q112" s="204" t="s">
        <v>4747</v>
      </c>
      <c r="R112" s="204" t="s">
        <v>4815</v>
      </c>
      <c r="S112" s="204" t="s">
        <v>4816</v>
      </c>
      <c r="T112" s="204">
        <v>80.0</v>
      </c>
      <c r="U112" s="204">
        <v>60.0</v>
      </c>
      <c r="V112" s="209" t="b">
        <v>0</v>
      </c>
      <c r="W112" s="210"/>
      <c r="X112" s="210"/>
      <c r="Y112" s="210"/>
    </row>
    <row r="113">
      <c r="A113" s="204" t="s">
        <v>4804</v>
      </c>
      <c r="B113" s="205" t="s">
        <v>446</v>
      </c>
      <c r="C113" s="204" t="s">
        <v>143</v>
      </c>
      <c r="D113" s="204">
        <v>68.0</v>
      </c>
      <c r="E113" s="206">
        <v>1.14</v>
      </c>
      <c r="F113" s="204" t="s">
        <v>4767</v>
      </c>
      <c r="G113" s="204" t="s">
        <v>4755</v>
      </c>
      <c r="H113" s="204">
        <v>19.0</v>
      </c>
      <c r="I113" s="207">
        <v>0.2722222222222222</v>
      </c>
      <c r="J113" s="208" t="s">
        <v>4864</v>
      </c>
      <c r="K113" s="204">
        <v>19.0</v>
      </c>
      <c r="L113" s="207">
        <v>0.12777777777777777</v>
      </c>
      <c r="M113" s="207">
        <v>0.2763888888888889</v>
      </c>
      <c r="N113" s="207">
        <v>0.2548611111111111</v>
      </c>
      <c r="O113" s="209" t="b">
        <v>0</v>
      </c>
      <c r="P113" s="209" t="b">
        <v>0</v>
      </c>
      <c r="Q113" s="204" t="s">
        <v>4747</v>
      </c>
      <c r="R113" s="204" t="s">
        <v>4816</v>
      </c>
      <c r="S113" s="204" t="s">
        <v>4816</v>
      </c>
      <c r="T113" s="204">
        <v>40.0</v>
      </c>
      <c r="U113" s="204">
        <v>60.0</v>
      </c>
      <c r="V113" s="209" t="b">
        <v>0</v>
      </c>
      <c r="W113" s="210"/>
      <c r="X113" s="210"/>
      <c r="Y113" s="210"/>
    </row>
    <row r="114">
      <c r="A114" s="204" t="s">
        <v>4804</v>
      </c>
      <c r="B114" s="205" t="s">
        <v>4865</v>
      </c>
      <c r="C114" s="204" t="s">
        <v>121</v>
      </c>
      <c r="D114" s="204">
        <v>67.0</v>
      </c>
      <c r="E114" s="206">
        <v>5.675065789</v>
      </c>
      <c r="F114" s="204" t="s">
        <v>4767</v>
      </c>
      <c r="G114" s="204" t="s">
        <v>4866</v>
      </c>
      <c r="H114" s="204">
        <v>23.0</v>
      </c>
      <c r="I114" s="207">
        <v>0.27291666666666664</v>
      </c>
      <c r="J114" s="208" t="s">
        <v>4867</v>
      </c>
      <c r="K114" s="204">
        <v>23.0</v>
      </c>
      <c r="L114" s="207">
        <v>0.17291666666666666</v>
      </c>
      <c r="M114" s="207">
        <v>0.26319444444444445</v>
      </c>
      <c r="N114" s="207">
        <v>0.2534722222222222</v>
      </c>
      <c r="O114" s="209" t="b">
        <v>0</v>
      </c>
      <c r="P114" s="209" t="b">
        <v>0</v>
      </c>
      <c r="Q114" s="204" t="s">
        <v>4747</v>
      </c>
      <c r="R114" s="204" t="s">
        <v>4816</v>
      </c>
      <c r="S114" s="204" t="s">
        <v>4797</v>
      </c>
      <c r="T114" s="204">
        <v>40.0</v>
      </c>
      <c r="U114" s="204">
        <v>80.0</v>
      </c>
      <c r="V114" s="209" t="b">
        <v>0</v>
      </c>
      <c r="W114" s="210"/>
      <c r="X114" s="210"/>
      <c r="Y114" s="210"/>
    </row>
    <row r="115">
      <c r="A115" s="204" t="s">
        <v>4804</v>
      </c>
      <c r="B115" s="205" t="s">
        <v>699</v>
      </c>
      <c r="C115" s="204" t="s">
        <v>244</v>
      </c>
      <c r="D115" s="204">
        <v>67.0</v>
      </c>
      <c r="E115" s="206">
        <v>5.464736842</v>
      </c>
      <c r="F115" s="204" t="s">
        <v>4744</v>
      </c>
      <c r="G115" s="204" t="s">
        <v>4763</v>
      </c>
      <c r="H115" s="204">
        <v>28.0</v>
      </c>
      <c r="I115" s="207">
        <v>0.2701388888888889</v>
      </c>
      <c r="J115" s="208" t="s">
        <v>4868</v>
      </c>
      <c r="K115" s="204">
        <v>28.0</v>
      </c>
      <c r="L115" s="207">
        <v>0.1986111111111111</v>
      </c>
      <c r="M115" s="207">
        <v>0.24861111111111112</v>
      </c>
      <c r="N115" s="207">
        <v>0.25069444444444444</v>
      </c>
      <c r="O115" s="209" t="b">
        <v>0</v>
      </c>
      <c r="P115" s="209" t="b">
        <v>0</v>
      </c>
      <c r="Q115" s="204" t="s">
        <v>4773</v>
      </c>
      <c r="R115" s="204" t="s">
        <v>4797</v>
      </c>
      <c r="S115" s="204" t="s">
        <v>4797</v>
      </c>
      <c r="T115" s="204">
        <v>40.0</v>
      </c>
      <c r="U115" s="204">
        <v>40.0</v>
      </c>
      <c r="V115" s="209" t="b">
        <v>1</v>
      </c>
      <c r="W115" s="210"/>
      <c r="X115" s="210"/>
      <c r="Y115" s="210"/>
    </row>
    <row r="116">
      <c r="A116" s="204" t="s">
        <v>4804</v>
      </c>
      <c r="B116" s="205" t="s">
        <v>219</v>
      </c>
      <c r="C116" s="204" t="s">
        <v>110</v>
      </c>
      <c r="D116" s="204">
        <v>67.0</v>
      </c>
      <c r="E116" s="206">
        <v>-2.0</v>
      </c>
      <c r="F116" s="204" t="s">
        <v>4759</v>
      </c>
      <c r="G116" s="204" t="s">
        <v>4869</v>
      </c>
      <c r="H116" s="204">
        <v>0.0</v>
      </c>
      <c r="I116" s="207">
        <v>0.2916666666666667</v>
      </c>
      <c r="J116" s="208" t="s">
        <v>538</v>
      </c>
      <c r="K116" s="204">
        <v>26.0</v>
      </c>
      <c r="L116" s="207">
        <v>0.23055555555555557</v>
      </c>
      <c r="M116" s="204">
        <v>0.0</v>
      </c>
      <c r="N116" s="204">
        <v>0.0</v>
      </c>
      <c r="O116" s="209" t="b">
        <v>1</v>
      </c>
      <c r="P116" s="209" t="b">
        <v>0</v>
      </c>
      <c r="Q116" s="204" t="s">
        <v>4747</v>
      </c>
      <c r="R116" s="204" t="s">
        <v>4815</v>
      </c>
      <c r="S116" s="204" t="s">
        <v>4815</v>
      </c>
      <c r="T116" s="204">
        <v>60.0</v>
      </c>
      <c r="U116" s="204">
        <v>40.0</v>
      </c>
      <c r="V116" s="209" t="b">
        <v>0</v>
      </c>
      <c r="W116" s="210"/>
      <c r="X116" s="210"/>
      <c r="Y116" s="210"/>
    </row>
    <row r="117">
      <c r="A117" s="204" t="s">
        <v>4804</v>
      </c>
      <c r="B117" s="205" t="s">
        <v>4870</v>
      </c>
      <c r="C117" s="204" t="s">
        <v>98</v>
      </c>
      <c r="D117" s="204">
        <v>67.0</v>
      </c>
      <c r="E117" s="206">
        <v>1.818947368</v>
      </c>
      <c r="F117" s="204" t="s">
        <v>4759</v>
      </c>
      <c r="G117" s="204" t="s">
        <v>4827</v>
      </c>
      <c r="H117" s="204">
        <v>24.0</v>
      </c>
      <c r="I117" s="207">
        <v>0.2722222222222222</v>
      </c>
      <c r="J117" s="208" t="s">
        <v>4864</v>
      </c>
      <c r="K117" s="204">
        <v>24.0</v>
      </c>
      <c r="L117" s="207">
        <v>0.18333333333333332</v>
      </c>
      <c r="M117" s="204">
        <v>0.0</v>
      </c>
      <c r="N117" s="204">
        <v>0.0</v>
      </c>
      <c r="O117" s="209" t="b">
        <v>0</v>
      </c>
      <c r="P117" s="209" t="b">
        <v>0</v>
      </c>
      <c r="Q117" s="204" t="s">
        <v>4747</v>
      </c>
      <c r="R117" s="204" t="s">
        <v>4815</v>
      </c>
      <c r="S117" s="204" t="s">
        <v>4816</v>
      </c>
      <c r="T117" s="204">
        <v>60.0</v>
      </c>
      <c r="U117" s="204">
        <v>60.0</v>
      </c>
      <c r="V117" s="209" t="b">
        <v>0</v>
      </c>
      <c r="W117" s="210"/>
      <c r="X117" s="210"/>
      <c r="Y117" s="210"/>
    </row>
    <row r="118">
      <c r="A118" s="204" t="s">
        <v>4804</v>
      </c>
      <c r="B118" s="205" t="s">
        <v>594</v>
      </c>
      <c r="C118" s="204" t="s">
        <v>151</v>
      </c>
      <c r="D118" s="204">
        <v>66.0</v>
      </c>
      <c r="E118" s="206">
        <v>3.339407895</v>
      </c>
      <c r="F118" s="204" t="s">
        <v>4759</v>
      </c>
      <c r="G118" s="204" t="s">
        <v>4871</v>
      </c>
      <c r="H118" s="204">
        <v>27.0</v>
      </c>
      <c r="I118" s="207">
        <v>0.2513888888888889</v>
      </c>
      <c r="J118" s="208" t="s">
        <v>4836</v>
      </c>
      <c r="K118" s="204">
        <v>27.0</v>
      </c>
      <c r="L118" s="207">
        <v>0.19375</v>
      </c>
      <c r="M118" s="204">
        <v>0.0</v>
      </c>
      <c r="N118" s="204">
        <v>0.0</v>
      </c>
      <c r="O118" s="209" t="b">
        <v>0</v>
      </c>
      <c r="P118" s="209" t="b">
        <v>0</v>
      </c>
      <c r="Q118" s="204" t="s">
        <v>4747</v>
      </c>
      <c r="R118" s="204" t="s">
        <v>4815</v>
      </c>
      <c r="S118" s="204" t="s">
        <v>4815</v>
      </c>
      <c r="T118" s="204">
        <v>40.0</v>
      </c>
      <c r="U118" s="204">
        <v>60.0</v>
      </c>
      <c r="V118" s="209" t="b">
        <v>1</v>
      </c>
      <c r="W118" s="210"/>
      <c r="X118" s="210"/>
      <c r="Y118" s="210"/>
    </row>
    <row r="119">
      <c r="A119" s="204" t="s">
        <v>4804</v>
      </c>
      <c r="B119" s="205" t="s">
        <v>286</v>
      </c>
      <c r="C119" s="204" t="s">
        <v>98</v>
      </c>
      <c r="D119" s="204">
        <v>66.0</v>
      </c>
      <c r="E119" s="206">
        <v>0.6078947368</v>
      </c>
      <c r="F119" s="204" t="s">
        <v>4759</v>
      </c>
      <c r="G119" s="204" t="s">
        <v>4820</v>
      </c>
      <c r="H119" s="204">
        <v>14.0</v>
      </c>
      <c r="I119" s="207">
        <v>0.2652777777777778</v>
      </c>
      <c r="J119" s="213" t="s">
        <v>4845</v>
      </c>
      <c r="K119" s="204">
        <v>14.0</v>
      </c>
      <c r="L119" s="207">
        <v>0.09722222222222222</v>
      </c>
      <c r="M119" s="206">
        <v>0.0</v>
      </c>
      <c r="N119" s="206">
        <v>0.0</v>
      </c>
      <c r="O119" s="209" t="b">
        <v>0</v>
      </c>
      <c r="P119" s="209" t="b">
        <v>0</v>
      </c>
      <c r="Q119" s="204" t="s">
        <v>4747</v>
      </c>
      <c r="R119" s="204" t="s">
        <v>4797</v>
      </c>
      <c r="S119" s="212">
        <v>45415.0</v>
      </c>
      <c r="T119" s="204">
        <v>40.0</v>
      </c>
      <c r="U119" s="204">
        <v>60.0</v>
      </c>
      <c r="V119" s="209" t="b">
        <v>0</v>
      </c>
      <c r="W119" s="210"/>
      <c r="X119" s="210"/>
      <c r="Y119" s="210"/>
    </row>
    <row r="120">
      <c r="A120" s="204" t="s">
        <v>4804</v>
      </c>
      <c r="B120" s="205" t="s">
        <v>747</v>
      </c>
      <c r="C120" s="204" t="s">
        <v>110</v>
      </c>
      <c r="D120" s="204">
        <v>66.0</v>
      </c>
      <c r="E120" s="206">
        <v>2.296776316</v>
      </c>
      <c r="F120" s="204" t="s">
        <v>4767</v>
      </c>
      <c r="G120" s="204" t="s">
        <v>4827</v>
      </c>
      <c r="H120" s="204">
        <v>27.0</v>
      </c>
      <c r="I120" s="207">
        <v>0.27152777777777776</v>
      </c>
      <c r="J120" s="208" t="s">
        <v>4863</v>
      </c>
      <c r="K120" s="204">
        <v>27.0</v>
      </c>
      <c r="L120" s="207">
        <v>0.18819444444444444</v>
      </c>
      <c r="M120" s="211">
        <v>0.25625</v>
      </c>
      <c r="N120" s="207">
        <v>0.2763888888888889</v>
      </c>
      <c r="O120" s="209" t="b">
        <v>0</v>
      </c>
      <c r="P120" s="209" t="b">
        <v>0</v>
      </c>
      <c r="Q120" s="204" t="s">
        <v>4747</v>
      </c>
      <c r="R120" s="204" t="s">
        <v>4815</v>
      </c>
      <c r="S120" s="204" t="s">
        <v>4815</v>
      </c>
      <c r="T120" s="204">
        <v>60.0</v>
      </c>
      <c r="U120" s="204">
        <v>60.0</v>
      </c>
      <c r="V120" s="209" t="b">
        <v>0</v>
      </c>
      <c r="W120" s="210"/>
      <c r="X120" s="210"/>
      <c r="Y120" s="210"/>
    </row>
    <row r="121">
      <c r="A121" s="204" t="s">
        <v>4804</v>
      </c>
      <c r="B121" s="205" t="s">
        <v>734</v>
      </c>
      <c r="C121" s="204" t="s">
        <v>113</v>
      </c>
      <c r="D121" s="204">
        <v>66.0</v>
      </c>
      <c r="E121" s="206">
        <v>3.21125</v>
      </c>
      <c r="F121" s="204" t="s">
        <v>4744</v>
      </c>
      <c r="G121" s="204" t="s">
        <v>4763</v>
      </c>
      <c r="H121" s="204">
        <v>19.0</v>
      </c>
      <c r="I121" s="207">
        <v>0.2701388888888889</v>
      </c>
      <c r="J121" s="208" t="s">
        <v>4868</v>
      </c>
      <c r="K121" s="204">
        <v>19.0</v>
      </c>
      <c r="L121" s="207">
        <v>0.14097222222222222</v>
      </c>
      <c r="M121" s="211">
        <v>0.25625</v>
      </c>
      <c r="N121" s="211">
        <v>0.2611111111111111</v>
      </c>
      <c r="O121" s="209" t="b">
        <v>0</v>
      </c>
      <c r="P121" s="209" t="b">
        <v>0</v>
      </c>
      <c r="Q121" s="204" t="s">
        <v>4773</v>
      </c>
      <c r="R121" s="204" t="s">
        <v>4797</v>
      </c>
      <c r="S121" s="204" t="s">
        <v>4797</v>
      </c>
      <c r="T121" s="204">
        <v>40.0</v>
      </c>
      <c r="U121" s="204">
        <v>60.0</v>
      </c>
      <c r="V121" s="209" t="b">
        <v>0</v>
      </c>
      <c r="W121" s="210"/>
      <c r="X121" s="210"/>
      <c r="Y121" s="210"/>
    </row>
    <row r="122">
      <c r="A122" s="204" t="s">
        <v>4804</v>
      </c>
      <c r="B122" s="205" t="s">
        <v>701</v>
      </c>
      <c r="C122" s="204" t="s">
        <v>256</v>
      </c>
      <c r="D122" s="204">
        <v>66.0</v>
      </c>
      <c r="E122" s="206">
        <v>2.998026316</v>
      </c>
      <c r="F122" s="204" t="s">
        <v>4767</v>
      </c>
      <c r="G122" s="204" t="s">
        <v>4763</v>
      </c>
      <c r="H122" s="204">
        <v>31.0</v>
      </c>
      <c r="I122" s="207">
        <v>0.2673611111111111</v>
      </c>
      <c r="J122" s="208" t="s">
        <v>4841</v>
      </c>
      <c r="K122" s="204">
        <v>31.0</v>
      </c>
      <c r="L122" s="207">
        <v>0.22916666666666666</v>
      </c>
      <c r="M122" s="207">
        <v>0.27569444444444446</v>
      </c>
      <c r="N122" s="211">
        <v>0.29375</v>
      </c>
      <c r="O122" s="209" t="b">
        <v>0</v>
      </c>
      <c r="P122" s="209" t="b">
        <v>0</v>
      </c>
      <c r="Q122" s="204" t="s">
        <v>4747</v>
      </c>
      <c r="R122" s="204" t="s">
        <v>4816</v>
      </c>
      <c r="S122" s="204" t="s">
        <v>4797</v>
      </c>
      <c r="T122" s="204">
        <v>40.0</v>
      </c>
      <c r="U122" s="204">
        <v>60.0</v>
      </c>
      <c r="V122" s="209" t="b">
        <v>0</v>
      </c>
      <c r="W122" s="210"/>
      <c r="X122" s="210"/>
      <c r="Y122" s="210"/>
    </row>
    <row r="123">
      <c r="A123" s="204" t="s">
        <v>4804</v>
      </c>
      <c r="B123" s="205" t="s">
        <v>748</v>
      </c>
      <c r="C123" s="204" t="s">
        <v>98</v>
      </c>
      <c r="D123" s="204">
        <v>65.0</v>
      </c>
      <c r="E123" s="206">
        <v>2.309868421</v>
      </c>
      <c r="F123" s="204" t="s">
        <v>4744</v>
      </c>
      <c r="G123" s="204" t="s">
        <v>4872</v>
      </c>
      <c r="H123" s="204">
        <v>10.0</v>
      </c>
      <c r="I123" s="207">
        <v>0.2638888888888889</v>
      </c>
      <c r="J123" s="208" t="s">
        <v>4858</v>
      </c>
      <c r="K123" s="204">
        <v>10.0</v>
      </c>
      <c r="L123" s="207">
        <v>0.08125</v>
      </c>
      <c r="M123" s="211">
        <v>0.25763888888888886</v>
      </c>
      <c r="N123" s="206">
        <v>0.0</v>
      </c>
      <c r="O123" s="209" t="b">
        <v>0</v>
      </c>
      <c r="P123" s="209" t="b">
        <v>0</v>
      </c>
      <c r="Q123" s="204" t="s">
        <v>4747</v>
      </c>
      <c r="R123" s="204" t="s">
        <v>4816</v>
      </c>
      <c r="S123" s="204" t="s">
        <v>4815</v>
      </c>
      <c r="T123" s="204">
        <v>40.0</v>
      </c>
      <c r="U123" s="204">
        <v>60.0</v>
      </c>
      <c r="V123" s="209" t="b">
        <v>0</v>
      </c>
      <c r="W123" s="210"/>
      <c r="X123" s="210"/>
      <c r="Y123" s="210"/>
    </row>
    <row r="124">
      <c r="A124" s="204" t="s">
        <v>4804</v>
      </c>
      <c r="B124" s="205" t="s">
        <v>387</v>
      </c>
      <c r="C124" s="204" t="s">
        <v>197</v>
      </c>
      <c r="D124" s="204">
        <v>65.0</v>
      </c>
      <c r="E124" s="206">
        <v>2.550131579</v>
      </c>
      <c r="F124" s="204" t="s">
        <v>4767</v>
      </c>
      <c r="G124" s="204" t="s">
        <v>4850</v>
      </c>
      <c r="H124" s="204">
        <v>22.0</v>
      </c>
      <c r="I124" s="207">
        <v>0.25</v>
      </c>
      <c r="J124" s="208" t="s">
        <v>4794</v>
      </c>
      <c r="K124" s="204">
        <v>22.0</v>
      </c>
      <c r="L124" s="207">
        <v>0.16458333333333333</v>
      </c>
      <c r="M124" s="207">
        <v>0.2520833333333333</v>
      </c>
      <c r="N124" s="204">
        <v>0.0</v>
      </c>
      <c r="O124" s="209" t="b">
        <v>0</v>
      </c>
      <c r="P124" s="209" t="b">
        <v>0</v>
      </c>
      <c r="Q124" s="204" t="s">
        <v>4747</v>
      </c>
      <c r="R124" s="204" t="s">
        <v>4815</v>
      </c>
      <c r="S124" s="204" t="s">
        <v>4816</v>
      </c>
      <c r="T124" s="204">
        <v>40.0</v>
      </c>
      <c r="U124" s="204">
        <v>60.0</v>
      </c>
      <c r="V124" s="209" t="b">
        <v>1</v>
      </c>
      <c r="W124" s="210"/>
      <c r="X124" s="210"/>
      <c r="Y124" s="210"/>
    </row>
    <row r="125">
      <c r="A125" s="204" t="s">
        <v>4804</v>
      </c>
      <c r="B125" s="205" t="s">
        <v>768</v>
      </c>
      <c r="C125" s="204" t="s">
        <v>244</v>
      </c>
      <c r="D125" s="204">
        <v>65.0</v>
      </c>
      <c r="E125" s="206">
        <v>1.334736842</v>
      </c>
      <c r="F125" s="204" t="s">
        <v>4767</v>
      </c>
      <c r="G125" s="204" t="s">
        <v>4760</v>
      </c>
      <c r="H125" s="204">
        <v>33.0</v>
      </c>
      <c r="I125" s="207">
        <v>0.25972222222222224</v>
      </c>
      <c r="J125" s="208" t="s">
        <v>4821</v>
      </c>
      <c r="K125" s="204">
        <v>33.0</v>
      </c>
      <c r="L125" s="207">
        <v>0.21666666666666667</v>
      </c>
      <c r="M125" s="207">
        <v>0.26180555555555557</v>
      </c>
      <c r="N125" s="204">
        <v>0.0</v>
      </c>
      <c r="O125" s="209" t="b">
        <v>1</v>
      </c>
      <c r="P125" s="209" t="b">
        <v>0</v>
      </c>
      <c r="Q125" s="204" t="s">
        <v>4773</v>
      </c>
      <c r="R125" s="204" t="s">
        <v>4816</v>
      </c>
      <c r="S125" s="212">
        <v>45415.0</v>
      </c>
      <c r="T125" s="204">
        <v>40.0</v>
      </c>
      <c r="U125" s="204">
        <v>60.0</v>
      </c>
      <c r="V125" s="209" t="b">
        <v>0</v>
      </c>
      <c r="W125" s="210"/>
      <c r="X125" s="210"/>
      <c r="Y125" s="210"/>
    </row>
    <row r="126">
      <c r="A126" s="204" t="s">
        <v>4804</v>
      </c>
      <c r="B126" s="205" t="s">
        <v>509</v>
      </c>
      <c r="C126" s="204" t="s">
        <v>103</v>
      </c>
      <c r="D126" s="204">
        <v>65.0</v>
      </c>
      <c r="E126" s="206">
        <v>-1.120921053</v>
      </c>
      <c r="F126" s="204" t="s">
        <v>4767</v>
      </c>
      <c r="G126" s="204" t="s">
        <v>4844</v>
      </c>
      <c r="H126" s="204">
        <v>17.0</v>
      </c>
      <c r="I126" s="207">
        <v>0.25763888888888886</v>
      </c>
      <c r="J126" s="208" t="s">
        <v>4846</v>
      </c>
      <c r="K126" s="204">
        <v>17.0</v>
      </c>
      <c r="L126" s="207">
        <v>0.12638888888888888</v>
      </c>
      <c r="M126" s="207">
        <v>0.25833333333333336</v>
      </c>
      <c r="N126" s="206">
        <v>0.0</v>
      </c>
      <c r="O126" s="209" t="b">
        <v>1</v>
      </c>
      <c r="P126" s="209" t="b">
        <v>0</v>
      </c>
      <c r="Q126" s="204" t="s">
        <v>4762</v>
      </c>
      <c r="R126" s="204" t="s">
        <v>4816</v>
      </c>
      <c r="S126" s="204" t="s">
        <v>4816</v>
      </c>
      <c r="T126" s="204">
        <v>40.0</v>
      </c>
      <c r="U126" s="204">
        <v>60.0</v>
      </c>
      <c r="V126" s="209" t="b">
        <v>0</v>
      </c>
      <c r="W126" s="210"/>
      <c r="X126" s="210"/>
      <c r="Y126" s="210"/>
    </row>
    <row r="127">
      <c r="A127" s="204" t="s">
        <v>4804</v>
      </c>
      <c r="B127" s="205" t="s">
        <v>679</v>
      </c>
      <c r="C127" s="204" t="s">
        <v>264</v>
      </c>
      <c r="D127" s="204">
        <v>65.0</v>
      </c>
      <c r="E127" s="206">
        <v>2.663947368</v>
      </c>
      <c r="F127" s="204" t="s">
        <v>4759</v>
      </c>
      <c r="G127" s="204" t="s">
        <v>4873</v>
      </c>
      <c r="H127" s="204">
        <v>34.0</v>
      </c>
      <c r="I127" s="207">
        <v>0.27361111111111114</v>
      </c>
      <c r="J127" s="208" t="s">
        <v>4874</v>
      </c>
      <c r="K127" s="204">
        <v>34.0</v>
      </c>
      <c r="L127" s="207">
        <v>0.24027777777777778</v>
      </c>
      <c r="M127" s="204">
        <v>0.0</v>
      </c>
      <c r="N127" s="204">
        <v>0.0</v>
      </c>
      <c r="O127" s="209" t="b">
        <v>1</v>
      </c>
      <c r="P127" s="209" t="b">
        <v>0</v>
      </c>
      <c r="Q127" s="204" t="s">
        <v>4747</v>
      </c>
      <c r="R127" s="204" t="s">
        <v>4815</v>
      </c>
      <c r="S127" s="204" t="s">
        <v>4815</v>
      </c>
      <c r="T127" s="204">
        <v>40.0</v>
      </c>
      <c r="U127" s="204">
        <v>60.0</v>
      </c>
      <c r="V127" s="209" t="b">
        <v>1</v>
      </c>
      <c r="W127" s="210"/>
      <c r="X127" s="210"/>
      <c r="Y127" s="210"/>
    </row>
    <row r="128">
      <c r="A128" s="204" t="s">
        <v>4804</v>
      </c>
      <c r="B128" s="205" t="s">
        <v>4875</v>
      </c>
      <c r="C128" s="204" t="s">
        <v>143</v>
      </c>
      <c r="D128" s="204">
        <v>65.0</v>
      </c>
      <c r="E128" s="206">
        <v>-2.0</v>
      </c>
      <c r="F128" s="204" t="s">
        <v>4759</v>
      </c>
      <c r="G128" s="204" t="s">
        <v>4876</v>
      </c>
      <c r="H128" s="204">
        <v>0.0</v>
      </c>
      <c r="I128" s="207">
        <v>0.0</v>
      </c>
      <c r="J128" s="208" t="s">
        <v>538</v>
      </c>
      <c r="K128" s="204">
        <v>16.0</v>
      </c>
      <c r="L128" s="207">
        <v>0.0</v>
      </c>
      <c r="M128" s="206">
        <v>0.0</v>
      </c>
      <c r="N128" s="206">
        <v>0.0</v>
      </c>
      <c r="O128" s="209" t="b">
        <v>1</v>
      </c>
      <c r="P128" s="209" t="b">
        <v>0</v>
      </c>
      <c r="Q128" s="204" t="s">
        <v>4747</v>
      </c>
      <c r="R128" s="204" t="s">
        <v>4815</v>
      </c>
      <c r="S128" s="212">
        <v>45415.0</v>
      </c>
      <c r="T128" s="204">
        <v>40.0</v>
      </c>
      <c r="U128" s="204">
        <v>60.0</v>
      </c>
      <c r="V128" s="209" t="b">
        <v>0</v>
      </c>
      <c r="W128" s="210"/>
      <c r="X128" s="210"/>
      <c r="Y128" s="210"/>
    </row>
    <row r="129">
      <c r="A129" s="204" t="s">
        <v>4804</v>
      </c>
      <c r="B129" s="205" t="s">
        <v>746</v>
      </c>
      <c r="C129" s="204" t="s">
        <v>98</v>
      </c>
      <c r="D129" s="204">
        <v>65.0</v>
      </c>
      <c r="E129" s="206">
        <v>-2.0</v>
      </c>
      <c r="F129" s="204" t="s">
        <v>4759</v>
      </c>
      <c r="G129" s="204" t="s">
        <v>4763</v>
      </c>
      <c r="H129" s="204">
        <v>0.0</v>
      </c>
      <c r="I129" s="207">
        <v>0.25</v>
      </c>
      <c r="J129" s="208" t="s">
        <v>538</v>
      </c>
      <c r="K129" s="204">
        <v>32.0</v>
      </c>
      <c r="L129" s="207">
        <v>0.22152777777777777</v>
      </c>
      <c r="M129" s="206">
        <v>0.0</v>
      </c>
      <c r="N129" s="206">
        <v>0.0</v>
      </c>
      <c r="O129" s="209" t="b">
        <v>1</v>
      </c>
      <c r="P129" s="209" t="b">
        <v>0</v>
      </c>
      <c r="Q129" s="204" t="s">
        <v>4747</v>
      </c>
      <c r="R129" s="204" t="s">
        <v>4815</v>
      </c>
      <c r="S129" s="204" t="s">
        <v>4815</v>
      </c>
      <c r="T129" s="204">
        <v>40.0</v>
      </c>
      <c r="U129" s="204">
        <v>60.0</v>
      </c>
      <c r="V129" s="209" t="b">
        <v>0</v>
      </c>
      <c r="W129" s="210"/>
      <c r="X129" s="210"/>
      <c r="Y129" s="210"/>
    </row>
    <row r="130">
      <c r="A130" s="204" t="s">
        <v>4804</v>
      </c>
      <c r="B130" s="205" t="s">
        <v>4877</v>
      </c>
      <c r="C130" s="204" t="s">
        <v>197</v>
      </c>
      <c r="D130" s="204">
        <v>65.0</v>
      </c>
      <c r="E130" s="206">
        <v>2.747368421</v>
      </c>
      <c r="F130" s="204" t="s">
        <v>4759</v>
      </c>
      <c r="G130" s="204" t="s">
        <v>4820</v>
      </c>
      <c r="H130" s="204">
        <v>29.0</v>
      </c>
      <c r="I130" s="207">
        <v>0.25833333333333336</v>
      </c>
      <c r="J130" s="208" t="s">
        <v>4814</v>
      </c>
      <c r="K130" s="204">
        <v>29.0</v>
      </c>
      <c r="L130" s="207">
        <v>0.2222222222222222</v>
      </c>
      <c r="M130" s="204">
        <v>0.0</v>
      </c>
      <c r="N130" s="204">
        <v>0.0</v>
      </c>
      <c r="O130" s="209" t="b">
        <v>0</v>
      </c>
      <c r="P130" s="209" t="b">
        <v>0</v>
      </c>
      <c r="Q130" s="204" t="s">
        <v>4747</v>
      </c>
      <c r="R130" s="204" t="s">
        <v>4815</v>
      </c>
      <c r="S130" s="212">
        <v>45415.0</v>
      </c>
      <c r="T130" s="204">
        <v>40.0</v>
      </c>
      <c r="U130" s="204">
        <v>60.0</v>
      </c>
      <c r="V130" s="209" t="b">
        <v>0</v>
      </c>
      <c r="W130" s="210"/>
      <c r="X130" s="210"/>
      <c r="Y130" s="210"/>
    </row>
    <row r="131">
      <c r="A131" s="204" t="s">
        <v>4804</v>
      </c>
      <c r="B131" s="205" t="s">
        <v>769</v>
      </c>
      <c r="C131" s="204" t="s">
        <v>259</v>
      </c>
      <c r="D131" s="204">
        <v>64.0</v>
      </c>
      <c r="E131" s="206">
        <v>4.026973684</v>
      </c>
      <c r="F131" s="204" t="s">
        <v>4744</v>
      </c>
      <c r="G131" s="204" t="s">
        <v>4777</v>
      </c>
      <c r="H131" s="204">
        <v>26.0</v>
      </c>
      <c r="I131" s="207">
        <v>0.2513888888888889</v>
      </c>
      <c r="J131" s="208" t="s">
        <v>4836</v>
      </c>
      <c r="K131" s="204">
        <v>26.0</v>
      </c>
      <c r="L131" s="207">
        <v>0.1909722222222222</v>
      </c>
      <c r="M131" s="207">
        <v>0.25</v>
      </c>
      <c r="N131" s="211">
        <v>0.2604166666666667</v>
      </c>
      <c r="O131" s="209" t="b">
        <v>0</v>
      </c>
      <c r="P131" s="209" t="b">
        <v>0</v>
      </c>
      <c r="Q131" s="204" t="s">
        <v>4773</v>
      </c>
      <c r="R131" s="204" t="s">
        <v>4816</v>
      </c>
      <c r="S131" s="204" t="s">
        <v>4815</v>
      </c>
      <c r="T131" s="204">
        <v>40.0</v>
      </c>
      <c r="U131" s="204">
        <v>60.0</v>
      </c>
      <c r="V131" s="209" t="b">
        <v>0</v>
      </c>
      <c r="W131" s="210"/>
      <c r="X131" s="210"/>
      <c r="Y131" s="210"/>
    </row>
    <row r="132">
      <c r="A132" s="204" t="s">
        <v>4804</v>
      </c>
      <c r="B132" s="205" t="s">
        <v>222</v>
      </c>
      <c r="C132" s="204" t="s">
        <v>121</v>
      </c>
      <c r="D132" s="204">
        <v>64.0</v>
      </c>
      <c r="E132" s="206">
        <v>0.009921052632</v>
      </c>
      <c r="F132" s="204" t="s">
        <v>4767</v>
      </c>
      <c r="G132" s="204" t="s">
        <v>4763</v>
      </c>
      <c r="H132" s="204">
        <v>5.0</v>
      </c>
      <c r="I132" s="207">
        <v>0.2638888888888889</v>
      </c>
      <c r="J132" s="208" t="s">
        <v>4858</v>
      </c>
      <c r="K132" s="204">
        <v>5.0</v>
      </c>
      <c r="L132" s="207">
        <v>0.05416666666666667</v>
      </c>
      <c r="M132" s="207">
        <v>0.2763888888888889</v>
      </c>
      <c r="N132" s="206">
        <v>0.0</v>
      </c>
      <c r="O132" s="209" t="b">
        <v>0</v>
      </c>
      <c r="P132" s="209" t="b">
        <v>0</v>
      </c>
      <c r="Q132" s="204" t="s">
        <v>4773</v>
      </c>
      <c r="R132" s="204">
        <v>0.0</v>
      </c>
      <c r="S132" s="212">
        <v>45415.0</v>
      </c>
      <c r="T132" s="204">
        <v>40.0</v>
      </c>
      <c r="U132" s="204">
        <v>60.0</v>
      </c>
      <c r="V132" s="209" t="b">
        <v>0</v>
      </c>
      <c r="W132" s="210"/>
      <c r="X132" s="210"/>
      <c r="Y132" s="210"/>
    </row>
    <row r="133">
      <c r="A133" s="204" t="s">
        <v>4804</v>
      </c>
      <c r="B133" s="205" t="s">
        <v>585</v>
      </c>
      <c r="C133" s="204" t="s">
        <v>162</v>
      </c>
      <c r="D133" s="204">
        <v>64.0</v>
      </c>
      <c r="E133" s="206">
        <v>2.959210526</v>
      </c>
      <c r="F133" s="204" t="s">
        <v>4767</v>
      </c>
      <c r="G133" s="204" t="s">
        <v>4763</v>
      </c>
      <c r="H133" s="204">
        <v>18.0</v>
      </c>
      <c r="I133" s="207">
        <v>0.24722222222222223</v>
      </c>
      <c r="J133" s="213" t="s">
        <v>4878</v>
      </c>
      <c r="K133" s="204">
        <v>18.0</v>
      </c>
      <c r="L133" s="207">
        <v>0.13194444444444445</v>
      </c>
      <c r="M133" s="211">
        <v>0.2520833333333333</v>
      </c>
      <c r="N133" s="211">
        <v>0.2611111111111111</v>
      </c>
      <c r="O133" s="209" t="b">
        <v>1</v>
      </c>
      <c r="P133" s="209" t="b">
        <v>0</v>
      </c>
      <c r="Q133" s="204" t="s">
        <v>4747</v>
      </c>
      <c r="R133" s="204" t="s">
        <v>4815</v>
      </c>
      <c r="S133" s="204" t="s">
        <v>4815</v>
      </c>
      <c r="T133" s="204">
        <v>40.0</v>
      </c>
      <c r="U133" s="204">
        <v>80.0</v>
      </c>
      <c r="V133" s="209" t="b">
        <v>0</v>
      </c>
      <c r="W133" s="210"/>
      <c r="X133" s="210"/>
      <c r="Y133" s="210"/>
    </row>
    <row r="134">
      <c r="A134" s="204" t="s">
        <v>4804</v>
      </c>
      <c r="B134" s="205" t="s">
        <v>401</v>
      </c>
      <c r="C134" s="204" t="s">
        <v>238</v>
      </c>
      <c r="D134" s="204">
        <v>64.0</v>
      </c>
      <c r="E134" s="206">
        <v>1.125</v>
      </c>
      <c r="F134" s="204" t="s">
        <v>4759</v>
      </c>
      <c r="G134" s="204" t="s">
        <v>4879</v>
      </c>
      <c r="H134" s="204">
        <v>19.0</v>
      </c>
      <c r="I134" s="207">
        <v>0.26666666666666666</v>
      </c>
      <c r="J134" s="208" t="s">
        <v>4818</v>
      </c>
      <c r="K134" s="204">
        <v>19.0</v>
      </c>
      <c r="L134" s="207">
        <v>0.125</v>
      </c>
      <c r="M134" s="206">
        <v>0.0</v>
      </c>
      <c r="N134" s="206">
        <v>0.0</v>
      </c>
      <c r="O134" s="209" t="b">
        <v>0</v>
      </c>
      <c r="P134" s="209" t="b">
        <v>0</v>
      </c>
      <c r="Q134" s="204" t="s">
        <v>4747</v>
      </c>
      <c r="R134" s="212">
        <v>45415.0</v>
      </c>
      <c r="S134" s="212">
        <v>45415.0</v>
      </c>
      <c r="T134" s="204">
        <v>60.0</v>
      </c>
      <c r="U134" s="204">
        <v>60.0</v>
      </c>
      <c r="V134" s="209" t="b">
        <v>0</v>
      </c>
      <c r="W134" s="210"/>
      <c r="X134" s="210"/>
      <c r="Y134" s="210"/>
    </row>
    <row r="135">
      <c r="A135" s="204" t="s">
        <v>4804</v>
      </c>
      <c r="B135" s="205" t="s">
        <v>625</v>
      </c>
      <c r="C135" s="204" t="s">
        <v>103</v>
      </c>
      <c r="D135" s="204">
        <v>64.0</v>
      </c>
      <c r="E135" s="206">
        <v>-2.0</v>
      </c>
      <c r="F135" s="204" t="s">
        <v>4759</v>
      </c>
      <c r="G135" s="204" t="s">
        <v>4880</v>
      </c>
      <c r="H135" s="204">
        <v>0.0</v>
      </c>
      <c r="I135" s="207">
        <v>0.0</v>
      </c>
      <c r="J135" s="208" t="s">
        <v>538</v>
      </c>
      <c r="K135" s="204">
        <v>39.0</v>
      </c>
      <c r="L135" s="207">
        <v>0.0</v>
      </c>
      <c r="M135" s="204">
        <v>0.0</v>
      </c>
      <c r="N135" s="204">
        <v>0.0</v>
      </c>
      <c r="O135" s="209" t="b">
        <v>1</v>
      </c>
      <c r="P135" s="209" t="b">
        <v>0</v>
      </c>
      <c r="Q135" s="204" t="s">
        <v>4747</v>
      </c>
      <c r="R135" s="212">
        <v>45415.0</v>
      </c>
      <c r="S135" s="204" t="s">
        <v>4815</v>
      </c>
      <c r="T135" s="204">
        <v>40.0</v>
      </c>
      <c r="U135" s="204">
        <v>60.0</v>
      </c>
      <c r="V135" s="209" t="b">
        <v>0</v>
      </c>
      <c r="W135" s="210"/>
      <c r="X135" s="210"/>
      <c r="Y135" s="210"/>
    </row>
    <row r="136">
      <c r="A136" s="204" t="s">
        <v>4804</v>
      </c>
      <c r="B136" s="205" t="s">
        <v>718</v>
      </c>
      <c r="C136" s="204" t="s">
        <v>116</v>
      </c>
      <c r="D136" s="204">
        <v>64.0</v>
      </c>
      <c r="E136" s="206">
        <v>8.114276316</v>
      </c>
      <c r="F136" s="204" t="s">
        <v>4744</v>
      </c>
      <c r="G136" s="204" t="s">
        <v>4770</v>
      </c>
      <c r="H136" s="204">
        <v>31.0</v>
      </c>
      <c r="I136" s="207">
        <v>0.25555555555555554</v>
      </c>
      <c r="J136" s="213" t="s">
        <v>4881</v>
      </c>
      <c r="K136" s="204">
        <v>31.0</v>
      </c>
      <c r="L136" s="207">
        <v>0.21458333333333332</v>
      </c>
      <c r="M136" s="211">
        <v>0.2520833333333333</v>
      </c>
      <c r="N136" s="211">
        <v>0.25972222222222224</v>
      </c>
      <c r="O136" s="209" t="b">
        <v>0</v>
      </c>
      <c r="P136" s="209" t="b">
        <v>1</v>
      </c>
      <c r="Q136" s="204" t="s">
        <v>4762</v>
      </c>
      <c r="R136" s="204" t="s">
        <v>4816</v>
      </c>
      <c r="S136" s="204" t="s">
        <v>4797</v>
      </c>
      <c r="T136" s="204">
        <v>20.0</v>
      </c>
      <c r="U136" s="204">
        <v>80.0</v>
      </c>
      <c r="V136" s="209" t="b">
        <v>0</v>
      </c>
      <c r="W136" s="210"/>
      <c r="X136" s="210"/>
      <c r="Y136" s="210"/>
    </row>
    <row r="137">
      <c r="A137" s="204" t="s">
        <v>4804</v>
      </c>
      <c r="B137" s="205" t="s">
        <v>4882</v>
      </c>
      <c r="C137" s="204" t="s">
        <v>177</v>
      </c>
      <c r="D137" s="204">
        <v>63.0</v>
      </c>
      <c r="E137" s="206">
        <v>0.0</v>
      </c>
      <c r="F137" s="204" t="s">
        <v>4759</v>
      </c>
      <c r="G137" s="204" t="s">
        <v>4883</v>
      </c>
      <c r="H137" s="204">
        <v>0.0</v>
      </c>
      <c r="I137" s="207">
        <v>0.0</v>
      </c>
      <c r="J137" s="208" t="s">
        <v>538</v>
      </c>
      <c r="K137" s="204">
        <v>35.0</v>
      </c>
      <c r="L137" s="207">
        <v>0.0</v>
      </c>
      <c r="M137" s="204">
        <v>0.0</v>
      </c>
      <c r="N137" s="204">
        <v>0.0</v>
      </c>
      <c r="O137" s="209" t="b">
        <v>0</v>
      </c>
      <c r="P137" s="209" t="b">
        <v>0</v>
      </c>
      <c r="Q137" s="204" t="s">
        <v>4752</v>
      </c>
      <c r="R137" s="204" t="s">
        <v>4815</v>
      </c>
      <c r="S137" s="212">
        <v>45415.0</v>
      </c>
      <c r="T137" s="204">
        <v>60.0</v>
      </c>
      <c r="U137" s="204">
        <v>60.0</v>
      </c>
      <c r="V137" s="209" t="b">
        <v>0</v>
      </c>
      <c r="W137" s="210"/>
      <c r="X137" s="210"/>
      <c r="Y137" s="210"/>
    </row>
    <row r="138">
      <c r="A138" s="204" t="s">
        <v>4804</v>
      </c>
      <c r="B138" s="205" t="s">
        <v>399</v>
      </c>
      <c r="C138" s="204" t="s">
        <v>197</v>
      </c>
      <c r="D138" s="204">
        <v>63.0</v>
      </c>
      <c r="E138" s="206">
        <v>1.0125</v>
      </c>
      <c r="F138" s="204" t="s">
        <v>4767</v>
      </c>
      <c r="G138" s="204" t="s">
        <v>4883</v>
      </c>
      <c r="H138" s="204">
        <v>18.0</v>
      </c>
      <c r="I138" s="207">
        <v>0.26805555555555555</v>
      </c>
      <c r="J138" s="213" t="s">
        <v>4884</v>
      </c>
      <c r="K138" s="204">
        <v>18.0</v>
      </c>
      <c r="L138" s="207">
        <v>0.1423611111111111</v>
      </c>
      <c r="M138" s="211">
        <v>0.27291666666666664</v>
      </c>
      <c r="N138" s="206">
        <v>0.0</v>
      </c>
      <c r="O138" s="209" t="b">
        <v>0</v>
      </c>
      <c r="P138" s="209" t="b">
        <v>0</v>
      </c>
      <c r="Q138" s="204" t="s">
        <v>4773</v>
      </c>
      <c r="R138" s="204" t="s">
        <v>4816</v>
      </c>
      <c r="S138" s="212">
        <v>45415.0</v>
      </c>
      <c r="T138" s="204">
        <v>60.0</v>
      </c>
      <c r="U138" s="204">
        <v>60.0</v>
      </c>
      <c r="V138" s="209" t="b">
        <v>0</v>
      </c>
      <c r="W138" s="210"/>
      <c r="X138" s="210"/>
      <c r="Y138" s="210"/>
    </row>
    <row r="139">
      <c r="A139" s="204" t="s">
        <v>4804</v>
      </c>
      <c r="B139" s="205" t="s">
        <v>726</v>
      </c>
      <c r="C139" s="204" t="s">
        <v>143</v>
      </c>
      <c r="D139" s="204">
        <v>62.0</v>
      </c>
      <c r="E139" s="206">
        <v>-0.125</v>
      </c>
      <c r="F139" s="204" t="s">
        <v>4767</v>
      </c>
      <c r="G139" s="204" t="s">
        <v>4856</v>
      </c>
      <c r="H139" s="204">
        <v>25.0</v>
      </c>
      <c r="I139" s="207">
        <v>0.2513888888888889</v>
      </c>
      <c r="J139" s="208" t="s">
        <v>4836</v>
      </c>
      <c r="K139" s="204">
        <v>25.0</v>
      </c>
      <c r="L139" s="207">
        <v>0.18055555555555555</v>
      </c>
      <c r="M139" s="211">
        <v>0.2701388888888889</v>
      </c>
      <c r="N139" s="211">
        <v>0.24861111111111112</v>
      </c>
      <c r="O139" s="209" t="b">
        <v>1</v>
      </c>
      <c r="P139" s="209" t="b">
        <v>0</v>
      </c>
      <c r="Q139" s="204" t="s">
        <v>4773</v>
      </c>
      <c r="R139" s="204" t="s">
        <v>4797</v>
      </c>
      <c r="S139" s="204" t="s">
        <v>4797</v>
      </c>
      <c r="T139" s="204">
        <v>40.0</v>
      </c>
      <c r="U139" s="204">
        <v>40.0</v>
      </c>
      <c r="V139" s="209" t="b">
        <v>0</v>
      </c>
      <c r="W139" s="210"/>
      <c r="X139" s="210"/>
      <c r="Y139" s="210"/>
    </row>
    <row r="140">
      <c r="A140" s="204" t="s">
        <v>4804</v>
      </c>
      <c r="B140" s="205" t="s">
        <v>4885</v>
      </c>
      <c r="C140" s="204" t="s">
        <v>90</v>
      </c>
      <c r="D140" s="204">
        <v>62.0</v>
      </c>
      <c r="E140" s="206">
        <v>1.415526316</v>
      </c>
      <c r="F140" s="204" t="s">
        <v>4767</v>
      </c>
      <c r="G140" s="204" t="s">
        <v>4760</v>
      </c>
      <c r="H140" s="204">
        <v>22.0</v>
      </c>
      <c r="I140" s="207">
        <v>0.24166666666666667</v>
      </c>
      <c r="J140" s="208" t="s">
        <v>4886</v>
      </c>
      <c r="K140" s="204">
        <v>22.0</v>
      </c>
      <c r="L140" s="207">
        <v>0.14305555555555555</v>
      </c>
      <c r="M140" s="207">
        <v>0.2673611111111111</v>
      </c>
      <c r="N140" s="207">
        <v>0.2548611111111111</v>
      </c>
      <c r="O140" s="209" t="b">
        <v>0</v>
      </c>
      <c r="P140" s="209" t="b">
        <v>0</v>
      </c>
      <c r="Q140" s="204" t="s">
        <v>4773</v>
      </c>
      <c r="R140" s="204" t="s">
        <v>4797</v>
      </c>
      <c r="S140" s="204" t="s">
        <v>4797</v>
      </c>
      <c r="T140" s="204">
        <v>40.0</v>
      </c>
      <c r="U140" s="204">
        <v>60.0</v>
      </c>
      <c r="V140" s="209" t="b">
        <v>0</v>
      </c>
      <c r="W140" s="210"/>
      <c r="X140" s="210"/>
      <c r="Y140" s="210"/>
    </row>
    <row r="141">
      <c r="A141" s="204" t="s">
        <v>4804</v>
      </c>
      <c r="B141" s="205" t="s">
        <v>860</v>
      </c>
      <c r="C141" s="204" t="s">
        <v>98</v>
      </c>
      <c r="D141" s="204">
        <v>62.0</v>
      </c>
      <c r="E141" s="206">
        <v>1.355328947</v>
      </c>
      <c r="F141" s="204" t="s">
        <v>4767</v>
      </c>
      <c r="G141" s="204" t="s">
        <v>4777</v>
      </c>
      <c r="H141" s="204">
        <v>21.0</v>
      </c>
      <c r="I141" s="207">
        <v>0.2611111111111111</v>
      </c>
      <c r="J141" s="208" t="s">
        <v>4887</v>
      </c>
      <c r="K141" s="204">
        <v>21.0</v>
      </c>
      <c r="L141" s="207">
        <v>0.14375</v>
      </c>
      <c r="M141" s="207">
        <v>0.2611111111111111</v>
      </c>
      <c r="N141" s="207">
        <v>0.26458333333333334</v>
      </c>
      <c r="O141" s="209" t="b">
        <v>0</v>
      </c>
      <c r="P141" s="209" t="b">
        <v>0</v>
      </c>
      <c r="Q141" s="204" t="s">
        <v>4747</v>
      </c>
      <c r="R141" s="212">
        <v>45415.0</v>
      </c>
      <c r="S141" s="204" t="s">
        <v>4815</v>
      </c>
      <c r="T141" s="204">
        <v>40.0</v>
      </c>
      <c r="U141" s="204">
        <v>60.0</v>
      </c>
      <c r="V141" s="209" t="b">
        <v>0</v>
      </c>
      <c r="W141" s="210"/>
      <c r="X141" s="210"/>
      <c r="Y141" s="210"/>
    </row>
    <row r="142">
      <c r="A142" s="204" t="s">
        <v>4804</v>
      </c>
      <c r="B142" s="205" t="s">
        <v>687</v>
      </c>
      <c r="C142" s="204" t="s">
        <v>113</v>
      </c>
      <c r="D142" s="204">
        <v>62.0</v>
      </c>
      <c r="E142" s="206">
        <v>-2.0</v>
      </c>
      <c r="F142" s="204" t="s">
        <v>4759</v>
      </c>
      <c r="G142" s="204" t="s">
        <v>4888</v>
      </c>
      <c r="H142" s="204">
        <v>0.0</v>
      </c>
      <c r="I142" s="207">
        <v>0.20833333333333334</v>
      </c>
      <c r="J142" s="213" t="s">
        <v>538</v>
      </c>
      <c r="K142" s="204">
        <v>21.0</v>
      </c>
      <c r="L142" s="207">
        <v>0.14166666666666666</v>
      </c>
      <c r="M142" s="206">
        <v>0.0</v>
      </c>
      <c r="N142" s="206">
        <v>0.0</v>
      </c>
      <c r="O142" s="209" t="b">
        <v>1</v>
      </c>
      <c r="P142" s="209" t="b">
        <v>0</v>
      </c>
      <c r="Q142" s="204" t="s">
        <v>4747</v>
      </c>
      <c r="R142" s="204" t="s">
        <v>4815</v>
      </c>
      <c r="S142" s="204" t="s">
        <v>4815</v>
      </c>
      <c r="T142" s="204">
        <v>60.0</v>
      </c>
      <c r="U142" s="204">
        <v>40.0</v>
      </c>
      <c r="V142" s="209" t="b">
        <v>0</v>
      </c>
      <c r="W142" s="210"/>
      <c r="X142" s="210"/>
      <c r="Y142" s="210"/>
    </row>
    <row r="143">
      <c r="A143" s="204" t="s">
        <v>4804</v>
      </c>
      <c r="B143" s="205" t="s">
        <v>458</v>
      </c>
      <c r="C143" s="204" t="s">
        <v>113</v>
      </c>
      <c r="D143" s="204">
        <v>61.0</v>
      </c>
      <c r="E143" s="206">
        <v>2.267105263</v>
      </c>
      <c r="F143" s="204" t="s">
        <v>4744</v>
      </c>
      <c r="G143" s="204" t="s">
        <v>4760</v>
      </c>
      <c r="H143" s="204">
        <v>20.0</v>
      </c>
      <c r="I143" s="207">
        <v>0.27291666666666664</v>
      </c>
      <c r="J143" s="208" t="s">
        <v>4867</v>
      </c>
      <c r="K143" s="204">
        <v>20.0</v>
      </c>
      <c r="L143" s="207">
        <v>0.13958333333333334</v>
      </c>
      <c r="M143" s="211">
        <v>0.24305555555555555</v>
      </c>
      <c r="N143" s="206">
        <v>0.0</v>
      </c>
      <c r="O143" s="209" t="b">
        <v>0</v>
      </c>
      <c r="P143" s="209" t="b">
        <v>1</v>
      </c>
      <c r="Q143" s="204" t="s">
        <v>4762</v>
      </c>
      <c r="R143" s="204" t="s">
        <v>4797</v>
      </c>
      <c r="S143" s="204" t="s">
        <v>4797</v>
      </c>
      <c r="T143" s="204">
        <v>20.0</v>
      </c>
      <c r="U143" s="204">
        <v>60.0</v>
      </c>
      <c r="V143" s="209" t="b">
        <v>0</v>
      </c>
      <c r="W143" s="210"/>
      <c r="X143" s="210"/>
      <c r="Y143" s="210"/>
    </row>
    <row r="144">
      <c r="A144" s="204" t="s">
        <v>4804</v>
      </c>
      <c r="B144" s="205" t="s">
        <v>4889</v>
      </c>
      <c r="C144" s="204" t="s">
        <v>259</v>
      </c>
      <c r="D144" s="204">
        <v>61.0</v>
      </c>
      <c r="E144" s="206">
        <v>0.5747368421</v>
      </c>
      <c r="F144" s="204" t="s">
        <v>4767</v>
      </c>
      <c r="G144" s="204" t="s">
        <v>4760</v>
      </c>
      <c r="H144" s="204">
        <v>14.0</v>
      </c>
      <c r="I144" s="207">
        <v>0.24305555555555555</v>
      </c>
      <c r="J144" s="208" t="s">
        <v>4789</v>
      </c>
      <c r="K144" s="204">
        <v>14.0</v>
      </c>
      <c r="L144" s="207">
        <v>0.08888888888888889</v>
      </c>
      <c r="M144" s="207">
        <v>0.25763888888888886</v>
      </c>
      <c r="N144" s="211">
        <v>0.25</v>
      </c>
      <c r="O144" s="209" t="b">
        <v>0</v>
      </c>
      <c r="P144" s="209" t="b">
        <v>0</v>
      </c>
      <c r="Q144" s="204" t="s">
        <v>4773</v>
      </c>
      <c r="R144" s="204" t="s">
        <v>4797</v>
      </c>
      <c r="S144" s="204" t="s">
        <v>4815</v>
      </c>
      <c r="T144" s="204">
        <v>40.0</v>
      </c>
      <c r="U144" s="204">
        <v>60.0</v>
      </c>
      <c r="V144" s="209" t="b">
        <v>0</v>
      </c>
      <c r="W144" s="210"/>
      <c r="X144" s="210"/>
      <c r="Y144" s="210"/>
    </row>
    <row r="145">
      <c r="A145" s="204" t="s">
        <v>4804</v>
      </c>
      <c r="B145" s="205" t="s">
        <v>2308</v>
      </c>
      <c r="C145" s="204" t="s">
        <v>264</v>
      </c>
      <c r="D145" s="204">
        <v>61.0</v>
      </c>
      <c r="E145" s="206">
        <v>-3.0</v>
      </c>
      <c r="F145" s="204" t="s">
        <v>4759</v>
      </c>
      <c r="G145" s="204" t="s">
        <v>4890</v>
      </c>
      <c r="H145" s="204">
        <v>0.0</v>
      </c>
      <c r="I145" s="207">
        <v>0.0</v>
      </c>
      <c r="J145" s="208" t="s">
        <v>538</v>
      </c>
      <c r="K145" s="204">
        <v>22.0</v>
      </c>
      <c r="L145" s="207">
        <v>0.0</v>
      </c>
      <c r="M145" s="204">
        <v>0.0</v>
      </c>
      <c r="N145" s="206">
        <v>0.0</v>
      </c>
      <c r="O145" s="209" t="b">
        <v>1</v>
      </c>
      <c r="P145" s="209" t="b">
        <v>1</v>
      </c>
      <c r="Q145" s="204" t="s">
        <v>4747</v>
      </c>
      <c r="R145" s="204" t="s">
        <v>4815</v>
      </c>
      <c r="S145" s="204" t="s">
        <v>4815</v>
      </c>
      <c r="T145" s="204">
        <v>40.0</v>
      </c>
      <c r="U145" s="204">
        <v>40.0</v>
      </c>
      <c r="V145" s="209" t="b">
        <v>0</v>
      </c>
      <c r="W145" s="210"/>
      <c r="X145" s="210"/>
      <c r="Y145" s="210"/>
    </row>
    <row r="146">
      <c r="A146" s="204" t="s">
        <v>4804</v>
      </c>
      <c r="B146" s="205" t="s">
        <v>694</v>
      </c>
      <c r="C146" s="204" t="s">
        <v>264</v>
      </c>
      <c r="D146" s="204">
        <v>61.0</v>
      </c>
      <c r="E146" s="206">
        <v>-2.0</v>
      </c>
      <c r="F146" s="204" t="s">
        <v>4759</v>
      </c>
      <c r="G146" s="204" t="s">
        <v>4854</v>
      </c>
      <c r="H146" s="204">
        <v>0.0</v>
      </c>
      <c r="I146" s="207">
        <v>0.0</v>
      </c>
      <c r="J146" s="208" t="s">
        <v>538</v>
      </c>
      <c r="K146" s="204">
        <v>23.0</v>
      </c>
      <c r="L146" s="207">
        <v>0.0</v>
      </c>
      <c r="M146" s="204">
        <v>0.0</v>
      </c>
      <c r="N146" s="204">
        <v>0.0</v>
      </c>
      <c r="O146" s="209" t="b">
        <v>1</v>
      </c>
      <c r="P146" s="209" t="b">
        <v>0</v>
      </c>
      <c r="Q146" s="204" t="s">
        <v>4747</v>
      </c>
      <c r="R146" s="212">
        <v>45415.0</v>
      </c>
      <c r="S146" s="204" t="s">
        <v>4797</v>
      </c>
      <c r="T146" s="204">
        <v>40.0</v>
      </c>
      <c r="U146" s="204">
        <v>60.0</v>
      </c>
      <c r="V146" s="209" t="b">
        <v>0</v>
      </c>
      <c r="W146" s="210"/>
      <c r="X146" s="210"/>
      <c r="Y146" s="210"/>
    </row>
    <row r="147">
      <c r="A147" s="204" t="s">
        <v>4804</v>
      </c>
      <c r="B147" s="205" t="s">
        <v>4891</v>
      </c>
      <c r="C147" s="204" t="s">
        <v>197</v>
      </c>
      <c r="D147" s="204">
        <v>60.0</v>
      </c>
      <c r="E147" s="206">
        <v>2.762105263</v>
      </c>
      <c r="F147" s="204" t="s">
        <v>4759</v>
      </c>
      <c r="G147" s="204" t="s">
        <v>4760</v>
      </c>
      <c r="H147" s="204">
        <v>24.0</v>
      </c>
      <c r="I147" s="207">
        <v>0.2590277777777778</v>
      </c>
      <c r="J147" s="213" t="s">
        <v>4839</v>
      </c>
      <c r="K147" s="204">
        <v>24.0</v>
      </c>
      <c r="L147" s="207">
        <v>0.175</v>
      </c>
      <c r="M147" s="204">
        <v>0.0</v>
      </c>
      <c r="N147" s="204">
        <v>0.0</v>
      </c>
      <c r="O147" s="209" t="b">
        <v>0</v>
      </c>
      <c r="P147" s="209" t="b">
        <v>0</v>
      </c>
      <c r="Q147" s="204" t="s">
        <v>4773</v>
      </c>
      <c r="R147" s="204" t="s">
        <v>4816</v>
      </c>
      <c r="S147" s="204" t="s">
        <v>4797</v>
      </c>
      <c r="T147" s="204">
        <v>40.0</v>
      </c>
      <c r="U147" s="204">
        <v>40.0</v>
      </c>
      <c r="V147" s="209" t="b">
        <v>1</v>
      </c>
      <c r="W147" s="210"/>
      <c r="X147" s="210"/>
      <c r="Y147" s="210"/>
    </row>
    <row r="148">
      <c r="A148" s="204" t="s">
        <v>4804</v>
      </c>
      <c r="B148" s="205" t="s">
        <v>730</v>
      </c>
      <c r="C148" s="204" t="s">
        <v>238</v>
      </c>
      <c r="D148" s="204">
        <v>60.0</v>
      </c>
      <c r="E148" s="206">
        <v>4.398421053</v>
      </c>
      <c r="F148" s="204" t="s">
        <v>4744</v>
      </c>
      <c r="G148" s="204" t="s">
        <v>4745</v>
      </c>
      <c r="H148" s="204">
        <v>28.0</v>
      </c>
      <c r="I148" s="207">
        <v>0.2590277777777778</v>
      </c>
      <c r="J148" s="208" t="s">
        <v>4839</v>
      </c>
      <c r="K148" s="204">
        <v>28.0</v>
      </c>
      <c r="L148" s="207">
        <v>0.19027777777777777</v>
      </c>
      <c r="M148" s="207">
        <v>0.2513888888888889</v>
      </c>
      <c r="N148" s="204">
        <v>0.0</v>
      </c>
      <c r="O148" s="209" t="b">
        <v>0</v>
      </c>
      <c r="P148" s="209" t="b">
        <v>0</v>
      </c>
      <c r="Q148" s="204" t="s">
        <v>4747</v>
      </c>
      <c r="R148" s="204" t="s">
        <v>4815</v>
      </c>
      <c r="S148" s="204" t="s">
        <v>4797</v>
      </c>
      <c r="T148" s="204">
        <v>40.0</v>
      </c>
      <c r="U148" s="204">
        <v>40.0</v>
      </c>
      <c r="V148" s="209" t="b">
        <v>0</v>
      </c>
      <c r="W148" s="210"/>
      <c r="X148" s="210"/>
      <c r="Y148" s="210"/>
    </row>
    <row r="149">
      <c r="A149" s="204" t="s">
        <v>4804</v>
      </c>
      <c r="B149" s="205" t="s">
        <v>294</v>
      </c>
      <c r="C149" s="204" t="s">
        <v>90</v>
      </c>
      <c r="D149" s="204">
        <v>60.0</v>
      </c>
      <c r="E149" s="206">
        <v>1.628289474</v>
      </c>
      <c r="F149" s="204" t="s">
        <v>4744</v>
      </c>
      <c r="G149" s="204" t="s">
        <v>4822</v>
      </c>
      <c r="H149" s="204">
        <v>22.0</v>
      </c>
      <c r="I149" s="207">
        <v>0.2708333333333333</v>
      </c>
      <c r="J149" s="208" t="s">
        <v>4849</v>
      </c>
      <c r="K149" s="204">
        <v>22.0</v>
      </c>
      <c r="L149" s="207">
        <v>0.17708333333333334</v>
      </c>
      <c r="M149" s="211">
        <v>0.2673611111111111</v>
      </c>
      <c r="N149" s="211">
        <v>0.25</v>
      </c>
      <c r="O149" s="209" t="b">
        <v>1</v>
      </c>
      <c r="P149" s="209" t="b">
        <v>0</v>
      </c>
      <c r="Q149" s="204" t="s">
        <v>4747</v>
      </c>
      <c r="R149" s="204" t="s">
        <v>4815</v>
      </c>
      <c r="S149" s="212">
        <v>45477.0</v>
      </c>
      <c r="T149" s="204">
        <v>60.0</v>
      </c>
      <c r="U149" s="204">
        <v>20.0</v>
      </c>
      <c r="V149" s="209" t="b">
        <v>0</v>
      </c>
      <c r="W149" s="210"/>
      <c r="X149" s="210"/>
      <c r="Y149" s="210"/>
    </row>
    <row r="150">
      <c r="A150" s="204" t="s">
        <v>4804</v>
      </c>
      <c r="B150" s="205" t="s">
        <v>511</v>
      </c>
      <c r="C150" s="204" t="s">
        <v>143</v>
      </c>
      <c r="D150" s="204">
        <v>60.0</v>
      </c>
      <c r="E150" s="206">
        <v>0.5234210526</v>
      </c>
      <c r="F150" s="204" t="s">
        <v>4767</v>
      </c>
      <c r="G150" s="204" t="s">
        <v>4892</v>
      </c>
      <c r="H150" s="204">
        <v>13.0</v>
      </c>
      <c r="I150" s="207">
        <v>0.26458333333333334</v>
      </c>
      <c r="J150" s="208" t="s">
        <v>4812</v>
      </c>
      <c r="K150" s="204">
        <v>13.0</v>
      </c>
      <c r="L150" s="207">
        <v>0.08611111111111111</v>
      </c>
      <c r="M150" s="207">
        <v>0.275</v>
      </c>
      <c r="N150" s="206">
        <v>0.0</v>
      </c>
      <c r="O150" s="209" t="b">
        <v>0</v>
      </c>
      <c r="P150" s="209" t="b">
        <v>0</v>
      </c>
      <c r="Q150" s="204" t="s">
        <v>4762</v>
      </c>
      <c r="R150" s="204" t="s">
        <v>4815</v>
      </c>
      <c r="S150" s="204" t="s">
        <v>4815</v>
      </c>
      <c r="T150" s="204">
        <v>40.0</v>
      </c>
      <c r="U150" s="204">
        <v>60.0</v>
      </c>
      <c r="V150" s="209" t="b">
        <v>0</v>
      </c>
      <c r="W150" s="210"/>
      <c r="X150" s="210"/>
      <c r="Y150" s="210"/>
    </row>
    <row r="151">
      <c r="A151" s="204" t="s">
        <v>4804</v>
      </c>
      <c r="B151" s="205" t="s">
        <v>721</v>
      </c>
      <c r="C151" s="204" t="s">
        <v>110</v>
      </c>
      <c r="D151" s="204">
        <v>60.0</v>
      </c>
      <c r="E151" s="206">
        <v>0.1526315789</v>
      </c>
      <c r="F151" s="204" t="s">
        <v>4767</v>
      </c>
      <c r="G151" s="204" t="s">
        <v>4785</v>
      </c>
      <c r="H151" s="204">
        <v>20.0</v>
      </c>
      <c r="I151" s="207">
        <v>0.2361111111111111</v>
      </c>
      <c r="J151" s="208" t="s">
        <v>4893</v>
      </c>
      <c r="K151" s="204">
        <v>20.0</v>
      </c>
      <c r="L151" s="207">
        <v>0.14722222222222223</v>
      </c>
      <c r="M151" s="207">
        <v>0.26319444444444445</v>
      </c>
      <c r="N151" s="204">
        <v>0.0</v>
      </c>
      <c r="O151" s="209" t="b">
        <v>0</v>
      </c>
      <c r="P151" s="209" t="b">
        <v>1</v>
      </c>
      <c r="Q151" s="204" t="s">
        <v>4773</v>
      </c>
      <c r="R151" s="204" t="s">
        <v>4815</v>
      </c>
      <c r="S151" s="204" t="s">
        <v>4797</v>
      </c>
      <c r="T151" s="204">
        <v>40.0</v>
      </c>
      <c r="U151" s="204">
        <v>60.0</v>
      </c>
      <c r="V151" s="209" t="b">
        <v>0</v>
      </c>
      <c r="W151" s="210"/>
      <c r="X151" s="210"/>
      <c r="Y151" s="210"/>
    </row>
    <row r="152">
      <c r="A152" s="204" t="s">
        <v>4804</v>
      </c>
      <c r="B152" s="205" t="s">
        <v>4894</v>
      </c>
      <c r="C152" s="204" t="s">
        <v>113</v>
      </c>
      <c r="D152" s="204">
        <v>60.0</v>
      </c>
      <c r="E152" s="206">
        <v>-2.0</v>
      </c>
      <c r="F152" s="204" t="s">
        <v>4759</v>
      </c>
      <c r="G152" s="204" t="s">
        <v>4820</v>
      </c>
      <c r="H152" s="204">
        <v>0.0</v>
      </c>
      <c r="I152" s="207">
        <v>0.0</v>
      </c>
      <c r="J152" s="208" t="s">
        <v>538</v>
      </c>
      <c r="K152" s="204">
        <v>8.0</v>
      </c>
      <c r="L152" s="207">
        <v>0.0</v>
      </c>
      <c r="M152" s="204">
        <v>0.0</v>
      </c>
      <c r="N152" s="206">
        <v>0.0</v>
      </c>
      <c r="O152" s="209" t="b">
        <v>1</v>
      </c>
      <c r="P152" s="209" t="b">
        <v>0</v>
      </c>
      <c r="Q152" s="204" t="s">
        <v>4747</v>
      </c>
      <c r="R152" s="204" t="s">
        <v>4815</v>
      </c>
      <c r="S152" s="204" t="s">
        <v>4815</v>
      </c>
      <c r="T152" s="204">
        <v>60.0</v>
      </c>
      <c r="U152" s="204">
        <v>40.0</v>
      </c>
      <c r="V152" s="209" t="b">
        <v>0</v>
      </c>
      <c r="W152" s="210"/>
      <c r="X152" s="210"/>
      <c r="Y152" s="210"/>
    </row>
    <row r="153">
      <c r="A153" s="204" t="s">
        <v>4804</v>
      </c>
      <c r="B153" s="205" t="s">
        <v>596</v>
      </c>
      <c r="C153" s="204" t="s">
        <v>244</v>
      </c>
      <c r="D153" s="204">
        <v>60.0</v>
      </c>
      <c r="E153" s="206">
        <v>-2.0</v>
      </c>
      <c r="F153" s="204" t="s">
        <v>4759</v>
      </c>
      <c r="G153" s="204" t="s">
        <v>4822</v>
      </c>
      <c r="H153" s="204">
        <v>0.0</v>
      </c>
      <c r="I153" s="207">
        <v>0.2826388888888889</v>
      </c>
      <c r="J153" s="208" t="s">
        <v>538</v>
      </c>
      <c r="K153" s="204">
        <v>21.0</v>
      </c>
      <c r="L153" s="207">
        <v>0.17152777777777778</v>
      </c>
      <c r="M153" s="204">
        <v>0.0</v>
      </c>
      <c r="N153" s="206">
        <v>0.0</v>
      </c>
      <c r="O153" s="209" t="b">
        <v>1</v>
      </c>
      <c r="P153" s="209" t="b">
        <v>0</v>
      </c>
      <c r="Q153" s="204" t="s">
        <v>4747</v>
      </c>
      <c r="R153" s="204" t="s">
        <v>4815</v>
      </c>
      <c r="S153" s="212">
        <v>45415.0</v>
      </c>
      <c r="T153" s="204">
        <v>40.0</v>
      </c>
      <c r="U153" s="204">
        <v>60.0</v>
      </c>
      <c r="V153" s="209" t="b">
        <v>0</v>
      </c>
      <c r="W153" s="210"/>
      <c r="X153" s="210"/>
      <c r="Y153" s="210"/>
    </row>
    <row r="154">
      <c r="A154" s="204" t="s">
        <v>4804</v>
      </c>
      <c r="B154" s="205" t="s">
        <v>456</v>
      </c>
      <c r="C154" s="204" t="s">
        <v>162</v>
      </c>
      <c r="D154" s="204">
        <v>60.0</v>
      </c>
      <c r="E154" s="206">
        <v>2.525526316</v>
      </c>
      <c r="F154" s="204" t="s">
        <v>4759</v>
      </c>
      <c r="G154" s="204" t="s">
        <v>4888</v>
      </c>
      <c r="H154" s="204">
        <v>28.0</v>
      </c>
      <c r="I154" s="207">
        <v>0.25277777777777777</v>
      </c>
      <c r="J154" s="208" t="s">
        <v>4843</v>
      </c>
      <c r="K154" s="204">
        <v>28.0</v>
      </c>
      <c r="L154" s="207">
        <v>0.20625</v>
      </c>
      <c r="M154" s="204">
        <v>0.0</v>
      </c>
      <c r="N154" s="206">
        <v>0.0</v>
      </c>
      <c r="O154" s="209" t="b">
        <v>0</v>
      </c>
      <c r="P154" s="209" t="b">
        <v>0</v>
      </c>
      <c r="Q154" s="204" t="s">
        <v>4747</v>
      </c>
      <c r="R154" s="204" t="s">
        <v>4815</v>
      </c>
      <c r="S154" s="204" t="s">
        <v>4816</v>
      </c>
      <c r="T154" s="204">
        <v>40.0</v>
      </c>
      <c r="U154" s="204">
        <v>60.0</v>
      </c>
      <c r="V154" s="209" t="b">
        <v>0</v>
      </c>
      <c r="W154" s="210"/>
      <c r="X154" s="210"/>
      <c r="Y154" s="210"/>
    </row>
    <row r="155">
      <c r="A155" s="204" t="s">
        <v>4804</v>
      </c>
      <c r="B155" s="205" t="s">
        <v>733</v>
      </c>
      <c r="C155" s="204" t="s">
        <v>103</v>
      </c>
      <c r="D155" s="204">
        <v>59.0</v>
      </c>
      <c r="E155" s="206">
        <v>0.1125</v>
      </c>
      <c r="F155" s="204" t="s">
        <v>4744</v>
      </c>
      <c r="G155" s="204" t="s">
        <v>4760</v>
      </c>
      <c r="H155" s="204">
        <v>6.0</v>
      </c>
      <c r="I155" s="207">
        <v>0.2659722222222222</v>
      </c>
      <c r="J155" s="213" t="s">
        <v>4832</v>
      </c>
      <c r="K155" s="204">
        <v>6.0</v>
      </c>
      <c r="L155" s="207">
        <v>0.06597222222222222</v>
      </c>
      <c r="M155" s="211">
        <v>0.2625</v>
      </c>
      <c r="N155" s="211">
        <v>0.2847222222222222</v>
      </c>
      <c r="O155" s="209" t="b">
        <v>1</v>
      </c>
      <c r="P155" s="209" t="b">
        <v>0</v>
      </c>
      <c r="Q155" s="204" t="s">
        <v>4773</v>
      </c>
      <c r="R155" s="204" t="s">
        <v>4797</v>
      </c>
      <c r="S155" s="204" t="s">
        <v>4797</v>
      </c>
      <c r="T155" s="204">
        <v>40.0</v>
      </c>
      <c r="U155" s="204">
        <v>60.0</v>
      </c>
      <c r="V155" s="209" t="b">
        <v>0</v>
      </c>
      <c r="W155" s="210"/>
      <c r="X155" s="210"/>
      <c r="Y155" s="210"/>
    </row>
    <row r="156">
      <c r="A156" s="204" t="s">
        <v>4804</v>
      </c>
      <c r="B156" s="205" t="s">
        <v>4895</v>
      </c>
      <c r="C156" s="204" t="s">
        <v>95</v>
      </c>
      <c r="D156" s="204">
        <v>59.0</v>
      </c>
      <c r="E156" s="206">
        <v>-1.0</v>
      </c>
      <c r="F156" s="204" t="s">
        <v>4759</v>
      </c>
      <c r="G156" s="204" t="s">
        <v>4896</v>
      </c>
      <c r="H156" s="204">
        <v>0.0</v>
      </c>
      <c r="I156" s="207">
        <v>0.0</v>
      </c>
      <c r="J156" s="213" t="s">
        <v>538</v>
      </c>
      <c r="K156" s="204">
        <v>0.0</v>
      </c>
      <c r="L156" s="207">
        <v>0.0</v>
      </c>
      <c r="M156" s="206">
        <v>0.0</v>
      </c>
      <c r="N156" s="206">
        <v>0.0</v>
      </c>
      <c r="O156" s="209" t="b">
        <v>0</v>
      </c>
      <c r="P156" s="209" t="b">
        <v>1</v>
      </c>
      <c r="Q156" s="204" t="s">
        <v>4762</v>
      </c>
      <c r="R156" s="204" t="s">
        <v>4815</v>
      </c>
      <c r="S156" s="204" t="s">
        <v>4815</v>
      </c>
      <c r="T156" s="204">
        <v>40.0</v>
      </c>
      <c r="U156" s="204">
        <v>60.0</v>
      </c>
      <c r="V156" s="209" t="b">
        <v>0</v>
      </c>
      <c r="W156" s="210"/>
      <c r="X156" s="210"/>
      <c r="Y156" s="210"/>
    </row>
    <row r="157">
      <c r="A157" s="204" t="s">
        <v>4804</v>
      </c>
      <c r="B157" s="205" t="s">
        <v>4897</v>
      </c>
      <c r="C157" s="204" t="s">
        <v>103</v>
      </c>
      <c r="D157" s="204">
        <v>59.0</v>
      </c>
      <c r="E157" s="206">
        <v>0.0</v>
      </c>
      <c r="F157" s="204" t="s">
        <v>4759</v>
      </c>
      <c r="G157" s="204" t="s">
        <v>4898</v>
      </c>
      <c r="H157" s="204">
        <v>0.0</v>
      </c>
      <c r="I157" s="207">
        <v>0.0</v>
      </c>
      <c r="J157" s="208" t="s">
        <v>538</v>
      </c>
      <c r="K157" s="204">
        <v>0.0</v>
      </c>
      <c r="L157" s="207">
        <v>0.0</v>
      </c>
      <c r="M157" s="204">
        <v>0.0</v>
      </c>
      <c r="N157" s="206">
        <v>0.0</v>
      </c>
      <c r="O157" s="209" t="b">
        <v>0</v>
      </c>
      <c r="P157" s="209" t="b">
        <v>0</v>
      </c>
      <c r="Q157" s="204" t="s">
        <v>4762</v>
      </c>
      <c r="R157" s="204" t="s">
        <v>4815</v>
      </c>
      <c r="S157" s="204" t="s">
        <v>4815</v>
      </c>
      <c r="T157" s="204">
        <v>40.0</v>
      </c>
      <c r="U157" s="204">
        <v>60.0</v>
      </c>
      <c r="V157" s="209" t="b">
        <v>0</v>
      </c>
      <c r="W157" s="210"/>
      <c r="X157" s="210"/>
      <c r="Y157" s="210"/>
    </row>
    <row r="158">
      <c r="A158" s="204" t="s">
        <v>4804</v>
      </c>
      <c r="B158" s="205" t="s">
        <v>522</v>
      </c>
      <c r="C158" s="204" t="s">
        <v>162</v>
      </c>
      <c r="D158" s="204">
        <v>59.0</v>
      </c>
      <c r="E158" s="206">
        <v>-1.16</v>
      </c>
      <c r="F158" s="204" t="s">
        <v>4767</v>
      </c>
      <c r="G158" s="204" t="s">
        <v>4899</v>
      </c>
      <c r="H158" s="204">
        <v>16.0</v>
      </c>
      <c r="I158" s="207">
        <v>0.2611111111111111</v>
      </c>
      <c r="J158" s="213" t="s">
        <v>4887</v>
      </c>
      <c r="K158" s="204">
        <v>16.0</v>
      </c>
      <c r="L158" s="207">
        <v>0.12916666666666668</v>
      </c>
      <c r="M158" s="211">
        <v>0.26180555555555557</v>
      </c>
      <c r="N158" s="206">
        <v>0.0</v>
      </c>
      <c r="O158" s="209" t="b">
        <v>1</v>
      </c>
      <c r="P158" s="209" t="b">
        <v>0</v>
      </c>
      <c r="Q158" s="204" t="s">
        <v>4747</v>
      </c>
      <c r="R158" s="212">
        <v>45415.0</v>
      </c>
      <c r="S158" s="212">
        <v>45415.0</v>
      </c>
      <c r="T158" s="204">
        <v>40.0</v>
      </c>
      <c r="U158" s="204">
        <v>60.0</v>
      </c>
      <c r="V158" s="209" t="b">
        <v>0</v>
      </c>
      <c r="W158" s="210"/>
      <c r="X158" s="210"/>
      <c r="Y158" s="210"/>
    </row>
    <row r="159">
      <c r="A159" s="204" t="s">
        <v>4804</v>
      </c>
      <c r="B159" s="205" t="s">
        <v>833</v>
      </c>
      <c r="C159" s="204" t="s">
        <v>90</v>
      </c>
      <c r="D159" s="204">
        <v>59.0</v>
      </c>
      <c r="E159" s="206">
        <v>-2.0</v>
      </c>
      <c r="F159" s="204" t="s">
        <v>4759</v>
      </c>
      <c r="G159" s="204" t="s">
        <v>4770</v>
      </c>
      <c r="H159" s="204">
        <v>0.0</v>
      </c>
      <c r="I159" s="207">
        <v>0.0</v>
      </c>
      <c r="J159" s="208" t="s">
        <v>538</v>
      </c>
      <c r="K159" s="204">
        <v>33.0</v>
      </c>
      <c r="L159" s="207">
        <v>0.0</v>
      </c>
      <c r="M159" s="204">
        <v>0.0</v>
      </c>
      <c r="N159" s="204">
        <v>0.0</v>
      </c>
      <c r="O159" s="209" t="b">
        <v>1</v>
      </c>
      <c r="P159" s="209" t="b">
        <v>0</v>
      </c>
      <c r="Q159" s="204" t="s">
        <v>4747</v>
      </c>
      <c r="R159" s="204" t="s">
        <v>4815</v>
      </c>
      <c r="S159" s="204" t="s">
        <v>4816</v>
      </c>
      <c r="T159" s="204">
        <v>40.0</v>
      </c>
      <c r="U159" s="204">
        <v>40.0</v>
      </c>
      <c r="V159" s="209" t="b">
        <v>0</v>
      </c>
      <c r="W159" s="210"/>
      <c r="X159" s="210"/>
      <c r="Y159" s="210"/>
    </row>
    <row r="160">
      <c r="A160" s="204" t="s">
        <v>4804</v>
      </c>
      <c r="B160" s="205" t="s">
        <v>722</v>
      </c>
      <c r="C160" s="204" t="s">
        <v>116</v>
      </c>
      <c r="D160" s="204">
        <v>59.0</v>
      </c>
      <c r="E160" s="206">
        <v>0.4286842105</v>
      </c>
      <c r="F160" s="204" t="s">
        <v>4767</v>
      </c>
      <c r="G160" s="204" t="s">
        <v>4755</v>
      </c>
      <c r="H160" s="204">
        <v>12.0</v>
      </c>
      <c r="I160" s="207">
        <v>0.24861111111111112</v>
      </c>
      <c r="J160" s="213" t="s">
        <v>4900</v>
      </c>
      <c r="K160" s="204">
        <v>12.0</v>
      </c>
      <c r="L160" s="207">
        <v>0.09791666666666667</v>
      </c>
      <c r="M160" s="211">
        <v>0.2534722222222222</v>
      </c>
      <c r="N160" s="211">
        <v>0.2534722222222222</v>
      </c>
      <c r="O160" s="209" t="b">
        <v>0</v>
      </c>
      <c r="P160" s="209" t="b">
        <v>0</v>
      </c>
      <c r="Q160" s="204" t="s">
        <v>4747</v>
      </c>
      <c r="R160" s="204" t="s">
        <v>4815</v>
      </c>
      <c r="S160" s="204" t="s">
        <v>4797</v>
      </c>
      <c r="T160" s="204">
        <v>80.0</v>
      </c>
      <c r="U160" s="204">
        <v>40.0</v>
      </c>
      <c r="V160" s="209" t="b">
        <v>0</v>
      </c>
      <c r="W160" s="210"/>
      <c r="X160" s="210"/>
      <c r="Y160" s="210"/>
    </row>
    <row r="161">
      <c r="A161" s="204" t="s">
        <v>4804</v>
      </c>
      <c r="B161" s="205" t="s">
        <v>4901</v>
      </c>
      <c r="C161" s="204" t="s">
        <v>110</v>
      </c>
      <c r="D161" s="204">
        <v>59.0</v>
      </c>
      <c r="E161" s="206">
        <v>0.0</v>
      </c>
      <c r="F161" s="204" t="s">
        <v>4759</v>
      </c>
      <c r="G161" s="204" t="s">
        <v>4777</v>
      </c>
      <c r="H161" s="204">
        <v>0.0</v>
      </c>
      <c r="I161" s="207">
        <v>0.16666666666666666</v>
      </c>
      <c r="J161" s="208" t="s">
        <v>538</v>
      </c>
      <c r="K161" s="204">
        <v>3.0</v>
      </c>
      <c r="L161" s="207">
        <v>0.022222222222222223</v>
      </c>
      <c r="M161" s="204">
        <v>0.0</v>
      </c>
      <c r="N161" s="206">
        <v>0.0</v>
      </c>
      <c r="O161" s="209" t="b">
        <v>0</v>
      </c>
      <c r="P161" s="209" t="b">
        <v>0</v>
      </c>
      <c r="Q161" s="204" t="s">
        <v>4762</v>
      </c>
      <c r="R161" s="204" t="s">
        <v>4815</v>
      </c>
      <c r="S161" s="204" t="s">
        <v>4815</v>
      </c>
      <c r="T161" s="204">
        <v>20.0</v>
      </c>
      <c r="U161" s="204">
        <v>60.0</v>
      </c>
      <c r="V161" s="209" t="b">
        <v>0</v>
      </c>
      <c r="W161" s="210"/>
      <c r="X161" s="210"/>
      <c r="Y161" s="210"/>
    </row>
    <row r="162">
      <c r="A162" s="204" t="s">
        <v>4804</v>
      </c>
      <c r="B162" s="205" t="s">
        <v>213</v>
      </c>
      <c r="C162" s="204" t="s">
        <v>143</v>
      </c>
      <c r="D162" s="204">
        <v>59.0</v>
      </c>
      <c r="E162" s="206">
        <v>-2.0</v>
      </c>
      <c r="F162" s="204" t="s">
        <v>4759</v>
      </c>
      <c r="G162" s="204" t="s">
        <v>4840</v>
      </c>
      <c r="H162" s="204">
        <v>0.0</v>
      </c>
      <c r="I162" s="207">
        <v>0.0</v>
      </c>
      <c r="J162" s="208" t="s">
        <v>538</v>
      </c>
      <c r="K162" s="204">
        <v>30.0</v>
      </c>
      <c r="L162" s="207">
        <v>0.0</v>
      </c>
      <c r="M162" s="204">
        <v>0.0</v>
      </c>
      <c r="N162" s="204">
        <v>0.0</v>
      </c>
      <c r="O162" s="209" t="b">
        <v>1</v>
      </c>
      <c r="P162" s="209" t="b">
        <v>0</v>
      </c>
      <c r="Q162" s="204" t="s">
        <v>4747</v>
      </c>
      <c r="R162" s="204" t="s">
        <v>4815</v>
      </c>
      <c r="S162" s="204" t="s">
        <v>4816</v>
      </c>
      <c r="T162" s="204">
        <v>60.0</v>
      </c>
      <c r="U162" s="204">
        <v>60.0</v>
      </c>
      <c r="V162" s="209" t="b">
        <v>0</v>
      </c>
      <c r="W162" s="210"/>
      <c r="X162" s="210"/>
      <c r="Y162" s="210"/>
    </row>
    <row r="163">
      <c r="A163" s="204" t="s">
        <v>4804</v>
      </c>
      <c r="B163" s="205" t="s">
        <v>761</v>
      </c>
      <c r="C163" s="204" t="s">
        <v>256</v>
      </c>
      <c r="D163" s="204">
        <v>59.0</v>
      </c>
      <c r="E163" s="206">
        <v>2.415</v>
      </c>
      <c r="F163" s="204" t="s">
        <v>4767</v>
      </c>
      <c r="G163" s="204" t="s">
        <v>4892</v>
      </c>
      <c r="H163" s="204">
        <v>28.0</v>
      </c>
      <c r="I163" s="207">
        <v>0.26180555555555557</v>
      </c>
      <c r="J163" s="208" t="s">
        <v>4857</v>
      </c>
      <c r="K163" s="204">
        <v>28.0</v>
      </c>
      <c r="L163" s="207">
        <v>0.19236111111111112</v>
      </c>
      <c r="M163" s="211">
        <v>0.2520833333333333</v>
      </c>
      <c r="N163" s="206">
        <v>0.0</v>
      </c>
      <c r="O163" s="209" t="b">
        <v>0</v>
      </c>
      <c r="P163" s="209" t="b">
        <v>0</v>
      </c>
      <c r="Q163" s="204" t="s">
        <v>4747</v>
      </c>
      <c r="R163" s="204" t="s">
        <v>4797</v>
      </c>
      <c r="S163" s="204" t="s">
        <v>4797</v>
      </c>
      <c r="T163" s="204">
        <v>40.0</v>
      </c>
      <c r="U163" s="204">
        <v>60.0</v>
      </c>
      <c r="V163" s="209" t="b">
        <v>0</v>
      </c>
      <c r="W163" s="210"/>
      <c r="X163" s="210"/>
      <c r="Y163" s="210"/>
    </row>
    <row r="164">
      <c r="A164" s="204" t="s">
        <v>4804</v>
      </c>
      <c r="B164" s="205" t="s">
        <v>4902</v>
      </c>
      <c r="C164" s="204" t="s">
        <v>197</v>
      </c>
      <c r="D164" s="204">
        <v>59.0</v>
      </c>
      <c r="E164" s="206">
        <v>-2.0</v>
      </c>
      <c r="F164" s="204" t="s">
        <v>4759</v>
      </c>
      <c r="G164" s="204" t="s">
        <v>4883</v>
      </c>
      <c r="H164" s="204">
        <v>0.0</v>
      </c>
      <c r="I164" s="207">
        <v>0.0</v>
      </c>
      <c r="J164" s="208" t="s">
        <v>538</v>
      </c>
      <c r="K164" s="204">
        <v>20.0</v>
      </c>
      <c r="L164" s="207">
        <v>0.0</v>
      </c>
      <c r="M164" s="204">
        <v>0.0</v>
      </c>
      <c r="N164" s="204">
        <v>0.0</v>
      </c>
      <c r="O164" s="209" t="b">
        <v>1</v>
      </c>
      <c r="P164" s="209" t="b">
        <v>0</v>
      </c>
      <c r="Q164" s="204" t="s">
        <v>4747</v>
      </c>
      <c r="R164" s="212">
        <v>45415.0</v>
      </c>
      <c r="S164" s="212">
        <v>45415.0</v>
      </c>
      <c r="T164" s="204">
        <v>60.0</v>
      </c>
      <c r="U164" s="204">
        <v>60.0</v>
      </c>
      <c r="V164" s="209" t="b">
        <v>0</v>
      </c>
      <c r="W164" s="210"/>
      <c r="X164" s="210"/>
      <c r="Y164" s="210"/>
    </row>
    <row r="165">
      <c r="A165" s="204" t="s">
        <v>4804</v>
      </c>
      <c r="B165" s="205" t="s">
        <v>459</v>
      </c>
      <c r="C165" s="204" t="s">
        <v>98</v>
      </c>
      <c r="D165" s="204">
        <v>59.0</v>
      </c>
      <c r="E165" s="206">
        <v>-2.0</v>
      </c>
      <c r="F165" s="204" t="s">
        <v>4759</v>
      </c>
      <c r="G165" s="204" t="s">
        <v>4827</v>
      </c>
      <c r="H165" s="204">
        <v>0.0</v>
      </c>
      <c r="I165" s="207">
        <v>0.20833333333333334</v>
      </c>
      <c r="J165" s="208" t="s">
        <v>538</v>
      </c>
      <c r="K165" s="204">
        <v>31.0</v>
      </c>
      <c r="L165" s="207">
        <v>0.1798611111111111</v>
      </c>
      <c r="M165" s="204">
        <v>0.0</v>
      </c>
      <c r="N165" s="204">
        <v>0.0</v>
      </c>
      <c r="O165" s="209" t="b">
        <v>1</v>
      </c>
      <c r="P165" s="209" t="b">
        <v>0</v>
      </c>
      <c r="Q165" s="204" t="s">
        <v>4747</v>
      </c>
      <c r="R165" s="204" t="s">
        <v>4815</v>
      </c>
      <c r="S165" s="204" t="s">
        <v>4815</v>
      </c>
      <c r="T165" s="204">
        <v>60.0</v>
      </c>
      <c r="U165" s="204">
        <v>60.0</v>
      </c>
      <c r="V165" s="209" t="b">
        <v>0</v>
      </c>
      <c r="W165" s="210"/>
      <c r="X165" s="210"/>
      <c r="Y165" s="210"/>
    </row>
    <row r="166">
      <c r="A166" s="204" t="s">
        <v>4804</v>
      </c>
      <c r="B166" s="205" t="s">
        <v>677</v>
      </c>
      <c r="C166" s="204" t="s">
        <v>244</v>
      </c>
      <c r="D166" s="204">
        <v>58.0</v>
      </c>
      <c r="E166" s="206">
        <v>1.875</v>
      </c>
      <c r="F166" s="204" t="s">
        <v>4767</v>
      </c>
      <c r="G166" s="204" t="s">
        <v>4763</v>
      </c>
      <c r="H166" s="204">
        <v>25.0</v>
      </c>
      <c r="I166" s="207">
        <v>0.2513888888888889</v>
      </c>
      <c r="J166" s="208" t="s">
        <v>4836</v>
      </c>
      <c r="K166" s="204">
        <v>25.0</v>
      </c>
      <c r="L166" s="207">
        <v>0.18055555555555555</v>
      </c>
      <c r="M166" s="207">
        <v>0.2638888888888889</v>
      </c>
      <c r="N166" s="207">
        <v>0.2548611111111111</v>
      </c>
      <c r="O166" s="209" t="b">
        <v>0</v>
      </c>
      <c r="P166" s="209" t="b">
        <v>0</v>
      </c>
      <c r="Q166" s="204" t="s">
        <v>4747</v>
      </c>
      <c r="R166" s="204" t="s">
        <v>4816</v>
      </c>
      <c r="S166" s="204" t="s">
        <v>4816</v>
      </c>
      <c r="T166" s="204">
        <v>40.0</v>
      </c>
      <c r="U166" s="204">
        <v>60.0</v>
      </c>
      <c r="V166" s="209" t="b">
        <v>0</v>
      </c>
      <c r="W166" s="210"/>
      <c r="X166" s="210"/>
      <c r="Y166" s="210"/>
    </row>
    <row r="167">
      <c r="A167" s="204" t="s">
        <v>4804</v>
      </c>
      <c r="B167" s="205" t="s">
        <v>4903</v>
      </c>
      <c r="C167" s="204" t="s">
        <v>256</v>
      </c>
      <c r="D167" s="204">
        <v>58.0</v>
      </c>
      <c r="E167" s="206">
        <v>0.9947368421</v>
      </c>
      <c r="F167" s="204" t="s">
        <v>4759</v>
      </c>
      <c r="G167" s="204" t="s">
        <v>4896</v>
      </c>
      <c r="H167" s="204">
        <v>18.0</v>
      </c>
      <c r="I167" s="207">
        <v>0.2604166666666667</v>
      </c>
      <c r="J167" s="213" t="s">
        <v>4783</v>
      </c>
      <c r="K167" s="204">
        <v>18.0</v>
      </c>
      <c r="L167" s="207">
        <v>0.1388888888888889</v>
      </c>
      <c r="M167" s="206">
        <v>0.0</v>
      </c>
      <c r="N167" s="206">
        <v>0.0</v>
      </c>
      <c r="O167" s="209" t="b">
        <v>0</v>
      </c>
      <c r="P167" s="209" t="b">
        <v>0</v>
      </c>
      <c r="Q167" s="204" t="s">
        <v>4747</v>
      </c>
      <c r="R167" s="204" t="s">
        <v>4815</v>
      </c>
      <c r="S167" s="212">
        <v>45415.0</v>
      </c>
      <c r="T167" s="204">
        <v>40.0</v>
      </c>
      <c r="U167" s="204">
        <v>60.0</v>
      </c>
      <c r="V167" s="209" t="b">
        <v>0</v>
      </c>
      <c r="W167" s="210"/>
      <c r="X167" s="210"/>
      <c r="Y167" s="210"/>
    </row>
    <row r="168">
      <c r="A168" s="204" t="s">
        <v>4804</v>
      </c>
      <c r="B168" s="205" t="s">
        <v>756</v>
      </c>
      <c r="C168" s="204" t="s">
        <v>259</v>
      </c>
      <c r="D168" s="204">
        <v>58.0</v>
      </c>
      <c r="E168" s="206">
        <v>-1.313157895</v>
      </c>
      <c r="F168" s="204" t="s">
        <v>4767</v>
      </c>
      <c r="G168" s="204" t="s">
        <v>4760</v>
      </c>
      <c r="H168" s="204">
        <v>15.0</v>
      </c>
      <c r="I168" s="207">
        <v>0.2590277777777778</v>
      </c>
      <c r="J168" s="208" t="s">
        <v>4839</v>
      </c>
      <c r="K168" s="204">
        <v>15.0</v>
      </c>
      <c r="L168" s="207">
        <v>0.10555555555555556</v>
      </c>
      <c r="M168" s="211">
        <v>0.2722222222222222</v>
      </c>
      <c r="N168" s="206">
        <v>0.0</v>
      </c>
      <c r="O168" s="209" t="b">
        <v>1</v>
      </c>
      <c r="P168" s="209" t="b">
        <v>0</v>
      </c>
      <c r="Q168" s="204" t="s">
        <v>4773</v>
      </c>
      <c r="R168" s="204" t="s">
        <v>4816</v>
      </c>
      <c r="S168" s="204" t="s">
        <v>4815</v>
      </c>
      <c r="T168" s="204">
        <v>40.0</v>
      </c>
      <c r="U168" s="204">
        <v>60.0</v>
      </c>
      <c r="V168" s="209" t="b">
        <v>0</v>
      </c>
      <c r="W168" s="210"/>
      <c r="X168" s="210"/>
      <c r="Y168" s="210"/>
    </row>
    <row r="169">
      <c r="A169" s="204" t="s">
        <v>4804</v>
      </c>
      <c r="B169" s="205" t="s">
        <v>4904</v>
      </c>
      <c r="C169" s="204" t="s">
        <v>113</v>
      </c>
      <c r="D169" s="204">
        <v>58.0</v>
      </c>
      <c r="E169" s="206">
        <v>0.6927631579</v>
      </c>
      <c r="F169" s="204" t="s">
        <v>4767</v>
      </c>
      <c r="G169" s="204" t="s">
        <v>4785</v>
      </c>
      <c r="H169" s="204">
        <v>15.0</v>
      </c>
      <c r="I169" s="207">
        <v>0.26180555555555557</v>
      </c>
      <c r="J169" s="208" t="s">
        <v>4857</v>
      </c>
      <c r="K169" s="204">
        <v>15.0</v>
      </c>
      <c r="L169" s="207">
        <v>0.10694444444444444</v>
      </c>
      <c r="M169" s="207">
        <v>0.2659722222222222</v>
      </c>
      <c r="N169" s="207">
        <v>0.27569444444444446</v>
      </c>
      <c r="O169" s="209" t="b">
        <v>0</v>
      </c>
      <c r="P169" s="209" t="b">
        <v>0</v>
      </c>
      <c r="Q169" s="204" t="s">
        <v>4773</v>
      </c>
      <c r="R169" s="204" t="s">
        <v>4815</v>
      </c>
      <c r="S169" s="204" t="s">
        <v>4815</v>
      </c>
      <c r="T169" s="204">
        <v>60.0</v>
      </c>
      <c r="U169" s="204">
        <v>60.0</v>
      </c>
      <c r="V169" s="209" t="b">
        <v>0</v>
      </c>
      <c r="W169" s="210"/>
      <c r="X169" s="210"/>
      <c r="Y169" s="210"/>
    </row>
    <row r="170">
      <c r="A170" s="204" t="s">
        <v>4804</v>
      </c>
      <c r="B170" s="205" t="s">
        <v>4905</v>
      </c>
      <c r="C170" s="204" t="s">
        <v>264</v>
      </c>
      <c r="D170" s="204">
        <v>57.0</v>
      </c>
      <c r="E170" s="206">
        <v>0.0</v>
      </c>
      <c r="F170" s="204" t="s">
        <v>4759</v>
      </c>
      <c r="G170" s="204" t="s">
        <v>4763</v>
      </c>
      <c r="H170" s="204">
        <v>0.0</v>
      </c>
      <c r="I170" s="207">
        <v>0.0</v>
      </c>
      <c r="J170" s="213" t="s">
        <v>538</v>
      </c>
      <c r="K170" s="204">
        <v>29.0</v>
      </c>
      <c r="L170" s="207">
        <v>0.0</v>
      </c>
      <c r="M170" s="206">
        <v>0.0</v>
      </c>
      <c r="N170" s="206">
        <v>0.0</v>
      </c>
      <c r="O170" s="209" t="b">
        <v>0</v>
      </c>
      <c r="P170" s="209" t="b">
        <v>0</v>
      </c>
      <c r="Q170" s="204" t="s">
        <v>4762</v>
      </c>
      <c r="R170" s="204">
        <v>0.0</v>
      </c>
      <c r="S170" s="204">
        <v>0.0</v>
      </c>
      <c r="T170" s="204">
        <v>20.0</v>
      </c>
      <c r="U170" s="204">
        <v>60.0</v>
      </c>
      <c r="V170" s="209" t="b">
        <v>0</v>
      </c>
      <c r="W170" s="210"/>
      <c r="X170" s="210"/>
      <c r="Y170" s="210"/>
    </row>
    <row r="171">
      <c r="A171" s="204" t="s">
        <v>4804</v>
      </c>
      <c r="B171" s="205" t="s">
        <v>463</v>
      </c>
      <c r="C171" s="204" t="s">
        <v>244</v>
      </c>
      <c r="D171" s="204">
        <v>57.0</v>
      </c>
      <c r="E171" s="206">
        <v>1.766842105</v>
      </c>
      <c r="F171" s="204" t="s">
        <v>4759</v>
      </c>
      <c r="G171" s="204" t="s">
        <v>4770</v>
      </c>
      <c r="H171" s="204">
        <v>24.0</v>
      </c>
      <c r="I171" s="207">
        <v>0.2604166666666667</v>
      </c>
      <c r="J171" s="213" t="s">
        <v>4783</v>
      </c>
      <c r="K171" s="204">
        <v>24.0</v>
      </c>
      <c r="L171" s="207">
        <v>0.17569444444444443</v>
      </c>
      <c r="M171" s="206">
        <v>0.0</v>
      </c>
      <c r="N171" s="206">
        <v>0.0</v>
      </c>
      <c r="O171" s="209" t="b">
        <v>0</v>
      </c>
      <c r="P171" s="209" t="b">
        <v>0</v>
      </c>
      <c r="Q171" s="204" t="s">
        <v>4747</v>
      </c>
      <c r="R171" s="204" t="s">
        <v>4815</v>
      </c>
      <c r="S171" s="204" t="s">
        <v>4815</v>
      </c>
      <c r="T171" s="204">
        <v>40.0</v>
      </c>
      <c r="U171" s="204">
        <v>40.0</v>
      </c>
      <c r="V171" s="209" t="b">
        <v>0</v>
      </c>
      <c r="W171" s="210"/>
      <c r="X171" s="210"/>
      <c r="Y171" s="210"/>
    </row>
    <row r="172">
      <c r="A172" s="204" t="s">
        <v>4804</v>
      </c>
      <c r="B172" s="205" t="s">
        <v>4906</v>
      </c>
      <c r="C172" s="204" t="s">
        <v>177</v>
      </c>
      <c r="D172" s="204">
        <v>57.0</v>
      </c>
      <c r="E172" s="206">
        <v>0.0</v>
      </c>
      <c r="F172" s="204" t="s">
        <v>4759</v>
      </c>
      <c r="G172" s="204" t="s">
        <v>4763</v>
      </c>
      <c r="H172" s="204">
        <v>0.0</v>
      </c>
      <c r="I172" s="207">
        <v>0.0</v>
      </c>
      <c r="J172" s="213" t="s">
        <v>538</v>
      </c>
      <c r="K172" s="204">
        <v>26.0</v>
      </c>
      <c r="L172" s="207">
        <v>0.0</v>
      </c>
      <c r="M172" s="206">
        <v>0.0</v>
      </c>
      <c r="N172" s="206">
        <v>0.0</v>
      </c>
      <c r="O172" s="209" t="b">
        <v>0</v>
      </c>
      <c r="P172" s="209" t="b">
        <v>0</v>
      </c>
      <c r="Q172" s="204" t="s">
        <v>4773</v>
      </c>
      <c r="R172" s="204" t="s">
        <v>4815</v>
      </c>
      <c r="S172" s="204" t="s">
        <v>4815</v>
      </c>
      <c r="T172" s="204">
        <v>40.0</v>
      </c>
      <c r="U172" s="204">
        <v>60.0</v>
      </c>
      <c r="V172" s="209" t="b">
        <v>0</v>
      </c>
      <c r="W172" s="210"/>
      <c r="X172" s="210"/>
      <c r="Y172" s="210"/>
    </row>
    <row r="173">
      <c r="A173" s="204" t="s">
        <v>4804</v>
      </c>
      <c r="B173" s="205" t="s">
        <v>719</v>
      </c>
      <c r="C173" s="204" t="s">
        <v>143</v>
      </c>
      <c r="D173" s="204">
        <v>57.0</v>
      </c>
      <c r="E173" s="206">
        <v>1.273552632</v>
      </c>
      <c r="F173" s="204" t="s">
        <v>4744</v>
      </c>
      <c r="G173" s="204" t="s">
        <v>4755</v>
      </c>
      <c r="H173" s="204">
        <v>9.0</v>
      </c>
      <c r="I173" s="207">
        <v>0.27291666666666664</v>
      </c>
      <c r="J173" s="213" t="s">
        <v>4867</v>
      </c>
      <c r="K173" s="204">
        <v>9.0</v>
      </c>
      <c r="L173" s="207">
        <v>0.07916666666666666</v>
      </c>
      <c r="M173" s="211">
        <v>0.26319444444444445</v>
      </c>
      <c r="N173" s="206">
        <v>0.0</v>
      </c>
      <c r="O173" s="209" t="b">
        <v>0</v>
      </c>
      <c r="P173" s="209" t="b">
        <v>1</v>
      </c>
      <c r="Q173" s="204" t="s">
        <v>4747</v>
      </c>
      <c r="R173" s="204" t="s">
        <v>4816</v>
      </c>
      <c r="S173" s="204" t="s">
        <v>4816</v>
      </c>
      <c r="T173" s="204">
        <v>60.0</v>
      </c>
      <c r="U173" s="204">
        <v>40.0</v>
      </c>
      <c r="V173" s="209" t="b">
        <v>0</v>
      </c>
      <c r="W173" s="210"/>
      <c r="X173" s="210"/>
      <c r="Y173" s="210"/>
    </row>
    <row r="174">
      <c r="A174" s="204" t="s">
        <v>4804</v>
      </c>
      <c r="B174" s="205" t="s">
        <v>689</v>
      </c>
      <c r="C174" s="204" t="s">
        <v>241</v>
      </c>
      <c r="D174" s="204">
        <v>57.0</v>
      </c>
      <c r="E174" s="206">
        <v>0.0</v>
      </c>
      <c r="F174" s="204" t="s">
        <v>4759</v>
      </c>
      <c r="G174" s="204" t="s">
        <v>4854</v>
      </c>
      <c r="H174" s="204">
        <v>0.0</v>
      </c>
      <c r="I174" s="207">
        <v>0.0</v>
      </c>
      <c r="J174" s="208" t="s">
        <v>538</v>
      </c>
      <c r="K174" s="204">
        <v>25.0</v>
      </c>
      <c r="L174" s="207">
        <v>0.0</v>
      </c>
      <c r="M174" s="206">
        <v>0.0</v>
      </c>
      <c r="N174" s="206">
        <v>0.0</v>
      </c>
      <c r="O174" s="209" t="b">
        <v>0</v>
      </c>
      <c r="P174" s="209" t="b">
        <v>0</v>
      </c>
      <c r="Q174" s="204" t="s">
        <v>4752</v>
      </c>
      <c r="R174" s="204" t="s">
        <v>4815</v>
      </c>
      <c r="S174" s="204" t="s">
        <v>4815</v>
      </c>
      <c r="T174" s="204">
        <v>60.0</v>
      </c>
      <c r="U174" s="204">
        <v>40.0</v>
      </c>
      <c r="V174" s="209" t="b">
        <v>0</v>
      </c>
      <c r="W174" s="210"/>
      <c r="X174" s="210"/>
      <c r="Y174" s="210"/>
    </row>
    <row r="175">
      <c r="A175" s="204" t="s">
        <v>4804</v>
      </c>
      <c r="B175" s="205" t="s">
        <v>771</v>
      </c>
      <c r="C175" s="204" t="s">
        <v>98</v>
      </c>
      <c r="D175" s="204">
        <v>57.0</v>
      </c>
      <c r="E175" s="206">
        <v>-2.0</v>
      </c>
      <c r="F175" s="204" t="s">
        <v>4759</v>
      </c>
      <c r="G175" s="204" t="s">
        <v>4907</v>
      </c>
      <c r="H175" s="204">
        <v>0.0</v>
      </c>
      <c r="I175" s="207">
        <v>0.0</v>
      </c>
      <c r="J175" s="208" t="s">
        <v>538</v>
      </c>
      <c r="K175" s="204">
        <v>15.0</v>
      </c>
      <c r="L175" s="207">
        <v>0.0</v>
      </c>
      <c r="M175" s="206">
        <v>0.0</v>
      </c>
      <c r="N175" s="206">
        <v>0.0</v>
      </c>
      <c r="O175" s="209" t="b">
        <v>1</v>
      </c>
      <c r="P175" s="209" t="b">
        <v>0</v>
      </c>
      <c r="Q175" s="204" t="s">
        <v>4773</v>
      </c>
      <c r="R175" s="204" t="s">
        <v>4815</v>
      </c>
      <c r="S175" s="204" t="s">
        <v>4815</v>
      </c>
      <c r="T175" s="204">
        <v>40.0</v>
      </c>
      <c r="U175" s="204">
        <v>60.0</v>
      </c>
      <c r="V175" s="209" t="b">
        <v>0</v>
      </c>
      <c r="W175" s="210"/>
      <c r="X175" s="210"/>
      <c r="Y175" s="210"/>
    </row>
    <row r="176">
      <c r="A176" s="204" t="s">
        <v>4804</v>
      </c>
      <c r="B176" s="205" t="s">
        <v>738</v>
      </c>
      <c r="C176" s="204" t="s">
        <v>249</v>
      </c>
      <c r="D176" s="204">
        <v>57.0</v>
      </c>
      <c r="E176" s="206">
        <v>1.502368421</v>
      </c>
      <c r="F176" s="204" t="s">
        <v>4759</v>
      </c>
      <c r="G176" s="204" t="s">
        <v>4856</v>
      </c>
      <c r="H176" s="204">
        <v>22.0</v>
      </c>
      <c r="I176" s="207">
        <v>0.2652777777777778</v>
      </c>
      <c r="J176" s="208" t="s">
        <v>4845</v>
      </c>
      <c r="K176" s="204">
        <v>22.0</v>
      </c>
      <c r="L176" s="207">
        <v>0.15694444444444444</v>
      </c>
      <c r="M176" s="206">
        <v>0.0</v>
      </c>
      <c r="N176" s="206">
        <v>0.0</v>
      </c>
      <c r="O176" s="209" t="b">
        <v>0</v>
      </c>
      <c r="P176" s="209" t="b">
        <v>0</v>
      </c>
      <c r="Q176" s="204" t="s">
        <v>4747</v>
      </c>
      <c r="R176" s="204" t="s">
        <v>4815</v>
      </c>
      <c r="S176" s="204" t="s">
        <v>4815</v>
      </c>
      <c r="T176" s="204">
        <v>40.0</v>
      </c>
      <c r="U176" s="204">
        <v>60.0</v>
      </c>
      <c r="V176" s="209" t="b">
        <v>0</v>
      </c>
      <c r="W176" s="210"/>
      <c r="X176" s="210"/>
      <c r="Y176" s="210"/>
    </row>
    <row r="177">
      <c r="A177" s="204" t="s">
        <v>4804</v>
      </c>
      <c r="B177" s="205" t="s">
        <v>672</v>
      </c>
      <c r="C177" s="204" t="s">
        <v>95</v>
      </c>
      <c r="D177" s="204">
        <v>57.0</v>
      </c>
      <c r="E177" s="206">
        <v>0.3055263158</v>
      </c>
      <c r="F177" s="204" t="s">
        <v>4759</v>
      </c>
      <c r="G177" s="204" t="s">
        <v>4871</v>
      </c>
      <c r="H177" s="204">
        <v>9.0</v>
      </c>
      <c r="I177" s="207">
        <v>0.29583333333333334</v>
      </c>
      <c r="J177" s="208" t="s">
        <v>4908</v>
      </c>
      <c r="K177" s="204">
        <v>9.0</v>
      </c>
      <c r="L177" s="207">
        <v>0.09166666666666666</v>
      </c>
      <c r="M177" s="206">
        <v>0.0</v>
      </c>
      <c r="N177" s="204">
        <v>0.0</v>
      </c>
      <c r="O177" s="209" t="b">
        <v>0</v>
      </c>
      <c r="P177" s="209" t="b">
        <v>0</v>
      </c>
      <c r="Q177" s="204" t="s">
        <v>4752</v>
      </c>
      <c r="R177" s="212">
        <v>45415.0</v>
      </c>
      <c r="S177" s="204" t="s">
        <v>4816</v>
      </c>
      <c r="T177" s="204">
        <v>60.0</v>
      </c>
      <c r="U177" s="204">
        <v>60.0</v>
      </c>
      <c r="V177" s="209" t="b">
        <v>0</v>
      </c>
      <c r="W177" s="210"/>
      <c r="X177" s="210"/>
      <c r="Y177" s="210"/>
    </row>
    <row r="178">
      <c r="A178" s="204" t="s">
        <v>4804</v>
      </c>
      <c r="B178" s="205" t="s">
        <v>706</v>
      </c>
      <c r="C178" s="204" t="s">
        <v>249</v>
      </c>
      <c r="D178" s="204">
        <v>57.0</v>
      </c>
      <c r="E178" s="206">
        <v>1.668684211</v>
      </c>
      <c r="F178" s="204" t="s">
        <v>4759</v>
      </c>
      <c r="G178" s="204" t="s">
        <v>4892</v>
      </c>
      <c r="H178" s="204">
        <v>14.0</v>
      </c>
      <c r="I178" s="207">
        <v>0.27708333333333335</v>
      </c>
      <c r="J178" s="208" t="s">
        <v>4909</v>
      </c>
      <c r="K178" s="204">
        <v>14.0</v>
      </c>
      <c r="L178" s="207">
        <v>0.1125</v>
      </c>
      <c r="M178" s="204">
        <v>0.0</v>
      </c>
      <c r="N178" s="204">
        <v>0.0</v>
      </c>
      <c r="O178" s="209" t="b">
        <v>0</v>
      </c>
      <c r="P178" s="209" t="b">
        <v>0</v>
      </c>
      <c r="Q178" s="204" t="s">
        <v>4773</v>
      </c>
      <c r="R178" s="204" t="s">
        <v>4815</v>
      </c>
      <c r="S178" s="204" t="s">
        <v>4815</v>
      </c>
      <c r="T178" s="204">
        <v>40.0</v>
      </c>
      <c r="U178" s="204">
        <v>40.0</v>
      </c>
      <c r="V178" s="209" t="b">
        <v>1</v>
      </c>
      <c r="W178" s="210"/>
      <c r="X178" s="210"/>
      <c r="Y178" s="210"/>
    </row>
    <row r="179">
      <c r="A179" s="204" t="s">
        <v>4804</v>
      </c>
      <c r="B179" s="205" t="s">
        <v>282</v>
      </c>
      <c r="C179" s="204" t="s">
        <v>98</v>
      </c>
      <c r="D179" s="204">
        <v>57.0</v>
      </c>
      <c r="E179" s="206">
        <v>-2.0</v>
      </c>
      <c r="F179" s="204" t="s">
        <v>4759</v>
      </c>
      <c r="G179" s="204" t="s">
        <v>4910</v>
      </c>
      <c r="H179" s="204">
        <v>0.0</v>
      </c>
      <c r="I179" s="207">
        <v>0.0</v>
      </c>
      <c r="J179" s="208" t="s">
        <v>538</v>
      </c>
      <c r="K179" s="204">
        <v>25.0</v>
      </c>
      <c r="L179" s="207">
        <v>0.0</v>
      </c>
      <c r="M179" s="204">
        <v>0.0</v>
      </c>
      <c r="N179" s="204">
        <v>0.0</v>
      </c>
      <c r="O179" s="209" t="b">
        <v>1</v>
      </c>
      <c r="P179" s="209" t="b">
        <v>0</v>
      </c>
      <c r="Q179" s="204" t="s">
        <v>4773</v>
      </c>
      <c r="R179" s="204" t="s">
        <v>4815</v>
      </c>
      <c r="S179" s="204" t="s">
        <v>4816</v>
      </c>
      <c r="T179" s="204">
        <v>60.0</v>
      </c>
      <c r="U179" s="204">
        <v>20.0</v>
      </c>
      <c r="V179" s="209" t="b">
        <v>0</v>
      </c>
      <c r="W179" s="210"/>
      <c r="X179" s="210"/>
      <c r="Y179" s="210"/>
    </row>
    <row r="180">
      <c r="A180" s="204" t="s">
        <v>4804</v>
      </c>
      <c r="B180" s="205" t="s">
        <v>464</v>
      </c>
      <c r="C180" s="204" t="s">
        <v>238</v>
      </c>
      <c r="D180" s="204">
        <v>56.0</v>
      </c>
      <c r="E180" s="206">
        <v>2.786315789</v>
      </c>
      <c r="F180" s="204" t="s">
        <v>4767</v>
      </c>
      <c r="G180" s="204" t="s">
        <v>4883</v>
      </c>
      <c r="H180" s="204">
        <v>16.0</v>
      </c>
      <c r="I180" s="207">
        <v>0.2604166666666667</v>
      </c>
      <c r="J180" s="208" t="s">
        <v>4783</v>
      </c>
      <c r="K180" s="204">
        <v>16.0</v>
      </c>
      <c r="L180" s="207">
        <v>0.11736111111111111</v>
      </c>
      <c r="M180" s="211">
        <v>0.27291666666666664</v>
      </c>
      <c r="N180" s="211">
        <v>0.2604166666666667</v>
      </c>
      <c r="O180" s="209" t="b">
        <v>1</v>
      </c>
      <c r="P180" s="209" t="b">
        <v>0</v>
      </c>
      <c r="Q180" s="204" t="s">
        <v>4747</v>
      </c>
      <c r="R180" s="204" t="s">
        <v>4816</v>
      </c>
      <c r="S180" s="204" t="s">
        <v>4815</v>
      </c>
      <c r="T180" s="204">
        <v>40.0</v>
      </c>
      <c r="U180" s="204">
        <v>80.0</v>
      </c>
      <c r="V180" s="209" t="b">
        <v>0</v>
      </c>
      <c r="W180" s="210"/>
      <c r="X180" s="210"/>
      <c r="Y180" s="210"/>
    </row>
    <row r="181">
      <c r="A181" s="204" t="s">
        <v>4804</v>
      </c>
      <c r="B181" s="205" t="s">
        <v>518</v>
      </c>
      <c r="C181" s="204" t="s">
        <v>238</v>
      </c>
      <c r="D181" s="204">
        <v>56.0</v>
      </c>
      <c r="E181" s="206">
        <v>3.818421053</v>
      </c>
      <c r="F181" s="204" t="s">
        <v>4759</v>
      </c>
      <c r="G181" s="204" t="s">
        <v>4872</v>
      </c>
      <c r="H181" s="204">
        <v>30.0</v>
      </c>
      <c r="I181" s="207">
        <v>0.26875</v>
      </c>
      <c r="J181" s="208" t="s">
        <v>4911</v>
      </c>
      <c r="K181" s="204">
        <v>30.0</v>
      </c>
      <c r="L181" s="207">
        <v>0.21944444444444444</v>
      </c>
      <c r="M181" s="206">
        <v>0.0</v>
      </c>
      <c r="N181" s="211">
        <v>0.24305555555555555</v>
      </c>
      <c r="O181" s="209" t="b">
        <v>0</v>
      </c>
      <c r="P181" s="209" t="b">
        <v>0</v>
      </c>
      <c r="Q181" s="204" t="s">
        <v>4747</v>
      </c>
      <c r="R181" s="204" t="s">
        <v>4815</v>
      </c>
      <c r="S181" s="212">
        <v>45415.0</v>
      </c>
      <c r="T181" s="204">
        <v>40.0</v>
      </c>
      <c r="U181" s="204">
        <v>60.0</v>
      </c>
      <c r="V181" s="209" t="b">
        <v>1</v>
      </c>
      <c r="W181" s="210"/>
      <c r="X181" s="210"/>
      <c r="Y181" s="210"/>
    </row>
    <row r="182">
      <c r="A182" s="204" t="s">
        <v>4804</v>
      </c>
      <c r="B182" s="205" t="s">
        <v>691</v>
      </c>
      <c r="C182" s="204" t="s">
        <v>256</v>
      </c>
      <c r="D182" s="204">
        <v>56.0</v>
      </c>
      <c r="E182" s="206">
        <v>4.962763158</v>
      </c>
      <c r="F182" s="204" t="s">
        <v>4767</v>
      </c>
      <c r="G182" s="204" t="s">
        <v>4827</v>
      </c>
      <c r="H182" s="204">
        <v>18.0</v>
      </c>
      <c r="I182" s="207">
        <v>0.24861111111111112</v>
      </c>
      <c r="J182" s="208" t="s">
        <v>4900</v>
      </c>
      <c r="K182" s="204">
        <v>18.0</v>
      </c>
      <c r="L182" s="207">
        <v>0.1326388888888889</v>
      </c>
      <c r="M182" s="207">
        <v>0.27569444444444446</v>
      </c>
      <c r="N182" s="207">
        <v>0.2520833333333333</v>
      </c>
      <c r="O182" s="209" t="b">
        <v>0</v>
      </c>
      <c r="P182" s="209" t="b">
        <v>0</v>
      </c>
      <c r="Q182" s="204" t="s">
        <v>4747</v>
      </c>
      <c r="R182" s="204" t="s">
        <v>4815</v>
      </c>
      <c r="S182" s="204" t="s">
        <v>4815</v>
      </c>
      <c r="T182" s="204">
        <v>60.0</v>
      </c>
      <c r="U182" s="204">
        <v>80.0</v>
      </c>
      <c r="V182" s="209" t="b">
        <v>0</v>
      </c>
      <c r="W182" s="210"/>
      <c r="X182" s="210"/>
      <c r="Y182" s="210"/>
    </row>
    <row r="183">
      <c r="A183" s="204" t="s">
        <v>4804</v>
      </c>
      <c r="B183" s="205" t="s">
        <v>782</v>
      </c>
      <c r="C183" s="204" t="s">
        <v>116</v>
      </c>
      <c r="D183" s="204">
        <v>56.0</v>
      </c>
      <c r="E183" s="206">
        <v>0.2682236842</v>
      </c>
      <c r="F183" s="204" t="s">
        <v>4744</v>
      </c>
      <c r="G183" s="204" t="s">
        <v>4760</v>
      </c>
      <c r="H183" s="204">
        <v>9.0</v>
      </c>
      <c r="I183" s="207">
        <v>0.2652777777777778</v>
      </c>
      <c r="J183" s="208" t="s">
        <v>4845</v>
      </c>
      <c r="K183" s="204">
        <v>9.0</v>
      </c>
      <c r="L183" s="207">
        <v>0.07708333333333334</v>
      </c>
      <c r="M183" s="207">
        <v>0.2722222222222222</v>
      </c>
      <c r="N183" s="207">
        <v>0.2902777777777778</v>
      </c>
      <c r="O183" s="209" t="b">
        <v>1</v>
      </c>
      <c r="P183" s="209" t="b">
        <v>0</v>
      </c>
      <c r="Q183" s="204" t="s">
        <v>4773</v>
      </c>
      <c r="R183" s="204" t="s">
        <v>4815</v>
      </c>
      <c r="S183" s="204" t="s">
        <v>4815</v>
      </c>
      <c r="T183" s="204">
        <v>40.0</v>
      </c>
      <c r="U183" s="204">
        <v>20.0</v>
      </c>
      <c r="V183" s="209" t="b">
        <v>0</v>
      </c>
      <c r="W183" s="210"/>
      <c r="X183" s="210"/>
      <c r="Y183" s="210"/>
    </row>
    <row r="184">
      <c r="A184" s="204" t="s">
        <v>4804</v>
      </c>
      <c r="B184" s="205" t="s">
        <v>736</v>
      </c>
      <c r="C184" s="204" t="s">
        <v>238</v>
      </c>
      <c r="D184" s="204">
        <v>56.0</v>
      </c>
      <c r="E184" s="206">
        <v>1.618947368</v>
      </c>
      <c r="F184" s="204" t="s">
        <v>4759</v>
      </c>
      <c r="G184" s="204" t="s">
        <v>4856</v>
      </c>
      <c r="H184" s="204">
        <v>14.0</v>
      </c>
      <c r="I184" s="207">
        <v>0.27291666666666664</v>
      </c>
      <c r="J184" s="208" t="s">
        <v>4867</v>
      </c>
      <c r="K184" s="204">
        <v>14.0</v>
      </c>
      <c r="L184" s="207">
        <v>0.1</v>
      </c>
      <c r="M184" s="204">
        <v>0.0</v>
      </c>
      <c r="N184" s="204">
        <v>0.0</v>
      </c>
      <c r="O184" s="209" t="b">
        <v>0</v>
      </c>
      <c r="P184" s="209" t="b">
        <v>0</v>
      </c>
      <c r="Q184" s="204" t="s">
        <v>4773</v>
      </c>
      <c r="R184" s="204">
        <v>0.0</v>
      </c>
      <c r="S184" s="204">
        <v>0.0</v>
      </c>
      <c r="T184" s="204">
        <v>40.0</v>
      </c>
      <c r="U184" s="204">
        <v>60.0</v>
      </c>
      <c r="V184" s="209" t="b">
        <v>1</v>
      </c>
      <c r="W184" s="210"/>
      <c r="X184" s="210"/>
      <c r="Y184" s="210"/>
    </row>
    <row r="185">
      <c r="A185" s="204" t="s">
        <v>4804</v>
      </c>
      <c r="B185" s="205" t="s">
        <v>4912</v>
      </c>
      <c r="C185" s="204" t="s">
        <v>90</v>
      </c>
      <c r="D185" s="204">
        <v>56.0</v>
      </c>
      <c r="E185" s="206">
        <v>0.9876315789</v>
      </c>
      <c r="F185" s="204" t="s">
        <v>4767</v>
      </c>
      <c r="G185" s="204" t="s">
        <v>4913</v>
      </c>
      <c r="H185" s="204">
        <v>18.0</v>
      </c>
      <c r="I185" s="207">
        <v>0.25833333333333336</v>
      </c>
      <c r="J185" s="208" t="s">
        <v>4814</v>
      </c>
      <c r="K185" s="204">
        <v>18.0</v>
      </c>
      <c r="L185" s="207">
        <v>0.1375</v>
      </c>
      <c r="M185" s="207">
        <v>0.2673611111111111</v>
      </c>
      <c r="N185" s="207">
        <v>0.25416666666666665</v>
      </c>
      <c r="O185" s="209" t="b">
        <v>0</v>
      </c>
      <c r="P185" s="209" t="b">
        <v>0</v>
      </c>
      <c r="Q185" s="204" t="s">
        <v>4747</v>
      </c>
      <c r="R185" s="204" t="s">
        <v>4816</v>
      </c>
      <c r="S185" s="204" t="s">
        <v>4815</v>
      </c>
      <c r="T185" s="204">
        <v>60.0</v>
      </c>
      <c r="U185" s="204">
        <v>60.0</v>
      </c>
      <c r="V185" s="209" t="b">
        <v>0</v>
      </c>
      <c r="W185" s="210"/>
      <c r="X185" s="210"/>
      <c r="Y185" s="210"/>
    </row>
    <row r="186">
      <c r="A186" s="204" t="s">
        <v>4804</v>
      </c>
      <c r="B186" s="205" t="s">
        <v>621</v>
      </c>
      <c r="C186" s="204" t="s">
        <v>116</v>
      </c>
      <c r="D186" s="204">
        <v>55.0</v>
      </c>
      <c r="E186" s="206">
        <v>-2.0</v>
      </c>
      <c r="F186" s="204" t="s">
        <v>4759</v>
      </c>
      <c r="G186" s="204" t="s">
        <v>4760</v>
      </c>
      <c r="H186" s="204">
        <v>0.0</v>
      </c>
      <c r="I186" s="207">
        <v>0.0</v>
      </c>
      <c r="J186" s="208" t="s">
        <v>538</v>
      </c>
      <c r="K186" s="204">
        <v>15.0</v>
      </c>
      <c r="L186" s="207">
        <v>0.0</v>
      </c>
      <c r="M186" s="204">
        <v>0.0</v>
      </c>
      <c r="N186" s="204">
        <v>0.0</v>
      </c>
      <c r="O186" s="209" t="b">
        <v>1</v>
      </c>
      <c r="P186" s="209" t="b">
        <v>0</v>
      </c>
      <c r="Q186" s="204" t="s">
        <v>4773</v>
      </c>
      <c r="R186" s="204" t="s">
        <v>4815</v>
      </c>
      <c r="S186" s="204" t="s">
        <v>4815</v>
      </c>
      <c r="T186" s="204">
        <v>40.0</v>
      </c>
      <c r="U186" s="204">
        <v>60.0</v>
      </c>
      <c r="V186" s="209" t="b">
        <v>0</v>
      </c>
      <c r="W186" s="210"/>
      <c r="X186" s="210"/>
      <c r="Y186" s="210"/>
    </row>
    <row r="187">
      <c r="A187" s="204" t="s">
        <v>4804</v>
      </c>
      <c r="B187" s="205" t="s">
        <v>4914</v>
      </c>
      <c r="C187" s="204" t="s">
        <v>110</v>
      </c>
      <c r="D187" s="204">
        <v>55.0</v>
      </c>
      <c r="E187" s="206">
        <v>-2.0</v>
      </c>
      <c r="F187" s="204" t="s">
        <v>4759</v>
      </c>
      <c r="G187" s="204" t="s">
        <v>4856</v>
      </c>
      <c r="H187" s="204">
        <v>0.0</v>
      </c>
      <c r="I187" s="207">
        <v>0.20833333333333334</v>
      </c>
      <c r="J187" s="213" t="s">
        <v>538</v>
      </c>
      <c r="K187" s="204">
        <v>22.0</v>
      </c>
      <c r="L187" s="207">
        <v>0.15069444444444444</v>
      </c>
      <c r="M187" s="206">
        <v>0.0</v>
      </c>
      <c r="N187" s="206">
        <v>0.0</v>
      </c>
      <c r="O187" s="209" t="b">
        <v>1</v>
      </c>
      <c r="P187" s="209" t="b">
        <v>0</v>
      </c>
      <c r="Q187" s="204" t="s">
        <v>4747</v>
      </c>
      <c r="R187" s="204" t="s">
        <v>4815</v>
      </c>
      <c r="S187" s="204" t="s">
        <v>4815</v>
      </c>
      <c r="T187" s="204">
        <v>60.0</v>
      </c>
      <c r="U187" s="204">
        <v>60.0</v>
      </c>
      <c r="V187" s="209" t="b">
        <v>0</v>
      </c>
      <c r="W187" s="210"/>
      <c r="X187" s="210"/>
      <c r="Y187" s="210"/>
    </row>
    <row r="188">
      <c r="A188" s="204" t="s">
        <v>4804</v>
      </c>
      <c r="B188" s="205" t="s">
        <v>4915</v>
      </c>
      <c r="C188" s="204" t="s">
        <v>264</v>
      </c>
      <c r="D188" s="204">
        <v>55.0</v>
      </c>
      <c r="E188" s="206">
        <v>-2.0</v>
      </c>
      <c r="F188" s="204" t="s">
        <v>4759</v>
      </c>
      <c r="G188" s="204" t="s">
        <v>4842</v>
      </c>
      <c r="H188" s="204">
        <v>0.0</v>
      </c>
      <c r="I188" s="207">
        <v>0.0</v>
      </c>
      <c r="J188" s="208" t="s">
        <v>538</v>
      </c>
      <c r="K188" s="204">
        <v>27.0</v>
      </c>
      <c r="L188" s="207">
        <v>0.0</v>
      </c>
      <c r="M188" s="204">
        <v>0.0</v>
      </c>
      <c r="N188" s="204">
        <v>0.0</v>
      </c>
      <c r="O188" s="209" t="b">
        <v>1</v>
      </c>
      <c r="P188" s="209" t="b">
        <v>0</v>
      </c>
      <c r="Q188" s="204" t="s">
        <v>4747</v>
      </c>
      <c r="R188" s="204" t="s">
        <v>4816</v>
      </c>
      <c r="S188" s="212">
        <v>45415.0</v>
      </c>
      <c r="T188" s="204">
        <v>40.0</v>
      </c>
      <c r="U188" s="204">
        <v>60.0</v>
      </c>
      <c r="V188" s="209" t="b">
        <v>0</v>
      </c>
      <c r="W188" s="210"/>
      <c r="X188" s="210"/>
      <c r="Y188" s="210"/>
    </row>
    <row r="189">
      <c r="A189" s="204" t="s">
        <v>4804</v>
      </c>
      <c r="B189" s="205" t="s">
        <v>4916</v>
      </c>
      <c r="C189" s="204" t="s">
        <v>244</v>
      </c>
      <c r="D189" s="204">
        <v>55.0</v>
      </c>
      <c r="E189" s="206">
        <v>2.030263158</v>
      </c>
      <c r="F189" s="204" t="s">
        <v>4759</v>
      </c>
      <c r="G189" s="204" t="s">
        <v>4844</v>
      </c>
      <c r="H189" s="204">
        <v>18.0</v>
      </c>
      <c r="I189" s="207">
        <v>0.27569444444444446</v>
      </c>
      <c r="J189" s="213" t="s">
        <v>4819</v>
      </c>
      <c r="K189" s="204">
        <v>18.0</v>
      </c>
      <c r="L189" s="207">
        <v>0.14583333333333334</v>
      </c>
      <c r="M189" s="206">
        <v>0.0</v>
      </c>
      <c r="N189" s="206">
        <v>0.0</v>
      </c>
      <c r="O189" s="209" t="b">
        <v>0</v>
      </c>
      <c r="P189" s="209" t="b">
        <v>0</v>
      </c>
      <c r="Q189" s="204" t="s">
        <v>4773</v>
      </c>
      <c r="R189" s="204" t="s">
        <v>4815</v>
      </c>
      <c r="S189" s="204" t="s">
        <v>4815</v>
      </c>
      <c r="T189" s="204">
        <v>40.0</v>
      </c>
      <c r="U189" s="204">
        <v>40.0</v>
      </c>
      <c r="V189" s="209" t="b">
        <v>1</v>
      </c>
      <c r="W189" s="210"/>
      <c r="X189" s="210"/>
      <c r="Y189" s="210"/>
    </row>
    <row r="190">
      <c r="A190" s="204" t="s">
        <v>4804</v>
      </c>
      <c r="B190" s="205" t="s">
        <v>461</v>
      </c>
      <c r="C190" s="204" t="s">
        <v>116</v>
      </c>
      <c r="D190" s="204">
        <v>55.0</v>
      </c>
      <c r="E190" s="206">
        <v>-2.0</v>
      </c>
      <c r="F190" s="204" t="s">
        <v>4759</v>
      </c>
      <c r="G190" s="204" t="s">
        <v>4777</v>
      </c>
      <c r="H190" s="204">
        <v>0.0</v>
      </c>
      <c r="I190" s="207">
        <v>0.20833333333333334</v>
      </c>
      <c r="J190" s="213" t="s">
        <v>538</v>
      </c>
      <c r="K190" s="204">
        <v>22.0</v>
      </c>
      <c r="L190" s="207">
        <v>0.15069444444444444</v>
      </c>
      <c r="M190" s="206">
        <v>0.0</v>
      </c>
      <c r="N190" s="206">
        <v>0.0</v>
      </c>
      <c r="O190" s="209" t="b">
        <v>1</v>
      </c>
      <c r="P190" s="209" t="b">
        <v>0</v>
      </c>
      <c r="Q190" s="204" t="s">
        <v>4747</v>
      </c>
      <c r="R190" s="204" t="s">
        <v>4815</v>
      </c>
      <c r="S190" s="204" t="s">
        <v>4815</v>
      </c>
      <c r="T190" s="204">
        <v>40.0</v>
      </c>
      <c r="U190" s="204">
        <v>60.0</v>
      </c>
      <c r="V190" s="209" t="b">
        <v>0</v>
      </c>
      <c r="W190" s="210"/>
      <c r="X190" s="210"/>
      <c r="Y190" s="210"/>
    </row>
    <row r="191">
      <c r="A191" s="204" t="s">
        <v>4804</v>
      </c>
      <c r="B191" s="205" t="s">
        <v>4917</v>
      </c>
      <c r="C191" s="204" t="s">
        <v>197</v>
      </c>
      <c r="D191" s="204">
        <v>55.0</v>
      </c>
      <c r="E191" s="206">
        <v>2.315526316</v>
      </c>
      <c r="F191" s="204" t="s">
        <v>4759</v>
      </c>
      <c r="G191" s="204" t="s">
        <v>4760</v>
      </c>
      <c r="H191" s="204">
        <v>28.0</v>
      </c>
      <c r="I191" s="207">
        <v>0.24583333333333332</v>
      </c>
      <c r="J191" s="213" t="s">
        <v>4918</v>
      </c>
      <c r="K191" s="204">
        <v>28.0</v>
      </c>
      <c r="L191" s="207">
        <v>0.1798611111111111</v>
      </c>
      <c r="M191" s="206">
        <v>0.0</v>
      </c>
      <c r="N191" s="206">
        <v>0.0</v>
      </c>
      <c r="O191" s="209" t="b">
        <v>0</v>
      </c>
      <c r="P191" s="209" t="b">
        <v>0</v>
      </c>
      <c r="Q191" s="204" t="s">
        <v>4773</v>
      </c>
      <c r="R191" s="204" t="s">
        <v>4816</v>
      </c>
      <c r="S191" s="204" t="s">
        <v>4815</v>
      </c>
      <c r="T191" s="204">
        <v>40.0</v>
      </c>
      <c r="U191" s="204">
        <v>40.0</v>
      </c>
      <c r="V191" s="209" t="b">
        <v>0</v>
      </c>
      <c r="W191" s="210"/>
      <c r="X191" s="210"/>
      <c r="Y191" s="210"/>
    </row>
    <row r="192">
      <c r="A192" s="204" t="s">
        <v>4804</v>
      </c>
      <c r="B192" s="205" t="s">
        <v>749</v>
      </c>
      <c r="C192" s="204" t="s">
        <v>162</v>
      </c>
      <c r="D192" s="204">
        <v>54.0</v>
      </c>
      <c r="E192" s="206">
        <v>6.436381579</v>
      </c>
      <c r="F192" s="204" t="s">
        <v>4744</v>
      </c>
      <c r="G192" s="204" t="s">
        <v>4896</v>
      </c>
      <c r="H192" s="204">
        <v>11.0</v>
      </c>
      <c r="I192" s="207">
        <v>0.3034722222222222</v>
      </c>
      <c r="J192" s="208" t="s">
        <v>4919</v>
      </c>
      <c r="K192" s="204">
        <v>11.0</v>
      </c>
      <c r="L192" s="207">
        <v>0.08402777777777778</v>
      </c>
      <c r="M192" s="211">
        <v>0.275</v>
      </c>
      <c r="N192" s="211">
        <v>0.2743055555555556</v>
      </c>
      <c r="O192" s="209" t="b">
        <v>0</v>
      </c>
      <c r="P192" s="209" t="b">
        <v>0</v>
      </c>
      <c r="Q192" s="204" t="s">
        <v>4747</v>
      </c>
      <c r="R192" s="204" t="s">
        <v>4815</v>
      </c>
      <c r="S192" s="204" t="s">
        <v>4815</v>
      </c>
      <c r="T192" s="204">
        <v>80.0</v>
      </c>
      <c r="U192" s="204">
        <v>80.0</v>
      </c>
      <c r="V192" s="209" t="b">
        <v>0</v>
      </c>
      <c r="W192" s="210"/>
      <c r="X192" s="210"/>
      <c r="Y192" s="210"/>
    </row>
    <row r="193">
      <c r="A193" s="204" t="s">
        <v>4804</v>
      </c>
      <c r="B193" s="205" t="s">
        <v>4920</v>
      </c>
      <c r="C193" s="204" t="s">
        <v>162</v>
      </c>
      <c r="D193" s="204">
        <v>54.0</v>
      </c>
      <c r="E193" s="206">
        <v>-2.0</v>
      </c>
      <c r="F193" s="204" t="s">
        <v>4759</v>
      </c>
      <c r="G193" s="204" t="s">
        <v>4827</v>
      </c>
      <c r="H193" s="204">
        <v>0.0</v>
      </c>
      <c r="I193" s="207">
        <v>0.0</v>
      </c>
      <c r="J193" s="208" t="s">
        <v>538</v>
      </c>
      <c r="K193" s="204">
        <v>25.0</v>
      </c>
      <c r="L193" s="207">
        <v>0.0</v>
      </c>
      <c r="M193" s="204">
        <v>0.0</v>
      </c>
      <c r="N193" s="206">
        <v>0.0</v>
      </c>
      <c r="O193" s="209" t="b">
        <v>1</v>
      </c>
      <c r="P193" s="209" t="b">
        <v>0</v>
      </c>
      <c r="Q193" s="204" t="s">
        <v>4747</v>
      </c>
      <c r="R193" s="204" t="s">
        <v>4815</v>
      </c>
      <c r="S193" s="204" t="s">
        <v>4815</v>
      </c>
      <c r="T193" s="204">
        <v>40.0</v>
      </c>
      <c r="U193" s="204">
        <v>60.0</v>
      </c>
      <c r="V193" s="209" t="b">
        <v>0</v>
      </c>
      <c r="W193" s="210"/>
      <c r="X193" s="210"/>
      <c r="Y193" s="210"/>
    </row>
    <row r="194">
      <c r="A194" s="204" t="s">
        <v>4804</v>
      </c>
      <c r="B194" s="205" t="s">
        <v>781</v>
      </c>
      <c r="C194" s="204" t="s">
        <v>197</v>
      </c>
      <c r="D194" s="204">
        <v>54.0</v>
      </c>
      <c r="E194" s="206">
        <v>1.278947368</v>
      </c>
      <c r="F194" s="204" t="s">
        <v>4759</v>
      </c>
      <c r="G194" s="204" t="s">
        <v>4760</v>
      </c>
      <c r="H194" s="204">
        <v>20.0</v>
      </c>
      <c r="I194" s="207">
        <v>0.25</v>
      </c>
      <c r="J194" s="213" t="s">
        <v>4794</v>
      </c>
      <c r="K194" s="204">
        <v>20.0</v>
      </c>
      <c r="L194" s="207">
        <v>0.14166666666666666</v>
      </c>
      <c r="M194" s="206">
        <v>0.0</v>
      </c>
      <c r="N194" s="206">
        <v>0.0</v>
      </c>
      <c r="O194" s="209" t="b">
        <v>0</v>
      </c>
      <c r="P194" s="209" t="b">
        <v>0</v>
      </c>
      <c r="Q194" s="204" t="s">
        <v>4747</v>
      </c>
      <c r="R194" s="204" t="s">
        <v>4816</v>
      </c>
      <c r="S194" s="204" t="s">
        <v>4815</v>
      </c>
      <c r="T194" s="204">
        <v>40.0</v>
      </c>
      <c r="U194" s="204">
        <v>60.0</v>
      </c>
      <c r="V194" s="209" t="b">
        <v>0</v>
      </c>
      <c r="W194" s="210"/>
      <c r="X194" s="210"/>
      <c r="Y194" s="210"/>
    </row>
    <row r="195">
      <c r="A195" s="204" t="s">
        <v>4804</v>
      </c>
      <c r="B195" s="205" t="s">
        <v>773</v>
      </c>
      <c r="C195" s="204" t="s">
        <v>241</v>
      </c>
      <c r="D195" s="204">
        <v>54.0</v>
      </c>
      <c r="E195" s="206">
        <v>-1.372763158</v>
      </c>
      <c r="F195" s="204" t="s">
        <v>4759</v>
      </c>
      <c r="G195" s="204" t="s">
        <v>4760</v>
      </c>
      <c r="H195" s="204">
        <v>14.0</v>
      </c>
      <c r="I195" s="207">
        <v>0.25</v>
      </c>
      <c r="J195" s="208" t="s">
        <v>4794</v>
      </c>
      <c r="K195" s="204">
        <v>14.0</v>
      </c>
      <c r="L195" s="207">
        <v>0.10208333333333333</v>
      </c>
      <c r="M195" s="206">
        <v>0.0</v>
      </c>
      <c r="N195" s="211">
        <v>0.26944444444444443</v>
      </c>
      <c r="O195" s="209" t="b">
        <v>1</v>
      </c>
      <c r="P195" s="209" t="b">
        <v>0</v>
      </c>
      <c r="Q195" s="204" t="s">
        <v>4773</v>
      </c>
      <c r="R195" s="204" t="s">
        <v>4815</v>
      </c>
      <c r="S195" s="212">
        <v>45415.0</v>
      </c>
      <c r="T195" s="204">
        <v>40.0</v>
      </c>
      <c r="U195" s="204">
        <v>60.0</v>
      </c>
      <c r="V195" s="209" t="b">
        <v>0</v>
      </c>
      <c r="W195" s="210"/>
      <c r="X195" s="210"/>
      <c r="Y195" s="210"/>
    </row>
    <row r="196">
      <c r="A196" s="204" t="s">
        <v>4804</v>
      </c>
      <c r="B196" s="205" t="s">
        <v>690</v>
      </c>
      <c r="C196" s="204" t="s">
        <v>259</v>
      </c>
      <c r="D196" s="204">
        <v>53.0</v>
      </c>
      <c r="E196" s="206">
        <v>1.743157895</v>
      </c>
      <c r="F196" s="204" t="s">
        <v>4767</v>
      </c>
      <c r="G196" s="204" t="s">
        <v>4755</v>
      </c>
      <c r="H196" s="204">
        <v>24.0</v>
      </c>
      <c r="I196" s="207">
        <v>0.2548611111111111</v>
      </c>
      <c r="J196" s="208" t="s">
        <v>4784</v>
      </c>
      <c r="K196" s="204">
        <v>24.0</v>
      </c>
      <c r="L196" s="207">
        <v>0.17222222222222222</v>
      </c>
      <c r="M196" s="211">
        <v>0.26805555555555555</v>
      </c>
      <c r="N196" s="207">
        <v>0.21041666666666667</v>
      </c>
      <c r="O196" s="209" t="b">
        <v>0</v>
      </c>
      <c r="P196" s="209" t="b">
        <v>0</v>
      </c>
      <c r="Q196" s="204" t="s">
        <v>4747</v>
      </c>
      <c r="R196" s="204" t="s">
        <v>4797</v>
      </c>
      <c r="S196" s="204" t="s">
        <v>4797</v>
      </c>
      <c r="T196" s="204">
        <v>40.0</v>
      </c>
      <c r="U196" s="204">
        <v>60.0</v>
      </c>
      <c r="V196" s="209" t="b">
        <v>0</v>
      </c>
      <c r="W196" s="210"/>
      <c r="X196" s="210"/>
      <c r="Y196" s="210"/>
    </row>
    <row r="197">
      <c r="A197" s="204" t="s">
        <v>4804</v>
      </c>
      <c r="B197" s="205" t="s">
        <v>774</v>
      </c>
      <c r="C197" s="204" t="s">
        <v>162</v>
      </c>
      <c r="D197" s="204">
        <v>53.0</v>
      </c>
      <c r="E197" s="206">
        <v>2.983092105</v>
      </c>
      <c r="F197" s="204" t="s">
        <v>4744</v>
      </c>
      <c r="G197" s="204" t="s">
        <v>4921</v>
      </c>
      <c r="H197" s="204">
        <v>17.0</v>
      </c>
      <c r="I197" s="207">
        <v>0.2763888888888889</v>
      </c>
      <c r="J197" s="208" t="s">
        <v>4831</v>
      </c>
      <c r="K197" s="204">
        <v>17.0</v>
      </c>
      <c r="L197" s="207">
        <v>0.14791666666666667</v>
      </c>
      <c r="M197" s="207">
        <v>0.26458333333333334</v>
      </c>
      <c r="N197" s="207">
        <v>0.2625</v>
      </c>
      <c r="O197" s="209" t="b">
        <v>0</v>
      </c>
      <c r="P197" s="209" t="b">
        <v>0</v>
      </c>
      <c r="Q197" s="204" t="s">
        <v>4747</v>
      </c>
      <c r="R197" s="212">
        <v>45415.0</v>
      </c>
      <c r="S197" s="204" t="s">
        <v>4815</v>
      </c>
      <c r="T197" s="204">
        <v>60.0</v>
      </c>
      <c r="U197" s="204">
        <v>60.0</v>
      </c>
      <c r="V197" s="209" t="b">
        <v>0</v>
      </c>
      <c r="W197" s="210"/>
      <c r="X197" s="210"/>
      <c r="Y197" s="210"/>
    </row>
    <row r="198">
      <c r="A198" s="204" t="s">
        <v>4804</v>
      </c>
      <c r="B198" s="205" t="s">
        <v>520</v>
      </c>
      <c r="C198" s="204" t="s">
        <v>241</v>
      </c>
      <c r="D198" s="204">
        <v>53.0</v>
      </c>
      <c r="E198" s="206">
        <v>0.0</v>
      </c>
      <c r="F198" s="204" t="s">
        <v>4759</v>
      </c>
      <c r="G198" s="204" t="s">
        <v>4842</v>
      </c>
      <c r="H198" s="204">
        <v>0.0</v>
      </c>
      <c r="I198" s="207">
        <v>0.0</v>
      </c>
      <c r="J198" s="213" t="s">
        <v>538</v>
      </c>
      <c r="K198" s="204">
        <v>36.0</v>
      </c>
      <c r="L198" s="207">
        <v>0.0</v>
      </c>
      <c r="M198" s="206">
        <v>0.0</v>
      </c>
      <c r="N198" s="206">
        <v>0.0</v>
      </c>
      <c r="O198" s="209" t="b">
        <v>0</v>
      </c>
      <c r="P198" s="209" t="b">
        <v>0</v>
      </c>
      <c r="Q198" s="204" t="s">
        <v>4752</v>
      </c>
      <c r="R198" s="204" t="s">
        <v>4815</v>
      </c>
      <c r="S198" s="212">
        <v>45415.0</v>
      </c>
      <c r="T198" s="204">
        <v>60.0</v>
      </c>
      <c r="U198" s="204">
        <v>60.0</v>
      </c>
      <c r="V198" s="209" t="b">
        <v>0</v>
      </c>
      <c r="W198" s="210"/>
      <c r="X198" s="210"/>
      <c r="Y198" s="210"/>
    </row>
    <row r="199">
      <c r="A199" s="204" t="s">
        <v>4804</v>
      </c>
      <c r="B199" s="205" t="s">
        <v>619</v>
      </c>
      <c r="C199" s="204" t="s">
        <v>256</v>
      </c>
      <c r="D199" s="204">
        <v>53.0</v>
      </c>
      <c r="E199" s="206">
        <v>1.616052632</v>
      </c>
      <c r="F199" s="204" t="s">
        <v>4767</v>
      </c>
      <c r="G199" s="204" t="s">
        <v>4760</v>
      </c>
      <c r="H199" s="204">
        <v>23.0</v>
      </c>
      <c r="I199" s="207">
        <v>0.25833333333333336</v>
      </c>
      <c r="J199" s="213" t="s">
        <v>4814</v>
      </c>
      <c r="K199" s="204">
        <v>23.0</v>
      </c>
      <c r="L199" s="207">
        <v>0.1638888888888889</v>
      </c>
      <c r="M199" s="211">
        <v>0.275</v>
      </c>
      <c r="N199" s="211">
        <v>0.28680555555555554</v>
      </c>
      <c r="O199" s="209" t="b">
        <v>0</v>
      </c>
      <c r="P199" s="209" t="b">
        <v>0</v>
      </c>
      <c r="Q199" s="204" t="s">
        <v>4747</v>
      </c>
      <c r="R199" s="212">
        <v>45415.0</v>
      </c>
      <c r="S199" s="204" t="s">
        <v>4816</v>
      </c>
      <c r="T199" s="204">
        <v>40.0</v>
      </c>
      <c r="U199" s="204">
        <v>40.0</v>
      </c>
      <c r="V199" s="209" t="b">
        <v>0</v>
      </c>
      <c r="W199" s="210"/>
      <c r="X199" s="210"/>
      <c r="Y199" s="210"/>
    </row>
    <row r="200">
      <c r="A200" s="204" t="s">
        <v>4804</v>
      </c>
      <c r="B200" s="205" t="s">
        <v>786</v>
      </c>
      <c r="C200" s="204" t="s">
        <v>116</v>
      </c>
      <c r="D200" s="204">
        <v>53.0</v>
      </c>
      <c r="E200" s="206">
        <v>0.0</v>
      </c>
      <c r="F200" s="204" t="s">
        <v>4759</v>
      </c>
      <c r="G200" s="204" t="s">
        <v>4777</v>
      </c>
      <c r="H200" s="204">
        <v>0.0</v>
      </c>
      <c r="I200" s="207">
        <v>0.25</v>
      </c>
      <c r="J200" s="208" t="s">
        <v>538</v>
      </c>
      <c r="K200" s="204">
        <v>36.0</v>
      </c>
      <c r="L200" s="207">
        <v>0.26666666666666666</v>
      </c>
      <c r="M200" s="204">
        <v>0.0</v>
      </c>
      <c r="N200" s="204">
        <v>0.0</v>
      </c>
      <c r="O200" s="209" t="b">
        <v>0</v>
      </c>
      <c r="P200" s="209" t="b">
        <v>0</v>
      </c>
      <c r="Q200" s="204" t="s">
        <v>4762</v>
      </c>
      <c r="R200" s="204">
        <v>0.0</v>
      </c>
      <c r="S200" s="204">
        <v>0.0</v>
      </c>
      <c r="T200" s="204">
        <v>20.0</v>
      </c>
      <c r="U200" s="204">
        <v>60.0</v>
      </c>
      <c r="V200" s="209" t="b">
        <v>0</v>
      </c>
      <c r="W200" s="210"/>
      <c r="X200" s="210"/>
      <c r="Y200" s="210"/>
    </row>
    <row r="201">
      <c r="A201" s="204" t="s">
        <v>4804</v>
      </c>
      <c r="B201" s="205" t="s">
        <v>751</v>
      </c>
      <c r="C201" s="204" t="s">
        <v>244</v>
      </c>
      <c r="D201" s="204">
        <v>53.0</v>
      </c>
      <c r="E201" s="206">
        <v>0.7673684211</v>
      </c>
      <c r="F201" s="204" t="s">
        <v>4767</v>
      </c>
      <c r="G201" s="204" t="s">
        <v>4755</v>
      </c>
      <c r="H201" s="204">
        <v>16.0</v>
      </c>
      <c r="I201" s="207">
        <v>0.2520833333333333</v>
      </c>
      <c r="J201" s="213" t="s">
        <v>4922</v>
      </c>
      <c r="K201" s="204">
        <v>16.0</v>
      </c>
      <c r="L201" s="207">
        <v>0.11319444444444444</v>
      </c>
      <c r="M201" s="211">
        <v>0.26180555555555557</v>
      </c>
      <c r="N201" s="211">
        <v>0.2861111111111111</v>
      </c>
      <c r="O201" s="209" t="b">
        <v>0</v>
      </c>
      <c r="P201" s="209" t="b">
        <v>0</v>
      </c>
      <c r="Q201" s="204" t="s">
        <v>4773</v>
      </c>
      <c r="R201" s="212">
        <v>45415.0</v>
      </c>
      <c r="S201" s="212">
        <v>45415.0</v>
      </c>
      <c r="T201" s="204">
        <v>40.0</v>
      </c>
      <c r="U201" s="204">
        <v>60.0</v>
      </c>
      <c r="V201" s="209" t="b">
        <v>0</v>
      </c>
      <c r="W201" s="210"/>
      <c r="X201" s="210"/>
      <c r="Y201" s="210"/>
    </row>
    <row r="202">
      <c r="A202" s="204" t="s">
        <v>4804</v>
      </c>
      <c r="B202" s="205" t="s">
        <v>4923</v>
      </c>
      <c r="C202" s="204" t="s">
        <v>95</v>
      </c>
      <c r="D202" s="204">
        <v>53.0</v>
      </c>
      <c r="E202" s="206">
        <v>-2.0</v>
      </c>
      <c r="F202" s="204" t="s">
        <v>4759</v>
      </c>
      <c r="G202" s="204" t="s">
        <v>4924</v>
      </c>
      <c r="H202" s="204">
        <v>0.0</v>
      </c>
      <c r="I202" s="207">
        <v>0.0</v>
      </c>
      <c r="J202" s="213" t="s">
        <v>538</v>
      </c>
      <c r="K202" s="204">
        <v>9.0</v>
      </c>
      <c r="L202" s="207">
        <v>0.0</v>
      </c>
      <c r="M202" s="206">
        <v>0.0</v>
      </c>
      <c r="N202" s="206">
        <v>0.0</v>
      </c>
      <c r="O202" s="209" t="b">
        <v>1</v>
      </c>
      <c r="P202" s="209" t="b">
        <v>0</v>
      </c>
      <c r="Q202" s="204" t="s">
        <v>4773</v>
      </c>
      <c r="R202" s="204" t="s">
        <v>4816</v>
      </c>
      <c r="S202" s="204" t="s">
        <v>4797</v>
      </c>
      <c r="T202" s="204">
        <v>40.0</v>
      </c>
      <c r="U202" s="204">
        <v>60.0</v>
      </c>
      <c r="V202" s="209" t="b">
        <v>0</v>
      </c>
      <c r="W202" s="210"/>
      <c r="X202" s="210"/>
      <c r="Y202" s="210"/>
    </row>
    <row r="203">
      <c r="A203" s="204" t="s">
        <v>4804</v>
      </c>
      <c r="B203" s="205" t="s">
        <v>4925</v>
      </c>
      <c r="C203" s="204" t="s">
        <v>121</v>
      </c>
      <c r="D203" s="204">
        <v>52.0</v>
      </c>
      <c r="E203" s="206">
        <v>-2.0</v>
      </c>
      <c r="F203" s="204" t="s">
        <v>4759</v>
      </c>
      <c r="G203" s="204" t="s">
        <v>4760</v>
      </c>
      <c r="H203" s="204">
        <v>0.0</v>
      </c>
      <c r="I203" s="207">
        <v>0.20833333333333334</v>
      </c>
      <c r="J203" s="208" t="s">
        <v>538</v>
      </c>
      <c r="K203" s="204">
        <v>7.0</v>
      </c>
      <c r="L203" s="207">
        <v>0.06597222222222222</v>
      </c>
      <c r="M203" s="204">
        <v>0.0</v>
      </c>
      <c r="N203" s="204">
        <v>0.0</v>
      </c>
      <c r="O203" s="209" t="b">
        <v>1</v>
      </c>
      <c r="P203" s="209" t="b">
        <v>0</v>
      </c>
      <c r="Q203" s="204" t="s">
        <v>4773</v>
      </c>
      <c r="R203" s="204" t="s">
        <v>4815</v>
      </c>
      <c r="S203" s="204" t="s">
        <v>4815</v>
      </c>
      <c r="T203" s="204">
        <v>40.0</v>
      </c>
      <c r="U203" s="204">
        <v>60.0</v>
      </c>
      <c r="V203" s="209" t="b">
        <v>0</v>
      </c>
      <c r="W203" s="210"/>
      <c r="X203" s="210"/>
      <c r="Y203" s="210"/>
    </row>
    <row r="204">
      <c r="A204" s="204" t="s">
        <v>4804</v>
      </c>
      <c r="B204" s="205" t="s">
        <v>675</v>
      </c>
      <c r="C204" s="204" t="s">
        <v>121</v>
      </c>
      <c r="D204" s="204">
        <v>52.0</v>
      </c>
      <c r="E204" s="206">
        <v>0.0</v>
      </c>
      <c r="F204" s="204" t="s">
        <v>4759</v>
      </c>
      <c r="G204" s="204" t="s">
        <v>4777</v>
      </c>
      <c r="H204" s="204">
        <v>0.0</v>
      </c>
      <c r="I204" s="207">
        <v>0.20833333333333334</v>
      </c>
      <c r="J204" s="208" t="s">
        <v>538</v>
      </c>
      <c r="K204" s="204">
        <v>4.0</v>
      </c>
      <c r="L204" s="207">
        <v>0.0375</v>
      </c>
      <c r="M204" s="206">
        <v>0.0</v>
      </c>
      <c r="N204" s="206">
        <v>0.0</v>
      </c>
      <c r="O204" s="209" t="b">
        <v>0</v>
      </c>
      <c r="P204" s="209" t="b">
        <v>0</v>
      </c>
      <c r="Q204" s="204" t="s">
        <v>4773</v>
      </c>
      <c r="R204" s="204" t="s">
        <v>4815</v>
      </c>
      <c r="S204" s="204" t="s">
        <v>4815</v>
      </c>
      <c r="T204" s="204">
        <v>40.0</v>
      </c>
      <c r="U204" s="204">
        <v>60.0</v>
      </c>
      <c r="V204" s="209" t="b">
        <v>0</v>
      </c>
      <c r="W204" s="210"/>
      <c r="X204" s="210"/>
      <c r="Y204" s="210"/>
    </row>
    <row r="205">
      <c r="A205" s="204" t="s">
        <v>4804</v>
      </c>
      <c r="B205" s="205" t="s">
        <v>704</v>
      </c>
      <c r="C205" s="204" t="s">
        <v>143</v>
      </c>
      <c r="D205" s="204">
        <v>52.0</v>
      </c>
      <c r="E205" s="206">
        <v>-2.0</v>
      </c>
      <c r="F205" s="204" t="s">
        <v>4759</v>
      </c>
      <c r="G205" s="204" t="s">
        <v>4755</v>
      </c>
      <c r="H205" s="204">
        <v>0.0</v>
      </c>
      <c r="I205" s="207">
        <v>0.0</v>
      </c>
      <c r="J205" s="213" t="s">
        <v>538</v>
      </c>
      <c r="K205" s="204">
        <v>23.0</v>
      </c>
      <c r="L205" s="207">
        <v>0.0</v>
      </c>
      <c r="M205" s="206">
        <v>0.0</v>
      </c>
      <c r="N205" s="206">
        <v>0.0</v>
      </c>
      <c r="O205" s="209" t="b">
        <v>1</v>
      </c>
      <c r="P205" s="209" t="b">
        <v>0</v>
      </c>
      <c r="Q205" s="204" t="s">
        <v>4773</v>
      </c>
      <c r="R205" s="204" t="s">
        <v>4815</v>
      </c>
      <c r="S205" s="204" t="s">
        <v>4797</v>
      </c>
      <c r="T205" s="204">
        <v>60.0</v>
      </c>
      <c r="U205" s="204">
        <v>20.0</v>
      </c>
      <c r="V205" s="209" t="b">
        <v>0</v>
      </c>
      <c r="W205" s="210"/>
      <c r="X205" s="210"/>
      <c r="Y205" s="210"/>
    </row>
    <row r="206">
      <c r="A206" s="204" t="s">
        <v>4804</v>
      </c>
      <c r="B206" s="205" t="s">
        <v>4915</v>
      </c>
      <c r="C206" s="204" t="s">
        <v>121</v>
      </c>
      <c r="D206" s="204">
        <v>52.0</v>
      </c>
      <c r="E206" s="206">
        <v>-2.0</v>
      </c>
      <c r="F206" s="204" t="s">
        <v>4759</v>
      </c>
      <c r="G206" s="204" t="s">
        <v>4777</v>
      </c>
      <c r="H206" s="204">
        <v>0.0</v>
      </c>
      <c r="I206" s="207">
        <v>0.20833333333333334</v>
      </c>
      <c r="J206" s="213" t="s">
        <v>538</v>
      </c>
      <c r="K206" s="204">
        <v>19.0</v>
      </c>
      <c r="L206" s="207">
        <v>0.12291666666666666</v>
      </c>
      <c r="M206" s="204">
        <v>0.0</v>
      </c>
      <c r="N206" s="204">
        <v>0.0</v>
      </c>
      <c r="O206" s="209" t="b">
        <v>1</v>
      </c>
      <c r="P206" s="209" t="b">
        <v>0</v>
      </c>
      <c r="Q206" s="204" t="s">
        <v>4773</v>
      </c>
      <c r="R206" s="204" t="s">
        <v>4815</v>
      </c>
      <c r="S206" s="204" t="s">
        <v>4815</v>
      </c>
      <c r="T206" s="204">
        <v>40.0</v>
      </c>
      <c r="U206" s="204">
        <v>60.0</v>
      </c>
      <c r="V206" s="209" t="b">
        <v>0</v>
      </c>
      <c r="W206" s="210"/>
      <c r="X206" s="210"/>
      <c r="Y206" s="210"/>
    </row>
    <row r="207">
      <c r="A207" s="204" t="s">
        <v>4804</v>
      </c>
      <c r="B207" s="205" t="s">
        <v>593</v>
      </c>
      <c r="C207" s="204" t="s">
        <v>241</v>
      </c>
      <c r="D207" s="204">
        <v>51.0</v>
      </c>
      <c r="E207" s="206">
        <v>0.0</v>
      </c>
      <c r="F207" s="204" t="s">
        <v>4759</v>
      </c>
      <c r="G207" s="204" t="s">
        <v>4820</v>
      </c>
      <c r="H207" s="204">
        <v>0.0</v>
      </c>
      <c r="I207" s="207">
        <v>0.0</v>
      </c>
      <c r="J207" s="213" t="s">
        <v>538</v>
      </c>
      <c r="K207" s="204">
        <v>0.0</v>
      </c>
      <c r="L207" s="207">
        <v>0.0</v>
      </c>
      <c r="M207" s="206">
        <v>0.0</v>
      </c>
      <c r="N207" s="206">
        <v>0.0</v>
      </c>
      <c r="O207" s="209" t="b">
        <v>0</v>
      </c>
      <c r="P207" s="209" t="b">
        <v>0</v>
      </c>
      <c r="Q207" s="204" t="s">
        <v>4747</v>
      </c>
      <c r="R207" s="204" t="s">
        <v>4815</v>
      </c>
      <c r="S207" s="212">
        <v>45415.0</v>
      </c>
      <c r="T207" s="204">
        <v>40.0</v>
      </c>
      <c r="U207" s="204">
        <v>60.0</v>
      </c>
      <c r="V207" s="209" t="b">
        <v>0</v>
      </c>
      <c r="W207" s="210"/>
      <c r="X207" s="210"/>
      <c r="Y207" s="210"/>
    </row>
    <row r="208">
      <c r="A208" s="204" t="s">
        <v>4804</v>
      </c>
      <c r="B208" s="205" t="s">
        <v>712</v>
      </c>
      <c r="C208" s="204" t="s">
        <v>249</v>
      </c>
      <c r="D208" s="204">
        <v>51.0</v>
      </c>
      <c r="E208" s="206">
        <v>-2.0</v>
      </c>
      <c r="F208" s="204" t="s">
        <v>4759</v>
      </c>
      <c r="G208" s="204" t="s">
        <v>4785</v>
      </c>
      <c r="H208" s="204">
        <v>0.0</v>
      </c>
      <c r="I208" s="207">
        <v>0.0</v>
      </c>
      <c r="J208" s="208" t="s">
        <v>538</v>
      </c>
      <c r="K208" s="204">
        <v>0.0</v>
      </c>
      <c r="L208" s="207">
        <v>0.0</v>
      </c>
      <c r="M208" s="211">
        <v>0.2604166666666667</v>
      </c>
      <c r="N208" s="207">
        <v>0.25555555555555554</v>
      </c>
      <c r="O208" s="209" t="b">
        <v>1</v>
      </c>
      <c r="P208" s="209" t="b">
        <v>0</v>
      </c>
      <c r="Q208" s="204" t="s">
        <v>4773</v>
      </c>
      <c r="R208" s="204" t="s">
        <v>4815</v>
      </c>
      <c r="S208" s="204" t="s">
        <v>4815</v>
      </c>
      <c r="T208" s="204">
        <v>40.0</v>
      </c>
      <c r="U208" s="204">
        <v>60.0</v>
      </c>
      <c r="V208" s="209" t="b">
        <v>0</v>
      </c>
      <c r="W208" s="210"/>
      <c r="X208" s="210"/>
      <c r="Y208" s="210"/>
    </row>
    <row r="209">
      <c r="A209" s="204" t="s">
        <v>4804</v>
      </c>
      <c r="B209" s="205" t="s">
        <v>4926</v>
      </c>
      <c r="C209" s="204" t="s">
        <v>238</v>
      </c>
      <c r="D209" s="204">
        <v>51.0</v>
      </c>
      <c r="E209" s="206">
        <v>-2.0</v>
      </c>
      <c r="F209" s="204" t="s">
        <v>4759</v>
      </c>
      <c r="G209" s="204" t="s">
        <v>4760</v>
      </c>
      <c r="H209" s="204">
        <v>0.0</v>
      </c>
      <c r="I209" s="207">
        <v>0.0</v>
      </c>
      <c r="J209" s="213" t="s">
        <v>538</v>
      </c>
      <c r="K209" s="204">
        <v>0.0</v>
      </c>
      <c r="L209" s="207">
        <v>0.0</v>
      </c>
      <c r="M209" s="206">
        <v>0.0</v>
      </c>
      <c r="N209" s="206">
        <v>0.0</v>
      </c>
      <c r="O209" s="209" t="b">
        <v>1</v>
      </c>
      <c r="P209" s="209" t="b">
        <v>0</v>
      </c>
      <c r="Q209" s="204" t="s">
        <v>4762</v>
      </c>
      <c r="R209" s="204" t="s">
        <v>4797</v>
      </c>
      <c r="S209" s="204" t="s">
        <v>4816</v>
      </c>
      <c r="T209" s="204">
        <v>40.0</v>
      </c>
      <c r="U209" s="204">
        <v>40.0</v>
      </c>
      <c r="V209" s="209" t="b">
        <v>0</v>
      </c>
      <c r="W209" s="210"/>
      <c r="X209" s="210"/>
      <c r="Y209" s="210"/>
    </row>
    <row r="210">
      <c r="A210" s="204" t="s">
        <v>4804</v>
      </c>
      <c r="B210" s="205" t="s">
        <v>674</v>
      </c>
      <c r="C210" s="204" t="s">
        <v>177</v>
      </c>
      <c r="D210" s="204">
        <v>51.0</v>
      </c>
      <c r="E210" s="206">
        <v>0.0</v>
      </c>
      <c r="F210" s="204" t="s">
        <v>4759</v>
      </c>
      <c r="G210" s="204" t="s">
        <v>4899</v>
      </c>
      <c r="H210" s="204">
        <v>0.0</v>
      </c>
      <c r="I210" s="207">
        <v>0.0</v>
      </c>
      <c r="J210" s="213" t="s">
        <v>538</v>
      </c>
      <c r="K210" s="204">
        <v>29.0</v>
      </c>
      <c r="L210" s="207">
        <v>0.0</v>
      </c>
      <c r="M210" s="206">
        <v>0.0</v>
      </c>
      <c r="N210" s="206">
        <v>0.0</v>
      </c>
      <c r="O210" s="209" t="b">
        <v>0</v>
      </c>
      <c r="P210" s="209" t="b">
        <v>0</v>
      </c>
      <c r="Q210" s="204" t="s">
        <v>4747</v>
      </c>
      <c r="R210" s="204" t="s">
        <v>4815</v>
      </c>
      <c r="S210" s="204" t="s">
        <v>4815</v>
      </c>
      <c r="T210" s="204">
        <v>40.0</v>
      </c>
      <c r="U210" s="204">
        <v>60.0</v>
      </c>
      <c r="V210" s="209" t="b">
        <v>0</v>
      </c>
      <c r="W210" s="210"/>
      <c r="X210" s="210"/>
      <c r="Y210" s="210"/>
    </row>
    <row r="211">
      <c r="A211" s="204" t="s">
        <v>4804</v>
      </c>
      <c r="B211" s="205" t="s">
        <v>750</v>
      </c>
      <c r="C211" s="204" t="s">
        <v>259</v>
      </c>
      <c r="D211" s="204">
        <v>51.0</v>
      </c>
      <c r="E211" s="206">
        <v>-0.3865789474</v>
      </c>
      <c r="F211" s="204" t="s">
        <v>4767</v>
      </c>
      <c r="G211" s="204" t="s">
        <v>4785</v>
      </c>
      <c r="H211" s="204">
        <v>14.0</v>
      </c>
      <c r="I211" s="207">
        <v>0.26805555555555555</v>
      </c>
      <c r="J211" s="213" t="s">
        <v>4884</v>
      </c>
      <c r="K211" s="204">
        <v>14.0</v>
      </c>
      <c r="L211" s="207">
        <v>0.09861111111111111</v>
      </c>
      <c r="M211" s="211">
        <v>0.28194444444444444</v>
      </c>
      <c r="N211" s="211">
        <v>0.24305555555555555</v>
      </c>
      <c r="O211" s="209" t="b">
        <v>0</v>
      </c>
      <c r="P211" s="209" t="b">
        <v>1</v>
      </c>
      <c r="Q211" s="204" t="s">
        <v>4773</v>
      </c>
      <c r="R211" s="204" t="s">
        <v>4816</v>
      </c>
      <c r="S211" s="204" t="s">
        <v>4816</v>
      </c>
      <c r="T211" s="204">
        <v>40.0</v>
      </c>
      <c r="U211" s="204">
        <v>60.0</v>
      </c>
      <c r="V211" s="209" t="b">
        <v>0</v>
      </c>
      <c r="W211" s="210"/>
      <c r="X211" s="210"/>
      <c r="Y211" s="210"/>
    </row>
    <row r="212">
      <c r="A212" s="204" t="s">
        <v>4804</v>
      </c>
      <c r="B212" s="205" t="s">
        <v>772</v>
      </c>
      <c r="C212" s="204" t="s">
        <v>177</v>
      </c>
      <c r="D212" s="204">
        <v>51.0</v>
      </c>
      <c r="E212" s="206">
        <v>0.0</v>
      </c>
      <c r="F212" s="204" t="s">
        <v>4759</v>
      </c>
      <c r="G212" s="204" t="s">
        <v>4760</v>
      </c>
      <c r="H212" s="204">
        <v>0.0</v>
      </c>
      <c r="I212" s="207">
        <v>0.0</v>
      </c>
      <c r="J212" s="213" t="s">
        <v>538</v>
      </c>
      <c r="K212" s="204">
        <v>25.0</v>
      </c>
      <c r="L212" s="207">
        <v>0.0</v>
      </c>
      <c r="M212" s="206">
        <v>0.0</v>
      </c>
      <c r="N212" s="206">
        <v>0.0</v>
      </c>
      <c r="O212" s="209" t="b">
        <v>0</v>
      </c>
      <c r="P212" s="209" t="b">
        <v>0</v>
      </c>
      <c r="Q212" s="204" t="s">
        <v>4762</v>
      </c>
      <c r="R212" s="204">
        <v>0.0</v>
      </c>
      <c r="S212" s="204">
        <v>0.0</v>
      </c>
      <c r="T212" s="204">
        <v>40.0</v>
      </c>
      <c r="U212" s="204">
        <v>60.0</v>
      </c>
      <c r="V212" s="209" t="b">
        <v>0</v>
      </c>
      <c r="W212" s="210"/>
      <c r="X212" s="210"/>
      <c r="Y212" s="210"/>
    </row>
    <row r="213">
      <c r="A213" s="204" t="s">
        <v>4804</v>
      </c>
      <c r="B213" s="205" t="s">
        <v>671</v>
      </c>
      <c r="C213" s="204" t="s">
        <v>238</v>
      </c>
      <c r="D213" s="204">
        <v>51.0</v>
      </c>
      <c r="E213" s="206">
        <v>2.191184211</v>
      </c>
      <c r="F213" s="204" t="s">
        <v>4759</v>
      </c>
      <c r="G213" s="204" t="s">
        <v>4892</v>
      </c>
      <c r="H213" s="204">
        <v>26.0</v>
      </c>
      <c r="I213" s="207">
        <v>0.25555555555555554</v>
      </c>
      <c r="J213" s="213" t="s">
        <v>4881</v>
      </c>
      <c r="K213" s="204">
        <v>26.0</v>
      </c>
      <c r="L213" s="207">
        <v>0.18541666666666667</v>
      </c>
      <c r="M213" s="206">
        <v>0.0</v>
      </c>
      <c r="N213" s="211">
        <v>0.27569444444444446</v>
      </c>
      <c r="O213" s="209" t="b">
        <v>0</v>
      </c>
      <c r="P213" s="209" t="b">
        <v>0</v>
      </c>
      <c r="Q213" s="204" t="s">
        <v>4752</v>
      </c>
      <c r="R213" s="204" t="s">
        <v>4816</v>
      </c>
      <c r="S213" s="204" t="s">
        <v>4816</v>
      </c>
      <c r="T213" s="204">
        <v>40.0</v>
      </c>
      <c r="U213" s="204">
        <v>60.0</v>
      </c>
      <c r="V213" s="209" t="b">
        <v>0</v>
      </c>
      <c r="W213" s="210"/>
      <c r="X213" s="210"/>
      <c r="Y213" s="210"/>
    </row>
    <row r="214">
      <c r="A214" s="204" t="s">
        <v>4804</v>
      </c>
      <c r="B214" s="205" t="s">
        <v>755</v>
      </c>
      <c r="C214" s="204" t="s">
        <v>241</v>
      </c>
      <c r="D214" s="204">
        <v>51.0</v>
      </c>
      <c r="E214" s="206">
        <v>-2.0</v>
      </c>
      <c r="F214" s="204" t="s">
        <v>4759</v>
      </c>
      <c r="G214" s="204" t="s">
        <v>4847</v>
      </c>
      <c r="H214" s="204">
        <v>0.0</v>
      </c>
      <c r="I214" s="207">
        <v>0.25</v>
      </c>
      <c r="J214" s="208" t="s">
        <v>538</v>
      </c>
      <c r="K214" s="204">
        <v>24.0</v>
      </c>
      <c r="L214" s="207">
        <v>0.18680555555555556</v>
      </c>
      <c r="M214" s="204">
        <v>0.0</v>
      </c>
      <c r="N214" s="204">
        <v>0.0</v>
      </c>
      <c r="O214" s="209" t="b">
        <v>1</v>
      </c>
      <c r="P214" s="209" t="b">
        <v>0</v>
      </c>
      <c r="Q214" s="204" t="s">
        <v>4747</v>
      </c>
      <c r="R214" s="204" t="s">
        <v>4815</v>
      </c>
      <c r="S214" s="204" t="s">
        <v>4815</v>
      </c>
      <c r="T214" s="204">
        <v>40.0</v>
      </c>
      <c r="U214" s="204">
        <v>40.0</v>
      </c>
      <c r="V214" s="209" t="b">
        <v>0</v>
      </c>
      <c r="W214" s="210"/>
      <c r="X214" s="210"/>
      <c r="Y214" s="210"/>
    </row>
    <row r="215">
      <c r="A215" s="204" t="s">
        <v>4804</v>
      </c>
      <c r="B215" s="205" t="s">
        <v>4927</v>
      </c>
      <c r="C215" s="204" t="s">
        <v>143</v>
      </c>
      <c r="D215" s="204">
        <v>51.0</v>
      </c>
      <c r="E215" s="206">
        <v>-2.0</v>
      </c>
      <c r="F215" s="204" t="s">
        <v>4759</v>
      </c>
      <c r="G215" s="204" t="s">
        <v>4907</v>
      </c>
      <c r="H215" s="204">
        <v>0.0</v>
      </c>
      <c r="I215" s="207">
        <v>0.0</v>
      </c>
      <c r="J215" s="213" t="s">
        <v>538</v>
      </c>
      <c r="K215" s="204">
        <v>14.0</v>
      </c>
      <c r="L215" s="207">
        <v>0.0</v>
      </c>
      <c r="M215" s="206">
        <v>0.0</v>
      </c>
      <c r="N215" s="206">
        <v>0.0</v>
      </c>
      <c r="O215" s="209" t="b">
        <v>1</v>
      </c>
      <c r="P215" s="209" t="b">
        <v>0</v>
      </c>
      <c r="Q215" s="204" t="s">
        <v>4762</v>
      </c>
      <c r="R215" s="204" t="s">
        <v>4816</v>
      </c>
      <c r="S215" s="204" t="s">
        <v>4815</v>
      </c>
      <c r="T215" s="204">
        <v>20.0</v>
      </c>
      <c r="U215" s="204">
        <v>60.0</v>
      </c>
      <c r="V215" s="209" t="b">
        <v>0</v>
      </c>
      <c r="W215" s="210"/>
      <c r="X215" s="210"/>
      <c r="Y215" s="210"/>
    </row>
    <row r="216">
      <c r="A216" s="204" t="s">
        <v>4804</v>
      </c>
      <c r="B216" s="205" t="s">
        <v>623</v>
      </c>
      <c r="C216" s="204" t="s">
        <v>151</v>
      </c>
      <c r="D216" s="204">
        <v>51.0</v>
      </c>
      <c r="E216" s="206">
        <v>-2.0</v>
      </c>
      <c r="F216" s="204" t="s">
        <v>4759</v>
      </c>
      <c r="G216" s="204" t="s">
        <v>4760</v>
      </c>
      <c r="H216" s="204">
        <v>0.0</v>
      </c>
      <c r="I216" s="207">
        <v>0.25</v>
      </c>
      <c r="J216" s="213" t="s">
        <v>538</v>
      </c>
      <c r="K216" s="204">
        <v>32.0</v>
      </c>
      <c r="L216" s="207">
        <v>0.22152777777777777</v>
      </c>
      <c r="M216" s="206">
        <v>0.0</v>
      </c>
      <c r="N216" s="204">
        <v>0.0</v>
      </c>
      <c r="O216" s="209" t="b">
        <v>1</v>
      </c>
      <c r="P216" s="209" t="b">
        <v>0</v>
      </c>
      <c r="Q216" s="204" t="s">
        <v>4747</v>
      </c>
      <c r="R216" s="204" t="s">
        <v>4815</v>
      </c>
      <c r="S216" s="204" t="s">
        <v>4815</v>
      </c>
      <c r="T216" s="204">
        <v>40.0</v>
      </c>
      <c r="U216" s="204">
        <v>60.0</v>
      </c>
      <c r="V216" s="209" t="b">
        <v>0</v>
      </c>
      <c r="W216" s="210"/>
      <c r="X216" s="210"/>
      <c r="Y216" s="210"/>
    </row>
    <row r="217">
      <c r="A217" s="204" t="s">
        <v>4804</v>
      </c>
      <c r="B217" s="205" t="s">
        <v>787</v>
      </c>
      <c r="C217" s="204" t="s">
        <v>143</v>
      </c>
      <c r="D217" s="204">
        <v>50.0</v>
      </c>
      <c r="E217" s="206">
        <v>-0.5193421053</v>
      </c>
      <c r="F217" s="204" t="s">
        <v>4759</v>
      </c>
      <c r="G217" s="204" t="s">
        <v>4928</v>
      </c>
      <c r="H217" s="204">
        <v>22.0</v>
      </c>
      <c r="I217" s="207">
        <v>0.2590277777777778</v>
      </c>
      <c r="J217" s="213" t="s">
        <v>4839</v>
      </c>
      <c r="K217" s="204">
        <v>22.0</v>
      </c>
      <c r="L217" s="207">
        <v>0.15347222222222223</v>
      </c>
      <c r="M217" s="206">
        <v>0.0</v>
      </c>
      <c r="N217" s="206">
        <v>0.0</v>
      </c>
      <c r="O217" s="209" t="b">
        <v>1</v>
      </c>
      <c r="P217" s="209" t="b">
        <v>0</v>
      </c>
      <c r="Q217" s="204" t="s">
        <v>4747</v>
      </c>
      <c r="R217" s="204" t="s">
        <v>4815</v>
      </c>
      <c r="S217" s="204" t="s">
        <v>4815</v>
      </c>
      <c r="T217" s="204">
        <v>60.0</v>
      </c>
      <c r="U217" s="204">
        <v>60.0</v>
      </c>
      <c r="V217" s="209" t="b">
        <v>0</v>
      </c>
      <c r="W217" s="210"/>
      <c r="X217" s="210"/>
      <c r="Y217" s="210"/>
    </row>
    <row r="218">
      <c r="A218" s="204" t="s">
        <v>4804</v>
      </c>
      <c r="B218" s="205" t="s">
        <v>673</v>
      </c>
      <c r="C218" s="204" t="s">
        <v>151</v>
      </c>
      <c r="D218" s="204">
        <v>50.0</v>
      </c>
      <c r="E218" s="206">
        <v>0.1101315789</v>
      </c>
      <c r="F218" s="204" t="s">
        <v>4744</v>
      </c>
      <c r="G218" s="204" t="s">
        <v>4760</v>
      </c>
      <c r="H218" s="204">
        <v>6.0</v>
      </c>
      <c r="I218" s="207">
        <v>0.2604166666666667</v>
      </c>
      <c r="J218" s="208" t="s">
        <v>4783</v>
      </c>
      <c r="K218" s="204">
        <v>6.0</v>
      </c>
      <c r="L218" s="207">
        <v>0.06458333333333334</v>
      </c>
      <c r="M218" s="207">
        <v>0.2534722222222222</v>
      </c>
      <c r="N218" s="207">
        <v>0.23680555555555555</v>
      </c>
      <c r="O218" s="209" t="b">
        <v>1</v>
      </c>
      <c r="P218" s="209" t="b">
        <v>0</v>
      </c>
      <c r="Q218" s="204" t="s">
        <v>4747</v>
      </c>
      <c r="R218" s="204" t="s">
        <v>4815</v>
      </c>
      <c r="S218" s="204" t="s">
        <v>4815</v>
      </c>
      <c r="T218" s="204">
        <v>40.0</v>
      </c>
      <c r="U218" s="204">
        <v>40.0</v>
      </c>
      <c r="V218" s="209" t="b">
        <v>0</v>
      </c>
      <c r="W218" s="210"/>
      <c r="X218" s="210"/>
      <c r="Y218" s="210"/>
    </row>
    <row r="219">
      <c r="A219" s="204" t="s">
        <v>4804</v>
      </c>
      <c r="B219" s="205" t="s">
        <v>709</v>
      </c>
      <c r="C219" s="204" t="s">
        <v>244</v>
      </c>
      <c r="D219" s="204">
        <v>50.0</v>
      </c>
      <c r="E219" s="206">
        <v>-2.0</v>
      </c>
      <c r="F219" s="204" t="s">
        <v>4759</v>
      </c>
      <c r="G219" s="204" t="s">
        <v>4859</v>
      </c>
      <c r="H219" s="204">
        <v>0.0</v>
      </c>
      <c r="I219" s="207">
        <v>0.26180555555555557</v>
      </c>
      <c r="J219" s="213" t="s">
        <v>538</v>
      </c>
      <c r="K219" s="204">
        <v>24.0</v>
      </c>
      <c r="L219" s="207">
        <v>0.1763888888888889</v>
      </c>
      <c r="M219" s="206">
        <v>0.0</v>
      </c>
      <c r="N219" s="206">
        <v>0.0</v>
      </c>
      <c r="O219" s="209" t="b">
        <v>1</v>
      </c>
      <c r="P219" s="209" t="b">
        <v>0</v>
      </c>
      <c r="Q219" s="204" t="s">
        <v>4773</v>
      </c>
      <c r="R219" s="204" t="s">
        <v>4797</v>
      </c>
      <c r="S219" s="204" t="s">
        <v>4797</v>
      </c>
      <c r="T219" s="204">
        <v>20.0</v>
      </c>
      <c r="U219" s="204">
        <v>60.0</v>
      </c>
      <c r="V219" s="209" t="b">
        <v>0</v>
      </c>
      <c r="W219" s="210"/>
      <c r="X219" s="210"/>
      <c r="Y219" s="210"/>
    </row>
    <row r="220">
      <c r="A220" s="204" t="s">
        <v>4804</v>
      </c>
      <c r="B220" s="205" t="s">
        <v>753</v>
      </c>
      <c r="C220" s="204" t="s">
        <v>238</v>
      </c>
      <c r="D220" s="204">
        <v>50.0</v>
      </c>
      <c r="E220" s="206">
        <v>-2.0</v>
      </c>
      <c r="F220" s="204" t="s">
        <v>4759</v>
      </c>
      <c r="G220" s="204" t="s">
        <v>4777</v>
      </c>
      <c r="H220" s="204">
        <v>0.0</v>
      </c>
      <c r="I220" s="207">
        <v>0.25</v>
      </c>
      <c r="J220" s="213" t="s">
        <v>538</v>
      </c>
      <c r="K220" s="204">
        <v>40.0</v>
      </c>
      <c r="L220" s="207">
        <v>0.28402777777777777</v>
      </c>
      <c r="M220" s="206">
        <v>0.0</v>
      </c>
      <c r="N220" s="206">
        <v>0.0</v>
      </c>
      <c r="O220" s="209" t="b">
        <v>1</v>
      </c>
      <c r="P220" s="209" t="b">
        <v>0</v>
      </c>
      <c r="Q220" s="204" t="s">
        <v>4773</v>
      </c>
      <c r="R220" s="204" t="s">
        <v>4815</v>
      </c>
      <c r="S220" s="204" t="s">
        <v>4815</v>
      </c>
      <c r="T220" s="204">
        <v>40.0</v>
      </c>
      <c r="U220" s="204">
        <v>60.0</v>
      </c>
      <c r="V220" s="209" t="b">
        <v>0</v>
      </c>
      <c r="W220" s="210"/>
      <c r="X220" s="210"/>
      <c r="Y220" s="210"/>
    </row>
    <row r="221">
      <c r="A221" s="204" t="s">
        <v>4804</v>
      </c>
      <c r="B221" s="205" t="s">
        <v>4929</v>
      </c>
      <c r="C221" s="204" t="s">
        <v>264</v>
      </c>
      <c r="D221" s="204">
        <v>50.0</v>
      </c>
      <c r="E221" s="206">
        <v>-2.0</v>
      </c>
      <c r="F221" s="204" t="s">
        <v>4759</v>
      </c>
      <c r="G221" s="204" t="s">
        <v>4862</v>
      </c>
      <c r="H221" s="204">
        <v>0.0</v>
      </c>
      <c r="I221" s="207">
        <v>0.0</v>
      </c>
      <c r="J221" s="213" t="s">
        <v>538</v>
      </c>
      <c r="K221" s="204">
        <v>14.0</v>
      </c>
      <c r="L221" s="207">
        <v>0.0</v>
      </c>
      <c r="M221" s="206">
        <v>0.0</v>
      </c>
      <c r="N221" s="206">
        <v>0.0</v>
      </c>
      <c r="O221" s="209" t="b">
        <v>1</v>
      </c>
      <c r="P221" s="209" t="b">
        <v>0</v>
      </c>
      <c r="Q221" s="204" t="s">
        <v>4773</v>
      </c>
      <c r="R221" s="204" t="s">
        <v>4815</v>
      </c>
      <c r="S221" s="212">
        <v>45415.0</v>
      </c>
      <c r="T221" s="204">
        <v>60.0</v>
      </c>
      <c r="U221" s="204">
        <v>20.0</v>
      </c>
      <c r="V221" s="209" t="b">
        <v>0</v>
      </c>
      <c r="W221" s="210"/>
      <c r="X221" s="210"/>
      <c r="Y221" s="210"/>
    </row>
    <row r="222">
      <c r="A222" s="204" t="s">
        <v>4804</v>
      </c>
      <c r="B222" s="205" t="s">
        <v>4930</v>
      </c>
      <c r="C222" s="204" t="s">
        <v>264</v>
      </c>
      <c r="D222" s="204">
        <v>50.0</v>
      </c>
      <c r="E222" s="206">
        <v>-2.0</v>
      </c>
      <c r="F222" s="204" t="s">
        <v>4759</v>
      </c>
      <c r="G222" s="204" t="s">
        <v>4896</v>
      </c>
      <c r="H222" s="204">
        <v>0.0</v>
      </c>
      <c r="I222" s="207">
        <v>0.0</v>
      </c>
      <c r="J222" s="208" t="s">
        <v>538</v>
      </c>
      <c r="K222" s="204">
        <v>23.0</v>
      </c>
      <c r="L222" s="207">
        <v>0.0</v>
      </c>
      <c r="M222" s="206">
        <v>0.0</v>
      </c>
      <c r="N222" s="204">
        <v>0.0</v>
      </c>
      <c r="O222" s="209" t="b">
        <v>1</v>
      </c>
      <c r="P222" s="209" t="b">
        <v>0</v>
      </c>
      <c r="Q222" s="204" t="s">
        <v>4773</v>
      </c>
      <c r="R222" s="204" t="s">
        <v>4816</v>
      </c>
      <c r="S222" s="204" t="s">
        <v>4815</v>
      </c>
      <c r="T222" s="204">
        <v>40.0</v>
      </c>
      <c r="U222" s="204">
        <v>40.0</v>
      </c>
      <c r="V222" s="209" t="b">
        <v>0</v>
      </c>
      <c r="W222" s="210"/>
      <c r="X222" s="210"/>
      <c r="Y222" s="210"/>
    </row>
    <row r="223">
      <c r="A223" s="204" t="s">
        <v>4804</v>
      </c>
      <c r="B223" s="205" t="s">
        <v>4931</v>
      </c>
      <c r="C223" s="204" t="s">
        <v>256</v>
      </c>
      <c r="D223" s="204">
        <v>49.0</v>
      </c>
      <c r="E223" s="206">
        <v>3.278947368</v>
      </c>
      <c r="F223" s="204" t="s">
        <v>4744</v>
      </c>
      <c r="G223" s="204" t="s">
        <v>4777</v>
      </c>
      <c r="H223" s="204">
        <v>20.0</v>
      </c>
      <c r="I223" s="207">
        <v>0.25</v>
      </c>
      <c r="J223" s="213" t="s">
        <v>4794</v>
      </c>
      <c r="K223" s="204">
        <v>20.0</v>
      </c>
      <c r="L223" s="207">
        <v>0.14166666666666666</v>
      </c>
      <c r="M223" s="211">
        <v>0.23125</v>
      </c>
      <c r="N223" s="207">
        <v>0.24027777777777778</v>
      </c>
      <c r="O223" s="209" t="b">
        <v>0</v>
      </c>
      <c r="P223" s="209" t="b">
        <v>0</v>
      </c>
      <c r="Q223" s="204" t="s">
        <v>4762</v>
      </c>
      <c r="R223" s="204" t="s">
        <v>4816</v>
      </c>
      <c r="S223" s="204" t="s">
        <v>4816</v>
      </c>
      <c r="T223" s="204">
        <v>40.0</v>
      </c>
      <c r="U223" s="204">
        <v>60.0</v>
      </c>
      <c r="V223" s="209" t="b">
        <v>0</v>
      </c>
      <c r="W223" s="210"/>
      <c r="X223" s="210"/>
      <c r="Y223" s="210"/>
    </row>
    <row r="224">
      <c r="A224" s="204" t="s">
        <v>4804</v>
      </c>
      <c r="B224" s="205" t="s">
        <v>629</v>
      </c>
      <c r="C224" s="204" t="s">
        <v>241</v>
      </c>
      <c r="D224" s="204">
        <v>49.0</v>
      </c>
      <c r="E224" s="206">
        <v>0.0</v>
      </c>
      <c r="F224" s="204" t="s">
        <v>4759</v>
      </c>
      <c r="G224" s="204" t="s">
        <v>4856</v>
      </c>
      <c r="H224" s="204">
        <v>0.0</v>
      </c>
      <c r="I224" s="207">
        <v>0.0</v>
      </c>
      <c r="J224" s="213" t="s">
        <v>538</v>
      </c>
      <c r="K224" s="204">
        <v>33.0</v>
      </c>
      <c r="L224" s="207">
        <v>0.0</v>
      </c>
      <c r="M224" s="206">
        <v>0.0</v>
      </c>
      <c r="N224" s="206">
        <v>0.0</v>
      </c>
      <c r="O224" s="209" t="b">
        <v>0</v>
      </c>
      <c r="P224" s="209" t="b">
        <v>0</v>
      </c>
      <c r="Q224" s="204" t="s">
        <v>4752</v>
      </c>
      <c r="R224" s="204" t="s">
        <v>4815</v>
      </c>
      <c r="S224" s="204" t="s">
        <v>4815</v>
      </c>
      <c r="T224" s="204">
        <v>40.0</v>
      </c>
      <c r="U224" s="204">
        <v>60.0</v>
      </c>
      <c r="V224" s="209" t="b">
        <v>0</v>
      </c>
      <c r="W224" s="210"/>
      <c r="X224" s="210"/>
      <c r="Y224" s="210"/>
    </row>
    <row r="225">
      <c r="A225" s="204" t="s">
        <v>4804</v>
      </c>
      <c r="B225" s="205" t="s">
        <v>4932</v>
      </c>
      <c r="C225" s="204" t="s">
        <v>151</v>
      </c>
      <c r="D225" s="204">
        <v>49.0</v>
      </c>
      <c r="E225" s="206">
        <v>-2.0</v>
      </c>
      <c r="F225" s="204" t="s">
        <v>4759</v>
      </c>
      <c r="G225" s="204" t="s">
        <v>4892</v>
      </c>
      <c r="H225" s="204">
        <v>0.0</v>
      </c>
      <c r="I225" s="207">
        <v>0.20833333333333334</v>
      </c>
      <c r="J225" s="213" t="s">
        <v>538</v>
      </c>
      <c r="K225" s="204">
        <v>27.0</v>
      </c>
      <c r="L225" s="207">
        <v>0.1701388888888889</v>
      </c>
      <c r="M225" s="206">
        <v>0.0</v>
      </c>
      <c r="N225" s="206">
        <v>0.0</v>
      </c>
      <c r="O225" s="209" t="b">
        <v>1</v>
      </c>
      <c r="P225" s="209" t="b">
        <v>0</v>
      </c>
      <c r="Q225" s="204" t="s">
        <v>4747</v>
      </c>
      <c r="R225" s="204" t="s">
        <v>4815</v>
      </c>
      <c r="S225" s="204" t="s">
        <v>4815</v>
      </c>
      <c r="T225" s="204">
        <v>40.0</v>
      </c>
      <c r="U225" s="204">
        <v>60.0</v>
      </c>
      <c r="V225" s="209" t="b">
        <v>0</v>
      </c>
      <c r="W225" s="210"/>
      <c r="X225" s="210"/>
      <c r="Y225" s="210"/>
    </row>
    <row r="226">
      <c r="A226" s="204" t="s">
        <v>4804</v>
      </c>
      <c r="B226" s="205" t="s">
        <v>710</v>
      </c>
      <c r="C226" s="204" t="s">
        <v>177</v>
      </c>
      <c r="D226" s="204">
        <v>48.0</v>
      </c>
      <c r="E226" s="206">
        <v>0.0</v>
      </c>
      <c r="F226" s="204" t="s">
        <v>4759</v>
      </c>
      <c r="G226" s="204" t="s">
        <v>4760</v>
      </c>
      <c r="H226" s="204">
        <v>0.0</v>
      </c>
      <c r="I226" s="207">
        <v>0.0</v>
      </c>
      <c r="J226" s="208" t="s">
        <v>538</v>
      </c>
      <c r="K226" s="204">
        <v>24.0</v>
      </c>
      <c r="L226" s="207">
        <v>0.0</v>
      </c>
      <c r="M226" s="206">
        <v>0.0</v>
      </c>
      <c r="N226" s="206">
        <v>0.0</v>
      </c>
      <c r="O226" s="209" t="b">
        <v>0</v>
      </c>
      <c r="P226" s="209" t="b">
        <v>0</v>
      </c>
      <c r="Q226" s="204" t="s">
        <v>4773</v>
      </c>
      <c r="R226" s="204" t="s">
        <v>4815</v>
      </c>
      <c r="S226" s="204" t="s">
        <v>4797</v>
      </c>
      <c r="T226" s="204">
        <v>40.0</v>
      </c>
      <c r="U226" s="204">
        <v>60.0</v>
      </c>
      <c r="V226" s="209" t="b">
        <v>0</v>
      </c>
      <c r="W226" s="210"/>
      <c r="X226" s="210"/>
      <c r="Y226" s="210"/>
    </row>
    <row r="227">
      <c r="A227" s="204" t="s">
        <v>4804</v>
      </c>
      <c r="B227" s="205" t="s">
        <v>377</v>
      </c>
      <c r="C227" s="204" t="s">
        <v>162</v>
      </c>
      <c r="D227" s="204">
        <v>48.0</v>
      </c>
      <c r="E227" s="206">
        <v>0.0</v>
      </c>
      <c r="F227" s="204" t="s">
        <v>4759</v>
      </c>
      <c r="G227" s="204" t="s">
        <v>4777</v>
      </c>
      <c r="H227" s="204">
        <v>0.0</v>
      </c>
      <c r="I227" s="207">
        <v>0.0</v>
      </c>
      <c r="J227" s="213" t="s">
        <v>538</v>
      </c>
      <c r="K227" s="204">
        <v>0.0</v>
      </c>
      <c r="L227" s="207">
        <v>0.0</v>
      </c>
      <c r="M227" s="206">
        <v>0.0</v>
      </c>
      <c r="N227" s="206">
        <v>0.0</v>
      </c>
      <c r="O227" s="209" t="b">
        <v>0</v>
      </c>
      <c r="P227" s="209" t="b">
        <v>0</v>
      </c>
      <c r="Q227" s="204" t="s">
        <v>4773</v>
      </c>
      <c r="R227" s="204" t="s">
        <v>4815</v>
      </c>
      <c r="S227" s="204" t="s">
        <v>4815</v>
      </c>
      <c r="T227" s="204">
        <v>40.0</v>
      </c>
      <c r="U227" s="204">
        <v>60.0</v>
      </c>
      <c r="V227" s="209" t="b">
        <v>0</v>
      </c>
      <c r="W227" s="210"/>
      <c r="X227" s="210"/>
      <c r="Y227" s="210"/>
    </row>
    <row r="228">
      <c r="A228" s="204" t="s">
        <v>4804</v>
      </c>
      <c r="B228" s="205" t="s">
        <v>725</v>
      </c>
      <c r="C228" s="204" t="s">
        <v>259</v>
      </c>
      <c r="D228" s="204">
        <v>48.0</v>
      </c>
      <c r="E228" s="206">
        <v>-1.566578947</v>
      </c>
      <c r="F228" s="204" t="s">
        <v>4759</v>
      </c>
      <c r="G228" s="204" t="s">
        <v>4745</v>
      </c>
      <c r="H228" s="204">
        <v>12.0</v>
      </c>
      <c r="I228" s="207">
        <v>0.2520833333333333</v>
      </c>
      <c r="J228" s="208" t="s">
        <v>4922</v>
      </c>
      <c r="K228" s="204">
        <v>12.0</v>
      </c>
      <c r="L228" s="207">
        <v>0.09930555555555555</v>
      </c>
      <c r="M228" s="206">
        <v>0.0</v>
      </c>
      <c r="N228" s="211">
        <v>0.2520833333333333</v>
      </c>
      <c r="O228" s="209" t="b">
        <v>1</v>
      </c>
      <c r="P228" s="209" t="b">
        <v>0</v>
      </c>
      <c r="Q228" s="204" t="s">
        <v>4747</v>
      </c>
      <c r="R228" s="204" t="s">
        <v>4816</v>
      </c>
      <c r="S228" s="204" t="s">
        <v>4797</v>
      </c>
      <c r="T228" s="204">
        <v>40.0</v>
      </c>
      <c r="U228" s="204">
        <v>60.0</v>
      </c>
      <c r="V228" s="209" t="b">
        <v>0</v>
      </c>
      <c r="W228" s="210"/>
      <c r="X228" s="210"/>
      <c r="Y228" s="210"/>
    </row>
    <row r="229">
      <c r="A229" s="204" t="s">
        <v>4804</v>
      </c>
      <c r="B229" s="205" t="s">
        <v>720</v>
      </c>
      <c r="C229" s="204" t="s">
        <v>241</v>
      </c>
      <c r="D229" s="204">
        <v>48.0</v>
      </c>
      <c r="E229" s="206">
        <v>0.0</v>
      </c>
      <c r="F229" s="204" t="s">
        <v>4759</v>
      </c>
      <c r="G229" s="204" t="s">
        <v>4844</v>
      </c>
      <c r="H229" s="204">
        <v>0.0</v>
      </c>
      <c r="I229" s="207">
        <v>0.0</v>
      </c>
      <c r="J229" s="208" t="s">
        <v>538</v>
      </c>
      <c r="K229" s="204">
        <v>0.0</v>
      </c>
      <c r="L229" s="207">
        <v>0.0</v>
      </c>
      <c r="M229" s="206">
        <v>0.0</v>
      </c>
      <c r="N229" s="211">
        <v>0.23680555555555555</v>
      </c>
      <c r="O229" s="209" t="b">
        <v>0</v>
      </c>
      <c r="P229" s="209" t="b">
        <v>0</v>
      </c>
      <c r="Q229" s="204" t="s">
        <v>4773</v>
      </c>
      <c r="R229" s="204" t="s">
        <v>4816</v>
      </c>
      <c r="S229" s="204" t="s">
        <v>4816</v>
      </c>
      <c r="T229" s="204">
        <v>40.0</v>
      </c>
      <c r="U229" s="204">
        <v>60.0</v>
      </c>
      <c r="V229" s="209" t="b">
        <v>0</v>
      </c>
      <c r="W229" s="210"/>
      <c r="X229" s="210"/>
      <c r="Y229" s="210"/>
    </row>
    <row r="230">
      <c r="A230" s="204" t="s">
        <v>4804</v>
      </c>
      <c r="B230" s="205" t="s">
        <v>752</v>
      </c>
      <c r="C230" s="204" t="s">
        <v>264</v>
      </c>
      <c r="D230" s="204">
        <v>48.0</v>
      </c>
      <c r="E230" s="206">
        <v>0.0</v>
      </c>
      <c r="F230" s="204" t="s">
        <v>4759</v>
      </c>
      <c r="G230" s="204" t="s">
        <v>4933</v>
      </c>
      <c r="H230" s="204">
        <v>0.0</v>
      </c>
      <c r="I230" s="207">
        <v>0.0</v>
      </c>
      <c r="J230" s="213" t="s">
        <v>538</v>
      </c>
      <c r="K230" s="204">
        <v>26.0</v>
      </c>
      <c r="L230" s="207">
        <v>0.0</v>
      </c>
      <c r="M230" s="206">
        <v>0.0</v>
      </c>
      <c r="N230" s="206">
        <v>0.0</v>
      </c>
      <c r="O230" s="209" t="b">
        <v>0</v>
      </c>
      <c r="P230" s="209" t="b">
        <v>0</v>
      </c>
      <c r="Q230" s="204" t="s">
        <v>4773</v>
      </c>
      <c r="R230" s="204" t="s">
        <v>4816</v>
      </c>
      <c r="S230" s="204" t="s">
        <v>4815</v>
      </c>
      <c r="T230" s="204">
        <v>20.0</v>
      </c>
      <c r="U230" s="204">
        <v>60.0</v>
      </c>
      <c r="V230" s="209" t="b">
        <v>0</v>
      </c>
      <c r="W230" s="210"/>
      <c r="X230" s="210"/>
      <c r="Y230" s="210"/>
    </row>
    <row r="231">
      <c r="A231" s="204" t="s">
        <v>4804</v>
      </c>
      <c r="B231" s="205" t="s">
        <v>737</v>
      </c>
      <c r="C231" s="204" t="s">
        <v>151</v>
      </c>
      <c r="D231" s="204">
        <v>48.0</v>
      </c>
      <c r="E231" s="206">
        <v>-2.0</v>
      </c>
      <c r="F231" s="204" t="s">
        <v>4759</v>
      </c>
      <c r="G231" s="204" t="s">
        <v>4760</v>
      </c>
      <c r="H231" s="204">
        <v>0.0</v>
      </c>
      <c r="I231" s="207">
        <v>0.20833333333333334</v>
      </c>
      <c r="J231" s="213" t="s">
        <v>538</v>
      </c>
      <c r="K231" s="204">
        <v>34.0</v>
      </c>
      <c r="L231" s="207">
        <v>0.2076388888888889</v>
      </c>
      <c r="M231" s="204">
        <v>0.0</v>
      </c>
      <c r="N231" s="206">
        <v>0.0</v>
      </c>
      <c r="O231" s="209" t="b">
        <v>1</v>
      </c>
      <c r="P231" s="209" t="b">
        <v>0</v>
      </c>
      <c r="Q231" s="204" t="s">
        <v>4747</v>
      </c>
      <c r="R231" s="204" t="s">
        <v>4815</v>
      </c>
      <c r="S231" s="204" t="s">
        <v>4815</v>
      </c>
      <c r="T231" s="204">
        <v>40.0</v>
      </c>
      <c r="U231" s="204">
        <v>60.0</v>
      </c>
      <c r="V231" s="209" t="b">
        <v>0</v>
      </c>
      <c r="W231" s="210"/>
      <c r="X231" s="210"/>
      <c r="Y231" s="210"/>
    </row>
    <row r="232">
      <c r="A232" s="204" t="s">
        <v>4804</v>
      </c>
      <c r="B232" s="205" t="s">
        <v>760</v>
      </c>
      <c r="C232" s="204" t="s">
        <v>264</v>
      </c>
      <c r="D232" s="204">
        <v>48.0</v>
      </c>
      <c r="E232" s="206">
        <v>0.0</v>
      </c>
      <c r="F232" s="204" t="s">
        <v>4759</v>
      </c>
      <c r="G232" s="204" t="s">
        <v>4760</v>
      </c>
      <c r="H232" s="204">
        <v>0.0</v>
      </c>
      <c r="I232" s="207">
        <v>0.0</v>
      </c>
      <c r="J232" s="213" t="s">
        <v>538</v>
      </c>
      <c r="K232" s="204">
        <v>32.0</v>
      </c>
      <c r="L232" s="207">
        <v>0.0</v>
      </c>
      <c r="M232" s="206">
        <v>0.0</v>
      </c>
      <c r="N232" s="206">
        <v>0.0</v>
      </c>
      <c r="O232" s="209" t="b">
        <v>0</v>
      </c>
      <c r="P232" s="209" t="b">
        <v>0</v>
      </c>
      <c r="Q232" s="204" t="s">
        <v>4773</v>
      </c>
      <c r="R232" s="204" t="s">
        <v>4816</v>
      </c>
      <c r="S232" s="204" t="s">
        <v>4816</v>
      </c>
      <c r="T232" s="204">
        <v>40.0</v>
      </c>
      <c r="U232" s="204">
        <v>40.0</v>
      </c>
      <c r="V232" s="209" t="b">
        <v>0</v>
      </c>
      <c r="W232" s="210"/>
      <c r="X232" s="210"/>
      <c r="Y232" s="210"/>
    </row>
    <row r="233">
      <c r="A233" s="204" t="s">
        <v>4804</v>
      </c>
      <c r="B233" s="205" t="s">
        <v>4934</v>
      </c>
      <c r="C233" s="204" t="s">
        <v>197</v>
      </c>
      <c r="D233" s="204">
        <v>48.0</v>
      </c>
      <c r="E233" s="206">
        <v>-2.0</v>
      </c>
      <c r="F233" s="204" t="s">
        <v>4759</v>
      </c>
      <c r="G233" s="204" t="s">
        <v>4777</v>
      </c>
      <c r="H233" s="204">
        <v>0.0</v>
      </c>
      <c r="I233" s="207">
        <v>0.0</v>
      </c>
      <c r="J233" s="213" t="s">
        <v>538</v>
      </c>
      <c r="K233" s="204">
        <v>24.0</v>
      </c>
      <c r="L233" s="207">
        <v>0.0</v>
      </c>
      <c r="M233" s="206">
        <v>0.0</v>
      </c>
      <c r="N233" s="204">
        <v>0.0</v>
      </c>
      <c r="O233" s="209" t="b">
        <v>1</v>
      </c>
      <c r="P233" s="209" t="b">
        <v>0</v>
      </c>
      <c r="Q233" s="204" t="s">
        <v>4773</v>
      </c>
      <c r="R233" s="204" t="s">
        <v>4815</v>
      </c>
      <c r="S233" s="204" t="s">
        <v>4797</v>
      </c>
      <c r="T233" s="204">
        <v>40.0</v>
      </c>
      <c r="U233" s="204">
        <v>60.0</v>
      </c>
      <c r="V233" s="209" t="b">
        <v>0</v>
      </c>
      <c r="W233" s="210"/>
      <c r="X233" s="210"/>
      <c r="Y233" s="210"/>
    </row>
    <row r="234">
      <c r="A234" s="204" t="s">
        <v>4804</v>
      </c>
      <c r="B234" s="205" t="s">
        <v>4935</v>
      </c>
      <c r="C234" s="204" t="s">
        <v>264</v>
      </c>
      <c r="D234" s="204">
        <v>47.0</v>
      </c>
      <c r="E234" s="206">
        <v>-2.0</v>
      </c>
      <c r="F234" s="204" t="s">
        <v>4759</v>
      </c>
      <c r="G234" s="204" t="s">
        <v>4896</v>
      </c>
      <c r="H234" s="204">
        <v>0.0</v>
      </c>
      <c r="I234" s="207">
        <v>0.0</v>
      </c>
      <c r="J234" s="208" t="s">
        <v>538</v>
      </c>
      <c r="K234" s="204">
        <v>22.0</v>
      </c>
      <c r="L234" s="207">
        <v>0.0</v>
      </c>
      <c r="M234" s="206">
        <v>0.0</v>
      </c>
      <c r="N234" s="206">
        <v>0.0</v>
      </c>
      <c r="O234" s="209" t="b">
        <v>1</v>
      </c>
      <c r="P234" s="209" t="b">
        <v>0</v>
      </c>
      <c r="Q234" s="204" t="s">
        <v>4747</v>
      </c>
      <c r="R234" s="204" t="s">
        <v>4815</v>
      </c>
      <c r="S234" s="212">
        <v>45415.0</v>
      </c>
      <c r="T234" s="204">
        <v>40.0</v>
      </c>
      <c r="U234" s="204">
        <v>60.0</v>
      </c>
      <c r="V234" s="209" t="b">
        <v>0</v>
      </c>
      <c r="W234" s="210"/>
      <c r="X234" s="210"/>
      <c r="Y234" s="210"/>
    </row>
    <row r="235">
      <c r="A235" s="204" t="s">
        <v>4804</v>
      </c>
      <c r="B235" s="205" t="s">
        <v>700</v>
      </c>
      <c r="C235" s="204" t="s">
        <v>238</v>
      </c>
      <c r="D235" s="204">
        <v>47.0</v>
      </c>
      <c r="E235" s="206">
        <v>-2.0</v>
      </c>
      <c r="F235" s="204" t="s">
        <v>4759</v>
      </c>
      <c r="G235" s="204" t="s">
        <v>4777</v>
      </c>
      <c r="H235" s="204">
        <v>0.0</v>
      </c>
      <c r="I235" s="207">
        <v>0.25</v>
      </c>
      <c r="J235" s="213" t="s">
        <v>538</v>
      </c>
      <c r="K235" s="204">
        <v>35.0</v>
      </c>
      <c r="L235" s="207">
        <v>0.25555555555555554</v>
      </c>
      <c r="M235" s="206">
        <v>0.0</v>
      </c>
      <c r="N235" s="206">
        <v>0.0</v>
      </c>
      <c r="O235" s="209" t="b">
        <v>1</v>
      </c>
      <c r="P235" s="209" t="b">
        <v>0</v>
      </c>
      <c r="Q235" s="204" t="s">
        <v>4773</v>
      </c>
      <c r="R235" s="204" t="s">
        <v>4816</v>
      </c>
      <c r="S235" s="204" t="s">
        <v>4815</v>
      </c>
      <c r="T235" s="204">
        <v>20.0</v>
      </c>
      <c r="U235" s="204">
        <v>60.0</v>
      </c>
      <c r="V235" s="209" t="b">
        <v>0</v>
      </c>
      <c r="W235" s="210"/>
      <c r="X235" s="210"/>
      <c r="Y235" s="210"/>
    </row>
    <row r="236">
      <c r="A236" s="204" t="s">
        <v>4804</v>
      </c>
      <c r="B236" s="205" t="s">
        <v>4936</v>
      </c>
      <c r="C236" s="204" t="s">
        <v>197</v>
      </c>
      <c r="D236" s="204">
        <v>47.0</v>
      </c>
      <c r="E236" s="206">
        <v>0.3098684211</v>
      </c>
      <c r="F236" s="204" t="s">
        <v>4759</v>
      </c>
      <c r="G236" s="204" t="s">
        <v>4763</v>
      </c>
      <c r="H236" s="204">
        <v>10.0</v>
      </c>
      <c r="I236" s="207">
        <v>0.2638888888888889</v>
      </c>
      <c r="J236" s="208" t="s">
        <v>4858</v>
      </c>
      <c r="K236" s="204">
        <v>10.0</v>
      </c>
      <c r="L236" s="207">
        <v>0.08125</v>
      </c>
      <c r="M236" s="206">
        <v>0.0</v>
      </c>
      <c r="N236" s="204">
        <v>0.0</v>
      </c>
      <c r="O236" s="209" t="b">
        <v>0</v>
      </c>
      <c r="P236" s="209" t="b">
        <v>0</v>
      </c>
      <c r="Q236" s="204" t="s">
        <v>4747</v>
      </c>
      <c r="R236" s="204" t="s">
        <v>4816</v>
      </c>
      <c r="S236" s="204" t="s">
        <v>4797</v>
      </c>
      <c r="T236" s="204">
        <v>40.0</v>
      </c>
      <c r="U236" s="204">
        <v>60.0</v>
      </c>
      <c r="V236" s="209" t="b">
        <v>0</v>
      </c>
      <c r="W236" s="210"/>
      <c r="X236" s="210"/>
      <c r="Y236" s="210"/>
    </row>
    <row r="237">
      <c r="A237" s="204" t="s">
        <v>4804</v>
      </c>
      <c r="B237" s="205" t="s">
        <v>763</v>
      </c>
      <c r="C237" s="204" t="s">
        <v>197</v>
      </c>
      <c r="D237" s="204">
        <v>46.0</v>
      </c>
      <c r="E237" s="206">
        <v>0.0</v>
      </c>
      <c r="F237" s="204" t="s">
        <v>4759</v>
      </c>
      <c r="G237" s="204" t="s">
        <v>4760</v>
      </c>
      <c r="H237" s="204">
        <v>0.0</v>
      </c>
      <c r="I237" s="207">
        <v>0.0</v>
      </c>
      <c r="J237" s="213" t="s">
        <v>538</v>
      </c>
      <c r="K237" s="204">
        <v>0.0</v>
      </c>
      <c r="L237" s="207">
        <v>0.0</v>
      </c>
      <c r="M237" s="211">
        <v>0.24583333333333332</v>
      </c>
      <c r="N237" s="206">
        <v>0.0</v>
      </c>
      <c r="O237" s="209" t="b">
        <v>0</v>
      </c>
      <c r="P237" s="209" t="b">
        <v>0</v>
      </c>
      <c r="Q237" s="204" t="s">
        <v>4773</v>
      </c>
      <c r="R237" s="204" t="s">
        <v>4797</v>
      </c>
      <c r="S237" s="204" t="s">
        <v>4816</v>
      </c>
      <c r="T237" s="204">
        <v>40.0</v>
      </c>
      <c r="U237" s="204">
        <v>60.0</v>
      </c>
      <c r="V237" s="209" t="b">
        <v>0</v>
      </c>
      <c r="W237" s="210"/>
      <c r="X237" s="210"/>
      <c r="Y237" s="210"/>
    </row>
    <row r="238">
      <c r="A238" s="204" t="s">
        <v>4804</v>
      </c>
      <c r="B238" s="205" t="s">
        <v>729</v>
      </c>
      <c r="C238" s="204" t="s">
        <v>244</v>
      </c>
      <c r="D238" s="204">
        <v>46.0</v>
      </c>
      <c r="E238" s="206">
        <v>-1.654802632</v>
      </c>
      <c r="F238" s="204" t="s">
        <v>4767</v>
      </c>
      <c r="G238" s="204" t="s">
        <v>4763</v>
      </c>
      <c r="H238" s="204">
        <v>11.0</v>
      </c>
      <c r="I238" s="207">
        <v>0.23333333333333334</v>
      </c>
      <c r="J238" s="213" t="s">
        <v>4771</v>
      </c>
      <c r="K238" s="204">
        <v>11.0</v>
      </c>
      <c r="L238" s="207">
        <v>0.08263888888888889</v>
      </c>
      <c r="M238" s="211">
        <v>0.24444444444444444</v>
      </c>
      <c r="N238" s="206">
        <v>0.0</v>
      </c>
      <c r="O238" s="209" t="b">
        <v>1</v>
      </c>
      <c r="P238" s="209" t="b">
        <v>0</v>
      </c>
      <c r="Q238" s="204" t="s">
        <v>4747</v>
      </c>
      <c r="R238" s="204" t="s">
        <v>4797</v>
      </c>
      <c r="S238" s="204" t="s">
        <v>4797</v>
      </c>
      <c r="T238" s="204">
        <v>40.0</v>
      </c>
      <c r="U238" s="204">
        <v>60.0</v>
      </c>
      <c r="V238" s="209" t="b">
        <v>0</v>
      </c>
      <c r="W238" s="210"/>
      <c r="X238" s="210"/>
      <c r="Y238" s="210"/>
    </row>
    <row r="239">
      <c r="A239" s="204" t="s">
        <v>4804</v>
      </c>
      <c r="B239" s="205" t="s">
        <v>741</v>
      </c>
      <c r="C239" s="204" t="s">
        <v>259</v>
      </c>
      <c r="D239" s="204">
        <v>46.0</v>
      </c>
      <c r="E239" s="206">
        <v>8.421052632E-5</v>
      </c>
      <c r="F239" s="204" t="s">
        <v>4744</v>
      </c>
      <c r="G239" s="204" t="s">
        <v>4760</v>
      </c>
      <c r="H239" s="204">
        <v>1.0</v>
      </c>
      <c r="I239" s="207">
        <v>0.25</v>
      </c>
      <c r="J239" s="208" t="s">
        <v>4794</v>
      </c>
      <c r="K239" s="204">
        <v>1.0</v>
      </c>
      <c r="L239" s="207">
        <v>0.011111111111111112</v>
      </c>
      <c r="M239" s="211">
        <v>0.2611111111111111</v>
      </c>
      <c r="N239" s="211">
        <v>0.27152777777777776</v>
      </c>
      <c r="O239" s="209" t="b">
        <v>1</v>
      </c>
      <c r="P239" s="209" t="b">
        <v>0</v>
      </c>
      <c r="Q239" s="204" t="s">
        <v>4773</v>
      </c>
      <c r="R239" s="204" t="s">
        <v>4797</v>
      </c>
      <c r="S239" s="204" t="s">
        <v>4797</v>
      </c>
      <c r="T239" s="204">
        <v>40.0</v>
      </c>
      <c r="U239" s="204">
        <v>20.0</v>
      </c>
      <c r="V239" s="209" t="b">
        <v>0</v>
      </c>
      <c r="W239" s="210"/>
      <c r="X239" s="210"/>
      <c r="Y239" s="210"/>
    </row>
    <row r="240">
      <c r="A240" s="204" t="s">
        <v>4804</v>
      </c>
      <c r="B240" s="205" t="s">
        <v>669</v>
      </c>
      <c r="C240" s="204" t="s">
        <v>241</v>
      </c>
      <c r="D240" s="204">
        <v>46.0</v>
      </c>
      <c r="E240" s="206">
        <v>4.0</v>
      </c>
      <c r="F240" s="204" t="s">
        <v>4759</v>
      </c>
      <c r="G240" s="204" t="s">
        <v>4892</v>
      </c>
      <c r="H240" s="204">
        <v>0.0</v>
      </c>
      <c r="I240" s="207">
        <v>0.0</v>
      </c>
      <c r="J240" s="208" t="s">
        <v>538</v>
      </c>
      <c r="K240" s="204">
        <v>0.0</v>
      </c>
      <c r="L240" s="207">
        <v>0.0</v>
      </c>
      <c r="M240" s="206">
        <v>0.0</v>
      </c>
      <c r="N240" s="207">
        <v>0.25</v>
      </c>
      <c r="O240" s="209" t="b">
        <v>0</v>
      </c>
      <c r="P240" s="209" t="b">
        <v>0</v>
      </c>
      <c r="Q240" s="204" t="s">
        <v>4747</v>
      </c>
      <c r="R240" s="204" t="s">
        <v>4815</v>
      </c>
      <c r="S240" s="204" t="s">
        <v>4815</v>
      </c>
      <c r="T240" s="204">
        <v>40.0</v>
      </c>
      <c r="U240" s="204">
        <v>80.0</v>
      </c>
      <c r="V240" s="209" t="b">
        <v>0</v>
      </c>
      <c r="W240" s="210"/>
      <c r="X240" s="210"/>
      <c r="Y240" s="210"/>
    </row>
    <row r="241">
      <c r="A241" s="204" t="s">
        <v>4804</v>
      </c>
      <c r="B241" s="205" t="s">
        <v>727</v>
      </c>
      <c r="C241" s="204" t="s">
        <v>249</v>
      </c>
      <c r="D241" s="204">
        <v>45.0</v>
      </c>
      <c r="E241" s="206">
        <v>0.5664473684</v>
      </c>
      <c r="F241" s="204" t="s">
        <v>4759</v>
      </c>
      <c r="G241" s="204" t="s">
        <v>4856</v>
      </c>
      <c r="H241" s="204">
        <v>14.0</v>
      </c>
      <c r="I241" s="207">
        <v>0.23819444444444443</v>
      </c>
      <c r="J241" s="208" t="s">
        <v>4937</v>
      </c>
      <c r="K241" s="204">
        <v>14.0</v>
      </c>
      <c r="L241" s="207">
        <v>0.08680555555555555</v>
      </c>
      <c r="M241" s="206">
        <v>0.0</v>
      </c>
      <c r="N241" s="206">
        <v>0.0</v>
      </c>
      <c r="O241" s="209" t="b">
        <v>0</v>
      </c>
      <c r="P241" s="209" t="b">
        <v>0</v>
      </c>
      <c r="Q241" s="204" t="s">
        <v>4773</v>
      </c>
      <c r="R241" s="204" t="s">
        <v>4815</v>
      </c>
      <c r="S241" s="204" t="s">
        <v>4815</v>
      </c>
      <c r="T241" s="204">
        <v>40.0</v>
      </c>
      <c r="U241" s="204">
        <v>60.0</v>
      </c>
      <c r="V241" s="209" t="b">
        <v>0</v>
      </c>
      <c r="W241" s="210"/>
      <c r="X241" s="210"/>
      <c r="Y241" s="210"/>
    </row>
    <row r="242">
      <c r="A242" s="204" t="s">
        <v>4804</v>
      </c>
      <c r="B242" s="205" t="s">
        <v>670</v>
      </c>
      <c r="C242" s="204" t="s">
        <v>177</v>
      </c>
      <c r="D242" s="204">
        <v>45.0</v>
      </c>
      <c r="E242" s="206">
        <v>0.0</v>
      </c>
      <c r="F242" s="204" t="s">
        <v>4759</v>
      </c>
      <c r="G242" s="204" t="s">
        <v>4924</v>
      </c>
      <c r="H242" s="204">
        <v>0.0</v>
      </c>
      <c r="I242" s="207">
        <v>0.0</v>
      </c>
      <c r="J242" s="213" t="s">
        <v>538</v>
      </c>
      <c r="K242" s="204">
        <v>17.0</v>
      </c>
      <c r="L242" s="207">
        <v>0.0</v>
      </c>
      <c r="M242" s="206">
        <v>0.0</v>
      </c>
      <c r="N242" s="206">
        <v>0.0</v>
      </c>
      <c r="O242" s="209" t="b">
        <v>0</v>
      </c>
      <c r="P242" s="209" t="b">
        <v>0</v>
      </c>
      <c r="Q242" s="204" t="s">
        <v>4773</v>
      </c>
      <c r="R242" s="204" t="s">
        <v>4797</v>
      </c>
      <c r="S242" s="204" t="s">
        <v>4797</v>
      </c>
      <c r="T242" s="204">
        <v>40.0</v>
      </c>
      <c r="U242" s="204">
        <v>60.0</v>
      </c>
      <c r="V242" s="209" t="b">
        <v>0</v>
      </c>
      <c r="W242" s="210"/>
      <c r="X242" s="210"/>
      <c r="Y242" s="210"/>
    </row>
    <row r="243">
      <c r="A243" s="204" t="s">
        <v>4804</v>
      </c>
      <c r="B243" s="205" t="s">
        <v>732</v>
      </c>
      <c r="C243" s="204" t="s">
        <v>259</v>
      </c>
      <c r="D243" s="204">
        <v>45.0</v>
      </c>
      <c r="E243" s="206">
        <v>0.0</v>
      </c>
      <c r="F243" s="204" t="s">
        <v>4759</v>
      </c>
      <c r="G243" s="204" t="s">
        <v>4777</v>
      </c>
      <c r="H243" s="204">
        <v>0.0</v>
      </c>
      <c r="I243" s="207">
        <v>0.0</v>
      </c>
      <c r="J243" s="208" t="s">
        <v>538</v>
      </c>
      <c r="K243" s="204">
        <v>0.0</v>
      </c>
      <c r="L243" s="207">
        <v>0.0</v>
      </c>
      <c r="M243" s="206">
        <v>0.0</v>
      </c>
      <c r="N243" s="206">
        <v>0.0</v>
      </c>
      <c r="O243" s="209" t="b">
        <v>0</v>
      </c>
      <c r="P243" s="209" t="b">
        <v>0</v>
      </c>
      <c r="Q243" s="204" t="s">
        <v>4762</v>
      </c>
      <c r="R243" s="204" t="s">
        <v>4816</v>
      </c>
      <c r="S243" s="204" t="s">
        <v>4815</v>
      </c>
      <c r="T243" s="204">
        <v>20.0</v>
      </c>
      <c r="U243" s="204">
        <v>60.0</v>
      </c>
      <c r="V243" s="209" t="b">
        <v>0</v>
      </c>
      <c r="W243" s="210"/>
      <c r="X243" s="210"/>
      <c r="Y243" s="210"/>
    </row>
    <row r="244">
      <c r="A244" s="204" t="s">
        <v>4804</v>
      </c>
      <c r="B244" s="205" t="s">
        <v>688</v>
      </c>
      <c r="C244" s="204" t="s">
        <v>264</v>
      </c>
      <c r="D244" s="204">
        <v>45.0</v>
      </c>
      <c r="E244" s="206">
        <v>0.5003289474</v>
      </c>
      <c r="F244" s="204" t="s">
        <v>4759</v>
      </c>
      <c r="G244" s="204" t="s">
        <v>4856</v>
      </c>
      <c r="H244" s="204">
        <v>13.0</v>
      </c>
      <c r="I244" s="207">
        <v>0.24583333333333332</v>
      </c>
      <c r="J244" s="208" t="s">
        <v>4918</v>
      </c>
      <c r="K244" s="204">
        <v>13.0</v>
      </c>
      <c r="L244" s="207">
        <v>0.1076388888888889</v>
      </c>
      <c r="M244" s="206">
        <v>0.0</v>
      </c>
      <c r="N244" s="211">
        <v>0.24305555555555555</v>
      </c>
      <c r="O244" s="209" t="b">
        <v>0</v>
      </c>
      <c r="P244" s="209" t="b">
        <v>0</v>
      </c>
      <c r="Q244" s="204" t="s">
        <v>4773</v>
      </c>
      <c r="R244" s="204" t="s">
        <v>4816</v>
      </c>
      <c r="S244" s="204" t="s">
        <v>4797</v>
      </c>
      <c r="T244" s="204">
        <v>40.0</v>
      </c>
      <c r="U244" s="204">
        <v>60.0</v>
      </c>
      <c r="V244" s="209" t="b">
        <v>0</v>
      </c>
      <c r="W244" s="210"/>
      <c r="X244" s="210"/>
      <c r="Y244" s="210"/>
    </row>
    <row r="245">
      <c r="A245" s="204" t="s">
        <v>4804</v>
      </c>
      <c r="B245" s="205" t="s">
        <v>684</v>
      </c>
      <c r="C245" s="204" t="s">
        <v>244</v>
      </c>
      <c r="D245" s="204">
        <v>45.0</v>
      </c>
      <c r="E245" s="206">
        <v>-2.0</v>
      </c>
      <c r="F245" s="204" t="s">
        <v>4759</v>
      </c>
      <c r="G245" s="204" t="s">
        <v>4760</v>
      </c>
      <c r="H245" s="204">
        <v>0.0</v>
      </c>
      <c r="I245" s="207">
        <v>0.2652777777777778</v>
      </c>
      <c r="J245" s="208" t="s">
        <v>538</v>
      </c>
      <c r="K245" s="204">
        <v>37.0</v>
      </c>
      <c r="L245" s="207">
        <v>0.2652777777777778</v>
      </c>
      <c r="M245" s="204">
        <v>0.0</v>
      </c>
      <c r="N245" s="204">
        <v>0.0</v>
      </c>
      <c r="O245" s="209" t="b">
        <v>1</v>
      </c>
      <c r="P245" s="209" t="b">
        <v>0</v>
      </c>
      <c r="Q245" s="204" t="s">
        <v>4773</v>
      </c>
      <c r="R245" s="204" t="s">
        <v>4797</v>
      </c>
      <c r="S245" s="204" t="s">
        <v>4797</v>
      </c>
      <c r="T245" s="204">
        <v>20.0</v>
      </c>
      <c r="U245" s="204">
        <v>60.0</v>
      </c>
      <c r="V245" s="209" t="b">
        <v>0</v>
      </c>
      <c r="W245" s="210"/>
      <c r="X245" s="210"/>
      <c r="Y245" s="210"/>
    </row>
    <row r="246">
      <c r="A246" s="204" t="s">
        <v>4804</v>
      </c>
      <c r="B246" s="205" t="s">
        <v>692</v>
      </c>
      <c r="C246" s="204" t="s">
        <v>151</v>
      </c>
      <c r="D246" s="204">
        <v>45.0</v>
      </c>
      <c r="E246" s="206">
        <v>-2.0</v>
      </c>
      <c r="F246" s="204" t="s">
        <v>4759</v>
      </c>
      <c r="G246" s="204" t="s">
        <v>4760</v>
      </c>
      <c r="H246" s="204">
        <v>0.0</v>
      </c>
      <c r="I246" s="207">
        <v>0.25</v>
      </c>
      <c r="J246" s="208" t="s">
        <v>538</v>
      </c>
      <c r="K246" s="204">
        <v>38.0</v>
      </c>
      <c r="L246" s="207">
        <v>0.2611111111111111</v>
      </c>
      <c r="M246" s="204">
        <v>0.0</v>
      </c>
      <c r="N246" s="204">
        <v>0.0</v>
      </c>
      <c r="O246" s="209" t="b">
        <v>1</v>
      </c>
      <c r="P246" s="209" t="b">
        <v>0</v>
      </c>
      <c r="Q246" s="204" t="s">
        <v>4773</v>
      </c>
      <c r="R246" s="204" t="s">
        <v>4815</v>
      </c>
      <c r="S246" s="204" t="s">
        <v>4815</v>
      </c>
      <c r="T246" s="204">
        <v>40.0</v>
      </c>
      <c r="U246" s="204">
        <v>60.0</v>
      </c>
      <c r="V246" s="209" t="b">
        <v>0</v>
      </c>
      <c r="W246" s="210"/>
      <c r="X246" s="210"/>
      <c r="Y246" s="210"/>
    </row>
    <row r="247">
      <c r="A247" s="204" t="s">
        <v>4804</v>
      </c>
      <c r="B247" s="205" t="s">
        <v>735</v>
      </c>
      <c r="C247" s="204" t="s">
        <v>241</v>
      </c>
      <c r="D247" s="204">
        <v>45.0</v>
      </c>
      <c r="E247" s="206">
        <v>-2.0</v>
      </c>
      <c r="F247" s="204" t="s">
        <v>4759</v>
      </c>
      <c r="G247" s="204" t="s">
        <v>4777</v>
      </c>
      <c r="H247" s="204">
        <v>0.0</v>
      </c>
      <c r="I247" s="207">
        <v>0.20833333333333334</v>
      </c>
      <c r="J247" s="208" t="s">
        <v>538</v>
      </c>
      <c r="K247" s="204">
        <v>25.0</v>
      </c>
      <c r="L247" s="207">
        <v>0.15138888888888888</v>
      </c>
      <c r="M247" s="204">
        <v>0.0</v>
      </c>
      <c r="N247" s="204">
        <v>0.0</v>
      </c>
      <c r="O247" s="209" t="b">
        <v>1</v>
      </c>
      <c r="P247" s="209" t="b">
        <v>0</v>
      </c>
      <c r="Q247" s="204" t="s">
        <v>4773</v>
      </c>
      <c r="R247" s="204" t="s">
        <v>4815</v>
      </c>
      <c r="S247" s="204" t="s">
        <v>4815</v>
      </c>
      <c r="T247" s="204">
        <v>40.0</v>
      </c>
      <c r="U247" s="204">
        <v>60.0</v>
      </c>
      <c r="V247" s="209" t="b">
        <v>0</v>
      </c>
      <c r="W247" s="210"/>
      <c r="X247" s="210"/>
      <c r="Y247" s="210"/>
    </row>
    <row r="248">
      <c r="A248" s="204" t="s">
        <v>4804</v>
      </c>
      <c r="B248" s="205" t="s">
        <v>708</v>
      </c>
      <c r="C248" s="204" t="s">
        <v>249</v>
      </c>
      <c r="D248" s="204">
        <v>44.0</v>
      </c>
      <c r="E248" s="206">
        <v>4.407368421</v>
      </c>
      <c r="F248" s="204" t="s">
        <v>4759</v>
      </c>
      <c r="G248" s="204" t="s">
        <v>4777</v>
      </c>
      <c r="H248" s="204">
        <v>12.0</v>
      </c>
      <c r="I248" s="207">
        <v>0.22847222222222222</v>
      </c>
      <c r="J248" s="208" t="s">
        <v>4938</v>
      </c>
      <c r="K248" s="204">
        <v>12.0</v>
      </c>
      <c r="L248" s="207">
        <v>0.09166666666666666</v>
      </c>
      <c r="M248" s="204">
        <v>0.0</v>
      </c>
      <c r="N248" s="207">
        <v>0.26944444444444443</v>
      </c>
      <c r="O248" s="209" t="b">
        <v>0</v>
      </c>
      <c r="P248" s="209" t="b">
        <v>0</v>
      </c>
      <c r="Q248" s="204" t="s">
        <v>4747</v>
      </c>
      <c r="R248" s="204" t="s">
        <v>4816</v>
      </c>
      <c r="S248" s="204" t="s">
        <v>4816</v>
      </c>
      <c r="T248" s="204">
        <v>40.0</v>
      </c>
      <c r="U248" s="204">
        <v>80.0</v>
      </c>
      <c r="V248" s="209" t="b">
        <v>0</v>
      </c>
      <c r="W248" s="210"/>
      <c r="X248" s="210"/>
      <c r="Y248" s="210"/>
    </row>
    <row r="249">
      <c r="A249" s="204" t="s">
        <v>4804</v>
      </c>
      <c r="B249" s="205" t="s">
        <v>696</v>
      </c>
      <c r="C249" s="204" t="s">
        <v>177</v>
      </c>
      <c r="D249" s="204">
        <v>44.0</v>
      </c>
      <c r="E249" s="206">
        <v>-2.0</v>
      </c>
      <c r="F249" s="204" t="s">
        <v>4759</v>
      </c>
      <c r="G249" s="204" t="s">
        <v>4777</v>
      </c>
      <c r="H249" s="204">
        <v>0.0</v>
      </c>
      <c r="I249" s="207">
        <v>0.25</v>
      </c>
      <c r="J249" s="208" t="s">
        <v>538</v>
      </c>
      <c r="K249" s="204">
        <v>12.0</v>
      </c>
      <c r="L249" s="207">
        <v>0.1076388888888889</v>
      </c>
      <c r="M249" s="204">
        <v>0.0</v>
      </c>
      <c r="N249" s="204">
        <v>0.0</v>
      </c>
      <c r="O249" s="209" t="b">
        <v>1</v>
      </c>
      <c r="P249" s="209" t="b">
        <v>0</v>
      </c>
      <c r="Q249" s="204" t="s">
        <v>4773</v>
      </c>
      <c r="R249" s="212">
        <v>45415.0</v>
      </c>
      <c r="S249" s="204" t="s">
        <v>4815</v>
      </c>
      <c r="T249" s="204">
        <v>40.0</v>
      </c>
      <c r="U249" s="204">
        <v>60.0</v>
      </c>
      <c r="V249" s="209" t="b">
        <v>0</v>
      </c>
      <c r="W249" s="210"/>
      <c r="X249" s="210"/>
      <c r="Y249" s="210"/>
    </row>
    <row r="250">
      <c r="A250" s="204" t="s">
        <v>4804</v>
      </c>
      <c r="B250" s="205" t="s">
        <v>717</v>
      </c>
      <c r="C250" s="204" t="s">
        <v>259</v>
      </c>
      <c r="D250" s="204">
        <v>43.0</v>
      </c>
      <c r="E250" s="206">
        <v>-1.805789474</v>
      </c>
      <c r="F250" s="204" t="s">
        <v>4759</v>
      </c>
      <c r="G250" s="204" t="s">
        <v>4856</v>
      </c>
      <c r="H250" s="204">
        <v>8.0</v>
      </c>
      <c r="I250" s="207">
        <v>0.25625</v>
      </c>
      <c r="J250" s="208" t="s">
        <v>4829</v>
      </c>
      <c r="K250" s="204">
        <v>8.0</v>
      </c>
      <c r="L250" s="207">
        <v>0.05763888888888889</v>
      </c>
      <c r="M250" s="204">
        <v>0.0</v>
      </c>
      <c r="N250" s="204">
        <v>0.0</v>
      </c>
      <c r="O250" s="209" t="b">
        <v>1</v>
      </c>
      <c r="P250" s="209" t="b">
        <v>0</v>
      </c>
      <c r="Q250" s="204" t="s">
        <v>4773</v>
      </c>
      <c r="R250" s="204" t="s">
        <v>4797</v>
      </c>
      <c r="S250" s="204" t="s">
        <v>4797</v>
      </c>
      <c r="T250" s="204">
        <v>40.0</v>
      </c>
      <c r="U250" s="204">
        <v>60.0</v>
      </c>
      <c r="V250" s="209" t="b">
        <v>0</v>
      </c>
      <c r="W250" s="210"/>
      <c r="X250" s="210"/>
      <c r="Y250" s="210"/>
    </row>
    <row r="251">
      <c r="A251" s="204" t="s">
        <v>4804</v>
      </c>
      <c r="B251" s="205" t="s">
        <v>724</v>
      </c>
      <c r="C251" s="204" t="s">
        <v>177</v>
      </c>
      <c r="D251" s="204">
        <v>42.0</v>
      </c>
      <c r="E251" s="206">
        <v>-2.0</v>
      </c>
      <c r="F251" s="204" t="s">
        <v>4759</v>
      </c>
      <c r="G251" s="204" t="s">
        <v>4856</v>
      </c>
      <c r="H251" s="204">
        <v>0.0</v>
      </c>
      <c r="I251" s="207">
        <v>0.0</v>
      </c>
      <c r="J251" s="208" t="s">
        <v>538</v>
      </c>
      <c r="K251" s="204">
        <v>2.0</v>
      </c>
      <c r="L251" s="207">
        <v>0.0</v>
      </c>
      <c r="M251" s="204">
        <v>0.0</v>
      </c>
      <c r="N251" s="204">
        <v>0.0</v>
      </c>
      <c r="O251" s="209" t="b">
        <v>1</v>
      </c>
      <c r="P251" s="209" t="b">
        <v>0</v>
      </c>
      <c r="Q251" s="204" t="s">
        <v>4762</v>
      </c>
      <c r="R251" s="204" t="s">
        <v>4816</v>
      </c>
      <c r="S251" s="204" t="s">
        <v>4797</v>
      </c>
      <c r="T251" s="204">
        <v>40.0</v>
      </c>
      <c r="U251" s="204">
        <v>20.0</v>
      </c>
      <c r="V251" s="209" t="b">
        <v>0</v>
      </c>
      <c r="W251" s="210"/>
      <c r="X251" s="210"/>
      <c r="Y251" s="210"/>
    </row>
    <row r="252">
      <c r="A252" s="204" t="s">
        <v>4804</v>
      </c>
      <c r="B252" s="205" t="s">
        <v>4939</v>
      </c>
      <c r="C252" s="204" t="s">
        <v>197</v>
      </c>
      <c r="D252" s="204">
        <v>42.0</v>
      </c>
      <c r="E252" s="206">
        <v>0.1101315789</v>
      </c>
      <c r="F252" s="204" t="s">
        <v>4759</v>
      </c>
      <c r="G252" s="204" t="s">
        <v>4856</v>
      </c>
      <c r="H252" s="204">
        <v>6.0</v>
      </c>
      <c r="I252" s="207">
        <v>0.2604166666666667</v>
      </c>
      <c r="J252" s="208" t="s">
        <v>4783</v>
      </c>
      <c r="K252" s="204">
        <v>6.0</v>
      </c>
      <c r="L252" s="207">
        <v>0.06458333333333334</v>
      </c>
      <c r="M252" s="204">
        <v>0.0</v>
      </c>
      <c r="N252" s="204">
        <v>0.0</v>
      </c>
      <c r="O252" s="209" t="b">
        <v>0</v>
      </c>
      <c r="P252" s="209" t="b">
        <v>0</v>
      </c>
      <c r="Q252" s="204" t="s">
        <v>4773</v>
      </c>
      <c r="R252" s="204" t="s">
        <v>4815</v>
      </c>
      <c r="S252" s="204" t="s">
        <v>4815</v>
      </c>
      <c r="T252" s="204">
        <v>40.0</v>
      </c>
      <c r="U252" s="204">
        <v>60.0</v>
      </c>
      <c r="V252" s="209" t="b">
        <v>0</v>
      </c>
      <c r="W252" s="210"/>
      <c r="X252" s="210"/>
      <c r="Y252" s="210"/>
    </row>
    <row r="253">
      <c r="A253" s="204" t="s">
        <v>4804</v>
      </c>
      <c r="B253" s="205" t="s">
        <v>739</v>
      </c>
      <c r="C253" s="204" t="s">
        <v>162</v>
      </c>
      <c r="D253" s="204">
        <v>42.0</v>
      </c>
      <c r="E253" s="206">
        <v>8.421052632E-5</v>
      </c>
      <c r="F253" s="204" t="s">
        <v>4759</v>
      </c>
      <c r="G253" s="204" t="s">
        <v>4777</v>
      </c>
      <c r="H253" s="204">
        <v>1.0</v>
      </c>
      <c r="I253" s="207">
        <v>0.25</v>
      </c>
      <c r="J253" s="208" t="s">
        <v>4794</v>
      </c>
      <c r="K253" s="204">
        <v>1.0</v>
      </c>
      <c r="L253" s="207">
        <v>0.011111111111111112</v>
      </c>
      <c r="M253" s="204">
        <v>0.0</v>
      </c>
      <c r="N253" s="204">
        <v>0.0</v>
      </c>
      <c r="O253" s="209" t="b">
        <v>0</v>
      </c>
      <c r="P253" s="209" t="b">
        <v>0</v>
      </c>
      <c r="Q253" s="204" t="s">
        <v>4773</v>
      </c>
      <c r="R253" s="204" t="s">
        <v>4815</v>
      </c>
      <c r="S253" s="204" t="s">
        <v>4815</v>
      </c>
      <c r="T253" s="204">
        <v>40.0</v>
      </c>
      <c r="U253" s="204">
        <v>60.0</v>
      </c>
      <c r="V253" s="209" t="b">
        <v>0</v>
      </c>
      <c r="W253" s="210"/>
      <c r="X253" s="210"/>
      <c r="Y253" s="210"/>
    </row>
    <row r="254">
      <c r="A254" s="204" t="s">
        <v>4804</v>
      </c>
      <c r="B254" s="205" t="s">
        <v>705</v>
      </c>
      <c r="C254" s="204" t="s">
        <v>238</v>
      </c>
      <c r="D254" s="204">
        <v>40.0</v>
      </c>
      <c r="E254" s="206">
        <v>-0.9996570175</v>
      </c>
      <c r="F254" s="204" t="s">
        <v>4759</v>
      </c>
      <c r="G254" s="204" t="s">
        <v>4777</v>
      </c>
      <c r="H254" s="204">
        <v>2.0</v>
      </c>
      <c r="I254" s="207">
        <v>0.1840277777777778</v>
      </c>
      <c r="J254" s="208" t="s">
        <v>4940</v>
      </c>
      <c r="K254" s="204">
        <v>2.0</v>
      </c>
      <c r="L254" s="207">
        <v>0.01597222222222222</v>
      </c>
      <c r="M254" s="204">
        <v>0.0</v>
      </c>
      <c r="N254" s="204">
        <v>0.0</v>
      </c>
      <c r="O254" s="209" t="b">
        <v>0</v>
      </c>
      <c r="P254" s="209" t="b">
        <v>1</v>
      </c>
      <c r="Q254" s="204" t="s">
        <v>4762</v>
      </c>
      <c r="R254" s="204" t="s">
        <v>4815</v>
      </c>
      <c r="S254" s="204" t="s">
        <v>4816</v>
      </c>
      <c r="T254" s="204">
        <v>20.0</v>
      </c>
      <c r="U254" s="204">
        <v>60.0</v>
      </c>
      <c r="V254" s="209" t="b">
        <v>0</v>
      </c>
      <c r="W254" s="210"/>
      <c r="X254" s="210"/>
      <c r="Y254" s="210"/>
    </row>
    <row r="255">
      <c r="A255" s="204" t="s">
        <v>4804</v>
      </c>
      <c r="B255" s="205" t="s">
        <v>4931</v>
      </c>
      <c r="C255" s="204" t="s">
        <v>241</v>
      </c>
      <c r="D255" s="204">
        <v>36.0</v>
      </c>
      <c r="E255" s="206">
        <v>2.0</v>
      </c>
      <c r="F255" s="204" t="s">
        <v>4759</v>
      </c>
      <c r="G255" s="204" t="s">
        <v>4777</v>
      </c>
      <c r="H255" s="204">
        <v>0.0</v>
      </c>
      <c r="I255" s="207">
        <v>0.0</v>
      </c>
      <c r="J255" s="208" t="s">
        <v>538</v>
      </c>
      <c r="K255" s="204">
        <v>19.0</v>
      </c>
      <c r="L255" s="207">
        <v>0.0</v>
      </c>
      <c r="M255" s="207">
        <v>0.2673611111111111</v>
      </c>
      <c r="N255" s="206">
        <v>0.0</v>
      </c>
      <c r="O255" s="209" t="b">
        <v>1</v>
      </c>
      <c r="P255" s="209" t="b">
        <v>0</v>
      </c>
      <c r="Q255" s="204" t="s">
        <v>4773</v>
      </c>
      <c r="R255" s="204" t="s">
        <v>4816</v>
      </c>
      <c r="S255" s="204" t="s">
        <v>4816</v>
      </c>
      <c r="T255" s="204">
        <v>40.0</v>
      </c>
      <c r="U255" s="204">
        <v>80.0</v>
      </c>
      <c r="V255" s="209" t="b">
        <v>0</v>
      </c>
      <c r="W255" s="210"/>
      <c r="X255" s="210"/>
      <c r="Y255" s="210"/>
    </row>
    <row r="256">
      <c r="A256" s="204" t="s">
        <v>4941</v>
      </c>
      <c r="B256" s="205" t="s">
        <v>93</v>
      </c>
      <c r="C256" s="204" t="s">
        <v>95</v>
      </c>
      <c r="D256" s="204">
        <v>97.0</v>
      </c>
      <c r="E256" s="206">
        <v>9.303618421</v>
      </c>
      <c r="F256" s="204" t="s">
        <v>4767</v>
      </c>
      <c r="G256" s="204" t="s">
        <v>4768</v>
      </c>
      <c r="H256" s="204">
        <v>35.0</v>
      </c>
      <c r="I256" s="207">
        <v>0.29097222222222224</v>
      </c>
      <c r="J256" s="208" t="s">
        <v>4942</v>
      </c>
      <c r="K256" s="204">
        <v>35.0</v>
      </c>
      <c r="L256" s="207">
        <v>0.2659722222222222</v>
      </c>
      <c r="M256" s="207">
        <v>0.30972222222222223</v>
      </c>
      <c r="N256" s="207">
        <v>0.31319444444444444</v>
      </c>
      <c r="O256" s="209" t="b">
        <v>0</v>
      </c>
      <c r="P256" s="209" t="b">
        <v>0</v>
      </c>
      <c r="Q256" s="204" t="s">
        <v>4747</v>
      </c>
      <c r="R256" s="212">
        <v>45477.0</v>
      </c>
      <c r="S256" s="212">
        <v>45415.0</v>
      </c>
      <c r="T256" s="204">
        <v>80.0</v>
      </c>
      <c r="U256" s="204">
        <v>80.0</v>
      </c>
      <c r="V256" s="209" t="b">
        <v>1</v>
      </c>
      <c r="W256" s="210"/>
      <c r="X256" s="210"/>
      <c r="Y256" s="210"/>
    </row>
    <row r="257">
      <c r="A257" s="204" t="s">
        <v>4941</v>
      </c>
      <c r="B257" s="205" t="s">
        <v>169</v>
      </c>
      <c r="C257" s="204" t="s">
        <v>103</v>
      </c>
      <c r="D257" s="204">
        <v>94.0</v>
      </c>
      <c r="E257" s="206">
        <v>5.168421053</v>
      </c>
      <c r="F257" s="204" t="s">
        <v>4744</v>
      </c>
      <c r="G257" s="204" t="s">
        <v>4943</v>
      </c>
      <c r="H257" s="204">
        <v>32.0</v>
      </c>
      <c r="I257" s="207">
        <v>0.33541666666666664</v>
      </c>
      <c r="J257" s="208" t="s">
        <v>4944</v>
      </c>
      <c r="K257" s="204">
        <v>32.0</v>
      </c>
      <c r="L257" s="207">
        <v>0.2916666666666667</v>
      </c>
      <c r="M257" s="207">
        <v>0.3013888888888889</v>
      </c>
      <c r="N257" s="207">
        <v>0.29583333333333334</v>
      </c>
      <c r="O257" s="209" t="b">
        <v>1</v>
      </c>
      <c r="P257" s="209" t="b">
        <v>0</v>
      </c>
      <c r="Q257" s="204" t="s">
        <v>4747</v>
      </c>
      <c r="R257" s="212">
        <v>45477.0</v>
      </c>
      <c r="S257" s="212">
        <v>45477.0</v>
      </c>
      <c r="T257" s="204">
        <v>60.0</v>
      </c>
      <c r="U257" s="204">
        <v>60.0</v>
      </c>
      <c r="V257" s="209" t="b">
        <v>1</v>
      </c>
      <c r="W257" s="210"/>
      <c r="X257" s="210"/>
      <c r="Y257" s="210"/>
    </row>
    <row r="258">
      <c r="A258" s="204" t="s">
        <v>4941</v>
      </c>
      <c r="B258" s="205" t="s">
        <v>605</v>
      </c>
      <c r="C258" s="204" t="s">
        <v>98</v>
      </c>
      <c r="D258" s="204">
        <v>92.0</v>
      </c>
      <c r="E258" s="206">
        <v>7.165460526</v>
      </c>
      <c r="F258" s="204" t="s">
        <v>4744</v>
      </c>
      <c r="G258" s="204" t="s">
        <v>4785</v>
      </c>
      <c r="H258" s="204">
        <v>35.0</v>
      </c>
      <c r="I258" s="207">
        <v>0.27569444444444446</v>
      </c>
      <c r="J258" s="208" t="s">
        <v>4819</v>
      </c>
      <c r="K258" s="204">
        <v>35.0</v>
      </c>
      <c r="L258" s="207">
        <v>0.2520833333333333</v>
      </c>
      <c r="M258" s="207">
        <v>0.2701388888888889</v>
      </c>
      <c r="N258" s="207">
        <v>0.27569444444444446</v>
      </c>
      <c r="O258" s="209" t="b">
        <v>0</v>
      </c>
      <c r="P258" s="209" t="b">
        <v>0</v>
      </c>
      <c r="Q258" s="204" t="s">
        <v>4747</v>
      </c>
      <c r="R258" s="204" t="s">
        <v>4815</v>
      </c>
      <c r="S258" s="204" t="s">
        <v>4815</v>
      </c>
      <c r="T258" s="204">
        <v>40.0</v>
      </c>
      <c r="U258" s="204">
        <v>60.0</v>
      </c>
      <c r="V258" s="209" t="b">
        <v>1</v>
      </c>
      <c r="W258" s="210"/>
      <c r="X258" s="210"/>
      <c r="Y258" s="210"/>
    </row>
    <row r="259">
      <c r="A259" s="204" t="s">
        <v>4941</v>
      </c>
      <c r="B259" s="205" t="s">
        <v>122</v>
      </c>
      <c r="C259" s="204" t="s">
        <v>95</v>
      </c>
      <c r="D259" s="204">
        <v>91.0</v>
      </c>
      <c r="E259" s="206">
        <v>10.75986842</v>
      </c>
      <c r="F259" s="204" t="s">
        <v>4744</v>
      </c>
      <c r="G259" s="204" t="s">
        <v>4805</v>
      </c>
      <c r="H259" s="204">
        <v>30.0</v>
      </c>
      <c r="I259" s="207">
        <v>0.34930555555555554</v>
      </c>
      <c r="J259" s="213" t="s">
        <v>4945</v>
      </c>
      <c r="K259" s="204">
        <v>30.0</v>
      </c>
      <c r="L259" s="207">
        <v>0.2743055555555556</v>
      </c>
      <c r="M259" s="211">
        <v>0.3013888888888889</v>
      </c>
      <c r="N259" s="211">
        <v>0.3013888888888889</v>
      </c>
      <c r="O259" s="209" t="b">
        <v>0</v>
      </c>
      <c r="P259" s="209" t="b">
        <v>0</v>
      </c>
      <c r="Q259" s="204" t="s">
        <v>4747</v>
      </c>
      <c r="R259" s="212">
        <v>45477.0</v>
      </c>
      <c r="S259" s="212">
        <v>45477.0</v>
      </c>
      <c r="T259" s="204">
        <v>60.0</v>
      </c>
      <c r="U259" s="204">
        <v>80.0</v>
      </c>
      <c r="V259" s="209" t="b">
        <v>1</v>
      </c>
      <c r="W259" s="210"/>
      <c r="X259" s="210"/>
      <c r="Y259" s="210"/>
    </row>
    <row r="260">
      <c r="A260" s="204" t="s">
        <v>4941</v>
      </c>
      <c r="B260" s="205" t="s">
        <v>206</v>
      </c>
      <c r="C260" s="204" t="s">
        <v>95</v>
      </c>
      <c r="D260" s="204">
        <v>91.0</v>
      </c>
      <c r="E260" s="206">
        <v>6.379605263</v>
      </c>
      <c r="F260" s="204" t="s">
        <v>4744</v>
      </c>
      <c r="G260" s="204" t="s">
        <v>4946</v>
      </c>
      <c r="H260" s="204">
        <v>35.0</v>
      </c>
      <c r="I260" s="207">
        <v>0.2986111111111111</v>
      </c>
      <c r="J260" s="213" t="s">
        <v>4947</v>
      </c>
      <c r="K260" s="204">
        <v>35.0</v>
      </c>
      <c r="L260" s="207">
        <v>0.27361111111111114</v>
      </c>
      <c r="M260" s="211">
        <v>0.27708333333333335</v>
      </c>
      <c r="N260" s="211">
        <v>0.3090277777777778</v>
      </c>
      <c r="O260" s="209" t="b">
        <v>0</v>
      </c>
      <c r="P260" s="209" t="b">
        <v>0</v>
      </c>
      <c r="Q260" s="204" t="s">
        <v>4747</v>
      </c>
      <c r="R260" s="212">
        <v>45477.0</v>
      </c>
      <c r="S260" s="212">
        <v>45477.0</v>
      </c>
      <c r="T260" s="204">
        <v>60.0</v>
      </c>
      <c r="U260" s="204">
        <v>40.0</v>
      </c>
      <c r="V260" s="209" t="b">
        <v>0</v>
      </c>
      <c r="W260" s="210"/>
      <c r="X260" s="210"/>
      <c r="Y260" s="210"/>
    </row>
    <row r="261">
      <c r="A261" s="204" t="s">
        <v>4941</v>
      </c>
      <c r="B261" s="205" t="s">
        <v>4948</v>
      </c>
      <c r="C261" s="204" t="s">
        <v>116</v>
      </c>
      <c r="D261" s="204">
        <v>90.0</v>
      </c>
      <c r="E261" s="206">
        <v>11.30361842</v>
      </c>
      <c r="F261" s="204" t="s">
        <v>4744</v>
      </c>
      <c r="G261" s="204" t="s">
        <v>4949</v>
      </c>
      <c r="H261" s="204">
        <v>35.0</v>
      </c>
      <c r="I261" s="207">
        <v>0.29097222222222224</v>
      </c>
      <c r="J261" s="208" t="s">
        <v>4942</v>
      </c>
      <c r="K261" s="204">
        <v>35.0</v>
      </c>
      <c r="L261" s="207">
        <v>0.2659722222222222</v>
      </c>
      <c r="M261" s="211">
        <v>0.25</v>
      </c>
      <c r="N261" s="211">
        <v>0.28680555555555554</v>
      </c>
      <c r="O261" s="209" t="b">
        <v>0</v>
      </c>
      <c r="P261" s="209" t="b">
        <v>0</v>
      </c>
      <c r="Q261" s="204" t="s">
        <v>4752</v>
      </c>
      <c r="R261" s="212">
        <v>45415.0</v>
      </c>
      <c r="S261" s="212">
        <v>45415.0</v>
      </c>
      <c r="T261" s="204">
        <v>60.0</v>
      </c>
      <c r="U261" s="204">
        <v>80.0</v>
      </c>
      <c r="V261" s="209" t="b">
        <v>1</v>
      </c>
      <c r="W261" s="210"/>
      <c r="X261" s="210"/>
      <c r="Y261" s="210"/>
    </row>
    <row r="262">
      <c r="A262" s="204" t="s">
        <v>4941</v>
      </c>
      <c r="B262" s="205" t="s">
        <v>278</v>
      </c>
      <c r="C262" s="204" t="s">
        <v>116</v>
      </c>
      <c r="D262" s="204">
        <v>89.0</v>
      </c>
      <c r="E262" s="206">
        <v>5.493618421</v>
      </c>
      <c r="F262" s="204" t="s">
        <v>4744</v>
      </c>
      <c r="G262" s="204" t="s">
        <v>4850</v>
      </c>
      <c r="H262" s="204">
        <v>31.0</v>
      </c>
      <c r="I262" s="207">
        <v>0.30694444444444446</v>
      </c>
      <c r="J262" s="208" t="s">
        <v>4950</v>
      </c>
      <c r="K262" s="204">
        <v>31.0</v>
      </c>
      <c r="L262" s="207">
        <v>0.25763888888888886</v>
      </c>
      <c r="M262" s="207">
        <v>0.27847222222222223</v>
      </c>
      <c r="N262" s="211">
        <v>0.3375</v>
      </c>
      <c r="O262" s="209" t="b">
        <v>0</v>
      </c>
      <c r="P262" s="209" t="b">
        <v>0</v>
      </c>
      <c r="Q262" s="204" t="s">
        <v>4773</v>
      </c>
      <c r="R262" s="212">
        <v>45477.0</v>
      </c>
      <c r="S262" s="212">
        <v>45415.0</v>
      </c>
      <c r="T262" s="204">
        <v>60.0</v>
      </c>
      <c r="U262" s="204">
        <v>60.0</v>
      </c>
      <c r="V262" s="209" t="b">
        <v>0</v>
      </c>
      <c r="W262" s="210"/>
      <c r="X262" s="210"/>
      <c r="Y262" s="210"/>
    </row>
    <row r="263">
      <c r="A263" s="204" t="s">
        <v>4941</v>
      </c>
      <c r="B263" s="205" t="s">
        <v>4904</v>
      </c>
      <c r="C263" s="204" t="s">
        <v>98</v>
      </c>
      <c r="D263" s="204">
        <v>86.0</v>
      </c>
      <c r="E263" s="206">
        <v>4.685789474</v>
      </c>
      <c r="F263" s="204" t="s">
        <v>4744</v>
      </c>
      <c r="G263" s="204" t="s">
        <v>4951</v>
      </c>
      <c r="H263" s="204">
        <v>27.0</v>
      </c>
      <c r="I263" s="207">
        <v>0.31319444444444444</v>
      </c>
      <c r="J263" s="208" t="s">
        <v>4952</v>
      </c>
      <c r="K263" s="204">
        <v>27.0</v>
      </c>
      <c r="L263" s="207">
        <v>0.2111111111111111</v>
      </c>
      <c r="M263" s="211">
        <v>0.27291666666666664</v>
      </c>
      <c r="N263" s="207">
        <v>0.31180555555555556</v>
      </c>
      <c r="O263" s="209" t="b">
        <v>0</v>
      </c>
      <c r="P263" s="209" t="b">
        <v>0</v>
      </c>
      <c r="Q263" s="204" t="s">
        <v>4747</v>
      </c>
      <c r="R263" s="212">
        <v>45477.0</v>
      </c>
      <c r="S263" s="212">
        <v>45604.0</v>
      </c>
      <c r="T263" s="204">
        <v>60.0</v>
      </c>
      <c r="U263" s="204">
        <v>60.0</v>
      </c>
      <c r="V263" s="209" t="b">
        <v>0</v>
      </c>
      <c r="W263" s="210"/>
      <c r="X263" s="210"/>
      <c r="Y263" s="210"/>
    </row>
    <row r="264">
      <c r="A264" s="204" t="s">
        <v>4941</v>
      </c>
      <c r="B264" s="205" t="s">
        <v>4953</v>
      </c>
      <c r="C264" s="204" t="s">
        <v>121</v>
      </c>
      <c r="D264" s="204">
        <v>83.0</v>
      </c>
      <c r="E264" s="206">
        <v>3.516315789</v>
      </c>
      <c r="F264" s="204" t="s">
        <v>4744</v>
      </c>
      <c r="G264" s="204" t="s">
        <v>4954</v>
      </c>
      <c r="H264" s="204">
        <v>12.0</v>
      </c>
      <c r="I264" s="207">
        <v>0.29930555555555555</v>
      </c>
      <c r="J264" s="208" t="s">
        <v>4955</v>
      </c>
      <c r="K264" s="204">
        <v>12.0</v>
      </c>
      <c r="L264" s="207">
        <v>0.09583333333333334</v>
      </c>
      <c r="M264" s="207">
        <v>0.275</v>
      </c>
      <c r="N264" s="207">
        <v>0.33125</v>
      </c>
      <c r="O264" s="209" t="b">
        <v>0</v>
      </c>
      <c r="P264" s="209" t="b">
        <v>0</v>
      </c>
      <c r="Q264" s="204" t="s">
        <v>4747</v>
      </c>
      <c r="R264" s="212">
        <v>45477.0</v>
      </c>
      <c r="S264" s="212">
        <v>45415.0</v>
      </c>
      <c r="T264" s="204">
        <v>60.0</v>
      </c>
      <c r="U264" s="204">
        <v>40.0</v>
      </c>
      <c r="V264" s="209" t="b">
        <v>1</v>
      </c>
      <c r="W264" s="210"/>
      <c r="X264" s="210"/>
      <c r="Y264" s="210"/>
    </row>
    <row r="265">
      <c r="A265" s="204" t="s">
        <v>4941</v>
      </c>
      <c r="B265" s="205" t="s">
        <v>276</v>
      </c>
      <c r="C265" s="204" t="s">
        <v>95</v>
      </c>
      <c r="D265" s="204">
        <v>83.0</v>
      </c>
      <c r="E265" s="206">
        <v>4.524736842</v>
      </c>
      <c r="F265" s="204" t="s">
        <v>4744</v>
      </c>
      <c r="G265" s="204" t="s">
        <v>4956</v>
      </c>
      <c r="H265" s="204">
        <v>26.0</v>
      </c>
      <c r="I265" s="207">
        <v>0.2916666666666667</v>
      </c>
      <c r="J265" s="208" t="s">
        <v>4957</v>
      </c>
      <c r="K265" s="204">
        <v>26.0</v>
      </c>
      <c r="L265" s="207">
        <v>0.23055555555555557</v>
      </c>
      <c r="M265" s="211">
        <v>0.30486111111111114</v>
      </c>
      <c r="N265" s="211">
        <v>0.275</v>
      </c>
      <c r="O265" s="209" t="b">
        <v>0</v>
      </c>
      <c r="P265" s="209" t="b">
        <v>0</v>
      </c>
      <c r="Q265" s="204" t="s">
        <v>4747</v>
      </c>
      <c r="R265" s="212">
        <v>45415.0</v>
      </c>
      <c r="S265" s="204" t="s">
        <v>4815</v>
      </c>
      <c r="T265" s="204">
        <v>40.0</v>
      </c>
      <c r="U265" s="204">
        <v>60.0</v>
      </c>
      <c r="V265" s="209" t="b">
        <v>0</v>
      </c>
      <c r="W265" s="210"/>
      <c r="X265" s="210"/>
      <c r="Y265" s="210"/>
    </row>
    <row r="266">
      <c r="A266" s="204" t="s">
        <v>4941</v>
      </c>
      <c r="B266" s="205" t="s">
        <v>167</v>
      </c>
      <c r="C266" s="204" t="s">
        <v>121</v>
      </c>
      <c r="D266" s="204">
        <v>82.0</v>
      </c>
      <c r="E266" s="206">
        <v>4.817368421</v>
      </c>
      <c r="F266" s="204" t="s">
        <v>4744</v>
      </c>
      <c r="G266" s="204" t="s">
        <v>4958</v>
      </c>
      <c r="H266" s="204">
        <v>36.0</v>
      </c>
      <c r="I266" s="207">
        <v>0.3173611111111111</v>
      </c>
      <c r="J266" s="208" t="s">
        <v>4959</v>
      </c>
      <c r="K266" s="204">
        <v>36.0</v>
      </c>
      <c r="L266" s="207">
        <v>0.30416666666666664</v>
      </c>
      <c r="M266" s="211">
        <v>0.29375</v>
      </c>
      <c r="N266" s="206">
        <v>0.0</v>
      </c>
      <c r="O266" s="209" t="b">
        <v>1</v>
      </c>
      <c r="P266" s="209" t="b">
        <v>0</v>
      </c>
      <c r="Q266" s="204" t="s">
        <v>4747</v>
      </c>
      <c r="R266" s="212">
        <v>45477.0</v>
      </c>
      <c r="S266" s="212">
        <v>45415.0</v>
      </c>
      <c r="T266" s="204">
        <v>60.0</v>
      </c>
      <c r="U266" s="204">
        <v>60.0</v>
      </c>
      <c r="V266" s="209" t="b">
        <v>0</v>
      </c>
      <c r="W266" s="210"/>
      <c r="X266" s="210"/>
      <c r="Y266" s="210"/>
    </row>
    <row r="267">
      <c r="A267" s="204" t="s">
        <v>4941</v>
      </c>
      <c r="B267" s="205" t="s">
        <v>4960</v>
      </c>
      <c r="C267" s="204" t="s">
        <v>103</v>
      </c>
      <c r="D267" s="204">
        <v>81.0</v>
      </c>
      <c r="E267" s="206">
        <v>-2.0</v>
      </c>
      <c r="F267" s="204" t="s">
        <v>4759</v>
      </c>
      <c r="G267" s="204" t="s">
        <v>4961</v>
      </c>
      <c r="H267" s="204">
        <v>0.0</v>
      </c>
      <c r="I267" s="207">
        <v>0.29444444444444445</v>
      </c>
      <c r="J267" s="208" t="s">
        <v>538</v>
      </c>
      <c r="K267" s="204">
        <v>35.0</v>
      </c>
      <c r="L267" s="207">
        <v>0.29583333333333334</v>
      </c>
      <c r="M267" s="204">
        <v>0.0</v>
      </c>
      <c r="N267" s="204">
        <v>0.0</v>
      </c>
      <c r="O267" s="209" t="b">
        <v>1</v>
      </c>
      <c r="P267" s="209" t="b">
        <v>0</v>
      </c>
      <c r="Q267" s="204" t="s">
        <v>4747</v>
      </c>
      <c r="R267" s="212">
        <v>45477.0</v>
      </c>
      <c r="S267" s="212">
        <v>45477.0</v>
      </c>
      <c r="T267" s="204">
        <v>60.0</v>
      </c>
      <c r="U267" s="204">
        <v>60.0</v>
      </c>
      <c r="V267" s="209" t="b">
        <v>0</v>
      </c>
      <c r="W267" s="210"/>
      <c r="X267" s="210"/>
      <c r="Y267" s="210"/>
    </row>
    <row r="268">
      <c r="A268" s="204" t="s">
        <v>4941</v>
      </c>
      <c r="B268" s="205" t="s">
        <v>365</v>
      </c>
      <c r="C268" s="204" t="s">
        <v>116</v>
      </c>
      <c r="D268" s="204">
        <v>81.0</v>
      </c>
      <c r="E268" s="206">
        <v>4.701052632</v>
      </c>
      <c r="F268" s="204" t="s">
        <v>4744</v>
      </c>
      <c r="G268" s="204" t="s">
        <v>4928</v>
      </c>
      <c r="H268" s="204">
        <v>32.0</v>
      </c>
      <c r="I268" s="207">
        <v>0.3034722222222222</v>
      </c>
      <c r="J268" s="213" t="s">
        <v>4919</v>
      </c>
      <c r="K268" s="204">
        <v>32.0</v>
      </c>
      <c r="L268" s="207">
        <v>0.26805555555555555</v>
      </c>
      <c r="M268" s="211">
        <v>0.29097222222222224</v>
      </c>
      <c r="N268" s="211">
        <v>0.30625</v>
      </c>
      <c r="O268" s="209" t="b">
        <v>1</v>
      </c>
      <c r="P268" s="209" t="b">
        <v>0</v>
      </c>
      <c r="Q268" s="204" t="s">
        <v>4773</v>
      </c>
      <c r="R268" s="212">
        <v>45415.0</v>
      </c>
      <c r="S268" s="212">
        <v>45415.0</v>
      </c>
      <c r="T268" s="204">
        <v>40.0</v>
      </c>
      <c r="U268" s="204">
        <v>60.0</v>
      </c>
      <c r="V268" s="209" t="b">
        <v>1</v>
      </c>
      <c r="W268" s="210"/>
      <c r="X268" s="210"/>
      <c r="Y268" s="210"/>
    </row>
    <row r="269">
      <c r="A269" s="204" t="s">
        <v>4941</v>
      </c>
      <c r="B269" s="205" t="s">
        <v>381</v>
      </c>
      <c r="C269" s="204" t="s">
        <v>95</v>
      </c>
      <c r="D269" s="204">
        <v>80.0</v>
      </c>
      <c r="E269" s="206">
        <v>2.461973684</v>
      </c>
      <c r="F269" s="204" t="s">
        <v>4767</v>
      </c>
      <c r="G269" s="204" t="s">
        <v>4850</v>
      </c>
      <c r="H269" s="204">
        <v>27.0</v>
      </c>
      <c r="I269" s="207">
        <v>0.27291666666666664</v>
      </c>
      <c r="J269" s="208" t="s">
        <v>4867</v>
      </c>
      <c r="K269" s="204">
        <v>27.0</v>
      </c>
      <c r="L269" s="207">
        <v>0.20972222222222223</v>
      </c>
      <c r="M269" s="207">
        <v>0.3</v>
      </c>
      <c r="N269" s="207">
        <v>0.30972222222222223</v>
      </c>
      <c r="O269" s="209" t="b">
        <v>0</v>
      </c>
      <c r="P269" s="209" t="b">
        <v>0</v>
      </c>
      <c r="Q269" s="204" t="s">
        <v>4752</v>
      </c>
      <c r="R269" s="212">
        <v>45604.0</v>
      </c>
      <c r="S269" s="212">
        <v>45415.0</v>
      </c>
      <c r="T269" s="204">
        <v>80.0</v>
      </c>
      <c r="U269" s="204">
        <v>60.0</v>
      </c>
      <c r="V269" s="209" t="b">
        <v>0</v>
      </c>
      <c r="W269" s="210"/>
      <c r="X269" s="210"/>
      <c r="Y269" s="210"/>
    </row>
    <row r="270">
      <c r="A270" s="204" t="s">
        <v>4941</v>
      </c>
      <c r="B270" s="205" t="s">
        <v>828</v>
      </c>
      <c r="C270" s="204" t="s">
        <v>90</v>
      </c>
      <c r="D270" s="204">
        <v>79.0</v>
      </c>
      <c r="E270" s="206">
        <v>4.092631579</v>
      </c>
      <c r="F270" s="204" t="s">
        <v>4767</v>
      </c>
      <c r="G270" s="204" t="s">
        <v>4768</v>
      </c>
      <c r="H270" s="204">
        <v>36.0</v>
      </c>
      <c r="I270" s="207">
        <v>0.2722222222222222</v>
      </c>
      <c r="J270" s="208" t="s">
        <v>4864</v>
      </c>
      <c r="K270" s="204">
        <v>36.0</v>
      </c>
      <c r="L270" s="207">
        <v>0.2611111111111111</v>
      </c>
      <c r="M270" s="207">
        <v>0.27361111111111114</v>
      </c>
      <c r="N270" s="211">
        <v>0.2763888888888889</v>
      </c>
      <c r="O270" s="209" t="b">
        <v>0</v>
      </c>
      <c r="P270" s="209" t="b">
        <v>0</v>
      </c>
      <c r="Q270" s="204" t="s">
        <v>4747</v>
      </c>
      <c r="R270" s="204" t="s">
        <v>4815</v>
      </c>
      <c r="S270" s="204" t="s">
        <v>4815</v>
      </c>
      <c r="T270" s="204">
        <v>40.0</v>
      </c>
      <c r="U270" s="204">
        <v>60.0</v>
      </c>
      <c r="V270" s="209" t="b">
        <v>0</v>
      </c>
      <c r="W270" s="210"/>
      <c r="X270" s="210"/>
      <c r="Y270" s="210"/>
    </row>
    <row r="271">
      <c r="A271" s="204" t="s">
        <v>4941</v>
      </c>
      <c r="B271" s="205" t="s">
        <v>608</v>
      </c>
      <c r="C271" s="204" t="s">
        <v>103</v>
      </c>
      <c r="D271" s="204">
        <v>78.0</v>
      </c>
      <c r="E271" s="206">
        <v>3.677368421</v>
      </c>
      <c r="F271" s="204" t="s">
        <v>4767</v>
      </c>
      <c r="G271" s="204" t="s">
        <v>4850</v>
      </c>
      <c r="H271" s="204">
        <v>34.0</v>
      </c>
      <c r="I271" s="207">
        <v>0.275</v>
      </c>
      <c r="J271" s="208" t="s">
        <v>4962</v>
      </c>
      <c r="K271" s="204">
        <v>34.0</v>
      </c>
      <c r="L271" s="207">
        <v>0.24166666666666667</v>
      </c>
      <c r="M271" s="207">
        <v>0.25555555555555554</v>
      </c>
      <c r="N271" s="207">
        <v>0.28680555555555554</v>
      </c>
      <c r="O271" s="209" t="b">
        <v>0</v>
      </c>
      <c r="P271" s="209" t="b">
        <v>0</v>
      </c>
      <c r="Q271" s="204" t="s">
        <v>4747</v>
      </c>
      <c r="R271" s="212">
        <v>45415.0</v>
      </c>
      <c r="S271" s="204" t="s">
        <v>4815</v>
      </c>
      <c r="T271" s="204">
        <v>60.0</v>
      </c>
      <c r="U271" s="204">
        <v>60.0</v>
      </c>
      <c r="V271" s="209" t="b">
        <v>0</v>
      </c>
      <c r="W271" s="210"/>
      <c r="X271" s="210"/>
      <c r="Y271" s="210"/>
    </row>
    <row r="272">
      <c r="A272" s="204" t="s">
        <v>4941</v>
      </c>
      <c r="B272" s="205" t="s">
        <v>274</v>
      </c>
      <c r="C272" s="204" t="s">
        <v>110</v>
      </c>
      <c r="D272" s="204">
        <v>77.0</v>
      </c>
      <c r="E272" s="206">
        <v>3.945789474</v>
      </c>
      <c r="F272" s="204" t="s">
        <v>4759</v>
      </c>
      <c r="G272" s="204" t="s">
        <v>4827</v>
      </c>
      <c r="H272" s="204">
        <v>34.0</v>
      </c>
      <c r="I272" s="207">
        <v>0.2777777777777778</v>
      </c>
      <c r="J272" s="208" t="s">
        <v>4963</v>
      </c>
      <c r="K272" s="204">
        <v>34.0</v>
      </c>
      <c r="L272" s="207">
        <v>0.26944444444444443</v>
      </c>
      <c r="M272" s="204">
        <v>0.0</v>
      </c>
      <c r="N272" s="204">
        <v>0.0</v>
      </c>
      <c r="O272" s="209" t="b">
        <v>0</v>
      </c>
      <c r="P272" s="209" t="b">
        <v>0</v>
      </c>
      <c r="Q272" s="204" t="s">
        <v>4747</v>
      </c>
      <c r="R272" s="204" t="s">
        <v>4815</v>
      </c>
      <c r="S272" s="204" t="s">
        <v>4815</v>
      </c>
      <c r="T272" s="204">
        <v>60.0</v>
      </c>
      <c r="U272" s="204">
        <v>60.0</v>
      </c>
      <c r="V272" s="209" t="b">
        <v>0</v>
      </c>
      <c r="W272" s="210"/>
      <c r="X272" s="210"/>
      <c r="Y272" s="210"/>
    </row>
    <row r="273">
      <c r="A273" s="204" t="s">
        <v>4941</v>
      </c>
      <c r="B273" s="205" t="s">
        <v>403</v>
      </c>
      <c r="C273" s="204" t="s">
        <v>116</v>
      </c>
      <c r="D273" s="204">
        <v>76.0</v>
      </c>
      <c r="E273" s="206">
        <v>1.758092105</v>
      </c>
      <c r="F273" s="204" t="s">
        <v>4759</v>
      </c>
      <c r="G273" s="204" t="s">
        <v>4964</v>
      </c>
      <c r="H273" s="204">
        <v>33.0</v>
      </c>
      <c r="I273" s="207">
        <v>0.2826388888888889</v>
      </c>
      <c r="J273" s="208" t="s">
        <v>4965</v>
      </c>
      <c r="K273" s="204">
        <v>33.0</v>
      </c>
      <c r="L273" s="207">
        <v>0.26180555555555557</v>
      </c>
      <c r="M273" s="204">
        <v>0.0</v>
      </c>
      <c r="N273" s="206">
        <v>0.0</v>
      </c>
      <c r="O273" s="209" t="b">
        <v>1</v>
      </c>
      <c r="P273" s="209" t="b">
        <v>0</v>
      </c>
      <c r="Q273" s="204" t="s">
        <v>4773</v>
      </c>
      <c r="R273" s="212">
        <v>45415.0</v>
      </c>
      <c r="S273" s="212">
        <v>45415.0</v>
      </c>
      <c r="T273" s="204">
        <v>40.0</v>
      </c>
      <c r="U273" s="204">
        <v>60.0</v>
      </c>
      <c r="V273" s="209" t="b">
        <v>0</v>
      </c>
      <c r="W273" s="210"/>
      <c r="X273" s="210"/>
      <c r="Y273" s="210"/>
    </row>
    <row r="274">
      <c r="A274" s="204" t="s">
        <v>4941</v>
      </c>
      <c r="B274" s="205" t="s">
        <v>652</v>
      </c>
      <c r="C274" s="204" t="s">
        <v>90</v>
      </c>
      <c r="D274" s="204">
        <v>76.0</v>
      </c>
      <c r="E274" s="206">
        <v>4.517894737</v>
      </c>
      <c r="F274" s="204" t="s">
        <v>4759</v>
      </c>
      <c r="G274" s="204" t="s">
        <v>4898</v>
      </c>
      <c r="H274" s="204">
        <v>32.0</v>
      </c>
      <c r="I274" s="207">
        <v>0.28055555555555556</v>
      </c>
      <c r="J274" s="208" t="s">
        <v>4828</v>
      </c>
      <c r="K274" s="204">
        <v>32.0</v>
      </c>
      <c r="L274" s="207">
        <v>0.24791666666666667</v>
      </c>
      <c r="M274" s="206">
        <v>0.0</v>
      </c>
      <c r="N274" s="204">
        <v>0.0</v>
      </c>
      <c r="O274" s="209" t="b">
        <v>0</v>
      </c>
      <c r="P274" s="209" t="b">
        <v>0</v>
      </c>
      <c r="Q274" s="204" t="s">
        <v>4773</v>
      </c>
      <c r="R274" s="204" t="s">
        <v>4815</v>
      </c>
      <c r="S274" s="204" t="s">
        <v>4816</v>
      </c>
      <c r="T274" s="204">
        <v>40.0</v>
      </c>
      <c r="U274" s="204">
        <v>40.0</v>
      </c>
      <c r="V274" s="209" t="b">
        <v>1</v>
      </c>
      <c r="W274" s="210"/>
      <c r="X274" s="210"/>
      <c r="Y274" s="210"/>
    </row>
    <row r="275">
      <c r="A275" s="204" t="s">
        <v>4941</v>
      </c>
      <c r="B275" s="205" t="s">
        <v>831</v>
      </c>
      <c r="C275" s="204" t="s">
        <v>121</v>
      </c>
      <c r="D275" s="204">
        <v>76.0</v>
      </c>
      <c r="E275" s="206">
        <v>5.833223684</v>
      </c>
      <c r="F275" s="204" t="s">
        <v>4744</v>
      </c>
      <c r="G275" s="204" t="s">
        <v>4966</v>
      </c>
      <c r="H275" s="204">
        <v>29.0</v>
      </c>
      <c r="I275" s="207">
        <v>0.27152777777777776</v>
      </c>
      <c r="J275" s="208" t="s">
        <v>4863</v>
      </c>
      <c r="K275" s="204">
        <v>29.0</v>
      </c>
      <c r="L275" s="207">
        <v>0.2326388888888889</v>
      </c>
      <c r="M275" s="207">
        <v>0.2673611111111111</v>
      </c>
      <c r="N275" s="207">
        <v>0.25416666666666665</v>
      </c>
      <c r="O275" s="209" t="b">
        <v>0</v>
      </c>
      <c r="P275" s="209" t="b">
        <v>0</v>
      </c>
      <c r="Q275" s="204" t="s">
        <v>4773</v>
      </c>
      <c r="R275" s="204" t="s">
        <v>4815</v>
      </c>
      <c r="S275" s="204" t="s">
        <v>4815</v>
      </c>
      <c r="T275" s="204">
        <v>60.0</v>
      </c>
      <c r="U275" s="204">
        <v>40.0</v>
      </c>
      <c r="V275" s="209" t="b">
        <v>1</v>
      </c>
      <c r="W275" s="210"/>
      <c r="X275" s="210"/>
      <c r="Y275" s="210"/>
    </row>
    <row r="276">
      <c r="A276" s="204" t="s">
        <v>4941</v>
      </c>
      <c r="B276" s="205" t="s">
        <v>1389</v>
      </c>
      <c r="C276" s="204" t="s">
        <v>103</v>
      </c>
      <c r="D276" s="204">
        <v>76.0</v>
      </c>
      <c r="E276" s="206">
        <v>2.508947368</v>
      </c>
      <c r="F276" s="204" t="s">
        <v>4767</v>
      </c>
      <c r="G276" s="204" t="s">
        <v>4967</v>
      </c>
      <c r="H276" s="204">
        <v>28.0</v>
      </c>
      <c r="I276" s="207">
        <v>0.25</v>
      </c>
      <c r="J276" s="208" t="s">
        <v>4794</v>
      </c>
      <c r="K276" s="204">
        <v>28.0</v>
      </c>
      <c r="L276" s="207">
        <v>0.20416666666666666</v>
      </c>
      <c r="M276" s="207">
        <v>0.2916666666666667</v>
      </c>
      <c r="N276" s="204">
        <v>0.0</v>
      </c>
      <c r="O276" s="209" t="b">
        <v>0</v>
      </c>
      <c r="P276" s="209" t="b">
        <v>0</v>
      </c>
      <c r="Q276" s="204" t="s">
        <v>4747</v>
      </c>
      <c r="R276" s="212">
        <v>45477.0</v>
      </c>
      <c r="S276" s="212">
        <v>45477.0</v>
      </c>
      <c r="T276" s="204">
        <v>60.0</v>
      </c>
      <c r="U276" s="204">
        <v>60.0</v>
      </c>
      <c r="V276" s="209" t="b">
        <v>0</v>
      </c>
      <c r="W276" s="210"/>
      <c r="X276" s="210"/>
      <c r="Y276" s="210"/>
    </row>
    <row r="277">
      <c r="A277" s="204" t="s">
        <v>4941</v>
      </c>
      <c r="B277" s="205" t="s">
        <v>531</v>
      </c>
      <c r="C277" s="204" t="s">
        <v>162</v>
      </c>
      <c r="D277" s="204">
        <v>76.0</v>
      </c>
      <c r="E277" s="206">
        <v>3.114276316</v>
      </c>
      <c r="F277" s="204" t="s">
        <v>4759</v>
      </c>
      <c r="G277" s="204" t="s">
        <v>4763</v>
      </c>
      <c r="H277" s="204">
        <v>31.0</v>
      </c>
      <c r="I277" s="207">
        <v>0.25555555555555554</v>
      </c>
      <c r="J277" s="208" t="s">
        <v>4881</v>
      </c>
      <c r="K277" s="204">
        <v>31.0</v>
      </c>
      <c r="L277" s="207">
        <v>0.21458333333333332</v>
      </c>
      <c r="M277" s="204">
        <v>0.0</v>
      </c>
      <c r="N277" s="207">
        <v>0.26944444444444443</v>
      </c>
      <c r="O277" s="209" t="b">
        <v>0</v>
      </c>
      <c r="P277" s="209" t="b">
        <v>0</v>
      </c>
      <c r="Q277" s="204" t="s">
        <v>4747</v>
      </c>
      <c r="R277" s="212">
        <v>45415.0</v>
      </c>
      <c r="S277" s="204" t="s">
        <v>4815</v>
      </c>
      <c r="T277" s="204">
        <v>40.0</v>
      </c>
      <c r="U277" s="204">
        <v>40.0</v>
      </c>
      <c r="V277" s="209" t="b">
        <v>0</v>
      </c>
      <c r="W277" s="210"/>
      <c r="X277" s="210"/>
      <c r="Y277" s="210"/>
    </row>
    <row r="278">
      <c r="A278" s="204" t="s">
        <v>4941</v>
      </c>
      <c r="B278" s="205" t="s">
        <v>4968</v>
      </c>
      <c r="C278" s="204" t="s">
        <v>110</v>
      </c>
      <c r="D278" s="204">
        <v>76.0</v>
      </c>
      <c r="E278" s="206">
        <v>-2.0</v>
      </c>
      <c r="F278" s="204" t="s">
        <v>4759</v>
      </c>
      <c r="G278" s="204" t="s">
        <v>4949</v>
      </c>
      <c r="H278" s="204">
        <v>0.0</v>
      </c>
      <c r="I278" s="207">
        <v>0.25</v>
      </c>
      <c r="J278" s="208" t="s">
        <v>538</v>
      </c>
      <c r="K278" s="204">
        <v>32.0</v>
      </c>
      <c r="L278" s="207">
        <v>0.22152777777777777</v>
      </c>
      <c r="M278" s="204">
        <v>0.0</v>
      </c>
      <c r="N278" s="204">
        <v>0.0</v>
      </c>
      <c r="O278" s="209" t="b">
        <v>1</v>
      </c>
      <c r="P278" s="209" t="b">
        <v>0</v>
      </c>
      <c r="Q278" s="204" t="s">
        <v>4747</v>
      </c>
      <c r="R278" s="212">
        <v>45415.0</v>
      </c>
      <c r="S278" s="212">
        <v>45415.0</v>
      </c>
      <c r="T278" s="204">
        <v>60.0</v>
      </c>
      <c r="U278" s="204">
        <v>60.0</v>
      </c>
      <c r="V278" s="209" t="b">
        <v>0</v>
      </c>
      <c r="W278" s="210"/>
      <c r="X278" s="210"/>
      <c r="Y278" s="210"/>
    </row>
    <row r="279">
      <c r="A279" s="204" t="s">
        <v>4941</v>
      </c>
      <c r="B279" s="205" t="s">
        <v>835</v>
      </c>
      <c r="C279" s="204" t="s">
        <v>103</v>
      </c>
      <c r="D279" s="204">
        <v>74.0</v>
      </c>
      <c r="E279" s="206">
        <v>5.454736842</v>
      </c>
      <c r="F279" s="204" t="s">
        <v>4744</v>
      </c>
      <c r="G279" s="204" t="s">
        <v>4866</v>
      </c>
      <c r="H279" s="204">
        <v>32.0</v>
      </c>
      <c r="I279" s="207">
        <v>0.27291666666666664</v>
      </c>
      <c r="J279" s="208" t="s">
        <v>4867</v>
      </c>
      <c r="K279" s="204">
        <v>32.0</v>
      </c>
      <c r="L279" s="207">
        <v>0.24097222222222223</v>
      </c>
      <c r="M279" s="211">
        <v>0.27569444444444446</v>
      </c>
      <c r="N279" s="211">
        <v>0.29375</v>
      </c>
      <c r="O279" s="209" t="b">
        <v>0</v>
      </c>
      <c r="P279" s="209" t="b">
        <v>0</v>
      </c>
      <c r="Q279" s="204" t="s">
        <v>4747</v>
      </c>
      <c r="R279" s="212">
        <v>45415.0</v>
      </c>
      <c r="S279" s="212">
        <v>45415.0</v>
      </c>
      <c r="T279" s="204">
        <v>60.0</v>
      </c>
      <c r="U279" s="204">
        <v>60.0</v>
      </c>
      <c r="V279" s="209" t="b">
        <v>0</v>
      </c>
      <c r="W279" s="210"/>
      <c r="X279" s="210"/>
      <c r="Y279" s="210"/>
    </row>
    <row r="280">
      <c r="A280" s="204" t="s">
        <v>4941</v>
      </c>
      <c r="B280" s="205" t="s">
        <v>804</v>
      </c>
      <c r="C280" s="204" t="s">
        <v>110</v>
      </c>
      <c r="D280" s="204">
        <v>74.0</v>
      </c>
      <c r="E280" s="206">
        <v>2.896842105</v>
      </c>
      <c r="F280" s="204" t="s">
        <v>4744</v>
      </c>
      <c r="G280" s="204" t="s">
        <v>4785</v>
      </c>
      <c r="H280" s="204">
        <v>16.0</v>
      </c>
      <c r="I280" s="207">
        <v>0.28888888888888886</v>
      </c>
      <c r="J280" s="213" t="s">
        <v>4851</v>
      </c>
      <c r="K280" s="204">
        <v>16.0</v>
      </c>
      <c r="L280" s="207">
        <v>0.14166666666666666</v>
      </c>
      <c r="M280" s="211">
        <v>0.28194444444444444</v>
      </c>
      <c r="N280" s="211">
        <v>0.2847222222222222</v>
      </c>
      <c r="O280" s="209" t="b">
        <v>0</v>
      </c>
      <c r="P280" s="209" t="b">
        <v>0</v>
      </c>
      <c r="Q280" s="204" t="s">
        <v>4747</v>
      </c>
      <c r="R280" s="204" t="s">
        <v>4815</v>
      </c>
      <c r="S280" s="212">
        <v>45415.0</v>
      </c>
      <c r="T280" s="204">
        <v>60.0</v>
      </c>
      <c r="U280" s="204">
        <v>60.0</v>
      </c>
      <c r="V280" s="209" t="b">
        <v>0</v>
      </c>
      <c r="W280" s="210"/>
      <c r="X280" s="210"/>
      <c r="Y280" s="210"/>
    </row>
    <row r="281">
      <c r="A281" s="204" t="s">
        <v>4941</v>
      </c>
      <c r="B281" s="205" t="s">
        <v>4969</v>
      </c>
      <c r="C281" s="204" t="s">
        <v>103</v>
      </c>
      <c r="D281" s="204">
        <v>74.0</v>
      </c>
      <c r="E281" s="206">
        <v>2.193815789</v>
      </c>
      <c r="F281" s="204" t="s">
        <v>4759</v>
      </c>
      <c r="G281" s="204" t="s">
        <v>4970</v>
      </c>
      <c r="H281" s="204">
        <v>31.0</v>
      </c>
      <c r="I281" s="207">
        <v>0.2659722222222222</v>
      </c>
      <c r="J281" s="208" t="s">
        <v>4832</v>
      </c>
      <c r="K281" s="204">
        <v>31.0</v>
      </c>
      <c r="L281" s="207">
        <v>0.22361111111111112</v>
      </c>
      <c r="M281" s="204">
        <v>0.0</v>
      </c>
      <c r="N281" s="207">
        <v>0.2659722222222222</v>
      </c>
      <c r="O281" s="209" t="b">
        <v>1</v>
      </c>
      <c r="P281" s="209" t="b">
        <v>0</v>
      </c>
      <c r="Q281" s="204" t="s">
        <v>4747</v>
      </c>
      <c r="R281" s="212">
        <v>45415.0</v>
      </c>
      <c r="S281" s="212">
        <v>45477.0</v>
      </c>
      <c r="T281" s="204">
        <v>60.0</v>
      </c>
      <c r="U281" s="204">
        <v>40.0</v>
      </c>
      <c r="V281" s="209" t="b">
        <v>1</v>
      </c>
      <c r="W281" s="210"/>
      <c r="X281" s="210"/>
      <c r="Y281" s="210"/>
    </row>
    <row r="282">
      <c r="A282" s="204" t="s">
        <v>4941</v>
      </c>
      <c r="B282" s="205" t="s">
        <v>4971</v>
      </c>
      <c r="C282" s="204" t="s">
        <v>90</v>
      </c>
      <c r="D282" s="204">
        <v>74.0</v>
      </c>
      <c r="E282" s="206">
        <v>2.998026316</v>
      </c>
      <c r="F282" s="204" t="s">
        <v>4767</v>
      </c>
      <c r="G282" s="204" t="s">
        <v>4755</v>
      </c>
      <c r="H282" s="204">
        <v>31.0</v>
      </c>
      <c r="I282" s="207">
        <v>0.2673611111111111</v>
      </c>
      <c r="J282" s="208" t="s">
        <v>4841</v>
      </c>
      <c r="K282" s="204">
        <v>31.0</v>
      </c>
      <c r="L282" s="207">
        <v>0.22916666666666666</v>
      </c>
      <c r="M282" s="211">
        <v>0.2916666666666667</v>
      </c>
      <c r="N282" s="207">
        <v>0.2652777777777778</v>
      </c>
      <c r="O282" s="209" t="b">
        <v>0</v>
      </c>
      <c r="P282" s="209" t="b">
        <v>0</v>
      </c>
      <c r="Q282" s="204" t="s">
        <v>4752</v>
      </c>
      <c r="R282" s="204" t="s">
        <v>4815</v>
      </c>
      <c r="S282" s="204" t="s">
        <v>4815</v>
      </c>
      <c r="T282" s="204">
        <v>60.0</v>
      </c>
      <c r="U282" s="204">
        <v>60.0</v>
      </c>
      <c r="V282" s="209" t="b">
        <v>0</v>
      </c>
      <c r="W282" s="210"/>
      <c r="X282" s="210"/>
      <c r="Y282" s="210"/>
    </row>
    <row r="283">
      <c r="A283" s="204" t="s">
        <v>4941</v>
      </c>
      <c r="B283" s="205" t="s">
        <v>793</v>
      </c>
      <c r="C283" s="204" t="s">
        <v>90</v>
      </c>
      <c r="D283" s="204">
        <v>73.0</v>
      </c>
      <c r="E283" s="206">
        <v>0.6189473684</v>
      </c>
      <c r="F283" s="204" t="s">
        <v>4744</v>
      </c>
      <c r="G283" s="204" t="s">
        <v>4760</v>
      </c>
      <c r="H283" s="204">
        <v>14.0</v>
      </c>
      <c r="I283" s="207">
        <v>0.27291666666666664</v>
      </c>
      <c r="J283" s="208" t="s">
        <v>4867</v>
      </c>
      <c r="K283" s="204">
        <v>14.0</v>
      </c>
      <c r="L283" s="207">
        <v>0.1</v>
      </c>
      <c r="M283" s="207">
        <v>0.2520833333333333</v>
      </c>
      <c r="N283" s="204">
        <v>0.0</v>
      </c>
      <c r="O283" s="209" t="b">
        <v>1</v>
      </c>
      <c r="P283" s="209" t="b">
        <v>0</v>
      </c>
      <c r="Q283" s="204" t="s">
        <v>4773</v>
      </c>
      <c r="R283" s="204" t="s">
        <v>4815</v>
      </c>
      <c r="S283" s="204" t="s">
        <v>4815</v>
      </c>
      <c r="T283" s="204">
        <v>40.0</v>
      </c>
      <c r="U283" s="204">
        <v>60.0</v>
      </c>
      <c r="V283" s="209" t="b">
        <v>0</v>
      </c>
      <c r="W283" s="210"/>
      <c r="X283" s="210"/>
      <c r="Y283" s="210"/>
    </row>
    <row r="284">
      <c r="A284" s="204" t="s">
        <v>4941</v>
      </c>
      <c r="B284" s="205" t="s">
        <v>466</v>
      </c>
      <c r="C284" s="204" t="s">
        <v>256</v>
      </c>
      <c r="D284" s="204">
        <v>72.0</v>
      </c>
      <c r="E284" s="206">
        <v>2.134736842</v>
      </c>
      <c r="F284" s="204" t="s">
        <v>4767</v>
      </c>
      <c r="G284" s="204" t="s">
        <v>4763</v>
      </c>
      <c r="H284" s="204">
        <v>26.0</v>
      </c>
      <c r="I284" s="207">
        <v>0.2722222222222222</v>
      </c>
      <c r="J284" s="208" t="s">
        <v>4864</v>
      </c>
      <c r="K284" s="204">
        <v>26.0</v>
      </c>
      <c r="L284" s="207">
        <v>0.17777777777777778</v>
      </c>
      <c r="M284" s="207">
        <v>0.26458333333333334</v>
      </c>
      <c r="N284" s="207">
        <v>0.2722222222222222</v>
      </c>
      <c r="O284" s="209" t="b">
        <v>0</v>
      </c>
      <c r="P284" s="209" t="b">
        <v>0</v>
      </c>
      <c r="Q284" s="204" t="s">
        <v>4773</v>
      </c>
      <c r="R284" s="204" t="s">
        <v>4797</v>
      </c>
      <c r="S284" s="204" t="s">
        <v>4816</v>
      </c>
      <c r="T284" s="204">
        <v>40.0</v>
      </c>
      <c r="U284" s="204">
        <v>60.0</v>
      </c>
      <c r="V284" s="209" t="b">
        <v>0</v>
      </c>
      <c r="W284" s="210"/>
      <c r="X284" s="210"/>
      <c r="Y284" s="210"/>
    </row>
    <row r="285">
      <c r="A285" s="204" t="s">
        <v>4941</v>
      </c>
      <c r="B285" s="205" t="s">
        <v>228</v>
      </c>
      <c r="C285" s="204" t="s">
        <v>90</v>
      </c>
      <c r="D285" s="204">
        <v>72.0</v>
      </c>
      <c r="E285" s="206">
        <v>-2.0</v>
      </c>
      <c r="F285" s="204" t="s">
        <v>4759</v>
      </c>
      <c r="G285" s="204" t="s">
        <v>4854</v>
      </c>
      <c r="H285" s="204">
        <v>0.0</v>
      </c>
      <c r="I285" s="207">
        <v>0.0</v>
      </c>
      <c r="J285" s="208" t="s">
        <v>538</v>
      </c>
      <c r="K285" s="204">
        <v>32.0</v>
      </c>
      <c r="L285" s="207">
        <v>0.0</v>
      </c>
      <c r="M285" s="204">
        <v>0.0</v>
      </c>
      <c r="N285" s="204">
        <v>0.0</v>
      </c>
      <c r="O285" s="209" t="b">
        <v>1</v>
      </c>
      <c r="P285" s="209" t="b">
        <v>0</v>
      </c>
      <c r="Q285" s="204" t="s">
        <v>4747</v>
      </c>
      <c r="R285" s="212">
        <v>45477.0</v>
      </c>
      <c r="S285" s="212">
        <v>45477.0</v>
      </c>
      <c r="T285" s="204">
        <v>60.0</v>
      </c>
      <c r="U285" s="204">
        <v>60.0</v>
      </c>
      <c r="V285" s="209" t="b">
        <v>0</v>
      </c>
      <c r="W285" s="210"/>
      <c r="X285" s="210"/>
      <c r="Y285" s="210"/>
    </row>
    <row r="286">
      <c r="A286" s="204" t="s">
        <v>4941</v>
      </c>
      <c r="B286" s="205" t="s">
        <v>827</v>
      </c>
      <c r="C286" s="204" t="s">
        <v>143</v>
      </c>
      <c r="D286" s="204">
        <v>71.0</v>
      </c>
      <c r="E286" s="206">
        <v>1.904605263</v>
      </c>
      <c r="F286" s="204" t="s">
        <v>4767</v>
      </c>
      <c r="G286" s="204" t="s">
        <v>4827</v>
      </c>
      <c r="H286" s="204">
        <v>25.0</v>
      </c>
      <c r="I286" s="207">
        <v>0.25833333333333336</v>
      </c>
      <c r="J286" s="208" t="s">
        <v>4814</v>
      </c>
      <c r="K286" s="204">
        <v>25.0</v>
      </c>
      <c r="L286" s="207">
        <v>0.18472222222222223</v>
      </c>
      <c r="M286" s="207">
        <v>0.27291666666666664</v>
      </c>
      <c r="N286" s="211">
        <v>0.2590277777777778</v>
      </c>
      <c r="O286" s="209" t="b">
        <v>0</v>
      </c>
      <c r="P286" s="209" t="b">
        <v>0</v>
      </c>
      <c r="Q286" s="204" t="s">
        <v>4747</v>
      </c>
      <c r="R286" s="212">
        <v>45415.0</v>
      </c>
      <c r="S286" s="204" t="s">
        <v>4815</v>
      </c>
      <c r="T286" s="204">
        <v>40.0</v>
      </c>
      <c r="U286" s="204">
        <v>60.0</v>
      </c>
      <c r="V286" s="209" t="b">
        <v>0</v>
      </c>
      <c r="W286" s="210"/>
      <c r="X286" s="210"/>
      <c r="Y286" s="210"/>
    </row>
    <row r="287">
      <c r="A287" s="204" t="s">
        <v>4941</v>
      </c>
      <c r="B287" s="205" t="s">
        <v>377</v>
      </c>
      <c r="C287" s="204" t="s">
        <v>143</v>
      </c>
      <c r="D287" s="204">
        <v>70.0</v>
      </c>
      <c r="E287" s="206">
        <v>5.493947368</v>
      </c>
      <c r="F287" s="204" t="s">
        <v>4744</v>
      </c>
      <c r="G287" s="204" t="s">
        <v>4763</v>
      </c>
      <c r="H287" s="204">
        <v>27.0</v>
      </c>
      <c r="I287" s="207">
        <v>0.27847222222222223</v>
      </c>
      <c r="J287" s="208" t="s">
        <v>4826</v>
      </c>
      <c r="K287" s="204">
        <v>27.0</v>
      </c>
      <c r="L287" s="207">
        <v>0.21388888888888888</v>
      </c>
      <c r="M287" s="211">
        <v>0.27361111111111114</v>
      </c>
      <c r="N287" s="211">
        <v>0.25555555555555554</v>
      </c>
      <c r="O287" s="209" t="b">
        <v>0</v>
      </c>
      <c r="P287" s="209" t="b">
        <v>0</v>
      </c>
      <c r="Q287" s="204" t="s">
        <v>4747</v>
      </c>
      <c r="R287" s="204" t="s">
        <v>4815</v>
      </c>
      <c r="S287" s="204" t="s">
        <v>4815</v>
      </c>
      <c r="T287" s="204">
        <v>40.0</v>
      </c>
      <c r="U287" s="204">
        <v>60.0</v>
      </c>
      <c r="V287" s="209" t="b">
        <v>1</v>
      </c>
      <c r="W287" s="210"/>
      <c r="X287" s="210"/>
      <c r="Y287" s="210"/>
    </row>
    <row r="288">
      <c r="A288" s="204" t="s">
        <v>4941</v>
      </c>
      <c r="B288" s="205" t="s">
        <v>450</v>
      </c>
      <c r="C288" s="204" t="s">
        <v>113</v>
      </c>
      <c r="D288" s="204">
        <v>70.0</v>
      </c>
      <c r="E288" s="206">
        <v>3.181578947</v>
      </c>
      <c r="F288" s="204" t="s">
        <v>4759</v>
      </c>
      <c r="G288" s="204" t="s">
        <v>4972</v>
      </c>
      <c r="H288" s="204">
        <v>31.0</v>
      </c>
      <c r="I288" s="207">
        <v>0.26458333333333334</v>
      </c>
      <c r="J288" s="208" t="s">
        <v>4812</v>
      </c>
      <c r="K288" s="204">
        <v>31.0</v>
      </c>
      <c r="L288" s="207">
        <v>0.2222222222222222</v>
      </c>
      <c r="M288" s="204">
        <v>0.0</v>
      </c>
      <c r="N288" s="206">
        <v>0.0</v>
      </c>
      <c r="O288" s="209" t="b">
        <v>0</v>
      </c>
      <c r="P288" s="209" t="b">
        <v>0</v>
      </c>
      <c r="Q288" s="204" t="s">
        <v>4747</v>
      </c>
      <c r="R288" s="212">
        <v>45415.0</v>
      </c>
      <c r="S288" s="212">
        <v>45415.0</v>
      </c>
      <c r="T288" s="204">
        <v>60.0</v>
      </c>
      <c r="U288" s="204">
        <v>60.0</v>
      </c>
      <c r="V288" s="209" t="b">
        <v>0</v>
      </c>
      <c r="W288" s="210"/>
      <c r="X288" s="210"/>
      <c r="Y288" s="210"/>
    </row>
    <row r="289">
      <c r="A289" s="204" t="s">
        <v>4941</v>
      </c>
      <c r="B289" s="205" t="s">
        <v>4973</v>
      </c>
      <c r="C289" s="204" t="s">
        <v>103</v>
      </c>
      <c r="D289" s="204">
        <v>70.0</v>
      </c>
      <c r="E289" s="206">
        <v>2.000673684</v>
      </c>
      <c r="F289" s="204" t="s">
        <v>4744</v>
      </c>
      <c r="G289" s="204" t="s">
        <v>4974</v>
      </c>
      <c r="H289" s="204">
        <v>2.0</v>
      </c>
      <c r="I289" s="207">
        <v>0.25</v>
      </c>
      <c r="J289" s="208" t="s">
        <v>4794</v>
      </c>
      <c r="K289" s="204">
        <v>2.0</v>
      </c>
      <c r="L289" s="207">
        <v>0.022222222222222223</v>
      </c>
      <c r="M289" s="207">
        <v>0.25</v>
      </c>
      <c r="N289" s="204">
        <v>0.0</v>
      </c>
      <c r="O289" s="209" t="b">
        <v>0</v>
      </c>
      <c r="P289" s="209" t="b">
        <v>0</v>
      </c>
      <c r="Q289" s="204" t="s">
        <v>4752</v>
      </c>
      <c r="R289" s="212">
        <v>45477.0</v>
      </c>
      <c r="S289" s="212">
        <v>45477.0</v>
      </c>
      <c r="T289" s="204">
        <v>80.0</v>
      </c>
      <c r="U289" s="204">
        <v>60.0</v>
      </c>
      <c r="V289" s="209" t="b">
        <v>0</v>
      </c>
      <c r="W289" s="210"/>
      <c r="X289" s="210"/>
      <c r="Y289" s="210"/>
    </row>
    <row r="290">
      <c r="A290" s="204" t="s">
        <v>4941</v>
      </c>
      <c r="B290" s="205" t="s">
        <v>454</v>
      </c>
      <c r="C290" s="204" t="s">
        <v>98</v>
      </c>
      <c r="D290" s="204">
        <v>70.0</v>
      </c>
      <c r="E290" s="206">
        <v>-3.0</v>
      </c>
      <c r="F290" s="204" t="s">
        <v>4759</v>
      </c>
      <c r="G290" s="204" t="s">
        <v>4854</v>
      </c>
      <c r="H290" s="204">
        <v>0.0</v>
      </c>
      <c r="I290" s="207">
        <v>0.0</v>
      </c>
      <c r="J290" s="208" t="s">
        <v>538</v>
      </c>
      <c r="K290" s="204">
        <v>25.0</v>
      </c>
      <c r="L290" s="207">
        <v>0.0</v>
      </c>
      <c r="M290" s="204">
        <v>0.0</v>
      </c>
      <c r="N290" s="206">
        <v>0.0</v>
      </c>
      <c r="O290" s="209" t="b">
        <v>1</v>
      </c>
      <c r="P290" s="209" t="b">
        <v>1</v>
      </c>
      <c r="Q290" s="204" t="s">
        <v>4747</v>
      </c>
      <c r="R290" s="212">
        <v>45415.0</v>
      </c>
      <c r="S290" s="212">
        <v>45415.0</v>
      </c>
      <c r="T290" s="204">
        <v>60.0</v>
      </c>
      <c r="U290" s="204">
        <v>40.0</v>
      </c>
      <c r="V290" s="209" t="b">
        <v>0</v>
      </c>
      <c r="W290" s="210"/>
      <c r="X290" s="210"/>
      <c r="Y290" s="210"/>
    </row>
    <row r="291">
      <c r="A291" s="204" t="s">
        <v>4941</v>
      </c>
      <c r="B291" s="205" t="s">
        <v>814</v>
      </c>
      <c r="C291" s="204" t="s">
        <v>116</v>
      </c>
      <c r="D291" s="204">
        <v>70.0</v>
      </c>
      <c r="E291" s="206">
        <v>6.865789474</v>
      </c>
      <c r="F291" s="204" t="s">
        <v>4767</v>
      </c>
      <c r="G291" s="204" t="s">
        <v>4755</v>
      </c>
      <c r="H291" s="204">
        <v>30.0</v>
      </c>
      <c r="I291" s="207">
        <v>0.27569444444444446</v>
      </c>
      <c r="J291" s="208" t="s">
        <v>4819</v>
      </c>
      <c r="K291" s="204">
        <v>30.0</v>
      </c>
      <c r="L291" s="207">
        <v>0.225</v>
      </c>
      <c r="M291" s="207">
        <v>0.26805555555555555</v>
      </c>
      <c r="N291" s="207">
        <v>0.2590277777777778</v>
      </c>
      <c r="O291" s="209" t="b">
        <v>0</v>
      </c>
      <c r="P291" s="209" t="b">
        <v>0</v>
      </c>
      <c r="Q291" s="204" t="s">
        <v>4752</v>
      </c>
      <c r="R291" s="204" t="s">
        <v>4815</v>
      </c>
      <c r="S291" s="212">
        <v>45415.0</v>
      </c>
      <c r="T291" s="204">
        <v>60.0</v>
      </c>
      <c r="U291" s="204">
        <v>80.0</v>
      </c>
      <c r="V291" s="209" t="b">
        <v>0</v>
      </c>
      <c r="W291" s="210"/>
      <c r="X291" s="210"/>
      <c r="Y291" s="210"/>
    </row>
    <row r="292">
      <c r="A292" s="204" t="s">
        <v>4941</v>
      </c>
      <c r="B292" s="205" t="s">
        <v>643</v>
      </c>
      <c r="C292" s="204" t="s">
        <v>162</v>
      </c>
      <c r="D292" s="204">
        <v>70.0</v>
      </c>
      <c r="E292" s="206">
        <v>5.0225</v>
      </c>
      <c r="F292" s="204" t="s">
        <v>4744</v>
      </c>
      <c r="G292" s="204" t="s">
        <v>4975</v>
      </c>
      <c r="H292" s="204">
        <v>31.0</v>
      </c>
      <c r="I292" s="207">
        <v>0.2708333333333333</v>
      </c>
      <c r="J292" s="208" t="s">
        <v>4849</v>
      </c>
      <c r="K292" s="204">
        <v>31.0</v>
      </c>
      <c r="L292" s="207">
        <v>0.23194444444444445</v>
      </c>
      <c r="M292" s="207">
        <v>0.2708333333333333</v>
      </c>
      <c r="N292" s="207">
        <v>0.26458333333333334</v>
      </c>
      <c r="O292" s="209" t="b">
        <v>0</v>
      </c>
      <c r="P292" s="209" t="b">
        <v>0</v>
      </c>
      <c r="Q292" s="204" t="s">
        <v>4773</v>
      </c>
      <c r="R292" s="204" t="s">
        <v>4815</v>
      </c>
      <c r="S292" s="204" t="s">
        <v>4815</v>
      </c>
      <c r="T292" s="204">
        <v>60.0</v>
      </c>
      <c r="U292" s="204">
        <v>40.0</v>
      </c>
      <c r="V292" s="209" t="b">
        <v>0</v>
      </c>
      <c r="W292" s="210"/>
      <c r="X292" s="210"/>
      <c r="Y292" s="210"/>
    </row>
    <row r="293">
      <c r="A293" s="204" t="s">
        <v>4941</v>
      </c>
      <c r="B293" s="205" t="s">
        <v>530</v>
      </c>
      <c r="C293" s="204" t="s">
        <v>238</v>
      </c>
      <c r="D293" s="204">
        <v>70.0</v>
      </c>
      <c r="E293" s="206">
        <v>5.186184211</v>
      </c>
      <c r="F293" s="204" t="s">
        <v>4759</v>
      </c>
      <c r="G293" s="204" t="s">
        <v>4813</v>
      </c>
      <c r="H293" s="204">
        <v>35.0</v>
      </c>
      <c r="I293" s="207">
        <v>0.27847222222222223</v>
      </c>
      <c r="J293" s="208" t="s">
        <v>4826</v>
      </c>
      <c r="K293" s="204">
        <v>35.0</v>
      </c>
      <c r="L293" s="207">
        <v>0.25416666666666665</v>
      </c>
      <c r="M293" s="204">
        <v>0.0</v>
      </c>
      <c r="N293" s="207">
        <v>0.2604166666666667</v>
      </c>
      <c r="O293" s="209" t="b">
        <v>0</v>
      </c>
      <c r="P293" s="209" t="b">
        <v>0</v>
      </c>
      <c r="Q293" s="204" t="s">
        <v>4752</v>
      </c>
      <c r="R293" s="204" t="s">
        <v>4815</v>
      </c>
      <c r="S293" s="204" t="s">
        <v>4816</v>
      </c>
      <c r="T293" s="204">
        <v>60.0</v>
      </c>
      <c r="U293" s="204">
        <v>60.0</v>
      </c>
      <c r="V293" s="209" t="b">
        <v>1</v>
      </c>
      <c r="W293" s="210"/>
      <c r="X293" s="210"/>
      <c r="Y293" s="210"/>
    </row>
    <row r="294">
      <c r="A294" s="204" t="s">
        <v>4941</v>
      </c>
      <c r="B294" s="205" t="s">
        <v>300</v>
      </c>
      <c r="C294" s="204" t="s">
        <v>256</v>
      </c>
      <c r="D294" s="204">
        <v>69.0</v>
      </c>
      <c r="E294" s="206">
        <v>4.248355263</v>
      </c>
      <c r="F294" s="204" t="s">
        <v>4767</v>
      </c>
      <c r="G294" s="204" t="s">
        <v>4976</v>
      </c>
      <c r="H294" s="204">
        <v>35.0</v>
      </c>
      <c r="I294" s="207">
        <v>0.2847222222222222</v>
      </c>
      <c r="J294" s="208" t="s">
        <v>4977</v>
      </c>
      <c r="K294" s="204">
        <v>35.0</v>
      </c>
      <c r="L294" s="207">
        <v>0.2604166666666667</v>
      </c>
      <c r="M294" s="207">
        <v>0.28958333333333336</v>
      </c>
      <c r="N294" s="207">
        <v>0.25416666666666665</v>
      </c>
      <c r="O294" s="209" t="b">
        <v>0</v>
      </c>
      <c r="P294" s="209" t="b">
        <v>0</v>
      </c>
      <c r="Q294" s="204" t="s">
        <v>4747</v>
      </c>
      <c r="R294" s="212">
        <v>45415.0</v>
      </c>
      <c r="S294" s="212">
        <v>45415.0</v>
      </c>
      <c r="T294" s="204">
        <v>60.0</v>
      </c>
      <c r="U294" s="204">
        <v>60.0</v>
      </c>
      <c r="V294" s="209" t="b">
        <v>0</v>
      </c>
      <c r="W294" s="210"/>
      <c r="X294" s="210"/>
      <c r="Y294" s="210"/>
    </row>
    <row r="295">
      <c r="A295" s="204" t="s">
        <v>4941</v>
      </c>
      <c r="B295" s="205" t="s">
        <v>612</v>
      </c>
      <c r="C295" s="204" t="s">
        <v>113</v>
      </c>
      <c r="D295" s="204">
        <v>69.0</v>
      </c>
      <c r="E295" s="206">
        <v>4.933815789</v>
      </c>
      <c r="F295" s="204" t="s">
        <v>4744</v>
      </c>
      <c r="G295" s="204" t="s">
        <v>4785</v>
      </c>
      <c r="H295" s="204">
        <v>23.0</v>
      </c>
      <c r="I295" s="207">
        <v>0.3090277777777778</v>
      </c>
      <c r="J295" s="208" t="s">
        <v>4806</v>
      </c>
      <c r="K295" s="204">
        <v>23.0</v>
      </c>
      <c r="L295" s="207">
        <v>0.18472222222222223</v>
      </c>
      <c r="M295" s="207">
        <v>0.2534722222222222</v>
      </c>
      <c r="N295" s="207">
        <v>0.2673611111111111</v>
      </c>
      <c r="O295" s="209" t="b">
        <v>0</v>
      </c>
      <c r="P295" s="209" t="b">
        <v>0</v>
      </c>
      <c r="Q295" s="204" t="s">
        <v>4747</v>
      </c>
      <c r="R295" s="212">
        <v>45415.0</v>
      </c>
      <c r="S295" s="204" t="s">
        <v>4815</v>
      </c>
      <c r="T295" s="204">
        <v>40.0</v>
      </c>
      <c r="U295" s="204">
        <v>60.0</v>
      </c>
      <c r="V295" s="209" t="b">
        <v>1</v>
      </c>
      <c r="W295" s="210"/>
      <c r="X295" s="210"/>
      <c r="Y295" s="210"/>
    </row>
    <row r="296">
      <c r="A296" s="204" t="s">
        <v>4941</v>
      </c>
      <c r="B296" s="205" t="s">
        <v>810</v>
      </c>
      <c r="C296" s="204" t="s">
        <v>121</v>
      </c>
      <c r="D296" s="204">
        <v>68.0</v>
      </c>
      <c r="E296" s="206">
        <v>1.400921053</v>
      </c>
      <c r="F296" s="204" t="s">
        <v>4744</v>
      </c>
      <c r="G296" s="204" t="s">
        <v>4760</v>
      </c>
      <c r="H296" s="204">
        <v>21.0</v>
      </c>
      <c r="I296" s="207">
        <v>0.2743055555555556</v>
      </c>
      <c r="J296" s="208" t="s">
        <v>4809</v>
      </c>
      <c r="K296" s="204">
        <v>21.0</v>
      </c>
      <c r="L296" s="207">
        <v>0.15138888888888888</v>
      </c>
      <c r="M296" s="207">
        <v>0.27291666666666664</v>
      </c>
      <c r="N296" s="207">
        <v>0.25555555555555554</v>
      </c>
      <c r="O296" s="209" t="b">
        <v>1</v>
      </c>
      <c r="P296" s="209" t="b">
        <v>0</v>
      </c>
      <c r="Q296" s="204" t="s">
        <v>4773</v>
      </c>
      <c r="R296" s="204" t="s">
        <v>4815</v>
      </c>
      <c r="S296" s="204" t="s">
        <v>4815</v>
      </c>
      <c r="T296" s="204">
        <v>40.0</v>
      </c>
      <c r="U296" s="204">
        <v>60.0</v>
      </c>
      <c r="V296" s="209" t="b">
        <v>0</v>
      </c>
      <c r="W296" s="210"/>
      <c r="X296" s="210"/>
      <c r="Y296" s="210"/>
    </row>
    <row r="297">
      <c r="A297" s="204" t="s">
        <v>4941</v>
      </c>
      <c r="B297" s="205" t="s">
        <v>4978</v>
      </c>
      <c r="C297" s="204" t="s">
        <v>151</v>
      </c>
      <c r="D297" s="204">
        <v>68.0</v>
      </c>
      <c r="E297" s="206">
        <v>3.797697368</v>
      </c>
      <c r="F297" s="204" t="s">
        <v>4744</v>
      </c>
      <c r="G297" s="204" t="s">
        <v>4777</v>
      </c>
      <c r="H297" s="204">
        <v>27.0</v>
      </c>
      <c r="I297" s="207">
        <v>0.3055555555555556</v>
      </c>
      <c r="J297" s="208" t="s">
        <v>4979</v>
      </c>
      <c r="K297" s="204">
        <v>27.0</v>
      </c>
      <c r="L297" s="207">
        <v>0.22569444444444445</v>
      </c>
      <c r="M297" s="207">
        <v>0.30972222222222223</v>
      </c>
      <c r="N297" s="206">
        <v>0.0</v>
      </c>
      <c r="O297" s="209" t="b">
        <v>0</v>
      </c>
      <c r="P297" s="209" t="b">
        <v>1</v>
      </c>
      <c r="Q297" s="204" t="s">
        <v>4773</v>
      </c>
      <c r="R297" s="204" t="s">
        <v>4816</v>
      </c>
      <c r="S297" s="204" t="s">
        <v>4816</v>
      </c>
      <c r="T297" s="204">
        <v>40.0</v>
      </c>
      <c r="U297" s="204">
        <v>60.0</v>
      </c>
      <c r="V297" s="209" t="b">
        <v>0</v>
      </c>
      <c r="W297" s="210"/>
      <c r="X297" s="210"/>
      <c r="Y297" s="210"/>
    </row>
    <row r="298">
      <c r="A298" s="204" t="s">
        <v>4941</v>
      </c>
      <c r="B298" s="205" t="s">
        <v>4980</v>
      </c>
      <c r="C298" s="204" t="s">
        <v>177</v>
      </c>
      <c r="D298" s="204">
        <v>68.0</v>
      </c>
      <c r="E298" s="206">
        <v>0.0</v>
      </c>
      <c r="F298" s="204" t="s">
        <v>4759</v>
      </c>
      <c r="G298" s="204" t="s">
        <v>4981</v>
      </c>
      <c r="H298" s="204">
        <v>0.0</v>
      </c>
      <c r="I298" s="207">
        <v>0.0</v>
      </c>
      <c r="J298" s="208" t="s">
        <v>538</v>
      </c>
      <c r="K298" s="204">
        <v>35.0</v>
      </c>
      <c r="L298" s="207">
        <v>0.0</v>
      </c>
      <c r="M298" s="204">
        <v>0.0</v>
      </c>
      <c r="N298" s="204">
        <v>0.0</v>
      </c>
      <c r="O298" s="209" t="b">
        <v>0</v>
      </c>
      <c r="P298" s="209" t="b">
        <v>0</v>
      </c>
      <c r="Q298" s="204" t="s">
        <v>4752</v>
      </c>
      <c r="R298" s="212">
        <v>45477.0</v>
      </c>
      <c r="S298" s="212">
        <v>45477.0</v>
      </c>
      <c r="T298" s="204">
        <v>60.0</v>
      </c>
      <c r="U298" s="204">
        <v>60.0</v>
      </c>
      <c r="V298" s="209" t="b">
        <v>0</v>
      </c>
      <c r="W298" s="210"/>
      <c r="X298" s="210"/>
      <c r="Y298" s="210"/>
    </row>
    <row r="299">
      <c r="A299" s="204" t="s">
        <v>4941</v>
      </c>
      <c r="B299" s="205" t="s">
        <v>211</v>
      </c>
      <c r="C299" s="204" t="s">
        <v>110</v>
      </c>
      <c r="D299" s="204">
        <v>68.0</v>
      </c>
      <c r="E299" s="206">
        <v>2.812894737</v>
      </c>
      <c r="F299" s="204" t="s">
        <v>4759</v>
      </c>
      <c r="G299" s="204" t="s">
        <v>4755</v>
      </c>
      <c r="H299" s="204">
        <v>28.0</v>
      </c>
      <c r="I299" s="207">
        <v>0.30069444444444443</v>
      </c>
      <c r="J299" s="208" t="s">
        <v>4982</v>
      </c>
      <c r="K299" s="204">
        <v>28.0</v>
      </c>
      <c r="L299" s="207">
        <v>0.21458333333333332</v>
      </c>
      <c r="M299" s="206">
        <v>0.0</v>
      </c>
      <c r="N299" s="206">
        <v>0.0</v>
      </c>
      <c r="O299" s="209" t="b">
        <v>0</v>
      </c>
      <c r="P299" s="209" t="b">
        <v>0</v>
      </c>
      <c r="Q299" s="204" t="s">
        <v>4762</v>
      </c>
      <c r="R299" s="204" t="s">
        <v>4815</v>
      </c>
      <c r="S299" s="212">
        <v>45415.0</v>
      </c>
      <c r="T299" s="204">
        <v>60.0</v>
      </c>
      <c r="U299" s="204">
        <v>60.0</v>
      </c>
      <c r="V299" s="209" t="b">
        <v>0</v>
      </c>
      <c r="W299" s="210"/>
      <c r="X299" s="210"/>
      <c r="Y299" s="210"/>
    </row>
    <row r="300">
      <c r="A300" s="204" t="s">
        <v>4941</v>
      </c>
      <c r="B300" s="205" t="s">
        <v>838</v>
      </c>
      <c r="C300" s="204" t="s">
        <v>98</v>
      </c>
      <c r="D300" s="204">
        <v>68.0</v>
      </c>
      <c r="E300" s="206">
        <v>5.556184211</v>
      </c>
      <c r="F300" s="204" t="s">
        <v>4744</v>
      </c>
      <c r="G300" s="204" t="s">
        <v>4862</v>
      </c>
      <c r="H300" s="204">
        <v>33.0</v>
      </c>
      <c r="I300" s="207">
        <v>0.25833333333333336</v>
      </c>
      <c r="J300" s="208" t="s">
        <v>4814</v>
      </c>
      <c r="K300" s="204">
        <v>33.0</v>
      </c>
      <c r="L300" s="207">
        <v>0.24027777777777778</v>
      </c>
      <c r="M300" s="207">
        <v>0.2625</v>
      </c>
      <c r="N300" s="204">
        <v>0.0</v>
      </c>
      <c r="O300" s="209" t="b">
        <v>0</v>
      </c>
      <c r="P300" s="209" t="b">
        <v>0</v>
      </c>
      <c r="Q300" s="204" t="s">
        <v>4747</v>
      </c>
      <c r="R300" s="204" t="s">
        <v>4815</v>
      </c>
      <c r="S300" s="204" t="s">
        <v>4815</v>
      </c>
      <c r="T300" s="204">
        <v>40.0</v>
      </c>
      <c r="U300" s="204">
        <v>40.0</v>
      </c>
      <c r="V300" s="209" t="b">
        <v>0</v>
      </c>
      <c r="W300" s="210"/>
      <c r="X300" s="210"/>
      <c r="Y300" s="210"/>
    </row>
    <row r="301">
      <c r="A301" s="204" t="s">
        <v>4941</v>
      </c>
      <c r="B301" s="205" t="s">
        <v>514</v>
      </c>
      <c r="C301" s="204" t="s">
        <v>197</v>
      </c>
      <c r="D301" s="204">
        <v>67.0</v>
      </c>
      <c r="E301" s="206">
        <v>2.564210526</v>
      </c>
      <c r="F301" s="204" t="s">
        <v>4767</v>
      </c>
      <c r="G301" s="204" t="s">
        <v>4850</v>
      </c>
      <c r="H301" s="204">
        <v>28.0</v>
      </c>
      <c r="I301" s="207">
        <v>0.2590277777777778</v>
      </c>
      <c r="J301" s="208" t="s">
        <v>4839</v>
      </c>
      <c r="K301" s="204">
        <v>28.0</v>
      </c>
      <c r="L301" s="207">
        <v>0.2111111111111111</v>
      </c>
      <c r="M301" s="211">
        <v>0.29930555555555555</v>
      </c>
      <c r="N301" s="204">
        <v>0.0</v>
      </c>
      <c r="O301" s="209" t="b">
        <v>0</v>
      </c>
      <c r="P301" s="209" t="b">
        <v>0</v>
      </c>
      <c r="Q301" s="204" t="s">
        <v>4747</v>
      </c>
      <c r="R301" s="212">
        <v>45415.0</v>
      </c>
      <c r="S301" s="204" t="s">
        <v>4815</v>
      </c>
      <c r="T301" s="204">
        <v>60.0</v>
      </c>
      <c r="U301" s="204">
        <v>60.0</v>
      </c>
      <c r="V301" s="209" t="b">
        <v>0</v>
      </c>
      <c r="W301" s="210"/>
      <c r="X301" s="210"/>
      <c r="Y301" s="210"/>
    </row>
    <row r="302">
      <c r="A302" s="204" t="s">
        <v>4941</v>
      </c>
      <c r="B302" s="205" t="s">
        <v>4983</v>
      </c>
      <c r="C302" s="204" t="s">
        <v>143</v>
      </c>
      <c r="D302" s="204">
        <v>67.0</v>
      </c>
      <c r="E302" s="206">
        <v>3.464736842</v>
      </c>
      <c r="F302" s="204" t="s">
        <v>4767</v>
      </c>
      <c r="G302" s="204" t="s">
        <v>4825</v>
      </c>
      <c r="H302" s="204">
        <v>28.0</v>
      </c>
      <c r="I302" s="207">
        <v>0.2701388888888889</v>
      </c>
      <c r="J302" s="208" t="s">
        <v>4868</v>
      </c>
      <c r="K302" s="204">
        <v>28.0</v>
      </c>
      <c r="L302" s="207">
        <v>0.1986111111111111</v>
      </c>
      <c r="M302" s="207">
        <v>0.2708333333333333</v>
      </c>
      <c r="N302" s="207">
        <v>0.27569444444444446</v>
      </c>
      <c r="O302" s="209" t="b">
        <v>0</v>
      </c>
      <c r="P302" s="209" t="b">
        <v>0</v>
      </c>
      <c r="Q302" s="204" t="s">
        <v>4747</v>
      </c>
      <c r="R302" s="212">
        <v>45415.0</v>
      </c>
      <c r="S302" s="204" t="s">
        <v>4815</v>
      </c>
      <c r="T302" s="204">
        <v>40.0</v>
      </c>
      <c r="U302" s="204">
        <v>60.0</v>
      </c>
      <c r="V302" s="209" t="b">
        <v>1</v>
      </c>
      <c r="W302" s="210"/>
      <c r="X302" s="210"/>
      <c r="Y302" s="210"/>
    </row>
    <row r="303">
      <c r="A303" s="204" t="s">
        <v>4941</v>
      </c>
      <c r="B303" s="205" t="s">
        <v>848</v>
      </c>
      <c r="C303" s="204" t="s">
        <v>143</v>
      </c>
      <c r="D303" s="204">
        <v>67.0</v>
      </c>
      <c r="E303" s="206">
        <v>6.238157895</v>
      </c>
      <c r="F303" s="204" t="s">
        <v>4767</v>
      </c>
      <c r="G303" s="204" t="s">
        <v>4892</v>
      </c>
      <c r="H303" s="204">
        <v>27.0</v>
      </c>
      <c r="I303" s="207">
        <v>0.2611111111111111</v>
      </c>
      <c r="J303" s="208" t="s">
        <v>4887</v>
      </c>
      <c r="K303" s="204">
        <v>27.0</v>
      </c>
      <c r="L303" s="207">
        <v>0.18055555555555555</v>
      </c>
      <c r="M303" s="207">
        <v>0.26180555555555557</v>
      </c>
      <c r="N303" s="211">
        <v>0.29444444444444445</v>
      </c>
      <c r="O303" s="209" t="b">
        <v>0</v>
      </c>
      <c r="P303" s="209" t="b">
        <v>0</v>
      </c>
      <c r="Q303" s="204" t="s">
        <v>4747</v>
      </c>
      <c r="R303" s="204" t="s">
        <v>4815</v>
      </c>
      <c r="S303" s="204" t="s">
        <v>4816</v>
      </c>
      <c r="T303" s="204">
        <v>40.0</v>
      </c>
      <c r="U303" s="204">
        <v>80.0</v>
      </c>
      <c r="V303" s="209" t="b">
        <v>0</v>
      </c>
      <c r="W303" s="210"/>
      <c r="X303" s="210"/>
      <c r="Y303" s="210"/>
    </row>
    <row r="304">
      <c r="A304" s="204" t="s">
        <v>4941</v>
      </c>
      <c r="B304" s="205" t="s">
        <v>637</v>
      </c>
      <c r="C304" s="204" t="s">
        <v>259</v>
      </c>
      <c r="D304" s="204">
        <v>67.0</v>
      </c>
      <c r="E304" s="206">
        <v>3.082105263</v>
      </c>
      <c r="F304" s="204" t="s">
        <v>4767</v>
      </c>
      <c r="G304" s="204" t="s">
        <v>4848</v>
      </c>
      <c r="H304" s="204">
        <v>32.0</v>
      </c>
      <c r="I304" s="207">
        <v>0.25277777777777777</v>
      </c>
      <c r="J304" s="213" t="s">
        <v>4843</v>
      </c>
      <c r="K304" s="204">
        <v>32.0</v>
      </c>
      <c r="L304" s="207">
        <v>0.22777777777777777</v>
      </c>
      <c r="M304" s="211">
        <v>0.2611111111111111</v>
      </c>
      <c r="N304" s="211">
        <v>0.2708333333333333</v>
      </c>
      <c r="O304" s="209" t="b">
        <v>0</v>
      </c>
      <c r="P304" s="209" t="b">
        <v>0</v>
      </c>
      <c r="Q304" s="204" t="s">
        <v>4773</v>
      </c>
      <c r="R304" s="204" t="s">
        <v>4815</v>
      </c>
      <c r="S304" s="204" t="s">
        <v>4815</v>
      </c>
      <c r="T304" s="204">
        <v>40.0</v>
      </c>
      <c r="U304" s="204">
        <v>60.0</v>
      </c>
      <c r="V304" s="209" t="b">
        <v>0</v>
      </c>
      <c r="W304" s="210"/>
      <c r="X304" s="210"/>
      <c r="Y304" s="210"/>
    </row>
    <row r="305">
      <c r="A305" s="204" t="s">
        <v>4941</v>
      </c>
      <c r="B305" s="205" t="s">
        <v>798</v>
      </c>
      <c r="C305" s="204" t="s">
        <v>95</v>
      </c>
      <c r="D305" s="204">
        <v>66.0</v>
      </c>
      <c r="E305" s="206">
        <v>2.784539474</v>
      </c>
      <c r="F305" s="204" t="s">
        <v>4744</v>
      </c>
      <c r="G305" s="204" t="s">
        <v>4907</v>
      </c>
      <c r="H305" s="204">
        <v>15.0</v>
      </c>
      <c r="I305" s="207">
        <v>0.28680555555555554</v>
      </c>
      <c r="J305" s="208" t="s">
        <v>4984</v>
      </c>
      <c r="K305" s="204">
        <v>15.0</v>
      </c>
      <c r="L305" s="207">
        <v>0.1284722222222222</v>
      </c>
      <c r="M305" s="207">
        <v>0.2673611111111111</v>
      </c>
      <c r="N305" s="207">
        <v>0.26180555555555557</v>
      </c>
      <c r="O305" s="209" t="b">
        <v>0</v>
      </c>
      <c r="P305" s="209" t="b">
        <v>0</v>
      </c>
      <c r="Q305" s="204" t="s">
        <v>4773</v>
      </c>
      <c r="R305" s="204" t="s">
        <v>4815</v>
      </c>
      <c r="S305" s="204" t="s">
        <v>4815</v>
      </c>
      <c r="T305" s="204">
        <v>40.0</v>
      </c>
      <c r="U305" s="204">
        <v>60.0</v>
      </c>
      <c r="V305" s="209" t="b">
        <v>0</v>
      </c>
      <c r="W305" s="210"/>
      <c r="X305" s="210"/>
      <c r="Y305" s="210"/>
    </row>
    <row r="306">
      <c r="A306" s="204" t="s">
        <v>4941</v>
      </c>
      <c r="B306" s="205" t="s">
        <v>648</v>
      </c>
      <c r="C306" s="204" t="s">
        <v>113</v>
      </c>
      <c r="D306" s="204">
        <v>66.0</v>
      </c>
      <c r="E306" s="206">
        <v>0.003283105263</v>
      </c>
      <c r="F306" s="204" t="s">
        <v>4744</v>
      </c>
      <c r="G306" s="204" t="s">
        <v>4785</v>
      </c>
      <c r="H306" s="204">
        <v>3.0</v>
      </c>
      <c r="I306" s="207">
        <v>0.3034722222222222</v>
      </c>
      <c r="J306" s="208" t="s">
        <v>4919</v>
      </c>
      <c r="K306" s="204">
        <v>3.0</v>
      </c>
      <c r="L306" s="207">
        <v>0.04027777777777778</v>
      </c>
      <c r="M306" s="211">
        <v>0.2875</v>
      </c>
      <c r="N306" s="211">
        <v>0.25763888888888886</v>
      </c>
      <c r="O306" s="209" t="b">
        <v>1</v>
      </c>
      <c r="P306" s="209" t="b">
        <v>0</v>
      </c>
      <c r="Q306" s="204" t="s">
        <v>4747</v>
      </c>
      <c r="R306" s="212">
        <v>45477.0</v>
      </c>
      <c r="S306" s="212">
        <v>45415.0</v>
      </c>
      <c r="T306" s="204">
        <v>60.0</v>
      </c>
      <c r="U306" s="204">
        <v>20.0</v>
      </c>
      <c r="V306" s="209" t="b">
        <v>0</v>
      </c>
      <c r="W306" s="210"/>
      <c r="X306" s="210"/>
      <c r="Y306" s="210"/>
    </row>
    <row r="307">
      <c r="A307" s="204" t="s">
        <v>4941</v>
      </c>
      <c r="B307" s="205" t="s">
        <v>606</v>
      </c>
      <c r="C307" s="204" t="s">
        <v>244</v>
      </c>
      <c r="D307" s="204">
        <v>66.0</v>
      </c>
      <c r="E307" s="206">
        <v>10.07756579</v>
      </c>
      <c r="F307" s="204" t="s">
        <v>4744</v>
      </c>
      <c r="G307" s="204" t="s">
        <v>4750</v>
      </c>
      <c r="H307" s="204">
        <v>31.0</v>
      </c>
      <c r="I307" s="207">
        <v>0.25</v>
      </c>
      <c r="J307" s="213" t="s">
        <v>4794</v>
      </c>
      <c r="K307" s="204">
        <v>31.0</v>
      </c>
      <c r="L307" s="207">
        <v>0.21041666666666667</v>
      </c>
      <c r="M307" s="211">
        <v>0.25555555555555554</v>
      </c>
      <c r="N307" s="206">
        <v>0.0</v>
      </c>
      <c r="O307" s="209" t="b">
        <v>0</v>
      </c>
      <c r="P307" s="209" t="b">
        <v>0</v>
      </c>
      <c r="Q307" s="204" t="s">
        <v>4773</v>
      </c>
      <c r="R307" s="204" t="s">
        <v>4816</v>
      </c>
      <c r="S307" s="204" t="s">
        <v>4815</v>
      </c>
      <c r="T307" s="204">
        <v>40.0</v>
      </c>
      <c r="U307" s="204">
        <v>80.0</v>
      </c>
      <c r="V307" s="209" t="b">
        <v>1</v>
      </c>
      <c r="W307" s="210"/>
      <c r="X307" s="210"/>
      <c r="Y307" s="210"/>
    </row>
    <row r="308">
      <c r="A308" s="204" t="s">
        <v>4941</v>
      </c>
      <c r="B308" s="205" t="s">
        <v>642</v>
      </c>
      <c r="C308" s="204" t="s">
        <v>238</v>
      </c>
      <c r="D308" s="204">
        <v>65.0</v>
      </c>
      <c r="E308" s="206">
        <v>1.346052632</v>
      </c>
      <c r="F308" s="204" t="s">
        <v>4759</v>
      </c>
      <c r="G308" s="204" t="s">
        <v>4760</v>
      </c>
      <c r="H308" s="204">
        <v>20.0</v>
      </c>
      <c r="I308" s="207">
        <v>0.2708333333333333</v>
      </c>
      <c r="J308" s="208" t="s">
        <v>4849</v>
      </c>
      <c r="K308" s="204">
        <v>20.0</v>
      </c>
      <c r="L308" s="207">
        <v>0.15347222222222223</v>
      </c>
      <c r="M308" s="204">
        <v>0.0</v>
      </c>
      <c r="N308" s="207">
        <v>0.27708333333333335</v>
      </c>
      <c r="O308" s="209" t="b">
        <v>0</v>
      </c>
      <c r="P308" s="209" t="b">
        <v>0</v>
      </c>
      <c r="Q308" s="204" t="s">
        <v>4747</v>
      </c>
      <c r="R308" s="204" t="s">
        <v>4816</v>
      </c>
      <c r="S308" s="204" t="s">
        <v>4816</v>
      </c>
      <c r="T308" s="204">
        <v>40.0</v>
      </c>
      <c r="U308" s="204">
        <v>60.0</v>
      </c>
      <c r="V308" s="209" t="b">
        <v>0</v>
      </c>
      <c r="W308" s="210"/>
      <c r="X308" s="210"/>
      <c r="Y308" s="210"/>
    </row>
    <row r="309">
      <c r="A309" s="204" t="s">
        <v>4941</v>
      </c>
      <c r="B309" s="205" t="s">
        <v>426</v>
      </c>
      <c r="C309" s="204" t="s">
        <v>244</v>
      </c>
      <c r="D309" s="204">
        <v>65.0</v>
      </c>
      <c r="E309" s="206">
        <v>6.798881579</v>
      </c>
      <c r="F309" s="204" t="s">
        <v>4767</v>
      </c>
      <c r="G309" s="204" t="s">
        <v>4862</v>
      </c>
      <c r="H309" s="204">
        <v>29.0</v>
      </c>
      <c r="I309" s="207">
        <v>0.26666666666666666</v>
      </c>
      <c r="J309" s="208" t="s">
        <v>4818</v>
      </c>
      <c r="K309" s="204">
        <v>29.0</v>
      </c>
      <c r="L309" s="207">
        <v>0.22847222222222222</v>
      </c>
      <c r="M309" s="211">
        <v>0.30694444444444446</v>
      </c>
      <c r="N309" s="207">
        <v>0.2826388888888889</v>
      </c>
      <c r="O309" s="209" t="b">
        <v>0</v>
      </c>
      <c r="P309" s="209" t="b">
        <v>0</v>
      </c>
      <c r="Q309" s="204" t="s">
        <v>4747</v>
      </c>
      <c r="R309" s="212">
        <v>45415.0</v>
      </c>
      <c r="S309" s="212">
        <v>45415.0</v>
      </c>
      <c r="T309" s="204">
        <v>40.0</v>
      </c>
      <c r="U309" s="204">
        <v>80.0</v>
      </c>
      <c r="V309" s="209" t="b">
        <v>0</v>
      </c>
      <c r="W309" s="210"/>
      <c r="X309" s="210"/>
      <c r="Y309" s="210"/>
    </row>
    <row r="310">
      <c r="A310" s="204" t="s">
        <v>4941</v>
      </c>
      <c r="B310" s="205" t="s">
        <v>843</v>
      </c>
      <c r="C310" s="204" t="s">
        <v>121</v>
      </c>
      <c r="D310" s="204">
        <v>65.0</v>
      </c>
      <c r="E310" s="206">
        <v>-2.0</v>
      </c>
      <c r="F310" s="204" t="s">
        <v>4759</v>
      </c>
      <c r="G310" s="204" t="s">
        <v>4825</v>
      </c>
      <c r="H310" s="204">
        <v>0.0</v>
      </c>
      <c r="I310" s="207">
        <v>0.25</v>
      </c>
      <c r="J310" s="213" t="s">
        <v>538</v>
      </c>
      <c r="K310" s="204">
        <v>28.0</v>
      </c>
      <c r="L310" s="207">
        <v>0.20416666666666666</v>
      </c>
      <c r="M310" s="206">
        <v>0.0</v>
      </c>
      <c r="N310" s="206">
        <v>0.0</v>
      </c>
      <c r="O310" s="209" t="b">
        <v>1</v>
      </c>
      <c r="P310" s="209" t="b">
        <v>0</v>
      </c>
      <c r="Q310" s="204" t="s">
        <v>4747</v>
      </c>
      <c r="R310" s="212">
        <v>45415.0</v>
      </c>
      <c r="S310" s="204" t="s">
        <v>4815</v>
      </c>
      <c r="T310" s="204">
        <v>40.0</v>
      </c>
      <c r="U310" s="204">
        <v>60.0</v>
      </c>
      <c r="V310" s="209" t="b">
        <v>0</v>
      </c>
      <c r="W310" s="210"/>
      <c r="X310" s="210"/>
      <c r="Y310" s="210"/>
    </row>
    <row r="311">
      <c r="A311" s="204" t="s">
        <v>4941</v>
      </c>
      <c r="B311" s="205" t="s">
        <v>834</v>
      </c>
      <c r="C311" s="204" t="s">
        <v>264</v>
      </c>
      <c r="D311" s="204">
        <v>65.0</v>
      </c>
      <c r="E311" s="206">
        <v>2.735526316</v>
      </c>
      <c r="F311" s="204" t="s">
        <v>4759</v>
      </c>
      <c r="G311" s="204" t="s">
        <v>4842</v>
      </c>
      <c r="H311" s="204">
        <v>28.0</v>
      </c>
      <c r="I311" s="207">
        <v>0.2875</v>
      </c>
      <c r="J311" s="213" t="s">
        <v>4985</v>
      </c>
      <c r="K311" s="204">
        <v>28.0</v>
      </c>
      <c r="L311" s="207">
        <v>0.2326388888888889</v>
      </c>
      <c r="M311" s="206">
        <v>0.0</v>
      </c>
      <c r="N311" s="206">
        <v>0.0</v>
      </c>
      <c r="O311" s="209" t="b">
        <v>0</v>
      </c>
      <c r="P311" s="209" t="b">
        <v>0</v>
      </c>
      <c r="Q311" s="204" t="s">
        <v>4747</v>
      </c>
      <c r="R311" s="204" t="s">
        <v>4815</v>
      </c>
      <c r="S311" s="212">
        <v>45415.0</v>
      </c>
      <c r="T311" s="204">
        <v>60.0</v>
      </c>
      <c r="U311" s="204">
        <v>40.0</v>
      </c>
      <c r="V311" s="209" t="b">
        <v>0</v>
      </c>
      <c r="W311" s="210"/>
      <c r="X311" s="210"/>
      <c r="Y311" s="210"/>
    </row>
    <row r="312">
      <c r="A312" s="204" t="s">
        <v>4941</v>
      </c>
      <c r="B312" s="205" t="s">
        <v>844</v>
      </c>
      <c r="C312" s="204" t="s">
        <v>113</v>
      </c>
      <c r="D312" s="204">
        <v>64.0</v>
      </c>
      <c r="E312" s="206">
        <v>2.298684211</v>
      </c>
      <c r="F312" s="204" t="s">
        <v>4767</v>
      </c>
      <c r="G312" s="204" t="s">
        <v>4986</v>
      </c>
      <c r="H312" s="204">
        <v>20.0</v>
      </c>
      <c r="I312" s="207">
        <v>0.25555555555555554</v>
      </c>
      <c r="J312" s="208" t="s">
        <v>4881</v>
      </c>
      <c r="K312" s="204">
        <v>20.0</v>
      </c>
      <c r="L312" s="207">
        <v>0.1451388888888889</v>
      </c>
      <c r="M312" s="207">
        <v>0.2611111111111111</v>
      </c>
      <c r="N312" s="211">
        <v>0.2590277777777778</v>
      </c>
      <c r="O312" s="209" t="b">
        <v>0</v>
      </c>
      <c r="P312" s="209" t="b">
        <v>0</v>
      </c>
      <c r="Q312" s="204" t="s">
        <v>4773</v>
      </c>
      <c r="R312" s="204" t="s">
        <v>4816</v>
      </c>
      <c r="S312" s="204" t="s">
        <v>4815</v>
      </c>
      <c r="T312" s="204">
        <v>40.0</v>
      </c>
      <c r="U312" s="204">
        <v>60.0</v>
      </c>
      <c r="V312" s="209" t="b">
        <v>1</v>
      </c>
      <c r="W312" s="210"/>
      <c r="X312" s="210"/>
      <c r="Y312" s="210"/>
    </row>
    <row r="313">
      <c r="A313" s="204" t="s">
        <v>4941</v>
      </c>
      <c r="B313" s="205" t="s">
        <v>137</v>
      </c>
      <c r="C313" s="204" t="s">
        <v>103</v>
      </c>
      <c r="D313" s="204">
        <v>64.0</v>
      </c>
      <c r="E313" s="206">
        <v>-2.0</v>
      </c>
      <c r="F313" s="204" t="s">
        <v>4759</v>
      </c>
      <c r="G313" s="204" t="s">
        <v>4755</v>
      </c>
      <c r="H313" s="204">
        <v>0.0</v>
      </c>
      <c r="I313" s="207">
        <v>0.0</v>
      </c>
      <c r="J313" s="208" t="s">
        <v>538</v>
      </c>
      <c r="K313" s="204">
        <v>27.0</v>
      </c>
      <c r="L313" s="207">
        <v>0.0</v>
      </c>
      <c r="M313" s="206">
        <v>0.0</v>
      </c>
      <c r="N313" s="206">
        <v>0.0</v>
      </c>
      <c r="O313" s="209" t="b">
        <v>1</v>
      </c>
      <c r="P313" s="209" t="b">
        <v>0</v>
      </c>
      <c r="Q313" s="204" t="s">
        <v>4747</v>
      </c>
      <c r="R313" s="204" t="s">
        <v>4815</v>
      </c>
      <c r="S313" s="204" t="s">
        <v>4815</v>
      </c>
      <c r="T313" s="204">
        <v>40.0</v>
      </c>
      <c r="U313" s="204">
        <v>40.0</v>
      </c>
      <c r="V313" s="209" t="b">
        <v>0</v>
      </c>
      <c r="W313" s="210"/>
      <c r="X313" s="210"/>
      <c r="Y313" s="210"/>
    </row>
    <row r="314">
      <c r="A314" s="204" t="s">
        <v>4941</v>
      </c>
      <c r="B314" s="205" t="s">
        <v>4987</v>
      </c>
      <c r="C314" s="204" t="s">
        <v>116</v>
      </c>
      <c r="D314" s="204">
        <v>64.0</v>
      </c>
      <c r="E314" s="206">
        <v>5.18125</v>
      </c>
      <c r="F314" s="204" t="s">
        <v>4744</v>
      </c>
      <c r="G314" s="204" t="s">
        <v>4777</v>
      </c>
      <c r="H314" s="204">
        <v>19.0</v>
      </c>
      <c r="I314" s="207">
        <v>0.2590277777777778</v>
      </c>
      <c r="J314" s="208" t="s">
        <v>4839</v>
      </c>
      <c r="K314" s="204">
        <v>19.0</v>
      </c>
      <c r="L314" s="207">
        <v>0.13541666666666666</v>
      </c>
      <c r="M314" s="211">
        <v>0.26180555555555557</v>
      </c>
      <c r="N314" s="206">
        <v>0.0</v>
      </c>
      <c r="O314" s="209" t="b">
        <v>1</v>
      </c>
      <c r="P314" s="209" t="b">
        <v>0</v>
      </c>
      <c r="Q314" s="204" t="s">
        <v>4773</v>
      </c>
      <c r="R314" s="204" t="s">
        <v>4816</v>
      </c>
      <c r="S314" s="204" t="s">
        <v>4816</v>
      </c>
      <c r="T314" s="204">
        <v>40.0</v>
      </c>
      <c r="U314" s="204">
        <v>80.0</v>
      </c>
      <c r="V314" s="209" t="b">
        <v>0</v>
      </c>
      <c r="W314" s="210"/>
      <c r="X314" s="210"/>
      <c r="Y314" s="210"/>
    </row>
    <row r="315">
      <c r="A315" s="204" t="s">
        <v>4941</v>
      </c>
      <c r="B315" s="205" t="s">
        <v>792</v>
      </c>
      <c r="C315" s="204" t="s">
        <v>249</v>
      </c>
      <c r="D315" s="204">
        <v>64.0</v>
      </c>
      <c r="E315" s="206">
        <v>-2.0</v>
      </c>
      <c r="F315" s="204" t="s">
        <v>4759</v>
      </c>
      <c r="G315" s="204" t="s">
        <v>4854</v>
      </c>
      <c r="H315" s="204">
        <v>0.0</v>
      </c>
      <c r="I315" s="207">
        <v>0.25</v>
      </c>
      <c r="J315" s="208" t="s">
        <v>538</v>
      </c>
      <c r="K315" s="204">
        <v>36.0</v>
      </c>
      <c r="L315" s="207">
        <v>0.26666666666666666</v>
      </c>
      <c r="M315" s="206">
        <v>0.0</v>
      </c>
      <c r="N315" s="206">
        <v>0.0</v>
      </c>
      <c r="O315" s="209" t="b">
        <v>1</v>
      </c>
      <c r="P315" s="209" t="b">
        <v>0</v>
      </c>
      <c r="Q315" s="204" t="s">
        <v>4747</v>
      </c>
      <c r="R315" s="212">
        <v>45415.0</v>
      </c>
      <c r="S315" s="204" t="s">
        <v>4815</v>
      </c>
      <c r="T315" s="204">
        <v>40.0</v>
      </c>
      <c r="U315" s="204">
        <v>60.0</v>
      </c>
      <c r="V315" s="209" t="b">
        <v>0</v>
      </c>
      <c r="W315" s="210"/>
      <c r="X315" s="210"/>
      <c r="Y315" s="210"/>
    </row>
    <row r="316">
      <c r="A316" s="204" t="s">
        <v>4941</v>
      </c>
      <c r="B316" s="205" t="s">
        <v>808</v>
      </c>
      <c r="C316" s="204" t="s">
        <v>121</v>
      </c>
      <c r="D316" s="204">
        <v>64.0</v>
      </c>
      <c r="E316" s="206">
        <v>0.3180921053</v>
      </c>
      <c r="F316" s="204" t="s">
        <v>4767</v>
      </c>
      <c r="G316" s="204" t="s">
        <v>4988</v>
      </c>
      <c r="H316" s="204">
        <v>27.0</v>
      </c>
      <c r="I316" s="207">
        <v>0.275</v>
      </c>
      <c r="J316" s="208" t="s">
        <v>4962</v>
      </c>
      <c r="K316" s="204">
        <v>27.0</v>
      </c>
      <c r="L316" s="207">
        <v>0.1909722222222222</v>
      </c>
      <c r="M316" s="207">
        <v>0.2604166666666667</v>
      </c>
      <c r="N316" s="207">
        <v>0.3333333333333333</v>
      </c>
      <c r="O316" s="209" t="b">
        <v>1</v>
      </c>
      <c r="P316" s="209" t="b">
        <v>0</v>
      </c>
      <c r="Q316" s="204" t="s">
        <v>4747</v>
      </c>
      <c r="R316" s="212">
        <v>45415.0</v>
      </c>
      <c r="S316" s="212">
        <v>45415.0</v>
      </c>
      <c r="T316" s="204">
        <v>40.0</v>
      </c>
      <c r="U316" s="204">
        <v>60.0</v>
      </c>
      <c r="V316" s="209" t="b">
        <v>0</v>
      </c>
      <c r="W316" s="210"/>
      <c r="X316" s="210"/>
      <c r="Y316" s="210"/>
    </row>
    <row r="317">
      <c r="A317" s="204" t="s">
        <v>4941</v>
      </c>
      <c r="B317" s="205" t="s">
        <v>800</v>
      </c>
      <c r="C317" s="204" t="s">
        <v>238</v>
      </c>
      <c r="D317" s="204">
        <v>64.0</v>
      </c>
      <c r="E317" s="206">
        <v>4.150986842</v>
      </c>
      <c r="F317" s="204" t="s">
        <v>4759</v>
      </c>
      <c r="G317" s="204" t="s">
        <v>4892</v>
      </c>
      <c r="H317" s="204">
        <v>31.0</v>
      </c>
      <c r="I317" s="207">
        <v>0.2604166666666667</v>
      </c>
      <c r="J317" s="208" t="s">
        <v>4783</v>
      </c>
      <c r="K317" s="204">
        <v>31.0</v>
      </c>
      <c r="L317" s="207">
        <v>0.21875</v>
      </c>
      <c r="M317" s="206">
        <v>0.0</v>
      </c>
      <c r="N317" s="207">
        <v>0.2659722222222222</v>
      </c>
      <c r="O317" s="209" t="b">
        <v>0</v>
      </c>
      <c r="P317" s="209" t="b">
        <v>0</v>
      </c>
      <c r="Q317" s="204" t="s">
        <v>4747</v>
      </c>
      <c r="R317" s="204" t="s">
        <v>4815</v>
      </c>
      <c r="S317" s="204" t="s">
        <v>4815</v>
      </c>
      <c r="T317" s="204">
        <v>40.0</v>
      </c>
      <c r="U317" s="204">
        <v>40.0</v>
      </c>
      <c r="V317" s="209" t="b">
        <v>1</v>
      </c>
      <c r="W317" s="210"/>
      <c r="X317" s="210"/>
      <c r="Y317" s="210"/>
    </row>
    <row r="318">
      <c r="A318" s="204" t="s">
        <v>4941</v>
      </c>
      <c r="B318" s="205" t="s">
        <v>833</v>
      </c>
      <c r="C318" s="204" t="s">
        <v>249</v>
      </c>
      <c r="D318" s="204">
        <v>64.0</v>
      </c>
      <c r="E318" s="206">
        <v>0.1757894737</v>
      </c>
      <c r="F318" s="204" t="s">
        <v>4767</v>
      </c>
      <c r="G318" s="204" t="s">
        <v>4760</v>
      </c>
      <c r="H318" s="204">
        <v>26.0</v>
      </c>
      <c r="I318" s="207">
        <v>0.25277777777777777</v>
      </c>
      <c r="J318" s="213" t="s">
        <v>4843</v>
      </c>
      <c r="K318" s="204">
        <v>26.0</v>
      </c>
      <c r="L318" s="207">
        <v>0.18333333333333332</v>
      </c>
      <c r="M318" s="207">
        <v>0.2638888888888889</v>
      </c>
      <c r="N318" s="207">
        <v>0.27291666666666664</v>
      </c>
      <c r="O318" s="209" t="b">
        <v>1</v>
      </c>
      <c r="P318" s="209" t="b">
        <v>0</v>
      </c>
      <c r="Q318" s="204" t="s">
        <v>4773</v>
      </c>
      <c r="R318" s="204" t="s">
        <v>4815</v>
      </c>
      <c r="S318" s="204" t="s">
        <v>4815</v>
      </c>
      <c r="T318" s="204">
        <v>40.0</v>
      </c>
      <c r="U318" s="204">
        <v>60.0</v>
      </c>
      <c r="V318" s="209" t="b">
        <v>0</v>
      </c>
      <c r="W318" s="210"/>
      <c r="X318" s="210"/>
      <c r="Y318" s="210"/>
    </row>
    <row r="319">
      <c r="A319" s="204" t="s">
        <v>4941</v>
      </c>
      <c r="B319" s="205" t="s">
        <v>638</v>
      </c>
      <c r="C319" s="204" t="s">
        <v>197</v>
      </c>
      <c r="D319" s="204">
        <v>63.0</v>
      </c>
      <c r="E319" s="206">
        <v>3.186052632</v>
      </c>
      <c r="F319" s="204" t="s">
        <v>4759</v>
      </c>
      <c r="G319" s="204" t="s">
        <v>4989</v>
      </c>
      <c r="H319" s="204">
        <v>26.0</v>
      </c>
      <c r="I319" s="207">
        <v>0.25416666666666665</v>
      </c>
      <c r="J319" s="208" t="s">
        <v>4853</v>
      </c>
      <c r="K319" s="204">
        <v>26.0</v>
      </c>
      <c r="L319" s="207">
        <v>0.18472222222222223</v>
      </c>
      <c r="M319" s="204">
        <v>0.0</v>
      </c>
      <c r="N319" s="204">
        <v>0.0</v>
      </c>
      <c r="O319" s="209" t="b">
        <v>0</v>
      </c>
      <c r="P319" s="209" t="b">
        <v>0</v>
      </c>
      <c r="Q319" s="204" t="s">
        <v>4773</v>
      </c>
      <c r="R319" s="212">
        <v>45415.0</v>
      </c>
      <c r="S319" s="212">
        <v>45415.0</v>
      </c>
      <c r="T319" s="204">
        <v>40.0</v>
      </c>
      <c r="U319" s="204">
        <v>20.0</v>
      </c>
      <c r="V319" s="209" t="b">
        <v>1</v>
      </c>
      <c r="W319" s="210"/>
      <c r="X319" s="210"/>
      <c r="Y319" s="210"/>
    </row>
    <row r="320">
      <c r="A320" s="204" t="s">
        <v>4941</v>
      </c>
      <c r="B320" s="205" t="s">
        <v>4906</v>
      </c>
      <c r="C320" s="204" t="s">
        <v>151</v>
      </c>
      <c r="D320" s="204">
        <v>63.0</v>
      </c>
      <c r="E320" s="206">
        <v>-0.1151315789</v>
      </c>
      <c r="F320" s="204" t="s">
        <v>4767</v>
      </c>
      <c r="G320" s="204" t="s">
        <v>4755</v>
      </c>
      <c r="H320" s="204">
        <v>25.0</v>
      </c>
      <c r="I320" s="207">
        <v>0.25416666666666665</v>
      </c>
      <c r="J320" s="208" t="s">
        <v>4853</v>
      </c>
      <c r="K320" s="204">
        <v>25.0</v>
      </c>
      <c r="L320" s="207">
        <v>0.18194444444444444</v>
      </c>
      <c r="M320" s="207">
        <v>0.2659722222222222</v>
      </c>
      <c r="N320" s="211">
        <v>0.2604166666666667</v>
      </c>
      <c r="O320" s="209" t="b">
        <v>1</v>
      </c>
      <c r="P320" s="209" t="b">
        <v>0</v>
      </c>
      <c r="Q320" s="204" t="s">
        <v>4752</v>
      </c>
      <c r="R320" s="204" t="s">
        <v>4815</v>
      </c>
      <c r="S320" s="204" t="s">
        <v>4815</v>
      </c>
      <c r="T320" s="204">
        <v>40.0</v>
      </c>
      <c r="U320" s="204">
        <v>60.0</v>
      </c>
      <c r="V320" s="209" t="b">
        <v>0</v>
      </c>
      <c r="W320" s="210"/>
      <c r="X320" s="210"/>
      <c r="Y320" s="210"/>
    </row>
    <row r="321">
      <c r="A321" s="204" t="s">
        <v>4941</v>
      </c>
      <c r="B321" s="205" t="s">
        <v>567</v>
      </c>
      <c r="C321" s="204" t="s">
        <v>103</v>
      </c>
      <c r="D321" s="204">
        <v>63.0</v>
      </c>
      <c r="E321" s="206">
        <v>1.656907895</v>
      </c>
      <c r="F321" s="204" t="s">
        <v>4759</v>
      </c>
      <c r="G321" s="204" t="s">
        <v>4820</v>
      </c>
      <c r="H321" s="204">
        <v>23.0</v>
      </c>
      <c r="I321" s="207">
        <v>0.26875</v>
      </c>
      <c r="J321" s="213" t="s">
        <v>4911</v>
      </c>
      <c r="K321" s="204">
        <v>23.0</v>
      </c>
      <c r="L321" s="207">
        <v>0.1701388888888889</v>
      </c>
      <c r="M321" s="206">
        <v>0.0</v>
      </c>
      <c r="N321" s="206">
        <v>0.0</v>
      </c>
      <c r="O321" s="209" t="b">
        <v>0</v>
      </c>
      <c r="P321" s="209" t="b">
        <v>0</v>
      </c>
      <c r="Q321" s="204" t="s">
        <v>4747</v>
      </c>
      <c r="R321" s="212">
        <v>45415.0</v>
      </c>
      <c r="S321" s="212">
        <v>45415.0</v>
      </c>
      <c r="T321" s="204">
        <v>40.0</v>
      </c>
      <c r="U321" s="204">
        <v>60.0</v>
      </c>
      <c r="V321" s="209" t="b">
        <v>0</v>
      </c>
      <c r="W321" s="210"/>
      <c r="X321" s="210"/>
      <c r="Y321" s="210"/>
    </row>
    <row r="322">
      <c r="A322" s="204" t="s">
        <v>4941</v>
      </c>
      <c r="B322" s="205" t="s">
        <v>640</v>
      </c>
      <c r="C322" s="204" t="s">
        <v>98</v>
      </c>
      <c r="D322" s="204">
        <v>62.0</v>
      </c>
      <c r="E322" s="206">
        <v>-2.0</v>
      </c>
      <c r="F322" s="204" t="s">
        <v>4759</v>
      </c>
      <c r="G322" s="204" t="s">
        <v>4990</v>
      </c>
      <c r="H322" s="204">
        <v>0.0</v>
      </c>
      <c r="I322" s="207">
        <v>0.0</v>
      </c>
      <c r="J322" s="208" t="s">
        <v>538</v>
      </c>
      <c r="K322" s="204">
        <v>24.0</v>
      </c>
      <c r="L322" s="207">
        <v>0.0</v>
      </c>
      <c r="M322" s="204">
        <v>0.0</v>
      </c>
      <c r="N322" s="204">
        <v>0.0</v>
      </c>
      <c r="O322" s="209" t="b">
        <v>1</v>
      </c>
      <c r="P322" s="209" t="b">
        <v>0</v>
      </c>
      <c r="Q322" s="204" t="s">
        <v>4762</v>
      </c>
      <c r="R322" s="204" t="s">
        <v>4815</v>
      </c>
      <c r="S322" s="204" t="s">
        <v>4815</v>
      </c>
      <c r="T322" s="204">
        <v>20.0</v>
      </c>
      <c r="U322" s="204">
        <v>60.0</v>
      </c>
      <c r="V322" s="209" t="b">
        <v>0</v>
      </c>
      <c r="W322" s="210"/>
      <c r="X322" s="210"/>
      <c r="Y322" s="210"/>
    </row>
    <row r="323">
      <c r="A323" s="204" t="s">
        <v>4941</v>
      </c>
      <c r="B323" s="205" t="s">
        <v>252</v>
      </c>
      <c r="C323" s="204" t="s">
        <v>110</v>
      </c>
      <c r="D323" s="204">
        <v>62.0</v>
      </c>
      <c r="E323" s="206">
        <v>1.1325</v>
      </c>
      <c r="F323" s="204" t="s">
        <v>4767</v>
      </c>
      <c r="G323" s="204" t="s">
        <v>4777</v>
      </c>
      <c r="H323" s="204">
        <v>19.0</v>
      </c>
      <c r="I323" s="207">
        <v>0.2701388888888889</v>
      </c>
      <c r="J323" s="208" t="s">
        <v>4868</v>
      </c>
      <c r="K323" s="204">
        <v>19.0</v>
      </c>
      <c r="L323" s="207">
        <v>0.12638888888888888</v>
      </c>
      <c r="M323" s="211">
        <v>0.25833333333333336</v>
      </c>
      <c r="N323" s="206">
        <v>0.0</v>
      </c>
      <c r="O323" s="209" t="b">
        <v>0</v>
      </c>
      <c r="P323" s="209" t="b">
        <v>0</v>
      </c>
      <c r="Q323" s="204" t="s">
        <v>4773</v>
      </c>
      <c r="R323" s="204" t="s">
        <v>4815</v>
      </c>
      <c r="S323" s="204" t="s">
        <v>4815</v>
      </c>
      <c r="T323" s="204">
        <v>40.0</v>
      </c>
      <c r="U323" s="204">
        <v>60.0</v>
      </c>
      <c r="V323" s="209" t="b">
        <v>0</v>
      </c>
      <c r="W323" s="210"/>
      <c r="X323" s="210"/>
      <c r="Y323" s="210"/>
    </row>
    <row r="324">
      <c r="A324" s="204" t="s">
        <v>4941</v>
      </c>
      <c r="B324" s="205" t="s">
        <v>667</v>
      </c>
      <c r="C324" s="204" t="s">
        <v>110</v>
      </c>
      <c r="D324" s="204">
        <v>62.0</v>
      </c>
      <c r="E324" s="206">
        <v>1.795263158</v>
      </c>
      <c r="F324" s="204" t="s">
        <v>4759</v>
      </c>
      <c r="G324" s="204" t="s">
        <v>4991</v>
      </c>
      <c r="H324" s="204">
        <v>24.0</v>
      </c>
      <c r="I324" s="207">
        <v>0.2673611111111111</v>
      </c>
      <c r="J324" s="208" t="s">
        <v>4841</v>
      </c>
      <c r="K324" s="204">
        <v>24.0</v>
      </c>
      <c r="L324" s="207">
        <v>0.1798611111111111</v>
      </c>
      <c r="M324" s="204">
        <v>0.0</v>
      </c>
      <c r="N324" s="204">
        <v>0.0</v>
      </c>
      <c r="O324" s="209" t="b">
        <v>0</v>
      </c>
      <c r="P324" s="209" t="b">
        <v>0</v>
      </c>
      <c r="Q324" s="204" t="s">
        <v>4773</v>
      </c>
      <c r="R324" s="204" t="s">
        <v>4815</v>
      </c>
      <c r="S324" s="204" t="s">
        <v>4816</v>
      </c>
      <c r="T324" s="204">
        <v>60.0</v>
      </c>
      <c r="U324" s="204">
        <v>60.0</v>
      </c>
      <c r="V324" s="209" t="b">
        <v>0</v>
      </c>
      <c r="W324" s="210"/>
      <c r="X324" s="210"/>
      <c r="Y324" s="210"/>
    </row>
    <row r="325">
      <c r="A325" s="204" t="s">
        <v>4941</v>
      </c>
      <c r="B325" s="205" t="s">
        <v>609</v>
      </c>
      <c r="C325" s="204" t="s">
        <v>151</v>
      </c>
      <c r="D325" s="204">
        <v>62.0</v>
      </c>
      <c r="E325" s="206">
        <v>4.132631579</v>
      </c>
      <c r="F325" s="204" t="s">
        <v>4759</v>
      </c>
      <c r="G325" s="204" t="s">
        <v>4892</v>
      </c>
      <c r="H325" s="204">
        <v>32.0</v>
      </c>
      <c r="I325" s="207">
        <v>0.2590277777777778</v>
      </c>
      <c r="J325" s="208" t="s">
        <v>4839</v>
      </c>
      <c r="K325" s="204">
        <v>32.0</v>
      </c>
      <c r="L325" s="207">
        <v>0.23333333333333334</v>
      </c>
      <c r="M325" s="206">
        <v>0.0</v>
      </c>
      <c r="N325" s="206">
        <v>0.0</v>
      </c>
      <c r="O325" s="209" t="b">
        <v>0</v>
      </c>
      <c r="P325" s="209" t="b">
        <v>0</v>
      </c>
      <c r="Q325" s="204" t="s">
        <v>4747</v>
      </c>
      <c r="R325" s="204" t="s">
        <v>4815</v>
      </c>
      <c r="S325" s="204" t="s">
        <v>4816</v>
      </c>
      <c r="T325" s="204">
        <v>40.0</v>
      </c>
      <c r="U325" s="204">
        <v>60.0</v>
      </c>
      <c r="V325" s="209" t="b">
        <v>1</v>
      </c>
      <c r="W325" s="210"/>
      <c r="X325" s="210"/>
      <c r="Y325" s="210"/>
    </row>
    <row r="326">
      <c r="A326" s="204" t="s">
        <v>4941</v>
      </c>
      <c r="B326" s="205" t="s">
        <v>267</v>
      </c>
      <c r="C326" s="204" t="s">
        <v>244</v>
      </c>
      <c r="D326" s="204">
        <v>61.0</v>
      </c>
      <c r="E326" s="206">
        <v>2.636052632</v>
      </c>
      <c r="F326" s="204" t="s">
        <v>4759</v>
      </c>
      <c r="G326" s="204" t="s">
        <v>4992</v>
      </c>
      <c r="H326" s="204">
        <v>28.0</v>
      </c>
      <c r="I326" s="207">
        <v>0.2708333333333333</v>
      </c>
      <c r="J326" s="208" t="s">
        <v>4849</v>
      </c>
      <c r="K326" s="204">
        <v>28.0</v>
      </c>
      <c r="L326" s="207">
        <v>0.22013888888888888</v>
      </c>
      <c r="M326" s="204">
        <v>0.0</v>
      </c>
      <c r="N326" s="206">
        <v>0.0</v>
      </c>
      <c r="O326" s="209" t="b">
        <v>0</v>
      </c>
      <c r="P326" s="209" t="b">
        <v>0</v>
      </c>
      <c r="Q326" s="204" t="s">
        <v>4747</v>
      </c>
      <c r="R326" s="212">
        <v>45415.0</v>
      </c>
      <c r="S326" s="212">
        <v>45477.0</v>
      </c>
      <c r="T326" s="204">
        <v>40.0</v>
      </c>
      <c r="U326" s="204">
        <v>60.0</v>
      </c>
      <c r="V326" s="209" t="b">
        <v>0</v>
      </c>
      <c r="W326" s="210"/>
      <c r="X326" s="210"/>
      <c r="Y326" s="210"/>
    </row>
    <row r="327">
      <c r="A327" s="204" t="s">
        <v>4941</v>
      </c>
      <c r="B327" s="205" t="s">
        <v>821</v>
      </c>
      <c r="C327" s="204" t="s">
        <v>259</v>
      </c>
      <c r="D327" s="204">
        <v>61.0</v>
      </c>
      <c r="E327" s="206">
        <v>2.078289474</v>
      </c>
      <c r="F327" s="204" t="s">
        <v>4767</v>
      </c>
      <c r="G327" s="204" t="s">
        <v>4760</v>
      </c>
      <c r="H327" s="204">
        <v>26.0</v>
      </c>
      <c r="I327" s="207">
        <v>0.26180555555555557</v>
      </c>
      <c r="J327" s="208" t="s">
        <v>4857</v>
      </c>
      <c r="K327" s="204">
        <v>26.0</v>
      </c>
      <c r="L327" s="207">
        <v>0.1701388888888889</v>
      </c>
      <c r="M327" s="207">
        <v>0.2673611111111111</v>
      </c>
      <c r="N327" s="211">
        <v>0.26944444444444443</v>
      </c>
      <c r="O327" s="209" t="b">
        <v>0</v>
      </c>
      <c r="P327" s="209" t="b">
        <v>0</v>
      </c>
      <c r="Q327" s="204" t="s">
        <v>4773</v>
      </c>
      <c r="R327" s="204" t="s">
        <v>4815</v>
      </c>
      <c r="S327" s="204" t="s">
        <v>4815</v>
      </c>
      <c r="T327" s="204">
        <v>40.0</v>
      </c>
      <c r="U327" s="204">
        <v>40.0</v>
      </c>
      <c r="V327" s="209" t="b">
        <v>0</v>
      </c>
      <c r="W327" s="210"/>
      <c r="X327" s="210"/>
      <c r="Y327" s="210"/>
    </row>
    <row r="328">
      <c r="A328" s="204" t="s">
        <v>4941</v>
      </c>
      <c r="B328" s="205" t="s">
        <v>815</v>
      </c>
      <c r="C328" s="204" t="s">
        <v>249</v>
      </c>
      <c r="D328" s="204">
        <v>61.0</v>
      </c>
      <c r="E328" s="206">
        <v>1.152631579</v>
      </c>
      <c r="F328" s="204" t="s">
        <v>4759</v>
      </c>
      <c r="G328" s="204" t="s">
        <v>4760</v>
      </c>
      <c r="H328" s="204">
        <v>20.0</v>
      </c>
      <c r="I328" s="207">
        <v>0.2361111111111111</v>
      </c>
      <c r="J328" s="208" t="s">
        <v>4893</v>
      </c>
      <c r="K328" s="204">
        <v>20.0</v>
      </c>
      <c r="L328" s="207">
        <v>0.14722222222222223</v>
      </c>
      <c r="M328" s="204">
        <v>0.0</v>
      </c>
      <c r="N328" s="207">
        <v>0.2673611111111111</v>
      </c>
      <c r="O328" s="209" t="b">
        <v>0</v>
      </c>
      <c r="P328" s="209" t="b">
        <v>0</v>
      </c>
      <c r="Q328" s="204" t="s">
        <v>4747</v>
      </c>
      <c r="R328" s="204" t="s">
        <v>4815</v>
      </c>
      <c r="S328" s="204" t="s">
        <v>4815</v>
      </c>
      <c r="T328" s="204">
        <v>40.0</v>
      </c>
      <c r="U328" s="204">
        <v>40.0</v>
      </c>
      <c r="V328" s="209" t="b">
        <v>0</v>
      </c>
      <c r="W328" s="210"/>
      <c r="X328" s="210"/>
      <c r="Y328" s="210"/>
    </row>
    <row r="329">
      <c r="A329" s="204" t="s">
        <v>4941</v>
      </c>
      <c r="B329" s="205" t="s">
        <v>4993</v>
      </c>
      <c r="C329" s="204" t="s">
        <v>259</v>
      </c>
      <c r="D329" s="204">
        <v>60.0</v>
      </c>
      <c r="E329" s="206">
        <v>4.0</v>
      </c>
      <c r="F329" s="204" t="s">
        <v>4759</v>
      </c>
      <c r="G329" s="204" t="s">
        <v>4760</v>
      </c>
      <c r="H329" s="204">
        <v>0.0</v>
      </c>
      <c r="I329" s="207">
        <v>0.0</v>
      </c>
      <c r="J329" s="213" t="s">
        <v>538</v>
      </c>
      <c r="K329" s="204">
        <v>0.0</v>
      </c>
      <c r="L329" s="207">
        <v>0.0</v>
      </c>
      <c r="M329" s="207">
        <v>0.2548611111111111</v>
      </c>
      <c r="N329" s="207">
        <v>0.26458333333333334</v>
      </c>
      <c r="O329" s="209" t="b">
        <v>0</v>
      </c>
      <c r="P329" s="209" t="b">
        <v>0</v>
      </c>
      <c r="Q329" s="204" t="s">
        <v>4773</v>
      </c>
      <c r="R329" s="204" t="s">
        <v>4816</v>
      </c>
      <c r="S329" s="204" t="s">
        <v>4816</v>
      </c>
      <c r="T329" s="204">
        <v>40.0</v>
      </c>
      <c r="U329" s="204">
        <v>80.0</v>
      </c>
      <c r="V329" s="209" t="b">
        <v>0</v>
      </c>
      <c r="W329" s="210"/>
      <c r="X329" s="210"/>
      <c r="Y329" s="210"/>
    </row>
    <row r="330">
      <c r="A330" s="204" t="s">
        <v>4941</v>
      </c>
      <c r="B330" s="205" t="s">
        <v>641</v>
      </c>
      <c r="C330" s="204" t="s">
        <v>177</v>
      </c>
      <c r="D330" s="204">
        <v>60.0</v>
      </c>
      <c r="E330" s="206">
        <v>0.0</v>
      </c>
      <c r="F330" s="204" t="s">
        <v>4759</v>
      </c>
      <c r="G330" s="204" t="s">
        <v>4822</v>
      </c>
      <c r="H330" s="204">
        <v>0.0</v>
      </c>
      <c r="I330" s="207">
        <v>0.0</v>
      </c>
      <c r="J330" s="208" t="s">
        <v>538</v>
      </c>
      <c r="K330" s="204">
        <v>32.0</v>
      </c>
      <c r="L330" s="207">
        <v>0.0</v>
      </c>
      <c r="M330" s="206">
        <v>0.0</v>
      </c>
      <c r="N330" s="206">
        <v>0.0</v>
      </c>
      <c r="O330" s="209" t="b">
        <v>0</v>
      </c>
      <c r="P330" s="209" t="b">
        <v>0</v>
      </c>
      <c r="Q330" s="204" t="s">
        <v>4747</v>
      </c>
      <c r="R330" s="212">
        <v>45415.0</v>
      </c>
      <c r="S330" s="212">
        <v>45415.0</v>
      </c>
      <c r="T330" s="204">
        <v>40.0</v>
      </c>
      <c r="U330" s="204">
        <v>60.0</v>
      </c>
      <c r="V330" s="209" t="b">
        <v>0</v>
      </c>
      <c r="W330" s="210"/>
      <c r="X330" s="210"/>
      <c r="Y330" s="210"/>
    </row>
    <row r="331">
      <c r="A331" s="204" t="s">
        <v>4941</v>
      </c>
      <c r="B331" s="205" t="s">
        <v>820</v>
      </c>
      <c r="C331" s="204" t="s">
        <v>256</v>
      </c>
      <c r="D331" s="204">
        <v>60.0</v>
      </c>
      <c r="E331" s="206">
        <v>5.848026316</v>
      </c>
      <c r="F331" s="204" t="s">
        <v>4744</v>
      </c>
      <c r="G331" s="204" t="s">
        <v>4827</v>
      </c>
      <c r="H331" s="204">
        <v>30.0</v>
      </c>
      <c r="I331" s="207">
        <v>0.27291666666666664</v>
      </c>
      <c r="J331" s="208" t="s">
        <v>4867</v>
      </c>
      <c r="K331" s="204">
        <v>30.0</v>
      </c>
      <c r="L331" s="207">
        <v>0.22291666666666668</v>
      </c>
      <c r="M331" s="207">
        <v>0.24027777777777778</v>
      </c>
      <c r="N331" s="207">
        <v>0.29375</v>
      </c>
      <c r="O331" s="209" t="b">
        <v>0</v>
      </c>
      <c r="P331" s="209" t="b">
        <v>0</v>
      </c>
      <c r="Q331" s="204" t="s">
        <v>4773</v>
      </c>
      <c r="R331" s="204" t="s">
        <v>4816</v>
      </c>
      <c r="S331" s="204" t="s">
        <v>4815</v>
      </c>
      <c r="T331" s="204">
        <v>40.0</v>
      </c>
      <c r="U331" s="204">
        <v>60.0</v>
      </c>
      <c r="V331" s="209" t="b">
        <v>1</v>
      </c>
      <c r="W331" s="210"/>
      <c r="X331" s="210"/>
      <c r="Y331" s="210"/>
    </row>
    <row r="332">
      <c r="A332" s="204" t="s">
        <v>4941</v>
      </c>
      <c r="B332" s="205" t="s">
        <v>818</v>
      </c>
      <c r="C332" s="204" t="s">
        <v>264</v>
      </c>
      <c r="D332" s="204">
        <v>60.0</v>
      </c>
      <c r="E332" s="206">
        <v>-2.0</v>
      </c>
      <c r="F332" s="204" t="s">
        <v>4759</v>
      </c>
      <c r="G332" s="204" t="s">
        <v>4994</v>
      </c>
      <c r="H332" s="204">
        <v>0.0</v>
      </c>
      <c r="I332" s="207">
        <v>0.0</v>
      </c>
      <c r="J332" s="208" t="s">
        <v>538</v>
      </c>
      <c r="K332" s="204">
        <v>30.0</v>
      </c>
      <c r="L332" s="207">
        <v>0.0</v>
      </c>
      <c r="M332" s="206">
        <v>0.0</v>
      </c>
      <c r="N332" s="206">
        <v>0.0</v>
      </c>
      <c r="O332" s="209" t="b">
        <v>1</v>
      </c>
      <c r="P332" s="209" t="b">
        <v>0</v>
      </c>
      <c r="Q332" s="204" t="s">
        <v>4747</v>
      </c>
      <c r="R332" s="204" t="s">
        <v>4815</v>
      </c>
      <c r="S332" s="204" t="s">
        <v>4815</v>
      </c>
      <c r="T332" s="204">
        <v>40.0</v>
      </c>
      <c r="U332" s="204">
        <v>60.0</v>
      </c>
      <c r="V332" s="209" t="b">
        <v>0</v>
      </c>
      <c r="W332" s="210"/>
      <c r="X332" s="210"/>
      <c r="Y332" s="210"/>
    </row>
    <row r="333">
      <c r="A333" s="204" t="s">
        <v>4941</v>
      </c>
      <c r="B333" s="205" t="s">
        <v>4995</v>
      </c>
      <c r="C333" s="204" t="s">
        <v>98</v>
      </c>
      <c r="D333" s="204">
        <v>60.0</v>
      </c>
      <c r="E333" s="206">
        <v>-2.0</v>
      </c>
      <c r="F333" s="204" t="s">
        <v>4759</v>
      </c>
      <c r="G333" s="204" t="s">
        <v>4763</v>
      </c>
      <c r="H333" s="204">
        <v>0.0</v>
      </c>
      <c r="I333" s="207">
        <v>0.25</v>
      </c>
      <c r="J333" s="208" t="s">
        <v>538</v>
      </c>
      <c r="K333" s="204">
        <v>22.0</v>
      </c>
      <c r="L333" s="207">
        <v>0.16458333333333333</v>
      </c>
      <c r="M333" s="206">
        <v>0.0</v>
      </c>
      <c r="N333" s="206">
        <v>0.0</v>
      </c>
      <c r="O333" s="209" t="b">
        <v>1</v>
      </c>
      <c r="P333" s="209" t="b">
        <v>0</v>
      </c>
      <c r="Q333" s="204" t="s">
        <v>4747</v>
      </c>
      <c r="R333" s="204" t="s">
        <v>4815</v>
      </c>
      <c r="S333" s="204" t="s">
        <v>4815</v>
      </c>
      <c r="T333" s="204">
        <v>60.0</v>
      </c>
      <c r="U333" s="204">
        <v>40.0</v>
      </c>
      <c r="V333" s="209" t="b">
        <v>0</v>
      </c>
      <c r="W333" s="210"/>
      <c r="X333" s="210"/>
      <c r="Y333" s="210"/>
    </row>
    <row r="334">
      <c r="A334" s="204" t="s">
        <v>4941</v>
      </c>
      <c r="B334" s="205" t="s">
        <v>633</v>
      </c>
      <c r="C334" s="204" t="s">
        <v>241</v>
      </c>
      <c r="D334" s="204">
        <v>59.0</v>
      </c>
      <c r="E334" s="206">
        <v>2.166118421</v>
      </c>
      <c r="F334" s="204" t="s">
        <v>4744</v>
      </c>
      <c r="G334" s="204" t="s">
        <v>4996</v>
      </c>
      <c r="H334" s="204">
        <v>25.0</v>
      </c>
      <c r="I334" s="207">
        <v>0.2847222222222222</v>
      </c>
      <c r="J334" s="208" t="s">
        <v>4977</v>
      </c>
      <c r="K334" s="204">
        <v>25.0</v>
      </c>
      <c r="L334" s="207">
        <v>0.19375</v>
      </c>
      <c r="M334" s="207">
        <v>0.2743055555555556</v>
      </c>
      <c r="N334" s="207">
        <v>0.2611111111111111</v>
      </c>
      <c r="O334" s="209" t="b">
        <v>1</v>
      </c>
      <c r="P334" s="209" t="b">
        <v>0</v>
      </c>
      <c r="Q334" s="204" t="s">
        <v>4747</v>
      </c>
      <c r="R334" s="204" t="s">
        <v>4815</v>
      </c>
      <c r="S334" s="204" t="s">
        <v>4815</v>
      </c>
      <c r="T334" s="204">
        <v>40.0</v>
      </c>
      <c r="U334" s="204">
        <v>40.0</v>
      </c>
      <c r="V334" s="209" t="b">
        <v>0</v>
      </c>
      <c r="W334" s="210"/>
      <c r="X334" s="210"/>
      <c r="Y334" s="210"/>
    </row>
    <row r="335">
      <c r="A335" s="204" t="s">
        <v>4941</v>
      </c>
      <c r="B335" s="205" t="s">
        <v>846</v>
      </c>
      <c r="C335" s="204" t="s">
        <v>244</v>
      </c>
      <c r="D335" s="204">
        <v>59.0</v>
      </c>
      <c r="E335" s="206">
        <v>0.4009210526</v>
      </c>
      <c r="F335" s="204" t="s">
        <v>4759</v>
      </c>
      <c r="G335" s="204" t="s">
        <v>4997</v>
      </c>
      <c r="H335" s="204">
        <v>21.0</v>
      </c>
      <c r="I335" s="207">
        <v>0.2743055555555556</v>
      </c>
      <c r="J335" s="213" t="s">
        <v>4809</v>
      </c>
      <c r="K335" s="204">
        <v>21.0</v>
      </c>
      <c r="L335" s="207">
        <v>0.15138888888888888</v>
      </c>
      <c r="M335" s="206">
        <v>0.0</v>
      </c>
      <c r="N335" s="204">
        <v>0.0</v>
      </c>
      <c r="O335" s="209" t="b">
        <v>0</v>
      </c>
      <c r="P335" s="209" t="b">
        <v>1</v>
      </c>
      <c r="Q335" s="204" t="s">
        <v>4747</v>
      </c>
      <c r="R335" s="212">
        <v>45415.0</v>
      </c>
      <c r="S335" s="212">
        <v>45415.0</v>
      </c>
      <c r="T335" s="204">
        <v>60.0</v>
      </c>
      <c r="U335" s="204">
        <v>60.0</v>
      </c>
      <c r="V335" s="209" t="b">
        <v>0</v>
      </c>
      <c r="W335" s="210"/>
      <c r="X335" s="210"/>
      <c r="Y335" s="210"/>
    </row>
    <row r="336">
      <c r="A336" s="204" t="s">
        <v>4941</v>
      </c>
      <c r="B336" s="205" t="s">
        <v>664</v>
      </c>
      <c r="C336" s="204" t="s">
        <v>259</v>
      </c>
      <c r="D336" s="204">
        <v>59.0</v>
      </c>
      <c r="E336" s="206">
        <v>0.5281578947</v>
      </c>
      <c r="F336" s="204" t="s">
        <v>4744</v>
      </c>
      <c r="G336" s="204" t="s">
        <v>4859</v>
      </c>
      <c r="H336" s="204">
        <v>12.0</v>
      </c>
      <c r="I336" s="207">
        <v>0.3111111111111111</v>
      </c>
      <c r="J336" s="213" t="s">
        <v>4998</v>
      </c>
      <c r="K336" s="204">
        <v>12.0</v>
      </c>
      <c r="L336" s="207">
        <v>0.09930555555555555</v>
      </c>
      <c r="M336" s="211">
        <v>0.2604166666666667</v>
      </c>
      <c r="N336" s="211">
        <v>0.3034722222222222</v>
      </c>
      <c r="O336" s="209" t="b">
        <v>1</v>
      </c>
      <c r="P336" s="209" t="b">
        <v>0</v>
      </c>
      <c r="Q336" s="204" t="s">
        <v>4773</v>
      </c>
      <c r="R336" s="204" t="s">
        <v>4815</v>
      </c>
      <c r="S336" s="212">
        <v>45415.0</v>
      </c>
      <c r="T336" s="204">
        <v>60.0</v>
      </c>
      <c r="U336" s="204">
        <v>60.0</v>
      </c>
      <c r="V336" s="209" t="b">
        <v>0</v>
      </c>
      <c r="W336" s="210"/>
      <c r="X336" s="210"/>
      <c r="Y336" s="210"/>
    </row>
    <row r="337">
      <c r="A337" s="204" t="s">
        <v>4941</v>
      </c>
      <c r="B337" s="205" t="s">
        <v>379</v>
      </c>
      <c r="C337" s="204" t="s">
        <v>162</v>
      </c>
      <c r="D337" s="204">
        <v>59.0</v>
      </c>
      <c r="E337" s="206">
        <v>4.345394737</v>
      </c>
      <c r="F337" s="204" t="s">
        <v>4744</v>
      </c>
      <c r="G337" s="204" t="s">
        <v>4856</v>
      </c>
      <c r="H337" s="204">
        <v>30.0</v>
      </c>
      <c r="I337" s="207">
        <v>0.3173611111111111</v>
      </c>
      <c r="J337" s="208" t="s">
        <v>4959</v>
      </c>
      <c r="K337" s="204">
        <v>30.0</v>
      </c>
      <c r="L337" s="207">
        <v>0.2534722222222222</v>
      </c>
      <c r="M337" s="207">
        <v>0.3090277777777778</v>
      </c>
      <c r="N337" s="206">
        <v>0.0</v>
      </c>
      <c r="O337" s="209" t="b">
        <v>0</v>
      </c>
      <c r="P337" s="209" t="b">
        <v>1</v>
      </c>
      <c r="Q337" s="204" t="s">
        <v>4762</v>
      </c>
      <c r="R337" s="204" t="s">
        <v>4815</v>
      </c>
      <c r="S337" s="204" t="s">
        <v>4815</v>
      </c>
      <c r="T337" s="204">
        <v>20.0</v>
      </c>
      <c r="U337" s="204">
        <v>20.0</v>
      </c>
      <c r="V337" s="209" t="b">
        <v>0</v>
      </c>
      <c r="W337" s="210"/>
      <c r="X337" s="210"/>
      <c r="Y337" s="210"/>
    </row>
    <row r="338">
      <c r="A338" s="204" t="s">
        <v>4941</v>
      </c>
      <c r="B338" s="205" t="s">
        <v>791</v>
      </c>
      <c r="C338" s="204" t="s">
        <v>256</v>
      </c>
      <c r="D338" s="204">
        <v>59.0</v>
      </c>
      <c r="E338" s="206">
        <v>1.511052632</v>
      </c>
      <c r="F338" s="204" t="s">
        <v>4767</v>
      </c>
      <c r="G338" s="204" t="s">
        <v>4862</v>
      </c>
      <c r="H338" s="204">
        <v>22.0</v>
      </c>
      <c r="I338" s="207">
        <v>0.26805555555555555</v>
      </c>
      <c r="J338" s="213" t="s">
        <v>4884</v>
      </c>
      <c r="K338" s="204">
        <v>22.0</v>
      </c>
      <c r="L338" s="207">
        <v>0.15833333333333333</v>
      </c>
      <c r="M338" s="211">
        <v>0.30625</v>
      </c>
      <c r="N338" s="206">
        <v>0.0</v>
      </c>
      <c r="O338" s="209" t="b">
        <v>0</v>
      </c>
      <c r="P338" s="209" t="b">
        <v>0</v>
      </c>
      <c r="Q338" s="204" t="s">
        <v>4747</v>
      </c>
      <c r="R338" s="204" t="s">
        <v>4815</v>
      </c>
      <c r="S338" s="212">
        <v>45477.0</v>
      </c>
      <c r="T338" s="204">
        <v>40.0</v>
      </c>
      <c r="U338" s="204">
        <v>60.0</v>
      </c>
      <c r="V338" s="209" t="b">
        <v>0</v>
      </c>
      <c r="W338" s="210"/>
      <c r="X338" s="210"/>
      <c r="Y338" s="210"/>
    </row>
    <row r="339">
      <c r="A339" s="204" t="s">
        <v>4941</v>
      </c>
      <c r="B339" s="205" t="s">
        <v>4999</v>
      </c>
      <c r="C339" s="204" t="s">
        <v>113</v>
      </c>
      <c r="D339" s="204">
        <v>58.0</v>
      </c>
      <c r="E339" s="206">
        <v>0.5885526316</v>
      </c>
      <c r="F339" s="204" t="s">
        <v>4767</v>
      </c>
      <c r="G339" s="204" t="s">
        <v>4856</v>
      </c>
      <c r="H339" s="204">
        <v>14.0</v>
      </c>
      <c r="I339" s="207">
        <v>0.25277777777777777</v>
      </c>
      <c r="J339" s="208" t="s">
        <v>4843</v>
      </c>
      <c r="K339" s="204">
        <v>14.0</v>
      </c>
      <c r="L339" s="207">
        <v>0.09236111111111112</v>
      </c>
      <c r="M339" s="211">
        <v>0.25</v>
      </c>
      <c r="N339" s="211">
        <v>0.22569444444444445</v>
      </c>
      <c r="O339" s="209" t="b">
        <v>0</v>
      </c>
      <c r="P339" s="209" t="b">
        <v>0</v>
      </c>
      <c r="Q339" s="204" t="s">
        <v>4762</v>
      </c>
      <c r="R339" s="204" t="s">
        <v>4815</v>
      </c>
      <c r="S339" s="204" t="s">
        <v>4815</v>
      </c>
      <c r="T339" s="204">
        <v>40.0</v>
      </c>
      <c r="U339" s="204">
        <v>60.0</v>
      </c>
      <c r="V339" s="209" t="b">
        <v>0</v>
      </c>
      <c r="W339" s="210"/>
      <c r="X339" s="210"/>
      <c r="Y339" s="210"/>
    </row>
    <row r="340">
      <c r="A340" s="204" t="s">
        <v>4941</v>
      </c>
      <c r="B340" s="205" t="s">
        <v>794</v>
      </c>
      <c r="C340" s="204" t="s">
        <v>121</v>
      </c>
      <c r="D340" s="204">
        <v>58.0</v>
      </c>
      <c r="E340" s="206">
        <v>-1.427828947</v>
      </c>
      <c r="F340" s="204" t="s">
        <v>4759</v>
      </c>
      <c r="G340" s="204" t="s">
        <v>4838</v>
      </c>
      <c r="H340" s="204">
        <v>13.0</v>
      </c>
      <c r="I340" s="207">
        <v>0.2743055555555556</v>
      </c>
      <c r="J340" s="208" t="s">
        <v>4809</v>
      </c>
      <c r="K340" s="204">
        <v>13.0</v>
      </c>
      <c r="L340" s="207">
        <v>0.09930555555555555</v>
      </c>
      <c r="M340" s="204">
        <v>0.0</v>
      </c>
      <c r="N340" s="206">
        <v>0.0</v>
      </c>
      <c r="O340" s="209" t="b">
        <v>1</v>
      </c>
      <c r="P340" s="209" t="b">
        <v>0</v>
      </c>
      <c r="Q340" s="204" t="s">
        <v>4747</v>
      </c>
      <c r="R340" s="204" t="s">
        <v>4815</v>
      </c>
      <c r="S340" s="212">
        <v>45415.0</v>
      </c>
      <c r="T340" s="204">
        <v>60.0</v>
      </c>
      <c r="U340" s="204">
        <v>60.0</v>
      </c>
      <c r="V340" s="209" t="b">
        <v>0</v>
      </c>
      <c r="W340" s="210"/>
      <c r="X340" s="210"/>
      <c r="Y340" s="210"/>
    </row>
    <row r="341">
      <c r="A341" s="204" t="s">
        <v>4941</v>
      </c>
      <c r="B341" s="205" t="s">
        <v>830</v>
      </c>
      <c r="C341" s="204" t="s">
        <v>249</v>
      </c>
      <c r="D341" s="204">
        <v>58.0</v>
      </c>
      <c r="E341" s="206">
        <v>1.875657895</v>
      </c>
      <c r="F341" s="204" t="s">
        <v>4759</v>
      </c>
      <c r="G341" s="204" t="s">
        <v>4892</v>
      </c>
      <c r="H341" s="204">
        <v>31.0</v>
      </c>
      <c r="I341" s="207">
        <v>0.25069444444444444</v>
      </c>
      <c r="J341" s="208" t="s">
        <v>5000</v>
      </c>
      <c r="K341" s="204">
        <v>31.0</v>
      </c>
      <c r="L341" s="207">
        <v>0.2152777777777778</v>
      </c>
      <c r="M341" s="206">
        <v>0.0</v>
      </c>
      <c r="N341" s="204">
        <v>0.0</v>
      </c>
      <c r="O341" s="209" t="b">
        <v>0</v>
      </c>
      <c r="P341" s="209" t="b">
        <v>1</v>
      </c>
      <c r="Q341" s="204" t="s">
        <v>4752</v>
      </c>
      <c r="R341" s="204" t="s">
        <v>4815</v>
      </c>
      <c r="S341" s="204" t="s">
        <v>4815</v>
      </c>
      <c r="T341" s="204">
        <v>40.0</v>
      </c>
      <c r="U341" s="204">
        <v>60.0</v>
      </c>
      <c r="V341" s="209" t="b">
        <v>0</v>
      </c>
      <c r="W341" s="210"/>
      <c r="X341" s="210"/>
      <c r="Y341" s="210"/>
    </row>
    <row r="342">
      <c r="A342" s="204" t="s">
        <v>4941</v>
      </c>
      <c r="B342" s="205" t="s">
        <v>630</v>
      </c>
      <c r="C342" s="204" t="s">
        <v>113</v>
      </c>
      <c r="D342" s="204">
        <v>58.0</v>
      </c>
      <c r="E342" s="206">
        <v>4.482368421</v>
      </c>
      <c r="F342" s="204" t="s">
        <v>4767</v>
      </c>
      <c r="G342" s="204" t="s">
        <v>4856</v>
      </c>
      <c r="H342" s="204">
        <v>13.0</v>
      </c>
      <c r="I342" s="207">
        <v>0.2326388888888889</v>
      </c>
      <c r="J342" s="213" t="s">
        <v>5001</v>
      </c>
      <c r="K342" s="204">
        <v>13.0</v>
      </c>
      <c r="L342" s="207">
        <v>0.10277777777777777</v>
      </c>
      <c r="M342" s="211">
        <v>0.2625</v>
      </c>
      <c r="N342" s="207">
        <v>0.26944444444444443</v>
      </c>
      <c r="O342" s="209" t="b">
        <v>0</v>
      </c>
      <c r="P342" s="209" t="b">
        <v>0</v>
      </c>
      <c r="Q342" s="204" t="s">
        <v>4773</v>
      </c>
      <c r="R342" s="212">
        <v>45415.0</v>
      </c>
      <c r="S342" s="204" t="s">
        <v>4815</v>
      </c>
      <c r="T342" s="204">
        <v>40.0</v>
      </c>
      <c r="U342" s="204">
        <v>80.0</v>
      </c>
      <c r="V342" s="209" t="b">
        <v>0</v>
      </c>
      <c r="W342" s="210"/>
      <c r="X342" s="210"/>
      <c r="Y342" s="210"/>
    </row>
    <row r="343">
      <c r="A343" s="204" t="s">
        <v>4941</v>
      </c>
      <c r="B343" s="205" t="s">
        <v>842</v>
      </c>
      <c r="C343" s="204" t="s">
        <v>249</v>
      </c>
      <c r="D343" s="204">
        <v>57.0</v>
      </c>
      <c r="E343" s="206">
        <v>2.823684211</v>
      </c>
      <c r="F343" s="204" t="s">
        <v>4759</v>
      </c>
      <c r="G343" s="204" t="s">
        <v>4825</v>
      </c>
      <c r="H343" s="204">
        <v>24.0</v>
      </c>
      <c r="I343" s="207">
        <v>0.27361111111111114</v>
      </c>
      <c r="J343" s="208" t="s">
        <v>4874</v>
      </c>
      <c r="K343" s="204">
        <v>24.0</v>
      </c>
      <c r="L343" s="207">
        <v>0.1840277777777778</v>
      </c>
      <c r="M343" s="204">
        <v>0.0</v>
      </c>
      <c r="N343" s="206">
        <v>0.0</v>
      </c>
      <c r="O343" s="209" t="b">
        <v>0</v>
      </c>
      <c r="P343" s="209" t="b">
        <v>0</v>
      </c>
      <c r="Q343" s="204" t="s">
        <v>4747</v>
      </c>
      <c r="R343" s="204" t="s">
        <v>4815</v>
      </c>
      <c r="S343" s="204" t="s">
        <v>4815</v>
      </c>
      <c r="T343" s="204">
        <v>20.0</v>
      </c>
      <c r="U343" s="204">
        <v>60.0</v>
      </c>
      <c r="V343" s="209" t="b">
        <v>1</v>
      </c>
      <c r="W343" s="210"/>
      <c r="X343" s="210"/>
      <c r="Y343" s="210"/>
    </row>
    <row r="344">
      <c r="A344" s="204" t="s">
        <v>4941</v>
      </c>
      <c r="B344" s="205" t="s">
        <v>805</v>
      </c>
      <c r="C344" s="204" t="s">
        <v>256</v>
      </c>
      <c r="D344" s="204">
        <v>57.0</v>
      </c>
      <c r="E344" s="206">
        <v>-2.0</v>
      </c>
      <c r="F344" s="204" t="s">
        <v>4759</v>
      </c>
      <c r="G344" s="204" t="s">
        <v>5002</v>
      </c>
      <c r="H344" s="204">
        <v>0.0</v>
      </c>
      <c r="I344" s="207">
        <v>0.25</v>
      </c>
      <c r="J344" s="213" t="s">
        <v>538</v>
      </c>
      <c r="K344" s="204">
        <v>34.0</v>
      </c>
      <c r="L344" s="207">
        <v>0.24375</v>
      </c>
      <c r="M344" s="206">
        <v>0.0</v>
      </c>
      <c r="N344" s="206">
        <v>0.0</v>
      </c>
      <c r="O344" s="209" t="b">
        <v>1</v>
      </c>
      <c r="P344" s="209" t="b">
        <v>0</v>
      </c>
      <c r="Q344" s="204" t="s">
        <v>4773</v>
      </c>
      <c r="R344" s="204" t="s">
        <v>4815</v>
      </c>
      <c r="S344" s="204" t="s">
        <v>4815</v>
      </c>
      <c r="T344" s="204">
        <v>20.0</v>
      </c>
      <c r="U344" s="204">
        <v>60.0</v>
      </c>
      <c r="V344" s="209" t="b">
        <v>0</v>
      </c>
      <c r="W344" s="210"/>
      <c r="X344" s="210"/>
      <c r="Y344" s="210"/>
    </row>
    <row r="345">
      <c r="A345" s="204" t="s">
        <v>4941</v>
      </c>
      <c r="B345" s="205" t="s">
        <v>865</v>
      </c>
      <c r="C345" s="204" t="s">
        <v>244</v>
      </c>
      <c r="D345" s="204">
        <v>57.0</v>
      </c>
      <c r="E345" s="206">
        <v>2.934736842</v>
      </c>
      <c r="F345" s="204" t="s">
        <v>4744</v>
      </c>
      <c r="G345" s="204" t="s">
        <v>4763</v>
      </c>
      <c r="H345" s="204">
        <v>16.0</v>
      </c>
      <c r="I345" s="207">
        <v>0.30833333333333335</v>
      </c>
      <c r="J345" s="213" t="s">
        <v>5003</v>
      </c>
      <c r="K345" s="204">
        <v>16.0</v>
      </c>
      <c r="L345" s="207">
        <v>0.15</v>
      </c>
      <c r="M345" s="207">
        <v>0.26666666666666666</v>
      </c>
      <c r="N345" s="211">
        <v>0.2569444444444444</v>
      </c>
      <c r="O345" s="209" t="b">
        <v>0</v>
      </c>
      <c r="P345" s="209" t="b">
        <v>0</v>
      </c>
      <c r="Q345" s="204" t="s">
        <v>4747</v>
      </c>
      <c r="R345" s="204" t="s">
        <v>4815</v>
      </c>
      <c r="S345" s="204" t="s">
        <v>4815</v>
      </c>
      <c r="T345" s="204">
        <v>40.0</v>
      </c>
      <c r="U345" s="204">
        <v>60.0</v>
      </c>
      <c r="V345" s="209" t="b">
        <v>0</v>
      </c>
      <c r="W345" s="210"/>
      <c r="X345" s="210"/>
      <c r="Y345" s="210"/>
    </row>
    <row r="346">
      <c r="A346" s="204" t="s">
        <v>4941</v>
      </c>
      <c r="B346" s="205" t="s">
        <v>841</v>
      </c>
      <c r="C346" s="204" t="s">
        <v>162</v>
      </c>
      <c r="D346" s="204">
        <v>56.0</v>
      </c>
      <c r="E346" s="206">
        <v>-1.845263158</v>
      </c>
      <c r="F346" s="204" t="s">
        <v>4767</v>
      </c>
      <c r="G346" s="204" t="s">
        <v>4975</v>
      </c>
      <c r="H346" s="204">
        <v>7.0</v>
      </c>
      <c r="I346" s="207">
        <v>0.27291666666666664</v>
      </c>
      <c r="J346" s="213" t="s">
        <v>4867</v>
      </c>
      <c r="K346" s="204">
        <v>7.0</v>
      </c>
      <c r="L346" s="207">
        <v>0.05</v>
      </c>
      <c r="M346" s="211">
        <v>0.2673611111111111</v>
      </c>
      <c r="N346" s="211">
        <v>0.28680555555555554</v>
      </c>
      <c r="O346" s="209" t="b">
        <v>1</v>
      </c>
      <c r="P346" s="209" t="b">
        <v>0</v>
      </c>
      <c r="Q346" s="204" t="s">
        <v>4773</v>
      </c>
      <c r="R346" s="212">
        <v>45415.0</v>
      </c>
      <c r="S346" s="204" t="s">
        <v>4815</v>
      </c>
      <c r="T346" s="204">
        <v>40.0</v>
      </c>
      <c r="U346" s="204">
        <v>60.0</v>
      </c>
      <c r="V346" s="209" t="b">
        <v>0</v>
      </c>
      <c r="W346" s="210"/>
      <c r="X346" s="210"/>
      <c r="Y346" s="210"/>
    </row>
    <row r="347">
      <c r="A347" s="204" t="s">
        <v>4941</v>
      </c>
      <c r="B347" s="205" t="s">
        <v>209</v>
      </c>
      <c r="C347" s="204" t="s">
        <v>162</v>
      </c>
      <c r="D347" s="204">
        <v>56.0</v>
      </c>
      <c r="E347" s="206">
        <v>1.436842105</v>
      </c>
      <c r="F347" s="204" t="s">
        <v>4759</v>
      </c>
      <c r="G347" s="204" t="s">
        <v>5004</v>
      </c>
      <c r="H347" s="204">
        <v>20.0</v>
      </c>
      <c r="I347" s="207">
        <v>0.30069444444444443</v>
      </c>
      <c r="J347" s="208" t="s">
        <v>4982</v>
      </c>
      <c r="K347" s="204">
        <v>20.0</v>
      </c>
      <c r="L347" s="207">
        <v>0.16944444444444445</v>
      </c>
      <c r="M347" s="204">
        <v>0.0</v>
      </c>
      <c r="N347" s="206">
        <v>0.0</v>
      </c>
      <c r="O347" s="209" t="b">
        <v>0</v>
      </c>
      <c r="P347" s="209" t="b">
        <v>0</v>
      </c>
      <c r="Q347" s="204" t="s">
        <v>4773</v>
      </c>
      <c r="R347" s="212">
        <v>45415.0</v>
      </c>
      <c r="S347" s="204" t="s">
        <v>4815</v>
      </c>
      <c r="T347" s="204">
        <v>20.0</v>
      </c>
      <c r="U347" s="204">
        <v>60.0</v>
      </c>
      <c r="V347" s="209" t="b">
        <v>0</v>
      </c>
      <c r="W347" s="210"/>
      <c r="X347" s="210"/>
      <c r="Y347" s="210"/>
    </row>
    <row r="348">
      <c r="A348" s="204" t="s">
        <v>4941</v>
      </c>
      <c r="B348" s="205" t="s">
        <v>662</v>
      </c>
      <c r="C348" s="204" t="s">
        <v>249</v>
      </c>
      <c r="D348" s="204">
        <v>56.0</v>
      </c>
      <c r="E348" s="206">
        <v>3.060526316</v>
      </c>
      <c r="F348" s="204" t="s">
        <v>4759</v>
      </c>
      <c r="G348" s="204" t="s">
        <v>4785</v>
      </c>
      <c r="H348" s="204">
        <v>24.0</v>
      </c>
      <c r="I348" s="207">
        <v>0.29930555555555555</v>
      </c>
      <c r="J348" s="208" t="s">
        <v>4955</v>
      </c>
      <c r="K348" s="204">
        <v>24.0</v>
      </c>
      <c r="L348" s="207">
        <v>0.1909722222222222</v>
      </c>
      <c r="M348" s="206">
        <v>0.0</v>
      </c>
      <c r="N348" s="211">
        <v>0.2548611111111111</v>
      </c>
      <c r="O348" s="209" t="b">
        <v>0</v>
      </c>
      <c r="P348" s="209" t="b">
        <v>0</v>
      </c>
      <c r="Q348" s="204" t="s">
        <v>4773</v>
      </c>
      <c r="R348" s="204" t="s">
        <v>4815</v>
      </c>
      <c r="S348" s="204" t="s">
        <v>4815</v>
      </c>
      <c r="T348" s="204">
        <v>60.0</v>
      </c>
      <c r="U348" s="204">
        <v>40.0</v>
      </c>
      <c r="V348" s="209" t="b">
        <v>1</v>
      </c>
      <c r="W348" s="210"/>
      <c r="X348" s="210"/>
      <c r="Y348" s="210"/>
    </row>
    <row r="349">
      <c r="A349" s="204" t="s">
        <v>4941</v>
      </c>
      <c r="B349" s="205" t="s">
        <v>809</v>
      </c>
      <c r="C349" s="204" t="s">
        <v>264</v>
      </c>
      <c r="D349" s="204">
        <v>56.0</v>
      </c>
      <c r="E349" s="206">
        <v>0.0</v>
      </c>
      <c r="F349" s="204" t="s">
        <v>4759</v>
      </c>
      <c r="G349" s="204" t="s">
        <v>4745</v>
      </c>
      <c r="H349" s="204">
        <v>0.0</v>
      </c>
      <c r="I349" s="207">
        <v>0.0</v>
      </c>
      <c r="J349" s="213" t="s">
        <v>538</v>
      </c>
      <c r="K349" s="204">
        <v>13.0</v>
      </c>
      <c r="L349" s="207">
        <v>0.0</v>
      </c>
      <c r="M349" s="206">
        <v>0.0</v>
      </c>
      <c r="N349" s="206">
        <v>0.0</v>
      </c>
      <c r="O349" s="209" t="b">
        <v>0</v>
      </c>
      <c r="P349" s="209" t="b">
        <v>0</v>
      </c>
      <c r="Q349" s="204" t="s">
        <v>4747</v>
      </c>
      <c r="R349" s="212">
        <v>45415.0</v>
      </c>
      <c r="S349" s="212">
        <v>45415.0</v>
      </c>
      <c r="T349" s="204">
        <v>20.0</v>
      </c>
      <c r="U349" s="204">
        <v>60.0</v>
      </c>
      <c r="V349" s="209" t="b">
        <v>0</v>
      </c>
      <c r="W349" s="210"/>
      <c r="X349" s="210"/>
      <c r="Y349" s="210"/>
    </row>
    <row r="350">
      <c r="A350" s="204" t="s">
        <v>4941</v>
      </c>
      <c r="B350" s="205" t="s">
        <v>824</v>
      </c>
      <c r="C350" s="204" t="s">
        <v>197</v>
      </c>
      <c r="D350" s="204">
        <v>56.0</v>
      </c>
      <c r="E350" s="206">
        <v>-2.0</v>
      </c>
      <c r="F350" s="204" t="s">
        <v>4759</v>
      </c>
      <c r="G350" s="204" t="s">
        <v>4755</v>
      </c>
      <c r="H350" s="204">
        <v>0.0</v>
      </c>
      <c r="I350" s="207">
        <v>0.25069444444444444</v>
      </c>
      <c r="J350" s="208" t="s">
        <v>538</v>
      </c>
      <c r="K350" s="204">
        <v>30.0</v>
      </c>
      <c r="L350" s="207">
        <v>0.22708333333333333</v>
      </c>
      <c r="M350" s="206">
        <v>0.0</v>
      </c>
      <c r="N350" s="206">
        <v>0.0</v>
      </c>
      <c r="O350" s="209" t="b">
        <v>1</v>
      </c>
      <c r="P350" s="209" t="b">
        <v>0</v>
      </c>
      <c r="Q350" s="204" t="s">
        <v>4747</v>
      </c>
      <c r="R350" s="204" t="s">
        <v>4815</v>
      </c>
      <c r="S350" s="204" t="s">
        <v>4815</v>
      </c>
      <c r="T350" s="204">
        <v>40.0</v>
      </c>
      <c r="U350" s="204">
        <v>60.0</v>
      </c>
      <c r="V350" s="209" t="b">
        <v>0</v>
      </c>
      <c r="W350" s="210"/>
      <c r="X350" s="210"/>
      <c r="Y350" s="210"/>
    </row>
    <row r="351">
      <c r="A351" s="204" t="s">
        <v>4941</v>
      </c>
      <c r="B351" s="205" t="s">
        <v>533</v>
      </c>
      <c r="C351" s="204" t="s">
        <v>90</v>
      </c>
      <c r="D351" s="204">
        <v>56.0</v>
      </c>
      <c r="E351" s="206">
        <v>-2.0</v>
      </c>
      <c r="F351" s="204" t="s">
        <v>4759</v>
      </c>
      <c r="G351" s="204" t="s">
        <v>4975</v>
      </c>
      <c r="H351" s="204">
        <v>0.0</v>
      </c>
      <c r="I351" s="207">
        <v>0.0</v>
      </c>
      <c r="J351" s="213" t="s">
        <v>538</v>
      </c>
      <c r="K351" s="204">
        <v>30.0</v>
      </c>
      <c r="L351" s="207">
        <v>0.0</v>
      </c>
      <c r="M351" s="206">
        <v>0.0</v>
      </c>
      <c r="N351" s="204">
        <v>0.0</v>
      </c>
      <c r="O351" s="209" t="b">
        <v>1</v>
      </c>
      <c r="P351" s="209" t="b">
        <v>0</v>
      </c>
      <c r="Q351" s="204" t="s">
        <v>4773</v>
      </c>
      <c r="R351" s="204" t="s">
        <v>4816</v>
      </c>
      <c r="S351" s="204" t="s">
        <v>4816</v>
      </c>
      <c r="T351" s="204">
        <v>60.0</v>
      </c>
      <c r="U351" s="204">
        <v>60.0</v>
      </c>
      <c r="V351" s="209" t="b">
        <v>0</v>
      </c>
      <c r="W351" s="210"/>
      <c r="X351" s="210"/>
      <c r="Y351" s="210"/>
    </row>
    <row r="352">
      <c r="A352" s="204" t="s">
        <v>4941</v>
      </c>
      <c r="B352" s="205" t="s">
        <v>650</v>
      </c>
      <c r="C352" s="204" t="s">
        <v>103</v>
      </c>
      <c r="D352" s="204">
        <v>55.0</v>
      </c>
      <c r="E352" s="206">
        <v>0.1575</v>
      </c>
      <c r="F352" s="204" t="s">
        <v>4767</v>
      </c>
      <c r="G352" s="204" t="s">
        <v>5005</v>
      </c>
      <c r="H352" s="204">
        <v>7.0</v>
      </c>
      <c r="I352" s="207">
        <v>0.25</v>
      </c>
      <c r="J352" s="213" t="s">
        <v>4794</v>
      </c>
      <c r="K352" s="204">
        <v>7.0</v>
      </c>
      <c r="L352" s="207">
        <v>0.05138888888888889</v>
      </c>
      <c r="M352" s="211">
        <v>0.29097222222222224</v>
      </c>
      <c r="N352" s="206">
        <v>0.0</v>
      </c>
      <c r="O352" s="209" t="b">
        <v>0</v>
      </c>
      <c r="P352" s="209" t="b">
        <v>0</v>
      </c>
      <c r="Q352" s="204" t="s">
        <v>4773</v>
      </c>
      <c r="R352" s="204" t="s">
        <v>4816</v>
      </c>
      <c r="S352" s="204" t="s">
        <v>4815</v>
      </c>
      <c r="T352" s="204">
        <v>40.0</v>
      </c>
      <c r="U352" s="204">
        <v>60.0</v>
      </c>
      <c r="V352" s="209" t="b">
        <v>0</v>
      </c>
      <c r="W352" s="210"/>
      <c r="X352" s="210"/>
      <c r="Y352" s="210"/>
    </row>
    <row r="353">
      <c r="A353" s="204" t="s">
        <v>4941</v>
      </c>
      <c r="B353" s="205" t="s">
        <v>636</v>
      </c>
      <c r="C353" s="204" t="s">
        <v>177</v>
      </c>
      <c r="D353" s="204">
        <v>55.0</v>
      </c>
      <c r="E353" s="206">
        <v>0.0</v>
      </c>
      <c r="F353" s="204" t="s">
        <v>4759</v>
      </c>
      <c r="G353" s="204" t="s">
        <v>4785</v>
      </c>
      <c r="H353" s="204">
        <v>0.0</v>
      </c>
      <c r="I353" s="207">
        <v>0.0</v>
      </c>
      <c r="J353" s="208" t="s">
        <v>538</v>
      </c>
      <c r="K353" s="204">
        <v>36.0</v>
      </c>
      <c r="L353" s="207">
        <v>0.0</v>
      </c>
      <c r="M353" s="204">
        <v>0.0</v>
      </c>
      <c r="N353" s="211">
        <v>0.25277777777777777</v>
      </c>
      <c r="O353" s="209" t="b">
        <v>0</v>
      </c>
      <c r="P353" s="209" t="b">
        <v>0</v>
      </c>
      <c r="Q353" s="204" t="s">
        <v>4747</v>
      </c>
      <c r="R353" s="212">
        <v>45415.0</v>
      </c>
      <c r="S353" s="212">
        <v>45415.0</v>
      </c>
      <c r="T353" s="204">
        <v>40.0</v>
      </c>
      <c r="U353" s="204">
        <v>60.0</v>
      </c>
      <c r="V353" s="209" t="b">
        <v>0</v>
      </c>
      <c r="W353" s="210"/>
      <c r="X353" s="210"/>
      <c r="Y353" s="210"/>
    </row>
    <row r="354">
      <c r="A354" s="204" t="s">
        <v>4941</v>
      </c>
      <c r="B354" s="205" t="s">
        <v>807</v>
      </c>
      <c r="C354" s="204" t="s">
        <v>256</v>
      </c>
      <c r="D354" s="204">
        <v>55.0</v>
      </c>
      <c r="E354" s="206">
        <v>3.629671053</v>
      </c>
      <c r="F354" s="204" t="s">
        <v>4744</v>
      </c>
      <c r="G354" s="204" t="s">
        <v>4760</v>
      </c>
      <c r="H354" s="204">
        <v>23.0</v>
      </c>
      <c r="I354" s="207">
        <v>0.2625</v>
      </c>
      <c r="J354" s="213" t="s">
        <v>5006</v>
      </c>
      <c r="K354" s="204">
        <v>23.0</v>
      </c>
      <c r="L354" s="207">
        <v>0.16597222222222222</v>
      </c>
      <c r="M354" s="211">
        <v>0.24305555555555555</v>
      </c>
      <c r="N354" s="206">
        <v>0.0</v>
      </c>
      <c r="O354" s="209" t="b">
        <v>0</v>
      </c>
      <c r="P354" s="209" t="b">
        <v>0</v>
      </c>
      <c r="Q354" s="204" t="s">
        <v>4762</v>
      </c>
      <c r="R354" s="204" t="s">
        <v>4797</v>
      </c>
      <c r="S354" s="204" t="s">
        <v>4797</v>
      </c>
      <c r="T354" s="204">
        <v>20.0</v>
      </c>
      <c r="U354" s="204">
        <v>60.0</v>
      </c>
      <c r="V354" s="209" t="b">
        <v>0</v>
      </c>
      <c r="W354" s="210"/>
      <c r="X354" s="210"/>
      <c r="Y354" s="210"/>
    </row>
    <row r="355">
      <c r="A355" s="204" t="s">
        <v>4941</v>
      </c>
      <c r="B355" s="205" t="s">
        <v>448</v>
      </c>
      <c r="C355" s="204" t="s">
        <v>241</v>
      </c>
      <c r="D355" s="204">
        <v>55.0</v>
      </c>
      <c r="E355" s="206">
        <v>-1.0</v>
      </c>
      <c r="F355" s="204" t="s">
        <v>4759</v>
      </c>
      <c r="G355" s="204" t="s">
        <v>4770</v>
      </c>
      <c r="H355" s="204">
        <v>0.0</v>
      </c>
      <c r="I355" s="207">
        <v>0.0</v>
      </c>
      <c r="J355" s="208" t="s">
        <v>538</v>
      </c>
      <c r="K355" s="204">
        <v>0.0</v>
      </c>
      <c r="L355" s="207">
        <v>0.0</v>
      </c>
      <c r="M355" s="204">
        <v>0.0</v>
      </c>
      <c r="N355" s="207">
        <v>0.26944444444444443</v>
      </c>
      <c r="O355" s="209" t="b">
        <v>0</v>
      </c>
      <c r="P355" s="209" t="b">
        <v>1</v>
      </c>
      <c r="Q355" s="204" t="s">
        <v>4762</v>
      </c>
      <c r="R355" s="204" t="s">
        <v>4815</v>
      </c>
      <c r="S355" s="204" t="s">
        <v>4815</v>
      </c>
      <c r="T355" s="204">
        <v>40.0</v>
      </c>
      <c r="U355" s="204">
        <v>60.0</v>
      </c>
      <c r="V355" s="209" t="b">
        <v>0</v>
      </c>
      <c r="W355" s="210"/>
      <c r="X355" s="210"/>
      <c r="Y355" s="210"/>
    </row>
    <row r="356">
      <c r="A356" s="204" t="s">
        <v>4941</v>
      </c>
      <c r="B356" s="205" t="s">
        <v>817</v>
      </c>
      <c r="C356" s="204" t="s">
        <v>162</v>
      </c>
      <c r="D356" s="204">
        <v>55.0</v>
      </c>
      <c r="E356" s="206">
        <v>-0.7584210526</v>
      </c>
      <c r="F356" s="204" t="s">
        <v>4759</v>
      </c>
      <c r="G356" s="204" t="s">
        <v>4760</v>
      </c>
      <c r="H356" s="204">
        <v>8.0</v>
      </c>
      <c r="I356" s="207">
        <v>0.29583333333333334</v>
      </c>
      <c r="J356" s="208" t="s">
        <v>4908</v>
      </c>
      <c r="K356" s="204">
        <v>8.0</v>
      </c>
      <c r="L356" s="207">
        <v>0.07847222222222222</v>
      </c>
      <c r="M356" s="206">
        <v>0.0</v>
      </c>
      <c r="N356" s="206">
        <v>0.0</v>
      </c>
      <c r="O356" s="209" t="b">
        <v>0</v>
      </c>
      <c r="P356" s="209" t="b">
        <v>1</v>
      </c>
      <c r="Q356" s="204" t="s">
        <v>4773</v>
      </c>
      <c r="R356" s="204" t="s">
        <v>4816</v>
      </c>
      <c r="S356" s="204" t="s">
        <v>4816</v>
      </c>
      <c r="T356" s="204">
        <v>40.0</v>
      </c>
      <c r="U356" s="204">
        <v>60.0</v>
      </c>
      <c r="V356" s="209" t="b">
        <v>0</v>
      </c>
      <c r="W356" s="210"/>
      <c r="X356" s="210"/>
      <c r="Y356" s="210"/>
    </row>
    <row r="357">
      <c r="A357" s="204" t="s">
        <v>4941</v>
      </c>
      <c r="B357" s="205" t="s">
        <v>5007</v>
      </c>
      <c r="C357" s="204" t="s">
        <v>143</v>
      </c>
      <c r="D357" s="204">
        <v>54.0</v>
      </c>
      <c r="E357" s="206">
        <v>0.0</v>
      </c>
      <c r="F357" s="204" t="s">
        <v>4759</v>
      </c>
      <c r="G357" s="204" t="s">
        <v>5008</v>
      </c>
      <c r="H357" s="204">
        <v>0.0</v>
      </c>
      <c r="I357" s="207">
        <v>0.0</v>
      </c>
      <c r="J357" s="213" t="s">
        <v>538</v>
      </c>
      <c r="K357" s="204">
        <v>0.0</v>
      </c>
      <c r="L357" s="207">
        <v>0.0</v>
      </c>
      <c r="M357" s="211">
        <v>0.2604166666666667</v>
      </c>
      <c r="N357" s="204">
        <v>0.0</v>
      </c>
      <c r="O357" s="209" t="b">
        <v>0</v>
      </c>
      <c r="P357" s="209" t="b">
        <v>0</v>
      </c>
      <c r="Q357" s="204" t="s">
        <v>4762</v>
      </c>
      <c r="R357" s="204" t="s">
        <v>4815</v>
      </c>
      <c r="S357" s="204" t="s">
        <v>4815</v>
      </c>
      <c r="T357" s="204">
        <v>40.0</v>
      </c>
      <c r="U357" s="204">
        <v>60.0</v>
      </c>
      <c r="V357" s="209" t="b">
        <v>0</v>
      </c>
      <c r="W357" s="210"/>
      <c r="X357" s="210"/>
      <c r="Y357" s="210"/>
    </row>
    <row r="358">
      <c r="A358" s="204" t="s">
        <v>4941</v>
      </c>
      <c r="B358" s="205" t="s">
        <v>5009</v>
      </c>
      <c r="C358" s="204" t="s">
        <v>162</v>
      </c>
      <c r="D358" s="204">
        <v>54.0</v>
      </c>
      <c r="E358" s="206">
        <v>0.8494736842</v>
      </c>
      <c r="F358" s="204" t="s">
        <v>4767</v>
      </c>
      <c r="G358" s="204" t="s">
        <v>4763</v>
      </c>
      <c r="H358" s="204">
        <v>16.0</v>
      </c>
      <c r="I358" s="207">
        <v>0.2652777777777778</v>
      </c>
      <c r="J358" s="213" t="s">
        <v>4845</v>
      </c>
      <c r="K358" s="204">
        <v>16.0</v>
      </c>
      <c r="L358" s="207">
        <v>0.13125</v>
      </c>
      <c r="M358" s="207">
        <v>0.2708333333333333</v>
      </c>
      <c r="N358" s="206">
        <v>0.0</v>
      </c>
      <c r="O358" s="209" t="b">
        <v>0</v>
      </c>
      <c r="P358" s="209" t="b">
        <v>0</v>
      </c>
      <c r="Q358" s="204" t="s">
        <v>4773</v>
      </c>
      <c r="R358" s="204">
        <v>0.0</v>
      </c>
      <c r="S358" s="204">
        <v>0.0</v>
      </c>
      <c r="T358" s="204">
        <v>40.0</v>
      </c>
      <c r="U358" s="204">
        <v>40.0</v>
      </c>
      <c r="V358" s="209" t="b">
        <v>0</v>
      </c>
      <c r="W358" s="210"/>
      <c r="X358" s="210"/>
      <c r="Y358" s="210"/>
    </row>
    <row r="359">
      <c r="A359" s="204" t="s">
        <v>4941</v>
      </c>
      <c r="B359" s="205" t="s">
        <v>5010</v>
      </c>
      <c r="C359" s="204" t="s">
        <v>256</v>
      </c>
      <c r="D359" s="204">
        <v>54.0</v>
      </c>
      <c r="E359" s="206">
        <v>0.1989473684</v>
      </c>
      <c r="F359" s="204" t="s">
        <v>4767</v>
      </c>
      <c r="G359" s="204" t="s">
        <v>4856</v>
      </c>
      <c r="H359" s="204">
        <v>8.0</v>
      </c>
      <c r="I359" s="207">
        <v>0.26458333333333334</v>
      </c>
      <c r="J359" s="208" t="s">
        <v>4812</v>
      </c>
      <c r="K359" s="204">
        <v>8.0</v>
      </c>
      <c r="L359" s="207">
        <v>0.059722222222222225</v>
      </c>
      <c r="M359" s="207">
        <v>0.2708333333333333</v>
      </c>
      <c r="N359" s="204">
        <v>0.0</v>
      </c>
      <c r="O359" s="209" t="b">
        <v>0</v>
      </c>
      <c r="P359" s="209" t="b">
        <v>0</v>
      </c>
      <c r="Q359" s="204" t="s">
        <v>4773</v>
      </c>
      <c r="R359" s="204" t="s">
        <v>4816</v>
      </c>
      <c r="S359" s="204" t="s">
        <v>4816</v>
      </c>
      <c r="T359" s="204">
        <v>40.0</v>
      </c>
      <c r="U359" s="204">
        <v>60.0</v>
      </c>
      <c r="V359" s="209" t="b">
        <v>0</v>
      </c>
      <c r="W359" s="210"/>
      <c r="X359" s="210"/>
      <c r="Y359" s="210"/>
    </row>
    <row r="360">
      <c r="A360" s="204" t="s">
        <v>4941</v>
      </c>
      <c r="B360" s="205" t="s">
        <v>823</v>
      </c>
      <c r="C360" s="204" t="s">
        <v>151</v>
      </c>
      <c r="D360" s="204">
        <v>52.0</v>
      </c>
      <c r="E360" s="206">
        <v>0.4806578947</v>
      </c>
      <c r="F360" s="204" t="s">
        <v>4759</v>
      </c>
      <c r="G360" s="204" t="s">
        <v>4847</v>
      </c>
      <c r="H360" s="204">
        <v>22.0</v>
      </c>
      <c r="I360" s="207">
        <v>0.2590277777777778</v>
      </c>
      <c r="J360" s="213" t="s">
        <v>4839</v>
      </c>
      <c r="K360" s="204">
        <v>22.0</v>
      </c>
      <c r="L360" s="207">
        <v>0.15347222222222223</v>
      </c>
      <c r="M360" s="206">
        <v>0.0</v>
      </c>
      <c r="N360" s="206">
        <v>0.0</v>
      </c>
      <c r="O360" s="209" t="b">
        <v>0</v>
      </c>
      <c r="P360" s="209" t="b">
        <v>1</v>
      </c>
      <c r="Q360" s="204" t="s">
        <v>4752</v>
      </c>
      <c r="R360" s="204" t="s">
        <v>4815</v>
      </c>
      <c r="S360" s="204" t="s">
        <v>4815</v>
      </c>
      <c r="T360" s="204">
        <v>40.0</v>
      </c>
      <c r="U360" s="204">
        <v>60.0</v>
      </c>
      <c r="V360" s="209" t="b">
        <v>0</v>
      </c>
      <c r="W360" s="210"/>
      <c r="X360" s="210"/>
      <c r="Y360" s="210"/>
    </row>
    <row r="361">
      <c r="A361" s="204" t="s">
        <v>4941</v>
      </c>
      <c r="B361" s="205" t="s">
        <v>801</v>
      </c>
      <c r="C361" s="204" t="s">
        <v>264</v>
      </c>
      <c r="D361" s="204">
        <v>52.0</v>
      </c>
      <c r="E361" s="206">
        <v>0.0</v>
      </c>
      <c r="F361" s="204" t="s">
        <v>4759</v>
      </c>
      <c r="G361" s="204" t="s">
        <v>4785</v>
      </c>
      <c r="H361" s="204">
        <v>0.0</v>
      </c>
      <c r="I361" s="207">
        <v>0.0</v>
      </c>
      <c r="J361" s="213" t="s">
        <v>538</v>
      </c>
      <c r="K361" s="204">
        <v>0.0</v>
      </c>
      <c r="L361" s="207">
        <v>0.0</v>
      </c>
      <c r="M361" s="206">
        <v>0.0</v>
      </c>
      <c r="N361" s="211">
        <v>0.2722222222222222</v>
      </c>
      <c r="O361" s="209" t="b">
        <v>0</v>
      </c>
      <c r="P361" s="209" t="b">
        <v>0</v>
      </c>
      <c r="Q361" s="204" t="s">
        <v>4747</v>
      </c>
      <c r="R361" s="204" t="s">
        <v>4815</v>
      </c>
      <c r="S361" s="204" t="s">
        <v>4815</v>
      </c>
      <c r="T361" s="204">
        <v>60.0</v>
      </c>
      <c r="U361" s="204">
        <v>40.0</v>
      </c>
      <c r="V361" s="209" t="b">
        <v>0</v>
      </c>
      <c r="W361" s="210"/>
      <c r="X361" s="210"/>
      <c r="Y361" s="210"/>
    </row>
    <row r="362">
      <c r="A362" s="204" t="s">
        <v>4941</v>
      </c>
      <c r="B362" s="205" t="s">
        <v>631</v>
      </c>
      <c r="C362" s="204" t="s">
        <v>116</v>
      </c>
      <c r="D362" s="204">
        <v>52.0</v>
      </c>
      <c r="E362" s="206">
        <v>0.0</v>
      </c>
      <c r="F362" s="204" t="s">
        <v>4759</v>
      </c>
      <c r="G362" s="204" t="s">
        <v>4777</v>
      </c>
      <c r="H362" s="204">
        <v>0.0</v>
      </c>
      <c r="I362" s="207">
        <v>0.20833333333333334</v>
      </c>
      <c r="J362" s="213" t="s">
        <v>538</v>
      </c>
      <c r="K362" s="204">
        <v>13.0</v>
      </c>
      <c r="L362" s="207">
        <v>0.09444444444444444</v>
      </c>
      <c r="M362" s="206">
        <v>0.0</v>
      </c>
      <c r="N362" s="206">
        <v>0.0</v>
      </c>
      <c r="O362" s="209" t="b">
        <v>0</v>
      </c>
      <c r="P362" s="209" t="b">
        <v>0</v>
      </c>
      <c r="Q362" s="204" t="s">
        <v>4762</v>
      </c>
      <c r="R362" s="204">
        <v>0.0</v>
      </c>
      <c r="S362" s="204">
        <v>0.0</v>
      </c>
      <c r="T362" s="204">
        <v>20.0</v>
      </c>
      <c r="U362" s="204">
        <v>20.0</v>
      </c>
      <c r="V362" s="209" t="b">
        <v>0</v>
      </c>
      <c r="W362" s="210"/>
      <c r="X362" s="210"/>
      <c r="Y362" s="210"/>
    </row>
    <row r="363">
      <c r="A363" s="204" t="s">
        <v>4941</v>
      </c>
      <c r="B363" s="205" t="s">
        <v>5011</v>
      </c>
      <c r="C363" s="204" t="s">
        <v>177</v>
      </c>
      <c r="D363" s="204">
        <v>52.0</v>
      </c>
      <c r="E363" s="206">
        <v>-2.0</v>
      </c>
      <c r="F363" s="204" t="s">
        <v>4759</v>
      </c>
      <c r="G363" s="204" t="s">
        <v>4847</v>
      </c>
      <c r="H363" s="204">
        <v>0.0</v>
      </c>
      <c r="I363" s="207">
        <v>0.20833333333333334</v>
      </c>
      <c r="J363" s="213" t="s">
        <v>538</v>
      </c>
      <c r="K363" s="204">
        <v>21.0</v>
      </c>
      <c r="L363" s="207">
        <v>0.14166666666666666</v>
      </c>
      <c r="M363" s="206">
        <v>0.0</v>
      </c>
      <c r="N363" s="206">
        <v>0.0</v>
      </c>
      <c r="O363" s="209" t="b">
        <v>1</v>
      </c>
      <c r="P363" s="209" t="b">
        <v>0</v>
      </c>
      <c r="Q363" s="204" t="s">
        <v>4747</v>
      </c>
      <c r="R363" s="204" t="s">
        <v>4815</v>
      </c>
      <c r="S363" s="204" t="s">
        <v>4815</v>
      </c>
      <c r="T363" s="204">
        <v>60.0</v>
      </c>
      <c r="U363" s="204">
        <v>60.0</v>
      </c>
      <c r="V363" s="209" t="b">
        <v>0</v>
      </c>
      <c r="W363" s="210"/>
      <c r="X363" s="210"/>
      <c r="Y363" s="210"/>
    </row>
    <row r="364">
      <c r="A364" s="204" t="s">
        <v>4941</v>
      </c>
      <c r="B364" s="205" t="s">
        <v>653</v>
      </c>
      <c r="C364" s="204" t="s">
        <v>151</v>
      </c>
      <c r="D364" s="204">
        <v>52.0</v>
      </c>
      <c r="E364" s="206">
        <v>-2.0</v>
      </c>
      <c r="F364" s="204" t="s">
        <v>4759</v>
      </c>
      <c r="G364" s="204" t="s">
        <v>5012</v>
      </c>
      <c r="H364" s="204">
        <v>0.0</v>
      </c>
      <c r="I364" s="207">
        <v>0.25</v>
      </c>
      <c r="J364" s="213" t="s">
        <v>538</v>
      </c>
      <c r="K364" s="204">
        <v>32.0</v>
      </c>
      <c r="L364" s="207">
        <v>0.22152777777777777</v>
      </c>
      <c r="M364" s="206">
        <v>0.0</v>
      </c>
      <c r="N364" s="204">
        <v>0.0</v>
      </c>
      <c r="O364" s="209" t="b">
        <v>1</v>
      </c>
      <c r="P364" s="209" t="b">
        <v>0</v>
      </c>
      <c r="Q364" s="204" t="s">
        <v>4747</v>
      </c>
      <c r="R364" s="204" t="s">
        <v>4815</v>
      </c>
      <c r="S364" s="212">
        <v>45415.0</v>
      </c>
      <c r="T364" s="204">
        <v>40.0</v>
      </c>
      <c r="U364" s="204">
        <v>60.0</v>
      </c>
      <c r="V364" s="209" t="b">
        <v>0</v>
      </c>
      <c r="W364" s="210"/>
      <c r="X364" s="210"/>
      <c r="Y364" s="210"/>
    </row>
    <row r="365">
      <c r="A365" s="204" t="s">
        <v>4941</v>
      </c>
      <c r="B365" s="205" t="s">
        <v>668</v>
      </c>
      <c r="C365" s="204" t="s">
        <v>162</v>
      </c>
      <c r="D365" s="204">
        <v>51.0</v>
      </c>
      <c r="E365" s="206">
        <v>0.3821052632</v>
      </c>
      <c r="F365" s="204" t="s">
        <v>4759</v>
      </c>
      <c r="G365" s="204" t="s">
        <v>4777</v>
      </c>
      <c r="H365" s="204">
        <v>11.0</v>
      </c>
      <c r="I365" s="207">
        <v>0.27152777777777776</v>
      </c>
      <c r="J365" s="213" t="s">
        <v>4863</v>
      </c>
      <c r="K365" s="204">
        <v>11.0</v>
      </c>
      <c r="L365" s="207">
        <v>0.09444444444444444</v>
      </c>
      <c r="M365" s="206">
        <v>0.0</v>
      </c>
      <c r="N365" s="204">
        <v>0.0</v>
      </c>
      <c r="O365" s="209" t="b">
        <v>0</v>
      </c>
      <c r="P365" s="209" t="b">
        <v>0</v>
      </c>
      <c r="Q365" s="204" t="s">
        <v>4773</v>
      </c>
      <c r="R365" s="204" t="s">
        <v>4815</v>
      </c>
      <c r="S365" s="204" t="s">
        <v>4815</v>
      </c>
      <c r="T365" s="204">
        <v>40.0</v>
      </c>
      <c r="U365" s="204">
        <v>60.0</v>
      </c>
      <c r="V365" s="209" t="b">
        <v>0</v>
      </c>
      <c r="W365" s="210"/>
      <c r="X365" s="210"/>
      <c r="Y365" s="210"/>
    </row>
    <row r="366">
      <c r="A366" s="204" t="s">
        <v>4941</v>
      </c>
      <c r="B366" s="205" t="s">
        <v>5013</v>
      </c>
      <c r="C366" s="204" t="s">
        <v>238</v>
      </c>
      <c r="D366" s="204">
        <v>50.0</v>
      </c>
      <c r="E366" s="206">
        <v>0.0</v>
      </c>
      <c r="F366" s="204" t="s">
        <v>4759</v>
      </c>
      <c r="G366" s="204" t="s">
        <v>4760</v>
      </c>
      <c r="H366" s="204">
        <v>0.0</v>
      </c>
      <c r="I366" s="207">
        <v>0.0</v>
      </c>
      <c r="J366" s="213" t="s">
        <v>538</v>
      </c>
      <c r="K366" s="204">
        <v>0.0</v>
      </c>
      <c r="L366" s="207">
        <v>0.0</v>
      </c>
      <c r="M366" s="206">
        <v>0.0</v>
      </c>
      <c r="N366" s="211">
        <v>0.2513888888888889</v>
      </c>
      <c r="O366" s="209" t="b">
        <v>0</v>
      </c>
      <c r="P366" s="209" t="b">
        <v>0</v>
      </c>
      <c r="Q366" s="204" t="s">
        <v>4762</v>
      </c>
      <c r="R366" s="204" t="s">
        <v>4816</v>
      </c>
      <c r="S366" s="204" t="s">
        <v>4816</v>
      </c>
      <c r="T366" s="204">
        <v>20.0</v>
      </c>
      <c r="U366" s="204">
        <v>60.0</v>
      </c>
      <c r="V366" s="209" t="b">
        <v>0</v>
      </c>
      <c r="W366" s="210"/>
      <c r="X366" s="210"/>
      <c r="Y366" s="210"/>
    </row>
    <row r="367">
      <c r="A367" s="204" t="s">
        <v>4941</v>
      </c>
      <c r="B367" s="205" t="s">
        <v>812</v>
      </c>
      <c r="C367" s="204" t="s">
        <v>177</v>
      </c>
      <c r="D367" s="204">
        <v>50.0</v>
      </c>
      <c r="E367" s="206">
        <v>0.0</v>
      </c>
      <c r="F367" s="204" t="s">
        <v>4759</v>
      </c>
      <c r="G367" s="204" t="s">
        <v>4760</v>
      </c>
      <c r="H367" s="204">
        <v>0.0</v>
      </c>
      <c r="I367" s="207">
        <v>0.0</v>
      </c>
      <c r="J367" s="213" t="s">
        <v>538</v>
      </c>
      <c r="K367" s="204">
        <v>18.0</v>
      </c>
      <c r="L367" s="207">
        <v>0.0</v>
      </c>
      <c r="M367" s="206">
        <v>0.0</v>
      </c>
      <c r="N367" s="206">
        <v>0.0</v>
      </c>
      <c r="O367" s="209" t="b">
        <v>0</v>
      </c>
      <c r="P367" s="209" t="b">
        <v>0</v>
      </c>
      <c r="Q367" s="204" t="s">
        <v>4773</v>
      </c>
      <c r="R367" s="204" t="s">
        <v>4815</v>
      </c>
      <c r="S367" s="204" t="s">
        <v>4815</v>
      </c>
      <c r="T367" s="204">
        <v>40.0</v>
      </c>
      <c r="U367" s="204">
        <v>60.0</v>
      </c>
      <c r="V367" s="209" t="b">
        <v>0</v>
      </c>
      <c r="W367" s="210"/>
      <c r="X367" s="210"/>
      <c r="Y367" s="210"/>
    </row>
    <row r="368">
      <c r="A368" s="204" t="s">
        <v>4941</v>
      </c>
      <c r="B368" s="205" t="s">
        <v>822</v>
      </c>
      <c r="C368" s="204" t="s">
        <v>259</v>
      </c>
      <c r="D368" s="204">
        <v>50.0</v>
      </c>
      <c r="E368" s="206">
        <v>6.140350877E-5</v>
      </c>
      <c r="F368" s="204" t="s">
        <v>4767</v>
      </c>
      <c r="G368" s="204" t="s">
        <v>4763</v>
      </c>
      <c r="H368" s="204">
        <v>1.0</v>
      </c>
      <c r="I368" s="207">
        <v>0.20833333333333334</v>
      </c>
      <c r="J368" s="213" t="s">
        <v>5014</v>
      </c>
      <c r="K368" s="204">
        <v>1.0</v>
      </c>
      <c r="L368" s="207">
        <v>0.009722222222222222</v>
      </c>
      <c r="M368" s="207">
        <v>0.275</v>
      </c>
      <c r="N368" s="207">
        <v>0.27152777777777776</v>
      </c>
      <c r="O368" s="209" t="b">
        <v>0</v>
      </c>
      <c r="P368" s="209" t="b">
        <v>0</v>
      </c>
      <c r="Q368" s="204" t="s">
        <v>4747</v>
      </c>
      <c r="R368" s="204" t="s">
        <v>4816</v>
      </c>
      <c r="S368" s="204" t="s">
        <v>4816</v>
      </c>
      <c r="T368" s="204">
        <v>40.0</v>
      </c>
      <c r="U368" s="204">
        <v>60.0</v>
      </c>
      <c r="V368" s="209" t="b">
        <v>0</v>
      </c>
      <c r="W368" s="210"/>
      <c r="X368" s="210"/>
      <c r="Y368" s="210"/>
    </row>
    <row r="369">
      <c r="A369" s="204" t="s">
        <v>4941</v>
      </c>
      <c r="B369" s="205" t="s">
        <v>850</v>
      </c>
      <c r="C369" s="204" t="s">
        <v>197</v>
      </c>
      <c r="D369" s="204">
        <v>50.0</v>
      </c>
      <c r="E369" s="206">
        <v>0.1809868421</v>
      </c>
      <c r="F369" s="204" t="s">
        <v>4759</v>
      </c>
      <c r="G369" s="204" t="s">
        <v>4785</v>
      </c>
      <c r="H369" s="204">
        <v>7.0</v>
      </c>
      <c r="I369" s="207">
        <v>0.3145833333333333</v>
      </c>
      <c r="J369" s="213" t="s">
        <v>5015</v>
      </c>
      <c r="K369" s="204">
        <v>7.0</v>
      </c>
      <c r="L369" s="207">
        <v>0.06319444444444444</v>
      </c>
      <c r="M369" s="206">
        <v>0.0</v>
      </c>
      <c r="N369" s="206">
        <v>0.0</v>
      </c>
      <c r="O369" s="209" t="b">
        <v>0</v>
      </c>
      <c r="P369" s="209" t="b">
        <v>0</v>
      </c>
      <c r="Q369" s="204" t="s">
        <v>4747</v>
      </c>
      <c r="R369" s="204" t="s">
        <v>4816</v>
      </c>
      <c r="S369" s="204" t="s">
        <v>4815</v>
      </c>
      <c r="T369" s="204">
        <v>60.0</v>
      </c>
      <c r="U369" s="204">
        <v>60.0</v>
      </c>
      <c r="V369" s="209" t="b">
        <v>0</v>
      </c>
      <c r="W369" s="210"/>
      <c r="X369" s="210"/>
      <c r="Y369" s="210"/>
    </row>
    <row r="370">
      <c r="A370" s="204" t="s">
        <v>4941</v>
      </c>
      <c r="B370" s="205" t="s">
        <v>806</v>
      </c>
      <c r="C370" s="204" t="s">
        <v>238</v>
      </c>
      <c r="D370" s="204">
        <v>50.0</v>
      </c>
      <c r="E370" s="206">
        <v>6.607894737</v>
      </c>
      <c r="F370" s="204" t="s">
        <v>4744</v>
      </c>
      <c r="G370" s="204" t="s">
        <v>4760</v>
      </c>
      <c r="H370" s="204">
        <v>14.0</v>
      </c>
      <c r="I370" s="207">
        <v>0.2652777777777778</v>
      </c>
      <c r="J370" s="208" t="s">
        <v>4845</v>
      </c>
      <c r="K370" s="204">
        <v>14.0</v>
      </c>
      <c r="L370" s="207">
        <v>0.09722222222222222</v>
      </c>
      <c r="M370" s="211">
        <v>0.2652777777777778</v>
      </c>
      <c r="N370" s="211">
        <v>0.2638888888888889</v>
      </c>
      <c r="O370" s="209" t="b">
        <v>0</v>
      </c>
      <c r="P370" s="209" t="b">
        <v>0</v>
      </c>
      <c r="Q370" s="204" t="s">
        <v>4773</v>
      </c>
      <c r="R370" s="204" t="s">
        <v>4816</v>
      </c>
      <c r="S370" s="204" t="s">
        <v>4816</v>
      </c>
      <c r="T370" s="204">
        <v>40.0</v>
      </c>
      <c r="U370" s="204">
        <v>80.0</v>
      </c>
      <c r="V370" s="209" t="b">
        <v>0</v>
      </c>
      <c r="W370" s="210"/>
      <c r="X370" s="210"/>
      <c r="Y370" s="210"/>
    </row>
    <row r="371">
      <c r="A371" s="204" t="s">
        <v>4941</v>
      </c>
      <c r="B371" s="205" t="s">
        <v>666</v>
      </c>
      <c r="C371" s="204" t="s">
        <v>241</v>
      </c>
      <c r="D371" s="204">
        <v>49.0</v>
      </c>
      <c r="E371" s="206">
        <v>0.0</v>
      </c>
      <c r="F371" s="204" t="s">
        <v>4759</v>
      </c>
      <c r="G371" s="204" t="s">
        <v>5016</v>
      </c>
      <c r="H371" s="204">
        <v>0.0</v>
      </c>
      <c r="I371" s="207">
        <v>0.0</v>
      </c>
      <c r="J371" s="208" t="s">
        <v>538</v>
      </c>
      <c r="K371" s="204">
        <v>35.0</v>
      </c>
      <c r="L371" s="207">
        <v>0.0</v>
      </c>
      <c r="M371" s="211">
        <v>0.2569444444444444</v>
      </c>
      <c r="N371" s="206">
        <v>0.0</v>
      </c>
      <c r="O371" s="209" t="b">
        <v>0</v>
      </c>
      <c r="P371" s="209" t="b">
        <v>0</v>
      </c>
      <c r="Q371" s="204" t="s">
        <v>4752</v>
      </c>
      <c r="R371" s="204" t="s">
        <v>4815</v>
      </c>
      <c r="S371" s="204" t="s">
        <v>4815</v>
      </c>
      <c r="T371" s="204">
        <v>40.0</v>
      </c>
      <c r="U371" s="204">
        <v>60.0</v>
      </c>
      <c r="V371" s="209" t="b">
        <v>0</v>
      </c>
      <c r="W371" s="210"/>
      <c r="X371" s="210"/>
      <c r="Y371" s="210"/>
    </row>
    <row r="372">
      <c r="A372" s="204" t="s">
        <v>4941</v>
      </c>
      <c r="B372" s="205" t="s">
        <v>819</v>
      </c>
      <c r="C372" s="204" t="s">
        <v>177</v>
      </c>
      <c r="D372" s="204">
        <v>48.0</v>
      </c>
      <c r="E372" s="206">
        <v>0.0</v>
      </c>
      <c r="F372" s="204" t="s">
        <v>4759</v>
      </c>
      <c r="G372" s="204" t="s">
        <v>4856</v>
      </c>
      <c r="H372" s="204">
        <v>0.0</v>
      </c>
      <c r="I372" s="207">
        <v>0.0</v>
      </c>
      <c r="J372" s="208" t="s">
        <v>538</v>
      </c>
      <c r="K372" s="204">
        <v>32.0</v>
      </c>
      <c r="L372" s="207">
        <v>0.0</v>
      </c>
      <c r="M372" s="206">
        <v>0.0</v>
      </c>
      <c r="N372" s="206">
        <v>0.0</v>
      </c>
      <c r="O372" s="209" t="b">
        <v>0</v>
      </c>
      <c r="P372" s="209" t="b">
        <v>0</v>
      </c>
      <c r="Q372" s="204" t="s">
        <v>4762</v>
      </c>
      <c r="R372" s="204" t="s">
        <v>4816</v>
      </c>
      <c r="S372" s="204" t="s">
        <v>4816</v>
      </c>
      <c r="T372" s="204">
        <v>40.0</v>
      </c>
      <c r="U372" s="204">
        <v>60.0</v>
      </c>
      <c r="V372" s="209" t="b">
        <v>0</v>
      </c>
      <c r="W372" s="210"/>
      <c r="X372" s="210"/>
      <c r="Y372" s="210"/>
    </row>
    <row r="373">
      <c r="A373" s="204" t="s">
        <v>4941</v>
      </c>
      <c r="B373" s="205" t="s">
        <v>5017</v>
      </c>
      <c r="C373" s="204" t="s">
        <v>177</v>
      </c>
      <c r="D373" s="204">
        <v>48.0</v>
      </c>
      <c r="E373" s="206">
        <v>0.0</v>
      </c>
      <c r="F373" s="204" t="s">
        <v>4759</v>
      </c>
      <c r="G373" s="204" t="s">
        <v>4924</v>
      </c>
      <c r="H373" s="204">
        <v>0.0</v>
      </c>
      <c r="I373" s="207">
        <v>0.0</v>
      </c>
      <c r="J373" s="208" t="s">
        <v>538</v>
      </c>
      <c r="K373" s="204">
        <v>16.0</v>
      </c>
      <c r="L373" s="207">
        <v>0.0</v>
      </c>
      <c r="M373" s="206">
        <v>0.0</v>
      </c>
      <c r="N373" s="206">
        <v>0.0</v>
      </c>
      <c r="O373" s="209" t="b">
        <v>0</v>
      </c>
      <c r="P373" s="209" t="b">
        <v>0</v>
      </c>
      <c r="Q373" s="204" t="s">
        <v>4773</v>
      </c>
      <c r="R373" s="204" t="s">
        <v>4815</v>
      </c>
      <c r="S373" s="204" t="s">
        <v>4815</v>
      </c>
      <c r="T373" s="204">
        <v>40.0</v>
      </c>
      <c r="U373" s="204">
        <v>40.0</v>
      </c>
      <c r="V373" s="209" t="b">
        <v>0</v>
      </c>
      <c r="W373" s="210"/>
      <c r="X373" s="210"/>
      <c r="Y373" s="210"/>
    </row>
    <row r="374">
      <c r="A374" s="204" t="s">
        <v>4941</v>
      </c>
      <c r="B374" s="205" t="s">
        <v>5018</v>
      </c>
      <c r="C374" s="204" t="s">
        <v>241</v>
      </c>
      <c r="D374" s="204">
        <v>48.0</v>
      </c>
      <c r="E374" s="206">
        <v>0.0</v>
      </c>
      <c r="F374" s="204" t="s">
        <v>4759</v>
      </c>
      <c r="G374" s="204" t="s">
        <v>4760</v>
      </c>
      <c r="H374" s="204">
        <v>0.0</v>
      </c>
      <c r="I374" s="207">
        <v>0.0</v>
      </c>
      <c r="J374" s="208" t="s">
        <v>538</v>
      </c>
      <c r="K374" s="204">
        <v>20.0</v>
      </c>
      <c r="L374" s="207">
        <v>0.0</v>
      </c>
      <c r="M374" s="206">
        <v>0.0</v>
      </c>
      <c r="N374" s="206">
        <v>0.0</v>
      </c>
      <c r="O374" s="209" t="b">
        <v>0</v>
      </c>
      <c r="P374" s="209" t="b">
        <v>0</v>
      </c>
      <c r="Q374" s="204" t="s">
        <v>4773</v>
      </c>
      <c r="R374" s="204" t="s">
        <v>4815</v>
      </c>
      <c r="S374" s="204" t="s">
        <v>4815</v>
      </c>
      <c r="T374" s="204">
        <v>40.0</v>
      </c>
      <c r="U374" s="204">
        <v>60.0</v>
      </c>
      <c r="V374" s="209" t="b">
        <v>0</v>
      </c>
      <c r="W374" s="210"/>
      <c r="X374" s="210"/>
      <c r="Y374" s="210"/>
    </row>
    <row r="375">
      <c r="A375" s="204" t="s">
        <v>4941</v>
      </c>
      <c r="B375" s="205" t="s">
        <v>660</v>
      </c>
      <c r="C375" s="204" t="s">
        <v>256</v>
      </c>
      <c r="D375" s="204">
        <v>48.0</v>
      </c>
      <c r="E375" s="206">
        <v>2.000102632</v>
      </c>
      <c r="F375" s="204" t="s">
        <v>4744</v>
      </c>
      <c r="G375" s="204" t="s">
        <v>4989</v>
      </c>
      <c r="H375" s="204">
        <v>1.0</v>
      </c>
      <c r="I375" s="207">
        <v>0.2847222222222222</v>
      </c>
      <c r="J375" s="208" t="s">
        <v>4977</v>
      </c>
      <c r="K375" s="204">
        <v>1.0</v>
      </c>
      <c r="L375" s="207">
        <v>0.0125</v>
      </c>
      <c r="M375" s="207">
        <v>0.26805555555555555</v>
      </c>
      <c r="N375" s="211">
        <v>0.25763888888888886</v>
      </c>
      <c r="O375" s="209" t="b">
        <v>0</v>
      </c>
      <c r="P375" s="209" t="b">
        <v>0</v>
      </c>
      <c r="Q375" s="204" t="s">
        <v>4762</v>
      </c>
      <c r="R375" s="204" t="s">
        <v>4815</v>
      </c>
      <c r="S375" s="204" t="s">
        <v>4815</v>
      </c>
      <c r="T375" s="204">
        <v>60.0</v>
      </c>
      <c r="U375" s="204">
        <v>20.0</v>
      </c>
      <c r="V375" s="209" t="b">
        <v>0</v>
      </c>
      <c r="W375" s="210"/>
      <c r="X375" s="210"/>
      <c r="Y375" s="210"/>
    </row>
    <row r="376">
      <c r="A376" s="204" t="s">
        <v>4941</v>
      </c>
      <c r="B376" s="205" t="s">
        <v>649</v>
      </c>
      <c r="C376" s="204" t="s">
        <v>197</v>
      </c>
      <c r="D376" s="204">
        <v>48.0</v>
      </c>
      <c r="E376" s="206">
        <v>-2.0</v>
      </c>
      <c r="F376" s="204" t="s">
        <v>4759</v>
      </c>
      <c r="G376" s="204" t="s">
        <v>4760</v>
      </c>
      <c r="H376" s="204">
        <v>0.0</v>
      </c>
      <c r="I376" s="207">
        <v>0.25625</v>
      </c>
      <c r="J376" s="213" t="s">
        <v>538</v>
      </c>
      <c r="K376" s="204">
        <v>29.0</v>
      </c>
      <c r="L376" s="207">
        <v>0.22013888888888888</v>
      </c>
      <c r="M376" s="204">
        <v>0.0</v>
      </c>
      <c r="N376" s="204">
        <v>0.0</v>
      </c>
      <c r="O376" s="209" t="b">
        <v>1</v>
      </c>
      <c r="P376" s="209" t="b">
        <v>0</v>
      </c>
      <c r="Q376" s="204" t="s">
        <v>4747</v>
      </c>
      <c r="R376" s="212">
        <v>45415.0</v>
      </c>
      <c r="S376" s="204" t="s">
        <v>4815</v>
      </c>
      <c r="T376" s="204">
        <v>40.0</v>
      </c>
      <c r="U376" s="204">
        <v>60.0</v>
      </c>
      <c r="V376" s="209" t="b">
        <v>0</v>
      </c>
      <c r="W376" s="210"/>
      <c r="X376" s="210"/>
      <c r="Y376" s="210"/>
    </row>
    <row r="377">
      <c r="A377" s="204" t="s">
        <v>4941</v>
      </c>
      <c r="B377" s="205" t="s">
        <v>803</v>
      </c>
      <c r="C377" s="204" t="s">
        <v>259</v>
      </c>
      <c r="D377" s="204">
        <v>48.0</v>
      </c>
      <c r="E377" s="206">
        <v>0.0</v>
      </c>
      <c r="F377" s="204" t="s">
        <v>4759</v>
      </c>
      <c r="G377" s="204" t="s">
        <v>4924</v>
      </c>
      <c r="H377" s="204">
        <v>0.0</v>
      </c>
      <c r="I377" s="207">
        <v>0.0</v>
      </c>
      <c r="J377" s="208" t="s">
        <v>538</v>
      </c>
      <c r="K377" s="204">
        <v>0.0</v>
      </c>
      <c r="L377" s="207">
        <v>0.0</v>
      </c>
      <c r="M377" s="204">
        <v>0.0</v>
      </c>
      <c r="N377" s="206">
        <v>0.0</v>
      </c>
      <c r="O377" s="209" t="b">
        <v>0</v>
      </c>
      <c r="P377" s="209" t="b">
        <v>0</v>
      </c>
      <c r="Q377" s="204" t="s">
        <v>4773</v>
      </c>
      <c r="R377" s="204" t="s">
        <v>4815</v>
      </c>
      <c r="S377" s="204" t="s">
        <v>4815</v>
      </c>
      <c r="T377" s="204">
        <v>40.0</v>
      </c>
      <c r="U377" s="204">
        <v>40.0</v>
      </c>
      <c r="V377" s="209" t="b">
        <v>0</v>
      </c>
      <c r="W377" s="210"/>
      <c r="X377" s="210"/>
      <c r="Y377" s="210"/>
    </row>
    <row r="378">
      <c r="A378" s="204" t="s">
        <v>4941</v>
      </c>
      <c r="B378" s="205" t="s">
        <v>862</v>
      </c>
      <c r="C378" s="204" t="s">
        <v>259</v>
      </c>
      <c r="D378" s="204">
        <v>48.0</v>
      </c>
      <c r="E378" s="206">
        <v>-2.0</v>
      </c>
      <c r="F378" s="204" t="s">
        <v>4759</v>
      </c>
      <c r="G378" s="204" t="s">
        <v>4760</v>
      </c>
      <c r="H378" s="204">
        <v>0.0</v>
      </c>
      <c r="I378" s="207">
        <v>0.0</v>
      </c>
      <c r="J378" s="208" t="s">
        <v>538</v>
      </c>
      <c r="K378" s="204">
        <v>12.0</v>
      </c>
      <c r="L378" s="207">
        <v>0.0</v>
      </c>
      <c r="M378" s="204">
        <v>0.0</v>
      </c>
      <c r="N378" s="204">
        <v>0.0</v>
      </c>
      <c r="O378" s="209" t="b">
        <v>1</v>
      </c>
      <c r="P378" s="209" t="b">
        <v>0</v>
      </c>
      <c r="Q378" s="204" t="s">
        <v>4762</v>
      </c>
      <c r="R378" s="204" t="s">
        <v>4815</v>
      </c>
      <c r="S378" s="204" t="s">
        <v>4815</v>
      </c>
      <c r="T378" s="204">
        <v>20.0</v>
      </c>
      <c r="U378" s="204">
        <v>60.0</v>
      </c>
      <c r="V378" s="209" t="b">
        <v>0</v>
      </c>
      <c r="W378" s="210"/>
      <c r="X378" s="210"/>
      <c r="Y378" s="210"/>
    </row>
    <row r="379">
      <c r="A379" s="204" t="s">
        <v>4941</v>
      </c>
      <c r="B379" s="205" t="s">
        <v>658</v>
      </c>
      <c r="C379" s="204" t="s">
        <v>238</v>
      </c>
      <c r="D379" s="204">
        <v>47.0</v>
      </c>
      <c r="E379" s="206">
        <v>-1.86</v>
      </c>
      <c r="F379" s="204" t="s">
        <v>4767</v>
      </c>
      <c r="G379" s="204" t="s">
        <v>4777</v>
      </c>
      <c r="H379" s="204">
        <v>19.0</v>
      </c>
      <c r="I379" s="207">
        <v>0.2722222222222222</v>
      </c>
      <c r="J379" s="208" t="s">
        <v>4864</v>
      </c>
      <c r="K379" s="204">
        <v>19.0</v>
      </c>
      <c r="L379" s="207">
        <v>0.12777777777777777</v>
      </c>
      <c r="M379" s="207">
        <v>0.2513888888888889</v>
      </c>
      <c r="N379" s="206">
        <v>0.0</v>
      </c>
      <c r="O379" s="209" t="b">
        <v>1</v>
      </c>
      <c r="P379" s="209" t="b">
        <v>1</v>
      </c>
      <c r="Q379" s="204" t="s">
        <v>4773</v>
      </c>
      <c r="R379" s="204" t="s">
        <v>4815</v>
      </c>
      <c r="S379" s="204" t="s">
        <v>4815</v>
      </c>
      <c r="T379" s="204">
        <v>40.0</v>
      </c>
      <c r="U379" s="204">
        <v>60.0</v>
      </c>
      <c r="V379" s="209" t="b">
        <v>0</v>
      </c>
      <c r="W379" s="210"/>
      <c r="X379" s="210"/>
      <c r="Y379" s="210"/>
    </row>
    <row r="380">
      <c r="A380" s="204" t="s">
        <v>4941</v>
      </c>
      <c r="B380" s="205" t="s">
        <v>5019</v>
      </c>
      <c r="C380" s="204" t="s">
        <v>241</v>
      </c>
      <c r="D380" s="204">
        <v>47.0</v>
      </c>
      <c r="E380" s="206">
        <v>-2.0</v>
      </c>
      <c r="F380" s="204" t="s">
        <v>4759</v>
      </c>
      <c r="G380" s="204" t="s">
        <v>4856</v>
      </c>
      <c r="H380" s="204">
        <v>0.0</v>
      </c>
      <c r="I380" s="207">
        <v>0.0</v>
      </c>
      <c r="J380" s="208" t="s">
        <v>538</v>
      </c>
      <c r="K380" s="204">
        <v>0.0</v>
      </c>
      <c r="L380" s="207">
        <v>0.0</v>
      </c>
      <c r="M380" s="204">
        <v>0.0</v>
      </c>
      <c r="N380" s="207">
        <v>0.26319444444444445</v>
      </c>
      <c r="O380" s="209" t="b">
        <v>1</v>
      </c>
      <c r="P380" s="209" t="b">
        <v>0</v>
      </c>
      <c r="Q380" s="204" t="s">
        <v>4762</v>
      </c>
      <c r="R380" s="204" t="s">
        <v>4815</v>
      </c>
      <c r="S380" s="204" t="s">
        <v>4815</v>
      </c>
      <c r="T380" s="204">
        <v>40.0</v>
      </c>
      <c r="U380" s="204">
        <v>60.0</v>
      </c>
      <c r="V380" s="209" t="b">
        <v>0</v>
      </c>
      <c r="W380" s="210"/>
      <c r="X380" s="210"/>
      <c r="Y380" s="210"/>
    </row>
    <row r="381">
      <c r="A381" s="204" t="s">
        <v>4941</v>
      </c>
      <c r="B381" s="205" t="s">
        <v>789</v>
      </c>
      <c r="C381" s="204" t="s">
        <v>249</v>
      </c>
      <c r="D381" s="204">
        <v>47.0</v>
      </c>
      <c r="E381" s="206">
        <v>0.7430921053</v>
      </c>
      <c r="F381" s="204" t="s">
        <v>4759</v>
      </c>
      <c r="G381" s="204" t="s">
        <v>5020</v>
      </c>
      <c r="H381" s="204">
        <v>15.0</v>
      </c>
      <c r="I381" s="207">
        <v>0.2638888888888889</v>
      </c>
      <c r="J381" s="208" t="s">
        <v>4858</v>
      </c>
      <c r="K381" s="204">
        <v>15.0</v>
      </c>
      <c r="L381" s="207">
        <v>0.11875</v>
      </c>
      <c r="M381" s="204">
        <v>0.0</v>
      </c>
      <c r="N381" s="204">
        <v>0.0</v>
      </c>
      <c r="O381" s="209" t="b">
        <v>0</v>
      </c>
      <c r="P381" s="209" t="b">
        <v>0</v>
      </c>
      <c r="Q381" s="204" t="s">
        <v>4747</v>
      </c>
      <c r="R381" s="212">
        <v>45415.0</v>
      </c>
      <c r="S381" s="212">
        <v>45477.0</v>
      </c>
      <c r="T381" s="204">
        <v>60.0</v>
      </c>
      <c r="U381" s="204">
        <v>60.0</v>
      </c>
      <c r="V381" s="209" t="b">
        <v>0</v>
      </c>
      <c r="W381" s="210"/>
      <c r="X381" s="210"/>
      <c r="Y381" s="210"/>
    </row>
    <row r="382">
      <c r="A382" s="204" t="s">
        <v>4941</v>
      </c>
      <c r="B382" s="205" t="s">
        <v>839</v>
      </c>
      <c r="C382" s="204" t="s">
        <v>264</v>
      </c>
      <c r="D382" s="204">
        <v>47.0</v>
      </c>
      <c r="E382" s="206">
        <v>-2.0</v>
      </c>
      <c r="F382" s="204" t="s">
        <v>4759</v>
      </c>
      <c r="G382" s="204" t="s">
        <v>4856</v>
      </c>
      <c r="H382" s="204">
        <v>0.0</v>
      </c>
      <c r="I382" s="207">
        <v>0.0</v>
      </c>
      <c r="J382" s="208" t="s">
        <v>538</v>
      </c>
      <c r="K382" s="204">
        <v>29.0</v>
      </c>
      <c r="L382" s="207">
        <v>0.0</v>
      </c>
      <c r="M382" s="204">
        <v>0.0</v>
      </c>
      <c r="N382" s="204">
        <v>0.0</v>
      </c>
      <c r="O382" s="209" t="b">
        <v>1</v>
      </c>
      <c r="P382" s="209" t="b">
        <v>0</v>
      </c>
      <c r="Q382" s="204" t="s">
        <v>4773</v>
      </c>
      <c r="R382" s="204" t="s">
        <v>4816</v>
      </c>
      <c r="S382" s="204" t="s">
        <v>4816</v>
      </c>
      <c r="T382" s="204">
        <v>20.0</v>
      </c>
      <c r="U382" s="204">
        <v>60.0</v>
      </c>
      <c r="V382" s="209" t="b">
        <v>0</v>
      </c>
      <c r="W382" s="210"/>
      <c r="X382" s="210"/>
      <c r="Y382" s="210"/>
    </row>
    <row r="383">
      <c r="A383" s="204" t="s">
        <v>4941</v>
      </c>
      <c r="B383" s="205" t="s">
        <v>788</v>
      </c>
      <c r="C383" s="204" t="s">
        <v>177</v>
      </c>
      <c r="D383" s="204">
        <v>46.0</v>
      </c>
      <c r="E383" s="206">
        <v>0.0</v>
      </c>
      <c r="F383" s="204" t="s">
        <v>4759</v>
      </c>
      <c r="G383" s="204" t="s">
        <v>4856</v>
      </c>
      <c r="H383" s="204">
        <v>0.0</v>
      </c>
      <c r="I383" s="207">
        <v>0.0</v>
      </c>
      <c r="J383" s="208" t="s">
        <v>538</v>
      </c>
      <c r="K383" s="204">
        <v>4.0</v>
      </c>
      <c r="L383" s="207">
        <v>0.0</v>
      </c>
      <c r="M383" s="204">
        <v>0.0</v>
      </c>
      <c r="N383" s="204">
        <v>0.0</v>
      </c>
      <c r="O383" s="209" t="b">
        <v>0</v>
      </c>
      <c r="P383" s="209" t="b">
        <v>0</v>
      </c>
      <c r="Q383" s="204" t="s">
        <v>4762</v>
      </c>
      <c r="R383" s="204" t="s">
        <v>4815</v>
      </c>
      <c r="S383" s="204" t="s">
        <v>4816</v>
      </c>
      <c r="T383" s="204">
        <v>20.0</v>
      </c>
      <c r="U383" s="204">
        <v>40.0</v>
      </c>
      <c r="V383" s="209" t="b">
        <v>0</v>
      </c>
      <c r="W383" s="210"/>
      <c r="X383" s="210"/>
      <c r="Y383" s="210"/>
    </row>
    <row r="384">
      <c r="A384" s="204" t="s">
        <v>4941</v>
      </c>
      <c r="B384" s="205" t="s">
        <v>632</v>
      </c>
      <c r="C384" s="204" t="s">
        <v>241</v>
      </c>
      <c r="D384" s="204">
        <v>46.0</v>
      </c>
      <c r="E384" s="206">
        <v>-2.0</v>
      </c>
      <c r="F384" s="204" t="s">
        <v>4759</v>
      </c>
      <c r="G384" s="204" t="s">
        <v>4856</v>
      </c>
      <c r="H384" s="204">
        <v>0.0</v>
      </c>
      <c r="I384" s="207">
        <v>0.0</v>
      </c>
      <c r="J384" s="208" t="s">
        <v>538</v>
      </c>
      <c r="K384" s="204">
        <v>16.0</v>
      </c>
      <c r="L384" s="207">
        <v>0.0</v>
      </c>
      <c r="M384" s="211">
        <v>0.2604166666666667</v>
      </c>
      <c r="N384" s="207">
        <v>0.26875</v>
      </c>
      <c r="O384" s="209" t="b">
        <v>1</v>
      </c>
      <c r="P384" s="209" t="b">
        <v>0</v>
      </c>
      <c r="Q384" s="204" t="s">
        <v>4762</v>
      </c>
      <c r="R384" s="204" t="s">
        <v>4815</v>
      </c>
      <c r="S384" s="204" t="s">
        <v>4816</v>
      </c>
      <c r="T384" s="204">
        <v>40.0</v>
      </c>
      <c r="U384" s="204">
        <v>60.0</v>
      </c>
      <c r="V384" s="209" t="b">
        <v>0</v>
      </c>
      <c r="W384" s="210"/>
      <c r="X384" s="210"/>
      <c r="Y384" s="210"/>
    </row>
    <row r="385">
      <c r="A385" s="204" t="s">
        <v>4941</v>
      </c>
      <c r="B385" s="205" t="s">
        <v>840</v>
      </c>
      <c r="C385" s="204" t="s">
        <v>151</v>
      </c>
      <c r="D385" s="204">
        <v>46.0</v>
      </c>
      <c r="E385" s="206">
        <v>-2.0</v>
      </c>
      <c r="F385" s="204" t="s">
        <v>4759</v>
      </c>
      <c r="G385" s="204" t="s">
        <v>4856</v>
      </c>
      <c r="H385" s="204">
        <v>0.0</v>
      </c>
      <c r="I385" s="207">
        <v>0.25</v>
      </c>
      <c r="J385" s="208" t="s">
        <v>538</v>
      </c>
      <c r="K385" s="204">
        <v>31.0</v>
      </c>
      <c r="L385" s="207">
        <v>0.21041666666666667</v>
      </c>
      <c r="M385" s="204">
        <v>0.0</v>
      </c>
      <c r="N385" s="204">
        <v>0.0</v>
      </c>
      <c r="O385" s="209" t="b">
        <v>1</v>
      </c>
      <c r="P385" s="209" t="b">
        <v>0</v>
      </c>
      <c r="Q385" s="204" t="s">
        <v>4773</v>
      </c>
      <c r="R385" s="204" t="s">
        <v>4815</v>
      </c>
      <c r="S385" s="204" t="s">
        <v>4815</v>
      </c>
      <c r="T385" s="204">
        <v>40.0</v>
      </c>
      <c r="U385" s="204">
        <v>60.0</v>
      </c>
      <c r="V385" s="209" t="b">
        <v>0</v>
      </c>
      <c r="W385" s="210"/>
      <c r="X385" s="210"/>
      <c r="Y385" s="210"/>
    </row>
    <row r="386">
      <c r="A386" s="204" t="s">
        <v>4941</v>
      </c>
      <c r="B386" s="205" t="s">
        <v>5021</v>
      </c>
      <c r="C386" s="204" t="s">
        <v>241</v>
      </c>
      <c r="D386" s="204">
        <v>46.0</v>
      </c>
      <c r="E386" s="206">
        <v>-2.0</v>
      </c>
      <c r="F386" s="204" t="s">
        <v>4759</v>
      </c>
      <c r="G386" s="204" t="s">
        <v>4777</v>
      </c>
      <c r="H386" s="204">
        <v>0.0</v>
      </c>
      <c r="I386" s="207">
        <v>0.25</v>
      </c>
      <c r="J386" s="213" t="s">
        <v>538</v>
      </c>
      <c r="K386" s="204">
        <v>33.0</v>
      </c>
      <c r="L386" s="207">
        <v>0.2326388888888889</v>
      </c>
      <c r="M386" s="204">
        <v>0.0</v>
      </c>
      <c r="N386" s="204">
        <v>0.0</v>
      </c>
      <c r="O386" s="209" t="b">
        <v>1</v>
      </c>
      <c r="P386" s="209" t="b">
        <v>0</v>
      </c>
      <c r="Q386" s="204" t="s">
        <v>4773</v>
      </c>
      <c r="R386" s="204" t="s">
        <v>4815</v>
      </c>
      <c r="S386" s="204" t="s">
        <v>4815</v>
      </c>
      <c r="T386" s="204">
        <v>20.0</v>
      </c>
      <c r="U386" s="204">
        <v>60.0</v>
      </c>
      <c r="V386" s="209" t="b">
        <v>0</v>
      </c>
      <c r="W386" s="210"/>
      <c r="X386" s="210"/>
      <c r="Y386" s="210"/>
    </row>
    <row r="387">
      <c r="A387" s="204" t="s">
        <v>4941</v>
      </c>
      <c r="B387" s="205" t="s">
        <v>5022</v>
      </c>
      <c r="C387" s="204" t="s">
        <v>121</v>
      </c>
      <c r="D387" s="204">
        <v>46.0</v>
      </c>
      <c r="E387" s="206">
        <v>5.789473684E-4</v>
      </c>
      <c r="F387" s="204" t="s">
        <v>4759</v>
      </c>
      <c r="G387" s="204" t="s">
        <v>4777</v>
      </c>
      <c r="H387" s="204">
        <v>2.0</v>
      </c>
      <c r="I387" s="207">
        <v>0.24305555555555555</v>
      </c>
      <c r="J387" s="213" t="s">
        <v>4789</v>
      </c>
      <c r="K387" s="204">
        <v>2.0</v>
      </c>
      <c r="L387" s="207">
        <v>0.020833333333333332</v>
      </c>
      <c r="M387" s="206">
        <v>0.0</v>
      </c>
      <c r="N387" s="206">
        <v>0.0</v>
      </c>
      <c r="O387" s="209" t="b">
        <v>0</v>
      </c>
      <c r="P387" s="209" t="b">
        <v>0</v>
      </c>
      <c r="Q387" s="204" t="s">
        <v>4773</v>
      </c>
      <c r="R387" s="204" t="s">
        <v>4815</v>
      </c>
      <c r="S387" s="204" t="s">
        <v>4815</v>
      </c>
      <c r="T387" s="204">
        <v>40.0</v>
      </c>
      <c r="U387" s="204">
        <v>60.0</v>
      </c>
      <c r="V387" s="209" t="b">
        <v>0</v>
      </c>
      <c r="W387" s="210"/>
      <c r="X387" s="210"/>
      <c r="Y387" s="210"/>
    </row>
    <row r="388">
      <c r="A388" s="204" t="s">
        <v>4941</v>
      </c>
      <c r="B388" s="205" t="s">
        <v>799</v>
      </c>
      <c r="C388" s="204" t="s">
        <v>197</v>
      </c>
      <c r="D388" s="204">
        <v>46.0</v>
      </c>
      <c r="E388" s="206">
        <v>-2.0</v>
      </c>
      <c r="F388" s="204" t="s">
        <v>4759</v>
      </c>
      <c r="G388" s="204" t="s">
        <v>4760</v>
      </c>
      <c r="H388" s="204">
        <v>0.0</v>
      </c>
      <c r="I388" s="207">
        <v>0.0</v>
      </c>
      <c r="J388" s="208" t="s">
        <v>538</v>
      </c>
      <c r="K388" s="204">
        <v>21.0</v>
      </c>
      <c r="L388" s="207">
        <v>0.0</v>
      </c>
      <c r="M388" s="204">
        <v>0.0</v>
      </c>
      <c r="N388" s="204">
        <v>0.0</v>
      </c>
      <c r="O388" s="209" t="b">
        <v>1</v>
      </c>
      <c r="P388" s="209" t="b">
        <v>0</v>
      </c>
      <c r="Q388" s="204" t="s">
        <v>4762</v>
      </c>
      <c r="R388" s="204" t="s">
        <v>4797</v>
      </c>
      <c r="S388" s="204" t="s">
        <v>4797</v>
      </c>
      <c r="T388" s="204">
        <v>40.0</v>
      </c>
      <c r="U388" s="204">
        <v>60.0</v>
      </c>
      <c r="V388" s="209" t="b">
        <v>0</v>
      </c>
      <c r="W388" s="210"/>
      <c r="X388" s="210"/>
      <c r="Y388" s="210"/>
    </row>
    <row r="389">
      <c r="A389" s="204" t="s">
        <v>4941</v>
      </c>
      <c r="B389" s="205" t="s">
        <v>635</v>
      </c>
      <c r="C389" s="204" t="s">
        <v>143</v>
      </c>
      <c r="D389" s="204">
        <v>44.0</v>
      </c>
      <c r="E389" s="206">
        <v>0.01142105263</v>
      </c>
      <c r="F389" s="204" t="s">
        <v>4759</v>
      </c>
      <c r="G389" s="204" t="s">
        <v>4777</v>
      </c>
      <c r="H389" s="204">
        <v>5.0</v>
      </c>
      <c r="I389" s="207">
        <v>0.2638888888888889</v>
      </c>
      <c r="J389" s="208" t="s">
        <v>4858</v>
      </c>
      <c r="K389" s="204">
        <v>5.0</v>
      </c>
      <c r="L389" s="207">
        <v>0.058333333333333334</v>
      </c>
      <c r="M389" s="204">
        <v>0.0</v>
      </c>
      <c r="N389" s="206">
        <v>0.0</v>
      </c>
      <c r="O389" s="209" t="b">
        <v>0</v>
      </c>
      <c r="P389" s="209" t="b">
        <v>0</v>
      </c>
      <c r="Q389" s="204" t="s">
        <v>4773</v>
      </c>
      <c r="R389" s="204" t="s">
        <v>4815</v>
      </c>
      <c r="S389" s="204" t="s">
        <v>4815</v>
      </c>
      <c r="T389" s="204">
        <v>20.0</v>
      </c>
      <c r="U389" s="204">
        <v>60.0</v>
      </c>
      <c r="V389" s="209" t="b">
        <v>0</v>
      </c>
      <c r="W389" s="210"/>
      <c r="X389" s="210"/>
      <c r="Y389" s="210"/>
    </row>
    <row r="390">
      <c r="A390" s="204" t="s">
        <v>4941</v>
      </c>
      <c r="B390" s="205" t="s">
        <v>5023</v>
      </c>
      <c r="C390" s="204" t="s">
        <v>244</v>
      </c>
      <c r="D390" s="204">
        <v>44.0</v>
      </c>
      <c r="E390" s="206">
        <v>0.1478289474</v>
      </c>
      <c r="F390" s="204" t="s">
        <v>4759</v>
      </c>
      <c r="G390" s="204" t="s">
        <v>4760</v>
      </c>
      <c r="H390" s="204">
        <v>7.0</v>
      </c>
      <c r="I390" s="207">
        <v>0.25277777777777777</v>
      </c>
      <c r="J390" s="208" t="s">
        <v>4843</v>
      </c>
      <c r="K390" s="204">
        <v>7.0</v>
      </c>
      <c r="L390" s="207">
        <v>0.04652777777777778</v>
      </c>
      <c r="M390" s="204">
        <v>0.0</v>
      </c>
      <c r="N390" s="204">
        <v>0.0</v>
      </c>
      <c r="O390" s="209" t="b">
        <v>0</v>
      </c>
      <c r="P390" s="209" t="b">
        <v>0</v>
      </c>
      <c r="Q390" s="204" t="s">
        <v>4762</v>
      </c>
      <c r="R390" s="204" t="s">
        <v>4816</v>
      </c>
      <c r="S390" s="204" t="s">
        <v>4816</v>
      </c>
      <c r="T390" s="204">
        <v>40.0</v>
      </c>
      <c r="U390" s="204">
        <v>60.0</v>
      </c>
      <c r="V390" s="209" t="b">
        <v>0</v>
      </c>
      <c r="W390" s="210"/>
      <c r="X390" s="210"/>
      <c r="Y390" s="210"/>
    </row>
    <row r="391">
      <c r="A391" s="204" t="s">
        <v>4941</v>
      </c>
      <c r="B391" s="205" t="s">
        <v>802</v>
      </c>
      <c r="C391" s="204" t="s">
        <v>244</v>
      </c>
      <c r="D391" s="204">
        <v>43.0</v>
      </c>
      <c r="E391" s="206">
        <v>8.421052632E-5</v>
      </c>
      <c r="F391" s="204" t="s">
        <v>4759</v>
      </c>
      <c r="G391" s="204" t="s">
        <v>4777</v>
      </c>
      <c r="H391" s="204">
        <v>1.0</v>
      </c>
      <c r="I391" s="207">
        <v>0.25</v>
      </c>
      <c r="J391" s="213" t="s">
        <v>4794</v>
      </c>
      <c r="K391" s="204">
        <v>1.0</v>
      </c>
      <c r="L391" s="207">
        <v>0.011111111111111112</v>
      </c>
      <c r="M391" s="206">
        <v>0.0</v>
      </c>
      <c r="N391" s="206">
        <v>0.0</v>
      </c>
      <c r="O391" s="209" t="b">
        <v>0</v>
      </c>
      <c r="P391" s="209" t="b">
        <v>0</v>
      </c>
      <c r="Q391" s="204" t="s">
        <v>4773</v>
      </c>
      <c r="R391" s="204" t="s">
        <v>4815</v>
      </c>
      <c r="S391" s="204" t="s">
        <v>4815</v>
      </c>
      <c r="T391" s="204">
        <v>40.0</v>
      </c>
      <c r="U391" s="204">
        <v>60.0</v>
      </c>
      <c r="V391" s="209" t="b">
        <v>0</v>
      </c>
      <c r="W391" s="210"/>
      <c r="X391" s="210"/>
      <c r="Y391" s="210"/>
    </row>
    <row r="392">
      <c r="A392" s="204" t="s">
        <v>4941</v>
      </c>
      <c r="B392" s="205" t="s">
        <v>5024</v>
      </c>
      <c r="C392" s="204" t="s">
        <v>241</v>
      </c>
      <c r="D392" s="204">
        <v>43.0</v>
      </c>
      <c r="E392" s="206">
        <v>0.1148684211</v>
      </c>
      <c r="F392" s="204" t="s">
        <v>4744</v>
      </c>
      <c r="G392" s="204" t="s">
        <v>4760</v>
      </c>
      <c r="H392" s="204">
        <v>6.0</v>
      </c>
      <c r="I392" s="207">
        <v>0.25</v>
      </c>
      <c r="J392" s="213" t="s">
        <v>4794</v>
      </c>
      <c r="K392" s="204">
        <v>6.0</v>
      </c>
      <c r="L392" s="207">
        <v>0.06736111111111111</v>
      </c>
      <c r="M392" s="211">
        <v>0.27152777777777776</v>
      </c>
      <c r="N392" s="206">
        <v>0.0</v>
      </c>
      <c r="O392" s="209" t="b">
        <v>1</v>
      </c>
      <c r="P392" s="209" t="b">
        <v>0</v>
      </c>
      <c r="Q392" s="204" t="s">
        <v>4773</v>
      </c>
      <c r="R392" s="204" t="s">
        <v>4815</v>
      </c>
      <c r="S392" s="204" t="s">
        <v>4815</v>
      </c>
      <c r="T392" s="204">
        <v>40.0</v>
      </c>
      <c r="U392" s="204">
        <v>60.0</v>
      </c>
      <c r="V392" s="209" t="b">
        <v>0</v>
      </c>
      <c r="W392" s="210"/>
      <c r="X392" s="210"/>
      <c r="Y392" s="210"/>
    </row>
    <row r="393">
      <c r="A393" s="204" t="s">
        <v>4941</v>
      </c>
      <c r="B393" s="205" t="s">
        <v>795</v>
      </c>
      <c r="C393" s="204" t="s">
        <v>249</v>
      </c>
      <c r="D393" s="204">
        <v>42.0</v>
      </c>
      <c r="E393" s="206">
        <v>0.005473684211</v>
      </c>
      <c r="F393" s="204" t="s">
        <v>4744</v>
      </c>
      <c r="G393" s="204" t="s">
        <v>4854</v>
      </c>
      <c r="H393" s="204">
        <v>4.0</v>
      </c>
      <c r="I393" s="207">
        <v>0.25</v>
      </c>
      <c r="J393" s="213" t="s">
        <v>4794</v>
      </c>
      <c r="K393" s="204">
        <v>4.0</v>
      </c>
      <c r="L393" s="207">
        <v>0.04513888888888889</v>
      </c>
      <c r="M393" s="211">
        <v>0.2604166666666667</v>
      </c>
      <c r="N393" s="206">
        <v>0.0</v>
      </c>
      <c r="O393" s="209" t="b">
        <v>1</v>
      </c>
      <c r="P393" s="209" t="b">
        <v>0</v>
      </c>
      <c r="Q393" s="204" t="s">
        <v>4747</v>
      </c>
      <c r="R393" s="204" t="s">
        <v>4815</v>
      </c>
      <c r="S393" s="204" t="s">
        <v>4816</v>
      </c>
      <c r="T393" s="204">
        <v>40.0</v>
      </c>
      <c r="U393" s="204">
        <v>60.0</v>
      </c>
      <c r="V393" s="209" t="b">
        <v>0</v>
      </c>
      <c r="W393" s="210"/>
      <c r="X393" s="210"/>
      <c r="Y393" s="210"/>
    </row>
    <row r="394">
      <c r="A394" s="204" t="s">
        <v>5025</v>
      </c>
      <c r="B394" s="205" t="s">
        <v>183</v>
      </c>
      <c r="C394" s="204" t="s">
        <v>116</v>
      </c>
      <c r="D394" s="204">
        <v>92.0</v>
      </c>
      <c r="E394" s="206">
        <v>6.787302632</v>
      </c>
      <c r="F394" s="204" t="s">
        <v>4744</v>
      </c>
      <c r="G394" s="204" t="s">
        <v>5026</v>
      </c>
      <c r="H394" s="204">
        <v>31.0</v>
      </c>
      <c r="I394" s="207">
        <v>0.31875</v>
      </c>
      <c r="J394" s="208" t="s">
        <v>5027</v>
      </c>
      <c r="K394" s="204">
        <v>31.0</v>
      </c>
      <c r="L394" s="207">
        <v>0.26319444444444445</v>
      </c>
      <c r="M394" s="207">
        <v>0.25972222222222224</v>
      </c>
      <c r="N394" s="206">
        <v>0.0</v>
      </c>
      <c r="O394" s="209" t="b">
        <v>0</v>
      </c>
      <c r="P394" s="209" t="b">
        <v>0</v>
      </c>
      <c r="Q394" s="204" t="s">
        <v>4773</v>
      </c>
      <c r="R394" s="212">
        <v>45415.0</v>
      </c>
      <c r="S394" s="212">
        <v>45415.0</v>
      </c>
      <c r="T394" s="204">
        <v>40.0</v>
      </c>
      <c r="U394" s="204">
        <v>60.0</v>
      </c>
      <c r="V394" s="209" t="b">
        <v>1</v>
      </c>
      <c r="W394" s="210"/>
      <c r="X394" s="210"/>
      <c r="Y394" s="210"/>
    </row>
    <row r="395">
      <c r="A395" s="204" t="s">
        <v>5025</v>
      </c>
      <c r="B395" s="205" t="s">
        <v>88</v>
      </c>
      <c r="C395" s="204" t="s">
        <v>90</v>
      </c>
      <c r="D395" s="204">
        <v>86.0</v>
      </c>
      <c r="E395" s="206">
        <v>9.004210526</v>
      </c>
      <c r="F395" s="204" t="s">
        <v>4767</v>
      </c>
      <c r="G395" s="204" t="s">
        <v>5028</v>
      </c>
      <c r="H395" s="204">
        <v>32.0</v>
      </c>
      <c r="I395" s="207">
        <v>0.3145833333333333</v>
      </c>
      <c r="J395" s="208" t="s">
        <v>5015</v>
      </c>
      <c r="K395" s="204">
        <v>32.0</v>
      </c>
      <c r="L395" s="207">
        <v>0.27361111111111114</v>
      </c>
      <c r="M395" s="207">
        <v>0.35833333333333334</v>
      </c>
      <c r="N395" s="206">
        <v>0.0</v>
      </c>
      <c r="O395" s="209" t="b">
        <v>0</v>
      </c>
      <c r="P395" s="209" t="b">
        <v>0</v>
      </c>
      <c r="Q395" s="204" t="s">
        <v>4747</v>
      </c>
      <c r="R395" s="212">
        <v>45604.0</v>
      </c>
      <c r="S395" s="212">
        <v>45477.0</v>
      </c>
      <c r="T395" s="204">
        <v>80.0</v>
      </c>
      <c r="U395" s="204">
        <v>80.0</v>
      </c>
      <c r="V395" s="209" t="b">
        <v>1</v>
      </c>
      <c r="W395" s="210"/>
      <c r="X395" s="210"/>
      <c r="Y395" s="210"/>
    </row>
    <row r="396">
      <c r="A396" s="204" t="s">
        <v>5025</v>
      </c>
      <c r="B396" s="205" t="s">
        <v>260</v>
      </c>
      <c r="C396" s="204" t="s">
        <v>90</v>
      </c>
      <c r="D396" s="204">
        <v>83.0</v>
      </c>
      <c r="E396" s="206">
        <v>11.54539474</v>
      </c>
      <c r="F396" s="204" t="s">
        <v>4744</v>
      </c>
      <c r="G396" s="204" t="s">
        <v>5029</v>
      </c>
      <c r="H396" s="204">
        <v>35.0</v>
      </c>
      <c r="I396" s="207">
        <v>0.31666666666666665</v>
      </c>
      <c r="J396" s="213" t="s">
        <v>5030</v>
      </c>
      <c r="K396" s="204">
        <v>35.0</v>
      </c>
      <c r="L396" s="207">
        <v>0.2902777777777778</v>
      </c>
      <c r="M396" s="211">
        <v>0.2875</v>
      </c>
      <c r="N396" s="211">
        <v>0.28958333333333336</v>
      </c>
      <c r="O396" s="209" t="b">
        <v>0</v>
      </c>
      <c r="P396" s="209" t="b">
        <v>0</v>
      </c>
      <c r="Q396" s="204" t="s">
        <v>4747</v>
      </c>
      <c r="R396" s="212">
        <v>45477.0</v>
      </c>
      <c r="S396" s="212">
        <v>45415.0</v>
      </c>
      <c r="T396" s="204">
        <v>60.0</v>
      </c>
      <c r="U396" s="204">
        <v>80.0</v>
      </c>
      <c r="V396" s="209" t="b">
        <v>1</v>
      </c>
      <c r="W396" s="210"/>
      <c r="X396" s="210"/>
      <c r="Y396" s="210"/>
    </row>
    <row r="397">
      <c r="A397" s="204" t="s">
        <v>5025</v>
      </c>
      <c r="B397" s="205" t="s">
        <v>656</v>
      </c>
      <c r="C397" s="204" t="s">
        <v>238</v>
      </c>
      <c r="D397" s="204">
        <v>81.0</v>
      </c>
      <c r="E397" s="206">
        <v>7.529407895</v>
      </c>
      <c r="F397" s="204" t="s">
        <v>4744</v>
      </c>
      <c r="G397" s="204" t="s">
        <v>5031</v>
      </c>
      <c r="H397" s="204">
        <v>21.0</v>
      </c>
      <c r="I397" s="207">
        <v>0.2847222222222222</v>
      </c>
      <c r="J397" s="208" t="s">
        <v>4977</v>
      </c>
      <c r="K397" s="204">
        <v>21.0</v>
      </c>
      <c r="L397" s="207">
        <v>0.17291666666666666</v>
      </c>
      <c r="M397" s="207">
        <v>0.2763888888888889</v>
      </c>
      <c r="N397" s="211">
        <v>0.31666666666666665</v>
      </c>
      <c r="O397" s="209" t="b">
        <v>0</v>
      </c>
      <c r="P397" s="209" t="b">
        <v>0</v>
      </c>
      <c r="Q397" s="204" t="s">
        <v>4747</v>
      </c>
      <c r="R397" s="212">
        <v>45604.0</v>
      </c>
      <c r="S397" s="212">
        <v>45604.0</v>
      </c>
      <c r="T397" s="204">
        <v>60.0</v>
      </c>
      <c r="U397" s="204">
        <v>80.0</v>
      </c>
      <c r="V397" s="209" t="b">
        <v>0</v>
      </c>
      <c r="W397" s="210"/>
      <c r="X397" s="210"/>
      <c r="Y397" s="210"/>
    </row>
    <row r="398">
      <c r="A398" s="204" t="s">
        <v>5025</v>
      </c>
      <c r="B398" s="205" t="s">
        <v>614</v>
      </c>
      <c r="C398" s="204" t="s">
        <v>98</v>
      </c>
      <c r="D398" s="204">
        <v>80.0</v>
      </c>
      <c r="E398" s="206">
        <v>7.735526316</v>
      </c>
      <c r="F398" s="204" t="s">
        <v>4744</v>
      </c>
      <c r="G398" s="204" t="s">
        <v>5032</v>
      </c>
      <c r="H398" s="204">
        <v>28.0</v>
      </c>
      <c r="I398" s="207">
        <v>0.2875</v>
      </c>
      <c r="J398" s="213" t="s">
        <v>4985</v>
      </c>
      <c r="K398" s="204">
        <v>28.0</v>
      </c>
      <c r="L398" s="207">
        <v>0.2326388888888889</v>
      </c>
      <c r="M398" s="211">
        <v>0.26180555555555557</v>
      </c>
      <c r="N398" s="211">
        <v>0.2604166666666667</v>
      </c>
      <c r="O398" s="209" t="b">
        <v>1</v>
      </c>
      <c r="P398" s="209" t="b">
        <v>0</v>
      </c>
      <c r="Q398" s="204" t="s">
        <v>4747</v>
      </c>
      <c r="R398" s="212">
        <v>45477.0</v>
      </c>
      <c r="S398" s="212">
        <v>45415.0</v>
      </c>
      <c r="T398" s="204">
        <v>60.0</v>
      </c>
      <c r="U398" s="204">
        <v>80.0</v>
      </c>
      <c r="V398" s="209" t="b">
        <v>1</v>
      </c>
      <c r="W398" s="210"/>
      <c r="X398" s="210"/>
      <c r="Y398" s="210"/>
    </row>
    <row r="399">
      <c r="A399" s="204" t="s">
        <v>5025</v>
      </c>
      <c r="B399" s="205" t="s">
        <v>5033</v>
      </c>
      <c r="C399" s="204" t="s">
        <v>121</v>
      </c>
      <c r="D399" s="204">
        <v>78.0</v>
      </c>
      <c r="E399" s="206">
        <v>7.474539474</v>
      </c>
      <c r="F399" s="204" t="s">
        <v>4759</v>
      </c>
      <c r="G399" s="204" t="s">
        <v>5034</v>
      </c>
      <c r="H399" s="204">
        <v>33.0</v>
      </c>
      <c r="I399" s="207">
        <v>0.3402777777777778</v>
      </c>
      <c r="J399" s="208" t="s">
        <v>5035</v>
      </c>
      <c r="K399" s="204">
        <v>33.0</v>
      </c>
      <c r="L399" s="207">
        <v>0.3104166666666667</v>
      </c>
      <c r="M399" s="204">
        <v>0.0</v>
      </c>
      <c r="N399" s="207">
        <v>0.2652777777777778</v>
      </c>
      <c r="O399" s="209" t="b">
        <v>1</v>
      </c>
      <c r="P399" s="209" t="b">
        <v>0</v>
      </c>
      <c r="Q399" s="204" t="s">
        <v>4752</v>
      </c>
      <c r="R399" s="212">
        <v>45604.0</v>
      </c>
      <c r="S399" s="212">
        <v>45415.0</v>
      </c>
      <c r="T399" s="204">
        <v>60.0</v>
      </c>
      <c r="U399" s="204">
        <v>80.0</v>
      </c>
      <c r="V399" s="209" t="b">
        <v>1</v>
      </c>
      <c r="W399" s="210"/>
      <c r="X399" s="210"/>
      <c r="Y399" s="210"/>
    </row>
    <row r="400">
      <c r="A400" s="204" t="s">
        <v>5025</v>
      </c>
      <c r="B400" s="205" t="s">
        <v>180</v>
      </c>
      <c r="C400" s="204" t="s">
        <v>113</v>
      </c>
      <c r="D400" s="204">
        <v>76.0</v>
      </c>
      <c r="E400" s="206">
        <v>6.360526316</v>
      </c>
      <c r="F400" s="204" t="s">
        <v>4767</v>
      </c>
      <c r="G400" s="204" t="s">
        <v>4946</v>
      </c>
      <c r="H400" s="204">
        <v>26.0</v>
      </c>
      <c r="I400" s="207">
        <v>0.2875</v>
      </c>
      <c r="J400" s="208" t="s">
        <v>4985</v>
      </c>
      <c r="K400" s="204">
        <v>26.0</v>
      </c>
      <c r="L400" s="207">
        <v>0.20833333333333334</v>
      </c>
      <c r="M400" s="207">
        <v>0.32222222222222224</v>
      </c>
      <c r="N400" s="211">
        <v>0.3</v>
      </c>
      <c r="O400" s="209" t="b">
        <v>0</v>
      </c>
      <c r="P400" s="209" t="b">
        <v>0</v>
      </c>
      <c r="Q400" s="204" t="s">
        <v>4747</v>
      </c>
      <c r="R400" s="212">
        <v>45604.0</v>
      </c>
      <c r="S400" s="212">
        <v>45477.0</v>
      </c>
      <c r="T400" s="204">
        <v>80.0</v>
      </c>
      <c r="U400" s="204">
        <v>80.0</v>
      </c>
      <c r="V400" s="209" t="b">
        <v>0</v>
      </c>
      <c r="W400" s="210"/>
      <c r="X400" s="210"/>
      <c r="Y400" s="210"/>
    </row>
    <row r="401">
      <c r="A401" s="204" t="s">
        <v>5025</v>
      </c>
      <c r="B401" s="205" t="s">
        <v>173</v>
      </c>
      <c r="C401" s="204" t="s">
        <v>162</v>
      </c>
      <c r="D401" s="204">
        <v>75.0</v>
      </c>
      <c r="E401" s="206">
        <v>5.228157895</v>
      </c>
      <c r="F401" s="204" t="s">
        <v>4744</v>
      </c>
      <c r="G401" s="204" t="s">
        <v>5036</v>
      </c>
      <c r="H401" s="204">
        <v>29.0</v>
      </c>
      <c r="I401" s="207">
        <v>0.30486111111111114</v>
      </c>
      <c r="J401" s="208" t="s">
        <v>5037</v>
      </c>
      <c r="K401" s="204">
        <v>29.0</v>
      </c>
      <c r="L401" s="207">
        <v>0.25277777777777777</v>
      </c>
      <c r="M401" s="211">
        <v>0.29791666666666666</v>
      </c>
      <c r="N401" s="211">
        <v>0.30833333333333335</v>
      </c>
      <c r="O401" s="209" t="b">
        <v>0</v>
      </c>
      <c r="P401" s="209" t="b">
        <v>0</v>
      </c>
      <c r="Q401" s="204" t="s">
        <v>4747</v>
      </c>
      <c r="R401" s="212">
        <v>45604.0</v>
      </c>
      <c r="S401" s="212">
        <v>45477.0</v>
      </c>
      <c r="T401" s="204">
        <v>60.0</v>
      </c>
      <c r="U401" s="204">
        <v>40.0</v>
      </c>
      <c r="V401" s="209" t="b">
        <v>0</v>
      </c>
      <c r="W401" s="210"/>
      <c r="X401" s="210"/>
      <c r="Y401" s="210"/>
    </row>
    <row r="402">
      <c r="A402" s="204" t="s">
        <v>5025</v>
      </c>
      <c r="B402" s="205" t="s">
        <v>422</v>
      </c>
      <c r="C402" s="204" t="s">
        <v>143</v>
      </c>
      <c r="D402" s="204">
        <v>74.0</v>
      </c>
      <c r="E402" s="206">
        <v>3.378947368</v>
      </c>
      <c r="F402" s="204" t="s">
        <v>4767</v>
      </c>
      <c r="G402" s="204" t="s">
        <v>4760</v>
      </c>
      <c r="H402" s="204">
        <v>32.0</v>
      </c>
      <c r="I402" s="207">
        <v>0.26319444444444445</v>
      </c>
      <c r="J402" s="208" t="s">
        <v>4852</v>
      </c>
      <c r="K402" s="204">
        <v>32.0</v>
      </c>
      <c r="L402" s="207">
        <v>0.2326388888888889</v>
      </c>
      <c r="M402" s="207">
        <v>0.30694444444444446</v>
      </c>
      <c r="N402" s="206">
        <v>0.0</v>
      </c>
      <c r="O402" s="209" t="b">
        <v>0</v>
      </c>
      <c r="P402" s="209" t="b">
        <v>0</v>
      </c>
      <c r="Q402" s="204" t="s">
        <v>4773</v>
      </c>
      <c r="R402" s="212">
        <v>45415.0</v>
      </c>
      <c r="S402" s="212">
        <v>45415.0</v>
      </c>
      <c r="T402" s="204">
        <v>60.0</v>
      </c>
      <c r="U402" s="204">
        <v>60.0</v>
      </c>
      <c r="V402" s="209" t="b">
        <v>0</v>
      </c>
      <c r="W402" s="210"/>
      <c r="X402" s="210"/>
      <c r="Y402" s="210"/>
    </row>
    <row r="403">
      <c r="A403" s="204" t="s">
        <v>5025</v>
      </c>
      <c r="B403" s="205" t="s">
        <v>178</v>
      </c>
      <c r="C403" s="204" t="s">
        <v>90</v>
      </c>
      <c r="D403" s="204">
        <v>72.0</v>
      </c>
      <c r="E403" s="206">
        <v>-2.0</v>
      </c>
      <c r="F403" s="204" t="s">
        <v>4759</v>
      </c>
      <c r="G403" s="204" t="s">
        <v>5038</v>
      </c>
      <c r="H403" s="204">
        <v>0.0</v>
      </c>
      <c r="I403" s="207">
        <v>0.0</v>
      </c>
      <c r="J403" s="208" t="s">
        <v>538</v>
      </c>
      <c r="K403" s="204">
        <v>24.0</v>
      </c>
      <c r="L403" s="207">
        <v>0.0</v>
      </c>
      <c r="M403" s="204">
        <v>0.0</v>
      </c>
      <c r="N403" s="204">
        <v>0.0</v>
      </c>
      <c r="O403" s="209" t="b">
        <v>1</v>
      </c>
      <c r="P403" s="209" t="b">
        <v>0</v>
      </c>
      <c r="Q403" s="204" t="s">
        <v>4747</v>
      </c>
      <c r="R403" s="212">
        <v>45477.0</v>
      </c>
      <c r="S403" s="212">
        <v>45477.0</v>
      </c>
      <c r="T403" s="204">
        <v>60.0</v>
      </c>
      <c r="U403" s="204">
        <v>60.0</v>
      </c>
      <c r="V403" s="209" t="b">
        <v>0</v>
      </c>
      <c r="W403" s="210"/>
      <c r="X403" s="210"/>
      <c r="Y403" s="210"/>
    </row>
    <row r="404">
      <c r="A404" s="204" t="s">
        <v>5025</v>
      </c>
      <c r="B404" s="205" t="s">
        <v>368</v>
      </c>
      <c r="C404" s="204" t="s">
        <v>116</v>
      </c>
      <c r="D404" s="204">
        <v>70.0</v>
      </c>
      <c r="E404" s="206">
        <v>-3.0</v>
      </c>
      <c r="F404" s="204" t="s">
        <v>4759</v>
      </c>
      <c r="G404" s="204" t="s">
        <v>4862</v>
      </c>
      <c r="H404" s="204">
        <v>0.0</v>
      </c>
      <c r="I404" s="207">
        <v>0.0</v>
      </c>
      <c r="J404" s="208" t="s">
        <v>538</v>
      </c>
      <c r="K404" s="204">
        <v>0.0</v>
      </c>
      <c r="L404" s="207">
        <v>0.0</v>
      </c>
      <c r="M404" s="211">
        <v>0.26944444444444443</v>
      </c>
      <c r="N404" s="211">
        <v>0.2590277777777778</v>
      </c>
      <c r="O404" s="209" t="b">
        <v>1</v>
      </c>
      <c r="P404" s="209" t="b">
        <v>1</v>
      </c>
      <c r="Q404" s="204" t="s">
        <v>4747</v>
      </c>
      <c r="R404" s="212">
        <v>45477.0</v>
      </c>
      <c r="S404" s="212">
        <v>45477.0</v>
      </c>
      <c r="T404" s="204">
        <v>60.0</v>
      </c>
      <c r="U404" s="204">
        <v>60.0</v>
      </c>
      <c r="V404" s="209" t="b">
        <v>0</v>
      </c>
      <c r="W404" s="210"/>
      <c r="X404" s="210"/>
      <c r="Y404" s="210"/>
    </row>
    <row r="405">
      <c r="A405" s="204" t="s">
        <v>5025</v>
      </c>
      <c r="B405" s="205" t="s">
        <v>5039</v>
      </c>
      <c r="C405" s="204" t="s">
        <v>121</v>
      </c>
      <c r="D405" s="204">
        <v>70.0</v>
      </c>
      <c r="E405" s="206">
        <v>1.885263158</v>
      </c>
      <c r="F405" s="204" t="s">
        <v>4767</v>
      </c>
      <c r="G405" s="204" t="s">
        <v>4859</v>
      </c>
      <c r="H405" s="204">
        <v>24.0</v>
      </c>
      <c r="I405" s="207">
        <v>0.2590277777777778</v>
      </c>
      <c r="J405" s="213" t="s">
        <v>4839</v>
      </c>
      <c r="K405" s="204">
        <v>24.0</v>
      </c>
      <c r="L405" s="207">
        <v>0.19305555555555556</v>
      </c>
      <c r="M405" s="211">
        <v>0.2798611111111111</v>
      </c>
      <c r="N405" s="211">
        <v>0.2569444444444444</v>
      </c>
      <c r="O405" s="209" t="b">
        <v>0</v>
      </c>
      <c r="P405" s="209" t="b">
        <v>0</v>
      </c>
      <c r="Q405" s="204" t="s">
        <v>4773</v>
      </c>
      <c r="R405" s="212">
        <v>45415.0</v>
      </c>
      <c r="S405" s="212">
        <v>45477.0</v>
      </c>
      <c r="T405" s="204">
        <v>40.0</v>
      </c>
      <c r="U405" s="204">
        <v>60.0</v>
      </c>
      <c r="V405" s="209" t="b">
        <v>0</v>
      </c>
      <c r="W405" s="210"/>
      <c r="X405" s="210"/>
      <c r="Y405" s="210"/>
    </row>
    <row r="406">
      <c r="A406" s="204" t="s">
        <v>5025</v>
      </c>
      <c r="B406" s="205" t="s">
        <v>451</v>
      </c>
      <c r="C406" s="204" t="s">
        <v>113</v>
      </c>
      <c r="D406" s="204">
        <v>69.0</v>
      </c>
      <c r="E406" s="206">
        <v>-2.0</v>
      </c>
      <c r="F406" s="204" t="s">
        <v>4759</v>
      </c>
      <c r="G406" s="204" t="s">
        <v>5040</v>
      </c>
      <c r="H406" s="204">
        <v>0.0</v>
      </c>
      <c r="I406" s="207">
        <v>0.0</v>
      </c>
      <c r="J406" s="213" t="s">
        <v>538</v>
      </c>
      <c r="K406" s="204">
        <v>36.0</v>
      </c>
      <c r="L406" s="207">
        <v>0.0</v>
      </c>
      <c r="M406" s="206">
        <v>0.0</v>
      </c>
      <c r="N406" s="206">
        <v>0.0</v>
      </c>
      <c r="O406" s="209" t="b">
        <v>1</v>
      </c>
      <c r="P406" s="209" t="b">
        <v>0</v>
      </c>
      <c r="Q406" s="204" t="s">
        <v>4773</v>
      </c>
      <c r="R406" s="212">
        <v>45415.0</v>
      </c>
      <c r="S406" s="204" t="s">
        <v>4815</v>
      </c>
      <c r="T406" s="204">
        <v>20.0</v>
      </c>
      <c r="U406" s="204">
        <v>60.0</v>
      </c>
      <c r="V406" s="209" t="b">
        <v>0</v>
      </c>
      <c r="W406" s="210"/>
      <c r="X406" s="210"/>
      <c r="Y406" s="210"/>
    </row>
    <row r="407">
      <c r="A407" s="204" t="s">
        <v>5025</v>
      </c>
      <c r="B407" s="205" t="s">
        <v>858</v>
      </c>
      <c r="C407" s="204" t="s">
        <v>121</v>
      </c>
      <c r="D407" s="204">
        <v>69.0</v>
      </c>
      <c r="E407" s="206">
        <v>3.111973684</v>
      </c>
      <c r="F407" s="204" t="s">
        <v>4744</v>
      </c>
      <c r="G407" s="204" t="s">
        <v>4924</v>
      </c>
      <c r="H407" s="204">
        <v>18.0</v>
      </c>
      <c r="I407" s="207">
        <v>0.28055555555555556</v>
      </c>
      <c r="J407" s="208" t="s">
        <v>4828</v>
      </c>
      <c r="K407" s="204">
        <v>18.0</v>
      </c>
      <c r="L407" s="207">
        <v>0.13402777777777777</v>
      </c>
      <c r="M407" s="207">
        <v>0.25416666666666665</v>
      </c>
      <c r="N407" s="207">
        <v>0.27847222222222223</v>
      </c>
      <c r="O407" s="209" t="b">
        <v>0</v>
      </c>
      <c r="P407" s="209" t="b">
        <v>0</v>
      </c>
      <c r="Q407" s="204" t="s">
        <v>4773</v>
      </c>
      <c r="R407" s="212">
        <v>45415.0</v>
      </c>
      <c r="S407" s="204" t="s">
        <v>4815</v>
      </c>
      <c r="T407" s="204">
        <v>40.0</v>
      </c>
      <c r="U407" s="204">
        <v>60.0</v>
      </c>
      <c r="V407" s="209" t="b">
        <v>0</v>
      </c>
      <c r="W407" s="210"/>
      <c r="X407" s="210"/>
      <c r="Y407" s="210"/>
    </row>
    <row r="408">
      <c r="A408" s="204" t="s">
        <v>5025</v>
      </c>
      <c r="B408" s="205" t="s">
        <v>4978</v>
      </c>
      <c r="C408" s="204" t="s">
        <v>113</v>
      </c>
      <c r="D408" s="204">
        <v>67.0</v>
      </c>
      <c r="E408" s="206">
        <v>0.0</v>
      </c>
      <c r="F408" s="204" t="s">
        <v>4759</v>
      </c>
      <c r="G408" s="204" t="s">
        <v>5008</v>
      </c>
      <c r="H408" s="204">
        <v>0.0</v>
      </c>
      <c r="I408" s="207">
        <v>0.0</v>
      </c>
      <c r="J408" s="208" t="s">
        <v>538</v>
      </c>
      <c r="K408" s="204">
        <v>0.0</v>
      </c>
      <c r="L408" s="207">
        <v>0.0</v>
      </c>
      <c r="M408" s="204">
        <v>0.0</v>
      </c>
      <c r="N408" s="206">
        <v>0.0</v>
      </c>
      <c r="O408" s="209" t="b">
        <v>0</v>
      </c>
      <c r="P408" s="209" t="b">
        <v>0</v>
      </c>
      <c r="Q408" s="204" t="s">
        <v>4773</v>
      </c>
      <c r="R408" s="204" t="s">
        <v>4815</v>
      </c>
      <c r="S408" s="204" t="s">
        <v>4815</v>
      </c>
      <c r="T408" s="204">
        <v>40.0</v>
      </c>
      <c r="U408" s="204">
        <v>40.0</v>
      </c>
      <c r="V408" s="209" t="b">
        <v>0</v>
      </c>
      <c r="W408" s="210"/>
      <c r="X408" s="210"/>
      <c r="Y408" s="210"/>
    </row>
    <row r="409">
      <c r="A409" s="204" t="s">
        <v>5025</v>
      </c>
      <c r="B409" s="205" t="s">
        <v>482</v>
      </c>
      <c r="C409" s="204" t="s">
        <v>264</v>
      </c>
      <c r="D409" s="204">
        <v>66.0</v>
      </c>
      <c r="E409" s="206">
        <v>0.0</v>
      </c>
      <c r="F409" s="204" t="s">
        <v>4759</v>
      </c>
      <c r="G409" s="204" t="s">
        <v>5041</v>
      </c>
      <c r="H409" s="204">
        <v>0.0</v>
      </c>
      <c r="I409" s="207">
        <v>0.0</v>
      </c>
      <c r="J409" s="213" t="s">
        <v>538</v>
      </c>
      <c r="K409" s="204">
        <v>0.0</v>
      </c>
      <c r="L409" s="207">
        <v>0.0</v>
      </c>
      <c r="M409" s="206">
        <v>0.0</v>
      </c>
      <c r="N409" s="206">
        <v>0.0</v>
      </c>
      <c r="O409" s="209" t="b">
        <v>0</v>
      </c>
      <c r="P409" s="209" t="b">
        <v>0</v>
      </c>
      <c r="Q409" s="204" t="s">
        <v>4747</v>
      </c>
      <c r="R409" s="212">
        <v>45415.0</v>
      </c>
      <c r="S409" s="212">
        <v>45477.0</v>
      </c>
      <c r="T409" s="204">
        <v>20.0</v>
      </c>
      <c r="U409" s="204">
        <v>60.0</v>
      </c>
      <c r="V409" s="209" t="b">
        <v>0</v>
      </c>
      <c r="W409" s="210"/>
      <c r="X409" s="210"/>
      <c r="Y409" s="210"/>
    </row>
    <row r="410">
      <c r="A410" s="204" t="s">
        <v>5025</v>
      </c>
      <c r="B410" s="205" t="s">
        <v>442</v>
      </c>
      <c r="C410" s="204" t="s">
        <v>162</v>
      </c>
      <c r="D410" s="204">
        <v>65.0</v>
      </c>
      <c r="E410" s="206">
        <v>0.0</v>
      </c>
      <c r="F410" s="204" t="s">
        <v>4759</v>
      </c>
      <c r="G410" s="204" t="s">
        <v>4910</v>
      </c>
      <c r="H410" s="204">
        <v>0.0</v>
      </c>
      <c r="I410" s="207">
        <v>0.0</v>
      </c>
      <c r="J410" s="213" t="s">
        <v>538</v>
      </c>
      <c r="K410" s="204">
        <v>0.0</v>
      </c>
      <c r="L410" s="207">
        <v>0.0</v>
      </c>
      <c r="M410" s="206">
        <v>0.0</v>
      </c>
      <c r="N410" s="206">
        <v>0.0</v>
      </c>
      <c r="O410" s="209" t="b">
        <v>0</v>
      </c>
      <c r="P410" s="209" t="b">
        <v>0</v>
      </c>
      <c r="Q410" s="204" t="s">
        <v>4762</v>
      </c>
      <c r="R410" s="204" t="s">
        <v>4815</v>
      </c>
      <c r="S410" s="204" t="s">
        <v>4815</v>
      </c>
      <c r="T410" s="204">
        <v>40.0</v>
      </c>
      <c r="U410" s="204">
        <v>60.0</v>
      </c>
      <c r="V410" s="209" t="b">
        <v>0</v>
      </c>
      <c r="W410" s="210"/>
      <c r="X410" s="210"/>
      <c r="Y410" s="210"/>
    </row>
    <row r="411">
      <c r="A411" s="204" t="s">
        <v>5025</v>
      </c>
      <c r="B411" s="205" t="s">
        <v>262</v>
      </c>
      <c r="C411" s="204" t="s">
        <v>264</v>
      </c>
      <c r="D411" s="204">
        <v>65.0</v>
      </c>
      <c r="E411" s="206">
        <v>1.12875</v>
      </c>
      <c r="F411" s="204" t="s">
        <v>4767</v>
      </c>
      <c r="G411" s="204" t="s">
        <v>4921</v>
      </c>
      <c r="H411" s="204">
        <v>19.0</v>
      </c>
      <c r="I411" s="207">
        <v>0.26875</v>
      </c>
      <c r="J411" s="208" t="s">
        <v>4911</v>
      </c>
      <c r="K411" s="204">
        <v>19.0</v>
      </c>
      <c r="L411" s="207">
        <v>0.12569444444444444</v>
      </c>
      <c r="M411" s="207">
        <v>0.3173611111111111</v>
      </c>
      <c r="N411" s="204">
        <v>0.0</v>
      </c>
      <c r="O411" s="209" t="b">
        <v>0</v>
      </c>
      <c r="P411" s="209" t="b">
        <v>0</v>
      </c>
      <c r="Q411" s="204" t="s">
        <v>4747</v>
      </c>
      <c r="R411" s="212">
        <v>45604.0</v>
      </c>
      <c r="S411" s="204" t="s">
        <v>4815</v>
      </c>
      <c r="T411" s="204">
        <v>40.0</v>
      </c>
      <c r="U411" s="204">
        <v>60.0</v>
      </c>
      <c r="V411" s="209" t="b">
        <v>0</v>
      </c>
      <c r="W411" s="210"/>
      <c r="X411" s="210"/>
      <c r="Y411" s="210"/>
    </row>
    <row r="412">
      <c r="A412" s="204" t="s">
        <v>5025</v>
      </c>
      <c r="B412" s="205" t="s">
        <v>853</v>
      </c>
      <c r="C412" s="204" t="s">
        <v>98</v>
      </c>
      <c r="D412" s="204">
        <v>65.0</v>
      </c>
      <c r="E412" s="206">
        <v>1.770394737</v>
      </c>
      <c r="F412" s="204" t="s">
        <v>4767</v>
      </c>
      <c r="G412" s="204" t="s">
        <v>5042</v>
      </c>
      <c r="H412" s="204">
        <v>23.0</v>
      </c>
      <c r="I412" s="207">
        <v>0.26944444444444443</v>
      </c>
      <c r="J412" s="208" t="s">
        <v>4830</v>
      </c>
      <c r="K412" s="204">
        <v>23.0</v>
      </c>
      <c r="L412" s="207">
        <v>0.1875</v>
      </c>
      <c r="M412" s="207">
        <v>0.2902777777777778</v>
      </c>
      <c r="N412" s="204">
        <v>0.0</v>
      </c>
      <c r="O412" s="209" t="b">
        <v>0</v>
      </c>
      <c r="P412" s="209" t="b">
        <v>0</v>
      </c>
      <c r="Q412" s="204" t="s">
        <v>4747</v>
      </c>
      <c r="R412" s="212">
        <v>45415.0</v>
      </c>
      <c r="S412" s="212">
        <v>45415.0</v>
      </c>
      <c r="T412" s="204">
        <v>60.0</v>
      </c>
      <c r="U412" s="204">
        <v>60.0</v>
      </c>
      <c r="V412" s="209" t="b">
        <v>0</v>
      </c>
      <c r="W412" s="210"/>
      <c r="X412" s="210"/>
      <c r="Y412" s="210"/>
    </row>
    <row r="413">
      <c r="A413" s="204" t="s">
        <v>5025</v>
      </c>
      <c r="B413" s="205" t="s">
        <v>363</v>
      </c>
      <c r="C413" s="204" t="s">
        <v>249</v>
      </c>
      <c r="D413" s="204">
        <v>64.0</v>
      </c>
      <c r="E413" s="206">
        <v>1.060263158</v>
      </c>
      <c r="F413" s="204" t="s">
        <v>4744</v>
      </c>
      <c r="G413" s="204" t="s">
        <v>4949</v>
      </c>
      <c r="H413" s="204">
        <v>17.0</v>
      </c>
      <c r="I413" s="207">
        <v>0.3111111111111111</v>
      </c>
      <c r="J413" s="208" t="s">
        <v>4998</v>
      </c>
      <c r="K413" s="204">
        <v>17.0</v>
      </c>
      <c r="L413" s="207">
        <v>0.1361111111111111</v>
      </c>
      <c r="M413" s="207">
        <v>0.3111111111111111</v>
      </c>
      <c r="N413" s="207">
        <v>0.25</v>
      </c>
      <c r="O413" s="209" t="b">
        <v>1</v>
      </c>
      <c r="P413" s="209" t="b">
        <v>0</v>
      </c>
      <c r="Q413" s="204" t="s">
        <v>4747</v>
      </c>
      <c r="R413" s="212">
        <v>45415.0</v>
      </c>
      <c r="S413" s="204" t="s">
        <v>4815</v>
      </c>
      <c r="T413" s="204">
        <v>40.0</v>
      </c>
      <c r="U413" s="204">
        <v>60.0</v>
      </c>
      <c r="V413" s="209" t="b">
        <v>0</v>
      </c>
      <c r="W413" s="210"/>
      <c r="X413" s="210"/>
      <c r="Y413" s="210"/>
    </row>
    <row r="414">
      <c r="A414" s="204" t="s">
        <v>5025</v>
      </c>
      <c r="B414" s="205" t="s">
        <v>383</v>
      </c>
      <c r="C414" s="204" t="s">
        <v>238</v>
      </c>
      <c r="D414" s="204">
        <v>62.0</v>
      </c>
      <c r="E414" s="206">
        <v>0.8715789474</v>
      </c>
      <c r="F414" s="204" t="s">
        <v>4767</v>
      </c>
      <c r="G414" s="204" t="s">
        <v>5043</v>
      </c>
      <c r="H414" s="204">
        <v>16.0</v>
      </c>
      <c r="I414" s="207">
        <v>0.2763888888888889</v>
      </c>
      <c r="J414" s="208" t="s">
        <v>4831</v>
      </c>
      <c r="K414" s="204">
        <v>16.0</v>
      </c>
      <c r="L414" s="207">
        <v>0.1361111111111111</v>
      </c>
      <c r="M414" s="207">
        <v>0.29305555555555557</v>
      </c>
      <c r="N414" s="207">
        <v>0.2951388888888889</v>
      </c>
      <c r="O414" s="209" t="b">
        <v>0</v>
      </c>
      <c r="P414" s="209" t="b">
        <v>0</v>
      </c>
      <c r="Q414" s="204" t="s">
        <v>4747</v>
      </c>
      <c r="R414" s="212">
        <v>45477.0</v>
      </c>
      <c r="S414" s="212">
        <v>45415.0</v>
      </c>
      <c r="T414" s="204">
        <v>40.0</v>
      </c>
      <c r="U414" s="204">
        <v>60.0</v>
      </c>
      <c r="V414" s="209" t="b">
        <v>0</v>
      </c>
      <c r="W414" s="210"/>
      <c r="X414" s="210"/>
      <c r="Y414" s="210"/>
    </row>
    <row r="415">
      <c r="A415" s="204" t="s">
        <v>5025</v>
      </c>
      <c r="B415" s="205" t="s">
        <v>475</v>
      </c>
      <c r="C415" s="204" t="s">
        <v>151</v>
      </c>
      <c r="D415" s="204">
        <v>60.0</v>
      </c>
      <c r="E415" s="206">
        <v>-2.0</v>
      </c>
      <c r="F415" s="204" t="s">
        <v>4759</v>
      </c>
      <c r="G415" s="204" t="s">
        <v>4825</v>
      </c>
      <c r="H415" s="204">
        <v>0.0</v>
      </c>
      <c r="I415" s="207">
        <v>0.2916666666666667</v>
      </c>
      <c r="J415" s="208" t="s">
        <v>538</v>
      </c>
      <c r="K415" s="204">
        <v>28.0</v>
      </c>
      <c r="L415" s="207">
        <v>0.22916666666666666</v>
      </c>
      <c r="M415" s="206">
        <v>0.0</v>
      </c>
      <c r="N415" s="204">
        <v>0.0</v>
      </c>
      <c r="O415" s="209" t="b">
        <v>1</v>
      </c>
      <c r="P415" s="209" t="b">
        <v>0</v>
      </c>
      <c r="Q415" s="204" t="s">
        <v>4773</v>
      </c>
      <c r="R415" s="204" t="s">
        <v>4815</v>
      </c>
      <c r="S415" s="204" t="s">
        <v>4815</v>
      </c>
      <c r="T415" s="204">
        <v>40.0</v>
      </c>
      <c r="U415" s="204">
        <v>60.0</v>
      </c>
      <c r="V415" s="209" t="b">
        <v>0</v>
      </c>
      <c r="W415" s="210"/>
      <c r="X415" s="210"/>
      <c r="Y415" s="210"/>
    </row>
    <row r="416">
      <c r="A416" s="204" t="s">
        <v>5025</v>
      </c>
      <c r="B416" s="205" t="s">
        <v>367</v>
      </c>
      <c r="C416" s="204" t="s">
        <v>256</v>
      </c>
      <c r="D416" s="204">
        <v>57.0</v>
      </c>
      <c r="E416" s="206">
        <v>2.808223684</v>
      </c>
      <c r="F416" s="204" t="s">
        <v>4744</v>
      </c>
      <c r="G416" s="204" t="s">
        <v>5044</v>
      </c>
      <c r="H416" s="204">
        <v>15.0</v>
      </c>
      <c r="I416" s="207">
        <v>0.30069444444444443</v>
      </c>
      <c r="J416" s="208" t="s">
        <v>4982</v>
      </c>
      <c r="K416" s="204">
        <v>15.0</v>
      </c>
      <c r="L416" s="207">
        <v>0.13402777777777777</v>
      </c>
      <c r="M416" s="207">
        <v>0.2798611111111111</v>
      </c>
      <c r="N416" s="207">
        <v>0.3034722222222222</v>
      </c>
      <c r="O416" s="209" t="b">
        <v>0</v>
      </c>
      <c r="P416" s="209" t="b">
        <v>0</v>
      </c>
      <c r="Q416" s="204" t="s">
        <v>4747</v>
      </c>
      <c r="R416" s="212">
        <v>45415.0</v>
      </c>
      <c r="S416" s="212">
        <v>45415.0</v>
      </c>
      <c r="T416" s="204">
        <v>40.0</v>
      </c>
      <c r="U416" s="204">
        <v>60.0</v>
      </c>
      <c r="V416" s="209" t="b">
        <v>0</v>
      </c>
      <c r="W416" s="210"/>
      <c r="X416" s="210"/>
      <c r="Y416" s="210"/>
    </row>
    <row r="417">
      <c r="A417" s="204" t="s">
        <v>5025</v>
      </c>
      <c r="B417" s="205" t="s">
        <v>580</v>
      </c>
      <c r="C417" s="204" t="s">
        <v>241</v>
      </c>
      <c r="D417" s="204">
        <v>55.0</v>
      </c>
      <c r="E417" s="206">
        <v>-0.1978289474</v>
      </c>
      <c r="F417" s="204" t="s">
        <v>4759</v>
      </c>
      <c r="G417" s="204" t="s">
        <v>5004</v>
      </c>
      <c r="H417" s="204">
        <v>23.0</v>
      </c>
      <c r="I417" s="207">
        <v>0.27708333333333335</v>
      </c>
      <c r="J417" s="208" t="s">
        <v>4909</v>
      </c>
      <c r="K417" s="204">
        <v>23.0</v>
      </c>
      <c r="L417" s="207">
        <v>0.19236111111111112</v>
      </c>
      <c r="M417" s="204">
        <v>0.0</v>
      </c>
      <c r="N417" s="204">
        <v>0.0</v>
      </c>
      <c r="O417" s="209" t="b">
        <v>1</v>
      </c>
      <c r="P417" s="209" t="b">
        <v>0</v>
      </c>
      <c r="Q417" s="204" t="s">
        <v>4747</v>
      </c>
      <c r="R417" s="212">
        <v>45415.0</v>
      </c>
      <c r="S417" s="212">
        <v>45415.0</v>
      </c>
      <c r="T417" s="204">
        <v>60.0</v>
      </c>
      <c r="U417" s="204">
        <v>60.0</v>
      </c>
      <c r="V417" s="209" t="b">
        <v>0</v>
      </c>
      <c r="W417" s="210"/>
      <c r="X417" s="210"/>
      <c r="Y417" s="210"/>
    </row>
    <row r="418">
      <c r="A418" s="204" t="s">
        <v>5025</v>
      </c>
      <c r="B418" s="205" t="s">
        <v>655</v>
      </c>
      <c r="C418" s="204" t="s">
        <v>244</v>
      </c>
      <c r="D418" s="204">
        <v>54.0</v>
      </c>
      <c r="E418" s="206">
        <v>3.784013158</v>
      </c>
      <c r="F418" s="204" t="s">
        <v>4744</v>
      </c>
      <c r="G418" s="204" t="s">
        <v>4856</v>
      </c>
      <c r="H418" s="204">
        <v>23.0</v>
      </c>
      <c r="I418" s="207">
        <v>0.27291666666666664</v>
      </c>
      <c r="J418" s="208" t="s">
        <v>4867</v>
      </c>
      <c r="K418" s="204">
        <v>23.0</v>
      </c>
      <c r="L418" s="207">
        <v>0.18958333333333333</v>
      </c>
      <c r="M418" s="207">
        <v>0.2638888888888889</v>
      </c>
      <c r="N418" s="211">
        <v>0.2763888888888889</v>
      </c>
      <c r="O418" s="209" t="b">
        <v>0</v>
      </c>
      <c r="P418" s="209" t="b">
        <v>0</v>
      </c>
      <c r="Q418" s="204" t="s">
        <v>4773</v>
      </c>
      <c r="R418" s="204" t="s">
        <v>4815</v>
      </c>
      <c r="S418" s="204" t="s">
        <v>4815</v>
      </c>
      <c r="T418" s="204">
        <v>40.0</v>
      </c>
      <c r="U418" s="204">
        <v>60.0</v>
      </c>
      <c r="V418" s="209" t="b">
        <v>0</v>
      </c>
      <c r="W418" s="210"/>
      <c r="X418" s="210"/>
      <c r="Y418" s="210"/>
    </row>
    <row r="419">
      <c r="A419" s="204" t="s">
        <v>5025</v>
      </c>
      <c r="B419" s="205" t="s">
        <v>659</v>
      </c>
      <c r="C419" s="204" t="s">
        <v>151</v>
      </c>
      <c r="D419" s="204">
        <v>54.0</v>
      </c>
      <c r="E419" s="206">
        <v>1.656907895</v>
      </c>
      <c r="F419" s="204" t="s">
        <v>4759</v>
      </c>
      <c r="G419" s="204" t="s">
        <v>4913</v>
      </c>
      <c r="H419" s="204">
        <v>23.0</v>
      </c>
      <c r="I419" s="207">
        <v>0.26875</v>
      </c>
      <c r="J419" s="213" t="s">
        <v>4911</v>
      </c>
      <c r="K419" s="204">
        <v>23.0</v>
      </c>
      <c r="L419" s="207">
        <v>0.1701388888888889</v>
      </c>
      <c r="M419" s="206">
        <v>0.0</v>
      </c>
      <c r="N419" s="206">
        <v>0.0</v>
      </c>
      <c r="O419" s="209" t="b">
        <v>0</v>
      </c>
      <c r="P419" s="209" t="b">
        <v>0</v>
      </c>
      <c r="Q419" s="204" t="s">
        <v>4773</v>
      </c>
      <c r="R419" s="204" t="s">
        <v>4815</v>
      </c>
      <c r="S419" s="204" t="s">
        <v>4815</v>
      </c>
      <c r="T419" s="204">
        <v>40.0</v>
      </c>
      <c r="U419" s="204">
        <v>40.0</v>
      </c>
      <c r="V419" s="209" t="b">
        <v>0</v>
      </c>
      <c r="W419" s="210"/>
      <c r="X419" s="210"/>
      <c r="Y419" s="210"/>
    </row>
    <row r="420">
      <c r="A420" s="204" t="s">
        <v>5025</v>
      </c>
      <c r="B420" s="205" t="s">
        <v>5045</v>
      </c>
      <c r="C420" s="204" t="s">
        <v>244</v>
      </c>
      <c r="D420" s="204">
        <v>53.0</v>
      </c>
      <c r="E420" s="206">
        <v>0.0</v>
      </c>
      <c r="F420" s="204" t="s">
        <v>4759</v>
      </c>
      <c r="G420" s="204" t="s">
        <v>4907</v>
      </c>
      <c r="H420" s="204">
        <v>0.0</v>
      </c>
      <c r="I420" s="207">
        <v>0.0</v>
      </c>
      <c r="J420" s="208" t="s">
        <v>538</v>
      </c>
      <c r="K420" s="204">
        <v>0.0</v>
      </c>
      <c r="L420" s="207">
        <v>0.0</v>
      </c>
      <c r="M420" s="206">
        <v>0.0</v>
      </c>
      <c r="N420" s="206">
        <v>0.0</v>
      </c>
      <c r="O420" s="209" t="b">
        <v>0</v>
      </c>
      <c r="P420" s="209" t="b">
        <v>0</v>
      </c>
      <c r="Q420" s="204" t="s">
        <v>4773</v>
      </c>
      <c r="R420" s="204" t="s">
        <v>4815</v>
      </c>
      <c r="S420" s="204" t="s">
        <v>4815</v>
      </c>
      <c r="T420" s="204">
        <v>40.0</v>
      </c>
      <c r="U420" s="204">
        <v>60.0</v>
      </c>
      <c r="V420" s="209" t="b">
        <v>0</v>
      </c>
      <c r="W420" s="210"/>
      <c r="X420" s="210"/>
      <c r="Y420" s="210"/>
    </row>
    <row r="421">
      <c r="A421" s="204" t="s">
        <v>5025</v>
      </c>
      <c r="B421" s="205" t="s">
        <v>453</v>
      </c>
      <c r="C421" s="204" t="s">
        <v>259</v>
      </c>
      <c r="D421" s="204">
        <v>53.0</v>
      </c>
      <c r="E421" s="206">
        <v>7.837894737</v>
      </c>
      <c r="F421" s="204" t="s">
        <v>4744</v>
      </c>
      <c r="G421" s="204" t="s">
        <v>4825</v>
      </c>
      <c r="H421" s="204">
        <v>24.0</v>
      </c>
      <c r="I421" s="207">
        <v>0.2763888888888889</v>
      </c>
      <c r="J421" s="213" t="s">
        <v>4831</v>
      </c>
      <c r="K421" s="204">
        <v>24.0</v>
      </c>
      <c r="L421" s="207">
        <v>0.18611111111111112</v>
      </c>
      <c r="M421" s="211">
        <v>0.2638888888888889</v>
      </c>
      <c r="N421" s="206">
        <v>0.0</v>
      </c>
      <c r="O421" s="209" t="b">
        <v>0</v>
      </c>
      <c r="P421" s="209" t="b">
        <v>0</v>
      </c>
      <c r="Q421" s="204" t="s">
        <v>4773</v>
      </c>
      <c r="R421" s="212">
        <v>45415.0</v>
      </c>
      <c r="S421" s="212">
        <v>45415.0</v>
      </c>
      <c r="T421" s="204">
        <v>20.0</v>
      </c>
      <c r="U421" s="204">
        <v>80.0</v>
      </c>
      <c r="V421" s="209" t="b">
        <v>0</v>
      </c>
      <c r="W421" s="210"/>
      <c r="X421" s="210"/>
      <c r="Y421" s="210"/>
    </row>
    <row r="422">
      <c r="A422" s="204" t="s">
        <v>5025</v>
      </c>
      <c r="B422" s="205" t="s">
        <v>5046</v>
      </c>
      <c r="C422" s="204" t="s">
        <v>264</v>
      </c>
      <c r="D422" s="204">
        <v>52.0</v>
      </c>
      <c r="E422" s="206">
        <v>0.0</v>
      </c>
      <c r="F422" s="204" t="s">
        <v>4759</v>
      </c>
      <c r="G422" s="204" t="s">
        <v>4760</v>
      </c>
      <c r="H422" s="204">
        <v>0.0</v>
      </c>
      <c r="I422" s="207">
        <v>0.0</v>
      </c>
      <c r="J422" s="208" t="s">
        <v>538</v>
      </c>
      <c r="K422" s="204">
        <v>28.0</v>
      </c>
      <c r="L422" s="207">
        <v>0.0</v>
      </c>
      <c r="M422" s="204">
        <v>0.0</v>
      </c>
      <c r="N422" s="204">
        <v>0.0</v>
      </c>
      <c r="O422" s="209" t="b">
        <v>0</v>
      </c>
      <c r="P422" s="209" t="b">
        <v>0</v>
      </c>
      <c r="Q422" s="204" t="s">
        <v>4762</v>
      </c>
      <c r="R422" s="204" t="s">
        <v>4815</v>
      </c>
      <c r="S422" s="204" t="s">
        <v>4815</v>
      </c>
      <c r="T422" s="204">
        <v>20.0</v>
      </c>
      <c r="U422" s="204">
        <v>60.0</v>
      </c>
      <c r="V422" s="209" t="b">
        <v>0</v>
      </c>
      <c r="W422" s="210"/>
      <c r="X422" s="210"/>
      <c r="Y422" s="210"/>
    </row>
    <row r="423">
      <c r="A423" s="204" t="s">
        <v>5025</v>
      </c>
      <c r="B423" s="205" t="s">
        <v>5047</v>
      </c>
      <c r="C423" s="204" t="s">
        <v>162</v>
      </c>
      <c r="D423" s="204">
        <v>52.0</v>
      </c>
      <c r="E423" s="206">
        <v>-0.9235526316</v>
      </c>
      <c r="F423" s="204" t="s">
        <v>4767</v>
      </c>
      <c r="G423" s="204" t="s">
        <v>4907</v>
      </c>
      <c r="H423" s="204">
        <v>18.0</v>
      </c>
      <c r="I423" s="207">
        <v>0.2652777777777778</v>
      </c>
      <c r="J423" s="208" t="s">
        <v>4845</v>
      </c>
      <c r="K423" s="204">
        <v>18.0</v>
      </c>
      <c r="L423" s="207">
        <v>0.12708333333333333</v>
      </c>
      <c r="M423" s="207">
        <v>0.29375</v>
      </c>
      <c r="N423" s="204">
        <v>0.0</v>
      </c>
      <c r="O423" s="209" t="b">
        <v>1</v>
      </c>
      <c r="P423" s="209" t="b">
        <v>0</v>
      </c>
      <c r="Q423" s="204" t="s">
        <v>4762</v>
      </c>
      <c r="R423" s="204" t="s">
        <v>4815</v>
      </c>
      <c r="S423" s="204" t="s">
        <v>4815</v>
      </c>
      <c r="T423" s="204">
        <v>20.0</v>
      </c>
      <c r="U423" s="204">
        <v>40.0</v>
      </c>
      <c r="V423" s="209" t="b">
        <v>0</v>
      </c>
      <c r="W423" s="210"/>
      <c r="X423" s="210"/>
      <c r="Y423" s="210"/>
    </row>
    <row r="424">
      <c r="A424" s="204" t="s">
        <v>5025</v>
      </c>
      <c r="B424" s="205" t="s">
        <v>508</v>
      </c>
      <c r="C424" s="204" t="s">
        <v>259</v>
      </c>
      <c r="D424" s="204">
        <v>52.0</v>
      </c>
      <c r="E424" s="206">
        <v>2.000072368</v>
      </c>
      <c r="F424" s="204" t="s">
        <v>4767</v>
      </c>
      <c r="G424" s="204" t="s">
        <v>4896</v>
      </c>
      <c r="H424" s="204">
        <v>1.0</v>
      </c>
      <c r="I424" s="207">
        <v>0.24305555555555555</v>
      </c>
      <c r="J424" s="208" t="s">
        <v>4789</v>
      </c>
      <c r="K424" s="204">
        <v>1.0</v>
      </c>
      <c r="L424" s="207">
        <v>0.010416666666666666</v>
      </c>
      <c r="M424" s="207">
        <v>0.27708333333333335</v>
      </c>
      <c r="N424" s="206">
        <v>0.0</v>
      </c>
      <c r="O424" s="209" t="b">
        <v>1</v>
      </c>
      <c r="P424" s="209" t="b">
        <v>0</v>
      </c>
      <c r="Q424" s="204" t="s">
        <v>4773</v>
      </c>
      <c r="R424" s="212">
        <v>45415.0</v>
      </c>
      <c r="S424" s="212">
        <v>45477.0</v>
      </c>
      <c r="T424" s="204">
        <v>40.0</v>
      </c>
      <c r="U424" s="204">
        <v>80.0</v>
      </c>
      <c r="V424" s="209" t="b">
        <v>0</v>
      </c>
      <c r="W424" s="210"/>
      <c r="X424" s="210"/>
      <c r="Y424" s="210"/>
    </row>
    <row r="425">
      <c r="A425" s="204" t="s">
        <v>5025</v>
      </c>
      <c r="B425" s="205" t="s">
        <v>5048</v>
      </c>
      <c r="C425" s="204" t="s">
        <v>256</v>
      </c>
      <c r="D425" s="204">
        <v>51.0</v>
      </c>
      <c r="E425" s="206">
        <v>0.2131578947</v>
      </c>
      <c r="F425" s="204" t="s">
        <v>4767</v>
      </c>
      <c r="G425" s="204" t="s">
        <v>4844</v>
      </c>
      <c r="H425" s="204">
        <v>8.0</v>
      </c>
      <c r="I425" s="207">
        <v>0.2673611111111111</v>
      </c>
      <c r="J425" s="213" t="s">
        <v>4841</v>
      </c>
      <c r="K425" s="204">
        <v>8.0</v>
      </c>
      <c r="L425" s="207">
        <v>0.06597222222222222</v>
      </c>
      <c r="M425" s="211">
        <v>0.3020833333333333</v>
      </c>
      <c r="N425" s="204">
        <v>0.0</v>
      </c>
      <c r="O425" s="209" t="b">
        <v>0</v>
      </c>
      <c r="P425" s="209" t="b">
        <v>0</v>
      </c>
      <c r="Q425" s="204" t="s">
        <v>4762</v>
      </c>
      <c r="R425" s="204" t="s">
        <v>4816</v>
      </c>
      <c r="S425" s="204" t="s">
        <v>4816</v>
      </c>
      <c r="T425" s="204">
        <v>40.0</v>
      </c>
      <c r="U425" s="204">
        <v>60.0</v>
      </c>
      <c r="V425" s="209" t="b">
        <v>0</v>
      </c>
      <c r="W425" s="210"/>
      <c r="X425" s="210"/>
      <c r="Y425" s="210"/>
    </row>
    <row r="426">
      <c r="A426" s="204" t="s">
        <v>5025</v>
      </c>
      <c r="B426" s="205" t="s">
        <v>665</v>
      </c>
      <c r="C426" s="204" t="s">
        <v>241</v>
      </c>
      <c r="D426" s="204">
        <v>50.0</v>
      </c>
      <c r="E426" s="206">
        <v>0.0</v>
      </c>
      <c r="F426" s="204" t="s">
        <v>4759</v>
      </c>
      <c r="G426" s="204" t="s">
        <v>4760</v>
      </c>
      <c r="H426" s="204">
        <v>0.0</v>
      </c>
      <c r="I426" s="207">
        <v>0.0</v>
      </c>
      <c r="J426" s="213" t="s">
        <v>538</v>
      </c>
      <c r="K426" s="204">
        <v>0.0</v>
      </c>
      <c r="L426" s="207">
        <v>0.0</v>
      </c>
      <c r="M426" s="206">
        <v>0.0</v>
      </c>
      <c r="N426" s="206">
        <v>0.0</v>
      </c>
      <c r="O426" s="209" t="b">
        <v>0</v>
      </c>
      <c r="P426" s="209" t="b">
        <v>0</v>
      </c>
      <c r="Q426" s="204" t="s">
        <v>4762</v>
      </c>
      <c r="R426" s="204" t="s">
        <v>4816</v>
      </c>
      <c r="S426" s="204" t="s">
        <v>4816</v>
      </c>
      <c r="T426" s="204">
        <v>20.0</v>
      </c>
      <c r="U426" s="204">
        <v>60.0</v>
      </c>
      <c r="V426" s="209" t="b">
        <v>0</v>
      </c>
      <c r="W426" s="210"/>
      <c r="X426" s="210"/>
      <c r="Y426" s="210"/>
    </row>
    <row r="427">
      <c r="A427" s="204" t="s">
        <v>5025</v>
      </c>
      <c r="B427" s="205" t="s">
        <v>500</v>
      </c>
      <c r="C427" s="204" t="s">
        <v>177</v>
      </c>
      <c r="D427" s="204">
        <v>50.0</v>
      </c>
      <c r="E427" s="206">
        <v>0.0</v>
      </c>
      <c r="F427" s="204" t="s">
        <v>4759</v>
      </c>
      <c r="G427" s="204" t="s">
        <v>4777</v>
      </c>
      <c r="H427" s="204">
        <v>0.0</v>
      </c>
      <c r="I427" s="207">
        <v>0.25</v>
      </c>
      <c r="J427" s="213" t="s">
        <v>538</v>
      </c>
      <c r="K427" s="204">
        <v>26.0</v>
      </c>
      <c r="L427" s="207">
        <v>0.18194444444444444</v>
      </c>
      <c r="M427" s="206">
        <v>0.0</v>
      </c>
      <c r="N427" s="206">
        <v>0.0</v>
      </c>
      <c r="O427" s="209" t="b">
        <v>0</v>
      </c>
      <c r="P427" s="209" t="b">
        <v>0</v>
      </c>
      <c r="Q427" s="204" t="s">
        <v>4762</v>
      </c>
      <c r="R427" s="204" t="s">
        <v>4815</v>
      </c>
      <c r="S427" s="204" t="s">
        <v>4815</v>
      </c>
      <c r="T427" s="204">
        <v>20.0</v>
      </c>
      <c r="U427" s="204">
        <v>60.0</v>
      </c>
      <c r="V427" s="209" t="b">
        <v>0</v>
      </c>
      <c r="W427" s="210"/>
      <c r="X427" s="210"/>
      <c r="Y427" s="210"/>
    </row>
    <row r="428">
      <c r="A428" s="204" t="s">
        <v>5025</v>
      </c>
      <c r="B428" s="205" t="s">
        <v>852</v>
      </c>
      <c r="C428" s="204" t="s">
        <v>241</v>
      </c>
      <c r="D428" s="204">
        <v>50.0</v>
      </c>
      <c r="E428" s="206">
        <v>0.0</v>
      </c>
      <c r="F428" s="204" t="s">
        <v>4759</v>
      </c>
      <c r="G428" s="204" t="s">
        <v>4777</v>
      </c>
      <c r="H428" s="204">
        <v>0.0</v>
      </c>
      <c r="I428" s="207">
        <v>0.25</v>
      </c>
      <c r="J428" s="208" t="s">
        <v>538</v>
      </c>
      <c r="K428" s="204">
        <v>27.0</v>
      </c>
      <c r="L428" s="207">
        <v>0.19305555555555556</v>
      </c>
      <c r="M428" s="206">
        <v>0.0</v>
      </c>
      <c r="N428" s="206">
        <v>0.0</v>
      </c>
      <c r="O428" s="209" t="b">
        <v>0</v>
      </c>
      <c r="P428" s="209" t="b">
        <v>0</v>
      </c>
      <c r="Q428" s="204" t="s">
        <v>4762</v>
      </c>
      <c r="R428" s="204" t="s">
        <v>4815</v>
      </c>
      <c r="S428" s="204" t="s">
        <v>4815</v>
      </c>
      <c r="T428" s="204">
        <v>20.0</v>
      </c>
      <c r="U428" s="204">
        <v>60.0</v>
      </c>
      <c r="V428" s="209" t="b">
        <v>0</v>
      </c>
      <c r="W428" s="210"/>
      <c r="X428" s="210"/>
      <c r="Y428" s="210"/>
    </row>
    <row r="429">
      <c r="A429" s="204" t="s">
        <v>5025</v>
      </c>
      <c r="B429" s="205" t="s">
        <v>5049</v>
      </c>
      <c r="C429" s="204" t="s">
        <v>241</v>
      </c>
      <c r="D429" s="204">
        <v>48.0</v>
      </c>
      <c r="E429" s="206">
        <v>-2.0</v>
      </c>
      <c r="F429" s="204" t="s">
        <v>4759</v>
      </c>
      <c r="G429" s="204" t="s">
        <v>4760</v>
      </c>
      <c r="H429" s="204">
        <v>0.0</v>
      </c>
      <c r="I429" s="207">
        <v>0.25</v>
      </c>
      <c r="J429" s="208" t="s">
        <v>538</v>
      </c>
      <c r="K429" s="204">
        <v>30.0</v>
      </c>
      <c r="L429" s="207">
        <v>0.2263888888888889</v>
      </c>
      <c r="M429" s="206">
        <v>0.0</v>
      </c>
      <c r="N429" s="206">
        <v>0.0</v>
      </c>
      <c r="O429" s="209" t="b">
        <v>1</v>
      </c>
      <c r="P429" s="209" t="b">
        <v>0</v>
      </c>
      <c r="Q429" s="204" t="s">
        <v>4773</v>
      </c>
      <c r="R429" s="204" t="s">
        <v>4815</v>
      </c>
      <c r="S429" s="204" t="s">
        <v>4815</v>
      </c>
      <c r="T429" s="204">
        <v>40.0</v>
      </c>
      <c r="U429" s="204">
        <v>60.0</v>
      </c>
      <c r="V429" s="209" t="b">
        <v>0</v>
      </c>
      <c r="W429" s="210"/>
      <c r="X429" s="210"/>
      <c r="Y429" s="210"/>
    </row>
    <row r="430">
      <c r="A430" s="204" t="s">
        <v>5050</v>
      </c>
      <c r="B430" s="205" t="s">
        <v>139</v>
      </c>
      <c r="C430" s="204" t="s">
        <v>103</v>
      </c>
      <c r="D430" s="204">
        <v>93.0</v>
      </c>
      <c r="E430" s="206">
        <v>5.897434211</v>
      </c>
      <c r="F430" s="204" t="s">
        <v>4744</v>
      </c>
      <c r="G430" s="204" t="s">
        <v>5051</v>
      </c>
      <c r="H430" s="204">
        <v>31.0</v>
      </c>
      <c r="I430" s="207">
        <v>0.3333333333333333</v>
      </c>
      <c r="J430" s="208" t="s">
        <v>5052</v>
      </c>
      <c r="K430" s="204">
        <v>31.0</v>
      </c>
      <c r="L430" s="207">
        <v>0.27569444444444446</v>
      </c>
      <c r="M430" s="207">
        <v>0.30277777777777776</v>
      </c>
      <c r="N430" s="211">
        <v>0.3840277777777778</v>
      </c>
      <c r="O430" s="209" t="b">
        <v>0</v>
      </c>
      <c r="P430" s="209" t="b">
        <v>0</v>
      </c>
      <c r="Q430" s="204" t="s">
        <v>4747</v>
      </c>
      <c r="R430" s="204" t="s">
        <v>5053</v>
      </c>
      <c r="S430" s="212">
        <v>45477.0</v>
      </c>
      <c r="T430" s="204">
        <v>60.0</v>
      </c>
      <c r="U430" s="204">
        <v>60.0</v>
      </c>
      <c r="V430" s="209" t="b">
        <v>0</v>
      </c>
      <c r="W430" s="210"/>
      <c r="X430" s="210"/>
      <c r="Y430" s="210"/>
    </row>
    <row r="431">
      <c r="A431" s="204" t="s">
        <v>5050</v>
      </c>
      <c r="B431" s="205" t="s">
        <v>4758</v>
      </c>
      <c r="C431" s="204" t="s">
        <v>95</v>
      </c>
      <c r="D431" s="204">
        <v>91.0</v>
      </c>
      <c r="E431" s="206">
        <v>11.81263158</v>
      </c>
      <c r="F431" s="204" t="s">
        <v>4744</v>
      </c>
      <c r="G431" s="204" t="s">
        <v>5054</v>
      </c>
      <c r="H431" s="204">
        <v>32.0</v>
      </c>
      <c r="I431" s="207">
        <v>0.38958333333333334</v>
      </c>
      <c r="J431" s="208" t="s">
        <v>5055</v>
      </c>
      <c r="K431" s="204">
        <v>32.0</v>
      </c>
      <c r="L431" s="207">
        <v>0.3347222222222222</v>
      </c>
      <c r="M431" s="207">
        <v>0.34444444444444444</v>
      </c>
      <c r="N431" s="207">
        <v>0.35138888888888886</v>
      </c>
      <c r="O431" s="209" t="b">
        <v>0</v>
      </c>
      <c r="P431" s="209" t="b">
        <v>0</v>
      </c>
      <c r="Q431" s="204" t="s">
        <v>4747</v>
      </c>
      <c r="R431" s="204" t="s">
        <v>5056</v>
      </c>
      <c r="S431" s="212">
        <v>45415.0</v>
      </c>
      <c r="T431" s="204">
        <v>60.0</v>
      </c>
      <c r="U431" s="204">
        <v>80.0</v>
      </c>
      <c r="V431" s="209" t="b">
        <v>1</v>
      </c>
      <c r="W431" s="210"/>
      <c r="X431" s="210"/>
      <c r="Y431" s="210"/>
    </row>
    <row r="432">
      <c r="A432" s="204" t="s">
        <v>5050</v>
      </c>
      <c r="B432" s="205" t="s">
        <v>561</v>
      </c>
      <c r="C432" s="204" t="s">
        <v>116</v>
      </c>
      <c r="D432" s="204">
        <v>90.0</v>
      </c>
      <c r="E432" s="206">
        <v>1.832631579</v>
      </c>
      <c r="F432" s="204" t="s">
        <v>4759</v>
      </c>
      <c r="G432" s="204" t="s">
        <v>5057</v>
      </c>
      <c r="H432" s="204">
        <v>26.0</v>
      </c>
      <c r="I432" s="207">
        <v>0.3506944444444444</v>
      </c>
      <c r="J432" s="208" t="s">
        <v>5058</v>
      </c>
      <c r="K432" s="204">
        <v>26.0</v>
      </c>
      <c r="L432" s="207">
        <v>0.24444444444444444</v>
      </c>
      <c r="M432" s="204">
        <v>0.0</v>
      </c>
      <c r="N432" s="207">
        <v>0.33402777777777776</v>
      </c>
      <c r="O432" s="209" t="b">
        <v>0</v>
      </c>
      <c r="P432" s="209" t="b">
        <v>1</v>
      </c>
      <c r="Q432" s="204" t="s">
        <v>4762</v>
      </c>
      <c r="R432" s="204" t="s">
        <v>4815</v>
      </c>
      <c r="S432" s="204" t="s">
        <v>4815</v>
      </c>
      <c r="T432" s="204">
        <v>60.0</v>
      </c>
      <c r="U432" s="204">
        <v>40.0</v>
      </c>
      <c r="V432" s="209" t="b">
        <v>0</v>
      </c>
      <c r="W432" s="210"/>
      <c r="X432" s="210"/>
      <c r="Y432" s="210"/>
    </row>
    <row r="433">
      <c r="A433" s="204" t="s">
        <v>5050</v>
      </c>
      <c r="B433" s="205" t="s">
        <v>191</v>
      </c>
      <c r="C433" s="204" t="s">
        <v>110</v>
      </c>
      <c r="D433" s="204">
        <v>87.0</v>
      </c>
      <c r="E433" s="206">
        <v>4.787302632</v>
      </c>
      <c r="F433" s="204" t="s">
        <v>4767</v>
      </c>
      <c r="G433" s="204" t="s">
        <v>5059</v>
      </c>
      <c r="H433" s="204">
        <v>31.0</v>
      </c>
      <c r="I433" s="207">
        <v>0.31875</v>
      </c>
      <c r="J433" s="208" t="s">
        <v>5027</v>
      </c>
      <c r="K433" s="204">
        <v>31.0</v>
      </c>
      <c r="L433" s="207">
        <v>0.26319444444444445</v>
      </c>
      <c r="M433" s="207">
        <v>0.3541666666666667</v>
      </c>
      <c r="N433" s="207">
        <v>0.3416666666666667</v>
      </c>
      <c r="O433" s="209" t="b">
        <v>0</v>
      </c>
      <c r="P433" s="209" t="b">
        <v>0</v>
      </c>
      <c r="Q433" s="204" t="s">
        <v>4747</v>
      </c>
      <c r="R433" s="212">
        <v>45604.0</v>
      </c>
      <c r="S433" s="212">
        <v>45477.0</v>
      </c>
      <c r="T433" s="204">
        <v>40.0</v>
      </c>
      <c r="U433" s="204">
        <v>60.0</v>
      </c>
      <c r="V433" s="209" t="b">
        <v>1</v>
      </c>
      <c r="W433" s="210"/>
      <c r="X433" s="210"/>
      <c r="Y433" s="210"/>
    </row>
    <row r="434">
      <c r="A434" s="204" t="s">
        <v>5050</v>
      </c>
      <c r="B434" s="205" t="s">
        <v>185</v>
      </c>
      <c r="C434" s="204" t="s">
        <v>98</v>
      </c>
      <c r="D434" s="204">
        <v>87.0</v>
      </c>
      <c r="E434" s="206">
        <v>5.991710526</v>
      </c>
      <c r="F434" s="204" t="s">
        <v>4744</v>
      </c>
      <c r="G434" s="204" t="s">
        <v>5031</v>
      </c>
      <c r="H434" s="204">
        <v>26.0</v>
      </c>
      <c r="I434" s="207">
        <v>0.35347222222222224</v>
      </c>
      <c r="J434" s="213" t="s">
        <v>5060</v>
      </c>
      <c r="K434" s="204">
        <v>26.0</v>
      </c>
      <c r="L434" s="207">
        <v>0.2659722222222222</v>
      </c>
      <c r="M434" s="211">
        <v>0.35</v>
      </c>
      <c r="N434" s="207">
        <v>0.32013888888888886</v>
      </c>
      <c r="O434" s="209" t="b">
        <v>0</v>
      </c>
      <c r="P434" s="209" t="b">
        <v>0</v>
      </c>
      <c r="Q434" s="204" t="s">
        <v>4747</v>
      </c>
      <c r="R434" s="212">
        <v>45604.0</v>
      </c>
      <c r="S434" s="212">
        <v>45477.0</v>
      </c>
      <c r="T434" s="204">
        <v>60.0</v>
      </c>
      <c r="U434" s="204">
        <v>40.0</v>
      </c>
      <c r="V434" s="209" t="b">
        <v>1</v>
      </c>
      <c r="W434" s="210"/>
      <c r="X434" s="210"/>
      <c r="Y434" s="210"/>
    </row>
    <row r="435">
      <c r="A435" s="204" t="s">
        <v>5050</v>
      </c>
      <c r="B435" s="205" t="s">
        <v>5061</v>
      </c>
      <c r="C435" s="204" t="s">
        <v>143</v>
      </c>
      <c r="D435" s="204">
        <v>87.0</v>
      </c>
      <c r="E435" s="206">
        <v>6.773355263</v>
      </c>
      <c r="F435" s="204" t="s">
        <v>4744</v>
      </c>
      <c r="G435" s="204" t="s">
        <v>5054</v>
      </c>
      <c r="H435" s="204">
        <v>35.0</v>
      </c>
      <c r="I435" s="207">
        <v>0.31319444444444444</v>
      </c>
      <c r="J435" s="208" t="s">
        <v>4952</v>
      </c>
      <c r="K435" s="204">
        <v>35.0</v>
      </c>
      <c r="L435" s="207">
        <v>0.31319444444444444</v>
      </c>
      <c r="M435" s="207">
        <v>0.26875</v>
      </c>
      <c r="N435" s="207">
        <v>0.35694444444444445</v>
      </c>
      <c r="O435" s="209" t="b">
        <v>0</v>
      </c>
      <c r="P435" s="209" t="b">
        <v>0</v>
      </c>
      <c r="Q435" s="204" t="s">
        <v>4773</v>
      </c>
      <c r="R435" s="212">
        <v>45477.0</v>
      </c>
      <c r="S435" s="212">
        <v>45477.0</v>
      </c>
      <c r="T435" s="204">
        <v>60.0</v>
      </c>
      <c r="U435" s="204">
        <v>40.0</v>
      </c>
      <c r="V435" s="209" t="b">
        <v>0</v>
      </c>
      <c r="W435" s="210"/>
      <c r="X435" s="210"/>
      <c r="Y435" s="210"/>
    </row>
    <row r="436">
      <c r="A436" s="204" t="s">
        <v>5050</v>
      </c>
      <c r="B436" s="205" t="s">
        <v>129</v>
      </c>
      <c r="C436" s="204" t="s">
        <v>90</v>
      </c>
      <c r="D436" s="204">
        <v>86.0</v>
      </c>
      <c r="E436" s="206">
        <v>2.72</v>
      </c>
      <c r="F436" s="204" t="s">
        <v>4767</v>
      </c>
      <c r="G436" s="204" t="s">
        <v>5062</v>
      </c>
      <c r="H436" s="204">
        <v>31.0</v>
      </c>
      <c r="I436" s="207">
        <v>0.30972222222222223</v>
      </c>
      <c r="J436" s="208" t="s">
        <v>5063</v>
      </c>
      <c r="K436" s="204">
        <v>31.0</v>
      </c>
      <c r="L436" s="207">
        <v>0.25555555555555554</v>
      </c>
      <c r="M436" s="211">
        <v>0.3375</v>
      </c>
      <c r="N436" s="206">
        <v>0.0</v>
      </c>
      <c r="O436" s="209" t="b">
        <v>1</v>
      </c>
      <c r="P436" s="209" t="b">
        <v>0</v>
      </c>
      <c r="Q436" s="204" t="s">
        <v>4747</v>
      </c>
      <c r="R436" s="204" t="s">
        <v>5056</v>
      </c>
      <c r="S436" s="212">
        <v>45415.0</v>
      </c>
      <c r="T436" s="204">
        <v>60.0</v>
      </c>
      <c r="U436" s="204">
        <v>40.0</v>
      </c>
      <c r="V436" s="209" t="b">
        <v>1</v>
      </c>
      <c r="W436" s="210"/>
      <c r="X436" s="210"/>
      <c r="Y436" s="210"/>
    </row>
    <row r="437">
      <c r="A437" s="204" t="s">
        <v>5050</v>
      </c>
      <c r="B437" s="205" t="s">
        <v>193</v>
      </c>
      <c r="C437" s="204" t="s">
        <v>116</v>
      </c>
      <c r="D437" s="204">
        <v>85.0</v>
      </c>
      <c r="E437" s="206">
        <v>3.100263158</v>
      </c>
      <c r="F437" s="204" t="s">
        <v>4767</v>
      </c>
      <c r="G437" s="204" t="s">
        <v>4817</v>
      </c>
      <c r="H437" s="204">
        <v>28.0</v>
      </c>
      <c r="I437" s="207">
        <v>0.32013888888888886</v>
      </c>
      <c r="J437" s="208" t="s">
        <v>5064</v>
      </c>
      <c r="K437" s="204">
        <v>28.0</v>
      </c>
      <c r="L437" s="207">
        <v>0.25069444444444444</v>
      </c>
      <c r="M437" s="207">
        <v>0.35555555555555557</v>
      </c>
      <c r="N437" s="206">
        <v>0.0</v>
      </c>
      <c r="O437" s="209" t="b">
        <v>0</v>
      </c>
      <c r="P437" s="209" t="b">
        <v>0</v>
      </c>
      <c r="Q437" s="204" t="s">
        <v>4747</v>
      </c>
      <c r="R437" s="212">
        <v>45604.0</v>
      </c>
      <c r="S437" s="212">
        <v>45477.0</v>
      </c>
      <c r="T437" s="204">
        <v>40.0</v>
      </c>
      <c r="U437" s="204">
        <v>40.0</v>
      </c>
      <c r="V437" s="209" t="b">
        <v>0</v>
      </c>
      <c r="W437" s="210"/>
      <c r="X437" s="210"/>
      <c r="Y437" s="210"/>
    </row>
    <row r="438">
      <c r="A438" s="204" t="s">
        <v>5050</v>
      </c>
      <c r="B438" s="205" t="s">
        <v>308</v>
      </c>
      <c r="C438" s="204" t="s">
        <v>113</v>
      </c>
      <c r="D438" s="204">
        <v>82.0</v>
      </c>
      <c r="E438" s="206">
        <v>-0.9934210526</v>
      </c>
      <c r="F438" s="204" t="s">
        <v>4767</v>
      </c>
      <c r="G438" s="204" t="s">
        <v>5065</v>
      </c>
      <c r="H438" s="204">
        <v>17.0</v>
      </c>
      <c r="I438" s="207">
        <v>0.28680555555555554</v>
      </c>
      <c r="J438" s="213" t="s">
        <v>4984</v>
      </c>
      <c r="K438" s="204">
        <v>17.0</v>
      </c>
      <c r="L438" s="207">
        <v>0.125</v>
      </c>
      <c r="M438" s="211">
        <v>0.3486111111111111</v>
      </c>
      <c r="N438" s="206">
        <v>0.0</v>
      </c>
      <c r="O438" s="209" t="b">
        <v>1</v>
      </c>
      <c r="P438" s="209" t="b">
        <v>0</v>
      </c>
      <c r="Q438" s="204" t="s">
        <v>4747</v>
      </c>
      <c r="R438" s="212">
        <v>45604.0</v>
      </c>
      <c r="S438" s="212">
        <v>45477.0</v>
      </c>
      <c r="T438" s="204">
        <v>60.0</v>
      </c>
      <c r="U438" s="204">
        <v>40.0</v>
      </c>
      <c r="V438" s="209" t="b">
        <v>0</v>
      </c>
      <c r="W438" s="210"/>
      <c r="X438" s="210"/>
      <c r="Y438" s="210"/>
    </row>
    <row r="439">
      <c r="A439" s="204" t="s">
        <v>5050</v>
      </c>
      <c r="B439" s="205" t="s">
        <v>4978</v>
      </c>
      <c r="C439" s="204" t="s">
        <v>103</v>
      </c>
      <c r="D439" s="204">
        <v>82.0</v>
      </c>
      <c r="E439" s="206">
        <v>3.797697368</v>
      </c>
      <c r="F439" s="204" t="s">
        <v>4744</v>
      </c>
      <c r="G439" s="204" t="s">
        <v>5066</v>
      </c>
      <c r="H439" s="204">
        <v>27.0</v>
      </c>
      <c r="I439" s="207">
        <v>0.3055555555555556</v>
      </c>
      <c r="J439" s="208" t="s">
        <v>4979</v>
      </c>
      <c r="K439" s="204">
        <v>27.0</v>
      </c>
      <c r="L439" s="207">
        <v>0.22569444444444445</v>
      </c>
      <c r="M439" s="211">
        <v>0.30972222222222223</v>
      </c>
      <c r="N439" s="211">
        <v>0.30486111111111114</v>
      </c>
      <c r="O439" s="209" t="b">
        <v>1</v>
      </c>
      <c r="P439" s="209" t="b">
        <v>0</v>
      </c>
      <c r="Q439" s="204" t="s">
        <v>4747</v>
      </c>
      <c r="R439" s="212">
        <v>45604.0</v>
      </c>
      <c r="S439" s="212">
        <v>45415.0</v>
      </c>
      <c r="T439" s="204">
        <v>60.0</v>
      </c>
      <c r="U439" s="204">
        <v>20.0</v>
      </c>
      <c r="V439" s="209" t="b">
        <v>1</v>
      </c>
      <c r="W439" s="210"/>
      <c r="X439" s="210"/>
      <c r="Y439" s="210"/>
    </row>
    <row r="440">
      <c r="A440" s="204" t="s">
        <v>5050</v>
      </c>
      <c r="B440" s="205" t="s">
        <v>137</v>
      </c>
      <c r="C440" s="204" t="s">
        <v>95</v>
      </c>
      <c r="D440" s="204">
        <v>82.0</v>
      </c>
      <c r="E440" s="206">
        <v>5.617828947</v>
      </c>
      <c r="F440" s="204" t="s">
        <v>4759</v>
      </c>
      <c r="G440" s="204" t="s">
        <v>5067</v>
      </c>
      <c r="H440" s="204">
        <v>33.0</v>
      </c>
      <c r="I440" s="207">
        <v>0.3576388888888889</v>
      </c>
      <c r="J440" s="208" t="s">
        <v>5068</v>
      </c>
      <c r="K440" s="204">
        <v>33.0</v>
      </c>
      <c r="L440" s="207">
        <v>0.29791666666666666</v>
      </c>
      <c r="M440" s="204">
        <v>0.0</v>
      </c>
      <c r="N440" s="204">
        <v>0.0</v>
      </c>
      <c r="O440" s="209" t="b">
        <v>0</v>
      </c>
      <c r="P440" s="209" t="b">
        <v>0</v>
      </c>
      <c r="Q440" s="204" t="s">
        <v>4747</v>
      </c>
      <c r="R440" s="204" t="s">
        <v>5056</v>
      </c>
      <c r="S440" s="212">
        <v>45477.0</v>
      </c>
      <c r="T440" s="204">
        <v>60.0</v>
      </c>
      <c r="U440" s="204">
        <v>60.0</v>
      </c>
      <c r="V440" s="209" t="b">
        <v>1</v>
      </c>
      <c r="W440" s="210"/>
      <c r="X440" s="210"/>
      <c r="Y440" s="210"/>
    </row>
    <row r="441">
      <c r="A441" s="204" t="s">
        <v>5050</v>
      </c>
      <c r="B441" s="205" t="s">
        <v>5069</v>
      </c>
      <c r="C441" s="204" t="s">
        <v>143</v>
      </c>
      <c r="D441" s="204">
        <v>81.0</v>
      </c>
      <c r="E441" s="206">
        <v>-2.0</v>
      </c>
      <c r="F441" s="204" t="s">
        <v>4759</v>
      </c>
      <c r="G441" s="204" t="s">
        <v>5041</v>
      </c>
      <c r="H441" s="204">
        <v>0.0</v>
      </c>
      <c r="I441" s="207">
        <v>0.30416666666666664</v>
      </c>
      <c r="J441" s="208" t="s">
        <v>538</v>
      </c>
      <c r="K441" s="204">
        <v>40.0</v>
      </c>
      <c r="L441" s="207">
        <v>0.3145833333333333</v>
      </c>
      <c r="M441" s="204">
        <v>0.0</v>
      </c>
      <c r="N441" s="204">
        <v>0.0</v>
      </c>
      <c r="O441" s="209" t="b">
        <v>1</v>
      </c>
      <c r="P441" s="209" t="b">
        <v>0</v>
      </c>
      <c r="Q441" s="204" t="s">
        <v>4747</v>
      </c>
      <c r="R441" s="212">
        <v>45604.0</v>
      </c>
      <c r="S441" s="212">
        <v>45415.0</v>
      </c>
      <c r="T441" s="204">
        <v>40.0</v>
      </c>
      <c r="U441" s="204">
        <v>60.0</v>
      </c>
      <c r="V441" s="209" t="b">
        <v>0</v>
      </c>
      <c r="W441" s="210"/>
      <c r="X441" s="210"/>
      <c r="Y441" s="210"/>
    </row>
    <row r="442">
      <c r="A442" s="204" t="s">
        <v>5050</v>
      </c>
      <c r="B442" s="205" t="s">
        <v>135</v>
      </c>
      <c r="C442" s="204" t="s">
        <v>116</v>
      </c>
      <c r="D442" s="204">
        <v>81.0</v>
      </c>
      <c r="E442" s="206">
        <v>1.851578947</v>
      </c>
      <c r="F442" s="204" t="s">
        <v>4759</v>
      </c>
      <c r="G442" s="204" t="s">
        <v>5062</v>
      </c>
      <c r="H442" s="204">
        <v>28.0</v>
      </c>
      <c r="I442" s="207">
        <v>0.30694444444444446</v>
      </c>
      <c r="J442" s="208" t="s">
        <v>4950</v>
      </c>
      <c r="K442" s="204">
        <v>28.0</v>
      </c>
      <c r="L442" s="207">
        <v>0.21944444444444444</v>
      </c>
      <c r="M442" s="204">
        <v>0.0</v>
      </c>
      <c r="N442" s="206">
        <v>0.0</v>
      </c>
      <c r="O442" s="209" t="b">
        <v>1</v>
      </c>
      <c r="P442" s="209" t="b">
        <v>0</v>
      </c>
      <c r="Q442" s="204" t="s">
        <v>4747</v>
      </c>
      <c r="R442" s="204" t="s">
        <v>5056</v>
      </c>
      <c r="S442" s="204" t="s">
        <v>4815</v>
      </c>
      <c r="T442" s="204">
        <v>60.0</v>
      </c>
      <c r="U442" s="204">
        <v>60.0</v>
      </c>
      <c r="V442" s="209" t="b">
        <v>1</v>
      </c>
      <c r="W442" s="210"/>
      <c r="X442" s="210"/>
      <c r="Y442" s="210"/>
    </row>
    <row r="443">
      <c r="A443" s="204" t="s">
        <v>5050</v>
      </c>
      <c r="B443" s="205" t="s">
        <v>133</v>
      </c>
      <c r="C443" s="204" t="s">
        <v>110</v>
      </c>
      <c r="D443" s="204">
        <v>79.0</v>
      </c>
      <c r="E443" s="206">
        <v>-3.0</v>
      </c>
      <c r="F443" s="204" t="s">
        <v>4759</v>
      </c>
      <c r="G443" s="204" t="s">
        <v>5054</v>
      </c>
      <c r="H443" s="204">
        <v>0.0</v>
      </c>
      <c r="I443" s="207">
        <v>0.0</v>
      </c>
      <c r="J443" s="213" t="s">
        <v>538</v>
      </c>
      <c r="K443" s="204">
        <v>0.0</v>
      </c>
      <c r="L443" s="207">
        <v>0.0</v>
      </c>
      <c r="M443" s="206">
        <v>0.0</v>
      </c>
      <c r="N443" s="211">
        <v>0.29444444444444445</v>
      </c>
      <c r="O443" s="209" t="b">
        <v>1</v>
      </c>
      <c r="P443" s="209" t="b">
        <v>1</v>
      </c>
      <c r="Q443" s="204" t="s">
        <v>4747</v>
      </c>
      <c r="R443" s="204" t="s">
        <v>5070</v>
      </c>
      <c r="S443" s="212">
        <v>45415.0</v>
      </c>
      <c r="T443" s="204">
        <v>60.0</v>
      </c>
      <c r="U443" s="204">
        <v>60.0</v>
      </c>
      <c r="V443" s="209" t="b">
        <v>0</v>
      </c>
      <c r="W443" s="210"/>
      <c r="X443" s="210"/>
      <c r="Y443" s="210"/>
    </row>
    <row r="444">
      <c r="A444" s="204" t="s">
        <v>5050</v>
      </c>
      <c r="B444" s="205" t="s">
        <v>127</v>
      </c>
      <c r="C444" s="204" t="s">
        <v>98</v>
      </c>
      <c r="D444" s="204">
        <v>78.0</v>
      </c>
      <c r="E444" s="206">
        <v>-2.0</v>
      </c>
      <c r="F444" s="204" t="s">
        <v>4759</v>
      </c>
      <c r="G444" s="204" t="s">
        <v>5054</v>
      </c>
      <c r="H444" s="204">
        <v>0.0</v>
      </c>
      <c r="I444" s="207">
        <v>0.0</v>
      </c>
      <c r="J444" s="208" t="s">
        <v>538</v>
      </c>
      <c r="K444" s="204">
        <v>36.0</v>
      </c>
      <c r="L444" s="207">
        <v>0.0</v>
      </c>
      <c r="M444" s="204">
        <v>0.0</v>
      </c>
      <c r="N444" s="206">
        <v>0.0</v>
      </c>
      <c r="O444" s="209" t="b">
        <v>1</v>
      </c>
      <c r="P444" s="209" t="b">
        <v>0</v>
      </c>
      <c r="Q444" s="204" t="s">
        <v>4752</v>
      </c>
      <c r="R444" s="204" t="s">
        <v>5070</v>
      </c>
      <c r="S444" s="212">
        <v>45477.0</v>
      </c>
      <c r="T444" s="204">
        <v>80.0</v>
      </c>
      <c r="U444" s="204">
        <v>60.0</v>
      </c>
      <c r="V444" s="209" t="b">
        <v>0</v>
      </c>
      <c r="W444" s="210"/>
      <c r="X444" s="210"/>
      <c r="Y444" s="210"/>
    </row>
    <row r="445">
      <c r="A445" s="204" t="s">
        <v>5050</v>
      </c>
      <c r="B445" s="205" t="s">
        <v>552</v>
      </c>
      <c r="C445" s="204" t="s">
        <v>103</v>
      </c>
      <c r="D445" s="204">
        <v>78.0</v>
      </c>
      <c r="E445" s="206">
        <v>0.8294078947</v>
      </c>
      <c r="F445" s="204" t="s">
        <v>4767</v>
      </c>
      <c r="G445" s="204" t="s">
        <v>5071</v>
      </c>
      <c r="H445" s="204">
        <v>23.0</v>
      </c>
      <c r="I445" s="207">
        <v>0.2833333333333333</v>
      </c>
      <c r="J445" s="208" t="s">
        <v>5072</v>
      </c>
      <c r="K445" s="204">
        <v>23.0</v>
      </c>
      <c r="L445" s="207">
        <v>0.16875</v>
      </c>
      <c r="M445" s="207">
        <v>0.3013888888888889</v>
      </c>
      <c r="N445" s="206">
        <v>0.0</v>
      </c>
      <c r="O445" s="209" t="b">
        <v>0</v>
      </c>
      <c r="P445" s="209" t="b">
        <v>1</v>
      </c>
      <c r="Q445" s="204" t="s">
        <v>4747</v>
      </c>
      <c r="R445" s="212">
        <v>45604.0</v>
      </c>
      <c r="S445" s="212">
        <v>45415.0</v>
      </c>
      <c r="T445" s="204">
        <v>80.0</v>
      </c>
      <c r="U445" s="204">
        <v>40.0</v>
      </c>
      <c r="V445" s="209" t="b">
        <v>0</v>
      </c>
      <c r="W445" s="210"/>
      <c r="X445" s="210"/>
      <c r="Y445" s="210"/>
    </row>
    <row r="446">
      <c r="A446" s="204" t="s">
        <v>5050</v>
      </c>
      <c r="B446" s="205" t="s">
        <v>171</v>
      </c>
      <c r="C446" s="204" t="s">
        <v>110</v>
      </c>
      <c r="D446" s="204">
        <v>78.0</v>
      </c>
      <c r="E446" s="206">
        <v>4.59</v>
      </c>
      <c r="F446" s="204" t="s">
        <v>4759</v>
      </c>
      <c r="G446" s="204" t="s">
        <v>5041</v>
      </c>
      <c r="H446" s="204">
        <v>34.0</v>
      </c>
      <c r="I446" s="207">
        <v>0.32222222222222224</v>
      </c>
      <c r="J446" s="213" t="s">
        <v>5073</v>
      </c>
      <c r="K446" s="204">
        <v>34.0</v>
      </c>
      <c r="L446" s="207">
        <v>0.30833333333333335</v>
      </c>
      <c r="M446" s="206">
        <v>0.0</v>
      </c>
      <c r="N446" s="206">
        <v>0.0</v>
      </c>
      <c r="O446" s="209" t="b">
        <v>0</v>
      </c>
      <c r="P446" s="209" t="b">
        <v>0</v>
      </c>
      <c r="Q446" s="204" t="s">
        <v>4747</v>
      </c>
      <c r="R446" s="212">
        <v>45604.0</v>
      </c>
      <c r="S446" s="212">
        <v>45415.0</v>
      </c>
      <c r="T446" s="204">
        <v>40.0</v>
      </c>
      <c r="U446" s="204">
        <v>60.0</v>
      </c>
      <c r="V446" s="209" t="b">
        <v>0</v>
      </c>
      <c r="W446" s="210"/>
      <c r="X446" s="210"/>
      <c r="Y446" s="210"/>
    </row>
    <row r="447">
      <c r="A447" s="204" t="s">
        <v>5050</v>
      </c>
      <c r="B447" s="205" t="s">
        <v>306</v>
      </c>
      <c r="C447" s="204" t="s">
        <v>162</v>
      </c>
      <c r="D447" s="204">
        <v>77.0</v>
      </c>
      <c r="E447" s="206">
        <v>-2.0</v>
      </c>
      <c r="F447" s="204" t="s">
        <v>4759</v>
      </c>
      <c r="G447" s="204" t="s">
        <v>4854</v>
      </c>
      <c r="H447" s="204">
        <v>0.0</v>
      </c>
      <c r="I447" s="207">
        <v>0.0</v>
      </c>
      <c r="J447" s="208" t="s">
        <v>538</v>
      </c>
      <c r="K447" s="204">
        <v>33.0</v>
      </c>
      <c r="L447" s="207">
        <v>0.0</v>
      </c>
      <c r="M447" s="206">
        <v>0.0</v>
      </c>
      <c r="N447" s="206">
        <v>0.0</v>
      </c>
      <c r="O447" s="209" t="b">
        <v>1</v>
      </c>
      <c r="P447" s="209" t="b">
        <v>0</v>
      </c>
      <c r="Q447" s="204" t="s">
        <v>4747</v>
      </c>
      <c r="R447" s="212">
        <v>45604.0</v>
      </c>
      <c r="S447" s="212">
        <v>45477.0</v>
      </c>
      <c r="T447" s="204">
        <v>60.0</v>
      </c>
      <c r="U447" s="204">
        <v>60.0</v>
      </c>
      <c r="V447" s="209" t="b">
        <v>0</v>
      </c>
      <c r="W447" s="210"/>
      <c r="X447" s="210"/>
      <c r="Y447" s="210"/>
    </row>
    <row r="448">
      <c r="A448" s="204" t="s">
        <v>5050</v>
      </c>
      <c r="B448" s="205" t="s">
        <v>559</v>
      </c>
      <c r="C448" s="204" t="s">
        <v>143</v>
      </c>
      <c r="D448" s="204">
        <v>77.0</v>
      </c>
      <c r="E448" s="206">
        <v>3.640855263</v>
      </c>
      <c r="F448" s="204" t="s">
        <v>4767</v>
      </c>
      <c r="G448" s="204" t="s">
        <v>4750</v>
      </c>
      <c r="H448" s="204">
        <v>33.0</v>
      </c>
      <c r="I448" s="207">
        <v>0.26875</v>
      </c>
      <c r="J448" s="208" t="s">
        <v>4911</v>
      </c>
      <c r="K448" s="204">
        <v>33.0</v>
      </c>
      <c r="L448" s="207">
        <v>0.24930555555555556</v>
      </c>
      <c r="M448" s="211">
        <v>0.3277777777777778</v>
      </c>
      <c r="N448" s="211">
        <v>0.3138888888888889</v>
      </c>
      <c r="O448" s="209" t="b">
        <v>0</v>
      </c>
      <c r="P448" s="209" t="b">
        <v>0</v>
      </c>
      <c r="Q448" s="204" t="s">
        <v>4773</v>
      </c>
      <c r="R448" s="212">
        <v>45477.0</v>
      </c>
      <c r="S448" s="204" t="s">
        <v>4815</v>
      </c>
      <c r="T448" s="204">
        <v>40.0</v>
      </c>
      <c r="U448" s="204">
        <v>60.0</v>
      </c>
      <c r="V448" s="209" t="b">
        <v>0</v>
      </c>
      <c r="W448" s="210"/>
      <c r="X448" s="210"/>
      <c r="Y448" s="210"/>
    </row>
    <row r="449">
      <c r="A449" s="204" t="s">
        <v>5050</v>
      </c>
      <c r="B449" s="205" t="s">
        <v>316</v>
      </c>
      <c r="C449" s="204" t="s">
        <v>238</v>
      </c>
      <c r="D449" s="204">
        <v>76.0</v>
      </c>
      <c r="E449" s="206">
        <v>4.668157895</v>
      </c>
      <c r="F449" s="204" t="s">
        <v>4744</v>
      </c>
      <c r="G449" s="204" t="s">
        <v>5074</v>
      </c>
      <c r="H449" s="204">
        <v>36.0</v>
      </c>
      <c r="I449" s="207">
        <v>0.3020833333333333</v>
      </c>
      <c r="J449" s="208" t="s">
        <v>5075</v>
      </c>
      <c r="K449" s="204">
        <v>36.0</v>
      </c>
      <c r="L449" s="207">
        <v>0.28958333333333336</v>
      </c>
      <c r="M449" s="207">
        <v>0.25416666666666665</v>
      </c>
      <c r="N449" s="207">
        <v>0.30972222222222223</v>
      </c>
      <c r="O449" s="209" t="b">
        <v>1</v>
      </c>
      <c r="P449" s="209" t="b">
        <v>0</v>
      </c>
      <c r="Q449" s="204" t="s">
        <v>4747</v>
      </c>
      <c r="R449" s="212">
        <v>45604.0</v>
      </c>
      <c r="S449" s="204" t="s">
        <v>4815</v>
      </c>
      <c r="T449" s="204">
        <v>60.0</v>
      </c>
      <c r="U449" s="204">
        <v>60.0</v>
      </c>
      <c r="V449" s="209" t="b">
        <v>0</v>
      </c>
      <c r="W449" s="210"/>
      <c r="X449" s="210"/>
      <c r="Y449" s="210"/>
    </row>
    <row r="450">
      <c r="A450" s="204" t="s">
        <v>5050</v>
      </c>
      <c r="B450" s="205" t="s">
        <v>412</v>
      </c>
      <c r="C450" s="204" t="s">
        <v>256</v>
      </c>
      <c r="D450" s="204">
        <v>75.0</v>
      </c>
      <c r="E450" s="206">
        <v>6.140394737</v>
      </c>
      <c r="F450" s="204" t="s">
        <v>4744</v>
      </c>
      <c r="G450" s="204" t="s">
        <v>4745</v>
      </c>
      <c r="H450" s="204">
        <v>34.0</v>
      </c>
      <c r="I450" s="207">
        <v>0.29930555555555555</v>
      </c>
      <c r="J450" s="213" t="s">
        <v>4955</v>
      </c>
      <c r="K450" s="204">
        <v>34.0</v>
      </c>
      <c r="L450" s="207">
        <v>0.26180555555555557</v>
      </c>
      <c r="M450" s="211">
        <v>0.25416666666666665</v>
      </c>
      <c r="N450" s="211">
        <v>0.2916666666666667</v>
      </c>
      <c r="O450" s="209" t="b">
        <v>0</v>
      </c>
      <c r="P450" s="209" t="b">
        <v>0</v>
      </c>
      <c r="Q450" s="204" t="s">
        <v>4773</v>
      </c>
      <c r="R450" s="212">
        <v>45415.0</v>
      </c>
      <c r="S450" s="204" t="s">
        <v>4815</v>
      </c>
      <c r="T450" s="204">
        <v>40.0</v>
      </c>
      <c r="U450" s="204">
        <v>60.0</v>
      </c>
      <c r="V450" s="209" t="b">
        <v>0</v>
      </c>
      <c r="W450" s="210"/>
      <c r="X450" s="210"/>
      <c r="Y450" s="210"/>
    </row>
    <row r="451">
      <c r="A451" s="204" t="s">
        <v>5050</v>
      </c>
      <c r="B451" s="205" t="s">
        <v>5076</v>
      </c>
      <c r="C451" s="204" t="s">
        <v>121</v>
      </c>
      <c r="D451" s="204">
        <v>74.0</v>
      </c>
      <c r="E451" s="206">
        <v>3.801842105</v>
      </c>
      <c r="F451" s="204" t="s">
        <v>4759</v>
      </c>
      <c r="G451" s="204" t="s">
        <v>5077</v>
      </c>
      <c r="H451" s="204">
        <v>28.0</v>
      </c>
      <c r="I451" s="207">
        <v>0.2986111111111111</v>
      </c>
      <c r="J451" s="208" t="s">
        <v>4947</v>
      </c>
      <c r="K451" s="204">
        <v>28.0</v>
      </c>
      <c r="L451" s="207">
        <v>0.21319444444444444</v>
      </c>
      <c r="M451" s="204">
        <v>0.0</v>
      </c>
      <c r="N451" s="206">
        <v>0.0</v>
      </c>
      <c r="O451" s="209" t="b">
        <v>0</v>
      </c>
      <c r="P451" s="209" t="b">
        <v>0</v>
      </c>
      <c r="Q451" s="204" t="s">
        <v>4773</v>
      </c>
      <c r="R451" s="212">
        <v>45477.0</v>
      </c>
      <c r="S451" s="212">
        <v>45415.0</v>
      </c>
      <c r="T451" s="204">
        <v>40.0</v>
      </c>
      <c r="U451" s="204">
        <v>60.0</v>
      </c>
      <c r="V451" s="209" t="b">
        <v>1</v>
      </c>
      <c r="W451" s="210"/>
      <c r="X451" s="210"/>
      <c r="Y451" s="210"/>
    </row>
    <row r="452">
      <c r="A452" s="204" t="s">
        <v>5050</v>
      </c>
      <c r="B452" s="205" t="s">
        <v>499</v>
      </c>
      <c r="C452" s="204" t="s">
        <v>121</v>
      </c>
      <c r="D452" s="204">
        <v>74.0</v>
      </c>
      <c r="E452" s="206">
        <v>1.21875</v>
      </c>
      <c r="F452" s="204" t="s">
        <v>4767</v>
      </c>
      <c r="G452" s="204" t="s">
        <v>5042</v>
      </c>
      <c r="H452" s="204">
        <v>19.0</v>
      </c>
      <c r="I452" s="207">
        <v>0.2722222222222222</v>
      </c>
      <c r="J452" s="208" t="s">
        <v>4864</v>
      </c>
      <c r="K452" s="204">
        <v>19.0</v>
      </c>
      <c r="L452" s="207">
        <v>0.1423611111111111</v>
      </c>
      <c r="M452" s="211">
        <v>0.29375</v>
      </c>
      <c r="N452" s="206">
        <v>0.0</v>
      </c>
      <c r="O452" s="209" t="b">
        <v>0</v>
      </c>
      <c r="P452" s="209" t="b">
        <v>0</v>
      </c>
      <c r="Q452" s="204" t="s">
        <v>4747</v>
      </c>
      <c r="R452" s="212">
        <v>45415.0</v>
      </c>
      <c r="S452" s="212">
        <v>45415.0</v>
      </c>
      <c r="T452" s="204">
        <v>60.0</v>
      </c>
      <c r="U452" s="204">
        <v>40.0</v>
      </c>
      <c r="V452" s="209" t="b">
        <v>0</v>
      </c>
      <c r="W452" s="210"/>
      <c r="X452" s="210"/>
      <c r="Y452" s="210"/>
    </row>
    <row r="453">
      <c r="A453" s="204" t="s">
        <v>5050</v>
      </c>
      <c r="B453" s="205" t="s">
        <v>410</v>
      </c>
      <c r="C453" s="204" t="s">
        <v>264</v>
      </c>
      <c r="D453" s="204">
        <v>74.0</v>
      </c>
      <c r="E453" s="206">
        <v>4.0</v>
      </c>
      <c r="F453" s="204" t="s">
        <v>4759</v>
      </c>
      <c r="G453" s="204" t="s">
        <v>5067</v>
      </c>
      <c r="H453" s="204">
        <v>0.0</v>
      </c>
      <c r="I453" s="207">
        <v>0.0</v>
      </c>
      <c r="J453" s="208" t="s">
        <v>538</v>
      </c>
      <c r="K453" s="204">
        <v>32.0</v>
      </c>
      <c r="L453" s="207">
        <v>0.0</v>
      </c>
      <c r="M453" s="204">
        <v>0.0</v>
      </c>
      <c r="N453" s="211">
        <v>0.2708333333333333</v>
      </c>
      <c r="O453" s="209" t="b">
        <v>0</v>
      </c>
      <c r="P453" s="209" t="b">
        <v>0</v>
      </c>
      <c r="Q453" s="204" t="s">
        <v>4752</v>
      </c>
      <c r="R453" s="204" t="s">
        <v>5056</v>
      </c>
      <c r="S453" s="212">
        <v>45415.0</v>
      </c>
      <c r="T453" s="204">
        <v>60.0</v>
      </c>
      <c r="U453" s="204">
        <v>80.0</v>
      </c>
      <c r="V453" s="209" t="b">
        <v>0</v>
      </c>
      <c r="W453" s="210"/>
      <c r="X453" s="210"/>
      <c r="Y453" s="210"/>
    </row>
    <row r="454">
      <c r="A454" s="204" t="s">
        <v>5050</v>
      </c>
      <c r="B454" s="205" t="s">
        <v>504</v>
      </c>
      <c r="C454" s="204" t="s">
        <v>90</v>
      </c>
      <c r="D454" s="204">
        <v>74.0</v>
      </c>
      <c r="E454" s="206">
        <v>5.322302632</v>
      </c>
      <c r="F454" s="204" t="s">
        <v>4744</v>
      </c>
      <c r="G454" s="204" t="s">
        <v>5078</v>
      </c>
      <c r="H454" s="204">
        <v>31.0</v>
      </c>
      <c r="I454" s="207">
        <v>0.2833333333333333</v>
      </c>
      <c r="J454" s="208" t="s">
        <v>5072</v>
      </c>
      <c r="K454" s="204">
        <v>31.0</v>
      </c>
      <c r="L454" s="207">
        <v>0.23819444444444443</v>
      </c>
      <c r="M454" s="211">
        <v>0.2652777777777778</v>
      </c>
      <c r="N454" s="211">
        <v>0.31180555555555556</v>
      </c>
      <c r="O454" s="209" t="b">
        <v>0</v>
      </c>
      <c r="P454" s="209" t="b">
        <v>0</v>
      </c>
      <c r="Q454" s="204" t="s">
        <v>4747</v>
      </c>
      <c r="R454" s="212">
        <v>45477.0</v>
      </c>
      <c r="S454" s="212">
        <v>45415.0</v>
      </c>
      <c r="T454" s="204">
        <v>60.0</v>
      </c>
      <c r="U454" s="204">
        <v>60.0</v>
      </c>
      <c r="V454" s="209" t="b">
        <v>0</v>
      </c>
      <c r="W454" s="210"/>
      <c r="X454" s="210"/>
      <c r="Y454" s="210"/>
    </row>
    <row r="455">
      <c r="A455" s="204" t="s">
        <v>5050</v>
      </c>
      <c r="B455" s="205" t="s">
        <v>5079</v>
      </c>
      <c r="C455" s="204" t="s">
        <v>103</v>
      </c>
      <c r="D455" s="204">
        <v>73.0</v>
      </c>
      <c r="E455" s="206">
        <v>-2.0</v>
      </c>
      <c r="F455" s="204" t="s">
        <v>4759</v>
      </c>
      <c r="G455" s="204" t="s">
        <v>4964</v>
      </c>
      <c r="H455" s="204">
        <v>0.0</v>
      </c>
      <c r="I455" s="207">
        <v>0.0</v>
      </c>
      <c r="J455" s="208" t="s">
        <v>538</v>
      </c>
      <c r="K455" s="204">
        <v>23.0</v>
      </c>
      <c r="L455" s="207">
        <v>0.0</v>
      </c>
      <c r="M455" s="204">
        <v>0.0</v>
      </c>
      <c r="N455" s="204">
        <v>0.0</v>
      </c>
      <c r="O455" s="209" t="b">
        <v>1</v>
      </c>
      <c r="P455" s="209" t="b">
        <v>0</v>
      </c>
      <c r="Q455" s="204" t="s">
        <v>4747</v>
      </c>
      <c r="R455" s="212">
        <v>45415.0</v>
      </c>
      <c r="S455" s="212">
        <v>45415.0</v>
      </c>
      <c r="T455" s="204">
        <v>20.0</v>
      </c>
      <c r="U455" s="204">
        <v>60.0</v>
      </c>
      <c r="V455" s="209" t="b">
        <v>0</v>
      </c>
      <c r="W455" s="210"/>
      <c r="X455" s="210"/>
      <c r="Y455" s="210"/>
    </row>
    <row r="456">
      <c r="A456" s="204" t="s">
        <v>5050</v>
      </c>
      <c r="B456" s="205" t="s">
        <v>125</v>
      </c>
      <c r="C456" s="204" t="s">
        <v>113</v>
      </c>
      <c r="D456" s="204">
        <v>73.0</v>
      </c>
      <c r="E456" s="206">
        <v>2.747368421</v>
      </c>
      <c r="F456" s="204" t="s">
        <v>4759</v>
      </c>
      <c r="G456" s="204" t="s">
        <v>5080</v>
      </c>
      <c r="H456" s="204">
        <v>29.0</v>
      </c>
      <c r="I456" s="207">
        <v>0.25833333333333336</v>
      </c>
      <c r="J456" s="213" t="s">
        <v>4814</v>
      </c>
      <c r="K456" s="204">
        <v>29.0</v>
      </c>
      <c r="L456" s="207">
        <v>0.2222222222222222</v>
      </c>
      <c r="M456" s="204">
        <v>0.0</v>
      </c>
      <c r="N456" s="204">
        <v>0.0</v>
      </c>
      <c r="O456" s="209" t="b">
        <v>0</v>
      </c>
      <c r="P456" s="209" t="b">
        <v>0</v>
      </c>
      <c r="Q456" s="204" t="s">
        <v>4773</v>
      </c>
      <c r="R456" s="212">
        <v>45477.0</v>
      </c>
      <c r="S456" s="204" t="s">
        <v>4815</v>
      </c>
      <c r="T456" s="204">
        <v>40.0</v>
      </c>
      <c r="U456" s="204">
        <v>60.0</v>
      </c>
      <c r="V456" s="209" t="b">
        <v>0</v>
      </c>
      <c r="W456" s="210"/>
      <c r="X456" s="210"/>
      <c r="Y456" s="210"/>
    </row>
    <row r="457">
      <c r="A457" s="204" t="s">
        <v>5050</v>
      </c>
      <c r="B457" s="205" t="s">
        <v>175</v>
      </c>
      <c r="C457" s="204" t="s">
        <v>177</v>
      </c>
      <c r="D457" s="204">
        <v>71.0</v>
      </c>
      <c r="E457" s="206">
        <v>0.0</v>
      </c>
      <c r="F457" s="204" t="s">
        <v>4759</v>
      </c>
      <c r="G457" s="204" t="s">
        <v>4949</v>
      </c>
      <c r="H457" s="204">
        <v>0.0</v>
      </c>
      <c r="I457" s="207">
        <v>0.0</v>
      </c>
      <c r="J457" s="208" t="s">
        <v>538</v>
      </c>
      <c r="K457" s="204">
        <v>32.0</v>
      </c>
      <c r="L457" s="207">
        <v>0.0</v>
      </c>
      <c r="M457" s="206">
        <v>0.0</v>
      </c>
      <c r="N457" s="206">
        <v>0.0</v>
      </c>
      <c r="O457" s="209" t="b">
        <v>0</v>
      </c>
      <c r="P457" s="209" t="b">
        <v>0</v>
      </c>
      <c r="Q457" s="204" t="s">
        <v>4752</v>
      </c>
      <c r="R457" s="212">
        <v>45604.0</v>
      </c>
      <c r="S457" s="212">
        <v>45415.0</v>
      </c>
      <c r="T457" s="204">
        <v>60.0</v>
      </c>
      <c r="U457" s="204">
        <v>60.0</v>
      </c>
      <c r="V457" s="209" t="b">
        <v>0</v>
      </c>
      <c r="W457" s="210"/>
      <c r="X457" s="210"/>
      <c r="Y457" s="210"/>
    </row>
    <row r="458">
      <c r="A458" s="204" t="s">
        <v>5050</v>
      </c>
      <c r="B458" s="205" t="s">
        <v>317</v>
      </c>
      <c r="C458" s="204" t="s">
        <v>241</v>
      </c>
      <c r="D458" s="204">
        <v>71.0</v>
      </c>
      <c r="E458" s="206">
        <v>0.0</v>
      </c>
      <c r="F458" s="204" t="s">
        <v>4759</v>
      </c>
      <c r="G458" s="204" t="s">
        <v>5062</v>
      </c>
      <c r="H458" s="204">
        <v>0.0</v>
      </c>
      <c r="I458" s="207">
        <v>0.0</v>
      </c>
      <c r="J458" s="213" t="s">
        <v>538</v>
      </c>
      <c r="K458" s="204">
        <v>33.0</v>
      </c>
      <c r="L458" s="207">
        <v>0.0</v>
      </c>
      <c r="M458" s="206">
        <v>0.0</v>
      </c>
      <c r="N458" s="206">
        <v>0.0</v>
      </c>
      <c r="O458" s="209" t="b">
        <v>0</v>
      </c>
      <c r="P458" s="209" t="b">
        <v>0</v>
      </c>
      <c r="Q458" s="204" t="s">
        <v>4752</v>
      </c>
      <c r="R458" s="204" t="s">
        <v>5056</v>
      </c>
      <c r="S458" s="204" t="s">
        <v>4815</v>
      </c>
      <c r="T458" s="204">
        <v>60.0</v>
      </c>
      <c r="U458" s="204">
        <v>60.0</v>
      </c>
      <c r="V458" s="209" t="b">
        <v>0</v>
      </c>
      <c r="W458" s="210"/>
      <c r="X458" s="210"/>
      <c r="Y458" s="210"/>
    </row>
    <row r="459">
      <c r="A459" s="204" t="s">
        <v>5050</v>
      </c>
      <c r="B459" s="205" t="s">
        <v>430</v>
      </c>
      <c r="C459" s="204" t="s">
        <v>98</v>
      </c>
      <c r="D459" s="204">
        <v>71.0</v>
      </c>
      <c r="E459" s="206">
        <v>4.388684211</v>
      </c>
      <c r="F459" s="204" t="s">
        <v>4744</v>
      </c>
      <c r="G459" s="204" t="s">
        <v>5081</v>
      </c>
      <c r="H459" s="204">
        <v>34.0</v>
      </c>
      <c r="I459" s="207">
        <v>0.3</v>
      </c>
      <c r="J459" s="208" t="s">
        <v>5082</v>
      </c>
      <c r="K459" s="204">
        <v>34.0</v>
      </c>
      <c r="L459" s="207">
        <v>0.2875</v>
      </c>
      <c r="M459" s="207">
        <v>0.28958333333333336</v>
      </c>
      <c r="N459" s="204">
        <v>0.0</v>
      </c>
      <c r="O459" s="209" t="b">
        <v>1</v>
      </c>
      <c r="P459" s="209" t="b">
        <v>0</v>
      </c>
      <c r="Q459" s="204" t="s">
        <v>4747</v>
      </c>
      <c r="R459" s="212">
        <v>45604.0</v>
      </c>
      <c r="S459" s="212">
        <v>45477.0</v>
      </c>
      <c r="T459" s="204">
        <v>60.0</v>
      </c>
      <c r="U459" s="204">
        <v>40.0</v>
      </c>
      <c r="V459" s="209" t="b">
        <v>0</v>
      </c>
      <c r="W459" s="210"/>
      <c r="X459" s="210"/>
      <c r="Y459" s="210"/>
    </row>
    <row r="460">
      <c r="A460" s="204" t="s">
        <v>5050</v>
      </c>
      <c r="B460" s="205" t="s">
        <v>562</v>
      </c>
      <c r="C460" s="204" t="s">
        <v>98</v>
      </c>
      <c r="D460" s="204">
        <v>70.0</v>
      </c>
      <c r="E460" s="206">
        <v>3.2525</v>
      </c>
      <c r="F460" s="204" t="s">
        <v>4744</v>
      </c>
      <c r="G460" s="204" t="s">
        <v>4859</v>
      </c>
      <c r="H460" s="204">
        <v>19.0</v>
      </c>
      <c r="I460" s="207">
        <v>0.2847222222222222</v>
      </c>
      <c r="J460" s="213" t="s">
        <v>4977</v>
      </c>
      <c r="K460" s="204">
        <v>19.0</v>
      </c>
      <c r="L460" s="207">
        <v>0.1486111111111111</v>
      </c>
      <c r="M460" s="211">
        <v>0.27569444444444446</v>
      </c>
      <c r="N460" s="211">
        <v>0.30069444444444443</v>
      </c>
      <c r="O460" s="209" t="b">
        <v>0</v>
      </c>
      <c r="P460" s="209" t="b">
        <v>0</v>
      </c>
      <c r="Q460" s="204" t="s">
        <v>4762</v>
      </c>
      <c r="R460" s="204" t="s">
        <v>4815</v>
      </c>
      <c r="S460" s="204" t="s">
        <v>4815</v>
      </c>
      <c r="T460" s="204">
        <v>60.0</v>
      </c>
      <c r="U460" s="204">
        <v>60.0</v>
      </c>
      <c r="V460" s="209" t="b">
        <v>0</v>
      </c>
      <c r="W460" s="210"/>
      <c r="X460" s="210"/>
      <c r="Y460" s="210"/>
    </row>
    <row r="461">
      <c r="A461" s="204" t="s">
        <v>5050</v>
      </c>
      <c r="B461" s="205" t="s">
        <v>230</v>
      </c>
      <c r="C461" s="204" t="s">
        <v>177</v>
      </c>
      <c r="D461" s="204">
        <v>70.0</v>
      </c>
      <c r="E461" s="206">
        <v>0.0</v>
      </c>
      <c r="F461" s="204" t="s">
        <v>4759</v>
      </c>
      <c r="G461" s="204" t="s">
        <v>5005</v>
      </c>
      <c r="H461" s="204">
        <v>0.0</v>
      </c>
      <c r="I461" s="207">
        <v>0.0</v>
      </c>
      <c r="J461" s="213" t="s">
        <v>538</v>
      </c>
      <c r="K461" s="204">
        <v>35.0</v>
      </c>
      <c r="L461" s="207">
        <v>0.0</v>
      </c>
      <c r="M461" s="206">
        <v>0.0</v>
      </c>
      <c r="N461" s="206">
        <v>0.0</v>
      </c>
      <c r="O461" s="209" t="b">
        <v>0</v>
      </c>
      <c r="P461" s="209" t="b">
        <v>0</v>
      </c>
      <c r="Q461" s="204" t="s">
        <v>4747</v>
      </c>
      <c r="R461" s="212">
        <v>45477.0</v>
      </c>
      <c r="S461" s="212">
        <v>45477.0</v>
      </c>
      <c r="T461" s="204">
        <v>60.0</v>
      </c>
      <c r="U461" s="204">
        <v>60.0</v>
      </c>
      <c r="V461" s="209" t="b">
        <v>0</v>
      </c>
      <c r="W461" s="210"/>
      <c r="X461" s="210"/>
      <c r="Y461" s="210"/>
    </row>
    <row r="462">
      <c r="A462" s="204" t="s">
        <v>5050</v>
      </c>
      <c r="B462" s="205" t="s">
        <v>539</v>
      </c>
      <c r="C462" s="204" t="s">
        <v>95</v>
      </c>
      <c r="D462" s="204">
        <v>70.0</v>
      </c>
      <c r="E462" s="206">
        <v>1.865723684</v>
      </c>
      <c r="F462" s="204" t="s">
        <v>4767</v>
      </c>
      <c r="G462" s="204" t="s">
        <v>5083</v>
      </c>
      <c r="H462" s="204">
        <v>23.0</v>
      </c>
      <c r="I462" s="207">
        <v>0.2923611111111111</v>
      </c>
      <c r="J462" s="208" t="s">
        <v>5084</v>
      </c>
      <c r="K462" s="204">
        <v>23.0</v>
      </c>
      <c r="L462" s="207">
        <v>0.17430555555555555</v>
      </c>
      <c r="M462" s="207">
        <v>0.34305555555555556</v>
      </c>
      <c r="N462" s="207">
        <v>0.3263888888888889</v>
      </c>
      <c r="O462" s="209" t="b">
        <v>0</v>
      </c>
      <c r="P462" s="209" t="b">
        <v>0</v>
      </c>
      <c r="Q462" s="204" t="s">
        <v>4773</v>
      </c>
      <c r="R462" s="212">
        <v>45477.0</v>
      </c>
      <c r="S462" s="204" t="s">
        <v>4815</v>
      </c>
      <c r="T462" s="204">
        <v>40.0</v>
      </c>
      <c r="U462" s="204">
        <v>60.0</v>
      </c>
      <c r="V462" s="209" t="b">
        <v>0</v>
      </c>
      <c r="W462" s="210"/>
      <c r="X462" s="210"/>
      <c r="Y462" s="210"/>
    </row>
    <row r="463">
      <c r="A463" s="204" t="s">
        <v>5050</v>
      </c>
      <c r="B463" s="205" t="s">
        <v>5085</v>
      </c>
      <c r="C463" s="204" t="s">
        <v>244</v>
      </c>
      <c r="D463" s="204">
        <v>70.0</v>
      </c>
      <c r="E463" s="206">
        <v>-2.0</v>
      </c>
      <c r="F463" s="204" t="s">
        <v>4759</v>
      </c>
      <c r="G463" s="204" t="s">
        <v>5086</v>
      </c>
      <c r="H463" s="204">
        <v>0.0</v>
      </c>
      <c r="I463" s="207">
        <v>0.33402777777777776</v>
      </c>
      <c r="J463" s="208" t="s">
        <v>538</v>
      </c>
      <c r="K463" s="204">
        <v>35.0</v>
      </c>
      <c r="L463" s="207">
        <v>0.33194444444444443</v>
      </c>
      <c r="M463" s="206">
        <v>0.0</v>
      </c>
      <c r="N463" s="206">
        <v>0.0</v>
      </c>
      <c r="O463" s="209" t="b">
        <v>1</v>
      </c>
      <c r="P463" s="209" t="b">
        <v>0</v>
      </c>
      <c r="Q463" s="204" t="s">
        <v>4747</v>
      </c>
      <c r="R463" s="212">
        <v>45477.0</v>
      </c>
      <c r="S463" s="212">
        <v>45477.0</v>
      </c>
      <c r="T463" s="204">
        <v>40.0</v>
      </c>
      <c r="U463" s="204">
        <v>60.0</v>
      </c>
      <c r="V463" s="209" t="b">
        <v>0</v>
      </c>
      <c r="W463" s="210"/>
      <c r="X463" s="210"/>
      <c r="Y463" s="210"/>
    </row>
    <row r="464">
      <c r="A464" s="204" t="s">
        <v>5050</v>
      </c>
      <c r="B464" s="205" t="s">
        <v>13</v>
      </c>
      <c r="C464" s="204" t="s">
        <v>110</v>
      </c>
      <c r="D464" s="204">
        <v>70.0</v>
      </c>
      <c r="E464" s="206">
        <v>-1.987929825</v>
      </c>
      <c r="F464" s="204" t="s">
        <v>4767</v>
      </c>
      <c r="G464" s="204" t="s">
        <v>4859</v>
      </c>
      <c r="H464" s="204">
        <v>5.0</v>
      </c>
      <c r="I464" s="207">
        <v>0.2777777777777778</v>
      </c>
      <c r="J464" s="208" t="s">
        <v>4963</v>
      </c>
      <c r="K464" s="204">
        <v>5.0</v>
      </c>
      <c r="L464" s="207">
        <v>0.059722222222222225</v>
      </c>
      <c r="M464" s="211">
        <v>0.31666666666666665</v>
      </c>
      <c r="N464" s="211">
        <v>0.34305555555555556</v>
      </c>
      <c r="O464" s="209" t="b">
        <v>1</v>
      </c>
      <c r="P464" s="209" t="b">
        <v>0</v>
      </c>
      <c r="Q464" s="204" t="s">
        <v>4773</v>
      </c>
      <c r="R464" s="212">
        <v>45477.0</v>
      </c>
      <c r="S464" s="212">
        <v>45477.0</v>
      </c>
      <c r="T464" s="204">
        <v>60.0</v>
      </c>
      <c r="U464" s="204">
        <v>40.0</v>
      </c>
      <c r="V464" s="209" t="b">
        <v>0</v>
      </c>
      <c r="W464" s="210"/>
      <c r="X464" s="210"/>
      <c r="Y464" s="210"/>
    </row>
    <row r="465">
      <c r="A465" s="204" t="s">
        <v>5050</v>
      </c>
      <c r="B465" s="205" t="s">
        <v>438</v>
      </c>
      <c r="C465" s="204" t="s">
        <v>256</v>
      </c>
      <c r="D465" s="204">
        <v>69.0</v>
      </c>
      <c r="E465" s="206">
        <v>3.303947368</v>
      </c>
      <c r="F465" s="204" t="s">
        <v>4767</v>
      </c>
      <c r="G465" s="204" t="s">
        <v>4755</v>
      </c>
      <c r="H465" s="204">
        <v>31.0</v>
      </c>
      <c r="I465" s="207">
        <v>0.28055555555555556</v>
      </c>
      <c r="J465" s="208" t="s">
        <v>4828</v>
      </c>
      <c r="K465" s="204">
        <v>31.0</v>
      </c>
      <c r="L465" s="207">
        <v>0.2361111111111111</v>
      </c>
      <c r="M465" s="211">
        <v>0.29444444444444445</v>
      </c>
      <c r="N465" s="206">
        <v>0.0</v>
      </c>
      <c r="O465" s="209" t="b">
        <v>0</v>
      </c>
      <c r="P465" s="209" t="b">
        <v>0</v>
      </c>
      <c r="Q465" s="204" t="s">
        <v>4747</v>
      </c>
      <c r="R465" s="212">
        <v>45477.0</v>
      </c>
      <c r="S465" s="204" t="s">
        <v>4815</v>
      </c>
      <c r="T465" s="204">
        <v>40.0</v>
      </c>
      <c r="U465" s="204">
        <v>40.0</v>
      </c>
      <c r="V465" s="209" t="b">
        <v>0</v>
      </c>
      <c r="W465" s="210"/>
      <c r="X465" s="210"/>
      <c r="Y465" s="210"/>
    </row>
    <row r="466">
      <c r="A466" s="204" t="s">
        <v>5050</v>
      </c>
      <c r="B466" s="205" t="s">
        <v>436</v>
      </c>
      <c r="C466" s="204" t="s">
        <v>249</v>
      </c>
      <c r="D466" s="204">
        <v>69.0</v>
      </c>
      <c r="E466" s="206">
        <v>3.033552632</v>
      </c>
      <c r="F466" s="204" t="s">
        <v>4759</v>
      </c>
      <c r="G466" s="204" t="s">
        <v>4770</v>
      </c>
      <c r="H466" s="204">
        <v>29.0</v>
      </c>
      <c r="I466" s="207">
        <v>0.30277777777777776</v>
      </c>
      <c r="J466" s="213" t="s">
        <v>5087</v>
      </c>
      <c r="K466" s="204">
        <v>29.0</v>
      </c>
      <c r="L466" s="207">
        <v>0.22916666666666666</v>
      </c>
      <c r="M466" s="204">
        <v>0.0</v>
      </c>
      <c r="N466" s="204">
        <v>0.0</v>
      </c>
      <c r="O466" s="209" t="b">
        <v>0</v>
      </c>
      <c r="P466" s="209" t="b">
        <v>0</v>
      </c>
      <c r="Q466" s="204" t="s">
        <v>4773</v>
      </c>
      <c r="R466" s="212">
        <v>45415.0</v>
      </c>
      <c r="S466" s="212">
        <v>45415.0</v>
      </c>
      <c r="T466" s="204">
        <v>40.0</v>
      </c>
      <c r="U466" s="204">
        <v>60.0</v>
      </c>
      <c r="V466" s="209" t="b">
        <v>0</v>
      </c>
      <c r="W466" s="210"/>
      <c r="X466" s="210"/>
      <c r="Y466" s="210"/>
    </row>
    <row r="467">
      <c r="A467" s="204" t="s">
        <v>5050</v>
      </c>
      <c r="B467" s="205" t="s">
        <v>549</v>
      </c>
      <c r="C467" s="204" t="s">
        <v>110</v>
      </c>
      <c r="D467" s="204">
        <v>69.0</v>
      </c>
      <c r="E467" s="206">
        <v>3.30875</v>
      </c>
      <c r="F467" s="204" t="s">
        <v>4744</v>
      </c>
      <c r="G467" s="204" t="s">
        <v>5071</v>
      </c>
      <c r="H467" s="204">
        <v>19.0</v>
      </c>
      <c r="I467" s="207">
        <v>0.30486111111111114</v>
      </c>
      <c r="J467" s="213" t="s">
        <v>5037</v>
      </c>
      <c r="K467" s="204">
        <v>19.0</v>
      </c>
      <c r="L467" s="207">
        <v>0.15902777777777777</v>
      </c>
      <c r="M467" s="211">
        <v>0.28888888888888886</v>
      </c>
      <c r="N467" s="206">
        <v>0.0</v>
      </c>
      <c r="O467" s="209" t="b">
        <v>0</v>
      </c>
      <c r="P467" s="209" t="b">
        <v>0</v>
      </c>
      <c r="Q467" s="204" t="s">
        <v>4773</v>
      </c>
      <c r="R467" s="212">
        <v>45477.0</v>
      </c>
      <c r="S467" s="204" t="s">
        <v>4815</v>
      </c>
      <c r="T467" s="204">
        <v>40.0</v>
      </c>
      <c r="U467" s="204">
        <v>60.0</v>
      </c>
      <c r="V467" s="209" t="b">
        <v>0</v>
      </c>
      <c r="W467" s="210"/>
      <c r="X467" s="210"/>
      <c r="Y467" s="210"/>
    </row>
    <row r="468">
      <c r="A468" s="204" t="s">
        <v>5050</v>
      </c>
      <c r="B468" s="205" t="s">
        <v>489</v>
      </c>
      <c r="C468" s="204" t="s">
        <v>162</v>
      </c>
      <c r="D468" s="204">
        <v>69.0</v>
      </c>
      <c r="E468" s="206">
        <v>1.048026316</v>
      </c>
      <c r="F468" s="204" t="s">
        <v>4767</v>
      </c>
      <c r="G468" s="204" t="s">
        <v>4990</v>
      </c>
      <c r="H468" s="204">
        <v>35.0</v>
      </c>
      <c r="I468" s="207">
        <v>0.2638888888888889</v>
      </c>
      <c r="J468" s="208" t="s">
        <v>4858</v>
      </c>
      <c r="K468" s="204">
        <v>35.0</v>
      </c>
      <c r="L468" s="207">
        <v>0.26805555555555555</v>
      </c>
      <c r="M468" s="211">
        <v>0.3125</v>
      </c>
      <c r="N468" s="206">
        <v>0.0</v>
      </c>
      <c r="O468" s="209" t="b">
        <v>1</v>
      </c>
      <c r="P468" s="209" t="b">
        <v>1</v>
      </c>
      <c r="Q468" s="204" t="s">
        <v>4747</v>
      </c>
      <c r="R468" s="212">
        <v>45604.0</v>
      </c>
      <c r="S468" s="204" t="s">
        <v>4815</v>
      </c>
      <c r="T468" s="204">
        <v>40.0</v>
      </c>
      <c r="U468" s="204">
        <v>60.0</v>
      </c>
      <c r="V468" s="209" t="b">
        <v>0</v>
      </c>
      <c r="W468" s="210"/>
      <c r="X468" s="210"/>
      <c r="Y468" s="210"/>
    </row>
    <row r="469">
      <c r="A469" s="204" t="s">
        <v>5050</v>
      </c>
      <c r="B469" s="205" t="s">
        <v>418</v>
      </c>
      <c r="C469" s="204" t="s">
        <v>244</v>
      </c>
      <c r="D469" s="204">
        <v>69.0</v>
      </c>
      <c r="E469" s="206">
        <v>-2.0</v>
      </c>
      <c r="F469" s="204" t="s">
        <v>4759</v>
      </c>
      <c r="G469" s="204" t="s">
        <v>4854</v>
      </c>
      <c r="H469" s="204">
        <v>0.0</v>
      </c>
      <c r="I469" s="207">
        <v>0.30416666666666664</v>
      </c>
      <c r="J469" s="208" t="s">
        <v>538</v>
      </c>
      <c r="K469" s="204">
        <v>17.0</v>
      </c>
      <c r="L469" s="207">
        <v>0.13333333333333333</v>
      </c>
      <c r="M469" s="204">
        <v>0.0</v>
      </c>
      <c r="N469" s="206">
        <v>0.0</v>
      </c>
      <c r="O469" s="209" t="b">
        <v>1</v>
      </c>
      <c r="P469" s="209" t="b">
        <v>0</v>
      </c>
      <c r="Q469" s="204" t="s">
        <v>4747</v>
      </c>
      <c r="R469" s="212">
        <v>45477.0</v>
      </c>
      <c r="S469" s="212">
        <v>45415.0</v>
      </c>
      <c r="T469" s="204">
        <v>20.0</v>
      </c>
      <c r="U469" s="204">
        <v>60.0</v>
      </c>
      <c r="V469" s="209" t="b">
        <v>0</v>
      </c>
      <c r="W469" s="210"/>
      <c r="X469" s="210"/>
      <c r="Y469" s="210"/>
    </row>
    <row r="470">
      <c r="A470" s="204" t="s">
        <v>5050</v>
      </c>
      <c r="B470" s="205" t="s">
        <v>265</v>
      </c>
      <c r="C470" s="204" t="s">
        <v>103</v>
      </c>
      <c r="D470" s="204">
        <v>69.0</v>
      </c>
      <c r="E470" s="206">
        <v>-2.0</v>
      </c>
      <c r="F470" s="204" t="s">
        <v>4759</v>
      </c>
      <c r="G470" s="204" t="s">
        <v>5088</v>
      </c>
      <c r="H470" s="204">
        <v>0.0</v>
      </c>
      <c r="I470" s="207">
        <v>0.0</v>
      </c>
      <c r="J470" s="208" t="s">
        <v>538</v>
      </c>
      <c r="K470" s="204">
        <v>27.0</v>
      </c>
      <c r="L470" s="207">
        <v>0.0</v>
      </c>
      <c r="M470" s="206">
        <v>0.0</v>
      </c>
      <c r="N470" s="206">
        <v>0.0</v>
      </c>
      <c r="O470" s="209" t="b">
        <v>1</v>
      </c>
      <c r="P470" s="209" t="b">
        <v>0</v>
      </c>
      <c r="Q470" s="204" t="s">
        <v>4773</v>
      </c>
      <c r="R470" s="212">
        <v>45415.0</v>
      </c>
      <c r="S470" s="212">
        <v>45415.0</v>
      </c>
      <c r="T470" s="204">
        <v>40.0</v>
      </c>
      <c r="U470" s="204">
        <v>60.0</v>
      </c>
      <c r="V470" s="209" t="b">
        <v>0</v>
      </c>
      <c r="W470" s="210"/>
      <c r="X470" s="210"/>
      <c r="Y470" s="210"/>
    </row>
    <row r="471">
      <c r="A471" s="204" t="s">
        <v>5050</v>
      </c>
      <c r="B471" s="205" t="s">
        <v>373</v>
      </c>
      <c r="C471" s="204" t="s">
        <v>110</v>
      </c>
      <c r="D471" s="204">
        <v>69.0</v>
      </c>
      <c r="E471" s="206">
        <v>1.988289474</v>
      </c>
      <c r="F471" s="204" t="s">
        <v>4759</v>
      </c>
      <c r="G471" s="204" t="s">
        <v>4964</v>
      </c>
      <c r="H471" s="204">
        <v>23.0</v>
      </c>
      <c r="I471" s="207">
        <v>0.29444444444444445</v>
      </c>
      <c r="J471" s="208" t="s">
        <v>5089</v>
      </c>
      <c r="K471" s="204">
        <v>23.0</v>
      </c>
      <c r="L471" s="207">
        <v>0.19305555555555556</v>
      </c>
      <c r="M471" s="204">
        <v>0.0</v>
      </c>
      <c r="N471" s="204">
        <v>0.0</v>
      </c>
      <c r="O471" s="209" t="b">
        <v>0</v>
      </c>
      <c r="P471" s="209" t="b">
        <v>0</v>
      </c>
      <c r="Q471" s="204" t="s">
        <v>4747</v>
      </c>
      <c r="R471" s="212">
        <v>45477.0</v>
      </c>
      <c r="S471" s="212">
        <v>45415.0</v>
      </c>
      <c r="T471" s="204">
        <v>60.0</v>
      </c>
      <c r="U471" s="204">
        <v>40.0</v>
      </c>
      <c r="V471" s="209" t="b">
        <v>0</v>
      </c>
      <c r="W471" s="210"/>
      <c r="X471" s="210"/>
      <c r="Y471" s="210"/>
    </row>
    <row r="472">
      <c r="A472" s="204" t="s">
        <v>5050</v>
      </c>
      <c r="B472" s="205" t="s">
        <v>5090</v>
      </c>
      <c r="C472" s="204" t="s">
        <v>259</v>
      </c>
      <c r="D472" s="204">
        <v>68.0</v>
      </c>
      <c r="E472" s="206">
        <v>-2.0</v>
      </c>
      <c r="F472" s="204" t="s">
        <v>4759</v>
      </c>
      <c r="G472" s="204" t="s">
        <v>5040</v>
      </c>
      <c r="H472" s="204">
        <v>0.0</v>
      </c>
      <c r="I472" s="207">
        <v>0.0</v>
      </c>
      <c r="J472" s="208" t="s">
        <v>538</v>
      </c>
      <c r="K472" s="204">
        <v>0.0</v>
      </c>
      <c r="L472" s="207">
        <v>0.0</v>
      </c>
      <c r="M472" s="204">
        <v>0.0</v>
      </c>
      <c r="N472" s="204">
        <v>0.0</v>
      </c>
      <c r="O472" s="209" t="b">
        <v>1</v>
      </c>
      <c r="P472" s="209" t="b">
        <v>0</v>
      </c>
      <c r="Q472" s="204" t="s">
        <v>4773</v>
      </c>
      <c r="R472" s="212">
        <v>45477.0</v>
      </c>
      <c r="S472" s="212">
        <v>45415.0</v>
      </c>
      <c r="T472" s="204">
        <v>40.0</v>
      </c>
      <c r="U472" s="204">
        <v>60.0</v>
      </c>
      <c r="V472" s="209" t="b">
        <v>0</v>
      </c>
      <c r="W472" s="210"/>
      <c r="X472" s="210"/>
      <c r="Y472" s="210"/>
    </row>
    <row r="473">
      <c r="A473" s="204" t="s">
        <v>5050</v>
      </c>
      <c r="B473" s="205" t="s">
        <v>476</v>
      </c>
      <c r="C473" s="204" t="s">
        <v>98</v>
      </c>
      <c r="D473" s="204">
        <v>68.0</v>
      </c>
      <c r="E473" s="206">
        <v>3.680263158</v>
      </c>
      <c r="F473" s="204" t="s">
        <v>4767</v>
      </c>
      <c r="G473" s="204" t="s">
        <v>4896</v>
      </c>
      <c r="H473" s="204">
        <v>28.0</v>
      </c>
      <c r="I473" s="207">
        <v>0.27847222222222223</v>
      </c>
      <c r="J473" s="208" t="s">
        <v>4826</v>
      </c>
      <c r="K473" s="204">
        <v>28.0</v>
      </c>
      <c r="L473" s="207">
        <v>0.22569444444444445</v>
      </c>
      <c r="M473" s="211">
        <v>0.3020833333333333</v>
      </c>
      <c r="N473" s="207">
        <v>0.27152777777777776</v>
      </c>
      <c r="O473" s="209" t="b">
        <v>0</v>
      </c>
      <c r="P473" s="209" t="b">
        <v>0</v>
      </c>
      <c r="Q473" s="204" t="s">
        <v>4773</v>
      </c>
      <c r="R473" s="212">
        <v>45415.0</v>
      </c>
      <c r="S473" s="212">
        <v>45415.0</v>
      </c>
      <c r="T473" s="204">
        <v>60.0</v>
      </c>
      <c r="U473" s="204">
        <v>60.0</v>
      </c>
      <c r="V473" s="209" t="b">
        <v>1</v>
      </c>
      <c r="W473" s="210"/>
      <c r="X473" s="210"/>
      <c r="Y473" s="210"/>
    </row>
    <row r="474">
      <c r="A474" s="204" t="s">
        <v>5050</v>
      </c>
      <c r="B474" s="205" t="s">
        <v>5091</v>
      </c>
      <c r="C474" s="204" t="s">
        <v>197</v>
      </c>
      <c r="D474" s="204">
        <v>67.0</v>
      </c>
      <c r="E474" s="206">
        <v>-1.0</v>
      </c>
      <c r="F474" s="204" t="s">
        <v>4759</v>
      </c>
      <c r="G474" s="204" t="s">
        <v>5092</v>
      </c>
      <c r="H474" s="204">
        <v>0.0</v>
      </c>
      <c r="I474" s="207">
        <v>0.0</v>
      </c>
      <c r="J474" s="208" t="s">
        <v>538</v>
      </c>
      <c r="K474" s="204">
        <v>0.0</v>
      </c>
      <c r="L474" s="207">
        <v>0.0</v>
      </c>
      <c r="M474" s="207">
        <v>0.2965277777777778</v>
      </c>
      <c r="N474" s="207">
        <v>0.33819444444444446</v>
      </c>
      <c r="O474" s="209" t="b">
        <v>0</v>
      </c>
      <c r="P474" s="209" t="b">
        <v>1</v>
      </c>
      <c r="Q474" s="204" t="s">
        <v>4747</v>
      </c>
      <c r="R474" s="212">
        <v>45604.0</v>
      </c>
      <c r="S474" s="212">
        <v>45604.0</v>
      </c>
      <c r="T474" s="204">
        <v>40.0</v>
      </c>
      <c r="U474" s="204">
        <v>40.0</v>
      </c>
      <c r="V474" s="209" t="b">
        <v>0</v>
      </c>
      <c r="W474" s="210"/>
      <c r="X474" s="210"/>
      <c r="Y474" s="210"/>
    </row>
    <row r="475">
      <c r="A475" s="204" t="s">
        <v>5050</v>
      </c>
      <c r="B475" s="205" t="s">
        <v>440</v>
      </c>
      <c r="C475" s="204" t="s">
        <v>113</v>
      </c>
      <c r="D475" s="204">
        <v>67.0</v>
      </c>
      <c r="E475" s="206">
        <v>-0.1621710526</v>
      </c>
      <c r="F475" s="204" t="s">
        <v>4759</v>
      </c>
      <c r="G475" s="204" t="s">
        <v>4879</v>
      </c>
      <c r="H475" s="204">
        <v>15.0</v>
      </c>
      <c r="I475" s="207">
        <v>0.3173611111111111</v>
      </c>
      <c r="J475" s="208" t="s">
        <v>4959</v>
      </c>
      <c r="K475" s="204">
        <v>15.0</v>
      </c>
      <c r="L475" s="207">
        <v>0.14097222222222222</v>
      </c>
      <c r="M475" s="204">
        <v>0.0</v>
      </c>
      <c r="N475" s="204">
        <v>0.0</v>
      </c>
      <c r="O475" s="209" t="b">
        <v>1</v>
      </c>
      <c r="P475" s="209" t="b">
        <v>0</v>
      </c>
      <c r="Q475" s="204" t="s">
        <v>4747</v>
      </c>
      <c r="R475" s="212">
        <v>45415.0</v>
      </c>
      <c r="S475" s="212">
        <v>45415.0</v>
      </c>
      <c r="T475" s="204">
        <v>40.0</v>
      </c>
      <c r="U475" s="204">
        <v>60.0</v>
      </c>
      <c r="V475" s="209" t="b">
        <v>1</v>
      </c>
      <c r="W475" s="210"/>
      <c r="X475" s="210"/>
      <c r="Y475" s="210"/>
    </row>
    <row r="476">
      <c r="A476" s="204" t="s">
        <v>5050</v>
      </c>
      <c r="B476" s="205" t="s">
        <v>486</v>
      </c>
      <c r="C476" s="204" t="s">
        <v>177</v>
      </c>
      <c r="D476" s="204">
        <v>67.0</v>
      </c>
      <c r="E476" s="206">
        <v>-3.0</v>
      </c>
      <c r="F476" s="204" t="s">
        <v>4759</v>
      </c>
      <c r="G476" s="204" t="s">
        <v>4871</v>
      </c>
      <c r="H476" s="204">
        <v>0.0</v>
      </c>
      <c r="I476" s="207">
        <v>0.0</v>
      </c>
      <c r="J476" s="208" t="s">
        <v>538</v>
      </c>
      <c r="K476" s="204">
        <v>31.0</v>
      </c>
      <c r="L476" s="207">
        <v>0.0</v>
      </c>
      <c r="M476" s="206">
        <v>0.0</v>
      </c>
      <c r="N476" s="206">
        <v>0.0</v>
      </c>
      <c r="O476" s="209" t="b">
        <v>1</v>
      </c>
      <c r="P476" s="209" t="b">
        <v>1</v>
      </c>
      <c r="Q476" s="204" t="s">
        <v>4752</v>
      </c>
      <c r="R476" s="212">
        <v>45477.0</v>
      </c>
      <c r="S476" s="212">
        <v>45415.0</v>
      </c>
      <c r="T476" s="204">
        <v>60.0</v>
      </c>
      <c r="U476" s="204">
        <v>60.0</v>
      </c>
      <c r="V476" s="209" t="b">
        <v>0</v>
      </c>
      <c r="W476" s="210"/>
      <c r="X476" s="210"/>
      <c r="Y476" s="210"/>
    </row>
    <row r="477">
      <c r="A477" s="204" t="s">
        <v>5050</v>
      </c>
      <c r="B477" s="205" t="s">
        <v>575</v>
      </c>
      <c r="C477" s="204" t="s">
        <v>90</v>
      </c>
      <c r="D477" s="204">
        <v>67.0</v>
      </c>
      <c r="E477" s="206">
        <v>9.669802632</v>
      </c>
      <c r="F477" s="204" t="s">
        <v>4744</v>
      </c>
      <c r="G477" s="204" t="s">
        <v>4956</v>
      </c>
      <c r="H477" s="204">
        <v>27.0</v>
      </c>
      <c r="I477" s="207">
        <v>0.3104166666666667</v>
      </c>
      <c r="J477" s="208" t="s">
        <v>5093</v>
      </c>
      <c r="K477" s="204">
        <v>27.0</v>
      </c>
      <c r="L477" s="207">
        <v>0.20902777777777778</v>
      </c>
      <c r="M477" s="207">
        <v>0.30069444444444443</v>
      </c>
      <c r="N477" s="204">
        <v>0.0</v>
      </c>
      <c r="O477" s="209" t="b">
        <v>0</v>
      </c>
      <c r="P477" s="209" t="b">
        <v>0</v>
      </c>
      <c r="Q477" s="204" t="s">
        <v>4773</v>
      </c>
      <c r="R477" s="212">
        <v>45604.0</v>
      </c>
      <c r="S477" s="212">
        <v>45415.0</v>
      </c>
      <c r="T477" s="204">
        <v>60.0</v>
      </c>
      <c r="U477" s="204">
        <v>80.0</v>
      </c>
      <c r="V477" s="209" t="b">
        <v>1</v>
      </c>
      <c r="W477" s="210"/>
      <c r="X477" s="210"/>
      <c r="Y477" s="210"/>
    </row>
    <row r="478">
      <c r="A478" s="204" t="s">
        <v>5050</v>
      </c>
      <c r="B478" s="205" t="s">
        <v>414</v>
      </c>
      <c r="C478" s="204" t="s">
        <v>244</v>
      </c>
      <c r="D478" s="204">
        <v>67.0</v>
      </c>
      <c r="E478" s="206">
        <v>-2.0</v>
      </c>
      <c r="F478" s="204" t="s">
        <v>4759</v>
      </c>
      <c r="G478" s="204" t="s">
        <v>4910</v>
      </c>
      <c r="H478" s="204">
        <v>0.0</v>
      </c>
      <c r="I478" s="207">
        <v>0.0</v>
      </c>
      <c r="J478" s="208" t="s">
        <v>538</v>
      </c>
      <c r="K478" s="204">
        <v>26.0</v>
      </c>
      <c r="L478" s="207">
        <v>0.0</v>
      </c>
      <c r="M478" s="204">
        <v>0.0</v>
      </c>
      <c r="N478" s="204">
        <v>0.0</v>
      </c>
      <c r="O478" s="209" t="b">
        <v>1</v>
      </c>
      <c r="P478" s="209" t="b">
        <v>0</v>
      </c>
      <c r="Q478" s="204" t="s">
        <v>4773</v>
      </c>
      <c r="R478" s="212">
        <v>45415.0</v>
      </c>
      <c r="S478" s="204" t="s">
        <v>4815</v>
      </c>
      <c r="T478" s="204">
        <v>40.0</v>
      </c>
      <c r="U478" s="204">
        <v>60.0</v>
      </c>
      <c r="V478" s="209" t="b">
        <v>0</v>
      </c>
      <c r="W478" s="210"/>
      <c r="X478" s="210"/>
      <c r="Y478" s="210"/>
    </row>
    <row r="479">
      <c r="A479" s="204" t="s">
        <v>5050</v>
      </c>
      <c r="B479" s="205" t="s">
        <v>310</v>
      </c>
      <c r="C479" s="204" t="s">
        <v>151</v>
      </c>
      <c r="D479" s="204">
        <v>66.0</v>
      </c>
      <c r="E479" s="206">
        <v>3.242763158</v>
      </c>
      <c r="F479" s="204" t="s">
        <v>4759</v>
      </c>
      <c r="G479" s="204" t="s">
        <v>5062</v>
      </c>
      <c r="H479" s="204">
        <v>31.0</v>
      </c>
      <c r="I479" s="207">
        <v>0.2722222222222222</v>
      </c>
      <c r="J479" s="213" t="s">
        <v>4864</v>
      </c>
      <c r="K479" s="204">
        <v>31.0</v>
      </c>
      <c r="L479" s="207">
        <v>0.22916666666666666</v>
      </c>
      <c r="M479" s="206">
        <v>0.0</v>
      </c>
      <c r="N479" s="206">
        <v>0.0</v>
      </c>
      <c r="O479" s="209" t="b">
        <v>0</v>
      </c>
      <c r="P479" s="209" t="b">
        <v>0</v>
      </c>
      <c r="Q479" s="204" t="s">
        <v>4747</v>
      </c>
      <c r="R479" s="212">
        <v>45604.0</v>
      </c>
      <c r="S479" s="204" t="s">
        <v>4815</v>
      </c>
      <c r="T479" s="204">
        <v>40.0</v>
      </c>
      <c r="U479" s="204">
        <v>60.0</v>
      </c>
      <c r="V479" s="209" t="b">
        <v>0</v>
      </c>
      <c r="W479" s="210"/>
      <c r="X479" s="210"/>
      <c r="Y479" s="210"/>
    </row>
    <row r="480">
      <c r="A480" s="204" t="s">
        <v>5050</v>
      </c>
      <c r="B480" s="205" t="s">
        <v>556</v>
      </c>
      <c r="C480" s="204" t="s">
        <v>256</v>
      </c>
      <c r="D480" s="204">
        <v>66.0</v>
      </c>
      <c r="E480" s="206">
        <v>0.7194078947</v>
      </c>
      <c r="F480" s="204" t="s">
        <v>4767</v>
      </c>
      <c r="G480" s="204" t="s">
        <v>4856</v>
      </c>
      <c r="H480" s="204">
        <v>15.0</v>
      </c>
      <c r="I480" s="207">
        <v>0.25</v>
      </c>
      <c r="J480" s="208" t="s">
        <v>4794</v>
      </c>
      <c r="K480" s="204">
        <v>15.0</v>
      </c>
      <c r="L480" s="207">
        <v>0.11319444444444444</v>
      </c>
      <c r="M480" s="211">
        <v>0.28888888888888886</v>
      </c>
      <c r="N480" s="211">
        <v>0.3138888888888889</v>
      </c>
      <c r="O480" s="209" t="b">
        <v>0</v>
      </c>
      <c r="P480" s="209" t="b">
        <v>0</v>
      </c>
      <c r="Q480" s="204" t="s">
        <v>4773</v>
      </c>
      <c r="R480" s="212">
        <v>45477.0</v>
      </c>
      <c r="S480" s="212">
        <v>45415.0</v>
      </c>
      <c r="T480" s="204">
        <v>40.0</v>
      </c>
      <c r="U480" s="204">
        <v>60.0</v>
      </c>
      <c r="V480" s="209" t="b">
        <v>0</v>
      </c>
      <c r="W480" s="210"/>
      <c r="X480" s="210"/>
      <c r="Y480" s="210"/>
    </row>
    <row r="481">
      <c r="A481" s="204" t="s">
        <v>5050</v>
      </c>
      <c r="B481" s="205" t="s">
        <v>370</v>
      </c>
      <c r="C481" s="204" t="s">
        <v>110</v>
      </c>
      <c r="D481" s="204">
        <v>66.0</v>
      </c>
      <c r="E481" s="206">
        <v>1.16625</v>
      </c>
      <c r="F481" s="204" t="s">
        <v>4759</v>
      </c>
      <c r="G481" s="204" t="s">
        <v>4879</v>
      </c>
      <c r="H481" s="204">
        <v>19.0</v>
      </c>
      <c r="I481" s="207">
        <v>0.2534722222222222</v>
      </c>
      <c r="J481" s="208" t="s">
        <v>4764</v>
      </c>
      <c r="K481" s="204">
        <v>19.0</v>
      </c>
      <c r="L481" s="207">
        <v>0.1326388888888889</v>
      </c>
      <c r="M481" s="204">
        <v>0.0</v>
      </c>
      <c r="N481" s="204">
        <v>0.0</v>
      </c>
      <c r="O481" s="209" t="b">
        <v>0</v>
      </c>
      <c r="P481" s="209" t="b">
        <v>0</v>
      </c>
      <c r="Q481" s="204" t="s">
        <v>4747</v>
      </c>
      <c r="R481" s="212">
        <v>45477.0</v>
      </c>
      <c r="S481" s="212">
        <v>45477.0</v>
      </c>
      <c r="T481" s="204">
        <v>60.0</v>
      </c>
      <c r="U481" s="204">
        <v>60.0</v>
      </c>
      <c r="V481" s="209" t="b">
        <v>0</v>
      </c>
      <c r="W481" s="210"/>
      <c r="X481" s="210"/>
      <c r="Y481" s="210"/>
    </row>
    <row r="482">
      <c r="A482" s="204" t="s">
        <v>5050</v>
      </c>
      <c r="B482" s="205" t="s">
        <v>859</v>
      </c>
      <c r="C482" s="204" t="s">
        <v>113</v>
      </c>
      <c r="D482" s="204">
        <v>65.0</v>
      </c>
      <c r="E482" s="206">
        <v>0.5365789474</v>
      </c>
      <c r="F482" s="204" t="s">
        <v>4759</v>
      </c>
      <c r="G482" s="204" t="s">
        <v>4833</v>
      </c>
      <c r="H482" s="204">
        <v>27.0</v>
      </c>
      <c r="I482" s="207">
        <v>0.2861111111111111</v>
      </c>
      <c r="J482" s="208" t="s">
        <v>5094</v>
      </c>
      <c r="K482" s="204">
        <v>27.0</v>
      </c>
      <c r="L482" s="207">
        <v>0.21944444444444444</v>
      </c>
      <c r="M482" s="204">
        <v>0.0</v>
      </c>
      <c r="N482" s="204">
        <v>0.0</v>
      </c>
      <c r="O482" s="209" t="b">
        <v>1</v>
      </c>
      <c r="P482" s="209" t="b">
        <v>0</v>
      </c>
      <c r="Q482" s="204" t="s">
        <v>4773</v>
      </c>
      <c r="R482" s="212">
        <v>45415.0</v>
      </c>
      <c r="S482" s="212">
        <v>45415.0</v>
      </c>
      <c r="T482" s="204">
        <v>40.0</v>
      </c>
      <c r="U482" s="204">
        <v>60.0</v>
      </c>
      <c r="V482" s="209" t="b">
        <v>0</v>
      </c>
      <c r="W482" s="210"/>
      <c r="X482" s="210"/>
      <c r="Y482" s="210"/>
    </row>
    <row r="483">
      <c r="A483" s="204" t="s">
        <v>5050</v>
      </c>
      <c r="B483" s="205" t="s">
        <v>867</v>
      </c>
      <c r="C483" s="204" t="s">
        <v>264</v>
      </c>
      <c r="D483" s="204">
        <v>65.0</v>
      </c>
      <c r="E483" s="206">
        <v>0.0</v>
      </c>
      <c r="F483" s="204" t="s">
        <v>4759</v>
      </c>
      <c r="G483" s="204" t="s">
        <v>5095</v>
      </c>
      <c r="H483" s="204">
        <v>0.0</v>
      </c>
      <c r="I483" s="207">
        <v>0.0</v>
      </c>
      <c r="J483" s="213" t="s">
        <v>538</v>
      </c>
      <c r="K483" s="204">
        <v>0.0</v>
      </c>
      <c r="L483" s="207">
        <v>0.0</v>
      </c>
      <c r="M483" s="211">
        <v>0.2986111111111111</v>
      </c>
      <c r="N483" s="211">
        <v>0.32013888888888886</v>
      </c>
      <c r="O483" s="209" t="b">
        <v>0</v>
      </c>
      <c r="P483" s="209" t="b">
        <v>0</v>
      </c>
      <c r="Q483" s="204" t="s">
        <v>4747</v>
      </c>
      <c r="R483" s="212">
        <v>45477.0</v>
      </c>
      <c r="S483" s="212">
        <v>45477.0</v>
      </c>
      <c r="T483" s="204">
        <v>60.0</v>
      </c>
      <c r="U483" s="204">
        <v>40.0</v>
      </c>
      <c r="V483" s="209" t="b">
        <v>0</v>
      </c>
      <c r="W483" s="210"/>
      <c r="X483" s="210"/>
      <c r="Y483" s="210"/>
    </row>
    <row r="484">
      <c r="A484" s="204" t="s">
        <v>5050</v>
      </c>
      <c r="B484" s="205" t="s">
        <v>416</v>
      </c>
      <c r="C484" s="204" t="s">
        <v>95</v>
      </c>
      <c r="D484" s="204">
        <v>65.0</v>
      </c>
      <c r="E484" s="206">
        <v>-2.0</v>
      </c>
      <c r="F484" s="204" t="s">
        <v>4759</v>
      </c>
      <c r="G484" s="204" t="s">
        <v>4824</v>
      </c>
      <c r="H484" s="204">
        <v>0.0</v>
      </c>
      <c r="I484" s="207">
        <v>0.29583333333333334</v>
      </c>
      <c r="J484" s="208" t="s">
        <v>538</v>
      </c>
      <c r="K484" s="204">
        <v>23.0</v>
      </c>
      <c r="L484" s="207">
        <v>0.19375</v>
      </c>
      <c r="M484" s="206">
        <v>0.0</v>
      </c>
      <c r="N484" s="204">
        <v>0.0</v>
      </c>
      <c r="O484" s="209" t="b">
        <v>1</v>
      </c>
      <c r="P484" s="209" t="b">
        <v>0</v>
      </c>
      <c r="Q484" s="204" t="s">
        <v>4773</v>
      </c>
      <c r="R484" s="212">
        <v>45477.0</v>
      </c>
      <c r="S484" s="212">
        <v>45415.0</v>
      </c>
      <c r="T484" s="204">
        <v>40.0</v>
      </c>
      <c r="U484" s="204">
        <v>40.0</v>
      </c>
      <c r="V484" s="209" t="b">
        <v>0</v>
      </c>
      <c r="W484" s="210"/>
      <c r="X484" s="210"/>
      <c r="Y484" s="210"/>
    </row>
    <row r="485">
      <c r="A485" s="204" t="s">
        <v>5050</v>
      </c>
      <c r="B485" s="205" t="s">
        <v>312</v>
      </c>
      <c r="C485" s="204" t="s">
        <v>197</v>
      </c>
      <c r="D485" s="204">
        <v>65.0</v>
      </c>
      <c r="E485" s="206">
        <v>3.688421053</v>
      </c>
      <c r="F485" s="204" t="s">
        <v>4759</v>
      </c>
      <c r="G485" s="204" t="s">
        <v>5096</v>
      </c>
      <c r="H485" s="204">
        <v>32.0</v>
      </c>
      <c r="I485" s="207">
        <v>0.3020833333333333</v>
      </c>
      <c r="J485" s="213" t="s">
        <v>5075</v>
      </c>
      <c r="K485" s="204">
        <v>32.0</v>
      </c>
      <c r="L485" s="207">
        <v>0.26666666666666666</v>
      </c>
      <c r="M485" s="206">
        <v>0.0</v>
      </c>
      <c r="N485" s="206">
        <v>0.0</v>
      </c>
      <c r="O485" s="209" t="b">
        <v>0</v>
      </c>
      <c r="P485" s="209" t="b">
        <v>0</v>
      </c>
      <c r="Q485" s="204" t="s">
        <v>4747</v>
      </c>
      <c r="R485" s="212">
        <v>45604.0</v>
      </c>
      <c r="S485" s="212">
        <v>45415.0</v>
      </c>
      <c r="T485" s="204">
        <v>40.0</v>
      </c>
      <c r="U485" s="204">
        <v>60.0</v>
      </c>
      <c r="V485" s="209" t="b">
        <v>0</v>
      </c>
      <c r="W485" s="210"/>
      <c r="X485" s="210"/>
      <c r="Y485" s="210"/>
    </row>
    <row r="486">
      <c r="A486" s="204" t="s">
        <v>5050</v>
      </c>
      <c r="B486" s="205" t="s">
        <v>424</v>
      </c>
      <c r="C486" s="204" t="s">
        <v>259</v>
      </c>
      <c r="D486" s="204">
        <v>65.0</v>
      </c>
      <c r="E486" s="206">
        <v>2.190197368</v>
      </c>
      <c r="F486" s="204" t="s">
        <v>4767</v>
      </c>
      <c r="G486" s="204" t="s">
        <v>5097</v>
      </c>
      <c r="H486" s="204">
        <v>27.0</v>
      </c>
      <c r="I486" s="207">
        <v>0.2520833333333333</v>
      </c>
      <c r="J486" s="208" t="s">
        <v>4922</v>
      </c>
      <c r="K486" s="204">
        <v>27.0</v>
      </c>
      <c r="L486" s="207">
        <v>0.17430555555555555</v>
      </c>
      <c r="M486" s="207">
        <v>0.2638888888888889</v>
      </c>
      <c r="N486" s="207">
        <v>0.25277777777777777</v>
      </c>
      <c r="O486" s="209" t="b">
        <v>0</v>
      </c>
      <c r="P486" s="209" t="b">
        <v>0</v>
      </c>
      <c r="Q486" s="204" t="s">
        <v>4747</v>
      </c>
      <c r="R486" s="212">
        <v>45415.0</v>
      </c>
      <c r="S486" s="204" t="s">
        <v>4815</v>
      </c>
      <c r="T486" s="204">
        <v>40.0</v>
      </c>
      <c r="U486" s="204">
        <v>60.0</v>
      </c>
      <c r="V486" s="209" t="b">
        <v>0</v>
      </c>
      <c r="W486" s="210"/>
      <c r="X486" s="210"/>
      <c r="Y486" s="210"/>
    </row>
    <row r="487">
      <c r="A487" s="204" t="s">
        <v>5050</v>
      </c>
      <c r="B487" s="205" t="s">
        <v>314</v>
      </c>
      <c r="C487" s="204" t="s">
        <v>249</v>
      </c>
      <c r="D487" s="204">
        <v>64.0</v>
      </c>
      <c r="E487" s="206">
        <v>3.096710526</v>
      </c>
      <c r="F487" s="204" t="s">
        <v>4744</v>
      </c>
      <c r="G487" s="204" t="s">
        <v>4873</v>
      </c>
      <c r="H487" s="204">
        <v>30.0</v>
      </c>
      <c r="I487" s="207">
        <v>0.28125</v>
      </c>
      <c r="J487" s="208" t="s">
        <v>5098</v>
      </c>
      <c r="K487" s="204">
        <v>30.0</v>
      </c>
      <c r="L487" s="207">
        <v>0.22430555555555556</v>
      </c>
      <c r="M487" s="211">
        <v>0.2652777777777778</v>
      </c>
      <c r="N487" s="211">
        <v>0.26319444444444445</v>
      </c>
      <c r="O487" s="209" t="b">
        <v>1</v>
      </c>
      <c r="P487" s="209" t="b">
        <v>0</v>
      </c>
      <c r="Q487" s="204" t="s">
        <v>4747</v>
      </c>
      <c r="R487" s="212">
        <v>45604.0</v>
      </c>
      <c r="S487" s="212">
        <v>45415.0</v>
      </c>
      <c r="T487" s="204">
        <v>40.0</v>
      </c>
      <c r="U487" s="204">
        <v>60.0</v>
      </c>
      <c r="V487" s="209" t="b">
        <v>0</v>
      </c>
      <c r="W487" s="210"/>
      <c r="X487" s="210"/>
      <c r="Y487" s="210"/>
    </row>
    <row r="488">
      <c r="A488" s="204" t="s">
        <v>5050</v>
      </c>
      <c r="B488" s="205" t="s">
        <v>578</v>
      </c>
      <c r="C488" s="204" t="s">
        <v>151</v>
      </c>
      <c r="D488" s="204">
        <v>64.0</v>
      </c>
      <c r="E488" s="206">
        <v>4.924802632</v>
      </c>
      <c r="F488" s="204" t="s">
        <v>4744</v>
      </c>
      <c r="G488" s="204" t="s">
        <v>4896</v>
      </c>
      <c r="H488" s="204">
        <v>29.0</v>
      </c>
      <c r="I488" s="207">
        <v>0.2861111111111111</v>
      </c>
      <c r="J488" s="213" t="s">
        <v>5094</v>
      </c>
      <c r="K488" s="204">
        <v>29.0</v>
      </c>
      <c r="L488" s="207">
        <v>0.21597222222222223</v>
      </c>
      <c r="M488" s="211">
        <v>0.2708333333333333</v>
      </c>
      <c r="N488" s="206">
        <v>0.0</v>
      </c>
      <c r="O488" s="209" t="b">
        <v>0</v>
      </c>
      <c r="P488" s="209" t="b">
        <v>0</v>
      </c>
      <c r="Q488" s="204" t="s">
        <v>4773</v>
      </c>
      <c r="R488" s="212">
        <v>45415.0</v>
      </c>
      <c r="S488" s="204" t="s">
        <v>4815</v>
      </c>
      <c r="T488" s="204">
        <v>40.0</v>
      </c>
      <c r="U488" s="204">
        <v>40.0</v>
      </c>
      <c r="V488" s="209" t="b">
        <v>0</v>
      </c>
      <c r="W488" s="210"/>
      <c r="X488" s="210"/>
      <c r="Y488" s="210"/>
    </row>
    <row r="489">
      <c r="A489" s="204" t="s">
        <v>5050</v>
      </c>
      <c r="B489" s="205" t="s">
        <v>478</v>
      </c>
      <c r="C489" s="204" t="s">
        <v>162</v>
      </c>
      <c r="D489" s="204">
        <v>63.0</v>
      </c>
      <c r="E489" s="206">
        <v>1.919078947</v>
      </c>
      <c r="F489" s="204" t="s">
        <v>4759</v>
      </c>
      <c r="G489" s="204" t="s">
        <v>5099</v>
      </c>
      <c r="H489" s="204">
        <v>30.0</v>
      </c>
      <c r="I489" s="207">
        <v>0.25555555555555554</v>
      </c>
      <c r="J489" s="208" t="s">
        <v>4881</v>
      </c>
      <c r="K489" s="204">
        <v>30.0</v>
      </c>
      <c r="L489" s="207">
        <v>0.23125</v>
      </c>
      <c r="M489" s="206">
        <v>0.0</v>
      </c>
      <c r="N489" s="206">
        <v>0.0</v>
      </c>
      <c r="O489" s="209" t="b">
        <v>0</v>
      </c>
      <c r="P489" s="209" t="b">
        <v>1</v>
      </c>
      <c r="Q489" s="204" t="s">
        <v>4773</v>
      </c>
      <c r="R489" s="212">
        <v>45415.0</v>
      </c>
      <c r="S489" s="212">
        <v>45415.0</v>
      </c>
      <c r="T489" s="204">
        <v>40.0</v>
      </c>
      <c r="U489" s="204">
        <v>60.0</v>
      </c>
      <c r="V489" s="209" t="b">
        <v>0</v>
      </c>
      <c r="W489" s="210"/>
      <c r="X489" s="210"/>
      <c r="Y489" s="210"/>
    </row>
    <row r="490">
      <c r="A490" s="204" t="s">
        <v>5050</v>
      </c>
      <c r="B490" s="205" t="s">
        <v>198</v>
      </c>
      <c r="C490" s="204" t="s">
        <v>103</v>
      </c>
      <c r="D490" s="204">
        <v>63.0</v>
      </c>
      <c r="E490" s="206">
        <v>1.830526316</v>
      </c>
      <c r="F490" s="204" t="s">
        <v>4759</v>
      </c>
      <c r="G490" s="204" t="s">
        <v>4770</v>
      </c>
      <c r="H490" s="204">
        <v>16.0</v>
      </c>
      <c r="I490" s="207">
        <v>0.25625</v>
      </c>
      <c r="J490" s="208" t="s">
        <v>4829</v>
      </c>
      <c r="K490" s="204">
        <v>16.0</v>
      </c>
      <c r="L490" s="207">
        <v>0.12708333333333333</v>
      </c>
      <c r="M490" s="206">
        <v>0.0</v>
      </c>
      <c r="N490" s="206">
        <v>0.0</v>
      </c>
      <c r="O490" s="209" t="b">
        <v>0</v>
      </c>
      <c r="P490" s="209" t="b">
        <v>0</v>
      </c>
      <c r="Q490" s="204" t="s">
        <v>4747</v>
      </c>
      <c r="R490" s="212">
        <v>45604.0</v>
      </c>
      <c r="S490" s="212">
        <v>45415.0</v>
      </c>
      <c r="T490" s="204">
        <v>40.0</v>
      </c>
      <c r="U490" s="204">
        <v>60.0</v>
      </c>
      <c r="V490" s="209" t="b">
        <v>1</v>
      </c>
      <c r="W490" s="210"/>
      <c r="X490" s="210"/>
      <c r="Y490" s="210"/>
    </row>
    <row r="491">
      <c r="A491" s="204" t="s">
        <v>5050</v>
      </c>
      <c r="B491" s="205" t="s">
        <v>471</v>
      </c>
      <c r="C491" s="204" t="s">
        <v>264</v>
      </c>
      <c r="D491" s="204">
        <v>63.0</v>
      </c>
      <c r="E491" s="206">
        <v>1.771578947</v>
      </c>
      <c r="F491" s="204" t="s">
        <v>4744</v>
      </c>
      <c r="G491" s="204" t="s">
        <v>5071</v>
      </c>
      <c r="H491" s="204">
        <v>22.0</v>
      </c>
      <c r="I491" s="207">
        <v>0.30972222222222223</v>
      </c>
      <c r="J491" s="208" t="s">
        <v>5063</v>
      </c>
      <c r="K491" s="204">
        <v>22.0</v>
      </c>
      <c r="L491" s="207">
        <v>0.17222222222222222</v>
      </c>
      <c r="M491" s="207">
        <v>0.2604166666666667</v>
      </c>
      <c r="N491" s="207">
        <v>0.31180555555555556</v>
      </c>
      <c r="O491" s="209" t="b">
        <v>1</v>
      </c>
      <c r="P491" s="209" t="b">
        <v>0</v>
      </c>
      <c r="Q491" s="204" t="s">
        <v>4773</v>
      </c>
      <c r="R491" s="212">
        <v>45477.0</v>
      </c>
      <c r="S491" s="212">
        <v>45415.0</v>
      </c>
      <c r="T491" s="204">
        <v>40.0</v>
      </c>
      <c r="U491" s="204">
        <v>40.0</v>
      </c>
      <c r="V491" s="209" t="b">
        <v>0</v>
      </c>
      <c r="W491" s="210"/>
      <c r="X491" s="210"/>
      <c r="Y491" s="210"/>
    </row>
    <row r="492">
      <c r="A492" s="204" t="s">
        <v>5050</v>
      </c>
      <c r="B492" s="205" t="s">
        <v>444</v>
      </c>
      <c r="C492" s="204" t="s">
        <v>197</v>
      </c>
      <c r="D492" s="204">
        <v>63.0</v>
      </c>
      <c r="E492" s="206">
        <v>-1.824078947</v>
      </c>
      <c r="F492" s="204" t="s">
        <v>4759</v>
      </c>
      <c r="G492" s="204" t="s">
        <v>4822</v>
      </c>
      <c r="H492" s="204">
        <v>18.0</v>
      </c>
      <c r="I492" s="207">
        <v>0.30625</v>
      </c>
      <c r="J492" s="208" t="s">
        <v>5100</v>
      </c>
      <c r="K492" s="204">
        <v>18.0</v>
      </c>
      <c r="L492" s="207">
        <v>0.14652777777777778</v>
      </c>
      <c r="M492" s="206">
        <v>0.0</v>
      </c>
      <c r="N492" s="211">
        <v>0.31319444444444444</v>
      </c>
      <c r="O492" s="209" t="b">
        <v>1</v>
      </c>
      <c r="P492" s="209" t="b">
        <v>1</v>
      </c>
      <c r="Q492" s="204" t="s">
        <v>4773</v>
      </c>
      <c r="R492" s="212">
        <v>45604.0</v>
      </c>
      <c r="S492" s="212">
        <v>45477.0</v>
      </c>
      <c r="T492" s="204">
        <v>40.0</v>
      </c>
      <c r="U492" s="204">
        <v>40.0</v>
      </c>
      <c r="V492" s="209" t="b">
        <v>0</v>
      </c>
      <c r="W492" s="210"/>
      <c r="X492" s="210"/>
      <c r="Y492" s="210"/>
    </row>
    <row r="493">
      <c r="A493" s="204" t="s">
        <v>5050</v>
      </c>
      <c r="B493" s="205" t="s">
        <v>5101</v>
      </c>
      <c r="C493" s="204" t="s">
        <v>121</v>
      </c>
      <c r="D493" s="204">
        <v>63.0</v>
      </c>
      <c r="E493" s="206">
        <v>2.399473684</v>
      </c>
      <c r="F493" s="204" t="s">
        <v>4744</v>
      </c>
      <c r="G493" s="204" t="s">
        <v>4785</v>
      </c>
      <c r="H493" s="204">
        <v>11.0</v>
      </c>
      <c r="I493" s="207">
        <v>0.2625</v>
      </c>
      <c r="J493" s="213" t="s">
        <v>5006</v>
      </c>
      <c r="K493" s="204">
        <v>11.0</v>
      </c>
      <c r="L493" s="207">
        <v>0.1</v>
      </c>
      <c r="M493" s="211">
        <v>0.25</v>
      </c>
      <c r="N493" s="211">
        <v>0.3104166666666667</v>
      </c>
      <c r="O493" s="209" t="b">
        <v>0</v>
      </c>
      <c r="P493" s="209" t="b">
        <v>0</v>
      </c>
      <c r="Q493" s="204" t="s">
        <v>4773</v>
      </c>
      <c r="R493" s="212">
        <v>45415.0</v>
      </c>
      <c r="S493" s="212">
        <v>45415.0</v>
      </c>
      <c r="T493" s="204">
        <v>40.0</v>
      </c>
      <c r="U493" s="204">
        <v>60.0</v>
      </c>
      <c r="V493" s="209" t="b">
        <v>0</v>
      </c>
      <c r="W493" s="210"/>
      <c r="X493" s="210"/>
      <c r="Y493" s="210"/>
    </row>
    <row r="494">
      <c r="A494" s="204" t="s">
        <v>5050</v>
      </c>
      <c r="B494" s="205" t="s">
        <v>543</v>
      </c>
      <c r="C494" s="204" t="s">
        <v>177</v>
      </c>
      <c r="D494" s="204">
        <v>62.0</v>
      </c>
      <c r="E494" s="206">
        <v>0.0</v>
      </c>
      <c r="F494" s="204" t="s">
        <v>4759</v>
      </c>
      <c r="G494" s="204" t="s">
        <v>4760</v>
      </c>
      <c r="H494" s="204">
        <v>0.0</v>
      </c>
      <c r="I494" s="207">
        <v>0.0</v>
      </c>
      <c r="J494" s="208" t="s">
        <v>538</v>
      </c>
      <c r="K494" s="204">
        <v>24.0</v>
      </c>
      <c r="L494" s="207">
        <v>0.0</v>
      </c>
      <c r="M494" s="204">
        <v>0.0</v>
      </c>
      <c r="N494" s="204">
        <v>0.0</v>
      </c>
      <c r="O494" s="209" t="b">
        <v>0</v>
      </c>
      <c r="P494" s="209" t="b">
        <v>0</v>
      </c>
      <c r="Q494" s="204" t="s">
        <v>4773</v>
      </c>
      <c r="R494" s="212">
        <v>45415.0</v>
      </c>
      <c r="S494" s="204" t="s">
        <v>4815</v>
      </c>
      <c r="T494" s="204">
        <v>40.0</v>
      </c>
      <c r="U494" s="204">
        <v>60.0</v>
      </c>
      <c r="V494" s="209" t="b">
        <v>0</v>
      </c>
      <c r="W494" s="210"/>
      <c r="X494" s="210"/>
      <c r="Y494" s="210"/>
    </row>
    <row r="495">
      <c r="A495" s="204" t="s">
        <v>5050</v>
      </c>
      <c r="B495" s="205" t="s">
        <v>571</v>
      </c>
      <c r="C495" s="204" t="s">
        <v>177</v>
      </c>
      <c r="D495" s="204">
        <v>62.0</v>
      </c>
      <c r="E495" s="206">
        <v>7.575723684</v>
      </c>
      <c r="F495" s="204" t="s">
        <v>4744</v>
      </c>
      <c r="G495" s="204" t="s">
        <v>4924</v>
      </c>
      <c r="H495" s="204">
        <v>33.0</v>
      </c>
      <c r="I495" s="207">
        <v>0.2604166666666667</v>
      </c>
      <c r="J495" s="213" t="s">
        <v>4783</v>
      </c>
      <c r="K495" s="204">
        <v>33.0</v>
      </c>
      <c r="L495" s="207">
        <v>0.2423611111111111</v>
      </c>
      <c r="M495" s="211">
        <v>0.2659722222222222</v>
      </c>
      <c r="N495" s="211">
        <v>0.2916666666666667</v>
      </c>
      <c r="O495" s="209" t="b">
        <v>1</v>
      </c>
      <c r="P495" s="209" t="b">
        <v>0</v>
      </c>
      <c r="Q495" s="204" t="s">
        <v>4762</v>
      </c>
      <c r="R495" s="204" t="s">
        <v>4815</v>
      </c>
      <c r="S495" s="204" t="s">
        <v>4815</v>
      </c>
      <c r="T495" s="204">
        <v>40.0</v>
      </c>
      <c r="U495" s="204">
        <v>80.0</v>
      </c>
      <c r="V495" s="209" t="b">
        <v>0</v>
      </c>
      <c r="W495" s="210"/>
      <c r="X495" s="210"/>
      <c r="Y495" s="210"/>
    </row>
    <row r="496">
      <c r="A496" s="204" t="s">
        <v>5050</v>
      </c>
      <c r="B496" s="205" t="s">
        <v>855</v>
      </c>
      <c r="C496" s="204" t="s">
        <v>244</v>
      </c>
      <c r="D496" s="204">
        <v>62.0</v>
      </c>
      <c r="E496" s="206">
        <v>-2.0</v>
      </c>
      <c r="F496" s="204" t="s">
        <v>4759</v>
      </c>
      <c r="G496" s="204" t="s">
        <v>4859</v>
      </c>
      <c r="H496" s="204">
        <v>0.0</v>
      </c>
      <c r="I496" s="207">
        <v>0.0</v>
      </c>
      <c r="J496" s="208" t="s">
        <v>538</v>
      </c>
      <c r="K496" s="204">
        <v>26.0</v>
      </c>
      <c r="L496" s="207">
        <v>0.0</v>
      </c>
      <c r="M496" s="206">
        <v>0.0</v>
      </c>
      <c r="N496" s="204">
        <v>0.0</v>
      </c>
      <c r="O496" s="209" t="b">
        <v>1</v>
      </c>
      <c r="P496" s="209" t="b">
        <v>0</v>
      </c>
      <c r="Q496" s="204" t="s">
        <v>4773</v>
      </c>
      <c r="R496" s="212">
        <v>45415.0</v>
      </c>
      <c r="S496" s="204" t="s">
        <v>4815</v>
      </c>
      <c r="T496" s="204">
        <v>40.0</v>
      </c>
      <c r="U496" s="204">
        <v>60.0</v>
      </c>
      <c r="V496" s="209" t="b">
        <v>0</v>
      </c>
      <c r="W496" s="210"/>
      <c r="X496" s="210"/>
      <c r="Y496" s="210"/>
    </row>
    <row r="497">
      <c r="A497" s="204" t="s">
        <v>5050</v>
      </c>
      <c r="B497" s="205" t="s">
        <v>428</v>
      </c>
      <c r="C497" s="204" t="s">
        <v>113</v>
      </c>
      <c r="D497" s="204">
        <v>62.0</v>
      </c>
      <c r="E497" s="206">
        <v>2.824868421</v>
      </c>
      <c r="F497" s="204" t="s">
        <v>4759</v>
      </c>
      <c r="G497" s="204" t="s">
        <v>4859</v>
      </c>
      <c r="H497" s="204">
        <v>23.0</v>
      </c>
      <c r="I497" s="207">
        <v>0.28194444444444444</v>
      </c>
      <c r="J497" s="208" t="s">
        <v>5102</v>
      </c>
      <c r="K497" s="204">
        <v>23.0</v>
      </c>
      <c r="L497" s="207">
        <v>0.16805555555555557</v>
      </c>
      <c r="M497" s="206">
        <v>0.0</v>
      </c>
      <c r="N497" s="206">
        <v>0.0</v>
      </c>
      <c r="O497" s="209" t="b">
        <v>0</v>
      </c>
      <c r="P497" s="209" t="b">
        <v>0</v>
      </c>
      <c r="Q497" s="204" t="s">
        <v>4747</v>
      </c>
      <c r="R497" s="212">
        <v>45477.0</v>
      </c>
      <c r="S497" s="212">
        <v>45415.0</v>
      </c>
      <c r="T497" s="204">
        <v>60.0</v>
      </c>
      <c r="U497" s="204">
        <v>60.0</v>
      </c>
      <c r="V497" s="209" t="b">
        <v>1</v>
      </c>
      <c r="W497" s="210"/>
      <c r="X497" s="210"/>
      <c r="Y497" s="210"/>
    </row>
    <row r="498">
      <c r="A498" s="204" t="s">
        <v>5050</v>
      </c>
      <c r="B498" s="205" t="s">
        <v>5103</v>
      </c>
      <c r="C498" s="204" t="s">
        <v>110</v>
      </c>
      <c r="D498" s="204">
        <v>60.0</v>
      </c>
      <c r="E498" s="206">
        <v>2.368421053E-4</v>
      </c>
      <c r="F498" s="204" t="s">
        <v>4759</v>
      </c>
      <c r="G498" s="204" t="s">
        <v>4844</v>
      </c>
      <c r="H498" s="204">
        <v>1.0</v>
      </c>
      <c r="I498" s="207">
        <v>0.4166666666666667</v>
      </c>
      <c r="J498" s="208" t="s">
        <v>3172</v>
      </c>
      <c r="K498" s="204">
        <v>1.0</v>
      </c>
      <c r="L498" s="207">
        <v>0.01875</v>
      </c>
      <c r="M498" s="204">
        <v>0.0</v>
      </c>
      <c r="N498" s="206">
        <v>0.0</v>
      </c>
      <c r="O498" s="209" t="b">
        <v>0</v>
      </c>
      <c r="P498" s="209" t="b">
        <v>0</v>
      </c>
      <c r="Q498" s="204" t="s">
        <v>4762</v>
      </c>
      <c r="R498" s="204" t="s">
        <v>4815</v>
      </c>
      <c r="S498" s="204" t="s">
        <v>4815</v>
      </c>
      <c r="T498" s="204">
        <v>40.0</v>
      </c>
      <c r="U498" s="204">
        <v>60.0</v>
      </c>
      <c r="V498" s="209" t="b">
        <v>0</v>
      </c>
      <c r="W498" s="210"/>
      <c r="X498" s="210"/>
      <c r="Y498" s="210"/>
    </row>
    <row r="499">
      <c r="A499" s="204" t="s">
        <v>5050</v>
      </c>
      <c r="B499" s="205" t="s">
        <v>506</v>
      </c>
      <c r="C499" s="204" t="s">
        <v>151</v>
      </c>
      <c r="D499" s="204">
        <v>60.0</v>
      </c>
      <c r="E499" s="206">
        <v>-2.0</v>
      </c>
      <c r="F499" s="204" t="s">
        <v>4759</v>
      </c>
      <c r="G499" s="204" t="s">
        <v>4755</v>
      </c>
      <c r="H499" s="204">
        <v>0.0</v>
      </c>
      <c r="I499" s="207">
        <v>0.0</v>
      </c>
      <c r="J499" s="213" t="s">
        <v>538</v>
      </c>
      <c r="K499" s="204">
        <v>0.0</v>
      </c>
      <c r="L499" s="207">
        <v>0.0</v>
      </c>
      <c r="M499" s="211">
        <v>0.27708333333333335</v>
      </c>
      <c r="N499" s="211">
        <v>0.2777777777777778</v>
      </c>
      <c r="O499" s="209" t="b">
        <v>1</v>
      </c>
      <c r="P499" s="209" t="b">
        <v>0</v>
      </c>
      <c r="Q499" s="204" t="s">
        <v>4773</v>
      </c>
      <c r="R499" s="212">
        <v>45477.0</v>
      </c>
      <c r="S499" s="212">
        <v>45415.0</v>
      </c>
      <c r="T499" s="204">
        <v>40.0</v>
      </c>
      <c r="U499" s="204">
        <v>60.0</v>
      </c>
      <c r="V499" s="209" t="b">
        <v>0</v>
      </c>
      <c r="W499" s="210"/>
      <c r="X499" s="210"/>
      <c r="Y499" s="210"/>
    </row>
    <row r="500">
      <c r="A500" s="204" t="s">
        <v>5050</v>
      </c>
      <c r="B500" s="205" t="s">
        <v>563</v>
      </c>
      <c r="C500" s="204" t="s">
        <v>90</v>
      </c>
      <c r="D500" s="204">
        <v>60.0</v>
      </c>
      <c r="E500" s="206">
        <v>0.6986842105</v>
      </c>
      <c r="F500" s="204" t="s">
        <v>4767</v>
      </c>
      <c r="G500" s="204" t="s">
        <v>4760</v>
      </c>
      <c r="H500" s="204">
        <v>15.0</v>
      </c>
      <c r="I500" s="207">
        <v>0.2659722222222222</v>
      </c>
      <c r="J500" s="213" t="s">
        <v>4832</v>
      </c>
      <c r="K500" s="204">
        <v>15.0</v>
      </c>
      <c r="L500" s="207">
        <v>0.10833333333333334</v>
      </c>
      <c r="M500" s="211">
        <v>0.3145833333333333</v>
      </c>
      <c r="N500" s="211">
        <v>0.34097222222222223</v>
      </c>
      <c r="O500" s="209" t="b">
        <v>0</v>
      </c>
      <c r="P500" s="209" t="b">
        <v>0</v>
      </c>
      <c r="Q500" s="204" t="s">
        <v>4747</v>
      </c>
      <c r="R500" s="212">
        <v>45477.0</v>
      </c>
      <c r="S500" s="212">
        <v>45415.0</v>
      </c>
      <c r="T500" s="204">
        <v>60.0</v>
      </c>
      <c r="U500" s="204">
        <v>60.0</v>
      </c>
      <c r="V500" s="209" t="b">
        <v>0</v>
      </c>
      <c r="W500" s="210"/>
      <c r="X500" s="210"/>
      <c r="Y500" s="210"/>
    </row>
    <row r="501">
      <c r="A501" s="204" t="s">
        <v>5050</v>
      </c>
      <c r="B501" s="205" t="s">
        <v>5104</v>
      </c>
      <c r="C501" s="204" t="s">
        <v>162</v>
      </c>
      <c r="D501" s="204">
        <v>60.0</v>
      </c>
      <c r="E501" s="206">
        <v>-2.0</v>
      </c>
      <c r="F501" s="204" t="s">
        <v>4759</v>
      </c>
      <c r="G501" s="204" t="s">
        <v>4990</v>
      </c>
      <c r="H501" s="204">
        <v>0.0</v>
      </c>
      <c r="I501" s="207">
        <v>0.0</v>
      </c>
      <c r="J501" s="213" t="s">
        <v>538</v>
      </c>
      <c r="K501" s="204">
        <v>11.0</v>
      </c>
      <c r="L501" s="207">
        <v>0.0</v>
      </c>
      <c r="M501" s="206">
        <v>0.0</v>
      </c>
      <c r="N501" s="204">
        <v>0.0</v>
      </c>
      <c r="O501" s="209" t="b">
        <v>1</v>
      </c>
      <c r="P501" s="209" t="b">
        <v>0</v>
      </c>
      <c r="Q501" s="204" t="s">
        <v>4773</v>
      </c>
      <c r="R501" s="212">
        <v>45415.0</v>
      </c>
      <c r="S501" s="204" t="s">
        <v>4815</v>
      </c>
      <c r="T501" s="204">
        <v>20.0</v>
      </c>
      <c r="U501" s="204">
        <v>60.0</v>
      </c>
      <c r="V501" s="209" t="b">
        <v>0</v>
      </c>
      <c r="W501" s="210"/>
      <c r="X501" s="210"/>
      <c r="Y501" s="210"/>
    </row>
    <row r="502">
      <c r="A502" s="204" t="s">
        <v>5050</v>
      </c>
      <c r="B502" s="205" t="s">
        <v>861</v>
      </c>
      <c r="C502" s="204" t="s">
        <v>162</v>
      </c>
      <c r="D502" s="204">
        <v>59.0</v>
      </c>
      <c r="E502" s="206">
        <v>0.01035087719</v>
      </c>
      <c r="F502" s="204" t="s">
        <v>4759</v>
      </c>
      <c r="G502" s="204" t="s">
        <v>4974</v>
      </c>
      <c r="H502" s="204">
        <v>5.0</v>
      </c>
      <c r="I502" s="207">
        <v>0.2708333333333333</v>
      </c>
      <c r="J502" s="208" t="s">
        <v>4849</v>
      </c>
      <c r="K502" s="204">
        <v>5.0</v>
      </c>
      <c r="L502" s="207">
        <v>0.05555555555555555</v>
      </c>
      <c r="M502" s="204">
        <v>0.0</v>
      </c>
      <c r="N502" s="206">
        <v>0.0</v>
      </c>
      <c r="O502" s="209" t="b">
        <v>0</v>
      </c>
      <c r="P502" s="209" t="b">
        <v>0</v>
      </c>
      <c r="Q502" s="204" t="s">
        <v>4747</v>
      </c>
      <c r="R502" s="212">
        <v>45477.0</v>
      </c>
      <c r="S502" s="212">
        <v>45477.0</v>
      </c>
      <c r="T502" s="204">
        <v>60.0</v>
      </c>
      <c r="U502" s="204">
        <v>40.0</v>
      </c>
      <c r="V502" s="209" t="b">
        <v>0</v>
      </c>
      <c r="W502" s="210"/>
      <c r="X502" s="210"/>
      <c r="Y502" s="210"/>
    </row>
    <row r="503">
      <c r="A503" s="204" t="s">
        <v>5050</v>
      </c>
      <c r="B503" s="205" t="s">
        <v>5105</v>
      </c>
      <c r="C503" s="204" t="s">
        <v>151</v>
      </c>
      <c r="D503" s="204">
        <v>59.0</v>
      </c>
      <c r="E503" s="206">
        <v>1.483815789</v>
      </c>
      <c r="F503" s="204" t="s">
        <v>4767</v>
      </c>
      <c r="G503" s="204" t="s">
        <v>5106</v>
      </c>
      <c r="H503" s="204">
        <v>21.0</v>
      </c>
      <c r="I503" s="207">
        <v>0.27152777777777776</v>
      </c>
      <c r="J503" s="213" t="s">
        <v>4863</v>
      </c>
      <c r="K503" s="204">
        <v>21.0</v>
      </c>
      <c r="L503" s="207">
        <v>0.16527777777777777</v>
      </c>
      <c r="M503" s="211">
        <v>0.30069444444444443</v>
      </c>
      <c r="N503" s="211">
        <v>0.2708333333333333</v>
      </c>
      <c r="O503" s="209" t="b">
        <v>0</v>
      </c>
      <c r="P503" s="209" t="b">
        <v>0</v>
      </c>
      <c r="Q503" s="204" t="s">
        <v>4747</v>
      </c>
      <c r="R503" s="212">
        <v>45477.0</v>
      </c>
      <c r="S503" s="212">
        <v>45477.0</v>
      </c>
      <c r="T503" s="204">
        <v>60.0</v>
      </c>
      <c r="U503" s="204">
        <v>40.0</v>
      </c>
      <c r="V503" s="209" t="b">
        <v>0</v>
      </c>
      <c r="W503" s="210"/>
      <c r="X503" s="210"/>
      <c r="Y503" s="210"/>
    </row>
    <row r="504">
      <c r="A504" s="204" t="s">
        <v>5050</v>
      </c>
      <c r="B504" s="205" t="s">
        <v>490</v>
      </c>
      <c r="C504" s="204" t="s">
        <v>256</v>
      </c>
      <c r="D504" s="204">
        <v>59.0</v>
      </c>
      <c r="E504" s="206">
        <v>0.01035087719</v>
      </c>
      <c r="F504" s="204" t="s">
        <v>4767</v>
      </c>
      <c r="G504" s="204" t="s">
        <v>5107</v>
      </c>
      <c r="H504" s="204">
        <v>5.0</v>
      </c>
      <c r="I504" s="207">
        <v>0.2708333333333333</v>
      </c>
      <c r="J504" s="213" t="s">
        <v>4849</v>
      </c>
      <c r="K504" s="204">
        <v>5.0</v>
      </c>
      <c r="L504" s="207">
        <v>0.05555555555555555</v>
      </c>
      <c r="M504" s="211">
        <v>0.2777777777777778</v>
      </c>
      <c r="N504" s="211">
        <v>0.34791666666666665</v>
      </c>
      <c r="O504" s="209" t="b">
        <v>0</v>
      </c>
      <c r="P504" s="209" t="b">
        <v>0</v>
      </c>
      <c r="Q504" s="204" t="s">
        <v>4747</v>
      </c>
      <c r="R504" s="212">
        <v>45477.0</v>
      </c>
      <c r="S504" s="212">
        <v>45415.0</v>
      </c>
      <c r="T504" s="204">
        <v>60.0</v>
      </c>
      <c r="U504" s="204">
        <v>40.0</v>
      </c>
      <c r="V504" s="209" t="b">
        <v>0</v>
      </c>
      <c r="W504" s="210"/>
      <c r="X504" s="210"/>
      <c r="Y504" s="210"/>
    </row>
    <row r="505">
      <c r="A505" s="204" t="s">
        <v>5050</v>
      </c>
      <c r="B505" s="205" t="s">
        <v>5108</v>
      </c>
      <c r="C505" s="204" t="s">
        <v>98</v>
      </c>
      <c r="D505" s="204">
        <v>59.0</v>
      </c>
      <c r="E505" s="206">
        <v>0.0</v>
      </c>
      <c r="F505" s="204" t="s">
        <v>4759</v>
      </c>
      <c r="G505" s="204" t="s">
        <v>4777</v>
      </c>
      <c r="H505" s="204">
        <v>0.0</v>
      </c>
      <c r="I505" s="207">
        <v>0.0</v>
      </c>
      <c r="J505" s="213" t="s">
        <v>538</v>
      </c>
      <c r="K505" s="204">
        <v>0.0</v>
      </c>
      <c r="L505" s="207">
        <v>0.0</v>
      </c>
      <c r="M505" s="204">
        <v>0.0</v>
      </c>
      <c r="N505" s="206">
        <v>0.0</v>
      </c>
      <c r="O505" s="209" t="b">
        <v>0</v>
      </c>
      <c r="P505" s="209" t="b">
        <v>0</v>
      </c>
      <c r="Q505" s="204" t="s">
        <v>4762</v>
      </c>
      <c r="R505" s="204" t="s">
        <v>4816</v>
      </c>
      <c r="S505" s="204" t="s">
        <v>4816</v>
      </c>
      <c r="T505" s="204">
        <v>20.0</v>
      </c>
      <c r="U505" s="204">
        <v>60.0</v>
      </c>
      <c r="V505" s="209" t="b">
        <v>0</v>
      </c>
      <c r="W505" s="210"/>
      <c r="X505" s="210"/>
      <c r="Y505" s="210"/>
    </row>
    <row r="506">
      <c r="A506" s="204" t="s">
        <v>5050</v>
      </c>
      <c r="B506" s="205" t="s">
        <v>497</v>
      </c>
      <c r="C506" s="204" t="s">
        <v>238</v>
      </c>
      <c r="D506" s="204">
        <v>59.0</v>
      </c>
      <c r="E506" s="206">
        <v>1.723815789</v>
      </c>
      <c r="F506" s="204" t="s">
        <v>4759</v>
      </c>
      <c r="G506" s="204" t="s">
        <v>4760</v>
      </c>
      <c r="H506" s="204">
        <v>22.0</v>
      </c>
      <c r="I506" s="207">
        <v>0.2972222222222222</v>
      </c>
      <c r="J506" s="208" t="s">
        <v>5109</v>
      </c>
      <c r="K506" s="204">
        <v>22.0</v>
      </c>
      <c r="L506" s="207">
        <v>0.19236111111111112</v>
      </c>
      <c r="M506" s="204">
        <v>0.0</v>
      </c>
      <c r="N506" s="207">
        <v>0.26666666666666666</v>
      </c>
      <c r="O506" s="209" t="b">
        <v>0</v>
      </c>
      <c r="P506" s="209" t="b">
        <v>0</v>
      </c>
      <c r="Q506" s="204" t="s">
        <v>4773</v>
      </c>
      <c r="R506" s="212">
        <v>45415.0</v>
      </c>
      <c r="S506" s="212">
        <v>45415.0</v>
      </c>
      <c r="T506" s="204">
        <v>40.0</v>
      </c>
      <c r="U506" s="204">
        <v>40.0</v>
      </c>
      <c r="V506" s="209" t="b">
        <v>0</v>
      </c>
      <c r="W506" s="210"/>
      <c r="X506" s="210"/>
      <c r="Y506" s="210"/>
    </row>
    <row r="507">
      <c r="A507" s="204" t="s">
        <v>5050</v>
      </c>
      <c r="B507" s="205" t="s">
        <v>572</v>
      </c>
      <c r="C507" s="204" t="s">
        <v>264</v>
      </c>
      <c r="D507" s="204">
        <v>59.0</v>
      </c>
      <c r="E507" s="206">
        <v>-2.0</v>
      </c>
      <c r="F507" s="204" t="s">
        <v>4759</v>
      </c>
      <c r="G507" s="204" t="s">
        <v>4833</v>
      </c>
      <c r="H507" s="204">
        <v>0.0</v>
      </c>
      <c r="I507" s="207">
        <v>0.0</v>
      </c>
      <c r="J507" s="208" t="s">
        <v>538</v>
      </c>
      <c r="K507" s="204">
        <v>16.0</v>
      </c>
      <c r="L507" s="207">
        <v>0.0</v>
      </c>
      <c r="M507" s="206">
        <v>0.0</v>
      </c>
      <c r="N507" s="206">
        <v>0.0</v>
      </c>
      <c r="O507" s="209" t="b">
        <v>1</v>
      </c>
      <c r="P507" s="209" t="b">
        <v>0</v>
      </c>
      <c r="Q507" s="204" t="s">
        <v>4773</v>
      </c>
      <c r="R507" s="212">
        <v>45415.0</v>
      </c>
      <c r="S507" s="212">
        <v>45415.0</v>
      </c>
      <c r="T507" s="204">
        <v>40.0</v>
      </c>
      <c r="U507" s="204">
        <v>60.0</v>
      </c>
      <c r="V507" s="209" t="b">
        <v>0</v>
      </c>
      <c r="W507" s="210"/>
      <c r="X507" s="210"/>
      <c r="Y507" s="210"/>
    </row>
    <row r="508">
      <c r="A508" s="204" t="s">
        <v>5050</v>
      </c>
      <c r="B508" s="205" t="s">
        <v>495</v>
      </c>
      <c r="C508" s="204" t="s">
        <v>259</v>
      </c>
      <c r="D508" s="204">
        <v>59.0</v>
      </c>
      <c r="E508" s="206">
        <v>0.0</v>
      </c>
      <c r="F508" s="204" t="s">
        <v>4759</v>
      </c>
      <c r="G508" s="204" t="s">
        <v>4777</v>
      </c>
      <c r="H508" s="204">
        <v>0.0</v>
      </c>
      <c r="I508" s="207">
        <v>0.0</v>
      </c>
      <c r="J508" s="208" t="s">
        <v>538</v>
      </c>
      <c r="K508" s="204">
        <v>21.0</v>
      </c>
      <c r="L508" s="207">
        <v>0.0</v>
      </c>
      <c r="M508" s="206">
        <v>0.0</v>
      </c>
      <c r="N508" s="206">
        <v>0.0</v>
      </c>
      <c r="O508" s="209" t="b">
        <v>0</v>
      </c>
      <c r="P508" s="209" t="b">
        <v>0</v>
      </c>
      <c r="Q508" s="204" t="s">
        <v>4773</v>
      </c>
      <c r="R508" s="212">
        <v>45415.0</v>
      </c>
      <c r="S508" s="212">
        <v>45415.0</v>
      </c>
      <c r="T508" s="204">
        <v>20.0</v>
      </c>
      <c r="U508" s="204">
        <v>60.0</v>
      </c>
      <c r="V508" s="209" t="b">
        <v>0</v>
      </c>
      <c r="W508" s="210"/>
      <c r="X508" s="210"/>
      <c r="Y508" s="210"/>
    </row>
    <row r="509">
      <c r="A509" s="204" t="s">
        <v>5050</v>
      </c>
      <c r="B509" s="205" t="s">
        <v>569</v>
      </c>
      <c r="C509" s="204" t="s">
        <v>177</v>
      </c>
      <c r="D509" s="204">
        <v>59.0</v>
      </c>
      <c r="E509" s="206">
        <v>0.5752631579</v>
      </c>
      <c r="F509" s="204" t="s">
        <v>4759</v>
      </c>
      <c r="G509" s="204" t="s">
        <v>4763</v>
      </c>
      <c r="H509" s="204">
        <v>28.0</v>
      </c>
      <c r="I509" s="207">
        <v>0.2611111111111111</v>
      </c>
      <c r="J509" s="208" t="s">
        <v>4887</v>
      </c>
      <c r="K509" s="204">
        <v>28.0</v>
      </c>
      <c r="L509" s="207">
        <v>0.2125</v>
      </c>
      <c r="M509" s="204">
        <v>0.0</v>
      </c>
      <c r="N509" s="206">
        <v>0.0</v>
      </c>
      <c r="O509" s="209" t="b">
        <v>1</v>
      </c>
      <c r="P509" s="209" t="b">
        <v>0</v>
      </c>
      <c r="Q509" s="204" t="s">
        <v>4773</v>
      </c>
      <c r="R509" s="212">
        <v>45415.0</v>
      </c>
      <c r="S509" s="212">
        <v>45415.0</v>
      </c>
      <c r="T509" s="204">
        <v>40.0</v>
      </c>
      <c r="U509" s="204">
        <v>60.0</v>
      </c>
      <c r="V509" s="209" t="b">
        <v>0</v>
      </c>
      <c r="W509" s="210"/>
      <c r="X509" s="210"/>
      <c r="Y509" s="210"/>
    </row>
    <row r="510">
      <c r="A510" s="204" t="s">
        <v>5050</v>
      </c>
      <c r="B510" s="205" t="s">
        <v>555</v>
      </c>
      <c r="C510" s="204" t="s">
        <v>259</v>
      </c>
      <c r="D510" s="204">
        <v>58.0</v>
      </c>
      <c r="E510" s="206">
        <v>2.638289474</v>
      </c>
      <c r="F510" s="204" t="s">
        <v>4767</v>
      </c>
      <c r="G510" s="204" t="s">
        <v>4859</v>
      </c>
      <c r="H510" s="204">
        <v>14.0</v>
      </c>
      <c r="I510" s="207">
        <v>0.25763888888888886</v>
      </c>
      <c r="J510" s="208" t="s">
        <v>4846</v>
      </c>
      <c r="K510" s="204">
        <v>14.0</v>
      </c>
      <c r="L510" s="207">
        <v>0.10486111111111111</v>
      </c>
      <c r="M510" s="211">
        <v>0.2847222222222222</v>
      </c>
      <c r="N510" s="211">
        <v>0.2604166666666667</v>
      </c>
      <c r="O510" s="209" t="b">
        <v>1</v>
      </c>
      <c r="P510" s="209" t="b">
        <v>0</v>
      </c>
      <c r="Q510" s="204" t="s">
        <v>4747</v>
      </c>
      <c r="R510" s="212">
        <v>45477.0</v>
      </c>
      <c r="S510" s="204" t="s">
        <v>4815</v>
      </c>
      <c r="T510" s="204">
        <v>40.0</v>
      </c>
      <c r="U510" s="204">
        <v>80.0</v>
      </c>
      <c r="V510" s="209" t="b">
        <v>0</v>
      </c>
      <c r="W510" s="210"/>
      <c r="X510" s="210"/>
      <c r="Y510" s="210"/>
    </row>
    <row r="511">
      <c r="A511" s="204" t="s">
        <v>5050</v>
      </c>
      <c r="B511" s="205" t="s">
        <v>503</v>
      </c>
      <c r="C511" s="204" t="s">
        <v>113</v>
      </c>
      <c r="D511" s="204">
        <v>58.0</v>
      </c>
      <c r="E511" s="206">
        <v>3.165526316</v>
      </c>
      <c r="F511" s="204" t="s">
        <v>4767</v>
      </c>
      <c r="G511" s="204" t="s">
        <v>4859</v>
      </c>
      <c r="H511" s="204">
        <v>26.0</v>
      </c>
      <c r="I511" s="207">
        <v>0.25</v>
      </c>
      <c r="J511" s="208" t="s">
        <v>4794</v>
      </c>
      <c r="K511" s="204">
        <v>26.0</v>
      </c>
      <c r="L511" s="207">
        <v>0.18194444444444444</v>
      </c>
      <c r="M511" s="211">
        <v>0.28680555555555554</v>
      </c>
      <c r="N511" s="211">
        <v>0.3034722222222222</v>
      </c>
      <c r="O511" s="209" t="b">
        <v>0</v>
      </c>
      <c r="P511" s="209" t="b">
        <v>0</v>
      </c>
      <c r="Q511" s="204" t="s">
        <v>4773</v>
      </c>
      <c r="R511" s="212">
        <v>45477.0</v>
      </c>
      <c r="S511" s="212">
        <v>45477.0</v>
      </c>
      <c r="T511" s="204">
        <v>60.0</v>
      </c>
      <c r="U511" s="204">
        <v>40.0</v>
      </c>
      <c r="V511" s="209" t="b">
        <v>1</v>
      </c>
      <c r="W511" s="210"/>
      <c r="X511" s="210"/>
      <c r="Y511" s="210"/>
    </row>
    <row r="512">
      <c r="A512" s="204" t="s">
        <v>5050</v>
      </c>
      <c r="B512" s="205" t="s">
        <v>550</v>
      </c>
      <c r="C512" s="204" t="s">
        <v>249</v>
      </c>
      <c r="D512" s="204">
        <v>57.0</v>
      </c>
      <c r="E512" s="206">
        <v>2.21125</v>
      </c>
      <c r="F512" s="204" t="s">
        <v>4759</v>
      </c>
      <c r="G512" s="204" t="s">
        <v>5077</v>
      </c>
      <c r="H512" s="204">
        <v>19.0</v>
      </c>
      <c r="I512" s="207">
        <v>0.2701388888888889</v>
      </c>
      <c r="J512" s="208" t="s">
        <v>4868</v>
      </c>
      <c r="K512" s="204">
        <v>19.0</v>
      </c>
      <c r="L512" s="207">
        <v>0.14097222222222222</v>
      </c>
      <c r="M512" s="206">
        <v>0.0</v>
      </c>
      <c r="N512" s="206">
        <v>0.0</v>
      </c>
      <c r="O512" s="209" t="b">
        <v>0</v>
      </c>
      <c r="P512" s="209" t="b">
        <v>0</v>
      </c>
      <c r="Q512" s="204" t="s">
        <v>4752</v>
      </c>
      <c r="R512" s="212">
        <v>45604.0</v>
      </c>
      <c r="S512" s="212">
        <v>45415.0</v>
      </c>
      <c r="T512" s="204">
        <v>60.0</v>
      </c>
      <c r="U512" s="204">
        <v>60.0</v>
      </c>
      <c r="V512" s="209" t="b">
        <v>1</v>
      </c>
      <c r="W512" s="210"/>
      <c r="X512" s="210"/>
      <c r="Y512" s="210"/>
    </row>
    <row r="513">
      <c r="A513" s="204" t="s">
        <v>5050</v>
      </c>
      <c r="B513" s="205" t="s">
        <v>5110</v>
      </c>
      <c r="C513" s="204" t="s">
        <v>264</v>
      </c>
      <c r="D513" s="204">
        <v>57.0</v>
      </c>
      <c r="E513" s="206">
        <v>-2.0</v>
      </c>
      <c r="F513" s="204" t="s">
        <v>4759</v>
      </c>
      <c r="G513" s="204" t="s">
        <v>4990</v>
      </c>
      <c r="H513" s="204">
        <v>0.0</v>
      </c>
      <c r="I513" s="207">
        <v>0.0</v>
      </c>
      <c r="J513" s="208" t="s">
        <v>538</v>
      </c>
      <c r="K513" s="204">
        <v>29.0</v>
      </c>
      <c r="L513" s="207">
        <v>0.0</v>
      </c>
      <c r="M513" s="206">
        <v>0.0</v>
      </c>
      <c r="N513" s="206">
        <v>0.0</v>
      </c>
      <c r="O513" s="209" t="b">
        <v>1</v>
      </c>
      <c r="P513" s="209" t="b">
        <v>0</v>
      </c>
      <c r="Q513" s="204" t="s">
        <v>4773</v>
      </c>
      <c r="R513" s="212">
        <v>45415.0</v>
      </c>
      <c r="S513" s="204" t="s">
        <v>4815</v>
      </c>
      <c r="T513" s="204">
        <v>40.0</v>
      </c>
      <c r="U513" s="204">
        <v>60.0</v>
      </c>
      <c r="V513" s="209" t="b">
        <v>0</v>
      </c>
      <c r="W513" s="210"/>
      <c r="X513" s="210"/>
      <c r="Y513" s="210"/>
    </row>
    <row r="514">
      <c r="A514" s="204" t="s">
        <v>5050</v>
      </c>
      <c r="B514" s="205" t="s">
        <v>232</v>
      </c>
      <c r="C514" s="204" t="s">
        <v>121</v>
      </c>
      <c r="D514" s="204">
        <v>57.0</v>
      </c>
      <c r="E514" s="206">
        <v>2.533684211</v>
      </c>
      <c r="F514" s="204" t="s">
        <v>4767</v>
      </c>
      <c r="G514" s="204" t="s">
        <v>4873</v>
      </c>
      <c r="H514" s="204">
        <v>13.0</v>
      </c>
      <c r="I514" s="207">
        <v>0.2722222222222222</v>
      </c>
      <c r="J514" s="208" t="s">
        <v>4864</v>
      </c>
      <c r="K514" s="204">
        <v>13.0</v>
      </c>
      <c r="L514" s="207">
        <v>0.08888888888888889</v>
      </c>
      <c r="M514" s="211">
        <v>0.2861111111111111</v>
      </c>
      <c r="N514" s="211">
        <v>0.2972222222222222</v>
      </c>
      <c r="O514" s="209" t="b">
        <v>1</v>
      </c>
      <c r="P514" s="209" t="b">
        <v>0</v>
      </c>
      <c r="Q514" s="204" t="s">
        <v>4747</v>
      </c>
      <c r="R514" s="212">
        <v>45604.0</v>
      </c>
      <c r="S514" s="212">
        <v>45415.0</v>
      </c>
      <c r="T514" s="204">
        <v>40.0</v>
      </c>
      <c r="U514" s="204">
        <v>80.0</v>
      </c>
      <c r="V514" s="209" t="b">
        <v>0</v>
      </c>
      <c r="W514" s="210"/>
      <c r="X514" s="210"/>
      <c r="Y514" s="210"/>
    </row>
    <row r="515">
      <c r="A515" s="204" t="s">
        <v>5050</v>
      </c>
      <c r="B515" s="205" t="s">
        <v>5111</v>
      </c>
      <c r="C515" s="204" t="s">
        <v>238</v>
      </c>
      <c r="D515" s="204">
        <v>56.0</v>
      </c>
      <c r="E515" s="204">
        <v>-2.0</v>
      </c>
      <c r="F515" s="204" t="s">
        <v>4759</v>
      </c>
      <c r="G515" s="204" t="s">
        <v>4760</v>
      </c>
      <c r="H515" s="204">
        <v>0.0</v>
      </c>
      <c r="I515" s="207">
        <v>0.0</v>
      </c>
      <c r="J515" s="208" t="s">
        <v>538</v>
      </c>
      <c r="K515" s="204">
        <v>0.0</v>
      </c>
      <c r="L515" s="207">
        <v>0.0</v>
      </c>
      <c r="M515" s="204">
        <v>0.0</v>
      </c>
      <c r="N515" s="204">
        <v>0.0</v>
      </c>
      <c r="O515" s="204" t="b">
        <v>1</v>
      </c>
      <c r="P515" s="204" t="b">
        <v>0</v>
      </c>
      <c r="Q515" s="204" t="s">
        <v>4762</v>
      </c>
      <c r="R515" s="204" t="s">
        <v>4815</v>
      </c>
      <c r="S515" s="204" t="s">
        <v>4815</v>
      </c>
      <c r="T515" s="204">
        <v>20.0</v>
      </c>
      <c r="U515" s="204">
        <v>60.0</v>
      </c>
      <c r="V515" s="204" t="b">
        <v>0</v>
      </c>
      <c r="W515" s="210"/>
      <c r="X515" s="210"/>
      <c r="Y515" s="210"/>
    </row>
    <row r="516">
      <c r="A516" s="204" t="s">
        <v>5050</v>
      </c>
      <c r="B516" s="205" t="s">
        <v>540</v>
      </c>
      <c r="C516" s="204" t="s">
        <v>151</v>
      </c>
      <c r="D516" s="204">
        <v>56.0</v>
      </c>
      <c r="E516" s="204">
        <v>0.0</v>
      </c>
      <c r="F516" s="204" t="s">
        <v>4759</v>
      </c>
      <c r="G516" s="204" t="s">
        <v>4777</v>
      </c>
      <c r="H516" s="204">
        <v>0.0</v>
      </c>
      <c r="I516" s="207">
        <v>0.0</v>
      </c>
      <c r="J516" s="208" t="s">
        <v>538</v>
      </c>
      <c r="K516" s="204">
        <v>0.0</v>
      </c>
      <c r="L516" s="207">
        <v>0.0</v>
      </c>
      <c r="M516" s="204">
        <v>0.0</v>
      </c>
      <c r="N516" s="204">
        <v>0.0</v>
      </c>
      <c r="O516" s="204" t="b">
        <v>0</v>
      </c>
      <c r="P516" s="204" t="b">
        <v>0</v>
      </c>
      <c r="Q516" s="204" t="s">
        <v>4762</v>
      </c>
      <c r="R516" s="204" t="s">
        <v>4815</v>
      </c>
      <c r="S516" s="204" t="s">
        <v>4815</v>
      </c>
      <c r="T516" s="204">
        <v>20.0</v>
      </c>
      <c r="U516" s="204">
        <v>60.0</v>
      </c>
      <c r="V516" s="204" t="b">
        <v>0</v>
      </c>
      <c r="W516" s="210"/>
      <c r="X516" s="210"/>
      <c r="Y516" s="210"/>
    </row>
    <row r="517">
      <c r="A517" s="204" t="s">
        <v>5050</v>
      </c>
      <c r="B517" s="205" t="s">
        <v>5112</v>
      </c>
      <c r="C517" s="204" t="s">
        <v>162</v>
      </c>
      <c r="D517" s="204">
        <v>56.0</v>
      </c>
      <c r="E517" s="204">
        <v>1.003414237</v>
      </c>
      <c r="F517" s="204" t="s">
        <v>4759</v>
      </c>
      <c r="G517" s="204" t="s">
        <v>4990</v>
      </c>
      <c r="H517" s="204">
        <v>3.0</v>
      </c>
      <c r="I517" s="207">
        <v>0.3145833333333333</v>
      </c>
      <c r="J517" s="208" t="s">
        <v>5015</v>
      </c>
      <c r="K517" s="204">
        <v>3.0</v>
      </c>
      <c r="L517" s="207">
        <v>0.04097222222222222</v>
      </c>
      <c r="M517" s="204">
        <v>0.0</v>
      </c>
      <c r="N517" s="204">
        <v>0.0</v>
      </c>
      <c r="O517" s="204" t="b">
        <v>0</v>
      </c>
      <c r="P517" s="204" t="b">
        <v>0</v>
      </c>
      <c r="Q517" s="204" t="s">
        <v>4762</v>
      </c>
      <c r="R517" s="212">
        <v>45415.0</v>
      </c>
      <c r="S517" s="204" t="s">
        <v>4815</v>
      </c>
      <c r="T517" s="204">
        <v>20.0</v>
      </c>
      <c r="U517" s="204">
        <v>60.0</v>
      </c>
      <c r="V517" s="204" t="b">
        <v>1</v>
      </c>
      <c r="W517" s="210"/>
      <c r="X517" s="210"/>
      <c r="Y517" s="210"/>
    </row>
    <row r="518">
      <c r="A518" s="204" t="s">
        <v>5050</v>
      </c>
      <c r="B518" s="205" t="s">
        <v>554</v>
      </c>
      <c r="C518" s="204" t="s">
        <v>249</v>
      </c>
      <c r="D518" s="204">
        <v>55.0</v>
      </c>
      <c r="E518" s="204">
        <v>0.735</v>
      </c>
      <c r="F518" s="204" t="s">
        <v>4759</v>
      </c>
      <c r="G518" s="204" t="s">
        <v>4785</v>
      </c>
      <c r="H518" s="204">
        <v>14.0</v>
      </c>
      <c r="I518" s="207">
        <v>0.29444444444444445</v>
      </c>
      <c r="J518" s="208" t="s">
        <v>5089</v>
      </c>
      <c r="K518" s="204">
        <v>14.0</v>
      </c>
      <c r="L518" s="207">
        <v>0.12916666666666668</v>
      </c>
      <c r="M518" s="204">
        <v>0.0</v>
      </c>
      <c r="N518" s="207">
        <v>0.27569444444444446</v>
      </c>
      <c r="O518" s="204" t="b">
        <v>0</v>
      </c>
      <c r="P518" s="204" t="b">
        <v>0</v>
      </c>
      <c r="Q518" s="204" t="s">
        <v>4773</v>
      </c>
      <c r="R518" s="212">
        <v>45477.0</v>
      </c>
      <c r="S518" s="204" t="s">
        <v>4815</v>
      </c>
      <c r="T518" s="204">
        <v>40.0</v>
      </c>
      <c r="U518" s="204">
        <v>60.0</v>
      </c>
      <c r="V518" s="204" t="b">
        <v>0</v>
      </c>
      <c r="W518" s="210"/>
      <c r="X518" s="210"/>
      <c r="Y518" s="210"/>
    </row>
    <row r="519">
      <c r="A519" s="204" t="s">
        <v>5050</v>
      </c>
      <c r="B519" s="205" t="s">
        <v>542</v>
      </c>
      <c r="C519" s="204" t="s">
        <v>264</v>
      </c>
      <c r="D519" s="204">
        <v>55.0</v>
      </c>
      <c r="E519" s="204">
        <v>3.325657895</v>
      </c>
      <c r="F519" s="204" t="s">
        <v>4759</v>
      </c>
      <c r="G519" s="204" t="s">
        <v>4760</v>
      </c>
      <c r="H519" s="204">
        <v>10.0</v>
      </c>
      <c r="I519" s="207">
        <v>0.2569444444444444</v>
      </c>
      <c r="J519" s="208" t="s">
        <v>4834</v>
      </c>
      <c r="K519" s="204">
        <v>10.0</v>
      </c>
      <c r="L519" s="207">
        <v>0.08680555555555555</v>
      </c>
      <c r="M519" s="204">
        <v>0.0</v>
      </c>
      <c r="N519" s="204">
        <v>0.0</v>
      </c>
      <c r="O519" s="204" t="b">
        <v>1</v>
      </c>
      <c r="P519" s="204" t="b">
        <v>0</v>
      </c>
      <c r="Q519" s="204" t="s">
        <v>4773</v>
      </c>
      <c r="R519" s="212">
        <v>45415.0</v>
      </c>
      <c r="S519" s="204" t="s">
        <v>4815</v>
      </c>
      <c r="T519" s="204">
        <v>40.0</v>
      </c>
      <c r="U519" s="204">
        <v>80.0</v>
      </c>
      <c r="V519" s="204" t="b">
        <v>1</v>
      </c>
      <c r="W519" s="210"/>
      <c r="X519" s="210"/>
      <c r="Y519" s="210"/>
    </row>
    <row r="520">
      <c r="A520" s="204" t="s">
        <v>5050</v>
      </c>
      <c r="B520" s="205" t="s">
        <v>195</v>
      </c>
      <c r="C520" s="204" t="s">
        <v>197</v>
      </c>
      <c r="D520" s="204">
        <v>55.0</v>
      </c>
      <c r="E520" s="204">
        <v>4.122105263</v>
      </c>
      <c r="F520" s="204" t="s">
        <v>4744</v>
      </c>
      <c r="G520" s="204" t="s">
        <v>4822</v>
      </c>
      <c r="H520" s="204">
        <v>24.0</v>
      </c>
      <c r="I520" s="207">
        <v>0.3125</v>
      </c>
      <c r="J520" s="208" t="s">
        <v>5113</v>
      </c>
      <c r="K520" s="204">
        <v>24.0</v>
      </c>
      <c r="L520" s="207">
        <v>0.2</v>
      </c>
      <c r="M520" s="207">
        <v>0.25555555555555554</v>
      </c>
      <c r="N520" s="204">
        <v>0.0</v>
      </c>
      <c r="O520" s="204" t="b">
        <v>0</v>
      </c>
      <c r="P520" s="204" t="b">
        <v>0</v>
      </c>
      <c r="Q520" s="204" t="s">
        <v>4747</v>
      </c>
      <c r="R520" s="212">
        <v>45415.0</v>
      </c>
      <c r="S520" s="212">
        <v>45477.0</v>
      </c>
      <c r="T520" s="204">
        <v>60.0</v>
      </c>
      <c r="U520" s="204">
        <v>60.0</v>
      </c>
      <c r="V520" s="204" t="b">
        <v>0</v>
      </c>
      <c r="W520" s="210"/>
      <c r="X520" s="210"/>
      <c r="Y520" s="210"/>
    </row>
    <row r="521">
      <c r="A521" s="204" t="s">
        <v>5050</v>
      </c>
      <c r="B521" s="205" t="s">
        <v>5114</v>
      </c>
      <c r="C521" s="204" t="s">
        <v>244</v>
      </c>
      <c r="D521" s="204">
        <v>55.0</v>
      </c>
      <c r="E521" s="204">
        <v>-2.0</v>
      </c>
      <c r="F521" s="204" t="s">
        <v>4759</v>
      </c>
      <c r="G521" s="204" t="s">
        <v>4760</v>
      </c>
      <c r="H521" s="204">
        <v>0.0</v>
      </c>
      <c r="I521" s="207">
        <v>0.0</v>
      </c>
      <c r="J521" s="208" t="s">
        <v>538</v>
      </c>
      <c r="K521" s="204">
        <v>14.0</v>
      </c>
      <c r="L521" s="207">
        <v>0.0</v>
      </c>
      <c r="M521" s="204">
        <v>0.0</v>
      </c>
      <c r="N521" s="204">
        <v>0.0</v>
      </c>
      <c r="O521" s="204" t="b">
        <v>1</v>
      </c>
      <c r="P521" s="204" t="b">
        <v>0</v>
      </c>
      <c r="Q521" s="204" t="s">
        <v>4762</v>
      </c>
      <c r="R521" s="204" t="s">
        <v>4815</v>
      </c>
      <c r="S521" s="204" t="s">
        <v>4815</v>
      </c>
      <c r="T521" s="204">
        <v>20.0</v>
      </c>
      <c r="U521" s="204">
        <v>60.0</v>
      </c>
      <c r="V521" s="204" t="b">
        <v>0</v>
      </c>
      <c r="W521" s="210"/>
      <c r="X521" s="210"/>
      <c r="Y521" s="210"/>
    </row>
    <row r="522">
      <c r="A522" s="204" t="s">
        <v>5050</v>
      </c>
      <c r="B522" s="205" t="s">
        <v>558</v>
      </c>
      <c r="C522" s="204" t="s">
        <v>241</v>
      </c>
      <c r="D522" s="204">
        <v>54.0</v>
      </c>
      <c r="E522" s="204">
        <v>-2.0</v>
      </c>
      <c r="F522" s="204" t="s">
        <v>4759</v>
      </c>
      <c r="G522" s="204" t="s">
        <v>4777</v>
      </c>
      <c r="H522" s="204">
        <v>0.0</v>
      </c>
      <c r="I522" s="207">
        <v>0.2916666666666667</v>
      </c>
      <c r="J522" s="208" t="s">
        <v>538</v>
      </c>
      <c r="K522" s="204">
        <v>38.0</v>
      </c>
      <c r="L522" s="207">
        <v>0.30486111111111114</v>
      </c>
      <c r="M522" s="204">
        <v>0.0</v>
      </c>
      <c r="N522" s="204">
        <v>0.0</v>
      </c>
      <c r="O522" s="204" t="b">
        <v>1</v>
      </c>
      <c r="P522" s="204" t="b">
        <v>0</v>
      </c>
      <c r="Q522" s="204" t="s">
        <v>4773</v>
      </c>
      <c r="R522" s="212">
        <v>45415.0</v>
      </c>
      <c r="S522" s="204" t="s">
        <v>4815</v>
      </c>
      <c r="T522" s="204">
        <v>20.0</v>
      </c>
      <c r="U522" s="204">
        <v>60.0</v>
      </c>
      <c r="V522" s="204" t="b">
        <v>0</v>
      </c>
      <c r="W522" s="210"/>
      <c r="X522" s="210"/>
      <c r="Y522" s="210"/>
    </row>
    <row r="523">
      <c r="A523" s="204" t="s">
        <v>5050</v>
      </c>
      <c r="B523" s="205" t="s">
        <v>304</v>
      </c>
      <c r="C523" s="204" t="s">
        <v>259</v>
      </c>
      <c r="D523" s="204">
        <v>53.0</v>
      </c>
      <c r="E523" s="204">
        <v>3.802171053</v>
      </c>
      <c r="F523" s="204" t="s">
        <v>4744</v>
      </c>
      <c r="G523" s="204" t="s">
        <v>5115</v>
      </c>
      <c r="H523" s="204">
        <v>23.0</v>
      </c>
      <c r="I523" s="207">
        <v>0.27708333333333335</v>
      </c>
      <c r="J523" s="208" t="s">
        <v>4909</v>
      </c>
      <c r="K523" s="204">
        <v>23.0</v>
      </c>
      <c r="L523" s="207">
        <v>0.19236111111111112</v>
      </c>
      <c r="M523" s="207">
        <v>0.27569444444444446</v>
      </c>
      <c r="N523" s="204">
        <v>0.0</v>
      </c>
      <c r="O523" s="204" t="b">
        <v>0</v>
      </c>
      <c r="P523" s="204" t="b">
        <v>0</v>
      </c>
      <c r="Q523" s="204" t="s">
        <v>4773</v>
      </c>
      <c r="R523" s="212">
        <v>45415.0</v>
      </c>
      <c r="S523" s="212">
        <v>45415.0</v>
      </c>
      <c r="T523" s="204">
        <v>40.0</v>
      </c>
      <c r="U523" s="204">
        <v>60.0</v>
      </c>
      <c r="V523" s="204" t="b">
        <v>0</v>
      </c>
      <c r="W523" s="210"/>
      <c r="X523" s="210"/>
      <c r="Y523" s="210"/>
    </row>
    <row r="524">
      <c r="A524" s="204" t="s">
        <v>5050</v>
      </c>
      <c r="B524" s="205" t="s">
        <v>5116</v>
      </c>
      <c r="C524" s="204" t="s">
        <v>151</v>
      </c>
      <c r="D524" s="204">
        <v>53.0</v>
      </c>
      <c r="E524" s="204">
        <v>-2.0</v>
      </c>
      <c r="F524" s="204" t="s">
        <v>4759</v>
      </c>
      <c r="G524" s="204" t="s">
        <v>4760</v>
      </c>
      <c r="H524" s="204">
        <v>0.0</v>
      </c>
      <c r="I524" s="207">
        <v>0.2916666666666667</v>
      </c>
      <c r="J524" s="208" t="s">
        <v>538</v>
      </c>
      <c r="K524" s="204">
        <v>39.0</v>
      </c>
      <c r="L524" s="207">
        <v>0.31805555555555554</v>
      </c>
      <c r="M524" s="204">
        <v>0.0</v>
      </c>
      <c r="N524" s="204">
        <v>0.0</v>
      </c>
      <c r="O524" s="204" t="b">
        <v>1</v>
      </c>
      <c r="P524" s="204" t="b">
        <v>0</v>
      </c>
      <c r="Q524" s="204" t="s">
        <v>4773</v>
      </c>
      <c r="R524" s="212">
        <v>45415.0</v>
      </c>
      <c r="S524" s="204" t="s">
        <v>4815</v>
      </c>
      <c r="T524" s="204">
        <v>40.0</v>
      </c>
      <c r="U524" s="204">
        <v>60.0</v>
      </c>
      <c r="V524" s="204" t="b">
        <v>0</v>
      </c>
      <c r="W524" s="210"/>
      <c r="X524" s="210"/>
      <c r="Y524" s="210"/>
    </row>
    <row r="525">
      <c r="A525" s="204" t="s">
        <v>5050</v>
      </c>
      <c r="B525" s="205" t="s">
        <v>5117</v>
      </c>
      <c r="C525" s="204" t="s">
        <v>151</v>
      </c>
      <c r="D525" s="204">
        <v>51.0</v>
      </c>
      <c r="E525" s="204">
        <v>-1.0</v>
      </c>
      <c r="F525" s="204" t="s">
        <v>4759</v>
      </c>
      <c r="G525" s="204" t="s">
        <v>4777</v>
      </c>
      <c r="H525" s="204">
        <v>0.0</v>
      </c>
      <c r="I525" s="207">
        <v>0.0</v>
      </c>
      <c r="J525" s="208" t="s">
        <v>538</v>
      </c>
      <c r="K525" s="204">
        <v>1.0</v>
      </c>
      <c r="L525" s="207">
        <v>0.0</v>
      </c>
      <c r="M525" s="204">
        <v>0.0</v>
      </c>
      <c r="N525" s="204">
        <v>0.0</v>
      </c>
      <c r="O525" s="204" t="b">
        <v>0</v>
      </c>
      <c r="P525" s="204" t="b">
        <v>1</v>
      </c>
      <c r="Q525" s="204" t="s">
        <v>4762</v>
      </c>
      <c r="R525" s="204" t="s">
        <v>4815</v>
      </c>
      <c r="S525" s="204" t="s">
        <v>4815</v>
      </c>
      <c r="T525" s="204">
        <v>20.0</v>
      </c>
      <c r="U525" s="204">
        <v>60.0</v>
      </c>
      <c r="V525" s="204" t="b">
        <v>0</v>
      </c>
      <c r="W525" s="210"/>
      <c r="X525" s="210"/>
      <c r="Y525" s="210"/>
    </row>
    <row r="526">
      <c r="A526" s="204" t="s">
        <v>5050</v>
      </c>
      <c r="B526" s="205" t="s">
        <v>480</v>
      </c>
      <c r="C526" s="204" t="s">
        <v>177</v>
      </c>
      <c r="D526" s="204">
        <v>48.0</v>
      </c>
      <c r="E526" s="204">
        <v>0.0</v>
      </c>
      <c r="F526" s="204" t="s">
        <v>4759</v>
      </c>
      <c r="G526" s="204" t="s">
        <v>4760</v>
      </c>
      <c r="H526" s="204">
        <v>0.0</v>
      </c>
      <c r="I526" s="207">
        <v>0.0</v>
      </c>
      <c r="J526" s="208" t="s">
        <v>538</v>
      </c>
      <c r="K526" s="204">
        <v>32.0</v>
      </c>
      <c r="L526" s="207">
        <v>0.0</v>
      </c>
      <c r="M526" s="204">
        <v>0.0</v>
      </c>
      <c r="N526" s="207">
        <v>0.24305555555555555</v>
      </c>
      <c r="O526" s="204" t="b">
        <v>0</v>
      </c>
      <c r="P526" s="204" t="b">
        <v>0</v>
      </c>
      <c r="Q526" s="204" t="s">
        <v>4747</v>
      </c>
      <c r="R526" s="212">
        <v>45415.0</v>
      </c>
      <c r="S526" s="204" t="s">
        <v>4815</v>
      </c>
      <c r="T526" s="204">
        <v>40.0</v>
      </c>
      <c r="U526" s="204">
        <v>60.0</v>
      </c>
      <c r="V526" s="204" t="b">
        <v>0</v>
      </c>
      <c r="W526" s="210"/>
      <c r="X526" s="210"/>
      <c r="Y526" s="210"/>
    </row>
    <row r="527">
      <c r="A527" s="204" t="s">
        <v>5050</v>
      </c>
      <c r="B527" s="205" t="s">
        <v>576</v>
      </c>
      <c r="C527" s="204" t="s">
        <v>151</v>
      </c>
      <c r="D527" s="204">
        <v>48.0</v>
      </c>
      <c r="E527" s="204">
        <v>0.1196052632</v>
      </c>
      <c r="F527" s="204" t="s">
        <v>4759</v>
      </c>
      <c r="G527" s="204" t="s">
        <v>4777</v>
      </c>
      <c r="H527" s="204">
        <v>6.0</v>
      </c>
      <c r="I527" s="207">
        <v>0.2673611111111111</v>
      </c>
      <c r="J527" s="208" t="s">
        <v>4841</v>
      </c>
      <c r="K527" s="204">
        <v>6.0</v>
      </c>
      <c r="L527" s="207">
        <v>0.04236111111111111</v>
      </c>
      <c r="M527" s="204">
        <v>0.0</v>
      </c>
      <c r="N527" s="204">
        <v>0.0</v>
      </c>
      <c r="O527" s="204" t="b">
        <v>0</v>
      </c>
      <c r="P527" s="204" t="b">
        <v>0</v>
      </c>
      <c r="Q527" s="204" t="s">
        <v>4762</v>
      </c>
      <c r="R527" s="204" t="s">
        <v>4815</v>
      </c>
      <c r="S527" s="204" t="s">
        <v>4815</v>
      </c>
      <c r="T527" s="204">
        <v>40.0</v>
      </c>
      <c r="U527" s="204">
        <v>60.0</v>
      </c>
      <c r="V527" s="204" t="b">
        <v>0</v>
      </c>
      <c r="W527" s="210"/>
      <c r="X527" s="210"/>
      <c r="Y527" s="210"/>
    </row>
    <row r="528">
      <c r="A528" s="204" t="s">
        <v>5050</v>
      </c>
      <c r="B528" s="205" t="s">
        <v>570</v>
      </c>
      <c r="C528" s="204" t="s">
        <v>151</v>
      </c>
      <c r="D528" s="204">
        <v>48.0</v>
      </c>
      <c r="E528" s="204">
        <v>3.487960526</v>
      </c>
      <c r="F528" s="204" t="s">
        <v>4744</v>
      </c>
      <c r="G528" s="204" t="s">
        <v>4770</v>
      </c>
      <c r="H528" s="204">
        <v>21.0</v>
      </c>
      <c r="I528" s="207">
        <v>0.27291666666666664</v>
      </c>
      <c r="J528" s="208" t="s">
        <v>4867</v>
      </c>
      <c r="K528" s="204">
        <v>21.0</v>
      </c>
      <c r="L528" s="207">
        <v>0.16597222222222222</v>
      </c>
      <c r="M528" s="207">
        <v>0.26180555555555557</v>
      </c>
      <c r="N528" s="204">
        <v>0.0</v>
      </c>
      <c r="O528" s="204" t="b">
        <v>0</v>
      </c>
      <c r="P528" s="204" t="b">
        <v>0</v>
      </c>
      <c r="Q528" s="204" t="s">
        <v>4773</v>
      </c>
      <c r="R528" s="204" t="s">
        <v>4815</v>
      </c>
      <c r="S528" s="212">
        <v>45415.0</v>
      </c>
      <c r="T528" s="204">
        <v>40.0</v>
      </c>
      <c r="U528" s="204">
        <v>40.0</v>
      </c>
      <c r="V528" s="204" t="b">
        <v>0</v>
      </c>
      <c r="W528" s="210"/>
      <c r="X528" s="210"/>
      <c r="Y528" s="210"/>
    </row>
    <row r="529">
      <c r="A529" s="204" t="s">
        <v>5050</v>
      </c>
      <c r="B529" s="205" t="s">
        <v>5118</v>
      </c>
      <c r="C529" s="204" t="s">
        <v>197</v>
      </c>
      <c r="D529" s="204">
        <v>47.0</v>
      </c>
      <c r="E529" s="204">
        <v>0.005281684211</v>
      </c>
      <c r="F529" s="204" t="s">
        <v>4759</v>
      </c>
      <c r="G529" s="204" t="s">
        <v>4760</v>
      </c>
      <c r="H529" s="204">
        <v>4.0</v>
      </c>
      <c r="I529" s="207">
        <v>0.26944444444444443</v>
      </c>
      <c r="J529" s="208" t="s">
        <v>4830</v>
      </c>
      <c r="K529" s="204">
        <v>4.0</v>
      </c>
      <c r="L529" s="207">
        <v>0.044444444444444446</v>
      </c>
      <c r="M529" s="204">
        <v>0.0</v>
      </c>
      <c r="N529" s="204">
        <v>0.0</v>
      </c>
      <c r="O529" s="204" t="b">
        <v>0</v>
      </c>
      <c r="P529" s="204" t="b">
        <v>0</v>
      </c>
      <c r="Q529" s="204" t="s">
        <v>4773</v>
      </c>
      <c r="R529" s="212">
        <v>45415.0</v>
      </c>
      <c r="S529" s="204" t="s">
        <v>4816</v>
      </c>
      <c r="T529" s="204">
        <v>40.0</v>
      </c>
      <c r="U529" s="204">
        <v>60.0</v>
      </c>
      <c r="V529" s="204" t="b">
        <v>0</v>
      </c>
      <c r="W529" s="210"/>
      <c r="X529" s="210"/>
      <c r="Y529" s="210"/>
    </row>
    <row r="530">
      <c r="A530" s="204" t="s">
        <v>5050</v>
      </c>
      <c r="B530" s="205" t="s">
        <v>548</v>
      </c>
      <c r="C530" s="204" t="s">
        <v>241</v>
      </c>
      <c r="D530" s="204">
        <v>46.0</v>
      </c>
      <c r="E530" s="204">
        <v>4.0</v>
      </c>
      <c r="F530" s="204" t="s">
        <v>4759</v>
      </c>
      <c r="G530" s="204" t="s">
        <v>4760</v>
      </c>
      <c r="H530" s="204">
        <v>0.0</v>
      </c>
      <c r="I530" s="207">
        <v>0.0</v>
      </c>
      <c r="J530" s="208" t="s">
        <v>538</v>
      </c>
      <c r="K530" s="204">
        <v>38.0</v>
      </c>
      <c r="L530" s="207">
        <v>0.0</v>
      </c>
      <c r="M530" s="207">
        <v>0.2590277777777778</v>
      </c>
      <c r="N530" s="204">
        <v>0.0</v>
      </c>
      <c r="O530" s="204" t="b">
        <v>0</v>
      </c>
      <c r="P530" s="204" t="b">
        <v>0</v>
      </c>
      <c r="Q530" s="204" t="s">
        <v>4773</v>
      </c>
      <c r="R530" s="212">
        <v>45415.0</v>
      </c>
      <c r="S530" s="204" t="s">
        <v>4816</v>
      </c>
      <c r="T530" s="204">
        <v>60.0</v>
      </c>
      <c r="U530" s="204">
        <v>80.0</v>
      </c>
      <c r="V530" s="204" t="b">
        <v>0</v>
      </c>
      <c r="W530" s="210"/>
      <c r="X530" s="210"/>
      <c r="Y530" s="210"/>
    </row>
    <row r="531">
      <c r="A531" s="204" t="s">
        <v>5050</v>
      </c>
      <c r="B531" s="205" t="s">
        <v>432</v>
      </c>
      <c r="C531" s="204" t="s">
        <v>197</v>
      </c>
      <c r="D531" s="204">
        <v>44.0</v>
      </c>
      <c r="E531" s="204">
        <v>0.002163236842</v>
      </c>
      <c r="F531" s="204" t="s">
        <v>4759</v>
      </c>
      <c r="G531" s="204" t="s">
        <v>5071</v>
      </c>
      <c r="H531" s="204">
        <v>3.0</v>
      </c>
      <c r="I531" s="207">
        <v>0.2659722222222222</v>
      </c>
      <c r="J531" s="208" t="s">
        <v>4832</v>
      </c>
      <c r="K531" s="204">
        <v>3.0</v>
      </c>
      <c r="L531" s="207">
        <v>0.03263888888888889</v>
      </c>
      <c r="M531" s="204">
        <v>0.0</v>
      </c>
      <c r="N531" s="204">
        <v>0.0</v>
      </c>
      <c r="O531" s="204" t="b">
        <v>0</v>
      </c>
      <c r="P531" s="204" t="b">
        <v>0</v>
      </c>
      <c r="Q531" s="204" t="s">
        <v>4747</v>
      </c>
      <c r="R531" s="212">
        <v>45604.0</v>
      </c>
      <c r="S531" s="212">
        <v>45415.0</v>
      </c>
      <c r="T531" s="204">
        <v>40.0</v>
      </c>
      <c r="U531" s="204">
        <v>40.0</v>
      </c>
      <c r="V531" s="204" t="b">
        <v>0</v>
      </c>
      <c r="W531" s="210"/>
      <c r="X531" s="210"/>
      <c r="Y531" s="210"/>
    </row>
    <row r="532">
      <c r="A532" s="204" t="s">
        <v>5050</v>
      </c>
      <c r="B532" s="205" t="s">
        <v>5119</v>
      </c>
      <c r="C532" s="204" t="s">
        <v>238</v>
      </c>
      <c r="D532" s="204">
        <v>40.0</v>
      </c>
      <c r="E532" s="204">
        <v>0.007466666667</v>
      </c>
      <c r="F532" s="204" t="s">
        <v>4759</v>
      </c>
      <c r="G532" s="204" t="s">
        <v>4820</v>
      </c>
      <c r="H532" s="204">
        <v>4.0</v>
      </c>
      <c r="I532" s="207">
        <v>0.2916666666666667</v>
      </c>
      <c r="J532" s="208" t="s">
        <v>4957</v>
      </c>
      <c r="K532" s="204">
        <v>4.0</v>
      </c>
      <c r="L532" s="207">
        <v>0.05277777777777778</v>
      </c>
      <c r="M532" s="204">
        <v>0.0</v>
      </c>
      <c r="N532" s="204">
        <v>0.0</v>
      </c>
      <c r="O532" s="204" t="b">
        <v>0</v>
      </c>
      <c r="P532" s="204" t="b">
        <v>0</v>
      </c>
      <c r="Q532" s="204" t="s">
        <v>4747</v>
      </c>
      <c r="R532" s="212">
        <v>45477.0</v>
      </c>
      <c r="S532" s="212">
        <v>45415.0</v>
      </c>
      <c r="T532" s="204">
        <v>40.0</v>
      </c>
      <c r="U532" s="204">
        <v>60.0</v>
      </c>
      <c r="V532" s="204" t="b">
        <v>0</v>
      </c>
      <c r="W532" s="210"/>
      <c r="X532" s="210"/>
      <c r="Y532" s="210"/>
    </row>
    <row r="533">
      <c r="A533" s="204" t="s">
        <v>5050</v>
      </c>
      <c r="B533" s="205" t="s">
        <v>537</v>
      </c>
      <c r="C533" s="204" t="s">
        <v>238</v>
      </c>
      <c r="D533" s="204">
        <v>37.0</v>
      </c>
      <c r="E533" s="204">
        <v>6.254385965E-4</v>
      </c>
      <c r="F533" s="204" t="s">
        <v>4759</v>
      </c>
      <c r="G533" s="204" t="s">
        <v>4859</v>
      </c>
      <c r="H533" s="204">
        <v>2.0</v>
      </c>
      <c r="I533" s="207">
        <v>0.2604166666666667</v>
      </c>
      <c r="J533" s="208" t="s">
        <v>4783</v>
      </c>
      <c r="K533" s="204">
        <v>2.0</v>
      </c>
      <c r="L533" s="207">
        <v>0.021527777777777778</v>
      </c>
      <c r="M533" s="204">
        <v>0.0</v>
      </c>
      <c r="N533" s="204">
        <v>0.0</v>
      </c>
      <c r="O533" s="204" t="b">
        <v>0</v>
      </c>
      <c r="P533" s="204" t="b">
        <v>0</v>
      </c>
      <c r="Q533" s="204" t="s">
        <v>4762</v>
      </c>
      <c r="R533" s="204" t="s">
        <v>4815</v>
      </c>
      <c r="S533" s="204" t="s">
        <v>4815</v>
      </c>
      <c r="T533" s="204">
        <v>20.0</v>
      </c>
      <c r="U533" s="204">
        <v>60.0</v>
      </c>
      <c r="V533" s="204" t="b">
        <v>0</v>
      </c>
      <c r="W533" s="210"/>
      <c r="X533" s="210"/>
      <c r="Y533" s="210"/>
    </row>
    <row r="534">
      <c r="A534" s="210"/>
      <c r="B534" s="210"/>
      <c r="C534" s="210"/>
      <c r="D534" s="210"/>
      <c r="E534" s="210"/>
      <c r="F534" s="210"/>
      <c r="G534" s="210"/>
      <c r="H534" s="210"/>
      <c r="I534" s="210"/>
      <c r="J534" s="214"/>
      <c r="K534" s="210"/>
      <c r="L534" s="210"/>
      <c r="M534" s="210"/>
      <c r="N534" s="210"/>
      <c r="O534" s="210"/>
      <c r="P534" s="210"/>
      <c r="Q534" s="210"/>
      <c r="R534" s="210"/>
      <c r="S534" s="210"/>
      <c r="T534" s="210"/>
      <c r="U534" s="210"/>
      <c r="V534" s="210"/>
      <c r="W534" s="210"/>
      <c r="X534" s="210"/>
      <c r="Y534" s="210"/>
    </row>
    <row r="535">
      <c r="A535" s="210"/>
      <c r="B535" s="210"/>
      <c r="C535" s="210"/>
      <c r="D535" s="210"/>
      <c r="E535" s="210"/>
      <c r="F535" s="210"/>
      <c r="G535" s="210"/>
      <c r="H535" s="210"/>
      <c r="I535" s="210"/>
      <c r="J535" s="214"/>
      <c r="K535" s="210"/>
      <c r="L535" s="210"/>
      <c r="M535" s="210"/>
      <c r="N535" s="210"/>
      <c r="O535" s="210"/>
      <c r="P535" s="210"/>
      <c r="Q535" s="210"/>
      <c r="R535" s="210"/>
      <c r="S535" s="210"/>
      <c r="T535" s="210"/>
      <c r="U535" s="210"/>
      <c r="V535" s="210"/>
      <c r="W535" s="210"/>
      <c r="X535" s="210"/>
      <c r="Y535" s="210"/>
    </row>
    <row r="536">
      <c r="A536" s="210"/>
      <c r="B536" s="210"/>
      <c r="C536" s="210"/>
      <c r="D536" s="210"/>
      <c r="E536" s="210"/>
      <c r="F536" s="210"/>
      <c r="G536" s="210"/>
      <c r="H536" s="210"/>
      <c r="I536" s="210"/>
      <c r="J536" s="214"/>
      <c r="K536" s="210"/>
      <c r="L536" s="210"/>
      <c r="M536" s="210"/>
      <c r="N536" s="210"/>
      <c r="O536" s="210"/>
      <c r="P536" s="210"/>
      <c r="Q536" s="210"/>
      <c r="R536" s="210"/>
      <c r="S536" s="210"/>
      <c r="T536" s="210"/>
      <c r="U536" s="210"/>
      <c r="V536" s="210"/>
      <c r="W536" s="210"/>
      <c r="X536" s="210"/>
      <c r="Y536" s="210"/>
    </row>
    <row r="537">
      <c r="A537" s="210"/>
      <c r="B537" s="210"/>
      <c r="C537" s="210"/>
      <c r="D537" s="210"/>
      <c r="E537" s="210"/>
      <c r="F537" s="210"/>
      <c r="G537" s="210"/>
      <c r="H537" s="210"/>
      <c r="I537" s="210"/>
      <c r="J537" s="214"/>
      <c r="K537" s="210"/>
      <c r="L537" s="210"/>
      <c r="M537" s="210"/>
      <c r="N537" s="210"/>
      <c r="O537" s="210"/>
      <c r="P537" s="210"/>
      <c r="Q537" s="210"/>
      <c r="R537" s="210"/>
      <c r="S537" s="210"/>
      <c r="T537" s="210"/>
      <c r="U537" s="210"/>
      <c r="V537" s="210"/>
      <c r="W537" s="210"/>
      <c r="X537" s="210"/>
      <c r="Y537" s="210"/>
    </row>
    <row r="538">
      <c r="A538" s="210"/>
      <c r="B538" s="210"/>
      <c r="C538" s="210"/>
      <c r="D538" s="210"/>
      <c r="E538" s="210"/>
      <c r="F538" s="210"/>
      <c r="G538" s="210"/>
      <c r="H538" s="210"/>
      <c r="I538" s="210"/>
      <c r="J538" s="214"/>
      <c r="K538" s="210"/>
      <c r="L538" s="210"/>
      <c r="M538" s="210"/>
      <c r="N538" s="210"/>
      <c r="O538" s="210"/>
      <c r="P538" s="210"/>
      <c r="Q538" s="210"/>
      <c r="R538" s="210"/>
      <c r="S538" s="210"/>
      <c r="T538" s="210"/>
      <c r="U538" s="210"/>
      <c r="V538" s="210"/>
      <c r="W538" s="210"/>
      <c r="X538" s="210"/>
      <c r="Y538" s="210"/>
    </row>
    <row r="539">
      <c r="A539" s="210"/>
      <c r="B539" s="210"/>
      <c r="C539" s="210"/>
      <c r="D539" s="210"/>
      <c r="E539" s="210"/>
      <c r="F539" s="210"/>
      <c r="G539" s="210"/>
      <c r="H539" s="210"/>
      <c r="I539" s="210"/>
      <c r="J539" s="214"/>
      <c r="K539" s="210"/>
      <c r="L539" s="210"/>
      <c r="M539" s="210"/>
      <c r="N539" s="210"/>
      <c r="O539" s="210"/>
      <c r="P539" s="210"/>
      <c r="Q539" s="210"/>
      <c r="R539" s="210"/>
      <c r="S539" s="210"/>
      <c r="T539" s="210"/>
      <c r="U539" s="210"/>
      <c r="V539" s="210"/>
      <c r="W539" s="210"/>
      <c r="X539" s="210"/>
      <c r="Y539" s="210"/>
    </row>
    <row r="540">
      <c r="A540" s="210"/>
      <c r="B540" s="210"/>
      <c r="C540" s="210"/>
      <c r="D540" s="210"/>
      <c r="E540" s="210"/>
      <c r="F540" s="210"/>
      <c r="G540" s="210"/>
      <c r="H540" s="210"/>
      <c r="I540" s="210"/>
      <c r="J540" s="214"/>
      <c r="K540" s="210"/>
      <c r="L540" s="210"/>
      <c r="M540" s="210"/>
      <c r="N540" s="210"/>
      <c r="O540" s="210"/>
      <c r="P540" s="210"/>
      <c r="Q540" s="210"/>
      <c r="R540" s="210"/>
      <c r="S540" s="210"/>
      <c r="T540" s="210"/>
      <c r="U540" s="210"/>
      <c r="V540" s="210"/>
      <c r="W540" s="210"/>
      <c r="X540" s="210"/>
      <c r="Y540" s="210"/>
    </row>
    <row r="541">
      <c r="A541" s="210"/>
      <c r="B541" s="210"/>
      <c r="C541" s="210"/>
      <c r="D541" s="210"/>
      <c r="E541" s="210"/>
      <c r="F541" s="210"/>
      <c r="G541" s="210"/>
      <c r="H541" s="210"/>
      <c r="I541" s="210"/>
      <c r="J541" s="214"/>
      <c r="K541" s="210"/>
      <c r="L541" s="210"/>
      <c r="M541" s="210"/>
      <c r="N541" s="210"/>
      <c r="O541" s="210"/>
      <c r="P541" s="210"/>
      <c r="Q541" s="210"/>
      <c r="R541" s="210"/>
      <c r="S541" s="210"/>
      <c r="T541" s="210"/>
      <c r="U541" s="210"/>
      <c r="V541" s="210"/>
      <c r="W541" s="210"/>
      <c r="X541" s="210"/>
      <c r="Y541" s="210"/>
    </row>
    <row r="542">
      <c r="A542" s="210"/>
      <c r="B542" s="210"/>
      <c r="C542" s="210"/>
      <c r="D542" s="210"/>
      <c r="E542" s="210"/>
      <c r="F542" s="210"/>
      <c r="G542" s="210"/>
      <c r="H542" s="210"/>
      <c r="I542" s="210"/>
      <c r="J542" s="214"/>
      <c r="K542" s="210"/>
      <c r="L542" s="210"/>
      <c r="M542" s="210"/>
      <c r="N542" s="210"/>
      <c r="O542" s="210"/>
      <c r="P542" s="210"/>
      <c r="Q542" s="210"/>
      <c r="R542" s="210"/>
      <c r="S542" s="210"/>
      <c r="T542" s="210"/>
      <c r="U542" s="210"/>
      <c r="V542" s="210"/>
      <c r="W542" s="210"/>
      <c r="X542" s="210"/>
      <c r="Y542" s="210"/>
    </row>
    <row r="543">
      <c r="A543" s="210"/>
      <c r="B543" s="210"/>
      <c r="C543" s="210"/>
      <c r="D543" s="210"/>
      <c r="E543" s="210"/>
      <c r="F543" s="210"/>
      <c r="G543" s="210"/>
      <c r="H543" s="210"/>
      <c r="I543" s="210"/>
      <c r="J543" s="214"/>
      <c r="K543" s="210"/>
      <c r="L543" s="210"/>
      <c r="M543" s="210"/>
      <c r="N543" s="210"/>
      <c r="O543" s="210"/>
      <c r="P543" s="210"/>
      <c r="Q543" s="210"/>
      <c r="R543" s="210"/>
      <c r="S543" s="210"/>
      <c r="T543" s="210"/>
      <c r="U543" s="210"/>
      <c r="V543" s="210"/>
      <c r="W543" s="210"/>
      <c r="X543" s="210"/>
      <c r="Y543" s="210"/>
    </row>
    <row r="544">
      <c r="A544" s="210"/>
      <c r="B544" s="210"/>
      <c r="C544" s="210"/>
      <c r="D544" s="210"/>
      <c r="E544" s="210"/>
      <c r="F544" s="210"/>
      <c r="G544" s="210"/>
      <c r="H544" s="210"/>
      <c r="I544" s="210"/>
      <c r="J544" s="214"/>
      <c r="K544" s="210"/>
      <c r="L544" s="210"/>
      <c r="M544" s="210"/>
      <c r="N544" s="210"/>
      <c r="O544" s="210"/>
      <c r="P544" s="210"/>
      <c r="Q544" s="210"/>
      <c r="R544" s="210"/>
      <c r="S544" s="210"/>
      <c r="T544" s="210"/>
      <c r="U544" s="210"/>
      <c r="V544" s="210"/>
      <c r="W544" s="210"/>
      <c r="X544" s="210"/>
      <c r="Y544" s="210"/>
    </row>
    <row r="545">
      <c r="A545" s="210"/>
      <c r="B545" s="210"/>
      <c r="C545" s="210"/>
      <c r="D545" s="210"/>
      <c r="E545" s="210"/>
      <c r="F545" s="210"/>
      <c r="G545" s="210"/>
      <c r="H545" s="210"/>
      <c r="I545" s="210"/>
      <c r="J545" s="214"/>
      <c r="K545" s="210"/>
      <c r="L545" s="210"/>
      <c r="M545" s="210"/>
      <c r="N545" s="210"/>
      <c r="O545" s="210"/>
      <c r="P545" s="210"/>
      <c r="Q545" s="210"/>
      <c r="R545" s="210"/>
      <c r="S545" s="210"/>
      <c r="T545" s="210"/>
      <c r="U545" s="210"/>
      <c r="V545" s="210"/>
      <c r="W545" s="210"/>
      <c r="X545" s="210"/>
      <c r="Y545" s="210"/>
    </row>
    <row r="546">
      <c r="A546" s="210"/>
      <c r="B546" s="210"/>
      <c r="C546" s="210"/>
      <c r="D546" s="210"/>
      <c r="E546" s="210"/>
      <c r="F546" s="210"/>
      <c r="G546" s="210"/>
      <c r="H546" s="210"/>
      <c r="I546" s="210"/>
      <c r="J546" s="214"/>
      <c r="K546" s="210"/>
      <c r="L546" s="210"/>
      <c r="M546" s="210"/>
      <c r="N546" s="210"/>
      <c r="O546" s="210"/>
      <c r="P546" s="210"/>
      <c r="Q546" s="210"/>
      <c r="R546" s="210"/>
      <c r="S546" s="210"/>
      <c r="T546" s="210"/>
      <c r="U546" s="210"/>
      <c r="V546" s="210"/>
      <c r="W546" s="210"/>
      <c r="X546" s="210"/>
      <c r="Y546" s="210"/>
    </row>
    <row r="547">
      <c r="A547" s="210"/>
      <c r="B547" s="210"/>
      <c r="C547" s="210"/>
      <c r="D547" s="210"/>
      <c r="E547" s="210"/>
      <c r="F547" s="210"/>
      <c r="G547" s="210"/>
      <c r="H547" s="210"/>
      <c r="I547" s="210"/>
      <c r="J547" s="214"/>
      <c r="K547" s="210"/>
      <c r="L547" s="210"/>
      <c r="M547" s="210"/>
      <c r="N547" s="210"/>
      <c r="O547" s="210"/>
      <c r="P547" s="210"/>
      <c r="Q547" s="210"/>
      <c r="R547" s="210"/>
      <c r="S547" s="210"/>
      <c r="T547" s="210"/>
      <c r="U547" s="210"/>
      <c r="V547" s="210"/>
      <c r="W547" s="210"/>
      <c r="X547" s="210"/>
      <c r="Y547" s="210"/>
    </row>
    <row r="548">
      <c r="A548" s="210"/>
      <c r="B548" s="210"/>
      <c r="C548" s="210"/>
      <c r="D548" s="210"/>
      <c r="E548" s="210"/>
      <c r="F548" s="210"/>
      <c r="G548" s="210"/>
      <c r="H548" s="210"/>
      <c r="I548" s="210"/>
      <c r="J548" s="214"/>
      <c r="K548" s="210"/>
      <c r="L548" s="210"/>
      <c r="M548" s="210"/>
      <c r="N548" s="210"/>
      <c r="O548" s="210"/>
      <c r="P548" s="210"/>
      <c r="Q548" s="210"/>
      <c r="R548" s="210"/>
      <c r="S548" s="210"/>
      <c r="T548" s="210"/>
      <c r="U548" s="210"/>
      <c r="V548" s="210"/>
      <c r="W548" s="210"/>
      <c r="X548" s="210"/>
      <c r="Y548" s="210"/>
    </row>
    <row r="549">
      <c r="A549" s="210"/>
      <c r="B549" s="210"/>
      <c r="C549" s="210"/>
      <c r="D549" s="210"/>
      <c r="E549" s="210"/>
      <c r="F549" s="210"/>
      <c r="G549" s="210"/>
      <c r="H549" s="210"/>
      <c r="I549" s="210"/>
      <c r="J549" s="214"/>
      <c r="K549" s="210"/>
      <c r="L549" s="210"/>
      <c r="M549" s="210"/>
      <c r="N549" s="210"/>
      <c r="O549" s="210"/>
      <c r="P549" s="210"/>
      <c r="Q549" s="210"/>
      <c r="R549" s="210"/>
      <c r="S549" s="210"/>
      <c r="T549" s="210"/>
      <c r="U549" s="210"/>
      <c r="V549" s="210"/>
      <c r="W549" s="210"/>
      <c r="X549" s="210"/>
      <c r="Y549" s="210"/>
    </row>
    <row r="550">
      <c r="A550" s="210"/>
      <c r="B550" s="210"/>
      <c r="C550" s="210"/>
      <c r="D550" s="210"/>
      <c r="E550" s="210"/>
      <c r="F550" s="210"/>
      <c r="G550" s="210"/>
      <c r="H550" s="210"/>
      <c r="I550" s="210"/>
      <c r="J550" s="214"/>
      <c r="K550" s="210"/>
      <c r="L550" s="210"/>
      <c r="M550" s="210"/>
      <c r="N550" s="210"/>
      <c r="O550" s="210"/>
      <c r="P550" s="210"/>
      <c r="Q550" s="210"/>
      <c r="R550" s="210"/>
      <c r="S550" s="210"/>
      <c r="T550" s="210"/>
      <c r="U550" s="210"/>
      <c r="V550" s="210"/>
      <c r="W550" s="210"/>
      <c r="X550" s="210"/>
      <c r="Y550" s="210"/>
    </row>
    <row r="551">
      <c r="A551" s="210"/>
      <c r="B551" s="210"/>
      <c r="C551" s="210"/>
      <c r="D551" s="210"/>
      <c r="E551" s="210"/>
      <c r="F551" s="210"/>
      <c r="G551" s="210"/>
      <c r="H551" s="210"/>
      <c r="I551" s="210"/>
      <c r="J551" s="214"/>
      <c r="K551" s="210"/>
      <c r="L551" s="210"/>
      <c r="M551" s="210"/>
      <c r="N551" s="210"/>
      <c r="O551" s="210"/>
      <c r="P551" s="210"/>
      <c r="Q551" s="210"/>
      <c r="R551" s="210"/>
      <c r="S551" s="210"/>
      <c r="T551" s="210"/>
      <c r="U551" s="210"/>
      <c r="V551" s="210"/>
      <c r="W551" s="210"/>
      <c r="X551" s="210"/>
      <c r="Y551" s="210"/>
    </row>
    <row r="552">
      <c r="A552" s="210"/>
      <c r="B552" s="210"/>
      <c r="C552" s="210"/>
      <c r="D552" s="210"/>
      <c r="E552" s="210"/>
      <c r="F552" s="210"/>
      <c r="G552" s="210"/>
      <c r="H552" s="210"/>
      <c r="I552" s="210"/>
      <c r="J552" s="214"/>
      <c r="K552" s="210"/>
      <c r="L552" s="210"/>
      <c r="M552" s="210"/>
      <c r="N552" s="210"/>
      <c r="O552" s="210"/>
      <c r="P552" s="210"/>
      <c r="Q552" s="210"/>
      <c r="R552" s="210"/>
      <c r="S552" s="210"/>
      <c r="T552" s="210"/>
      <c r="U552" s="210"/>
      <c r="V552" s="210"/>
      <c r="W552" s="210"/>
      <c r="X552" s="210"/>
      <c r="Y552" s="210"/>
    </row>
    <row r="553">
      <c r="A553" s="210"/>
      <c r="B553" s="210"/>
      <c r="C553" s="210"/>
      <c r="D553" s="210"/>
      <c r="E553" s="210"/>
      <c r="F553" s="210"/>
      <c r="G553" s="210"/>
      <c r="H553" s="210"/>
      <c r="I553" s="210"/>
      <c r="J553" s="214"/>
      <c r="K553" s="210"/>
      <c r="L553" s="210"/>
      <c r="M553" s="210"/>
      <c r="N553" s="210"/>
      <c r="O553" s="210"/>
      <c r="P553" s="210"/>
      <c r="Q553" s="210"/>
      <c r="R553" s="210"/>
      <c r="S553" s="210"/>
      <c r="T553" s="210"/>
      <c r="U553" s="210"/>
      <c r="V553" s="210"/>
      <c r="W553" s="210"/>
      <c r="X553" s="210"/>
      <c r="Y553" s="210"/>
    </row>
    <row r="554">
      <c r="A554" s="210"/>
      <c r="B554" s="210"/>
      <c r="C554" s="210"/>
      <c r="D554" s="210"/>
      <c r="E554" s="210"/>
      <c r="F554" s="210"/>
      <c r="G554" s="210"/>
      <c r="H554" s="210"/>
      <c r="I554" s="210"/>
      <c r="J554" s="214"/>
      <c r="K554" s="210"/>
      <c r="L554" s="210"/>
      <c r="M554" s="210"/>
      <c r="N554" s="210"/>
      <c r="O554" s="210"/>
      <c r="P554" s="210"/>
      <c r="Q554" s="210"/>
      <c r="R554" s="210"/>
      <c r="S554" s="210"/>
      <c r="T554" s="210"/>
      <c r="U554" s="210"/>
      <c r="V554" s="210"/>
      <c r="W554" s="210"/>
      <c r="X554" s="210"/>
      <c r="Y554" s="210"/>
    </row>
    <row r="555">
      <c r="A555" s="210"/>
      <c r="B555" s="210"/>
      <c r="C555" s="210"/>
      <c r="D555" s="210"/>
      <c r="E555" s="210"/>
      <c r="F555" s="210"/>
      <c r="G555" s="210"/>
      <c r="H555" s="210"/>
      <c r="I555" s="210"/>
      <c r="J555" s="214"/>
      <c r="K555" s="210"/>
      <c r="L555" s="210"/>
      <c r="M555" s="210"/>
      <c r="N555" s="210"/>
      <c r="O555" s="210"/>
      <c r="P555" s="210"/>
      <c r="Q555" s="210"/>
      <c r="R555" s="210"/>
      <c r="S555" s="210"/>
      <c r="T555" s="210"/>
      <c r="U555" s="210"/>
      <c r="V555" s="210"/>
      <c r="W555" s="210"/>
      <c r="X555" s="210"/>
      <c r="Y555" s="210"/>
    </row>
    <row r="556">
      <c r="A556" s="210"/>
      <c r="B556" s="210"/>
      <c r="C556" s="210"/>
      <c r="D556" s="210"/>
      <c r="E556" s="210"/>
      <c r="F556" s="210"/>
      <c r="G556" s="210"/>
      <c r="H556" s="210"/>
      <c r="I556" s="210"/>
      <c r="J556" s="214"/>
      <c r="K556" s="210"/>
      <c r="L556" s="210"/>
      <c r="M556" s="210"/>
      <c r="N556" s="210"/>
      <c r="O556" s="210"/>
      <c r="P556" s="210"/>
      <c r="Q556" s="210"/>
      <c r="R556" s="210"/>
      <c r="S556" s="210"/>
      <c r="T556" s="210"/>
      <c r="U556" s="210"/>
      <c r="V556" s="210"/>
      <c r="W556" s="210"/>
      <c r="X556" s="210"/>
      <c r="Y556" s="210"/>
    </row>
    <row r="557">
      <c r="A557" s="210"/>
      <c r="B557" s="210"/>
      <c r="C557" s="210"/>
      <c r="D557" s="210"/>
      <c r="E557" s="210"/>
      <c r="F557" s="210"/>
      <c r="G557" s="210"/>
      <c r="H557" s="210"/>
      <c r="I557" s="210"/>
      <c r="J557" s="214"/>
      <c r="K557" s="210"/>
      <c r="L557" s="210"/>
      <c r="M557" s="210"/>
      <c r="N557" s="210"/>
      <c r="O557" s="210"/>
      <c r="P557" s="210"/>
      <c r="Q557" s="210"/>
      <c r="R557" s="210"/>
      <c r="S557" s="210"/>
      <c r="T557" s="210"/>
      <c r="U557" s="210"/>
      <c r="V557" s="210"/>
      <c r="W557" s="210"/>
      <c r="X557" s="210"/>
      <c r="Y557" s="210"/>
    </row>
    <row r="558">
      <c r="A558" s="210"/>
      <c r="B558" s="210"/>
      <c r="C558" s="210"/>
      <c r="D558" s="210"/>
      <c r="E558" s="210"/>
      <c r="F558" s="210"/>
      <c r="G558" s="210"/>
      <c r="H558" s="210"/>
      <c r="I558" s="210"/>
      <c r="J558" s="214"/>
      <c r="K558" s="210"/>
      <c r="L558" s="210"/>
      <c r="M558" s="210"/>
      <c r="N558" s="210"/>
      <c r="O558" s="210"/>
      <c r="P558" s="210"/>
      <c r="Q558" s="210"/>
      <c r="R558" s="210"/>
      <c r="S558" s="210"/>
      <c r="T558" s="210"/>
      <c r="U558" s="210"/>
      <c r="V558" s="210"/>
      <c r="W558" s="210"/>
      <c r="X558" s="210"/>
      <c r="Y558" s="210"/>
    </row>
    <row r="559">
      <c r="A559" s="210"/>
      <c r="B559" s="210"/>
      <c r="C559" s="210"/>
      <c r="D559" s="210"/>
      <c r="E559" s="210"/>
      <c r="F559" s="210"/>
      <c r="G559" s="210"/>
      <c r="H559" s="210"/>
      <c r="I559" s="210"/>
      <c r="J559" s="214"/>
      <c r="K559" s="210"/>
      <c r="L559" s="210"/>
      <c r="M559" s="210"/>
      <c r="N559" s="210"/>
      <c r="O559" s="210"/>
      <c r="P559" s="210"/>
      <c r="Q559" s="210"/>
      <c r="R559" s="210"/>
      <c r="S559" s="210"/>
      <c r="T559" s="210"/>
      <c r="U559" s="210"/>
      <c r="V559" s="210"/>
      <c r="W559" s="210"/>
      <c r="X559" s="210"/>
      <c r="Y559" s="210"/>
    </row>
    <row r="560">
      <c r="A560" s="210"/>
      <c r="B560" s="210"/>
      <c r="C560" s="210"/>
      <c r="D560" s="210"/>
      <c r="E560" s="210"/>
      <c r="F560" s="210"/>
      <c r="G560" s="210"/>
      <c r="H560" s="210"/>
      <c r="I560" s="210"/>
      <c r="J560" s="214"/>
      <c r="K560" s="210"/>
      <c r="L560" s="210"/>
      <c r="M560" s="210"/>
      <c r="N560" s="210"/>
      <c r="O560" s="210"/>
      <c r="P560" s="210"/>
      <c r="Q560" s="210"/>
      <c r="R560" s="210"/>
      <c r="S560" s="210"/>
      <c r="T560" s="210"/>
      <c r="U560" s="210"/>
      <c r="V560" s="210"/>
      <c r="W560" s="210"/>
      <c r="X560" s="210"/>
      <c r="Y560" s="210"/>
    </row>
    <row r="561">
      <c r="A561" s="210"/>
      <c r="B561" s="210"/>
      <c r="C561" s="210"/>
      <c r="D561" s="210"/>
      <c r="E561" s="210"/>
      <c r="F561" s="210"/>
      <c r="G561" s="210"/>
      <c r="H561" s="210"/>
      <c r="I561" s="210"/>
      <c r="J561" s="214"/>
      <c r="K561" s="210"/>
      <c r="L561" s="210"/>
      <c r="M561" s="210"/>
      <c r="N561" s="210"/>
      <c r="O561" s="210"/>
      <c r="P561" s="210"/>
      <c r="Q561" s="210"/>
      <c r="R561" s="210"/>
      <c r="S561" s="210"/>
      <c r="T561" s="210"/>
      <c r="U561" s="210"/>
      <c r="V561" s="210"/>
      <c r="W561" s="210"/>
      <c r="X561" s="210"/>
      <c r="Y561" s="210"/>
    </row>
    <row r="562">
      <c r="A562" s="210"/>
      <c r="B562" s="210"/>
      <c r="C562" s="210"/>
      <c r="D562" s="210"/>
      <c r="E562" s="210"/>
      <c r="F562" s="210"/>
      <c r="G562" s="210"/>
      <c r="H562" s="210"/>
      <c r="I562" s="210"/>
      <c r="J562" s="214"/>
      <c r="K562" s="210"/>
      <c r="L562" s="210"/>
      <c r="M562" s="210"/>
      <c r="N562" s="210"/>
      <c r="O562" s="210"/>
      <c r="P562" s="210"/>
      <c r="Q562" s="210"/>
      <c r="R562" s="210"/>
      <c r="S562" s="210"/>
      <c r="T562" s="210"/>
      <c r="U562" s="210"/>
      <c r="V562" s="210"/>
      <c r="W562" s="210"/>
      <c r="X562" s="210"/>
      <c r="Y562" s="210"/>
    </row>
    <row r="563">
      <c r="A563" s="210"/>
      <c r="B563" s="210"/>
      <c r="C563" s="210"/>
      <c r="D563" s="210"/>
      <c r="E563" s="210"/>
      <c r="F563" s="210"/>
      <c r="G563" s="210"/>
      <c r="H563" s="210"/>
      <c r="I563" s="210"/>
      <c r="J563" s="214"/>
      <c r="K563" s="210"/>
      <c r="L563" s="210"/>
      <c r="M563" s="210"/>
      <c r="N563" s="210"/>
      <c r="O563" s="210"/>
      <c r="P563" s="210"/>
      <c r="Q563" s="210"/>
      <c r="R563" s="210"/>
      <c r="S563" s="210"/>
      <c r="T563" s="210"/>
      <c r="U563" s="210"/>
      <c r="V563" s="210"/>
      <c r="W563" s="210"/>
      <c r="X563" s="210"/>
      <c r="Y563" s="210"/>
    </row>
    <row r="564">
      <c r="A564" s="210"/>
      <c r="B564" s="210"/>
      <c r="C564" s="210"/>
      <c r="D564" s="210"/>
      <c r="E564" s="210"/>
      <c r="F564" s="210"/>
      <c r="G564" s="210"/>
      <c r="H564" s="210"/>
      <c r="I564" s="210"/>
      <c r="J564" s="214"/>
      <c r="K564" s="210"/>
      <c r="L564" s="210"/>
      <c r="M564" s="210"/>
      <c r="N564" s="210"/>
      <c r="O564" s="210"/>
      <c r="P564" s="210"/>
      <c r="Q564" s="210"/>
      <c r="R564" s="210"/>
      <c r="S564" s="210"/>
      <c r="T564" s="210"/>
      <c r="U564" s="210"/>
      <c r="V564" s="210"/>
      <c r="W564" s="210"/>
      <c r="X564" s="210"/>
      <c r="Y564" s="210"/>
    </row>
    <row r="565">
      <c r="A565" s="210"/>
      <c r="B565" s="210"/>
      <c r="C565" s="210"/>
      <c r="D565" s="210"/>
      <c r="E565" s="210"/>
      <c r="F565" s="210"/>
      <c r="G565" s="210"/>
      <c r="H565" s="210"/>
      <c r="I565" s="210"/>
      <c r="J565" s="214"/>
      <c r="K565" s="210"/>
      <c r="L565" s="210"/>
      <c r="M565" s="210"/>
      <c r="N565" s="210"/>
      <c r="O565" s="210"/>
      <c r="P565" s="210"/>
      <c r="Q565" s="210"/>
      <c r="R565" s="210"/>
      <c r="S565" s="210"/>
      <c r="T565" s="210"/>
      <c r="U565" s="210"/>
      <c r="V565" s="210"/>
      <c r="W565" s="210"/>
      <c r="X565" s="210"/>
      <c r="Y565" s="210"/>
    </row>
    <row r="566">
      <c r="A566" s="210"/>
      <c r="B566" s="210"/>
      <c r="C566" s="210"/>
      <c r="D566" s="210"/>
      <c r="E566" s="210"/>
      <c r="F566" s="210"/>
      <c r="G566" s="210"/>
      <c r="H566" s="210"/>
      <c r="I566" s="210"/>
      <c r="J566" s="214"/>
      <c r="K566" s="210"/>
      <c r="L566" s="210"/>
      <c r="M566" s="210"/>
      <c r="N566" s="210"/>
      <c r="O566" s="210"/>
      <c r="P566" s="210"/>
      <c r="Q566" s="210"/>
      <c r="R566" s="210"/>
      <c r="S566" s="210"/>
      <c r="T566" s="210"/>
      <c r="U566" s="210"/>
      <c r="V566" s="210"/>
      <c r="W566" s="210"/>
      <c r="X566" s="210"/>
      <c r="Y566" s="210"/>
    </row>
    <row r="567">
      <c r="A567" s="210"/>
      <c r="B567" s="210"/>
      <c r="C567" s="210"/>
      <c r="D567" s="210"/>
      <c r="E567" s="210"/>
      <c r="F567" s="210"/>
      <c r="G567" s="210"/>
      <c r="H567" s="210"/>
      <c r="I567" s="210"/>
      <c r="J567" s="214"/>
      <c r="K567" s="210"/>
      <c r="L567" s="210"/>
      <c r="M567" s="210"/>
      <c r="N567" s="210"/>
      <c r="O567" s="210"/>
      <c r="P567" s="210"/>
      <c r="Q567" s="210"/>
      <c r="R567" s="210"/>
      <c r="S567" s="210"/>
      <c r="T567" s="210"/>
      <c r="U567" s="210"/>
      <c r="V567" s="210"/>
      <c r="W567" s="210"/>
      <c r="X567" s="210"/>
      <c r="Y567" s="210"/>
    </row>
    <row r="568">
      <c r="A568" s="210"/>
      <c r="B568" s="210"/>
      <c r="C568" s="210"/>
      <c r="D568" s="210"/>
      <c r="E568" s="210"/>
      <c r="F568" s="210"/>
      <c r="G568" s="210"/>
      <c r="H568" s="210"/>
      <c r="I568" s="210"/>
      <c r="J568" s="214"/>
      <c r="K568" s="210"/>
      <c r="L568" s="210"/>
      <c r="M568" s="210"/>
      <c r="N568" s="210"/>
      <c r="O568" s="210"/>
      <c r="P568" s="210"/>
      <c r="Q568" s="210"/>
      <c r="R568" s="210"/>
      <c r="S568" s="210"/>
      <c r="T568" s="210"/>
      <c r="U568" s="210"/>
      <c r="V568" s="210"/>
      <c r="W568" s="210"/>
      <c r="X568" s="210"/>
      <c r="Y568" s="210"/>
    </row>
    <row r="569">
      <c r="A569" s="210"/>
      <c r="B569" s="210"/>
      <c r="C569" s="210"/>
      <c r="D569" s="210"/>
      <c r="E569" s="210"/>
      <c r="F569" s="210"/>
      <c r="G569" s="210"/>
      <c r="H569" s="210"/>
      <c r="I569" s="210"/>
      <c r="J569" s="214"/>
      <c r="K569" s="210"/>
      <c r="L569" s="210"/>
      <c r="M569" s="210"/>
      <c r="N569" s="210"/>
      <c r="O569" s="210"/>
      <c r="P569" s="210"/>
      <c r="Q569" s="210"/>
      <c r="R569" s="210"/>
      <c r="S569" s="210"/>
      <c r="T569" s="210"/>
      <c r="U569" s="210"/>
      <c r="V569" s="210"/>
      <c r="W569" s="210"/>
      <c r="X569" s="210"/>
      <c r="Y569" s="210"/>
    </row>
    <row r="570">
      <c r="A570" s="210"/>
      <c r="B570" s="210"/>
      <c r="C570" s="210"/>
      <c r="D570" s="210"/>
      <c r="E570" s="210"/>
      <c r="F570" s="210"/>
      <c r="G570" s="210"/>
      <c r="H570" s="210"/>
      <c r="I570" s="210"/>
      <c r="J570" s="214"/>
      <c r="K570" s="210"/>
      <c r="L570" s="210"/>
      <c r="M570" s="210"/>
      <c r="N570" s="210"/>
      <c r="O570" s="210"/>
      <c r="P570" s="210"/>
      <c r="Q570" s="210"/>
      <c r="R570" s="210"/>
      <c r="S570" s="210"/>
      <c r="T570" s="210"/>
      <c r="U570" s="210"/>
      <c r="V570" s="210"/>
      <c r="W570" s="210"/>
      <c r="X570" s="210"/>
      <c r="Y570" s="210"/>
    </row>
    <row r="571">
      <c r="A571" s="210"/>
      <c r="B571" s="210"/>
      <c r="C571" s="210"/>
      <c r="D571" s="210"/>
      <c r="E571" s="210"/>
      <c r="F571" s="210"/>
      <c r="G571" s="210"/>
      <c r="H571" s="210"/>
      <c r="I571" s="210"/>
      <c r="J571" s="214"/>
      <c r="K571" s="210"/>
      <c r="L571" s="210"/>
      <c r="M571" s="210"/>
      <c r="N571" s="210"/>
      <c r="O571" s="210"/>
      <c r="P571" s="210"/>
      <c r="Q571" s="210"/>
      <c r="R571" s="210"/>
      <c r="S571" s="210"/>
      <c r="T571" s="210"/>
      <c r="U571" s="210"/>
      <c r="V571" s="210"/>
      <c r="W571" s="210"/>
      <c r="X571" s="210"/>
      <c r="Y571" s="210"/>
    </row>
    <row r="572">
      <c r="A572" s="210"/>
      <c r="B572" s="210"/>
      <c r="C572" s="210"/>
      <c r="D572" s="210"/>
      <c r="E572" s="210"/>
      <c r="F572" s="210"/>
      <c r="G572" s="210"/>
      <c r="H572" s="210"/>
      <c r="I572" s="210"/>
      <c r="J572" s="214"/>
      <c r="K572" s="210"/>
      <c r="L572" s="210"/>
      <c r="M572" s="210"/>
      <c r="N572" s="210"/>
      <c r="O572" s="210"/>
      <c r="P572" s="210"/>
      <c r="Q572" s="210"/>
      <c r="R572" s="210"/>
      <c r="S572" s="210"/>
      <c r="T572" s="210"/>
      <c r="U572" s="210"/>
      <c r="V572" s="210"/>
      <c r="W572" s="210"/>
      <c r="X572" s="210"/>
      <c r="Y572" s="210"/>
    </row>
    <row r="573">
      <c r="A573" s="210"/>
      <c r="B573" s="210"/>
      <c r="C573" s="210"/>
      <c r="D573" s="210"/>
      <c r="E573" s="210"/>
      <c r="F573" s="210"/>
      <c r="G573" s="210"/>
      <c r="H573" s="210"/>
      <c r="I573" s="210"/>
      <c r="J573" s="214"/>
      <c r="K573" s="210"/>
      <c r="L573" s="210"/>
      <c r="M573" s="210"/>
      <c r="N573" s="210"/>
      <c r="O573" s="210"/>
      <c r="P573" s="210"/>
      <c r="Q573" s="210"/>
      <c r="R573" s="210"/>
      <c r="S573" s="210"/>
      <c r="T573" s="210"/>
      <c r="U573" s="210"/>
      <c r="V573" s="210"/>
      <c r="W573" s="210"/>
      <c r="X573" s="210"/>
      <c r="Y573" s="210"/>
    </row>
    <row r="574">
      <c r="A574" s="210"/>
      <c r="B574" s="210"/>
      <c r="C574" s="210"/>
      <c r="D574" s="210"/>
      <c r="E574" s="210"/>
      <c r="F574" s="210"/>
      <c r="G574" s="210"/>
      <c r="H574" s="210"/>
      <c r="I574" s="210"/>
      <c r="J574" s="214"/>
      <c r="K574" s="210"/>
      <c r="L574" s="210"/>
      <c r="M574" s="210"/>
      <c r="N574" s="210"/>
      <c r="O574" s="210"/>
      <c r="P574" s="210"/>
      <c r="Q574" s="210"/>
      <c r="R574" s="210"/>
      <c r="S574" s="210"/>
      <c r="T574" s="210"/>
      <c r="U574" s="210"/>
      <c r="V574" s="210"/>
      <c r="W574" s="210"/>
      <c r="X574" s="210"/>
      <c r="Y574" s="210"/>
    </row>
    <row r="575">
      <c r="A575" s="210"/>
      <c r="B575" s="210"/>
      <c r="C575" s="210"/>
      <c r="D575" s="210"/>
      <c r="E575" s="210"/>
      <c r="F575" s="210"/>
      <c r="G575" s="210"/>
      <c r="H575" s="210"/>
      <c r="I575" s="210"/>
      <c r="J575" s="214"/>
      <c r="K575" s="210"/>
      <c r="L575" s="210"/>
      <c r="M575" s="210"/>
      <c r="N575" s="210"/>
      <c r="O575" s="210"/>
      <c r="P575" s="210"/>
      <c r="Q575" s="210"/>
      <c r="R575" s="210"/>
      <c r="S575" s="210"/>
      <c r="T575" s="210"/>
      <c r="U575" s="210"/>
      <c r="V575" s="210"/>
      <c r="W575" s="210"/>
      <c r="X575" s="210"/>
      <c r="Y575" s="210"/>
    </row>
    <row r="576">
      <c r="A576" s="210"/>
      <c r="B576" s="210"/>
      <c r="C576" s="210"/>
      <c r="D576" s="210"/>
      <c r="E576" s="210"/>
      <c r="F576" s="210"/>
      <c r="G576" s="210"/>
      <c r="H576" s="210"/>
      <c r="I576" s="210"/>
      <c r="J576" s="214"/>
      <c r="K576" s="210"/>
      <c r="L576" s="210"/>
      <c r="M576" s="210"/>
      <c r="N576" s="210"/>
      <c r="O576" s="210"/>
      <c r="P576" s="210"/>
      <c r="Q576" s="210"/>
      <c r="R576" s="210"/>
      <c r="S576" s="210"/>
      <c r="T576" s="210"/>
      <c r="U576" s="210"/>
      <c r="V576" s="210"/>
      <c r="W576" s="210"/>
      <c r="X576" s="210"/>
      <c r="Y576" s="210"/>
    </row>
    <row r="577">
      <c r="A577" s="210"/>
      <c r="B577" s="210"/>
      <c r="C577" s="210"/>
      <c r="D577" s="210"/>
      <c r="E577" s="210"/>
      <c r="F577" s="210"/>
      <c r="G577" s="210"/>
      <c r="H577" s="210"/>
      <c r="I577" s="210"/>
      <c r="J577" s="214"/>
      <c r="K577" s="210"/>
      <c r="L577" s="210"/>
      <c r="M577" s="210"/>
      <c r="N577" s="210"/>
      <c r="O577" s="210"/>
      <c r="P577" s="210"/>
      <c r="Q577" s="210"/>
      <c r="R577" s="210"/>
      <c r="S577" s="210"/>
      <c r="T577" s="210"/>
      <c r="U577" s="210"/>
      <c r="V577" s="210"/>
      <c r="W577" s="210"/>
      <c r="X577" s="210"/>
      <c r="Y577" s="210"/>
    </row>
    <row r="578">
      <c r="A578" s="210"/>
      <c r="B578" s="210"/>
      <c r="C578" s="210"/>
      <c r="D578" s="210"/>
      <c r="E578" s="210"/>
      <c r="F578" s="210"/>
      <c r="G578" s="210"/>
      <c r="H578" s="210"/>
      <c r="I578" s="210"/>
      <c r="J578" s="214"/>
      <c r="K578" s="210"/>
      <c r="L578" s="210"/>
      <c r="M578" s="210"/>
      <c r="N578" s="210"/>
      <c r="O578" s="210"/>
      <c r="P578" s="210"/>
      <c r="Q578" s="210"/>
      <c r="R578" s="210"/>
      <c r="S578" s="210"/>
      <c r="T578" s="210"/>
      <c r="U578" s="210"/>
      <c r="V578" s="210"/>
      <c r="W578" s="210"/>
      <c r="X578" s="210"/>
      <c r="Y578" s="210"/>
    </row>
    <row r="579">
      <c r="A579" s="210"/>
      <c r="B579" s="210"/>
      <c r="C579" s="210"/>
      <c r="D579" s="210"/>
      <c r="E579" s="210"/>
      <c r="F579" s="210"/>
      <c r="G579" s="210"/>
      <c r="H579" s="210"/>
      <c r="I579" s="210"/>
      <c r="J579" s="214"/>
      <c r="K579" s="210"/>
      <c r="L579" s="210"/>
      <c r="M579" s="210"/>
      <c r="N579" s="210"/>
      <c r="O579" s="210"/>
      <c r="P579" s="210"/>
      <c r="Q579" s="210"/>
      <c r="R579" s="210"/>
      <c r="S579" s="210"/>
      <c r="T579" s="210"/>
      <c r="U579" s="210"/>
      <c r="V579" s="210"/>
      <c r="W579" s="210"/>
      <c r="X579" s="210"/>
      <c r="Y579" s="210"/>
    </row>
    <row r="580">
      <c r="A580" s="210"/>
      <c r="B580" s="210"/>
      <c r="C580" s="210"/>
      <c r="D580" s="210"/>
      <c r="E580" s="210"/>
      <c r="F580" s="210"/>
      <c r="G580" s="210"/>
      <c r="H580" s="210"/>
      <c r="I580" s="210"/>
      <c r="J580" s="214"/>
      <c r="K580" s="210"/>
      <c r="L580" s="210"/>
      <c r="M580" s="210"/>
      <c r="N580" s="210"/>
      <c r="O580" s="210"/>
      <c r="P580" s="210"/>
      <c r="Q580" s="210"/>
      <c r="R580" s="210"/>
      <c r="S580" s="210"/>
      <c r="T580" s="210"/>
      <c r="U580" s="210"/>
      <c r="V580" s="210"/>
      <c r="W580" s="210"/>
      <c r="X580" s="210"/>
      <c r="Y580" s="210"/>
    </row>
    <row r="581">
      <c r="A581" s="210"/>
      <c r="B581" s="210"/>
      <c r="C581" s="210"/>
      <c r="D581" s="210"/>
      <c r="E581" s="210"/>
      <c r="F581" s="210"/>
      <c r="G581" s="210"/>
      <c r="H581" s="210"/>
      <c r="I581" s="210"/>
      <c r="J581" s="214"/>
      <c r="K581" s="210"/>
      <c r="L581" s="210"/>
      <c r="M581" s="210"/>
      <c r="N581" s="210"/>
      <c r="O581" s="210"/>
      <c r="P581" s="210"/>
      <c r="Q581" s="210"/>
      <c r="R581" s="210"/>
      <c r="S581" s="210"/>
      <c r="T581" s="210"/>
      <c r="U581" s="210"/>
      <c r="V581" s="210"/>
      <c r="W581" s="210"/>
      <c r="X581" s="210"/>
      <c r="Y581" s="210"/>
    </row>
    <row r="582">
      <c r="A582" s="210"/>
      <c r="B582" s="210"/>
      <c r="C582" s="210"/>
      <c r="D582" s="210"/>
      <c r="E582" s="210"/>
      <c r="F582" s="210"/>
      <c r="G582" s="210"/>
      <c r="H582" s="210"/>
      <c r="I582" s="210"/>
      <c r="J582" s="214"/>
      <c r="K582" s="210"/>
      <c r="L582" s="210"/>
      <c r="M582" s="210"/>
      <c r="N582" s="210"/>
      <c r="O582" s="210"/>
      <c r="P582" s="210"/>
      <c r="Q582" s="210"/>
      <c r="R582" s="210"/>
      <c r="S582" s="210"/>
      <c r="T582" s="210"/>
      <c r="U582" s="210"/>
      <c r="V582" s="210"/>
      <c r="W582" s="210"/>
      <c r="X582" s="210"/>
      <c r="Y582" s="210"/>
    </row>
    <row r="583">
      <c r="A583" s="210"/>
      <c r="B583" s="210"/>
      <c r="C583" s="210"/>
      <c r="D583" s="210"/>
      <c r="E583" s="210"/>
      <c r="F583" s="210"/>
      <c r="G583" s="210"/>
      <c r="H583" s="210"/>
      <c r="I583" s="210"/>
      <c r="J583" s="214"/>
      <c r="K583" s="210"/>
      <c r="L583" s="210"/>
      <c r="M583" s="210"/>
      <c r="N583" s="210"/>
      <c r="O583" s="210"/>
      <c r="P583" s="210"/>
      <c r="Q583" s="210"/>
      <c r="R583" s="210"/>
      <c r="S583" s="210"/>
      <c r="T583" s="210"/>
      <c r="U583" s="210"/>
      <c r="V583" s="210"/>
      <c r="W583" s="210"/>
      <c r="X583" s="210"/>
      <c r="Y583" s="210"/>
    </row>
    <row r="584">
      <c r="A584" s="210"/>
      <c r="B584" s="210"/>
      <c r="C584" s="210"/>
      <c r="D584" s="210"/>
      <c r="E584" s="210"/>
      <c r="F584" s="210"/>
      <c r="G584" s="210"/>
      <c r="H584" s="210"/>
      <c r="I584" s="210"/>
      <c r="J584" s="214"/>
      <c r="K584" s="210"/>
      <c r="L584" s="210"/>
      <c r="M584" s="210"/>
      <c r="N584" s="210"/>
      <c r="O584" s="210"/>
      <c r="P584" s="210"/>
      <c r="Q584" s="210"/>
      <c r="R584" s="210"/>
      <c r="S584" s="210"/>
      <c r="T584" s="210"/>
      <c r="U584" s="210"/>
      <c r="V584" s="210"/>
      <c r="W584" s="210"/>
      <c r="X584" s="210"/>
      <c r="Y584" s="210"/>
    </row>
    <row r="585">
      <c r="A585" s="210"/>
      <c r="B585" s="210"/>
      <c r="C585" s="210"/>
      <c r="D585" s="210"/>
      <c r="E585" s="210"/>
      <c r="F585" s="210"/>
      <c r="G585" s="210"/>
      <c r="H585" s="210"/>
      <c r="I585" s="210"/>
      <c r="J585" s="214"/>
      <c r="K585" s="210"/>
      <c r="L585" s="210"/>
      <c r="M585" s="210"/>
      <c r="N585" s="210"/>
      <c r="O585" s="210"/>
      <c r="P585" s="210"/>
      <c r="Q585" s="210"/>
      <c r="R585" s="210"/>
      <c r="S585" s="210"/>
      <c r="T585" s="210"/>
      <c r="U585" s="210"/>
      <c r="V585" s="210"/>
      <c r="W585" s="210"/>
      <c r="X585" s="210"/>
      <c r="Y585" s="210"/>
    </row>
    <row r="586">
      <c r="A586" s="210"/>
      <c r="B586" s="210"/>
      <c r="C586" s="210"/>
      <c r="D586" s="210"/>
      <c r="E586" s="210"/>
      <c r="F586" s="210"/>
      <c r="G586" s="210"/>
      <c r="H586" s="210"/>
      <c r="I586" s="210"/>
      <c r="J586" s="214"/>
      <c r="K586" s="210"/>
      <c r="L586" s="210"/>
      <c r="M586" s="210"/>
      <c r="N586" s="210"/>
      <c r="O586" s="210"/>
      <c r="P586" s="210"/>
      <c r="Q586" s="210"/>
      <c r="R586" s="210"/>
      <c r="S586" s="210"/>
      <c r="T586" s="210"/>
      <c r="U586" s="210"/>
      <c r="V586" s="210"/>
      <c r="W586" s="210"/>
      <c r="X586" s="210"/>
      <c r="Y586" s="210"/>
    </row>
    <row r="587">
      <c r="A587" s="210"/>
      <c r="B587" s="210"/>
      <c r="C587" s="210"/>
      <c r="D587" s="210"/>
      <c r="E587" s="210"/>
      <c r="F587" s="210"/>
      <c r="G587" s="210"/>
      <c r="H587" s="210"/>
      <c r="I587" s="210"/>
      <c r="J587" s="214"/>
      <c r="K587" s="210"/>
      <c r="L587" s="210"/>
      <c r="M587" s="210"/>
      <c r="N587" s="210"/>
      <c r="O587" s="210"/>
      <c r="P587" s="210"/>
      <c r="Q587" s="210"/>
      <c r="R587" s="210"/>
      <c r="S587" s="210"/>
      <c r="T587" s="210"/>
      <c r="U587" s="210"/>
      <c r="V587" s="210"/>
      <c r="W587" s="210"/>
      <c r="X587" s="210"/>
      <c r="Y587" s="210"/>
    </row>
    <row r="588">
      <c r="A588" s="210"/>
      <c r="B588" s="210"/>
      <c r="C588" s="210"/>
      <c r="D588" s="210"/>
      <c r="E588" s="210"/>
      <c r="F588" s="210"/>
      <c r="G588" s="210"/>
      <c r="H588" s="210"/>
      <c r="I588" s="210"/>
      <c r="J588" s="214"/>
      <c r="K588" s="210"/>
      <c r="L588" s="210"/>
      <c r="M588" s="210"/>
      <c r="N588" s="210"/>
      <c r="O588" s="210"/>
      <c r="P588" s="210"/>
      <c r="Q588" s="210"/>
      <c r="R588" s="210"/>
      <c r="S588" s="210"/>
      <c r="T588" s="210"/>
      <c r="U588" s="210"/>
      <c r="V588" s="210"/>
      <c r="W588" s="210"/>
      <c r="X588" s="210"/>
      <c r="Y588" s="210"/>
    </row>
    <row r="589">
      <c r="A589" s="210"/>
      <c r="B589" s="210"/>
      <c r="C589" s="210"/>
      <c r="D589" s="210"/>
      <c r="E589" s="210"/>
      <c r="F589" s="210"/>
      <c r="G589" s="210"/>
      <c r="H589" s="210"/>
      <c r="I589" s="210"/>
      <c r="J589" s="214"/>
      <c r="K589" s="210"/>
      <c r="L589" s="210"/>
      <c r="M589" s="210"/>
      <c r="N589" s="210"/>
      <c r="O589" s="210"/>
      <c r="P589" s="210"/>
      <c r="Q589" s="210"/>
      <c r="R589" s="210"/>
      <c r="S589" s="210"/>
      <c r="T589" s="210"/>
      <c r="U589" s="210"/>
      <c r="V589" s="210"/>
      <c r="W589" s="210"/>
      <c r="X589" s="210"/>
      <c r="Y589" s="210"/>
    </row>
    <row r="590">
      <c r="A590" s="210"/>
      <c r="B590" s="210"/>
      <c r="C590" s="210"/>
      <c r="D590" s="210"/>
      <c r="E590" s="210"/>
      <c r="F590" s="210"/>
      <c r="G590" s="210"/>
      <c r="H590" s="210"/>
      <c r="I590" s="210"/>
      <c r="J590" s="214"/>
      <c r="K590" s="210"/>
      <c r="L590" s="210"/>
      <c r="M590" s="210"/>
      <c r="N590" s="210"/>
      <c r="O590" s="210"/>
      <c r="P590" s="210"/>
      <c r="Q590" s="210"/>
      <c r="R590" s="210"/>
      <c r="S590" s="210"/>
      <c r="T590" s="210"/>
      <c r="U590" s="210"/>
      <c r="V590" s="210"/>
      <c r="W590" s="210"/>
      <c r="X590" s="210"/>
      <c r="Y590" s="210"/>
    </row>
    <row r="591">
      <c r="A591" s="210"/>
      <c r="B591" s="210"/>
      <c r="C591" s="210"/>
      <c r="D591" s="210"/>
      <c r="E591" s="210"/>
      <c r="F591" s="210"/>
      <c r="G591" s="210"/>
      <c r="H591" s="210"/>
      <c r="I591" s="210"/>
      <c r="J591" s="214"/>
      <c r="K591" s="210"/>
      <c r="L591" s="210"/>
      <c r="M591" s="210"/>
      <c r="N591" s="210"/>
      <c r="O591" s="210"/>
      <c r="P591" s="210"/>
      <c r="Q591" s="210"/>
      <c r="R591" s="210"/>
      <c r="S591" s="210"/>
      <c r="T591" s="210"/>
      <c r="U591" s="210"/>
      <c r="V591" s="210"/>
      <c r="W591" s="210"/>
      <c r="X591" s="210"/>
      <c r="Y591" s="210"/>
    </row>
    <row r="592">
      <c r="A592" s="210"/>
      <c r="B592" s="210"/>
      <c r="C592" s="210"/>
      <c r="D592" s="210"/>
      <c r="E592" s="210"/>
      <c r="F592" s="210"/>
      <c r="G592" s="210"/>
      <c r="H592" s="210"/>
      <c r="I592" s="210"/>
      <c r="J592" s="214"/>
      <c r="K592" s="210"/>
      <c r="L592" s="210"/>
      <c r="M592" s="210"/>
      <c r="N592" s="210"/>
      <c r="O592" s="210"/>
      <c r="P592" s="210"/>
      <c r="Q592" s="210"/>
      <c r="R592" s="210"/>
      <c r="S592" s="210"/>
      <c r="T592" s="210"/>
      <c r="U592" s="210"/>
      <c r="V592" s="210"/>
      <c r="W592" s="210"/>
      <c r="X592" s="210"/>
      <c r="Y592" s="210"/>
    </row>
    <row r="593">
      <c r="A593" s="210"/>
      <c r="B593" s="210"/>
      <c r="C593" s="210"/>
      <c r="D593" s="210"/>
      <c r="E593" s="210"/>
      <c r="F593" s="210"/>
      <c r="G593" s="210"/>
      <c r="H593" s="210"/>
      <c r="I593" s="210"/>
      <c r="J593" s="214"/>
      <c r="K593" s="210"/>
      <c r="L593" s="210"/>
      <c r="M593" s="210"/>
      <c r="N593" s="210"/>
      <c r="O593" s="210"/>
      <c r="P593" s="210"/>
      <c r="Q593" s="210"/>
      <c r="R593" s="210"/>
      <c r="S593" s="210"/>
      <c r="T593" s="210"/>
      <c r="U593" s="210"/>
      <c r="V593" s="210"/>
      <c r="W593" s="210"/>
      <c r="X593" s="210"/>
      <c r="Y593" s="210"/>
    </row>
    <row r="594">
      <c r="A594" s="210"/>
      <c r="B594" s="210"/>
      <c r="C594" s="210"/>
      <c r="D594" s="210"/>
      <c r="E594" s="210"/>
      <c r="F594" s="210"/>
      <c r="G594" s="210"/>
      <c r="H594" s="210"/>
      <c r="I594" s="210"/>
      <c r="J594" s="214"/>
      <c r="K594" s="210"/>
      <c r="L594" s="210"/>
      <c r="M594" s="210"/>
      <c r="N594" s="210"/>
      <c r="O594" s="210"/>
      <c r="P594" s="210"/>
      <c r="Q594" s="210"/>
      <c r="R594" s="210"/>
      <c r="S594" s="210"/>
      <c r="T594" s="210"/>
      <c r="U594" s="210"/>
      <c r="V594" s="210"/>
      <c r="W594" s="210"/>
      <c r="X594" s="210"/>
      <c r="Y594" s="210"/>
    </row>
    <row r="595">
      <c r="A595" s="210"/>
      <c r="B595" s="210"/>
      <c r="C595" s="210"/>
      <c r="D595" s="210"/>
      <c r="E595" s="210"/>
      <c r="F595" s="210"/>
      <c r="G595" s="210"/>
      <c r="H595" s="210"/>
      <c r="I595" s="210"/>
      <c r="J595" s="214"/>
      <c r="K595" s="210"/>
      <c r="L595" s="210"/>
      <c r="M595" s="210"/>
      <c r="N595" s="210"/>
      <c r="O595" s="210"/>
      <c r="P595" s="210"/>
      <c r="Q595" s="210"/>
      <c r="R595" s="210"/>
      <c r="S595" s="210"/>
      <c r="T595" s="210"/>
      <c r="U595" s="210"/>
      <c r="V595" s="210"/>
      <c r="W595" s="210"/>
      <c r="X595" s="210"/>
      <c r="Y595" s="210"/>
    </row>
    <row r="596">
      <c r="A596" s="210"/>
      <c r="B596" s="210"/>
      <c r="C596" s="210"/>
      <c r="D596" s="210"/>
      <c r="E596" s="210"/>
      <c r="F596" s="210"/>
      <c r="G596" s="210"/>
      <c r="H596" s="210"/>
      <c r="I596" s="210"/>
      <c r="J596" s="214"/>
      <c r="K596" s="210"/>
      <c r="L596" s="210"/>
      <c r="M596" s="210"/>
      <c r="N596" s="210"/>
      <c r="O596" s="210"/>
      <c r="P596" s="210"/>
      <c r="Q596" s="210"/>
      <c r="R596" s="210"/>
      <c r="S596" s="210"/>
      <c r="T596" s="210"/>
      <c r="U596" s="210"/>
      <c r="V596" s="210"/>
      <c r="W596" s="210"/>
      <c r="X596" s="210"/>
      <c r="Y596" s="210"/>
    </row>
    <row r="597">
      <c r="A597" s="210"/>
      <c r="B597" s="210"/>
      <c r="C597" s="210"/>
      <c r="D597" s="210"/>
      <c r="E597" s="210"/>
      <c r="F597" s="210"/>
      <c r="G597" s="210"/>
      <c r="H597" s="210"/>
      <c r="I597" s="210"/>
      <c r="J597" s="214"/>
      <c r="K597" s="210"/>
      <c r="L597" s="210"/>
      <c r="M597" s="210"/>
      <c r="N597" s="210"/>
      <c r="O597" s="210"/>
      <c r="P597" s="210"/>
      <c r="Q597" s="210"/>
      <c r="R597" s="210"/>
      <c r="S597" s="210"/>
      <c r="T597" s="210"/>
      <c r="U597" s="210"/>
      <c r="V597" s="210"/>
      <c r="W597" s="210"/>
      <c r="X597" s="210"/>
      <c r="Y597" s="210"/>
    </row>
    <row r="598">
      <c r="A598" s="210"/>
      <c r="B598" s="210"/>
      <c r="C598" s="210"/>
      <c r="D598" s="210"/>
      <c r="E598" s="210"/>
      <c r="F598" s="210"/>
      <c r="G598" s="210"/>
      <c r="H598" s="210"/>
      <c r="I598" s="210"/>
      <c r="J598" s="214"/>
      <c r="K598" s="210"/>
      <c r="L598" s="210"/>
      <c r="M598" s="210"/>
      <c r="N598" s="210"/>
      <c r="O598" s="210"/>
      <c r="P598" s="210"/>
      <c r="Q598" s="210"/>
      <c r="R598" s="210"/>
      <c r="S598" s="210"/>
      <c r="T598" s="210"/>
      <c r="U598" s="210"/>
      <c r="V598" s="210"/>
      <c r="W598" s="210"/>
      <c r="X598" s="210"/>
      <c r="Y598" s="210"/>
    </row>
    <row r="599">
      <c r="A599" s="210"/>
      <c r="B599" s="210"/>
      <c r="C599" s="210"/>
      <c r="D599" s="210"/>
      <c r="E599" s="210"/>
      <c r="F599" s="210"/>
      <c r="G599" s="210"/>
      <c r="H599" s="210"/>
      <c r="I599" s="210"/>
      <c r="J599" s="214"/>
      <c r="K599" s="210"/>
      <c r="L599" s="210"/>
      <c r="M599" s="210"/>
      <c r="N599" s="210"/>
      <c r="O599" s="210"/>
      <c r="P599" s="210"/>
      <c r="Q599" s="210"/>
      <c r="R599" s="210"/>
      <c r="S599" s="210"/>
      <c r="T599" s="210"/>
      <c r="U599" s="210"/>
      <c r="V599" s="210"/>
      <c r="W599" s="210"/>
      <c r="X599" s="210"/>
      <c r="Y599" s="210"/>
    </row>
    <row r="600">
      <c r="A600" s="210"/>
      <c r="B600" s="210"/>
      <c r="C600" s="210"/>
      <c r="D600" s="210"/>
      <c r="E600" s="210"/>
      <c r="F600" s="210"/>
      <c r="G600" s="210"/>
      <c r="H600" s="210"/>
      <c r="I600" s="210"/>
      <c r="J600" s="214"/>
      <c r="K600" s="210"/>
      <c r="L600" s="210"/>
      <c r="M600" s="210"/>
      <c r="N600" s="210"/>
      <c r="O600" s="210"/>
      <c r="P600" s="210"/>
      <c r="Q600" s="210"/>
      <c r="R600" s="210"/>
      <c r="S600" s="210"/>
      <c r="T600" s="210"/>
      <c r="U600" s="210"/>
      <c r="V600" s="210"/>
      <c r="W600" s="210"/>
      <c r="X600" s="210"/>
      <c r="Y600" s="210"/>
    </row>
    <row r="601">
      <c r="A601" s="210"/>
      <c r="B601" s="210"/>
      <c r="C601" s="210"/>
      <c r="D601" s="210"/>
      <c r="E601" s="210"/>
      <c r="F601" s="210"/>
      <c r="G601" s="210"/>
      <c r="H601" s="210"/>
      <c r="I601" s="210"/>
      <c r="J601" s="214"/>
      <c r="K601" s="210"/>
      <c r="L601" s="210"/>
      <c r="M601" s="210"/>
      <c r="N601" s="210"/>
      <c r="O601" s="210"/>
      <c r="P601" s="210"/>
      <c r="Q601" s="210"/>
      <c r="R601" s="210"/>
      <c r="S601" s="210"/>
      <c r="T601" s="210"/>
      <c r="U601" s="210"/>
      <c r="V601" s="210"/>
      <c r="W601" s="210"/>
      <c r="X601" s="210"/>
      <c r="Y601" s="210"/>
    </row>
    <row r="602">
      <c r="A602" s="210"/>
      <c r="B602" s="210"/>
      <c r="C602" s="210"/>
      <c r="D602" s="210"/>
      <c r="E602" s="210"/>
      <c r="F602" s="210"/>
      <c r="G602" s="210"/>
      <c r="H602" s="210"/>
      <c r="I602" s="210"/>
      <c r="J602" s="214"/>
      <c r="K602" s="210"/>
      <c r="L602" s="210"/>
      <c r="M602" s="210"/>
      <c r="N602" s="210"/>
      <c r="O602" s="210"/>
      <c r="P602" s="210"/>
      <c r="Q602" s="210"/>
      <c r="R602" s="210"/>
      <c r="S602" s="210"/>
      <c r="T602" s="210"/>
      <c r="U602" s="210"/>
      <c r="V602" s="210"/>
      <c r="W602" s="210"/>
      <c r="X602" s="210"/>
      <c r="Y602" s="210"/>
    </row>
    <row r="603">
      <c r="A603" s="210"/>
      <c r="B603" s="210"/>
      <c r="C603" s="210"/>
      <c r="D603" s="210"/>
      <c r="E603" s="210"/>
      <c r="F603" s="210"/>
      <c r="G603" s="210"/>
      <c r="H603" s="210"/>
      <c r="I603" s="210"/>
      <c r="J603" s="214"/>
      <c r="K603" s="210"/>
      <c r="L603" s="210"/>
      <c r="M603" s="210"/>
      <c r="N603" s="210"/>
      <c r="O603" s="210"/>
      <c r="P603" s="210"/>
      <c r="Q603" s="210"/>
      <c r="R603" s="210"/>
      <c r="S603" s="210"/>
      <c r="T603" s="210"/>
      <c r="U603" s="210"/>
      <c r="V603" s="210"/>
      <c r="W603" s="210"/>
      <c r="X603" s="210"/>
      <c r="Y603" s="210"/>
    </row>
    <row r="604">
      <c r="A604" s="210"/>
      <c r="B604" s="210"/>
      <c r="C604" s="210"/>
      <c r="D604" s="210"/>
      <c r="E604" s="210"/>
      <c r="F604" s="210"/>
      <c r="G604" s="210"/>
      <c r="H604" s="210"/>
      <c r="I604" s="210"/>
      <c r="J604" s="214"/>
      <c r="K604" s="210"/>
      <c r="L604" s="210"/>
      <c r="M604" s="210"/>
      <c r="N604" s="210"/>
      <c r="O604" s="210"/>
      <c r="P604" s="210"/>
      <c r="Q604" s="210"/>
      <c r="R604" s="210"/>
      <c r="S604" s="210"/>
      <c r="T604" s="210"/>
      <c r="U604" s="210"/>
      <c r="V604" s="210"/>
      <c r="W604" s="210"/>
      <c r="X604" s="210"/>
      <c r="Y604" s="210"/>
    </row>
    <row r="605">
      <c r="A605" s="210"/>
      <c r="B605" s="210"/>
      <c r="C605" s="210"/>
      <c r="D605" s="210"/>
      <c r="E605" s="210"/>
      <c r="F605" s="210"/>
      <c r="G605" s="210"/>
      <c r="H605" s="210"/>
      <c r="I605" s="210"/>
      <c r="J605" s="214"/>
      <c r="K605" s="210"/>
      <c r="L605" s="210"/>
      <c r="M605" s="210"/>
      <c r="N605" s="210"/>
      <c r="O605" s="210"/>
      <c r="P605" s="210"/>
      <c r="Q605" s="210"/>
      <c r="R605" s="210"/>
      <c r="S605" s="210"/>
      <c r="T605" s="210"/>
      <c r="U605" s="210"/>
      <c r="V605" s="210"/>
      <c r="W605" s="210"/>
      <c r="X605" s="210"/>
      <c r="Y605" s="210"/>
    </row>
    <row r="606">
      <c r="A606" s="210"/>
      <c r="B606" s="210"/>
      <c r="C606" s="210"/>
      <c r="D606" s="210"/>
      <c r="E606" s="210"/>
      <c r="F606" s="210"/>
      <c r="G606" s="210"/>
      <c r="H606" s="210"/>
      <c r="I606" s="210"/>
      <c r="J606" s="214"/>
      <c r="K606" s="210"/>
      <c r="L606" s="210"/>
      <c r="M606" s="210"/>
      <c r="N606" s="210"/>
      <c r="O606" s="210"/>
      <c r="P606" s="210"/>
      <c r="Q606" s="210"/>
      <c r="R606" s="210"/>
      <c r="S606" s="210"/>
      <c r="T606" s="210"/>
      <c r="U606" s="210"/>
      <c r="V606" s="210"/>
      <c r="W606" s="210"/>
      <c r="X606" s="210"/>
      <c r="Y606" s="210"/>
    </row>
    <row r="607">
      <c r="A607" s="210"/>
      <c r="B607" s="210"/>
      <c r="C607" s="210"/>
      <c r="D607" s="210"/>
      <c r="E607" s="210"/>
      <c r="F607" s="210"/>
      <c r="G607" s="210"/>
      <c r="H607" s="210"/>
      <c r="I607" s="210"/>
      <c r="J607" s="214"/>
      <c r="K607" s="210"/>
      <c r="L607" s="210"/>
      <c r="M607" s="210"/>
      <c r="N607" s="210"/>
      <c r="O607" s="210"/>
      <c r="P607" s="210"/>
      <c r="Q607" s="210"/>
      <c r="R607" s="210"/>
      <c r="S607" s="210"/>
      <c r="T607" s="210"/>
      <c r="U607" s="210"/>
      <c r="V607" s="210"/>
      <c r="W607" s="210"/>
      <c r="X607" s="210"/>
      <c r="Y607" s="210"/>
    </row>
    <row r="608">
      <c r="A608" s="210"/>
      <c r="B608" s="210"/>
      <c r="C608" s="210"/>
      <c r="D608" s="210"/>
      <c r="E608" s="210"/>
      <c r="F608" s="210"/>
      <c r="G608" s="210"/>
      <c r="H608" s="210"/>
      <c r="I608" s="210"/>
      <c r="J608" s="214"/>
      <c r="K608" s="210"/>
      <c r="L608" s="210"/>
      <c r="M608" s="210"/>
      <c r="N608" s="210"/>
      <c r="O608" s="210"/>
      <c r="P608" s="210"/>
      <c r="Q608" s="210"/>
      <c r="R608" s="210"/>
      <c r="S608" s="210"/>
      <c r="T608" s="210"/>
      <c r="U608" s="210"/>
      <c r="V608" s="210"/>
      <c r="W608" s="210"/>
      <c r="X608" s="210"/>
      <c r="Y608" s="210"/>
    </row>
    <row r="609">
      <c r="A609" s="210"/>
      <c r="B609" s="210"/>
      <c r="C609" s="210"/>
      <c r="D609" s="210"/>
      <c r="E609" s="210"/>
      <c r="F609" s="210"/>
      <c r="G609" s="210"/>
      <c r="H609" s="210"/>
      <c r="I609" s="210"/>
      <c r="J609" s="214"/>
      <c r="K609" s="210"/>
      <c r="L609" s="210"/>
      <c r="M609" s="210"/>
      <c r="N609" s="210"/>
      <c r="O609" s="210"/>
      <c r="P609" s="210"/>
      <c r="Q609" s="210"/>
      <c r="R609" s="210"/>
      <c r="S609" s="210"/>
      <c r="T609" s="210"/>
      <c r="U609" s="210"/>
      <c r="V609" s="210"/>
      <c r="W609" s="210"/>
      <c r="X609" s="210"/>
      <c r="Y609" s="210"/>
    </row>
    <row r="610">
      <c r="A610" s="210"/>
      <c r="B610" s="210"/>
      <c r="C610" s="210"/>
      <c r="D610" s="210"/>
      <c r="E610" s="210"/>
      <c r="F610" s="210"/>
      <c r="G610" s="210"/>
      <c r="H610" s="210"/>
      <c r="I610" s="210"/>
      <c r="J610" s="214"/>
      <c r="K610" s="210"/>
      <c r="L610" s="210"/>
      <c r="M610" s="210"/>
      <c r="N610" s="210"/>
      <c r="O610" s="210"/>
      <c r="P610" s="210"/>
      <c r="Q610" s="210"/>
      <c r="R610" s="210"/>
      <c r="S610" s="210"/>
      <c r="T610" s="210"/>
      <c r="U610" s="210"/>
      <c r="V610" s="210"/>
      <c r="W610" s="210"/>
      <c r="X610" s="210"/>
      <c r="Y610" s="210"/>
    </row>
    <row r="611">
      <c r="A611" s="210"/>
      <c r="B611" s="210"/>
      <c r="C611" s="210"/>
      <c r="D611" s="210"/>
      <c r="E611" s="210"/>
      <c r="F611" s="210"/>
      <c r="G611" s="210"/>
      <c r="H611" s="210"/>
      <c r="I611" s="210"/>
      <c r="J611" s="214"/>
      <c r="K611" s="210"/>
      <c r="L611" s="210"/>
      <c r="M611" s="210"/>
      <c r="N611" s="210"/>
      <c r="O611" s="210"/>
      <c r="P611" s="210"/>
      <c r="Q611" s="210"/>
      <c r="R611" s="210"/>
      <c r="S611" s="210"/>
      <c r="T611" s="210"/>
      <c r="U611" s="210"/>
      <c r="V611" s="210"/>
      <c r="W611" s="210"/>
      <c r="X611" s="210"/>
      <c r="Y611" s="210"/>
    </row>
    <row r="612">
      <c r="A612" s="210"/>
      <c r="B612" s="210"/>
      <c r="C612" s="210"/>
      <c r="D612" s="210"/>
      <c r="E612" s="210"/>
      <c r="F612" s="210"/>
      <c r="G612" s="210"/>
      <c r="H612" s="210"/>
      <c r="I612" s="210"/>
      <c r="J612" s="214"/>
      <c r="K612" s="210"/>
      <c r="L612" s="210"/>
      <c r="M612" s="210"/>
      <c r="N612" s="210"/>
      <c r="O612" s="210"/>
      <c r="P612" s="210"/>
      <c r="Q612" s="210"/>
      <c r="R612" s="210"/>
      <c r="S612" s="210"/>
      <c r="T612" s="210"/>
      <c r="U612" s="210"/>
      <c r="V612" s="210"/>
      <c r="W612" s="210"/>
      <c r="X612" s="210"/>
      <c r="Y612" s="210"/>
    </row>
    <row r="613">
      <c r="A613" s="210"/>
      <c r="B613" s="210"/>
      <c r="C613" s="210"/>
      <c r="D613" s="210"/>
      <c r="E613" s="210"/>
      <c r="F613" s="210"/>
      <c r="G613" s="210"/>
      <c r="H613" s="210"/>
      <c r="I613" s="210"/>
      <c r="J613" s="214"/>
      <c r="K613" s="210"/>
      <c r="L613" s="210"/>
      <c r="M613" s="210"/>
      <c r="N613" s="210"/>
      <c r="O613" s="210"/>
      <c r="P613" s="210"/>
      <c r="Q613" s="210"/>
      <c r="R613" s="210"/>
      <c r="S613" s="210"/>
      <c r="T613" s="210"/>
      <c r="U613" s="210"/>
      <c r="V613" s="210"/>
      <c r="W613" s="210"/>
      <c r="X613" s="210"/>
      <c r="Y613" s="210"/>
    </row>
    <row r="614">
      <c r="A614" s="210"/>
      <c r="B614" s="210"/>
      <c r="C614" s="210"/>
      <c r="D614" s="210"/>
      <c r="E614" s="210"/>
      <c r="F614" s="210"/>
      <c r="G614" s="210"/>
      <c r="H614" s="210"/>
      <c r="I614" s="210"/>
      <c r="J614" s="214"/>
      <c r="K614" s="210"/>
      <c r="L614" s="210"/>
      <c r="M614" s="210"/>
      <c r="N614" s="210"/>
      <c r="O614" s="210"/>
      <c r="P614" s="210"/>
      <c r="Q614" s="210"/>
      <c r="R614" s="210"/>
      <c r="S614" s="210"/>
      <c r="T614" s="210"/>
      <c r="U614" s="210"/>
      <c r="V614" s="210"/>
      <c r="W614" s="210"/>
      <c r="X614" s="210"/>
      <c r="Y614" s="210"/>
    </row>
    <row r="615">
      <c r="A615" s="210"/>
      <c r="B615" s="210"/>
      <c r="C615" s="210"/>
      <c r="D615" s="210"/>
      <c r="E615" s="210"/>
      <c r="F615" s="210"/>
      <c r="G615" s="210"/>
      <c r="H615" s="210"/>
      <c r="I615" s="210"/>
      <c r="J615" s="214"/>
      <c r="K615" s="210"/>
      <c r="L615" s="210"/>
      <c r="M615" s="210"/>
      <c r="N615" s="210"/>
      <c r="O615" s="210"/>
      <c r="P615" s="210"/>
      <c r="Q615" s="210"/>
      <c r="R615" s="210"/>
      <c r="S615" s="210"/>
      <c r="T615" s="210"/>
      <c r="U615" s="210"/>
      <c r="V615" s="210"/>
      <c r="W615" s="210"/>
      <c r="X615" s="210"/>
      <c r="Y615" s="210"/>
    </row>
    <row r="616">
      <c r="A616" s="210"/>
      <c r="B616" s="210"/>
      <c r="C616" s="210"/>
      <c r="D616" s="210"/>
      <c r="E616" s="210"/>
      <c r="F616" s="210"/>
      <c r="G616" s="210"/>
      <c r="H616" s="210"/>
      <c r="I616" s="210"/>
      <c r="J616" s="214"/>
      <c r="K616" s="210"/>
      <c r="L616" s="210"/>
      <c r="M616" s="210"/>
      <c r="N616" s="210"/>
      <c r="O616" s="210"/>
      <c r="P616" s="210"/>
      <c r="Q616" s="210"/>
      <c r="R616" s="210"/>
      <c r="S616" s="210"/>
      <c r="T616" s="210"/>
      <c r="U616" s="210"/>
      <c r="V616" s="210"/>
      <c r="W616" s="210"/>
      <c r="X616" s="210"/>
      <c r="Y616" s="210"/>
    </row>
    <row r="617">
      <c r="A617" s="210"/>
      <c r="B617" s="210"/>
      <c r="C617" s="210"/>
      <c r="D617" s="210"/>
      <c r="E617" s="210"/>
      <c r="F617" s="210"/>
      <c r="G617" s="210"/>
      <c r="H617" s="210"/>
      <c r="I617" s="210"/>
      <c r="J617" s="214"/>
      <c r="K617" s="210"/>
      <c r="L617" s="210"/>
      <c r="M617" s="210"/>
      <c r="N617" s="210"/>
      <c r="O617" s="210"/>
      <c r="P617" s="210"/>
      <c r="Q617" s="210"/>
      <c r="R617" s="210"/>
      <c r="S617" s="210"/>
      <c r="T617" s="210"/>
      <c r="U617" s="210"/>
      <c r="V617" s="210"/>
      <c r="W617" s="210"/>
      <c r="X617" s="210"/>
      <c r="Y617" s="210"/>
    </row>
    <row r="618">
      <c r="A618" s="210"/>
      <c r="B618" s="210"/>
      <c r="C618" s="210"/>
      <c r="D618" s="210"/>
      <c r="E618" s="210"/>
      <c r="F618" s="210"/>
      <c r="G618" s="210"/>
      <c r="H618" s="210"/>
      <c r="I618" s="210"/>
      <c r="J618" s="214"/>
      <c r="K618" s="210"/>
      <c r="L618" s="210"/>
      <c r="M618" s="210"/>
      <c r="N618" s="210"/>
      <c r="O618" s="210"/>
      <c r="P618" s="210"/>
      <c r="Q618" s="210"/>
      <c r="R618" s="210"/>
      <c r="S618" s="210"/>
      <c r="T618" s="210"/>
      <c r="U618" s="210"/>
      <c r="V618" s="210"/>
      <c r="W618" s="210"/>
      <c r="X618" s="210"/>
      <c r="Y618" s="210"/>
    </row>
    <row r="619">
      <c r="A619" s="210"/>
      <c r="B619" s="210"/>
      <c r="C619" s="210"/>
      <c r="D619" s="210"/>
      <c r="E619" s="210"/>
      <c r="F619" s="210"/>
      <c r="G619" s="210"/>
      <c r="H619" s="210"/>
      <c r="I619" s="210"/>
      <c r="J619" s="214"/>
      <c r="K619" s="210"/>
      <c r="L619" s="210"/>
      <c r="M619" s="210"/>
      <c r="N619" s="210"/>
      <c r="O619" s="210"/>
      <c r="P619" s="210"/>
      <c r="Q619" s="210"/>
      <c r="R619" s="210"/>
      <c r="S619" s="210"/>
      <c r="T619" s="210"/>
      <c r="U619" s="210"/>
      <c r="V619" s="210"/>
      <c r="W619" s="210"/>
      <c r="X619" s="210"/>
      <c r="Y619" s="210"/>
    </row>
    <row r="620">
      <c r="A620" s="210"/>
      <c r="B620" s="210"/>
      <c r="C620" s="210"/>
      <c r="D620" s="210"/>
      <c r="E620" s="210"/>
      <c r="F620" s="210"/>
      <c r="G620" s="210"/>
      <c r="H620" s="210"/>
      <c r="I620" s="210"/>
      <c r="J620" s="214"/>
      <c r="K620" s="210"/>
      <c r="L620" s="210"/>
      <c r="M620" s="210"/>
      <c r="N620" s="210"/>
      <c r="O620" s="210"/>
      <c r="P620" s="210"/>
      <c r="Q620" s="210"/>
      <c r="R620" s="210"/>
      <c r="S620" s="210"/>
      <c r="T620" s="210"/>
      <c r="U620" s="210"/>
      <c r="V620" s="210"/>
      <c r="W620" s="210"/>
      <c r="X620" s="210"/>
      <c r="Y620" s="210"/>
    </row>
    <row r="621">
      <c r="A621" s="210"/>
      <c r="B621" s="210"/>
      <c r="C621" s="210"/>
      <c r="D621" s="210"/>
      <c r="E621" s="210"/>
      <c r="F621" s="210"/>
      <c r="G621" s="210"/>
      <c r="H621" s="210"/>
      <c r="I621" s="210"/>
      <c r="J621" s="214"/>
      <c r="K621" s="210"/>
      <c r="L621" s="210"/>
      <c r="M621" s="210"/>
      <c r="N621" s="210"/>
      <c r="O621" s="210"/>
      <c r="P621" s="210"/>
      <c r="Q621" s="210"/>
      <c r="R621" s="210"/>
      <c r="S621" s="210"/>
      <c r="T621" s="210"/>
      <c r="U621" s="210"/>
      <c r="V621" s="210"/>
      <c r="W621" s="210"/>
      <c r="X621" s="210"/>
      <c r="Y621" s="210"/>
    </row>
    <row r="622">
      <c r="A622" s="210"/>
      <c r="B622" s="210"/>
      <c r="C622" s="210"/>
      <c r="D622" s="210"/>
      <c r="E622" s="210"/>
      <c r="F622" s="210"/>
      <c r="G622" s="210"/>
      <c r="H622" s="210"/>
      <c r="I622" s="210"/>
      <c r="J622" s="214"/>
      <c r="K622" s="210"/>
      <c r="L622" s="210"/>
      <c r="M622" s="210"/>
      <c r="N622" s="210"/>
      <c r="O622" s="210"/>
      <c r="P622" s="210"/>
      <c r="Q622" s="210"/>
      <c r="R622" s="210"/>
      <c r="S622" s="210"/>
      <c r="T622" s="210"/>
      <c r="U622" s="210"/>
      <c r="V622" s="210"/>
      <c r="W622" s="210"/>
      <c r="X622" s="210"/>
      <c r="Y622" s="210"/>
    </row>
    <row r="623">
      <c r="A623" s="210"/>
      <c r="B623" s="210"/>
      <c r="C623" s="210"/>
      <c r="D623" s="210"/>
      <c r="E623" s="210"/>
      <c r="F623" s="210"/>
      <c r="G623" s="210"/>
      <c r="H623" s="210"/>
      <c r="I623" s="210"/>
      <c r="J623" s="214"/>
      <c r="K623" s="210"/>
      <c r="L623" s="210"/>
      <c r="M623" s="210"/>
      <c r="N623" s="210"/>
      <c r="O623" s="210"/>
      <c r="P623" s="210"/>
      <c r="Q623" s="210"/>
      <c r="R623" s="210"/>
      <c r="S623" s="210"/>
      <c r="T623" s="210"/>
      <c r="U623" s="210"/>
      <c r="V623" s="210"/>
      <c r="W623" s="210"/>
      <c r="X623" s="210"/>
      <c r="Y623" s="210"/>
    </row>
    <row r="624">
      <c r="A624" s="210"/>
      <c r="B624" s="210"/>
      <c r="C624" s="210"/>
      <c r="D624" s="210"/>
      <c r="E624" s="210"/>
      <c r="F624" s="210"/>
      <c r="G624" s="210"/>
      <c r="H624" s="210"/>
      <c r="I624" s="210"/>
      <c r="J624" s="214"/>
      <c r="K624" s="210"/>
      <c r="L624" s="210"/>
      <c r="M624" s="210"/>
      <c r="N624" s="210"/>
      <c r="O624" s="210"/>
      <c r="P624" s="210"/>
      <c r="Q624" s="210"/>
      <c r="R624" s="210"/>
      <c r="S624" s="210"/>
      <c r="T624" s="210"/>
      <c r="U624" s="210"/>
      <c r="V624" s="210"/>
      <c r="W624" s="210"/>
      <c r="X624" s="210"/>
      <c r="Y624" s="210"/>
    </row>
    <row r="625">
      <c r="A625" s="210"/>
      <c r="B625" s="210"/>
      <c r="C625" s="210"/>
      <c r="D625" s="210"/>
      <c r="E625" s="210"/>
      <c r="F625" s="210"/>
      <c r="G625" s="210"/>
      <c r="H625" s="210"/>
      <c r="I625" s="210"/>
      <c r="J625" s="214"/>
      <c r="K625" s="210"/>
      <c r="L625" s="210"/>
      <c r="M625" s="210"/>
      <c r="N625" s="210"/>
      <c r="O625" s="210"/>
      <c r="P625" s="210"/>
      <c r="Q625" s="210"/>
      <c r="R625" s="210"/>
      <c r="S625" s="210"/>
      <c r="T625" s="210"/>
      <c r="U625" s="210"/>
      <c r="V625" s="210"/>
      <c r="W625" s="210"/>
      <c r="X625" s="210"/>
      <c r="Y625" s="210"/>
    </row>
    <row r="626">
      <c r="A626" s="210"/>
      <c r="B626" s="210"/>
      <c r="C626" s="210"/>
      <c r="D626" s="210"/>
      <c r="E626" s="210"/>
      <c r="F626" s="210"/>
      <c r="G626" s="210"/>
      <c r="H626" s="210"/>
      <c r="I626" s="210"/>
      <c r="J626" s="214"/>
      <c r="K626" s="210"/>
      <c r="L626" s="210"/>
      <c r="M626" s="210"/>
      <c r="N626" s="210"/>
      <c r="O626" s="210"/>
      <c r="P626" s="210"/>
      <c r="Q626" s="210"/>
      <c r="R626" s="210"/>
      <c r="S626" s="210"/>
      <c r="T626" s="210"/>
      <c r="U626" s="210"/>
      <c r="V626" s="210"/>
      <c r="W626" s="210"/>
      <c r="X626" s="210"/>
      <c r="Y626" s="210"/>
    </row>
    <row r="627">
      <c r="A627" s="210"/>
      <c r="B627" s="210"/>
      <c r="C627" s="210"/>
      <c r="D627" s="210"/>
      <c r="E627" s="210"/>
      <c r="F627" s="210"/>
      <c r="G627" s="210"/>
      <c r="H627" s="210"/>
      <c r="I627" s="210"/>
      <c r="J627" s="214"/>
      <c r="K627" s="210"/>
      <c r="L627" s="210"/>
      <c r="M627" s="210"/>
      <c r="N627" s="210"/>
      <c r="O627" s="210"/>
      <c r="P627" s="210"/>
      <c r="Q627" s="210"/>
      <c r="R627" s="210"/>
      <c r="S627" s="210"/>
      <c r="T627" s="210"/>
      <c r="U627" s="210"/>
      <c r="V627" s="210"/>
      <c r="W627" s="210"/>
      <c r="X627" s="210"/>
      <c r="Y627" s="210"/>
    </row>
    <row r="628">
      <c r="A628" s="210"/>
      <c r="B628" s="210"/>
      <c r="C628" s="210"/>
      <c r="D628" s="210"/>
      <c r="E628" s="210"/>
      <c r="F628" s="210"/>
      <c r="G628" s="210"/>
      <c r="H628" s="210"/>
      <c r="I628" s="210"/>
      <c r="J628" s="214"/>
      <c r="K628" s="210"/>
      <c r="L628" s="210"/>
      <c r="M628" s="210"/>
      <c r="N628" s="210"/>
      <c r="O628" s="210"/>
      <c r="P628" s="210"/>
      <c r="Q628" s="210"/>
      <c r="R628" s="210"/>
      <c r="S628" s="210"/>
      <c r="T628" s="210"/>
      <c r="U628" s="210"/>
      <c r="V628" s="210"/>
      <c r="W628" s="210"/>
      <c r="X628" s="210"/>
      <c r="Y628" s="210"/>
    </row>
    <row r="629">
      <c r="A629" s="210"/>
      <c r="B629" s="210"/>
      <c r="C629" s="210"/>
      <c r="D629" s="210"/>
      <c r="E629" s="210"/>
      <c r="F629" s="210"/>
      <c r="G629" s="210"/>
      <c r="H629" s="210"/>
      <c r="I629" s="210"/>
      <c r="J629" s="214"/>
      <c r="K629" s="210"/>
      <c r="L629" s="210"/>
      <c r="M629" s="210"/>
      <c r="N629" s="210"/>
      <c r="O629" s="210"/>
      <c r="P629" s="210"/>
      <c r="Q629" s="210"/>
      <c r="R629" s="210"/>
      <c r="S629" s="210"/>
      <c r="T629" s="210"/>
      <c r="U629" s="210"/>
      <c r="V629" s="210"/>
      <c r="W629" s="210"/>
      <c r="X629" s="210"/>
      <c r="Y629" s="210"/>
    </row>
    <row r="630">
      <c r="A630" s="210"/>
      <c r="B630" s="210"/>
      <c r="C630" s="210"/>
      <c r="D630" s="210"/>
      <c r="E630" s="210"/>
      <c r="F630" s="210"/>
      <c r="G630" s="210"/>
      <c r="H630" s="210"/>
      <c r="I630" s="210"/>
      <c r="J630" s="214"/>
      <c r="K630" s="210"/>
      <c r="L630" s="210"/>
      <c r="M630" s="210"/>
      <c r="N630" s="210"/>
      <c r="O630" s="210"/>
      <c r="P630" s="210"/>
      <c r="Q630" s="210"/>
      <c r="R630" s="210"/>
      <c r="S630" s="210"/>
      <c r="T630" s="210"/>
      <c r="U630" s="210"/>
      <c r="V630" s="210"/>
      <c r="W630" s="210"/>
      <c r="X630" s="210"/>
      <c r="Y630" s="210"/>
    </row>
    <row r="631">
      <c r="A631" s="210"/>
      <c r="B631" s="210"/>
      <c r="C631" s="210"/>
      <c r="D631" s="210"/>
      <c r="E631" s="210"/>
      <c r="F631" s="210"/>
      <c r="G631" s="210"/>
      <c r="H631" s="210"/>
      <c r="I631" s="210"/>
      <c r="J631" s="214"/>
      <c r="K631" s="210"/>
      <c r="L631" s="210"/>
      <c r="M631" s="210"/>
      <c r="N631" s="210"/>
      <c r="O631" s="210"/>
      <c r="P631" s="210"/>
      <c r="Q631" s="210"/>
      <c r="R631" s="210"/>
      <c r="S631" s="210"/>
      <c r="T631" s="210"/>
      <c r="U631" s="210"/>
      <c r="V631" s="210"/>
      <c r="W631" s="210"/>
      <c r="X631" s="210"/>
      <c r="Y631" s="210"/>
    </row>
    <row r="632">
      <c r="A632" s="210"/>
      <c r="B632" s="210"/>
      <c r="C632" s="210"/>
      <c r="D632" s="210"/>
      <c r="E632" s="210"/>
      <c r="F632" s="210"/>
      <c r="G632" s="210"/>
      <c r="H632" s="210"/>
      <c r="I632" s="210"/>
      <c r="J632" s="214"/>
      <c r="K632" s="210"/>
      <c r="L632" s="210"/>
      <c r="M632" s="210"/>
      <c r="N632" s="210"/>
      <c r="O632" s="210"/>
      <c r="P632" s="210"/>
      <c r="Q632" s="210"/>
      <c r="R632" s="210"/>
      <c r="S632" s="210"/>
      <c r="T632" s="210"/>
      <c r="U632" s="210"/>
      <c r="V632" s="210"/>
      <c r="W632" s="210"/>
      <c r="X632" s="210"/>
      <c r="Y632" s="210"/>
    </row>
    <row r="633">
      <c r="A633" s="210"/>
      <c r="B633" s="210"/>
      <c r="C633" s="210"/>
      <c r="D633" s="210"/>
      <c r="E633" s="210"/>
      <c r="F633" s="210"/>
      <c r="G633" s="210"/>
      <c r="H633" s="210"/>
      <c r="I633" s="210"/>
      <c r="J633" s="214"/>
      <c r="K633" s="210"/>
      <c r="L633" s="210"/>
      <c r="M633" s="210"/>
      <c r="N633" s="210"/>
      <c r="O633" s="210"/>
      <c r="P633" s="210"/>
      <c r="Q633" s="210"/>
      <c r="R633" s="210"/>
      <c r="S633" s="210"/>
      <c r="T633" s="210"/>
      <c r="U633" s="210"/>
      <c r="V633" s="210"/>
      <c r="W633" s="210"/>
      <c r="X633" s="210"/>
      <c r="Y633" s="210"/>
    </row>
    <row r="634">
      <c r="A634" s="210"/>
      <c r="B634" s="210"/>
      <c r="C634" s="210"/>
      <c r="D634" s="210"/>
      <c r="E634" s="210"/>
      <c r="F634" s="210"/>
      <c r="G634" s="210"/>
      <c r="H634" s="210"/>
      <c r="I634" s="210"/>
      <c r="J634" s="214"/>
      <c r="K634" s="210"/>
      <c r="L634" s="210"/>
      <c r="M634" s="210"/>
      <c r="N634" s="210"/>
      <c r="O634" s="210"/>
      <c r="P634" s="210"/>
      <c r="Q634" s="210"/>
      <c r="R634" s="210"/>
      <c r="S634" s="210"/>
      <c r="T634" s="210"/>
      <c r="U634" s="210"/>
      <c r="V634" s="210"/>
      <c r="W634" s="210"/>
      <c r="X634" s="210"/>
      <c r="Y634" s="210"/>
    </row>
    <row r="635">
      <c r="A635" s="210"/>
      <c r="B635" s="210"/>
      <c r="C635" s="210"/>
      <c r="D635" s="210"/>
      <c r="E635" s="210"/>
      <c r="F635" s="210"/>
      <c r="G635" s="210"/>
      <c r="H635" s="210"/>
      <c r="I635" s="210"/>
      <c r="J635" s="214"/>
      <c r="K635" s="210"/>
      <c r="L635" s="210"/>
      <c r="M635" s="210"/>
      <c r="N635" s="210"/>
      <c r="O635" s="210"/>
      <c r="P635" s="210"/>
      <c r="Q635" s="210"/>
      <c r="R635" s="210"/>
      <c r="S635" s="210"/>
      <c r="T635" s="210"/>
      <c r="U635" s="210"/>
      <c r="V635" s="210"/>
      <c r="W635" s="210"/>
      <c r="X635" s="210"/>
      <c r="Y635" s="210"/>
    </row>
    <row r="636">
      <c r="A636" s="210"/>
      <c r="B636" s="210"/>
      <c r="C636" s="210"/>
      <c r="D636" s="210"/>
      <c r="E636" s="210"/>
      <c r="F636" s="210"/>
      <c r="G636" s="210"/>
      <c r="H636" s="210"/>
      <c r="I636" s="210"/>
      <c r="J636" s="214"/>
      <c r="K636" s="210"/>
      <c r="L636" s="210"/>
      <c r="M636" s="210"/>
      <c r="N636" s="210"/>
      <c r="O636" s="210"/>
      <c r="P636" s="210"/>
      <c r="Q636" s="210"/>
      <c r="R636" s="210"/>
      <c r="S636" s="210"/>
      <c r="T636" s="210"/>
      <c r="U636" s="210"/>
      <c r="V636" s="210"/>
      <c r="W636" s="210"/>
      <c r="X636" s="210"/>
      <c r="Y636" s="210"/>
    </row>
    <row r="637">
      <c r="A637" s="210"/>
      <c r="B637" s="210"/>
      <c r="C637" s="210"/>
      <c r="D637" s="210"/>
      <c r="E637" s="210"/>
      <c r="F637" s="210"/>
      <c r="G637" s="210"/>
      <c r="H637" s="210"/>
      <c r="I637" s="210"/>
      <c r="J637" s="214"/>
      <c r="K637" s="210"/>
      <c r="L637" s="210"/>
      <c r="M637" s="210"/>
      <c r="N637" s="210"/>
      <c r="O637" s="210"/>
      <c r="P637" s="210"/>
      <c r="Q637" s="210"/>
      <c r="R637" s="210"/>
      <c r="S637" s="210"/>
      <c r="T637" s="210"/>
      <c r="U637" s="210"/>
      <c r="V637" s="210"/>
      <c r="W637" s="210"/>
      <c r="X637" s="210"/>
      <c r="Y637" s="210"/>
    </row>
    <row r="638">
      <c r="A638" s="210"/>
      <c r="B638" s="210"/>
      <c r="C638" s="210"/>
      <c r="D638" s="210"/>
      <c r="E638" s="210"/>
      <c r="F638" s="210"/>
      <c r="G638" s="210"/>
      <c r="H638" s="210"/>
      <c r="I638" s="210"/>
      <c r="J638" s="214"/>
      <c r="K638" s="210"/>
      <c r="L638" s="210"/>
      <c r="M638" s="210"/>
      <c r="N638" s="210"/>
      <c r="O638" s="210"/>
      <c r="P638" s="210"/>
      <c r="Q638" s="210"/>
      <c r="R638" s="210"/>
      <c r="S638" s="210"/>
      <c r="T638" s="210"/>
      <c r="U638" s="210"/>
      <c r="V638" s="210"/>
      <c r="W638" s="210"/>
      <c r="X638" s="210"/>
      <c r="Y638" s="210"/>
    </row>
    <row r="639">
      <c r="A639" s="210"/>
      <c r="B639" s="210"/>
      <c r="C639" s="210"/>
      <c r="D639" s="210"/>
      <c r="E639" s="210"/>
      <c r="F639" s="210"/>
      <c r="G639" s="210"/>
      <c r="H639" s="210"/>
      <c r="I639" s="210"/>
      <c r="J639" s="214"/>
      <c r="K639" s="210"/>
      <c r="L639" s="210"/>
      <c r="M639" s="210"/>
      <c r="N639" s="210"/>
      <c r="O639" s="210"/>
      <c r="P639" s="210"/>
      <c r="Q639" s="210"/>
      <c r="R639" s="210"/>
      <c r="S639" s="210"/>
      <c r="T639" s="210"/>
      <c r="U639" s="210"/>
      <c r="V639" s="210"/>
      <c r="W639" s="210"/>
      <c r="X639" s="210"/>
      <c r="Y639" s="210"/>
    </row>
    <row r="640">
      <c r="A640" s="210"/>
      <c r="B640" s="210"/>
      <c r="C640" s="210"/>
      <c r="D640" s="210"/>
      <c r="E640" s="210"/>
      <c r="F640" s="210"/>
      <c r="G640" s="210"/>
      <c r="H640" s="210"/>
      <c r="I640" s="210"/>
      <c r="J640" s="214"/>
      <c r="K640" s="210"/>
      <c r="L640" s="210"/>
      <c r="M640" s="210"/>
      <c r="N640" s="210"/>
      <c r="O640" s="210"/>
      <c r="P640" s="210"/>
      <c r="Q640" s="210"/>
      <c r="R640" s="210"/>
      <c r="S640" s="210"/>
      <c r="T640" s="210"/>
      <c r="U640" s="210"/>
      <c r="V640" s="210"/>
      <c r="W640" s="210"/>
      <c r="X640" s="210"/>
      <c r="Y640" s="210"/>
    </row>
    <row r="641">
      <c r="A641" s="210"/>
      <c r="B641" s="210"/>
      <c r="C641" s="210"/>
      <c r="D641" s="210"/>
      <c r="E641" s="210"/>
      <c r="F641" s="210"/>
      <c r="G641" s="210"/>
      <c r="H641" s="210"/>
      <c r="I641" s="210"/>
      <c r="J641" s="214"/>
      <c r="K641" s="210"/>
      <c r="L641" s="210"/>
      <c r="M641" s="210"/>
      <c r="N641" s="210"/>
      <c r="O641" s="210"/>
      <c r="P641" s="210"/>
      <c r="Q641" s="210"/>
      <c r="R641" s="210"/>
      <c r="S641" s="210"/>
      <c r="T641" s="210"/>
      <c r="U641" s="210"/>
      <c r="V641" s="210"/>
      <c r="W641" s="210"/>
      <c r="X641" s="210"/>
      <c r="Y641" s="210"/>
    </row>
    <row r="642">
      <c r="A642" s="210"/>
      <c r="B642" s="210"/>
      <c r="C642" s="210"/>
      <c r="D642" s="210"/>
      <c r="E642" s="210"/>
      <c r="F642" s="210"/>
      <c r="G642" s="210"/>
      <c r="H642" s="210"/>
      <c r="I642" s="210"/>
      <c r="J642" s="214"/>
      <c r="K642" s="210"/>
      <c r="L642" s="210"/>
      <c r="M642" s="210"/>
      <c r="N642" s="210"/>
      <c r="O642" s="210"/>
      <c r="P642" s="210"/>
      <c r="Q642" s="210"/>
      <c r="R642" s="210"/>
      <c r="S642" s="210"/>
      <c r="T642" s="210"/>
      <c r="U642" s="210"/>
      <c r="V642" s="210"/>
      <c r="W642" s="210"/>
      <c r="X642" s="210"/>
      <c r="Y642" s="210"/>
    </row>
    <row r="643">
      <c r="A643" s="210"/>
      <c r="B643" s="210"/>
      <c r="C643" s="210"/>
      <c r="D643" s="210"/>
      <c r="E643" s="210"/>
      <c r="F643" s="210"/>
      <c r="G643" s="210"/>
      <c r="H643" s="210"/>
      <c r="I643" s="210"/>
      <c r="J643" s="214"/>
      <c r="K643" s="210"/>
      <c r="L643" s="210"/>
      <c r="M643" s="210"/>
      <c r="N643" s="210"/>
      <c r="O643" s="210"/>
      <c r="P643" s="210"/>
      <c r="Q643" s="210"/>
      <c r="R643" s="210"/>
      <c r="S643" s="210"/>
      <c r="T643" s="210"/>
      <c r="U643" s="210"/>
      <c r="V643" s="210"/>
      <c r="W643" s="210"/>
      <c r="X643" s="210"/>
      <c r="Y643" s="210"/>
    </row>
    <row r="644">
      <c r="A644" s="210"/>
      <c r="B644" s="210"/>
      <c r="C644" s="210"/>
      <c r="D644" s="210"/>
      <c r="E644" s="210"/>
      <c r="F644" s="210"/>
      <c r="G644" s="210"/>
      <c r="H644" s="210"/>
      <c r="I644" s="210"/>
      <c r="J644" s="214"/>
      <c r="K644" s="210"/>
      <c r="L644" s="210"/>
      <c r="M644" s="210"/>
      <c r="N644" s="210"/>
      <c r="O644" s="210"/>
      <c r="P644" s="210"/>
      <c r="Q644" s="210"/>
      <c r="R644" s="210"/>
      <c r="S644" s="210"/>
      <c r="T644" s="210"/>
      <c r="U644" s="210"/>
      <c r="V644" s="210"/>
      <c r="W644" s="210"/>
      <c r="X644" s="210"/>
      <c r="Y644" s="210"/>
    </row>
    <row r="645">
      <c r="A645" s="210"/>
      <c r="B645" s="210"/>
      <c r="C645" s="210"/>
      <c r="D645" s="210"/>
      <c r="E645" s="210"/>
      <c r="F645" s="210"/>
      <c r="G645" s="210"/>
      <c r="H645" s="210"/>
      <c r="I645" s="210"/>
      <c r="J645" s="214"/>
      <c r="K645" s="210"/>
      <c r="L645" s="210"/>
      <c r="M645" s="210"/>
      <c r="N645" s="210"/>
      <c r="O645" s="210"/>
      <c r="P645" s="210"/>
      <c r="Q645" s="210"/>
      <c r="R645" s="210"/>
      <c r="S645" s="210"/>
      <c r="T645" s="210"/>
      <c r="U645" s="210"/>
      <c r="V645" s="210"/>
      <c r="W645" s="210"/>
      <c r="X645" s="210"/>
      <c r="Y645" s="210"/>
    </row>
    <row r="646">
      <c r="A646" s="210"/>
      <c r="B646" s="210"/>
      <c r="C646" s="210"/>
      <c r="D646" s="210"/>
      <c r="E646" s="210"/>
      <c r="F646" s="210"/>
      <c r="G646" s="210"/>
      <c r="H646" s="210"/>
      <c r="I646" s="210"/>
      <c r="J646" s="214"/>
      <c r="K646" s="210"/>
      <c r="L646" s="210"/>
      <c r="M646" s="210"/>
      <c r="N646" s="210"/>
      <c r="O646" s="210"/>
      <c r="P646" s="210"/>
      <c r="Q646" s="210"/>
      <c r="R646" s="210"/>
      <c r="S646" s="210"/>
      <c r="T646" s="210"/>
      <c r="U646" s="210"/>
      <c r="V646" s="210"/>
      <c r="W646" s="210"/>
      <c r="X646" s="210"/>
      <c r="Y646" s="210"/>
    </row>
    <row r="647">
      <c r="A647" s="210"/>
      <c r="B647" s="210"/>
      <c r="C647" s="210"/>
      <c r="D647" s="210"/>
      <c r="E647" s="210"/>
      <c r="F647" s="210"/>
      <c r="G647" s="210"/>
      <c r="H647" s="210"/>
      <c r="I647" s="210"/>
      <c r="J647" s="214"/>
      <c r="K647" s="210"/>
      <c r="L647" s="210"/>
      <c r="M647" s="210"/>
      <c r="N647" s="210"/>
      <c r="O647" s="210"/>
      <c r="P647" s="210"/>
      <c r="Q647" s="210"/>
      <c r="R647" s="210"/>
      <c r="S647" s="210"/>
      <c r="T647" s="210"/>
      <c r="U647" s="210"/>
      <c r="V647" s="210"/>
      <c r="W647" s="210"/>
      <c r="X647" s="210"/>
      <c r="Y647" s="210"/>
    </row>
    <row r="648">
      <c r="A648" s="210"/>
      <c r="B648" s="210"/>
      <c r="C648" s="210"/>
      <c r="D648" s="210"/>
      <c r="E648" s="210"/>
      <c r="F648" s="210"/>
      <c r="G648" s="210"/>
      <c r="H648" s="210"/>
      <c r="I648" s="210"/>
      <c r="J648" s="214"/>
      <c r="K648" s="210"/>
      <c r="L648" s="210"/>
      <c r="M648" s="210"/>
      <c r="N648" s="210"/>
      <c r="O648" s="210"/>
      <c r="P648" s="210"/>
      <c r="Q648" s="210"/>
      <c r="R648" s="210"/>
      <c r="S648" s="210"/>
      <c r="T648" s="210"/>
      <c r="U648" s="210"/>
      <c r="V648" s="210"/>
      <c r="W648" s="210"/>
      <c r="X648" s="210"/>
      <c r="Y648" s="210"/>
    </row>
    <row r="649">
      <c r="A649" s="210"/>
      <c r="B649" s="210"/>
      <c r="C649" s="210"/>
      <c r="D649" s="210"/>
      <c r="E649" s="210"/>
      <c r="F649" s="210"/>
      <c r="G649" s="210"/>
      <c r="H649" s="210"/>
      <c r="I649" s="210"/>
      <c r="J649" s="214"/>
      <c r="K649" s="210"/>
      <c r="L649" s="210"/>
      <c r="M649" s="210"/>
      <c r="N649" s="210"/>
      <c r="O649" s="210"/>
      <c r="P649" s="210"/>
      <c r="Q649" s="210"/>
      <c r="R649" s="210"/>
      <c r="S649" s="210"/>
      <c r="T649" s="210"/>
      <c r="U649" s="210"/>
      <c r="V649" s="210"/>
      <c r="W649" s="210"/>
      <c r="X649" s="210"/>
      <c r="Y649" s="210"/>
    </row>
    <row r="650">
      <c r="A650" s="210"/>
      <c r="B650" s="210"/>
      <c r="C650" s="210"/>
      <c r="D650" s="210"/>
      <c r="E650" s="210"/>
      <c r="F650" s="210"/>
      <c r="G650" s="210"/>
      <c r="H650" s="210"/>
      <c r="I650" s="210"/>
      <c r="J650" s="214"/>
      <c r="K650" s="210"/>
      <c r="L650" s="210"/>
      <c r="M650" s="210"/>
      <c r="N650" s="210"/>
      <c r="O650" s="210"/>
      <c r="P650" s="210"/>
      <c r="Q650" s="210"/>
      <c r="R650" s="210"/>
      <c r="S650" s="210"/>
      <c r="T650" s="210"/>
      <c r="U650" s="210"/>
      <c r="V650" s="210"/>
      <c r="W650" s="210"/>
      <c r="X650" s="210"/>
      <c r="Y650" s="210"/>
    </row>
    <row r="651">
      <c r="A651" s="210"/>
      <c r="B651" s="210"/>
      <c r="C651" s="210"/>
      <c r="D651" s="210"/>
      <c r="E651" s="210"/>
      <c r="F651" s="210"/>
      <c r="G651" s="210"/>
      <c r="H651" s="210"/>
      <c r="I651" s="210"/>
      <c r="J651" s="214"/>
      <c r="K651" s="210"/>
      <c r="L651" s="210"/>
      <c r="M651" s="210"/>
      <c r="N651" s="210"/>
      <c r="O651" s="210"/>
      <c r="P651" s="210"/>
      <c r="Q651" s="210"/>
      <c r="R651" s="210"/>
      <c r="S651" s="210"/>
      <c r="T651" s="210"/>
      <c r="U651" s="210"/>
      <c r="V651" s="210"/>
      <c r="W651" s="210"/>
      <c r="X651" s="210"/>
      <c r="Y651" s="210"/>
    </row>
    <row r="652">
      <c r="A652" s="210"/>
      <c r="B652" s="210"/>
      <c r="C652" s="210"/>
      <c r="D652" s="210"/>
      <c r="E652" s="210"/>
      <c r="F652" s="210"/>
      <c r="G652" s="210"/>
      <c r="H652" s="210"/>
      <c r="I652" s="210"/>
      <c r="J652" s="214"/>
      <c r="K652" s="210"/>
      <c r="L652" s="210"/>
      <c r="M652" s="210"/>
      <c r="N652" s="210"/>
      <c r="O652" s="210"/>
      <c r="P652" s="210"/>
      <c r="Q652" s="210"/>
      <c r="R652" s="210"/>
      <c r="S652" s="210"/>
      <c r="T652" s="210"/>
      <c r="U652" s="210"/>
      <c r="V652" s="210"/>
      <c r="W652" s="210"/>
      <c r="X652" s="210"/>
      <c r="Y652" s="210"/>
    </row>
    <row r="653">
      <c r="A653" s="210"/>
      <c r="B653" s="210"/>
      <c r="C653" s="210"/>
      <c r="D653" s="210"/>
      <c r="E653" s="210"/>
      <c r="F653" s="210"/>
      <c r="G653" s="210"/>
      <c r="H653" s="210"/>
      <c r="I653" s="210"/>
      <c r="J653" s="214"/>
      <c r="K653" s="210"/>
      <c r="L653" s="210"/>
      <c r="M653" s="210"/>
      <c r="N653" s="210"/>
      <c r="O653" s="210"/>
      <c r="P653" s="210"/>
      <c r="Q653" s="210"/>
      <c r="R653" s="210"/>
      <c r="S653" s="210"/>
      <c r="T653" s="210"/>
      <c r="U653" s="210"/>
      <c r="V653" s="210"/>
      <c r="W653" s="210"/>
      <c r="X653" s="210"/>
      <c r="Y653" s="210"/>
    </row>
    <row r="654">
      <c r="A654" s="210"/>
      <c r="B654" s="210"/>
      <c r="C654" s="210"/>
      <c r="D654" s="210"/>
      <c r="E654" s="210"/>
      <c r="F654" s="210"/>
      <c r="G654" s="210"/>
      <c r="H654" s="210"/>
      <c r="I654" s="210"/>
      <c r="J654" s="214"/>
      <c r="K654" s="210"/>
      <c r="L654" s="210"/>
      <c r="M654" s="210"/>
      <c r="N654" s="210"/>
      <c r="O654" s="210"/>
      <c r="P654" s="210"/>
      <c r="Q654" s="210"/>
      <c r="R654" s="210"/>
      <c r="S654" s="210"/>
      <c r="T654" s="210"/>
      <c r="U654" s="210"/>
      <c r="V654" s="210"/>
      <c r="W654" s="210"/>
      <c r="X654" s="210"/>
      <c r="Y654" s="210"/>
    </row>
    <row r="655">
      <c r="A655" s="210"/>
      <c r="B655" s="210"/>
      <c r="C655" s="210"/>
      <c r="D655" s="210"/>
      <c r="E655" s="210"/>
      <c r="F655" s="210"/>
      <c r="G655" s="210"/>
      <c r="H655" s="210"/>
      <c r="I655" s="210"/>
      <c r="J655" s="214"/>
      <c r="K655" s="210"/>
      <c r="L655" s="210"/>
      <c r="M655" s="210"/>
      <c r="N655" s="210"/>
      <c r="O655" s="210"/>
      <c r="P655" s="210"/>
      <c r="Q655" s="210"/>
      <c r="R655" s="210"/>
      <c r="S655" s="210"/>
      <c r="T655" s="210"/>
      <c r="U655" s="210"/>
      <c r="V655" s="210"/>
      <c r="W655" s="210"/>
      <c r="X655" s="210"/>
      <c r="Y655" s="210"/>
    </row>
    <row r="656">
      <c r="A656" s="210"/>
      <c r="B656" s="210"/>
      <c r="C656" s="210"/>
      <c r="D656" s="210"/>
      <c r="E656" s="210"/>
      <c r="F656" s="210"/>
      <c r="G656" s="210"/>
      <c r="H656" s="210"/>
      <c r="I656" s="210"/>
      <c r="J656" s="214"/>
      <c r="K656" s="210"/>
      <c r="L656" s="210"/>
      <c r="M656" s="210"/>
      <c r="N656" s="210"/>
      <c r="O656" s="210"/>
      <c r="P656" s="210"/>
      <c r="Q656" s="210"/>
      <c r="R656" s="210"/>
      <c r="S656" s="210"/>
      <c r="T656" s="210"/>
      <c r="U656" s="210"/>
      <c r="V656" s="210"/>
      <c r="W656" s="210"/>
      <c r="X656" s="210"/>
      <c r="Y656" s="210"/>
    </row>
    <row r="657">
      <c r="A657" s="210"/>
      <c r="B657" s="210"/>
      <c r="C657" s="210"/>
      <c r="D657" s="210"/>
      <c r="E657" s="210"/>
      <c r="F657" s="210"/>
      <c r="G657" s="210"/>
      <c r="H657" s="210"/>
      <c r="I657" s="210"/>
      <c r="J657" s="214"/>
      <c r="K657" s="210"/>
      <c r="L657" s="210"/>
      <c r="M657" s="210"/>
      <c r="N657" s="210"/>
      <c r="O657" s="210"/>
      <c r="P657" s="210"/>
      <c r="Q657" s="210"/>
      <c r="R657" s="210"/>
      <c r="S657" s="210"/>
      <c r="T657" s="210"/>
      <c r="U657" s="210"/>
      <c r="V657" s="210"/>
      <c r="W657" s="210"/>
      <c r="X657" s="210"/>
      <c r="Y657" s="210"/>
    </row>
    <row r="658">
      <c r="A658" s="210"/>
      <c r="B658" s="210"/>
      <c r="C658" s="210"/>
      <c r="D658" s="210"/>
      <c r="E658" s="210"/>
      <c r="F658" s="210"/>
      <c r="G658" s="210"/>
      <c r="H658" s="210"/>
      <c r="I658" s="210"/>
      <c r="J658" s="214"/>
      <c r="K658" s="210"/>
      <c r="L658" s="210"/>
      <c r="M658" s="210"/>
      <c r="N658" s="210"/>
      <c r="O658" s="210"/>
      <c r="P658" s="210"/>
      <c r="Q658" s="210"/>
      <c r="R658" s="210"/>
      <c r="S658" s="210"/>
      <c r="T658" s="210"/>
      <c r="U658" s="210"/>
      <c r="V658" s="210"/>
      <c r="W658" s="210"/>
      <c r="X658" s="210"/>
      <c r="Y658" s="210"/>
    </row>
    <row r="659">
      <c r="A659" s="210"/>
      <c r="B659" s="210"/>
      <c r="C659" s="210"/>
      <c r="D659" s="210"/>
      <c r="E659" s="210"/>
      <c r="F659" s="210"/>
      <c r="G659" s="210"/>
      <c r="H659" s="210"/>
      <c r="I659" s="210"/>
      <c r="J659" s="214"/>
      <c r="K659" s="210"/>
      <c r="L659" s="210"/>
      <c r="M659" s="210"/>
      <c r="N659" s="210"/>
      <c r="O659" s="210"/>
      <c r="P659" s="210"/>
      <c r="Q659" s="210"/>
      <c r="R659" s="210"/>
      <c r="S659" s="210"/>
      <c r="T659" s="210"/>
      <c r="U659" s="210"/>
      <c r="V659" s="210"/>
      <c r="W659" s="210"/>
      <c r="X659" s="210"/>
      <c r="Y659" s="210"/>
    </row>
    <row r="660">
      <c r="A660" s="210"/>
      <c r="B660" s="210"/>
      <c r="C660" s="210"/>
      <c r="D660" s="210"/>
      <c r="E660" s="210"/>
      <c r="F660" s="210"/>
      <c r="G660" s="210"/>
      <c r="H660" s="210"/>
      <c r="I660" s="210"/>
      <c r="J660" s="214"/>
      <c r="K660" s="210"/>
      <c r="L660" s="210"/>
      <c r="M660" s="210"/>
      <c r="N660" s="210"/>
      <c r="O660" s="210"/>
      <c r="P660" s="210"/>
      <c r="Q660" s="210"/>
      <c r="R660" s="210"/>
      <c r="S660" s="210"/>
      <c r="T660" s="210"/>
      <c r="U660" s="210"/>
      <c r="V660" s="210"/>
      <c r="W660" s="210"/>
      <c r="X660" s="210"/>
      <c r="Y660" s="210"/>
    </row>
    <row r="661">
      <c r="A661" s="210"/>
      <c r="B661" s="210"/>
      <c r="C661" s="210"/>
      <c r="D661" s="210"/>
      <c r="E661" s="210"/>
      <c r="F661" s="210"/>
      <c r="G661" s="210"/>
      <c r="H661" s="210"/>
      <c r="I661" s="210"/>
      <c r="J661" s="214"/>
      <c r="K661" s="210"/>
      <c r="L661" s="210"/>
      <c r="M661" s="210"/>
      <c r="N661" s="210"/>
      <c r="O661" s="210"/>
      <c r="P661" s="210"/>
      <c r="Q661" s="210"/>
      <c r="R661" s="210"/>
      <c r="S661" s="210"/>
      <c r="T661" s="210"/>
      <c r="U661" s="210"/>
      <c r="V661" s="210"/>
      <c r="W661" s="210"/>
      <c r="X661" s="210"/>
      <c r="Y661" s="210"/>
    </row>
    <row r="662">
      <c r="A662" s="210"/>
      <c r="B662" s="210"/>
      <c r="C662" s="210"/>
      <c r="D662" s="210"/>
      <c r="E662" s="210"/>
      <c r="F662" s="210"/>
      <c r="G662" s="210"/>
      <c r="H662" s="210"/>
      <c r="I662" s="210"/>
      <c r="J662" s="214"/>
      <c r="K662" s="210"/>
      <c r="L662" s="210"/>
      <c r="M662" s="210"/>
      <c r="N662" s="210"/>
      <c r="O662" s="210"/>
      <c r="P662" s="210"/>
      <c r="Q662" s="210"/>
      <c r="R662" s="210"/>
      <c r="S662" s="210"/>
      <c r="T662" s="210"/>
      <c r="U662" s="210"/>
      <c r="V662" s="210"/>
      <c r="W662" s="210"/>
      <c r="X662" s="210"/>
      <c r="Y662" s="210"/>
    </row>
    <row r="663">
      <c r="A663" s="210"/>
      <c r="B663" s="210"/>
      <c r="C663" s="210"/>
      <c r="D663" s="210"/>
      <c r="E663" s="210"/>
      <c r="F663" s="210"/>
      <c r="G663" s="210"/>
      <c r="H663" s="210"/>
      <c r="I663" s="210"/>
      <c r="J663" s="214"/>
      <c r="K663" s="210"/>
      <c r="L663" s="210"/>
      <c r="M663" s="210"/>
      <c r="N663" s="210"/>
      <c r="O663" s="210"/>
      <c r="P663" s="210"/>
      <c r="Q663" s="210"/>
      <c r="R663" s="210"/>
      <c r="S663" s="210"/>
      <c r="T663" s="210"/>
      <c r="U663" s="210"/>
      <c r="V663" s="210"/>
      <c r="W663" s="210"/>
      <c r="X663" s="210"/>
      <c r="Y663" s="210"/>
    </row>
    <row r="664">
      <c r="A664" s="210"/>
      <c r="B664" s="210"/>
      <c r="C664" s="210"/>
      <c r="D664" s="210"/>
      <c r="E664" s="210"/>
      <c r="F664" s="210"/>
      <c r="G664" s="210"/>
      <c r="H664" s="210"/>
      <c r="I664" s="210"/>
      <c r="J664" s="214"/>
      <c r="K664" s="210"/>
      <c r="L664" s="210"/>
      <c r="M664" s="210"/>
      <c r="N664" s="210"/>
      <c r="O664" s="210"/>
      <c r="P664" s="210"/>
      <c r="Q664" s="210"/>
      <c r="R664" s="210"/>
      <c r="S664" s="210"/>
      <c r="T664" s="210"/>
      <c r="U664" s="210"/>
      <c r="V664" s="210"/>
      <c r="W664" s="210"/>
      <c r="X664" s="210"/>
      <c r="Y664" s="210"/>
    </row>
    <row r="665">
      <c r="A665" s="210"/>
      <c r="B665" s="210"/>
      <c r="C665" s="210"/>
      <c r="D665" s="210"/>
      <c r="E665" s="210"/>
      <c r="F665" s="210"/>
      <c r="G665" s="210"/>
      <c r="H665" s="210"/>
      <c r="I665" s="210"/>
      <c r="J665" s="214"/>
      <c r="K665" s="210"/>
      <c r="L665" s="210"/>
      <c r="M665" s="210"/>
      <c r="N665" s="210"/>
      <c r="O665" s="210"/>
      <c r="P665" s="210"/>
      <c r="Q665" s="210"/>
      <c r="R665" s="210"/>
      <c r="S665" s="210"/>
      <c r="T665" s="210"/>
      <c r="U665" s="210"/>
      <c r="V665" s="210"/>
      <c r="W665" s="210"/>
      <c r="X665" s="210"/>
      <c r="Y665" s="210"/>
    </row>
    <row r="666">
      <c r="A666" s="210"/>
      <c r="B666" s="210"/>
      <c r="C666" s="210"/>
      <c r="D666" s="210"/>
      <c r="E666" s="210"/>
      <c r="F666" s="210"/>
      <c r="G666" s="210"/>
      <c r="H666" s="210"/>
      <c r="I666" s="210"/>
      <c r="J666" s="214"/>
      <c r="K666" s="210"/>
      <c r="L666" s="210"/>
      <c r="M666" s="210"/>
      <c r="N666" s="210"/>
      <c r="O666" s="210"/>
      <c r="P666" s="210"/>
      <c r="Q666" s="210"/>
      <c r="R666" s="210"/>
      <c r="S666" s="210"/>
      <c r="T666" s="210"/>
      <c r="U666" s="210"/>
      <c r="V666" s="210"/>
      <c r="W666" s="210"/>
      <c r="X666" s="210"/>
      <c r="Y666" s="210"/>
    </row>
    <row r="667">
      <c r="A667" s="210"/>
      <c r="B667" s="210"/>
      <c r="C667" s="210"/>
      <c r="D667" s="210"/>
      <c r="E667" s="210"/>
      <c r="F667" s="210"/>
      <c r="G667" s="210"/>
      <c r="H667" s="210"/>
      <c r="I667" s="210"/>
      <c r="J667" s="214"/>
      <c r="K667" s="210"/>
      <c r="L667" s="210"/>
      <c r="M667" s="210"/>
      <c r="N667" s="210"/>
      <c r="O667" s="210"/>
      <c r="P667" s="210"/>
      <c r="Q667" s="210"/>
      <c r="R667" s="210"/>
      <c r="S667" s="210"/>
      <c r="T667" s="210"/>
      <c r="U667" s="210"/>
      <c r="V667" s="210"/>
      <c r="W667" s="210"/>
      <c r="X667" s="210"/>
      <c r="Y667" s="210"/>
    </row>
    <row r="668">
      <c r="A668" s="210"/>
      <c r="B668" s="210"/>
      <c r="C668" s="210"/>
      <c r="D668" s="210"/>
      <c r="E668" s="210"/>
      <c r="F668" s="210"/>
      <c r="G668" s="210"/>
      <c r="H668" s="210"/>
      <c r="I668" s="210"/>
      <c r="J668" s="214"/>
      <c r="K668" s="210"/>
      <c r="L668" s="210"/>
      <c r="M668" s="210"/>
      <c r="N668" s="210"/>
      <c r="O668" s="210"/>
      <c r="P668" s="210"/>
      <c r="Q668" s="210"/>
      <c r="R668" s="210"/>
      <c r="S668" s="210"/>
      <c r="T668" s="210"/>
      <c r="U668" s="210"/>
      <c r="V668" s="210"/>
      <c r="W668" s="210"/>
      <c r="X668" s="210"/>
      <c r="Y668" s="210"/>
    </row>
    <row r="669">
      <c r="A669" s="210"/>
      <c r="B669" s="210"/>
      <c r="C669" s="210"/>
      <c r="D669" s="210"/>
      <c r="E669" s="210"/>
      <c r="F669" s="210"/>
      <c r="G669" s="210"/>
      <c r="H669" s="210"/>
      <c r="I669" s="210"/>
      <c r="J669" s="214"/>
      <c r="K669" s="210"/>
      <c r="L669" s="210"/>
      <c r="M669" s="210"/>
      <c r="N669" s="210"/>
      <c r="O669" s="210"/>
      <c r="P669" s="210"/>
      <c r="Q669" s="210"/>
      <c r="R669" s="210"/>
      <c r="S669" s="210"/>
      <c r="T669" s="210"/>
      <c r="U669" s="210"/>
      <c r="V669" s="210"/>
      <c r="W669" s="210"/>
      <c r="X669" s="210"/>
      <c r="Y669" s="210"/>
    </row>
    <row r="670">
      <c r="A670" s="210"/>
      <c r="B670" s="210"/>
      <c r="C670" s="210"/>
      <c r="D670" s="210"/>
      <c r="E670" s="210"/>
      <c r="F670" s="210"/>
      <c r="G670" s="210"/>
      <c r="H670" s="210"/>
      <c r="I670" s="210"/>
      <c r="J670" s="214"/>
      <c r="K670" s="210"/>
      <c r="L670" s="210"/>
      <c r="M670" s="210"/>
      <c r="N670" s="210"/>
      <c r="O670" s="210"/>
      <c r="P670" s="210"/>
      <c r="Q670" s="210"/>
      <c r="R670" s="210"/>
      <c r="S670" s="210"/>
      <c r="T670" s="210"/>
      <c r="U670" s="210"/>
      <c r="V670" s="210"/>
      <c r="W670" s="210"/>
      <c r="X670" s="210"/>
      <c r="Y670" s="210"/>
    </row>
    <row r="671">
      <c r="A671" s="210"/>
      <c r="B671" s="210"/>
      <c r="C671" s="210"/>
      <c r="D671" s="210"/>
      <c r="E671" s="210"/>
      <c r="F671" s="210"/>
      <c r="G671" s="210"/>
      <c r="H671" s="210"/>
      <c r="I671" s="210"/>
      <c r="J671" s="214"/>
      <c r="K671" s="210"/>
      <c r="L671" s="210"/>
      <c r="M671" s="210"/>
      <c r="N671" s="210"/>
      <c r="O671" s="210"/>
      <c r="P671" s="210"/>
      <c r="Q671" s="210"/>
      <c r="R671" s="210"/>
      <c r="S671" s="210"/>
      <c r="T671" s="210"/>
      <c r="U671" s="210"/>
      <c r="V671" s="210"/>
      <c r="W671" s="210"/>
      <c r="X671" s="210"/>
      <c r="Y671" s="210"/>
    </row>
    <row r="672">
      <c r="A672" s="210"/>
      <c r="B672" s="210"/>
      <c r="C672" s="210"/>
      <c r="D672" s="210"/>
      <c r="E672" s="210"/>
      <c r="F672" s="210"/>
      <c r="G672" s="210"/>
      <c r="H672" s="210"/>
      <c r="I672" s="210"/>
      <c r="J672" s="214"/>
      <c r="K672" s="210"/>
      <c r="L672" s="210"/>
      <c r="M672" s="210"/>
      <c r="N672" s="210"/>
      <c r="O672" s="210"/>
      <c r="P672" s="210"/>
      <c r="Q672" s="210"/>
      <c r="R672" s="210"/>
      <c r="S672" s="210"/>
      <c r="T672" s="210"/>
      <c r="U672" s="210"/>
      <c r="V672" s="210"/>
      <c r="W672" s="210"/>
      <c r="X672" s="210"/>
      <c r="Y672" s="210"/>
    </row>
    <row r="673">
      <c r="A673" s="210"/>
      <c r="B673" s="210"/>
      <c r="C673" s="210"/>
      <c r="D673" s="210"/>
      <c r="E673" s="210"/>
      <c r="F673" s="210"/>
      <c r="G673" s="210"/>
      <c r="H673" s="210"/>
      <c r="I673" s="210"/>
      <c r="J673" s="214"/>
      <c r="K673" s="210"/>
      <c r="L673" s="210"/>
      <c r="M673" s="210"/>
      <c r="N673" s="210"/>
      <c r="O673" s="210"/>
      <c r="P673" s="210"/>
      <c r="Q673" s="210"/>
      <c r="R673" s="210"/>
      <c r="S673" s="210"/>
      <c r="T673" s="210"/>
      <c r="U673" s="210"/>
      <c r="V673" s="210"/>
      <c r="W673" s="210"/>
      <c r="X673" s="210"/>
      <c r="Y673" s="210"/>
    </row>
    <row r="674">
      <c r="A674" s="210"/>
      <c r="B674" s="210"/>
      <c r="C674" s="210"/>
      <c r="D674" s="210"/>
      <c r="E674" s="210"/>
      <c r="F674" s="210"/>
      <c r="G674" s="210"/>
      <c r="H674" s="210"/>
      <c r="I674" s="210"/>
      <c r="J674" s="214"/>
      <c r="K674" s="210"/>
      <c r="L674" s="210"/>
      <c r="M674" s="210"/>
      <c r="N674" s="210"/>
      <c r="O674" s="210"/>
      <c r="P674" s="210"/>
      <c r="Q674" s="210"/>
      <c r="R674" s="210"/>
      <c r="S674" s="210"/>
      <c r="T674" s="210"/>
      <c r="U674" s="210"/>
      <c r="V674" s="210"/>
      <c r="W674" s="210"/>
      <c r="X674" s="210"/>
      <c r="Y674" s="210"/>
    </row>
    <row r="675">
      <c r="A675" s="210"/>
      <c r="B675" s="210"/>
      <c r="C675" s="210"/>
      <c r="D675" s="210"/>
      <c r="E675" s="210"/>
      <c r="F675" s="210"/>
      <c r="G675" s="210"/>
      <c r="H675" s="210"/>
      <c r="I675" s="210"/>
      <c r="J675" s="214"/>
      <c r="K675" s="210"/>
      <c r="L675" s="210"/>
      <c r="M675" s="210"/>
      <c r="N675" s="210"/>
      <c r="O675" s="210"/>
      <c r="P675" s="210"/>
      <c r="Q675" s="210"/>
      <c r="R675" s="210"/>
      <c r="S675" s="210"/>
      <c r="T675" s="210"/>
      <c r="U675" s="210"/>
      <c r="V675" s="210"/>
      <c r="W675" s="210"/>
      <c r="X675" s="210"/>
      <c r="Y675" s="210"/>
    </row>
    <row r="676">
      <c r="A676" s="210"/>
      <c r="B676" s="210"/>
      <c r="C676" s="210"/>
      <c r="D676" s="210"/>
      <c r="E676" s="210"/>
      <c r="F676" s="210"/>
      <c r="G676" s="210"/>
      <c r="H676" s="210"/>
      <c r="I676" s="210"/>
      <c r="J676" s="214"/>
      <c r="K676" s="210"/>
      <c r="L676" s="210"/>
      <c r="M676" s="210"/>
      <c r="N676" s="210"/>
      <c r="O676" s="210"/>
      <c r="P676" s="210"/>
      <c r="Q676" s="210"/>
      <c r="R676" s="210"/>
      <c r="S676" s="210"/>
      <c r="T676" s="210"/>
      <c r="U676" s="210"/>
      <c r="V676" s="210"/>
      <c r="W676" s="210"/>
      <c r="X676" s="210"/>
      <c r="Y676" s="210"/>
    </row>
    <row r="677">
      <c r="A677" s="210"/>
      <c r="B677" s="210"/>
      <c r="C677" s="210"/>
      <c r="D677" s="210"/>
      <c r="E677" s="210"/>
      <c r="F677" s="210"/>
      <c r="G677" s="210"/>
      <c r="H677" s="210"/>
      <c r="I677" s="210"/>
      <c r="J677" s="214"/>
      <c r="K677" s="210"/>
      <c r="L677" s="210"/>
      <c r="M677" s="210"/>
      <c r="N677" s="210"/>
      <c r="O677" s="210"/>
      <c r="P677" s="210"/>
      <c r="Q677" s="210"/>
      <c r="R677" s="210"/>
      <c r="S677" s="210"/>
      <c r="T677" s="210"/>
      <c r="U677" s="210"/>
      <c r="V677" s="210"/>
      <c r="W677" s="210"/>
      <c r="X677" s="210"/>
      <c r="Y677" s="210"/>
    </row>
    <row r="678">
      <c r="A678" s="210"/>
      <c r="B678" s="210"/>
      <c r="C678" s="210"/>
      <c r="D678" s="210"/>
      <c r="E678" s="210"/>
      <c r="F678" s="210"/>
      <c r="G678" s="210"/>
      <c r="H678" s="210"/>
      <c r="I678" s="210"/>
      <c r="J678" s="214"/>
      <c r="K678" s="210"/>
      <c r="L678" s="210"/>
      <c r="M678" s="210"/>
      <c r="N678" s="210"/>
      <c r="O678" s="210"/>
      <c r="P678" s="210"/>
      <c r="Q678" s="210"/>
      <c r="R678" s="210"/>
      <c r="S678" s="210"/>
      <c r="T678" s="210"/>
      <c r="U678" s="210"/>
      <c r="V678" s="210"/>
      <c r="W678" s="210"/>
      <c r="X678" s="210"/>
      <c r="Y678" s="210"/>
    </row>
    <row r="679">
      <c r="A679" s="210"/>
      <c r="B679" s="210"/>
      <c r="C679" s="210"/>
      <c r="D679" s="210"/>
      <c r="E679" s="210"/>
      <c r="F679" s="210"/>
      <c r="G679" s="210"/>
      <c r="H679" s="210"/>
      <c r="I679" s="210"/>
      <c r="J679" s="214"/>
      <c r="K679" s="210"/>
      <c r="L679" s="210"/>
      <c r="M679" s="210"/>
      <c r="N679" s="210"/>
      <c r="O679" s="210"/>
      <c r="P679" s="210"/>
      <c r="Q679" s="210"/>
      <c r="R679" s="210"/>
      <c r="S679" s="210"/>
      <c r="T679" s="210"/>
      <c r="U679" s="210"/>
      <c r="V679" s="210"/>
      <c r="W679" s="210"/>
      <c r="X679" s="210"/>
      <c r="Y679" s="210"/>
    </row>
    <row r="680">
      <c r="A680" s="210"/>
      <c r="B680" s="210"/>
      <c r="C680" s="210"/>
      <c r="D680" s="210"/>
      <c r="E680" s="210"/>
      <c r="F680" s="210"/>
      <c r="G680" s="210"/>
      <c r="H680" s="210"/>
      <c r="I680" s="210"/>
      <c r="J680" s="214"/>
      <c r="K680" s="210"/>
      <c r="L680" s="210"/>
      <c r="M680" s="210"/>
      <c r="N680" s="210"/>
      <c r="O680" s="210"/>
      <c r="P680" s="210"/>
      <c r="Q680" s="210"/>
      <c r="R680" s="210"/>
      <c r="S680" s="210"/>
      <c r="T680" s="210"/>
      <c r="U680" s="210"/>
      <c r="V680" s="210"/>
      <c r="W680" s="210"/>
      <c r="X680" s="210"/>
      <c r="Y680" s="210"/>
    </row>
    <row r="681">
      <c r="A681" s="210"/>
      <c r="B681" s="210"/>
      <c r="C681" s="210"/>
      <c r="D681" s="210"/>
      <c r="E681" s="210"/>
      <c r="F681" s="210"/>
      <c r="G681" s="210"/>
      <c r="H681" s="210"/>
      <c r="I681" s="210"/>
      <c r="J681" s="214"/>
      <c r="K681" s="210"/>
      <c r="L681" s="210"/>
      <c r="M681" s="210"/>
      <c r="N681" s="210"/>
      <c r="O681" s="210"/>
      <c r="P681" s="210"/>
      <c r="Q681" s="210"/>
      <c r="R681" s="210"/>
      <c r="S681" s="210"/>
      <c r="T681" s="210"/>
      <c r="U681" s="210"/>
      <c r="V681" s="210"/>
      <c r="W681" s="210"/>
      <c r="X681" s="210"/>
      <c r="Y681" s="210"/>
    </row>
    <row r="682">
      <c r="A682" s="210"/>
      <c r="B682" s="210"/>
      <c r="C682" s="210"/>
      <c r="D682" s="210"/>
      <c r="E682" s="210"/>
      <c r="F682" s="210"/>
      <c r="G682" s="210"/>
      <c r="H682" s="210"/>
      <c r="I682" s="210"/>
      <c r="J682" s="214"/>
      <c r="K682" s="210"/>
      <c r="L682" s="210"/>
      <c r="M682" s="210"/>
      <c r="N682" s="210"/>
      <c r="O682" s="210"/>
      <c r="P682" s="210"/>
      <c r="Q682" s="210"/>
      <c r="R682" s="210"/>
      <c r="S682" s="210"/>
      <c r="T682" s="210"/>
      <c r="U682" s="210"/>
      <c r="V682" s="210"/>
      <c r="W682" s="210"/>
      <c r="X682" s="210"/>
      <c r="Y682" s="210"/>
    </row>
    <row r="683">
      <c r="A683" s="210"/>
      <c r="B683" s="210"/>
      <c r="C683" s="210"/>
      <c r="D683" s="210"/>
      <c r="E683" s="210"/>
      <c r="F683" s="210"/>
      <c r="G683" s="210"/>
      <c r="H683" s="210"/>
      <c r="I683" s="210"/>
      <c r="J683" s="214"/>
      <c r="K683" s="210"/>
      <c r="L683" s="210"/>
      <c r="M683" s="210"/>
      <c r="N683" s="210"/>
      <c r="O683" s="210"/>
      <c r="P683" s="210"/>
      <c r="Q683" s="210"/>
      <c r="R683" s="210"/>
      <c r="S683" s="210"/>
      <c r="T683" s="210"/>
      <c r="U683" s="210"/>
      <c r="V683" s="210"/>
      <c r="W683" s="210"/>
      <c r="X683" s="210"/>
      <c r="Y683" s="210"/>
    </row>
    <row r="684">
      <c r="A684" s="210"/>
      <c r="B684" s="210"/>
      <c r="C684" s="210"/>
      <c r="D684" s="210"/>
      <c r="E684" s="210"/>
      <c r="F684" s="210"/>
      <c r="G684" s="210"/>
      <c r="H684" s="210"/>
      <c r="I684" s="210"/>
      <c r="J684" s="214"/>
      <c r="K684" s="210"/>
      <c r="L684" s="210"/>
      <c r="M684" s="210"/>
      <c r="N684" s="210"/>
      <c r="O684" s="210"/>
      <c r="P684" s="210"/>
      <c r="Q684" s="210"/>
      <c r="R684" s="210"/>
      <c r="S684" s="210"/>
      <c r="T684" s="210"/>
      <c r="U684" s="210"/>
      <c r="V684" s="210"/>
      <c r="W684" s="210"/>
      <c r="X684" s="210"/>
      <c r="Y684" s="210"/>
    </row>
    <row r="685">
      <c r="A685" s="210"/>
      <c r="B685" s="210"/>
      <c r="C685" s="210"/>
      <c r="D685" s="210"/>
      <c r="E685" s="210"/>
      <c r="F685" s="210"/>
      <c r="G685" s="210"/>
      <c r="H685" s="210"/>
      <c r="I685" s="210"/>
      <c r="J685" s="214"/>
      <c r="K685" s="210"/>
      <c r="L685" s="210"/>
      <c r="M685" s="210"/>
      <c r="N685" s="210"/>
      <c r="O685" s="210"/>
      <c r="P685" s="210"/>
      <c r="Q685" s="210"/>
      <c r="R685" s="210"/>
      <c r="S685" s="210"/>
      <c r="T685" s="210"/>
      <c r="U685" s="210"/>
      <c r="V685" s="210"/>
      <c r="W685" s="210"/>
      <c r="X685" s="210"/>
      <c r="Y685" s="210"/>
    </row>
    <row r="686">
      <c r="A686" s="210"/>
      <c r="B686" s="210"/>
      <c r="C686" s="210"/>
      <c r="D686" s="210"/>
      <c r="E686" s="210"/>
      <c r="F686" s="210"/>
      <c r="G686" s="210"/>
      <c r="H686" s="210"/>
      <c r="I686" s="210"/>
      <c r="J686" s="214"/>
      <c r="K686" s="210"/>
      <c r="L686" s="210"/>
      <c r="M686" s="210"/>
      <c r="N686" s="210"/>
      <c r="O686" s="210"/>
      <c r="P686" s="210"/>
      <c r="Q686" s="210"/>
      <c r="R686" s="210"/>
      <c r="S686" s="210"/>
      <c r="T686" s="210"/>
      <c r="U686" s="210"/>
      <c r="V686" s="210"/>
      <c r="W686" s="210"/>
      <c r="X686" s="210"/>
      <c r="Y686" s="210"/>
    </row>
    <row r="687">
      <c r="A687" s="210"/>
      <c r="B687" s="210"/>
      <c r="C687" s="210"/>
      <c r="D687" s="210"/>
      <c r="E687" s="210"/>
      <c r="F687" s="210"/>
      <c r="G687" s="210"/>
      <c r="H687" s="210"/>
      <c r="I687" s="210"/>
      <c r="J687" s="214"/>
      <c r="K687" s="210"/>
      <c r="L687" s="210"/>
      <c r="M687" s="210"/>
      <c r="N687" s="210"/>
      <c r="O687" s="210"/>
      <c r="P687" s="210"/>
      <c r="Q687" s="210"/>
      <c r="R687" s="210"/>
      <c r="S687" s="210"/>
      <c r="T687" s="210"/>
      <c r="U687" s="210"/>
      <c r="V687" s="210"/>
      <c r="W687" s="210"/>
      <c r="X687" s="210"/>
      <c r="Y687" s="210"/>
    </row>
    <row r="688">
      <c r="A688" s="210"/>
      <c r="B688" s="210"/>
      <c r="C688" s="210"/>
      <c r="D688" s="210"/>
      <c r="E688" s="210"/>
      <c r="F688" s="210"/>
      <c r="G688" s="210"/>
      <c r="H688" s="210"/>
      <c r="I688" s="210"/>
      <c r="J688" s="214"/>
      <c r="K688" s="210"/>
      <c r="L688" s="210"/>
      <c r="M688" s="210"/>
      <c r="N688" s="210"/>
      <c r="O688" s="210"/>
      <c r="P688" s="210"/>
      <c r="Q688" s="210"/>
      <c r="R688" s="210"/>
      <c r="S688" s="210"/>
      <c r="T688" s="210"/>
      <c r="U688" s="210"/>
      <c r="V688" s="210"/>
      <c r="W688" s="210"/>
      <c r="X688" s="210"/>
      <c r="Y688" s="210"/>
    </row>
    <row r="689">
      <c r="A689" s="210"/>
      <c r="B689" s="210"/>
      <c r="C689" s="210"/>
      <c r="D689" s="210"/>
      <c r="E689" s="210"/>
      <c r="F689" s="210"/>
      <c r="G689" s="210"/>
      <c r="H689" s="210"/>
      <c r="I689" s="210"/>
      <c r="J689" s="214"/>
      <c r="K689" s="210"/>
      <c r="L689" s="210"/>
      <c r="M689" s="210"/>
      <c r="N689" s="210"/>
      <c r="O689" s="210"/>
      <c r="P689" s="210"/>
      <c r="Q689" s="210"/>
      <c r="R689" s="210"/>
      <c r="S689" s="210"/>
      <c r="T689" s="210"/>
      <c r="U689" s="210"/>
      <c r="V689" s="210"/>
      <c r="W689" s="210"/>
      <c r="X689" s="210"/>
      <c r="Y689" s="210"/>
    </row>
    <row r="690">
      <c r="A690" s="210"/>
      <c r="B690" s="210"/>
      <c r="C690" s="210"/>
      <c r="D690" s="210"/>
      <c r="E690" s="210"/>
      <c r="F690" s="210"/>
      <c r="G690" s="210"/>
      <c r="H690" s="210"/>
      <c r="I690" s="210"/>
      <c r="J690" s="214"/>
      <c r="K690" s="210"/>
      <c r="L690" s="210"/>
      <c r="M690" s="210"/>
      <c r="N690" s="210"/>
      <c r="O690" s="210"/>
      <c r="P690" s="210"/>
      <c r="Q690" s="210"/>
      <c r="R690" s="210"/>
      <c r="S690" s="210"/>
      <c r="T690" s="210"/>
      <c r="U690" s="210"/>
      <c r="V690" s="210"/>
      <c r="W690" s="210"/>
      <c r="X690" s="210"/>
      <c r="Y690" s="210"/>
    </row>
    <row r="691">
      <c r="A691" s="210"/>
      <c r="B691" s="210"/>
      <c r="C691" s="210"/>
      <c r="D691" s="210"/>
      <c r="E691" s="210"/>
      <c r="F691" s="210"/>
      <c r="G691" s="210"/>
      <c r="H691" s="210"/>
      <c r="I691" s="210"/>
      <c r="J691" s="214"/>
      <c r="K691" s="210"/>
      <c r="L691" s="210"/>
      <c r="M691" s="210"/>
      <c r="N691" s="210"/>
      <c r="O691" s="210"/>
      <c r="P691" s="210"/>
      <c r="Q691" s="210"/>
      <c r="R691" s="210"/>
      <c r="S691" s="210"/>
      <c r="T691" s="210"/>
      <c r="U691" s="210"/>
      <c r="V691" s="210"/>
      <c r="W691" s="210"/>
      <c r="X691" s="210"/>
      <c r="Y691" s="210"/>
    </row>
    <row r="692">
      <c r="A692" s="210"/>
      <c r="B692" s="210"/>
      <c r="C692" s="210"/>
      <c r="D692" s="210"/>
      <c r="E692" s="210"/>
      <c r="F692" s="210"/>
      <c r="G692" s="210"/>
      <c r="H692" s="210"/>
      <c r="I692" s="210"/>
      <c r="J692" s="214"/>
      <c r="K692" s="210"/>
      <c r="L692" s="210"/>
      <c r="M692" s="210"/>
      <c r="N692" s="210"/>
      <c r="O692" s="210"/>
      <c r="P692" s="210"/>
      <c r="Q692" s="210"/>
      <c r="R692" s="210"/>
      <c r="S692" s="210"/>
      <c r="T692" s="210"/>
      <c r="U692" s="210"/>
      <c r="V692" s="210"/>
      <c r="W692" s="210"/>
      <c r="X692" s="210"/>
      <c r="Y692" s="210"/>
    </row>
    <row r="693">
      <c r="A693" s="210"/>
      <c r="B693" s="210"/>
      <c r="C693" s="210"/>
      <c r="D693" s="210"/>
      <c r="E693" s="210"/>
      <c r="F693" s="210"/>
      <c r="G693" s="210"/>
      <c r="H693" s="210"/>
      <c r="I693" s="210"/>
      <c r="J693" s="214"/>
      <c r="K693" s="210"/>
      <c r="L693" s="210"/>
      <c r="M693" s="210"/>
      <c r="N693" s="210"/>
      <c r="O693" s="210"/>
      <c r="P693" s="210"/>
      <c r="Q693" s="210"/>
      <c r="R693" s="210"/>
      <c r="S693" s="210"/>
      <c r="T693" s="210"/>
      <c r="U693" s="210"/>
      <c r="V693" s="210"/>
      <c r="W693" s="210"/>
      <c r="X693" s="210"/>
      <c r="Y693" s="210"/>
    </row>
    <row r="694">
      <c r="A694" s="210"/>
      <c r="B694" s="210"/>
      <c r="C694" s="210"/>
      <c r="D694" s="210"/>
      <c r="E694" s="210"/>
      <c r="F694" s="210"/>
      <c r="G694" s="210"/>
      <c r="H694" s="210"/>
      <c r="I694" s="210"/>
      <c r="J694" s="214"/>
      <c r="K694" s="210"/>
      <c r="L694" s="210"/>
      <c r="M694" s="210"/>
      <c r="N694" s="210"/>
      <c r="O694" s="210"/>
      <c r="P694" s="210"/>
      <c r="Q694" s="210"/>
      <c r="R694" s="210"/>
      <c r="S694" s="210"/>
      <c r="T694" s="210"/>
      <c r="U694" s="210"/>
      <c r="V694" s="210"/>
      <c r="W694" s="210"/>
      <c r="X694" s="210"/>
      <c r="Y694" s="210"/>
    </row>
    <row r="695">
      <c r="A695" s="210"/>
      <c r="B695" s="210"/>
      <c r="C695" s="210"/>
      <c r="D695" s="210"/>
      <c r="E695" s="210"/>
      <c r="F695" s="210"/>
      <c r="G695" s="210"/>
      <c r="H695" s="210"/>
      <c r="I695" s="210"/>
      <c r="J695" s="214"/>
      <c r="K695" s="210"/>
      <c r="L695" s="210"/>
      <c r="M695" s="210"/>
      <c r="N695" s="210"/>
      <c r="O695" s="210"/>
      <c r="P695" s="210"/>
      <c r="Q695" s="210"/>
      <c r="R695" s="210"/>
      <c r="S695" s="210"/>
      <c r="T695" s="210"/>
      <c r="U695" s="210"/>
      <c r="V695" s="210"/>
      <c r="W695" s="210"/>
      <c r="X695" s="210"/>
      <c r="Y695" s="210"/>
    </row>
    <row r="696">
      <c r="A696" s="210"/>
      <c r="B696" s="210"/>
      <c r="C696" s="210"/>
      <c r="D696" s="210"/>
      <c r="E696" s="210"/>
      <c r="F696" s="210"/>
      <c r="G696" s="210"/>
      <c r="H696" s="210"/>
      <c r="I696" s="210"/>
      <c r="J696" s="214"/>
      <c r="K696" s="210"/>
      <c r="L696" s="210"/>
      <c r="M696" s="210"/>
      <c r="N696" s="210"/>
      <c r="O696" s="210"/>
      <c r="P696" s="210"/>
      <c r="Q696" s="210"/>
      <c r="R696" s="210"/>
      <c r="S696" s="210"/>
      <c r="T696" s="210"/>
      <c r="U696" s="210"/>
      <c r="V696" s="210"/>
      <c r="W696" s="210"/>
      <c r="X696" s="210"/>
      <c r="Y696" s="210"/>
    </row>
    <row r="697">
      <c r="A697" s="210"/>
      <c r="B697" s="210"/>
      <c r="C697" s="210"/>
      <c r="D697" s="210"/>
      <c r="E697" s="210"/>
      <c r="F697" s="210"/>
      <c r="G697" s="210"/>
      <c r="H697" s="210"/>
      <c r="I697" s="210"/>
      <c r="J697" s="214"/>
      <c r="K697" s="210"/>
      <c r="L697" s="210"/>
      <c r="M697" s="210"/>
      <c r="N697" s="210"/>
      <c r="O697" s="210"/>
      <c r="P697" s="210"/>
      <c r="Q697" s="210"/>
      <c r="R697" s="210"/>
      <c r="S697" s="210"/>
      <c r="T697" s="210"/>
      <c r="U697" s="210"/>
      <c r="V697" s="210"/>
      <c r="W697" s="210"/>
      <c r="X697" s="210"/>
      <c r="Y697" s="210"/>
    </row>
    <row r="698">
      <c r="A698" s="210"/>
      <c r="B698" s="210"/>
      <c r="C698" s="210"/>
      <c r="D698" s="210"/>
      <c r="E698" s="210"/>
      <c r="F698" s="210"/>
      <c r="G698" s="210"/>
      <c r="H698" s="210"/>
      <c r="I698" s="210"/>
      <c r="J698" s="214"/>
      <c r="K698" s="210"/>
      <c r="L698" s="210"/>
      <c r="M698" s="210"/>
      <c r="N698" s="210"/>
      <c r="O698" s="210"/>
      <c r="P698" s="210"/>
      <c r="Q698" s="210"/>
      <c r="R698" s="210"/>
      <c r="S698" s="210"/>
      <c r="T698" s="210"/>
      <c r="U698" s="210"/>
      <c r="V698" s="210"/>
      <c r="W698" s="210"/>
      <c r="X698" s="210"/>
      <c r="Y698" s="210"/>
    </row>
    <row r="699">
      <c r="A699" s="210"/>
      <c r="B699" s="210"/>
      <c r="C699" s="210"/>
      <c r="D699" s="210"/>
      <c r="E699" s="210"/>
      <c r="F699" s="210"/>
      <c r="G699" s="210"/>
      <c r="H699" s="210"/>
      <c r="I699" s="210"/>
      <c r="J699" s="214"/>
      <c r="K699" s="210"/>
      <c r="L699" s="210"/>
      <c r="M699" s="210"/>
      <c r="N699" s="210"/>
      <c r="O699" s="210"/>
      <c r="P699" s="210"/>
      <c r="Q699" s="210"/>
      <c r="R699" s="210"/>
      <c r="S699" s="210"/>
      <c r="T699" s="210"/>
      <c r="U699" s="210"/>
      <c r="V699" s="210"/>
      <c r="W699" s="210"/>
      <c r="X699" s="210"/>
      <c r="Y699" s="210"/>
    </row>
    <row r="700">
      <c r="A700" s="210"/>
      <c r="B700" s="210"/>
      <c r="C700" s="210"/>
      <c r="D700" s="210"/>
      <c r="E700" s="210"/>
      <c r="F700" s="210"/>
      <c r="G700" s="210"/>
      <c r="H700" s="210"/>
      <c r="I700" s="210"/>
      <c r="J700" s="214"/>
      <c r="K700" s="210"/>
      <c r="L700" s="210"/>
      <c r="M700" s="210"/>
      <c r="N700" s="210"/>
      <c r="O700" s="210"/>
      <c r="P700" s="210"/>
      <c r="Q700" s="210"/>
      <c r="R700" s="210"/>
      <c r="S700" s="210"/>
      <c r="T700" s="210"/>
      <c r="U700" s="210"/>
      <c r="V700" s="210"/>
      <c r="W700" s="210"/>
      <c r="X700" s="210"/>
      <c r="Y700" s="210"/>
    </row>
    <row r="701">
      <c r="A701" s="210"/>
      <c r="B701" s="210"/>
      <c r="C701" s="210"/>
      <c r="D701" s="210"/>
      <c r="E701" s="210"/>
      <c r="F701" s="210"/>
      <c r="G701" s="210"/>
      <c r="H701" s="210"/>
      <c r="I701" s="210"/>
      <c r="J701" s="214"/>
      <c r="K701" s="210"/>
      <c r="L701" s="210"/>
      <c r="M701" s="210"/>
      <c r="N701" s="210"/>
      <c r="O701" s="210"/>
      <c r="P701" s="210"/>
      <c r="Q701" s="210"/>
      <c r="R701" s="210"/>
      <c r="S701" s="210"/>
      <c r="T701" s="210"/>
      <c r="U701" s="210"/>
      <c r="V701" s="210"/>
      <c r="W701" s="210"/>
      <c r="X701" s="210"/>
      <c r="Y701" s="210"/>
    </row>
    <row r="702">
      <c r="A702" s="210"/>
      <c r="B702" s="210"/>
      <c r="C702" s="210"/>
      <c r="D702" s="210"/>
      <c r="E702" s="210"/>
      <c r="F702" s="210"/>
      <c r="G702" s="210"/>
      <c r="H702" s="210"/>
      <c r="I702" s="210"/>
      <c r="J702" s="214"/>
      <c r="K702" s="210"/>
      <c r="L702" s="210"/>
      <c r="M702" s="210"/>
      <c r="N702" s="210"/>
      <c r="O702" s="210"/>
      <c r="P702" s="210"/>
      <c r="Q702" s="210"/>
      <c r="R702" s="210"/>
      <c r="S702" s="210"/>
      <c r="T702" s="210"/>
      <c r="U702" s="210"/>
      <c r="V702" s="210"/>
      <c r="W702" s="210"/>
      <c r="X702" s="210"/>
      <c r="Y702" s="210"/>
    </row>
    <row r="703">
      <c r="A703" s="210"/>
      <c r="B703" s="210"/>
      <c r="C703" s="210"/>
      <c r="D703" s="210"/>
      <c r="E703" s="210"/>
      <c r="F703" s="210"/>
      <c r="G703" s="210"/>
      <c r="H703" s="210"/>
      <c r="I703" s="210"/>
      <c r="J703" s="214"/>
      <c r="K703" s="210"/>
      <c r="L703" s="210"/>
      <c r="M703" s="210"/>
      <c r="N703" s="210"/>
      <c r="O703" s="210"/>
      <c r="P703" s="210"/>
      <c r="Q703" s="210"/>
      <c r="R703" s="210"/>
      <c r="S703" s="210"/>
      <c r="T703" s="210"/>
      <c r="U703" s="210"/>
      <c r="V703" s="210"/>
      <c r="W703" s="210"/>
      <c r="X703" s="210"/>
      <c r="Y703" s="210"/>
    </row>
    <row r="704">
      <c r="A704" s="210"/>
      <c r="B704" s="210"/>
      <c r="C704" s="210"/>
      <c r="D704" s="210"/>
      <c r="E704" s="210"/>
      <c r="F704" s="210"/>
      <c r="G704" s="210"/>
      <c r="H704" s="210"/>
      <c r="I704" s="210"/>
      <c r="J704" s="214"/>
      <c r="K704" s="210"/>
      <c r="L704" s="210"/>
      <c r="M704" s="210"/>
      <c r="N704" s="210"/>
      <c r="O704" s="210"/>
      <c r="P704" s="210"/>
      <c r="Q704" s="210"/>
      <c r="R704" s="210"/>
      <c r="S704" s="210"/>
      <c r="T704" s="210"/>
      <c r="U704" s="210"/>
      <c r="V704" s="210"/>
      <c r="W704" s="210"/>
      <c r="X704" s="210"/>
      <c r="Y704" s="210"/>
    </row>
    <row r="705">
      <c r="A705" s="210"/>
      <c r="B705" s="210"/>
      <c r="C705" s="210"/>
      <c r="D705" s="210"/>
      <c r="E705" s="210"/>
      <c r="F705" s="210"/>
      <c r="G705" s="210"/>
      <c r="H705" s="210"/>
      <c r="I705" s="210"/>
      <c r="J705" s="214"/>
      <c r="K705" s="210"/>
      <c r="L705" s="210"/>
      <c r="M705" s="210"/>
      <c r="N705" s="210"/>
      <c r="O705" s="210"/>
      <c r="P705" s="210"/>
      <c r="Q705" s="210"/>
      <c r="R705" s="210"/>
      <c r="S705" s="210"/>
      <c r="T705" s="210"/>
      <c r="U705" s="210"/>
      <c r="V705" s="210"/>
      <c r="W705" s="210"/>
      <c r="X705" s="210"/>
      <c r="Y705" s="210"/>
    </row>
    <row r="706">
      <c r="A706" s="210"/>
      <c r="B706" s="210"/>
      <c r="C706" s="210"/>
      <c r="D706" s="210"/>
      <c r="E706" s="210"/>
      <c r="F706" s="210"/>
      <c r="G706" s="210"/>
      <c r="H706" s="210"/>
      <c r="I706" s="210"/>
      <c r="J706" s="214"/>
      <c r="K706" s="210"/>
      <c r="L706" s="210"/>
      <c r="M706" s="210"/>
      <c r="N706" s="210"/>
      <c r="O706" s="210"/>
      <c r="P706" s="210"/>
      <c r="Q706" s="210"/>
      <c r="R706" s="210"/>
      <c r="S706" s="210"/>
      <c r="T706" s="210"/>
      <c r="U706" s="210"/>
      <c r="V706" s="210"/>
      <c r="W706" s="210"/>
      <c r="X706" s="210"/>
      <c r="Y706" s="210"/>
    </row>
    <row r="707">
      <c r="A707" s="210"/>
      <c r="B707" s="210"/>
      <c r="C707" s="210"/>
      <c r="D707" s="210"/>
      <c r="E707" s="210"/>
      <c r="F707" s="210"/>
      <c r="G707" s="210"/>
      <c r="H707" s="210"/>
      <c r="I707" s="210"/>
      <c r="J707" s="214"/>
      <c r="K707" s="210"/>
      <c r="L707" s="210"/>
      <c r="M707" s="210"/>
      <c r="N707" s="210"/>
      <c r="O707" s="210"/>
      <c r="P707" s="210"/>
      <c r="Q707" s="210"/>
      <c r="R707" s="210"/>
      <c r="S707" s="210"/>
      <c r="T707" s="210"/>
      <c r="U707" s="210"/>
      <c r="V707" s="210"/>
      <c r="W707" s="210"/>
      <c r="X707" s="210"/>
      <c r="Y707" s="210"/>
    </row>
    <row r="708">
      <c r="A708" s="210"/>
      <c r="B708" s="210"/>
      <c r="C708" s="210"/>
      <c r="D708" s="210"/>
      <c r="E708" s="210"/>
      <c r="F708" s="210"/>
      <c r="G708" s="210"/>
      <c r="H708" s="210"/>
      <c r="I708" s="210"/>
      <c r="J708" s="214"/>
      <c r="K708" s="210"/>
      <c r="L708" s="210"/>
      <c r="M708" s="210"/>
      <c r="N708" s="210"/>
      <c r="O708" s="210"/>
      <c r="P708" s="210"/>
      <c r="Q708" s="210"/>
      <c r="R708" s="210"/>
      <c r="S708" s="210"/>
      <c r="T708" s="210"/>
      <c r="U708" s="210"/>
      <c r="V708" s="210"/>
      <c r="W708" s="210"/>
      <c r="X708" s="210"/>
      <c r="Y708" s="210"/>
    </row>
    <row r="709">
      <c r="A709" s="210"/>
      <c r="B709" s="210"/>
      <c r="C709" s="210"/>
      <c r="D709" s="210"/>
      <c r="E709" s="210"/>
      <c r="F709" s="210"/>
      <c r="G709" s="210"/>
      <c r="H709" s="210"/>
      <c r="I709" s="210"/>
      <c r="J709" s="214"/>
      <c r="K709" s="210"/>
      <c r="L709" s="210"/>
      <c r="M709" s="210"/>
      <c r="N709" s="210"/>
      <c r="O709" s="210"/>
      <c r="P709" s="210"/>
      <c r="Q709" s="210"/>
      <c r="R709" s="210"/>
      <c r="S709" s="210"/>
      <c r="T709" s="210"/>
      <c r="U709" s="210"/>
      <c r="V709" s="210"/>
      <c r="W709" s="210"/>
      <c r="X709" s="210"/>
      <c r="Y709" s="210"/>
    </row>
    <row r="710">
      <c r="A710" s="210"/>
      <c r="B710" s="210"/>
      <c r="C710" s="210"/>
      <c r="D710" s="210"/>
      <c r="E710" s="210"/>
      <c r="F710" s="210"/>
      <c r="G710" s="210"/>
      <c r="H710" s="210"/>
      <c r="I710" s="210"/>
      <c r="J710" s="214"/>
      <c r="K710" s="210"/>
      <c r="L710" s="210"/>
      <c r="M710" s="210"/>
      <c r="N710" s="210"/>
      <c r="O710" s="210"/>
      <c r="P710" s="210"/>
      <c r="Q710" s="210"/>
      <c r="R710" s="210"/>
      <c r="S710" s="210"/>
      <c r="T710" s="210"/>
      <c r="U710" s="210"/>
      <c r="V710" s="210"/>
      <c r="W710" s="210"/>
      <c r="X710" s="210"/>
      <c r="Y710" s="210"/>
    </row>
    <row r="711">
      <c r="A711" s="210"/>
      <c r="B711" s="210"/>
      <c r="C711" s="210"/>
      <c r="D711" s="210"/>
      <c r="E711" s="210"/>
      <c r="F711" s="210"/>
      <c r="G711" s="210"/>
      <c r="H711" s="210"/>
      <c r="I711" s="210"/>
      <c r="J711" s="214"/>
      <c r="K711" s="210"/>
      <c r="L711" s="210"/>
      <c r="M711" s="210"/>
      <c r="N711" s="210"/>
      <c r="O711" s="210"/>
      <c r="P711" s="210"/>
      <c r="Q711" s="210"/>
      <c r="R711" s="210"/>
      <c r="S711" s="210"/>
      <c r="T711" s="210"/>
      <c r="U711" s="210"/>
      <c r="V711" s="210"/>
      <c r="W711" s="210"/>
      <c r="X711" s="210"/>
      <c r="Y711" s="210"/>
    </row>
    <row r="712">
      <c r="A712" s="210"/>
      <c r="B712" s="210"/>
      <c r="C712" s="210"/>
      <c r="D712" s="210"/>
      <c r="E712" s="210"/>
      <c r="F712" s="210"/>
      <c r="G712" s="210"/>
      <c r="H712" s="210"/>
      <c r="I712" s="210"/>
      <c r="J712" s="214"/>
      <c r="K712" s="210"/>
      <c r="L712" s="210"/>
      <c r="M712" s="210"/>
      <c r="N712" s="210"/>
      <c r="O712" s="210"/>
      <c r="P712" s="210"/>
      <c r="Q712" s="210"/>
      <c r="R712" s="210"/>
      <c r="S712" s="210"/>
      <c r="T712" s="210"/>
      <c r="U712" s="210"/>
      <c r="V712" s="210"/>
      <c r="W712" s="210"/>
      <c r="X712" s="210"/>
      <c r="Y712" s="210"/>
    </row>
    <row r="713">
      <c r="A713" s="210"/>
      <c r="B713" s="210"/>
      <c r="C713" s="210"/>
      <c r="D713" s="210"/>
      <c r="E713" s="210"/>
      <c r="F713" s="210"/>
      <c r="G713" s="210"/>
      <c r="H713" s="210"/>
      <c r="I713" s="210"/>
      <c r="J713" s="214"/>
      <c r="K713" s="210"/>
      <c r="L713" s="210"/>
      <c r="M713" s="210"/>
      <c r="N713" s="210"/>
      <c r="O713" s="210"/>
      <c r="P713" s="210"/>
      <c r="Q713" s="210"/>
      <c r="R713" s="210"/>
      <c r="S713" s="210"/>
      <c r="T713" s="210"/>
      <c r="U713" s="210"/>
      <c r="V713" s="210"/>
      <c r="W713" s="210"/>
      <c r="X713" s="210"/>
      <c r="Y713" s="210"/>
    </row>
    <row r="714">
      <c r="A714" s="210"/>
      <c r="B714" s="210"/>
      <c r="C714" s="210"/>
      <c r="D714" s="210"/>
      <c r="E714" s="210"/>
      <c r="F714" s="210"/>
      <c r="G714" s="210"/>
      <c r="H714" s="210"/>
      <c r="I714" s="210"/>
      <c r="J714" s="214"/>
      <c r="K714" s="210"/>
      <c r="L714" s="210"/>
      <c r="M714" s="210"/>
      <c r="N714" s="210"/>
      <c r="O714" s="210"/>
      <c r="P714" s="210"/>
      <c r="Q714" s="210"/>
      <c r="R714" s="210"/>
      <c r="S714" s="210"/>
      <c r="T714" s="210"/>
      <c r="U714" s="210"/>
      <c r="V714" s="210"/>
      <c r="W714" s="210"/>
      <c r="X714" s="210"/>
      <c r="Y714" s="210"/>
    </row>
    <row r="715">
      <c r="A715" s="210"/>
      <c r="B715" s="210"/>
      <c r="C715" s="210"/>
      <c r="D715" s="210"/>
      <c r="E715" s="210"/>
      <c r="F715" s="210"/>
      <c r="G715" s="210"/>
      <c r="H715" s="210"/>
      <c r="I715" s="210"/>
      <c r="J715" s="214"/>
      <c r="K715" s="210"/>
      <c r="L715" s="210"/>
      <c r="M715" s="210"/>
      <c r="N715" s="210"/>
      <c r="O715" s="210"/>
      <c r="P715" s="210"/>
      <c r="Q715" s="210"/>
      <c r="R715" s="210"/>
      <c r="S715" s="210"/>
      <c r="T715" s="210"/>
      <c r="U715" s="210"/>
      <c r="V715" s="210"/>
      <c r="W715" s="210"/>
      <c r="X715" s="210"/>
      <c r="Y715" s="210"/>
    </row>
    <row r="716">
      <c r="A716" s="210"/>
      <c r="B716" s="210"/>
      <c r="C716" s="210"/>
      <c r="D716" s="210"/>
      <c r="E716" s="210"/>
      <c r="F716" s="210"/>
      <c r="G716" s="210"/>
      <c r="H716" s="210"/>
      <c r="I716" s="210"/>
      <c r="J716" s="214"/>
      <c r="K716" s="210"/>
      <c r="L716" s="210"/>
      <c r="M716" s="210"/>
      <c r="N716" s="210"/>
      <c r="O716" s="210"/>
      <c r="P716" s="210"/>
      <c r="Q716" s="210"/>
      <c r="R716" s="210"/>
      <c r="S716" s="210"/>
      <c r="T716" s="210"/>
      <c r="U716" s="210"/>
      <c r="V716" s="210"/>
      <c r="W716" s="210"/>
      <c r="X716" s="210"/>
      <c r="Y716" s="210"/>
    </row>
    <row r="717">
      <c r="A717" s="210"/>
      <c r="B717" s="210"/>
      <c r="C717" s="210"/>
      <c r="D717" s="210"/>
      <c r="E717" s="210"/>
      <c r="F717" s="210"/>
      <c r="G717" s="210"/>
      <c r="H717" s="210"/>
      <c r="I717" s="210"/>
      <c r="J717" s="214"/>
      <c r="K717" s="210"/>
      <c r="L717" s="210"/>
      <c r="M717" s="210"/>
      <c r="N717" s="210"/>
      <c r="O717" s="210"/>
      <c r="P717" s="210"/>
      <c r="Q717" s="210"/>
      <c r="R717" s="210"/>
      <c r="S717" s="210"/>
      <c r="T717" s="210"/>
      <c r="U717" s="210"/>
      <c r="V717" s="210"/>
      <c r="W717" s="210"/>
      <c r="X717" s="210"/>
      <c r="Y717" s="210"/>
    </row>
    <row r="718">
      <c r="A718" s="210"/>
      <c r="B718" s="210"/>
      <c r="C718" s="210"/>
      <c r="D718" s="210"/>
      <c r="E718" s="210"/>
      <c r="F718" s="210"/>
      <c r="G718" s="210"/>
      <c r="H718" s="210"/>
      <c r="I718" s="210"/>
      <c r="J718" s="214"/>
      <c r="K718" s="210"/>
      <c r="L718" s="210"/>
      <c r="M718" s="210"/>
      <c r="N718" s="210"/>
      <c r="O718" s="210"/>
      <c r="P718" s="210"/>
      <c r="Q718" s="210"/>
      <c r="R718" s="210"/>
      <c r="S718" s="210"/>
      <c r="T718" s="210"/>
      <c r="U718" s="210"/>
      <c r="V718" s="210"/>
      <c r="W718" s="210"/>
      <c r="X718" s="210"/>
      <c r="Y718" s="210"/>
    </row>
    <row r="719">
      <c r="A719" s="210"/>
      <c r="B719" s="210"/>
      <c r="C719" s="210"/>
      <c r="D719" s="210"/>
      <c r="E719" s="210"/>
      <c r="F719" s="210"/>
      <c r="G719" s="210"/>
      <c r="H719" s="210"/>
      <c r="I719" s="210"/>
      <c r="J719" s="214"/>
      <c r="K719" s="210"/>
      <c r="L719" s="210"/>
      <c r="M719" s="210"/>
      <c r="N719" s="210"/>
      <c r="O719" s="210"/>
      <c r="P719" s="210"/>
      <c r="Q719" s="210"/>
      <c r="R719" s="210"/>
      <c r="S719" s="210"/>
      <c r="T719" s="210"/>
      <c r="U719" s="210"/>
      <c r="V719" s="210"/>
      <c r="W719" s="210"/>
      <c r="X719" s="210"/>
      <c r="Y719" s="210"/>
    </row>
    <row r="720">
      <c r="A720" s="210"/>
      <c r="B720" s="210"/>
      <c r="C720" s="210"/>
      <c r="D720" s="210"/>
      <c r="E720" s="210"/>
      <c r="F720" s="210"/>
      <c r="G720" s="210"/>
      <c r="H720" s="210"/>
      <c r="I720" s="210"/>
      <c r="J720" s="214"/>
      <c r="K720" s="210"/>
      <c r="L720" s="210"/>
      <c r="M720" s="210"/>
      <c r="N720" s="210"/>
      <c r="O720" s="210"/>
      <c r="P720" s="210"/>
      <c r="Q720" s="210"/>
      <c r="R720" s="210"/>
      <c r="S720" s="210"/>
      <c r="T720" s="210"/>
      <c r="U720" s="210"/>
      <c r="V720" s="210"/>
      <c r="W720" s="210"/>
      <c r="X720" s="210"/>
      <c r="Y720" s="210"/>
    </row>
    <row r="721">
      <c r="A721" s="210"/>
      <c r="B721" s="210"/>
      <c r="C721" s="210"/>
      <c r="D721" s="210"/>
      <c r="E721" s="210"/>
      <c r="F721" s="210"/>
      <c r="G721" s="210"/>
      <c r="H721" s="210"/>
      <c r="I721" s="210"/>
      <c r="J721" s="214"/>
      <c r="K721" s="210"/>
      <c r="L721" s="210"/>
      <c r="M721" s="210"/>
      <c r="N721" s="210"/>
      <c r="O721" s="210"/>
      <c r="P721" s="210"/>
      <c r="Q721" s="210"/>
      <c r="R721" s="210"/>
      <c r="S721" s="210"/>
      <c r="T721" s="210"/>
      <c r="U721" s="210"/>
      <c r="V721" s="210"/>
      <c r="W721" s="210"/>
      <c r="X721" s="210"/>
      <c r="Y721" s="210"/>
    </row>
    <row r="722">
      <c r="A722" s="210"/>
      <c r="B722" s="210"/>
      <c r="C722" s="210"/>
      <c r="D722" s="210"/>
      <c r="E722" s="210"/>
      <c r="F722" s="210"/>
      <c r="G722" s="210"/>
      <c r="H722" s="210"/>
      <c r="I722" s="210"/>
      <c r="J722" s="214"/>
      <c r="K722" s="210"/>
      <c r="L722" s="210"/>
      <c r="M722" s="210"/>
      <c r="N722" s="210"/>
      <c r="O722" s="210"/>
      <c r="P722" s="210"/>
      <c r="Q722" s="210"/>
      <c r="R722" s="210"/>
      <c r="S722" s="210"/>
      <c r="T722" s="210"/>
      <c r="U722" s="210"/>
      <c r="V722" s="210"/>
      <c r="W722" s="210"/>
      <c r="X722" s="210"/>
      <c r="Y722" s="210"/>
    </row>
    <row r="723">
      <c r="A723" s="210"/>
      <c r="B723" s="210"/>
      <c r="C723" s="210"/>
      <c r="D723" s="210"/>
      <c r="E723" s="210"/>
      <c r="F723" s="210"/>
      <c r="G723" s="210"/>
      <c r="H723" s="210"/>
      <c r="I723" s="210"/>
      <c r="J723" s="214"/>
      <c r="K723" s="210"/>
      <c r="L723" s="210"/>
      <c r="M723" s="210"/>
      <c r="N723" s="210"/>
      <c r="O723" s="210"/>
      <c r="P723" s="210"/>
      <c r="Q723" s="210"/>
      <c r="R723" s="210"/>
      <c r="S723" s="210"/>
      <c r="T723" s="210"/>
      <c r="U723" s="210"/>
      <c r="V723" s="210"/>
      <c r="W723" s="210"/>
      <c r="X723" s="210"/>
      <c r="Y723" s="210"/>
    </row>
    <row r="724">
      <c r="A724" s="210"/>
      <c r="B724" s="210"/>
      <c r="C724" s="210"/>
      <c r="D724" s="210"/>
      <c r="E724" s="210"/>
      <c r="F724" s="210"/>
      <c r="G724" s="210"/>
      <c r="H724" s="210"/>
      <c r="I724" s="210"/>
      <c r="J724" s="214"/>
      <c r="K724" s="210"/>
      <c r="L724" s="210"/>
      <c r="M724" s="210"/>
      <c r="N724" s="210"/>
      <c r="O724" s="210"/>
      <c r="P724" s="210"/>
      <c r="Q724" s="210"/>
      <c r="R724" s="210"/>
      <c r="S724" s="210"/>
      <c r="T724" s="210"/>
      <c r="U724" s="210"/>
      <c r="V724" s="210"/>
      <c r="W724" s="210"/>
      <c r="X724" s="210"/>
      <c r="Y724" s="210"/>
    </row>
    <row r="725">
      <c r="A725" s="210"/>
      <c r="B725" s="210"/>
      <c r="C725" s="210"/>
      <c r="D725" s="210"/>
      <c r="E725" s="210"/>
      <c r="F725" s="210"/>
      <c r="G725" s="210"/>
      <c r="H725" s="210"/>
      <c r="I725" s="210"/>
      <c r="J725" s="214"/>
      <c r="K725" s="210"/>
      <c r="L725" s="210"/>
      <c r="M725" s="210"/>
      <c r="N725" s="210"/>
      <c r="O725" s="210"/>
      <c r="P725" s="210"/>
      <c r="Q725" s="210"/>
      <c r="R725" s="210"/>
      <c r="S725" s="210"/>
      <c r="T725" s="210"/>
      <c r="U725" s="210"/>
      <c r="V725" s="210"/>
      <c r="W725" s="210"/>
      <c r="X725" s="210"/>
      <c r="Y725" s="210"/>
    </row>
    <row r="726">
      <c r="A726" s="210"/>
      <c r="B726" s="210"/>
      <c r="C726" s="210"/>
      <c r="D726" s="210"/>
      <c r="E726" s="210"/>
      <c r="F726" s="210"/>
      <c r="G726" s="210"/>
      <c r="H726" s="210"/>
      <c r="I726" s="210"/>
      <c r="J726" s="214"/>
      <c r="K726" s="210"/>
      <c r="L726" s="210"/>
      <c r="M726" s="210"/>
      <c r="N726" s="210"/>
      <c r="O726" s="210"/>
      <c r="P726" s="210"/>
      <c r="Q726" s="210"/>
      <c r="R726" s="210"/>
      <c r="S726" s="210"/>
      <c r="T726" s="210"/>
      <c r="U726" s="210"/>
      <c r="V726" s="210"/>
      <c r="W726" s="210"/>
      <c r="X726" s="210"/>
      <c r="Y726" s="210"/>
    </row>
    <row r="727">
      <c r="A727" s="210"/>
      <c r="B727" s="210"/>
      <c r="C727" s="210"/>
      <c r="D727" s="210"/>
      <c r="E727" s="210"/>
      <c r="F727" s="210"/>
      <c r="G727" s="210"/>
      <c r="H727" s="210"/>
      <c r="I727" s="210"/>
      <c r="J727" s="214"/>
      <c r="K727" s="210"/>
      <c r="L727" s="210"/>
      <c r="M727" s="210"/>
      <c r="N727" s="210"/>
      <c r="O727" s="210"/>
      <c r="P727" s="210"/>
      <c r="Q727" s="210"/>
      <c r="R727" s="210"/>
      <c r="S727" s="210"/>
      <c r="T727" s="210"/>
      <c r="U727" s="210"/>
      <c r="V727" s="210"/>
      <c r="W727" s="210"/>
      <c r="X727" s="210"/>
      <c r="Y727" s="210"/>
    </row>
    <row r="728">
      <c r="A728" s="210"/>
      <c r="B728" s="210"/>
      <c r="C728" s="210"/>
      <c r="D728" s="210"/>
      <c r="E728" s="210"/>
      <c r="F728" s="210"/>
      <c r="G728" s="210"/>
      <c r="H728" s="210"/>
      <c r="I728" s="210"/>
      <c r="J728" s="214"/>
      <c r="K728" s="210"/>
      <c r="L728" s="210"/>
      <c r="M728" s="210"/>
      <c r="N728" s="210"/>
      <c r="O728" s="210"/>
      <c r="P728" s="210"/>
      <c r="Q728" s="210"/>
      <c r="R728" s="210"/>
      <c r="S728" s="210"/>
      <c r="T728" s="210"/>
      <c r="U728" s="210"/>
      <c r="V728" s="210"/>
      <c r="W728" s="210"/>
      <c r="X728" s="210"/>
      <c r="Y728" s="210"/>
    </row>
    <row r="729">
      <c r="A729" s="210"/>
      <c r="B729" s="210"/>
      <c r="C729" s="210"/>
      <c r="D729" s="210"/>
      <c r="E729" s="210"/>
      <c r="F729" s="210"/>
      <c r="G729" s="210"/>
      <c r="H729" s="210"/>
      <c r="I729" s="210"/>
      <c r="J729" s="214"/>
      <c r="K729" s="210"/>
      <c r="L729" s="210"/>
      <c r="M729" s="210"/>
      <c r="N729" s="210"/>
      <c r="O729" s="210"/>
      <c r="P729" s="210"/>
      <c r="Q729" s="210"/>
      <c r="R729" s="210"/>
      <c r="S729" s="210"/>
      <c r="T729" s="210"/>
      <c r="U729" s="210"/>
      <c r="V729" s="210"/>
      <c r="W729" s="210"/>
      <c r="X729" s="210"/>
      <c r="Y729" s="210"/>
    </row>
    <row r="730">
      <c r="A730" s="210"/>
      <c r="B730" s="210"/>
      <c r="C730" s="210"/>
      <c r="D730" s="210"/>
      <c r="E730" s="210"/>
      <c r="F730" s="210"/>
      <c r="G730" s="210"/>
      <c r="H730" s="210"/>
      <c r="I730" s="210"/>
      <c r="J730" s="214"/>
      <c r="K730" s="210"/>
      <c r="L730" s="210"/>
      <c r="M730" s="210"/>
      <c r="N730" s="210"/>
      <c r="O730" s="210"/>
      <c r="P730" s="210"/>
      <c r="Q730" s="210"/>
      <c r="R730" s="210"/>
      <c r="S730" s="210"/>
      <c r="T730" s="210"/>
      <c r="U730" s="210"/>
      <c r="V730" s="210"/>
      <c r="W730" s="210"/>
      <c r="X730" s="210"/>
      <c r="Y730" s="210"/>
    </row>
    <row r="731">
      <c r="A731" s="210"/>
      <c r="B731" s="210"/>
      <c r="C731" s="210"/>
      <c r="D731" s="210"/>
      <c r="E731" s="210"/>
      <c r="F731" s="210"/>
      <c r="G731" s="210"/>
      <c r="H731" s="210"/>
      <c r="I731" s="210"/>
      <c r="J731" s="214"/>
      <c r="K731" s="210"/>
      <c r="L731" s="210"/>
      <c r="M731" s="210"/>
      <c r="N731" s="210"/>
      <c r="O731" s="210"/>
      <c r="P731" s="210"/>
      <c r="Q731" s="210"/>
      <c r="R731" s="210"/>
      <c r="S731" s="210"/>
      <c r="T731" s="210"/>
      <c r="U731" s="210"/>
      <c r="V731" s="210"/>
      <c r="W731" s="210"/>
      <c r="X731" s="210"/>
      <c r="Y731" s="210"/>
    </row>
    <row r="732">
      <c r="A732" s="210"/>
      <c r="B732" s="210"/>
      <c r="C732" s="210"/>
      <c r="D732" s="210"/>
      <c r="E732" s="210"/>
      <c r="F732" s="210"/>
      <c r="G732" s="210"/>
      <c r="H732" s="210"/>
      <c r="I732" s="210"/>
      <c r="J732" s="214"/>
      <c r="K732" s="210"/>
      <c r="L732" s="210"/>
      <c r="M732" s="210"/>
      <c r="N732" s="210"/>
      <c r="O732" s="210"/>
      <c r="P732" s="210"/>
      <c r="Q732" s="210"/>
      <c r="R732" s="210"/>
      <c r="S732" s="210"/>
      <c r="T732" s="210"/>
      <c r="U732" s="210"/>
      <c r="V732" s="210"/>
      <c r="W732" s="210"/>
      <c r="X732" s="210"/>
      <c r="Y732" s="210"/>
    </row>
    <row r="733">
      <c r="A733" s="210"/>
      <c r="B733" s="210"/>
      <c r="C733" s="210"/>
      <c r="D733" s="210"/>
      <c r="E733" s="210"/>
      <c r="F733" s="210"/>
      <c r="G733" s="210"/>
      <c r="H733" s="210"/>
      <c r="I733" s="210"/>
      <c r="J733" s="214"/>
      <c r="K733" s="210"/>
      <c r="L733" s="210"/>
      <c r="M733" s="210"/>
      <c r="N733" s="210"/>
      <c r="O733" s="210"/>
      <c r="P733" s="210"/>
      <c r="Q733" s="210"/>
      <c r="R733" s="210"/>
      <c r="S733" s="210"/>
      <c r="T733" s="210"/>
      <c r="U733" s="210"/>
      <c r="V733" s="210"/>
      <c r="W733" s="210"/>
      <c r="X733" s="210"/>
      <c r="Y733" s="210"/>
    </row>
    <row r="734">
      <c r="A734" s="210"/>
      <c r="B734" s="210"/>
      <c r="C734" s="210"/>
      <c r="D734" s="210"/>
      <c r="E734" s="210"/>
      <c r="F734" s="210"/>
      <c r="G734" s="210"/>
      <c r="H734" s="210"/>
      <c r="I734" s="210"/>
      <c r="J734" s="214"/>
      <c r="K734" s="210"/>
      <c r="L734" s="210"/>
      <c r="M734" s="210"/>
      <c r="N734" s="210"/>
      <c r="O734" s="210"/>
      <c r="P734" s="210"/>
      <c r="Q734" s="210"/>
      <c r="R734" s="210"/>
      <c r="S734" s="210"/>
      <c r="T734" s="210"/>
      <c r="U734" s="210"/>
      <c r="V734" s="210"/>
      <c r="W734" s="210"/>
      <c r="X734" s="210"/>
      <c r="Y734" s="210"/>
    </row>
    <row r="735">
      <c r="A735" s="210"/>
      <c r="B735" s="210"/>
      <c r="C735" s="210"/>
      <c r="D735" s="210"/>
      <c r="E735" s="210"/>
      <c r="F735" s="210"/>
      <c r="G735" s="210"/>
      <c r="H735" s="210"/>
      <c r="I735" s="210"/>
      <c r="J735" s="214"/>
      <c r="K735" s="210"/>
      <c r="L735" s="210"/>
      <c r="M735" s="210"/>
      <c r="N735" s="210"/>
      <c r="O735" s="210"/>
      <c r="P735" s="210"/>
      <c r="Q735" s="210"/>
      <c r="R735" s="210"/>
      <c r="S735" s="210"/>
      <c r="T735" s="210"/>
      <c r="U735" s="210"/>
      <c r="V735" s="210"/>
      <c r="W735" s="210"/>
      <c r="X735" s="210"/>
      <c r="Y735" s="210"/>
    </row>
    <row r="736">
      <c r="A736" s="210"/>
      <c r="B736" s="210"/>
      <c r="C736" s="210"/>
      <c r="D736" s="210"/>
      <c r="E736" s="210"/>
      <c r="F736" s="210"/>
      <c r="G736" s="210"/>
      <c r="H736" s="210"/>
      <c r="I736" s="210"/>
      <c r="J736" s="214"/>
      <c r="K736" s="210"/>
      <c r="L736" s="210"/>
      <c r="M736" s="210"/>
      <c r="N736" s="210"/>
      <c r="O736" s="210"/>
      <c r="P736" s="210"/>
      <c r="Q736" s="210"/>
      <c r="R736" s="210"/>
      <c r="S736" s="210"/>
      <c r="T736" s="210"/>
      <c r="U736" s="210"/>
      <c r="V736" s="210"/>
      <c r="W736" s="210"/>
      <c r="X736" s="210"/>
      <c r="Y736" s="210"/>
    </row>
    <row r="737">
      <c r="A737" s="210"/>
      <c r="B737" s="210"/>
      <c r="C737" s="210"/>
      <c r="D737" s="210"/>
      <c r="E737" s="210"/>
      <c r="F737" s="210"/>
      <c r="G737" s="210"/>
      <c r="H737" s="210"/>
      <c r="I737" s="210"/>
      <c r="J737" s="214"/>
      <c r="K737" s="210"/>
      <c r="L737" s="210"/>
      <c r="M737" s="210"/>
      <c r="N737" s="210"/>
      <c r="O737" s="210"/>
      <c r="P737" s="210"/>
      <c r="Q737" s="210"/>
      <c r="R737" s="210"/>
      <c r="S737" s="210"/>
      <c r="T737" s="210"/>
      <c r="U737" s="210"/>
      <c r="V737" s="210"/>
      <c r="W737" s="210"/>
      <c r="X737" s="210"/>
      <c r="Y737" s="210"/>
    </row>
    <row r="738">
      <c r="A738" s="210"/>
      <c r="B738" s="210"/>
      <c r="C738" s="210"/>
      <c r="D738" s="210"/>
      <c r="E738" s="210"/>
      <c r="F738" s="210"/>
      <c r="G738" s="210"/>
      <c r="H738" s="210"/>
      <c r="I738" s="210"/>
      <c r="J738" s="214"/>
      <c r="K738" s="210"/>
      <c r="L738" s="210"/>
      <c r="M738" s="210"/>
      <c r="N738" s="210"/>
      <c r="O738" s="210"/>
      <c r="P738" s="210"/>
      <c r="Q738" s="210"/>
      <c r="R738" s="210"/>
      <c r="S738" s="210"/>
      <c r="T738" s="210"/>
      <c r="U738" s="210"/>
      <c r="V738" s="210"/>
      <c r="W738" s="210"/>
      <c r="X738" s="210"/>
      <c r="Y738" s="210"/>
    </row>
    <row r="739">
      <c r="A739" s="210"/>
      <c r="B739" s="210"/>
      <c r="C739" s="210"/>
      <c r="D739" s="210"/>
      <c r="E739" s="210"/>
      <c r="F739" s="210"/>
      <c r="G739" s="210"/>
      <c r="H739" s="210"/>
      <c r="I739" s="210"/>
      <c r="J739" s="214"/>
      <c r="K739" s="210"/>
      <c r="L739" s="210"/>
      <c r="M739" s="210"/>
      <c r="N739" s="210"/>
      <c r="O739" s="210"/>
      <c r="P739" s="210"/>
      <c r="Q739" s="210"/>
      <c r="R739" s="210"/>
      <c r="S739" s="210"/>
      <c r="T739" s="210"/>
      <c r="U739" s="210"/>
      <c r="V739" s="210"/>
      <c r="W739" s="210"/>
      <c r="X739" s="210"/>
      <c r="Y739" s="210"/>
    </row>
    <row r="740">
      <c r="A740" s="210"/>
      <c r="B740" s="210"/>
      <c r="C740" s="210"/>
      <c r="D740" s="210"/>
      <c r="E740" s="210"/>
      <c r="F740" s="210"/>
      <c r="G740" s="210"/>
      <c r="H740" s="210"/>
      <c r="I740" s="210"/>
      <c r="J740" s="214"/>
      <c r="K740" s="210"/>
      <c r="L740" s="210"/>
      <c r="M740" s="210"/>
      <c r="N740" s="210"/>
      <c r="O740" s="210"/>
      <c r="P740" s="210"/>
      <c r="Q740" s="210"/>
      <c r="R740" s="210"/>
      <c r="S740" s="210"/>
      <c r="T740" s="210"/>
      <c r="U740" s="210"/>
      <c r="V740" s="210"/>
      <c r="W740" s="210"/>
      <c r="X740" s="210"/>
      <c r="Y740" s="210"/>
    </row>
    <row r="741">
      <c r="A741" s="210"/>
      <c r="B741" s="210"/>
      <c r="C741" s="210"/>
      <c r="D741" s="210"/>
      <c r="E741" s="210"/>
      <c r="F741" s="210"/>
      <c r="G741" s="210"/>
      <c r="H741" s="210"/>
      <c r="I741" s="210"/>
      <c r="J741" s="214"/>
      <c r="K741" s="210"/>
      <c r="L741" s="210"/>
      <c r="M741" s="210"/>
      <c r="N741" s="210"/>
      <c r="O741" s="210"/>
      <c r="P741" s="210"/>
      <c r="Q741" s="210"/>
      <c r="R741" s="210"/>
      <c r="S741" s="210"/>
      <c r="T741" s="210"/>
      <c r="U741" s="210"/>
      <c r="V741" s="210"/>
      <c r="W741" s="210"/>
      <c r="X741" s="210"/>
      <c r="Y741" s="210"/>
    </row>
    <row r="742">
      <c r="A742" s="210"/>
      <c r="B742" s="210"/>
      <c r="C742" s="210"/>
      <c r="D742" s="210"/>
      <c r="E742" s="210"/>
      <c r="F742" s="210"/>
      <c r="G742" s="210"/>
      <c r="H742" s="210"/>
      <c r="I742" s="210"/>
      <c r="J742" s="214"/>
      <c r="K742" s="210"/>
      <c r="L742" s="210"/>
      <c r="M742" s="210"/>
      <c r="N742" s="210"/>
      <c r="O742" s="210"/>
      <c r="P742" s="210"/>
      <c r="Q742" s="210"/>
      <c r="R742" s="210"/>
      <c r="S742" s="210"/>
      <c r="T742" s="210"/>
      <c r="U742" s="210"/>
      <c r="V742" s="210"/>
      <c r="W742" s="210"/>
      <c r="X742" s="210"/>
      <c r="Y742" s="210"/>
    </row>
    <row r="743">
      <c r="A743" s="210"/>
      <c r="B743" s="210"/>
      <c r="C743" s="210"/>
      <c r="D743" s="210"/>
      <c r="E743" s="210"/>
      <c r="F743" s="210"/>
      <c r="G743" s="210"/>
      <c r="H743" s="210"/>
      <c r="I743" s="210"/>
      <c r="J743" s="214"/>
      <c r="K743" s="210"/>
      <c r="L743" s="210"/>
      <c r="M743" s="210"/>
      <c r="N743" s="210"/>
      <c r="O743" s="210"/>
      <c r="P743" s="210"/>
      <c r="Q743" s="210"/>
      <c r="R743" s="210"/>
      <c r="S743" s="210"/>
      <c r="T743" s="210"/>
      <c r="U743" s="210"/>
      <c r="V743" s="210"/>
      <c r="W743" s="210"/>
      <c r="X743" s="210"/>
      <c r="Y743" s="210"/>
    </row>
    <row r="744">
      <c r="A744" s="210"/>
      <c r="B744" s="210"/>
      <c r="C744" s="210"/>
      <c r="D744" s="210"/>
      <c r="E744" s="210"/>
      <c r="F744" s="210"/>
      <c r="G744" s="210"/>
      <c r="H744" s="210"/>
      <c r="I744" s="210"/>
      <c r="J744" s="214"/>
      <c r="K744" s="210"/>
      <c r="L744" s="210"/>
      <c r="M744" s="210"/>
      <c r="N744" s="210"/>
      <c r="O744" s="210"/>
      <c r="P744" s="210"/>
      <c r="Q744" s="210"/>
      <c r="R744" s="210"/>
      <c r="S744" s="210"/>
      <c r="T744" s="210"/>
      <c r="U744" s="210"/>
      <c r="V744" s="210"/>
      <c r="W744" s="210"/>
      <c r="X744" s="210"/>
      <c r="Y744" s="210"/>
    </row>
    <row r="745">
      <c r="A745" s="210"/>
      <c r="B745" s="210"/>
      <c r="C745" s="210"/>
      <c r="D745" s="210"/>
      <c r="E745" s="210"/>
      <c r="F745" s="210"/>
      <c r="G745" s="210"/>
      <c r="H745" s="210"/>
      <c r="I745" s="210"/>
      <c r="J745" s="214"/>
      <c r="K745" s="210"/>
      <c r="L745" s="210"/>
      <c r="M745" s="210"/>
      <c r="N745" s="210"/>
      <c r="O745" s="210"/>
      <c r="P745" s="210"/>
      <c r="Q745" s="210"/>
      <c r="R745" s="210"/>
      <c r="S745" s="210"/>
      <c r="T745" s="210"/>
      <c r="U745" s="210"/>
      <c r="V745" s="210"/>
      <c r="W745" s="210"/>
      <c r="X745" s="210"/>
      <c r="Y745" s="210"/>
    </row>
    <row r="746">
      <c r="A746" s="210"/>
      <c r="B746" s="210"/>
      <c r="C746" s="210"/>
      <c r="D746" s="210"/>
      <c r="E746" s="210"/>
      <c r="F746" s="210"/>
      <c r="G746" s="210"/>
      <c r="H746" s="210"/>
      <c r="I746" s="210"/>
      <c r="J746" s="214"/>
      <c r="K746" s="210"/>
      <c r="L746" s="210"/>
      <c r="M746" s="210"/>
      <c r="N746" s="210"/>
      <c r="O746" s="210"/>
      <c r="P746" s="210"/>
      <c r="Q746" s="210"/>
      <c r="R746" s="210"/>
      <c r="S746" s="210"/>
      <c r="T746" s="210"/>
      <c r="U746" s="210"/>
      <c r="V746" s="210"/>
      <c r="W746" s="210"/>
      <c r="X746" s="210"/>
      <c r="Y746" s="210"/>
    </row>
    <row r="747">
      <c r="A747" s="210"/>
      <c r="B747" s="210"/>
      <c r="C747" s="210"/>
      <c r="D747" s="210"/>
      <c r="E747" s="210"/>
      <c r="F747" s="210"/>
      <c r="G747" s="210"/>
      <c r="H747" s="210"/>
      <c r="I747" s="210"/>
      <c r="J747" s="214"/>
      <c r="K747" s="210"/>
      <c r="L747" s="210"/>
      <c r="M747" s="210"/>
      <c r="N747" s="210"/>
      <c r="O747" s="210"/>
      <c r="P747" s="210"/>
      <c r="Q747" s="210"/>
      <c r="R747" s="210"/>
      <c r="S747" s="210"/>
      <c r="T747" s="210"/>
      <c r="U747" s="210"/>
      <c r="V747" s="210"/>
      <c r="W747" s="210"/>
      <c r="X747" s="210"/>
      <c r="Y747" s="210"/>
    </row>
    <row r="748">
      <c r="A748" s="210"/>
      <c r="B748" s="210"/>
      <c r="C748" s="210"/>
      <c r="D748" s="210"/>
      <c r="E748" s="210"/>
      <c r="F748" s="210"/>
      <c r="G748" s="210"/>
      <c r="H748" s="210"/>
      <c r="I748" s="210"/>
      <c r="J748" s="214"/>
      <c r="K748" s="210"/>
      <c r="L748" s="210"/>
      <c r="M748" s="210"/>
      <c r="N748" s="210"/>
      <c r="O748" s="210"/>
      <c r="P748" s="210"/>
      <c r="Q748" s="210"/>
      <c r="R748" s="210"/>
      <c r="S748" s="210"/>
      <c r="T748" s="210"/>
      <c r="U748" s="210"/>
      <c r="V748" s="210"/>
      <c r="W748" s="210"/>
      <c r="X748" s="210"/>
      <c r="Y748" s="210"/>
    </row>
    <row r="749">
      <c r="A749" s="210"/>
      <c r="B749" s="210"/>
      <c r="C749" s="210"/>
      <c r="D749" s="210"/>
      <c r="E749" s="210"/>
      <c r="F749" s="210"/>
      <c r="G749" s="210"/>
      <c r="H749" s="210"/>
      <c r="I749" s="210"/>
      <c r="J749" s="214"/>
      <c r="K749" s="210"/>
      <c r="L749" s="210"/>
      <c r="M749" s="210"/>
      <c r="N749" s="210"/>
      <c r="O749" s="210"/>
      <c r="P749" s="210"/>
      <c r="Q749" s="210"/>
      <c r="R749" s="210"/>
      <c r="S749" s="210"/>
      <c r="T749" s="210"/>
      <c r="U749" s="210"/>
      <c r="V749" s="210"/>
      <c r="W749" s="210"/>
      <c r="X749" s="210"/>
      <c r="Y749" s="210"/>
    </row>
    <row r="750">
      <c r="A750" s="210"/>
      <c r="B750" s="210"/>
      <c r="C750" s="210"/>
      <c r="D750" s="210"/>
      <c r="E750" s="210"/>
      <c r="F750" s="210"/>
      <c r="G750" s="210"/>
      <c r="H750" s="210"/>
      <c r="I750" s="210"/>
      <c r="J750" s="214"/>
      <c r="K750" s="210"/>
      <c r="L750" s="210"/>
      <c r="M750" s="210"/>
      <c r="N750" s="210"/>
      <c r="O750" s="210"/>
      <c r="P750" s="210"/>
      <c r="Q750" s="210"/>
      <c r="R750" s="210"/>
      <c r="S750" s="210"/>
      <c r="T750" s="210"/>
      <c r="U750" s="210"/>
      <c r="V750" s="210"/>
      <c r="W750" s="210"/>
      <c r="X750" s="210"/>
      <c r="Y750" s="210"/>
    </row>
    <row r="751">
      <c r="A751" s="210"/>
      <c r="B751" s="210"/>
      <c r="C751" s="210"/>
      <c r="D751" s="210"/>
      <c r="E751" s="210"/>
      <c r="F751" s="210"/>
      <c r="G751" s="210"/>
      <c r="H751" s="210"/>
      <c r="I751" s="210"/>
      <c r="J751" s="214"/>
      <c r="K751" s="210"/>
      <c r="L751" s="210"/>
      <c r="M751" s="210"/>
      <c r="N751" s="210"/>
      <c r="O751" s="210"/>
      <c r="P751" s="210"/>
      <c r="Q751" s="210"/>
      <c r="R751" s="210"/>
      <c r="S751" s="210"/>
      <c r="T751" s="210"/>
      <c r="U751" s="210"/>
      <c r="V751" s="210"/>
      <c r="W751" s="210"/>
      <c r="X751" s="210"/>
      <c r="Y751" s="210"/>
    </row>
    <row r="752">
      <c r="A752" s="210"/>
      <c r="B752" s="210"/>
      <c r="C752" s="210"/>
      <c r="D752" s="210"/>
      <c r="E752" s="210"/>
      <c r="F752" s="210"/>
      <c r="G752" s="210"/>
      <c r="H752" s="210"/>
      <c r="I752" s="210"/>
      <c r="J752" s="214"/>
      <c r="K752" s="210"/>
      <c r="L752" s="210"/>
      <c r="M752" s="210"/>
      <c r="N752" s="210"/>
      <c r="O752" s="210"/>
      <c r="P752" s="210"/>
      <c r="Q752" s="210"/>
      <c r="R752" s="210"/>
      <c r="S752" s="210"/>
      <c r="T752" s="210"/>
      <c r="U752" s="210"/>
      <c r="V752" s="210"/>
      <c r="W752" s="210"/>
      <c r="X752" s="210"/>
      <c r="Y752" s="210"/>
    </row>
    <row r="753">
      <c r="A753" s="210"/>
      <c r="B753" s="210"/>
      <c r="C753" s="210"/>
      <c r="D753" s="210"/>
      <c r="E753" s="210"/>
      <c r="F753" s="210"/>
      <c r="G753" s="210"/>
      <c r="H753" s="210"/>
      <c r="I753" s="210"/>
      <c r="J753" s="214"/>
      <c r="K753" s="210"/>
      <c r="L753" s="210"/>
      <c r="M753" s="210"/>
      <c r="N753" s="210"/>
      <c r="O753" s="210"/>
      <c r="P753" s="210"/>
      <c r="Q753" s="210"/>
      <c r="R753" s="210"/>
      <c r="S753" s="210"/>
      <c r="T753" s="210"/>
      <c r="U753" s="210"/>
      <c r="V753" s="210"/>
      <c r="W753" s="210"/>
      <c r="X753" s="210"/>
      <c r="Y753" s="210"/>
    </row>
    <row r="754">
      <c r="A754" s="210"/>
      <c r="B754" s="210"/>
      <c r="C754" s="210"/>
      <c r="D754" s="210"/>
      <c r="E754" s="210"/>
      <c r="F754" s="210"/>
      <c r="G754" s="210"/>
      <c r="H754" s="210"/>
      <c r="I754" s="210"/>
      <c r="J754" s="214"/>
      <c r="K754" s="210"/>
      <c r="L754" s="210"/>
      <c r="M754" s="210"/>
      <c r="N754" s="210"/>
      <c r="O754" s="210"/>
      <c r="P754" s="210"/>
      <c r="Q754" s="210"/>
      <c r="R754" s="210"/>
      <c r="S754" s="210"/>
      <c r="T754" s="210"/>
      <c r="U754" s="210"/>
      <c r="V754" s="210"/>
      <c r="W754" s="210"/>
      <c r="X754" s="210"/>
      <c r="Y754" s="210"/>
    </row>
    <row r="755">
      <c r="A755" s="210"/>
      <c r="B755" s="210"/>
      <c r="C755" s="210"/>
      <c r="D755" s="210"/>
      <c r="E755" s="210"/>
      <c r="F755" s="210"/>
      <c r="G755" s="210"/>
      <c r="H755" s="210"/>
      <c r="I755" s="210"/>
      <c r="J755" s="214"/>
      <c r="K755" s="210"/>
      <c r="L755" s="210"/>
      <c r="M755" s="210"/>
      <c r="N755" s="210"/>
      <c r="O755" s="210"/>
      <c r="P755" s="210"/>
      <c r="Q755" s="210"/>
      <c r="R755" s="210"/>
      <c r="S755" s="210"/>
      <c r="T755" s="210"/>
      <c r="U755" s="210"/>
      <c r="V755" s="210"/>
      <c r="W755" s="210"/>
      <c r="X755" s="210"/>
      <c r="Y755" s="210"/>
    </row>
    <row r="756">
      <c r="A756" s="210"/>
      <c r="B756" s="210"/>
      <c r="C756" s="210"/>
      <c r="D756" s="210"/>
      <c r="E756" s="210"/>
      <c r="F756" s="210"/>
      <c r="G756" s="210"/>
      <c r="H756" s="210"/>
      <c r="I756" s="210"/>
      <c r="J756" s="214"/>
      <c r="K756" s="210"/>
      <c r="L756" s="210"/>
      <c r="M756" s="210"/>
      <c r="N756" s="210"/>
      <c r="O756" s="210"/>
      <c r="P756" s="210"/>
      <c r="Q756" s="210"/>
      <c r="R756" s="210"/>
      <c r="S756" s="210"/>
      <c r="T756" s="210"/>
      <c r="U756" s="210"/>
      <c r="V756" s="210"/>
      <c r="W756" s="210"/>
      <c r="X756" s="210"/>
      <c r="Y756" s="210"/>
    </row>
    <row r="757">
      <c r="A757" s="210"/>
      <c r="B757" s="210"/>
      <c r="C757" s="210"/>
      <c r="D757" s="210"/>
      <c r="E757" s="210"/>
      <c r="F757" s="210"/>
      <c r="G757" s="210"/>
      <c r="H757" s="210"/>
      <c r="I757" s="210"/>
      <c r="J757" s="214"/>
      <c r="K757" s="210"/>
      <c r="L757" s="210"/>
      <c r="M757" s="210"/>
      <c r="N757" s="210"/>
      <c r="O757" s="210"/>
      <c r="P757" s="210"/>
      <c r="Q757" s="210"/>
      <c r="R757" s="210"/>
      <c r="S757" s="210"/>
      <c r="T757" s="210"/>
      <c r="U757" s="210"/>
      <c r="V757" s="210"/>
      <c r="W757" s="210"/>
      <c r="X757" s="210"/>
      <c r="Y757" s="210"/>
    </row>
    <row r="758">
      <c r="A758" s="210"/>
      <c r="B758" s="210"/>
      <c r="C758" s="210"/>
      <c r="D758" s="210"/>
      <c r="E758" s="210"/>
      <c r="F758" s="210"/>
      <c r="G758" s="210"/>
      <c r="H758" s="210"/>
      <c r="I758" s="210"/>
      <c r="J758" s="214"/>
      <c r="K758" s="210"/>
      <c r="L758" s="210"/>
      <c r="M758" s="210"/>
      <c r="N758" s="210"/>
      <c r="O758" s="210"/>
      <c r="P758" s="210"/>
      <c r="Q758" s="210"/>
      <c r="R758" s="210"/>
      <c r="S758" s="210"/>
      <c r="T758" s="210"/>
      <c r="U758" s="210"/>
      <c r="V758" s="210"/>
      <c r="W758" s="210"/>
      <c r="X758" s="210"/>
      <c r="Y758" s="210"/>
    </row>
    <row r="759">
      <c r="A759" s="210"/>
      <c r="B759" s="210"/>
      <c r="C759" s="210"/>
      <c r="D759" s="210"/>
      <c r="E759" s="210"/>
      <c r="F759" s="210"/>
      <c r="G759" s="210"/>
      <c r="H759" s="210"/>
      <c r="I759" s="210"/>
      <c r="J759" s="214"/>
      <c r="K759" s="210"/>
      <c r="L759" s="210"/>
      <c r="M759" s="210"/>
      <c r="N759" s="210"/>
      <c r="O759" s="210"/>
      <c r="P759" s="210"/>
      <c r="Q759" s="210"/>
      <c r="R759" s="210"/>
      <c r="S759" s="210"/>
      <c r="T759" s="210"/>
      <c r="U759" s="210"/>
      <c r="V759" s="210"/>
      <c r="W759" s="210"/>
      <c r="X759" s="210"/>
      <c r="Y759" s="210"/>
    </row>
    <row r="760">
      <c r="A760" s="210"/>
      <c r="B760" s="210"/>
      <c r="C760" s="210"/>
      <c r="D760" s="210"/>
      <c r="E760" s="210"/>
      <c r="F760" s="210"/>
      <c r="G760" s="210"/>
      <c r="H760" s="210"/>
      <c r="I760" s="210"/>
      <c r="J760" s="214"/>
      <c r="K760" s="210"/>
      <c r="L760" s="210"/>
      <c r="M760" s="210"/>
      <c r="N760" s="210"/>
      <c r="O760" s="210"/>
      <c r="P760" s="210"/>
      <c r="Q760" s="210"/>
      <c r="R760" s="210"/>
      <c r="S760" s="210"/>
      <c r="T760" s="210"/>
      <c r="U760" s="210"/>
      <c r="V760" s="210"/>
      <c r="W760" s="210"/>
      <c r="X760" s="210"/>
      <c r="Y760" s="210"/>
    </row>
    <row r="761">
      <c r="A761" s="210"/>
      <c r="B761" s="210"/>
      <c r="C761" s="210"/>
      <c r="D761" s="210"/>
      <c r="E761" s="210"/>
      <c r="F761" s="210"/>
      <c r="G761" s="210"/>
      <c r="H761" s="210"/>
      <c r="I761" s="210"/>
      <c r="J761" s="214"/>
      <c r="K761" s="210"/>
      <c r="L761" s="210"/>
      <c r="M761" s="210"/>
      <c r="N761" s="210"/>
      <c r="O761" s="210"/>
      <c r="P761" s="210"/>
      <c r="Q761" s="210"/>
      <c r="R761" s="210"/>
      <c r="S761" s="210"/>
      <c r="T761" s="210"/>
      <c r="U761" s="210"/>
      <c r="V761" s="210"/>
      <c r="W761" s="210"/>
      <c r="X761" s="210"/>
      <c r="Y761" s="210"/>
    </row>
    <row r="762">
      <c r="A762" s="210"/>
      <c r="B762" s="210"/>
      <c r="C762" s="210"/>
      <c r="D762" s="210"/>
      <c r="E762" s="210"/>
      <c r="F762" s="210"/>
      <c r="G762" s="210"/>
      <c r="H762" s="210"/>
      <c r="I762" s="210"/>
      <c r="J762" s="214"/>
      <c r="K762" s="210"/>
      <c r="L762" s="210"/>
      <c r="M762" s="210"/>
      <c r="N762" s="210"/>
      <c r="O762" s="210"/>
      <c r="P762" s="210"/>
      <c r="Q762" s="210"/>
      <c r="R762" s="210"/>
      <c r="S762" s="210"/>
      <c r="T762" s="210"/>
      <c r="U762" s="210"/>
      <c r="V762" s="210"/>
      <c r="W762" s="210"/>
      <c r="X762" s="210"/>
      <c r="Y762" s="210"/>
    </row>
    <row r="763">
      <c r="A763" s="210"/>
      <c r="B763" s="210"/>
      <c r="C763" s="210"/>
      <c r="D763" s="210"/>
      <c r="E763" s="210"/>
      <c r="F763" s="210"/>
      <c r="G763" s="210"/>
      <c r="H763" s="210"/>
      <c r="I763" s="210"/>
      <c r="J763" s="214"/>
      <c r="K763" s="210"/>
      <c r="L763" s="210"/>
      <c r="M763" s="210"/>
      <c r="N763" s="210"/>
      <c r="O763" s="210"/>
      <c r="P763" s="210"/>
      <c r="Q763" s="210"/>
      <c r="R763" s="210"/>
      <c r="S763" s="210"/>
      <c r="T763" s="210"/>
      <c r="U763" s="210"/>
      <c r="V763" s="210"/>
      <c r="W763" s="210"/>
      <c r="X763" s="210"/>
      <c r="Y763" s="210"/>
    </row>
    <row r="764">
      <c r="A764" s="210"/>
      <c r="B764" s="210"/>
      <c r="C764" s="210"/>
      <c r="D764" s="210"/>
      <c r="E764" s="210"/>
      <c r="F764" s="210"/>
      <c r="G764" s="210"/>
      <c r="H764" s="210"/>
      <c r="I764" s="210"/>
      <c r="J764" s="214"/>
      <c r="K764" s="210"/>
      <c r="L764" s="210"/>
      <c r="M764" s="210"/>
      <c r="N764" s="210"/>
      <c r="O764" s="210"/>
      <c r="P764" s="210"/>
      <c r="Q764" s="210"/>
      <c r="R764" s="210"/>
      <c r="S764" s="210"/>
      <c r="T764" s="210"/>
      <c r="U764" s="210"/>
      <c r="V764" s="210"/>
      <c r="W764" s="210"/>
      <c r="X764" s="210"/>
      <c r="Y764" s="210"/>
    </row>
    <row r="765">
      <c r="A765" s="210"/>
      <c r="B765" s="210"/>
      <c r="C765" s="210"/>
      <c r="D765" s="210"/>
      <c r="E765" s="210"/>
      <c r="F765" s="210"/>
      <c r="G765" s="210"/>
      <c r="H765" s="210"/>
      <c r="I765" s="210"/>
      <c r="J765" s="214"/>
      <c r="K765" s="210"/>
      <c r="L765" s="210"/>
      <c r="M765" s="210"/>
      <c r="N765" s="210"/>
      <c r="O765" s="210"/>
      <c r="P765" s="210"/>
      <c r="Q765" s="210"/>
      <c r="R765" s="210"/>
      <c r="S765" s="210"/>
      <c r="T765" s="210"/>
      <c r="U765" s="210"/>
      <c r="V765" s="210"/>
      <c r="W765" s="210"/>
      <c r="X765" s="210"/>
      <c r="Y765" s="210"/>
    </row>
    <row r="766">
      <c r="A766" s="210"/>
      <c r="B766" s="210"/>
      <c r="C766" s="210"/>
      <c r="D766" s="210"/>
      <c r="E766" s="210"/>
      <c r="F766" s="210"/>
      <c r="G766" s="210"/>
      <c r="H766" s="210"/>
      <c r="I766" s="210"/>
      <c r="J766" s="214"/>
      <c r="K766" s="210"/>
      <c r="L766" s="210"/>
      <c r="M766" s="210"/>
      <c r="N766" s="210"/>
      <c r="O766" s="210"/>
      <c r="P766" s="210"/>
      <c r="Q766" s="210"/>
      <c r="R766" s="210"/>
      <c r="S766" s="210"/>
      <c r="T766" s="210"/>
      <c r="U766" s="210"/>
      <c r="V766" s="210"/>
      <c r="W766" s="210"/>
      <c r="X766" s="210"/>
      <c r="Y766" s="210"/>
    </row>
    <row r="767">
      <c r="A767" s="210"/>
      <c r="B767" s="210"/>
      <c r="C767" s="210"/>
      <c r="D767" s="210"/>
      <c r="E767" s="210"/>
      <c r="F767" s="210"/>
      <c r="G767" s="210"/>
      <c r="H767" s="210"/>
      <c r="I767" s="210"/>
      <c r="J767" s="214"/>
      <c r="K767" s="210"/>
      <c r="L767" s="210"/>
      <c r="M767" s="210"/>
      <c r="N767" s="210"/>
      <c r="O767" s="210"/>
      <c r="P767" s="210"/>
      <c r="Q767" s="210"/>
      <c r="R767" s="210"/>
      <c r="S767" s="210"/>
      <c r="T767" s="210"/>
      <c r="U767" s="210"/>
      <c r="V767" s="210"/>
      <c r="W767" s="210"/>
      <c r="X767" s="210"/>
      <c r="Y767" s="210"/>
    </row>
    <row r="768">
      <c r="A768" s="210"/>
      <c r="B768" s="210"/>
      <c r="C768" s="210"/>
      <c r="D768" s="210"/>
      <c r="E768" s="210"/>
      <c r="F768" s="210"/>
      <c r="G768" s="210"/>
      <c r="H768" s="210"/>
      <c r="I768" s="210"/>
      <c r="J768" s="214"/>
      <c r="K768" s="210"/>
      <c r="L768" s="210"/>
      <c r="M768" s="210"/>
      <c r="N768" s="210"/>
      <c r="O768" s="210"/>
      <c r="P768" s="210"/>
      <c r="Q768" s="210"/>
      <c r="R768" s="210"/>
      <c r="S768" s="210"/>
      <c r="T768" s="210"/>
      <c r="U768" s="210"/>
      <c r="V768" s="210"/>
      <c r="W768" s="210"/>
      <c r="X768" s="210"/>
      <c r="Y768" s="210"/>
    </row>
    <row r="769">
      <c r="A769" s="210"/>
      <c r="B769" s="210"/>
      <c r="C769" s="210"/>
      <c r="D769" s="210"/>
      <c r="E769" s="210"/>
      <c r="F769" s="210"/>
      <c r="G769" s="210"/>
      <c r="H769" s="210"/>
      <c r="I769" s="210"/>
      <c r="J769" s="214"/>
      <c r="K769" s="210"/>
      <c r="L769" s="210"/>
      <c r="M769" s="210"/>
      <c r="N769" s="210"/>
      <c r="O769" s="210"/>
      <c r="P769" s="210"/>
      <c r="Q769" s="210"/>
      <c r="R769" s="210"/>
      <c r="S769" s="210"/>
      <c r="T769" s="210"/>
      <c r="U769" s="210"/>
      <c r="V769" s="210"/>
      <c r="W769" s="210"/>
      <c r="X769" s="210"/>
      <c r="Y769" s="210"/>
    </row>
    <row r="770">
      <c r="A770" s="210"/>
      <c r="B770" s="210"/>
      <c r="C770" s="210"/>
      <c r="D770" s="210"/>
      <c r="E770" s="210"/>
      <c r="F770" s="210"/>
      <c r="G770" s="210"/>
      <c r="H770" s="210"/>
      <c r="I770" s="210"/>
      <c r="J770" s="214"/>
      <c r="K770" s="210"/>
      <c r="L770" s="210"/>
      <c r="M770" s="210"/>
      <c r="N770" s="210"/>
      <c r="O770" s="210"/>
      <c r="P770" s="210"/>
      <c r="Q770" s="210"/>
      <c r="R770" s="210"/>
      <c r="S770" s="210"/>
      <c r="T770" s="210"/>
      <c r="U770" s="210"/>
      <c r="V770" s="210"/>
      <c r="W770" s="210"/>
      <c r="X770" s="210"/>
      <c r="Y770" s="210"/>
    </row>
    <row r="771">
      <c r="A771" s="210"/>
      <c r="B771" s="210"/>
      <c r="C771" s="210"/>
      <c r="D771" s="210"/>
      <c r="E771" s="210"/>
      <c r="F771" s="210"/>
      <c r="G771" s="210"/>
      <c r="H771" s="210"/>
      <c r="I771" s="210"/>
      <c r="J771" s="214"/>
      <c r="K771" s="210"/>
      <c r="L771" s="210"/>
      <c r="M771" s="210"/>
      <c r="N771" s="210"/>
      <c r="O771" s="210"/>
      <c r="P771" s="210"/>
      <c r="Q771" s="210"/>
      <c r="R771" s="210"/>
      <c r="S771" s="210"/>
      <c r="T771" s="210"/>
      <c r="U771" s="210"/>
      <c r="V771" s="210"/>
      <c r="W771" s="210"/>
      <c r="X771" s="210"/>
      <c r="Y771" s="210"/>
    </row>
    <row r="772">
      <c r="A772" s="210"/>
      <c r="B772" s="210"/>
      <c r="C772" s="210"/>
      <c r="D772" s="210"/>
      <c r="E772" s="210"/>
      <c r="F772" s="210"/>
      <c r="G772" s="210"/>
      <c r="H772" s="210"/>
      <c r="I772" s="210"/>
      <c r="J772" s="214"/>
      <c r="K772" s="210"/>
      <c r="L772" s="210"/>
      <c r="M772" s="210"/>
      <c r="N772" s="210"/>
      <c r="O772" s="210"/>
      <c r="P772" s="210"/>
      <c r="Q772" s="210"/>
      <c r="R772" s="210"/>
      <c r="S772" s="210"/>
      <c r="T772" s="210"/>
      <c r="U772" s="210"/>
      <c r="V772" s="210"/>
      <c r="W772" s="210"/>
      <c r="X772" s="210"/>
      <c r="Y772" s="210"/>
    </row>
    <row r="773">
      <c r="A773" s="210"/>
      <c r="B773" s="210"/>
      <c r="C773" s="210"/>
      <c r="D773" s="210"/>
      <c r="E773" s="210"/>
      <c r="F773" s="210"/>
      <c r="G773" s="210"/>
      <c r="H773" s="210"/>
      <c r="I773" s="210"/>
      <c r="J773" s="214"/>
      <c r="K773" s="210"/>
      <c r="L773" s="210"/>
      <c r="M773" s="210"/>
      <c r="N773" s="210"/>
      <c r="O773" s="210"/>
      <c r="P773" s="210"/>
      <c r="Q773" s="210"/>
      <c r="R773" s="210"/>
      <c r="S773" s="210"/>
      <c r="T773" s="210"/>
      <c r="U773" s="210"/>
      <c r="V773" s="210"/>
      <c r="W773" s="210"/>
      <c r="X773" s="210"/>
      <c r="Y773" s="210"/>
    </row>
    <row r="774">
      <c r="A774" s="210"/>
      <c r="B774" s="210"/>
      <c r="C774" s="210"/>
      <c r="D774" s="210"/>
      <c r="E774" s="210"/>
      <c r="F774" s="210"/>
      <c r="G774" s="210"/>
      <c r="H774" s="210"/>
      <c r="I774" s="210"/>
      <c r="J774" s="214"/>
      <c r="K774" s="210"/>
      <c r="L774" s="210"/>
      <c r="M774" s="210"/>
      <c r="N774" s="210"/>
      <c r="O774" s="210"/>
      <c r="P774" s="210"/>
      <c r="Q774" s="210"/>
      <c r="R774" s="210"/>
      <c r="S774" s="210"/>
      <c r="T774" s="210"/>
      <c r="U774" s="210"/>
      <c r="V774" s="210"/>
      <c r="W774" s="210"/>
      <c r="X774" s="210"/>
      <c r="Y774" s="210"/>
    </row>
    <row r="775">
      <c r="A775" s="210"/>
      <c r="B775" s="210"/>
      <c r="C775" s="210"/>
      <c r="D775" s="210"/>
      <c r="E775" s="210"/>
      <c r="F775" s="210"/>
      <c r="G775" s="210"/>
      <c r="H775" s="210"/>
      <c r="I775" s="210"/>
      <c r="J775" s="214"/>
      <c r="K775" s="210"/>
      <c r="L775" s="210"/>
      <c r="M775" s="210"/>
      <c r="N775" s="210"/>
      <c r="O775" s="210"/>
      <c r="P775" s="210"/>
      <c r="Q775" s="210"/>
      <c r="R775" s="210"/>
      <c r="S775" s="210"/>
      <c r="T775" s="210"/>
      <c r="U775" s="210"/>
      <c r="V775" s="210"/>
      <c r="W775" s="210"/>
      <c r="X775" s="210"/>
      <c r="Y775" s="210"/>
    </row>
    <row r="776">
      <c r="A776" s="210"/>
      <c r="B776" s="210"/>
      <c r="C776" s="210"/>
      <c r="D776" s="210"/>
      <c r="E776" s="210"/>
      <c r="F776" s="210"/>
      <c r="G776" s="210"/>
      <c r="H776" s="210"/>
      <c r="I776" s="210"/>
      <c r="J776" s="214"/>
      <c r="K776" s="210"/>
      <c r="L776" s="210"/>
      <c r="M776" s="210"/>
      <c r="N776" s="210"/>
      <c r="O776" s="210"/>
      <c r="P776" s="210"/>
      <c r="Q776" s="210"/>
      <c r="R776" s="210"/>
      <c r="S776" s="210"/>
      <c r="T776" s="210"/>
      <c r="U776" s="210"/>
      <c r="V776" s="210"/>
      <c r="W776" s="210"/>
      <c r="X776" s="210"/>
      <c r="Y776" s="210"/>
    </row>
    <row r="777">
      <c r="A777" s="210"/>
      <c r="B777" s="210"/>
      <c r="C777" s="210"/>
      <c r="D777" s="210"/>
      <c r="E777" s="210"/>
      <c r="F777" s="210"/>
      <c r="G777" s="210"/>
      <c r="H777" s="210"/>
      <c r="I777" s="210"/>
      <c r="J777" s="214"/>
      <c r="K777" s="210"/>
      <c r="L777" s="210"/>
      <c r="M777" s="210"/>
      <c r="N777" s="210"/>
      <c r="O777" s="210"/>
      <c r="P777" s="210"/>
      <c r="Q777" s="210"/>
      <c r="R777" s="210"/>
      <c r="S777" s="210"/>
      <c r="T777" s="210"/>
      <c r="U777" s="210"/>
      <c r="V777" s="210"/>
      <c r="W777" s="210"/>
      <c r="X777" s="210"/>
      <c r="Y777" s="210"/>
    </row>
    <row r="778">
      <c r="A778" s="210"/>
      <c r="B778" s="210"/>
      <c r="C778" s="210"/>
      <c r="D778" s="210"/>
      <c r="E778" s="210"/>
      <c r="F778" s="210"/>
      <c r="G778" s="210"/>
      <c r="H778" s="210"/>
      <c r="I778" s="210"/>
      <c r="J778" s="214"/>
      <c r="K778" s="210"/>
      <c r="L778" s="210"/>
      <c r="M778" s="210"/>
      <c r="N778" s="210"/>
      <c r="O778" s="210"/>
      <c r="P778" s="210"/>
      <c r="Q778" s="210"/>
      <c r="R778" s="210"/>
      <c r="S778" s="210"/>
      <c r="T778" s="210"/>
      <c r="U778" s="210"/>
      <c r="V778" s="210"/>
      <c r="W778" s="210"/>
      <c r="X778" s="210"/>
      <c r="Y778" s="210"/>
    </row>
    <row r="779">
      <c r="A779" s="210"/>
      <c r="B779" s="210"/>
      <c r="C779" s="210"/>
      <c r="D779" s="210"/>
      <c r="E779" s="210"/>
      <c r="F779" s="210"/>
      <c r="G779" s="210"/>
      <c r="H779" s="210"/>
      <c r="I779" s="210"/>
      <c r="J779" s="214"/>
      <c r="K779" s="210"/>
      <c r="L779" s="210"/>
      <c r="M779" s="210"/>
      <c r="N779" s="210"/>
      <c r="O779" s="210"/>
      <c r="P779" s="210"/>
      <c r="Q779" s="210"/>
      <c r="R779" s="210"/>
      <c r="S779" s="210"/>
      <c r="T779" s="210"/>
      <c r="U779" s="210"/>
      <c r="V779" s="210"/>
      <c r="W779" s="210"/>
      <c r="X779" s="210"/>
      <c r="Y779" s="210"/>
    </row>
    <row r="780">
      <c r="A780" s="210"/>
      <c r="B780" s="210"/>
      <c r="C780" s="210"/>
      <c r="D780" s="210"/>
      <c r="E780" s="210"/>
      <c r="F780" s="210"/>
      <c r="G780" s="210"/>
      <c r="H780" s="210"/>
      <c r="I780" s="210"/>
      <c r="J780" s="214"/>
      <c r="K780" s="210"/>
      <c r="L780" s="210"/>
      <c r="M780" s="210"/>
      <c r="N780" s="210"/>
      <c r="O780" s="210"/>
      <c r="P780" s="210"/>
      <c r="Q780" s="210"/>
      <c r="R780" s="210"/>
      <c r="S780" s="210"/>
      <c r="T780" s="210"/>
      <c r="U780" s="210"/>
      <c r="V780" s="210"/>
      <c r="W780" s="210"/>
      <c r="X780" s="210"/>
      <c r="Y780" s="210"/>
    </row>
    <row r="781">
      <c r="A781" s="210"/>
      <c r="B781" s="210"/>
      <c r="C781" s="210"/>
      <c r="D781" s="210"/>
      <c r="E781" s="210"/>
      <c r="F781" s="210"/>
      <c r="G781" s="210"/>
      <c r="H781" s="210"/>
      <c r="I781" s="210"/>
      <c r="J781" s="214"/>
      <c r="K781" s="210"/>
      <c r="L781" s="210"/>
      <c r="M781" s="210"/>
      <c r="N781" s="210"/>
      <c r="O781" s="210"/>
      <c r="P781" s="210"/>
      <c r="Q781" s="210"/>
      <c r="R781" s="210"/>
      <c r="S781" s="210"/>
      <c r="T781" s="210"/>
      <c r="U781" s="210"/>
      <c r="V781" s="210"/>
      <c r="W781" s="210"/>
      <c r="X781" s="210"/>
      <c r="Y781" s="210"/>
    </row>
    <row r="782">
      <c r="A782" s="210"/>
      <c r="B782" s="210"/>
      <c r="C782" s="210"/>
      <c r="D782" s="210"/>
      <c r="E782" s="210"/>
      <c r="F782" s="210"/>
      <c r="G782" s="210"/>
      <c r="H782" s="210"/>
      <c r="I782" s="210"/>
      <c r="J782" s="214"/>
      <c r="K782" s="210"/>
      <c r="L782" s="210"/>
      <c r="M782" s="210"/>
      <c r="N782" s="210"/>
      <c r="O782" s="210"/>
      <c r="P782" s="210"/>
      <c r="Q782" s="210"/>
      <c r="R782" s="210"/>
      <c r="S782" s="210"/>
      <c r="T782" s="210"/>
      <c r="U782" s="210"/>
      <c r="V782" s="210"/>
      <c r="W782" s="210"/>
      <c r="X782" s="210"/>
      <c r="Y782" s="210"/>
    </row>
    <row r="783">
      <c r="A783" s="210"/>
      <c r="B783" s="210"/>
      <c r="C783" s="210"/>
      <c r="D783" s="210"/>
      <c r="E783" s="210"/>
      <c r="F783" s="210"/>
      <c r="G783" s="210"/>
      <c r="H783" s="210"/>
      <c r="I783" s="210"/>
      <c r="J783" s="214"/>
      <c r="K783" s="210"/>
      <c r="L783" s="210"/>
      <c r="M783" s="210"/>
      <c r="N783" s="210"/>
      <c r="O783" s="210"/>
      <c r="P783" s="210"/>
      <c r="Q783" s="210"/>
      <c r="R783" s="210"/>
      <c r="S783" s="210"/>
      <c r="T783" s="210"/>
      <c r="U783" s="210"/>
      <c r="V783" s="210"/>
      <c r="W783" s="210"/>
      <c r="X783" s="210"/>
      <c r="Y783" s="210"/>
    </row>
    <row r="784">
      <c r="A784" s="210"/>
      <c r="B784" s="210"/>
      <c r="C784" s="210"/>
      <c r="D784" s="210"/>
      <c r="E784" s="210"/>
      <c r="F784" s="210"/>
      <c r="G784" s="210"/>
      <c r="H784" s="210"/>
      <c r="I784" s="210"/>
      <c r="J784" s="214"/>
      <c r="K784" s="210"/>
      <c r="L784" s="210"/>
      <c r="M784" s="210"/>
      <c r="N784" s="210"/>
      <c r="O784" s="210"/>
      <c r="P784" s="210"/>
      <c r="Q784" s="210"/>
      <c r="R784" s="210"/>
      <c r="S784" s="210"/>
      <c r="T784" s="210"/>
      <c r="U784" s="210"/>
      <c r="V784" s="210"/>
      <c r="W784" s="210"/>
      <c r="X784" s="210"/>
      <c r="Y784" s="210"/>
    </row>
    <row r="785">
      <c r="A785" s="210"/>
      <c r="B785" s="210"/>
      <c r="C785" s="210"/>
      <c r="D785" s="210"/>
      <c r="E785" s="210"/>
      <c r="F785" s="210"/>
      <c r="G785" s="210"/>
      <c r="H785" s="210"/>
      <c r="I785" s="210"/>
      <c r="J785" s="214"/>
      <c r="K785" s="210"/>
      <c r="L785" s="210"/>
      <c r="M785" s="210"/>
      <c r="N785" s="210"/>
      <c r="O785" s="210"/>
      <c r="P785" s="210"/>
      <c r="Q785" s="210"/>
      <c r="R785" s="210"/>
      <c r="S785" s="210"/>
      <c r="T785" s="210"/>
      <c r="U785" s="210"/>
      <c r="V785" s="210"/>
      <c r="W785" s="210"/>
      <c r="X785" s="210"/>
      <c r="Y785" s="210"/>
    </row>
    <row r="786">
      <c r="A786" s="210"/>
      <c r="B786" s="210"/>
      <c r="C786" s="210"/>
      <c r="D786" s="210"/>
      <c r="E786" s="210"/>
      <c r="F786" s="210"/>
      <c r="G786" s="210"/>
      <c r="H786" s="210"/>
      <c r="I786" s="210"/>
      <c r="J786" s="214"/>
      <c r="K786" s="210"/>
      <c r="L786" s="210"/>
      <c r="M786" s="210"/>
      <c r="N786" s="210"/>
      <c r="O786" s="210"/>
      <c r="P786" s="210"/>
      <c r="Q786" s="210"/>
      <c r="R786" s="210"/>
      <c r="S786" s="210"/>
      <c r="T786" s="210"/>
      <c r="U786" s="210"/>
      <c r="V786" s="210"/>
      <c r="W786" s="210"/>
      <c r="X786" s="210"/>
      <c r="Y786" s="210"/>
    </row>
    <row r="787">
      <c r="A787" s="210"/>
      <c r="B787" s="210"/>
      <c r="C787" s="210"/>
      <c r="D787" s="210"/>
      <c r="E787" s="210"/>
      <c r="F787" s="210"/>
      <c r="G787" s="210"/>
      <c r="H787" s="210"/>
      <c r="I787" s="210"/>
      <c r="J787" s="214"/>
      <c r="K787" s="210"/>
      <c r="L787" s="210"/>
      <c r="M787" s="210"/>
      <c r="N787" s="210"/>
      <c r="O787" s="210"/>
      <c r="P787" s="210"/>
      <c r="Q787" s="210"/>
      <c r="R787" s="210"/>
      <c r="S787" s="210"/>
      <c r="T787" s="210"/>
      <c r="U787" s="210"/>
      <c r="V787" s="210"/>
      <c r="W787" s="210"/>
      <c r="X787" s="210"/>
      <c r="Y787" s="210"/>
    </row>
    <row r="788">
      <c r="A788" s="210"/>
      <c r="B788" s="210"/>
      <c r="C788" s="210"/>
      <c r="D788" s="210"/>
      <c r="E788" s="210"/>
      <c r="F788" s="210"/>
      <c r="G788" s="210"/>
      <c r="H788" s="210"/>
      <c r="I788" s="210"/>
      <c r="J788" s="214"/>
      <c r="K788" s="210"/>
      <c r="L788" s="210"/>
      <c r="M788" s="210"/>
      <c r="N788" s="210"/>
      <c r="O788" s="210"/>
      <c r="P788" s="210"/>
      <c r="Q788" s="210"/>
      <c r="R788" s="210"/>
      <c r="S788" s="210"/>
      <c r="T788" s="210"/>
      <c r="U788" s="210"/>
      <c r="V788" s="210"/>
      <c r="W788" s="210"/>
      <c r="X788" s="210"/>
      <c r="Y788" s="210"/>
    </row>
    <row r="789">
      <c r="A789" s="210"/>
      <c r="B789" s="210"/>
      <c r="C789" s="210"/>
      <c r="D789" s="210"/>
      <c r="E789" s="210"/>
      <c r="F789" s="210"/>
      <c r="G789" s="210"/>
      <c r="H789" s="210"/>
      <c r="I789" s="210"/>
      <c r="J789" s="214"/>
      <c r="K789" s="210"/>
      <c r="L789" s="210"/>
      <c r="M789" s="210"/>
      <c r="N789" s="210"/>
      <c r="O789" s="210"/>
      <c r="P789" s="210"/>
      <c r="Q789" s="210"/>
      <c r="R789" s="210"/>
      <c r="S789" s="210"/>
      <c r="T789" s="210"/>
      <c r="U789" s="210"/>
      <c r="V789" s="210"/>
      <c r="W789" s="210"/>
      <c r="X789" s="210"/>
      <c r="Y789" s="210"/>
    </row>
    <row r="790">
      <c r="A790" s="210"/>
      <c r="B790" s="210"/>
      <c r="C790" s="210"/>
      <c r="D790" s="210"/>
      <c r="E790" s="210"/>
      <c r="F790" s="210"/>
      <c r="G790" s="210"/>
      <c r="H790" s="210"/>
      <c r="I790" s="210"/>
      <c r="J790" s="214"/>
      <c r="K790" s="210"/>
      <c r="L790" s="210"/>
      <c r="M790" s="210"/>
      <c r="N790" s="210"/>
      <c r="O790" s="210"/>
      <c r="P790" s="210"/>
      <c r="Q790" s="210"/>
      <c r="R790" s="210"/>
      <c r="S790" s="210"/>
      <c r="T790" s="210"/>
      <c r="U790" s="210"/>
      <c r="V790" s="210"/>
      <c r="W790" s="210"/>
      <c r="X790" s="210"/>
      <c r="Y790" s="210"/>
    </row>
    <row r="791">
      <c r="A791" s="210"/>
      <c r="B791" s="210"/>
      <c r="C791" s="210"/>
      <c r="D791" s="210"/>
      <c r="E791" s="210"/>
      <c r="F791" s="210"/>
      <c r="G791" s="210"/>
      <c r="H791" s="210"/>
      <c r="I791" s="210"/>
      <c r="J791" s="214"/>
      <c r="K791" s="210"/>
      <c r="L791" s="210"/>
      <c r="M791" s="210"/>
      <c r="N791" s="210"/>
      <c r="O791" s="210"/>
      <c r="P791" s="210"/>
      <c r="Q791" s="210"/>
      <c r="R791" s="210"/>
      <c r="S791" s="210"/>
      <c r="T791" s="210"/>
      <c r="U791" s="210"/>
      <c r="V791" s="210"/>
      <c r="W791" s="210"/>
      <c r="X791" s="210"/>
      <c r="Y791" s="210"/>
    </row>
    <row r="792">
      <c r="A792" s="210"/>
      <c r="B792" s="210"/>
      <c r="C792" s="210"/>
      <c r="D792" s="210"/>
      <c r="E792" s="210"/>
      <c r="F792" s="210"/>
      <c r="G792" s="210"/>
      <c r="H792" s="210"/>
      <c r="I792" s="210"/>
      <c r="J792" s="214"/>
      <c r="K792" s="210"/>
      <c r="L792" s="210"/>
      <c r="M792" s="210"/>
      <c r="N792" s="210"/>
      <c r="O792" s="210"/>
      <c r="P792" s="210"/>
      <c r="Q792" s="210"/>
      <c r="R792" s="210"/>
      <c r="S792" s="210"/>
      <c r="T792" s="210"/>
      <c r="U792" s="210"/>
      <c r="V792" s="210"/>
      <c r="W792" s="210"/>
      <c r="X792" s="210"/>
      <c r="Y792" s="210"/>
    </row>
    <row r="793">
      <c r="A793" s="210"/>
      <c r="B793" s="210"/>
      <c r="C793" s="210"/>
      <c r="D793" s="210"/>
      <c r="E793" s="210"/>
      <c r="F793" s="210"/>
      <c r="G793" s="210"/>
      <c r="H793" s="210"/>
      <c r="I793" s="210"/>
      <c r="J793" s="214"/>
      <c r="K793" s="210"/>
      <c r="L793" s="210"/>
      <c r="M793" s="210"/>
      <c r="N793" s="210"/>
      <c r="O793" s="210"/>
      <c r="P793" s="210"/>
      <c r="Q793" s="210"/>
      <c r="R793" s="210"/>
      <c r="S793" s="210"/>
      <c r="T793" s="210"/>
      <c r="U793" s="210"/>
      <c r="V793" s="210"/>
      <c r="W793" s="210"/>
      <c r="X793" s="210"/>
      <c r="Y793" s="210"/>
    </row>
    <row r="794">
      <c r="A794" s="210"/>
      <c r="B794" s="210"/>
      <c r="C794" s="210"/>
      <c r="D794" s="210"/>
      <c r="E794" s="210"/>
      <c r="F794" s="210"/>
      <c r="G794" s="210"/>
      <c r="H794" s="210"/>
      <c r="I794" s="210"/>
      <c r="J794" s="214"/>
      <c r="K794" s="210"/>
      <c r="L794" s="210"/>
      <c r="M794" s="210"/>
      <c r="N794" s="210"/>
      <c r="O794" s="210"/>
      <c r="P794" s="210"/>
      <c r="Q794" s="210"/>
      <c r="R794" s="210"/>
      <c r="S794" s="210"/>
      <c r="T794" s="210"/>
      <c r="U794" s="210"/>
      <c r="V794" s="210"/>
      <c r="W794" s="210"/>
      <c r="X794" s="210"/>
      <c r="Y794" s="210"/>
    </row>
    <row r="795">
      <c r="A795" s="210"/>
      <c r="B795" s="210"/>
      <c r="C795" s="210"/>
      <c r="D795" s="210"/>
      <c r="E795" s="210"/>
      <c r="F795" s="210"/>
      <c r="G795" s="210"/>
      <c r="H795" s="210"/>
      <c r="I795" s="210"/>
      <c r="J795" s="214"/>
      <c r="K795" s="210"/>
      <c r="L795" s="210"/>
      <c r="M795" s="210"/>
      <c r="N795" s="210"/>
      <c r="O795" s="210"/>
      <c r="P795" s="210"/>
      <c r="Q795" s="210"/>
      <c r="R795" s="210"/>
      <c r="S795" s="210"/>
      <c r="T795" s="210"/>
      <c r="U795" s="210"/>
      <c r="V795" s="210"/>
      <c r="W795" s="210"/>
      <c r="X795" s="210"/>
      <c r="Y795" s="210"/>
    </row>
    <row r="796">
      <c r="A796" s="210"/>
      <c r="B796" s="210"/>
      <c r="C796" s="210"/>
      <c r="D796" s="210"/>
      <c r="E796" s="210"/>
      <c r="F796" s="210"/>
      <c r="G796" s="210"/>
      <c r="H796" s="210"/>
      <c r="I796" s="210"/>
      <c r="J796" s="214"/>
      <c r="K796" s="210"/>
      <c r="L796" s="210"/>
      <c r="M796" s="210"/>
      <c r="N796" s="210"/>
      <c r="O796" s="210"/>
      <c r="P796" s="210"/>
      <c r="Q796" s="210"/>
      <c r="R796" s="210"/>
      <c r="S796" s="210"/>
      <c r="T796" s="210"/>
      <c r="U796" s="210"/>
      <c r="V796" s="210"/>
      <c r="W796" s="210"/>
      <c r="X796" s="210"/>
      <c r="Y796" s="210"/>
    </row>
    <row r="797">
      <c r="A797" s="210"/>
      <c r="B797" s="210"/>
      <c r="C797" s="210"/>
      <c r="D797" s="210"/>
      <c r="E797" s="210"/>
      <c r="F797" s="210"/>
      <c r="G797" s="210"/>
      <c r="H797" s="210"/>
      <c r="I797" s="210"/>
      <c r="J797" s="214"/>
      <c r="K797" s="210"/>
      <c r="L797" s="210"/>
      <c r="M797" s="210"/>
      <c r="N797" s="210"/>
      <c r="O797" s="210"/>
      <c r="P797" s="210"/>
      <c r="Q797" s="210"/>
      <c r="R797" s="210"/>
      <c r="S797" s="210"/>
      <c r="T797" s="210"/>
      <c r="U797" s="210"/>
      <c r="V797" s="210"/>
      <c r="W797" s="210"/>
      <c r="X797" s="210"/>
      <c r="Y797" s="210"/>
    </row>
    <row r="798">
      <c r="A798" s="210"/>
      <c r="B798" s="210"/>
      <c r="C798" s="210"/>
      <c r="D798" s="210"/>
      <c r="E798" s="210"/>
      <c r="F798" s="210"/>
      <c r="G798" s="210"/>
      <c r="H798" s="210"/>
      <c r="I798" s="210"/>
      <c r="J798" s="214"/>
      <c r="K798" s="210"/>
      <c r="L798" s="210"/>
      <c r="M798" s="210"/>
      <c r="N798" s="210"/>
      <c r="O798" s="210"/>
      <c r="P798" s="210"/>
      <c r="Q798" s="210"/>
      <c r="R798" s="210"/>
      <c r="S798" s="210"/>
      <c r="T798" s="210"/>
      <c r="U798" s="210"/>
      <c r="V798" s="210"/>
      <c r="W798" s="210"/>
      <c r="X798" s="210"/>
      <c r="Y798" s="210"/>
    </row>
    <row r="799">
      <c r="A799" s="210"/>
      <c r="B799" s="210"/>
      <c r="C799" s="210"/>
      <c r="D799" s="210"/>
      <c r="E799" s="210"/>
      <c r="F799" s="210"/>
      <c r="G799" s="210"/>
      <c r="H799" s="210"/>
      <c r="I799" s="210"/>
      <c r="J799" s="214"/>
      <c r="K799" s="210"/>
      <c r="L799" s="210"/>
      <c r="M799" s="210"/>
      <c r="N799" s="210"/>
      <c r="O799" s="210"/>
      <c r="P799" s="210"/>
      <c r="Q799" s="210"/>
      <c r="R799" s="210"/>
      <c r="S799" s="210"/>
      <c r="T799" s="210"/>
      <c r="U799" s="210"/>
      <c r="V799" s="210"/>
      <c r="W799" s="210"/>
      <c r="X799" s="210"/>
      <c r="Y799" s="210"/>
    </row>
    <row r="800">
      <c r="A800" s="210"/>
      <c r="B800" s="210"/>
      <c r="C800" s="210"/>
      <c r="D800" s="210"/>
      <c r="E800" s="210"/>
      <c r="F800" s="210"/>
      <c r="G800" s="210"/>
      <c r="H800" s="210"/>
      <c r="I800" s="210"/>
      <c r="J800" s="214"/>
      <c r="K800" s="210"/>
      <c r="L800" s="210"/>
      <c r="M800" s="210"/>
      <c r="N800" s="210"/>
      <c r="O800" s="210"/>
      <c r="P800" s="210"/>
      <c r="Q800" s="210"/>
      <c r="R800" s="210"/>
      <c r="S800" s="210"/>
      <c r="T800" s="210"/>
      <c r="U800" s="210"/>
      <c r="V800" s="210"/>
      <c r="W800" s="210"/>
      <c r="X800" s="210"/>
      <c r="Y800" s="210"/>
    </row>
    <row r="801">
      <c r="A801" s="210"/>
      <c r="B801" s="210"/>
      <c r="C801" s="210"/>
      <c r="D801" s="210"/>
      <c r="E801" s="210"/>
      <c r="F801" s="210"/>
      <c r="G801" s="210"/>
      <c r="H801" s="210"/>
      <c r="I801" s="210"/>
      <c r="J801" s="214"/>
      <c r="K801" s="210"/>
      <c r="L801" s="210"/>
      <c r="M801" s="210"/>
      <c r="N801" s="210"/>
      <c r="O801" s="210"/>
      <c r="P801" s="210"/>
      <c r="Q801" s="210"/>
      <c r="R801" s="210"/>
      <c r="S801" s="210"/>
      <c r="T801" s="210"/>
      <c r="U801" s="210"/>
      <c r="V801" s="210"/>
      <c r="W801" s="210"/>
      <c r="X801" s="210"/>
      <c r="Y801" s="210"/>
    </row>
    <row r="802">
      <c r="A802" s="210"/>
      <c r="B802" s="210"/>
      <c r="C802" s="210"/>
      <c r="D802" s="210"/>
      <c r="E802" s="210"/>
      <c r="F802" s="210"/>
      <c r="G802" s="210"/>
      <c r="H802" s="210"/>
      <c r="I802" s="210"/>
      <c r="J802" s="214"/>
      <c r="K802" s="210"/>
      <c r="L802" s="210"/>
      <c r="M802" s="210"/>
      <c r="N802" s="210"/>
      <c r="O802" s="210"/>
      <c r="P802" s="210"/>
      <c r="Q802" s="210"/>
      <c r="R802" s="210"/>
      <c r="S802" s="210"/>
      <c r="T802" s="210"/>
      <c r="U802" s="210"/>
      <c r="V802" s="210"/>
      <c r="W802" s="210"/>
      <c r="X802" s="210"/>
      <c r="Y802" s="210"/>
    </row>
    <row r="803">
      <c r="A803" s="210"/>
      <c r="B803" s="210"/>
      <c r="C803" s="210"/>
      <c r="D803" s="210"/>
      <c r="E803" s="210"/>
      <c r="F803" s="210"/>
      <c r="G803" s="210"/>
      <c r="H803" s="210"/>
      <c r="I803" s="210"/>
      <c r="J803" s="214"/>
      <c r="K803" s="210"/>
      <c r="L803" s="210"/>
      <c r="M803" s="210"/>
      <c r="N803" s="210"/>
      <c r="O803" s="210"/>
      <c r="P803" s="210"/>
      <c r="Q803" s="210"/>
      <c r="R803" s="210"/>
      <c r="S803" s="210"/>
      <c r="T803" s="210"/>
      <c r="U803" s="210"/>
      <c r="V803" s="210"/>
      <c r="W803" s="210"/>
      <c r="X803" s="210"/>
      <c r="Y803" s="210"/>
    </row>
    <row r="804">
      <c r="A804" s="210"/>
      <c r="B804" s="210"/>
      <c r="C804" s="210"/>
      <c r="D804" s="210"/>
      <c r="E804" s="210"/>
      <c r="F804" s="210"/>
      <c r="G804" s="210"/>
      <c r="H804" s="210"/>
      <c r="I804" s="210"/>
      <c r="J804" s="214"/>
      <c r="K804" s="210"/>
      <c r="L804" s="210"/>
      <c r="M804" s="210"/>
      <c r="N804" s="210"/>
      <c r="O804" s="210"/>
      <c r="P804" s="210"/>
      <c r="Q804" s="210"/>
      <c r="R804" s="210"/>
      <c r="S804" s="210"/>
      <c r="T804" s="210"/>
      <c r="U804" s="210"/>
      <c r="V804" s="210"/>
      <c r="W804" s="210"/>
      <c r="X804" s="210"/>
      <c r="Y804" s="210"/>
    </row>
    <row r="805">
      <c r="A805" s="210"/>
      <c r="B805" s="210"/>
      <c r="C805" s="210"/>
      <c r="D805" s="210"/>
      <c r="E805" s="210"/>
      <c r="F805" s="210"/>
      <c r="G805" s="210"/>
      <c r="H805" s="210"/>
      <c r="I805" s="210"/>
      <c r="J805" s="214"/>
      <c r="K805" s="210"/>
      <c r="L805" s="210"/>
      <c r="M805" s="210"/>
      <c r="N805" s="210"/>
      <c r="O805" s="210"/>
      <c r="P805" s="210"/>
      <c r="Q805" s="210"/>
      <c r="R805" s="210"/>
      <c r="S805" s="210"/>
      <c r="T805" s="210"/>
      <c r="U805" s="210"/>
      <c r="V805" s="210"/>
      <c r="W805" s="210"/>
      <c r="X805" s="210"/>
      <c r="Y805" s="210"/>
    </row>
    <row r="806">
      <c r="A806" s="210"/>
      <c r="B806" s="210"/>
      <c r="C806" s="210"/>
      <c r="D806" s="210"/>
      <c r="E806" s="210"/>
      <c r="F806" s="210"/>
      <c r="G806" s="210"/>
      <c r="H806" s="210"/>
      <c r="I806" s="210"/>
      <c r="J806" s="214"/>
      <c r="K806" s="210"/>
      <c r="L806" s="210"/>
      <c r="M806" s="210"/>
      <c r="N806" s="210"/>
      <c r="O806" s="210"/>
      <c r="P806" s="210"/>
      <c r="Q806" s="210"/>
      <c r="R806" s="210"/>
      <c r="S806" s="210"/>
      <c r="T806" s="210"/>
      <c r="U806" s="210"/>
      <c r="V806" s="210"/>
      <c r="W806" s="210"/>
      <c r="X806" s="210"/>
      <c r="Y806" s="210"/>
    </row>
    <row r="807">
      <c r="A807" s="210"/>
      <c r="B807" s="210"/>
      <c r="C807" s="210"/>
      <c r="D807" s="210"/>
      <c r="E807" s="210"/>
      <c r="F807" s="210"/>
      <c r="G807" s="210"/>
      <c r="H807" s="210"/>
      <c r="I807" s="210"/>
      <c r="J807" s="214"/>
      <c r="K807" s="210"/>
      <c r="L807" s="210"/>
      <c r="M807" s="210"/>
      <c r="N807" s="210"/>
      <c r="O807" s="210"/>
      <c r="P807" s="210"/>
      <c r="Q807" s="210"/>
      <c r="R807" s="210"/>
      <c r="S807" s="210"/>
      <c r="T807" s="210"/>
      <c r="U807" s="210"/>
      <c r="V807" s="210"/>
      <c r="W807" s="210"/>
      <c r="X807" s="210"/>
      <c r="Y807" s="210"/>
    </row>
    <row r="808">
      <c r="A808" s="210"/>
      <c r="B808" s="210"/>
      <c r="C808" s="210"/>
      <c r="D808" s="210"/>
      <c r="E808" s="210"/>
      <c r="F808" s="210"/>
      <c r="G808" s="210"/>
      <c r="H808" s="210"/>
      <c r="I808" s="210"/>
      <c r="J808" s="214"/>
      <c r="K808" s="210"/>
      <c r="L808" s="210"/>
      <c r="M808" s="210"/>
      <c r="N808" s="210"/>
      <c r="O808" s="210"/>
      <c r="P808" s="210"/>
      <c r="Q808" s="210"/>
      <c r="R808" s="210"/>
      <c r="S808" s="210"/>
      <c r="T808" s="210"/>
      <c r="U808" s="210"/>
      <c r="V808" s="210"/>
      <c r="W808" s="210"/>
      <c r="X808" s="210"/>
      <c r="Y808" s="210"/>
    </row>
    <row r="809">
      <c r="A809" s="210"/>
      <c r="B809" s="210"/>
      <c r="C809" s="210"/>
      <c r="D809" s="210"/>
      <c r="E809" s="210"/>
      <c r="F809" s="210"/>
      <c r="G809" s="210"/>
      <c r="H809" s="210"/>
      <c r="I809" s="210"/>
      <c r="J809" s="214"/>
      <c r="K809" s="210"/>
      <c r="L809" s="210"/>
      <c r="M809" s="210"/>
      <c r="N809" s="210"/>
      <c r="O809" s="210"/>
      <c r="P809" s="210"/>
      <c r="Q809" s="210"/>
      <c r="R809" s="210"/>
      <c r="S809" s="210"/>
      <c r="T809" s="210"/>
      <c r="U809" s="210"/>
      <c r="V809" s="210"/>
      <c r="W809" s="210"/>
      <c r="X809" s="210"/>
      <c r="Y809" s="210"/>
    </row>
    <row r="810">
      <c r="A810" s="210"/>
      <c r="B810" s="210"/>
      <c r="C810" s="210"/>
      <c r="D810" s="210"/>
      <c r="E810" s="210"/>
      <c r="F810" s="210"/>
      <c r="G810" s="210"/>
      <c r="H810" s="210"/>
      <c r="I810" s="210"/>
      <c r="J810" s="214"/>
      <c r="K810" s="210"/>
      <c r="L810" s="210"/>
      <c r="M810" s="210"/>
      <c r="N810" s="210"/>
      <c r="O810" s="210"/>
      <c r="P810" s="210"/>
      <c r="Q810" s="210"/>
      <c r="R810" s="210"/>
      <c r="S810" s="210"/>
      <c r="T810" s="210"/>
      <c r="U810" s="210"/>
      <c r="V810" s="210"/>
      <c r="W810" s="210"/>
      <c r="X810" s="210"/>
      <c r="Y810" s="210"/>
    </row>
    <row r="811">
      <c r="A811" s="210"/>
      <c r="B811" s="210"/>
      <c r="C811" s="210"/>
      <c r="D811" s="210"/>
      <c r="E811" s="210"/>
      <c r="F811" s="210"/>
      <c r="G811" s="210"/>
      <c r="H811" s="210"/>
      <c r="I811" s="210"/>
      <c r="J811" s="214"/>
      <c r="K811" s="210"/>
      <c r="L811" s="210"/>
      <c r="M811" s="210"/>
      <c r="N811" s="210"/>
      <c r="O811" s="210"/>
      <c r="P811" s="210"/>
      <c r="Q811" s="210"/>
      <c r="R811" s="210"/>
      <c r="S811" s="210"/>
      <c r="T811" s="210"/>
      <c r="U811" s="210"/>
      <c r="V811" s="210"/>
      <c r="W811" s="210"/>
      <c r="X811" s="210"/>
      <c r="Y811" s="210"/>
    </row>
    <row r="812">
      <c r="A812" s="210"/>
      <c r="B812" s="210"/>
      <c r="C812" s="210"/>
      <c r="D812" s="210"/>
      <c r="E812" s="210"/>
      <c r="F812" s="210"/>
      <c r="G812" s="210"/>
      <c r="H812" s="210"/>
      <c r="I812" s="210"/>
      <c r="J812" s="214"/>
      <c r="K812" s="210"/>
      <c r="L812" s="210"/>
      <c r="M812" s="210"/>
      <c r="N812" s="210"/>
      <c r="O812" s="210"/>
      <c r="P812" s="210"/>
      <c r="Q812" s="210"/>
      <c r="R812" s="210"/>
      <c r="S812" s="210"/>
      <c r="T812" s="210"/>
      <c r="U812" s="210"/>
      <c r="V812" s="210"/>
      <c r="W812" s="210"/>
      <c r="X812" s="210"/>
      <c r="Y812" s="210"/>
    </row>
    <row r="813">
      <c r="A813" s="210"/>
      <c r="B813" s="210"/>
      <c r="C813" s="210"/>
      <c r="D813" s="210"/>
      <c r="E813" s="210"/>
      <c r="F813" s="210"/>
      <c r="G813" s="210"/>
      <c r="H813" s="210"/>
      <c r="I813" s="210"/>
      <c r="J813" s="214"/>
      <c r="K813" s="210"/>
      <c r="L813" s="210"/>
      <c r="M813" s="210"/>
      <c r="N813" s="210"/>
      <c r="O813" s="210"/>
      <c r="P813" s="210"/>
      <c r="Q813" s="210"/>
      <c r="R813" s="210"/>
      <c r="S813" s="210"/>
      <c r="T813" s="210"/>
      <c r="U813" s="210"/>
      <c r="V813" s="210"/>
      <c r="W813" s="210"/>
      <c r="X813" s="210"/>
      <c r="Y813" s="210"/>
    </row>
    <row r="814">
      <c r="A814" s="210"/>
      <c r="B814" s="210"/>
      <c r="C814" s="210"/>
      <c r="D814" s="210"/>
      <c r="E814" s="210"/>
      <c r="F814" s="210"/>
      <c r="G814" s="210"/>
      <c r="H814" s="210"/>
      <c r="I814" s="210"/>
      <c r="J814" s="214"/>
      <c r="K814" s="210"/>
      <c r="L814" s="210"/>
      <c r="M814" s="210"/>
      <c r="N814" s="210"/>
      <c r="O814" s="210"/>
      <c r="P814" s="210"/>
      <c r="Q814" s="210"/>
      <c r="R814" s="210"/>
      <c r="S814" s="210"/>
      <c r="T814" s="210"/>
      <c r="U814" s="210"/>
      <c r="V814" s="210"/>
      <c r="W814" s="210"/>
      <c r="X814" s="210"/>
      <c r="Y814" s="210"/>
    </row>
    <row r="815">
      <c r="A815" s="210"/>
      <c r="B815" s="210"/>
      <c r="C815" s="210"/>
      <c r="D815" s="210"/>
      <c r="E815" s="210"/>
      <c r="F815" s="210"/>
      <c r="G815" s="210"/>
      <c r="H815" s="210"/>
      <c r="I815" s="210"/>
      <c r="J815" s="214"/>
      <c r="K815" s="210"/>
      <c r="L815" s="210"/>
      <c r="M815" s="210"/>
      <c r="N815" s="210"/>
      <c r="O815" s="210"/>
      <c r="P815" s="210"/>
      <c r="Q815" s="210"/>
      <c r="R815" s="210"/>
      <c r="S815" s="210"/>
      <c r="T815" s="210"/>
      <c r="U815" s="210"/>
      <c r="V815" s="210"/>
      <c r="W815" s="210"/>
      <c r="X815" s="210"/>
      <c r="Y815" s="210"/>
    </row>
    <row r="816">
      <c r="A816" s="210"/>
      <c r="B816" s="210"/>
      <c r="C816" s="210"/>
      <c r="D816" s="210"/>
      <c r="E816" s="210"/>
      <c r="F816" s="210"/>
      <c r="G816" s="210"/>
      <c r="H816" s="210"/>
      <c r="I816" s="210"/>
      <c r="J816" s="214"/>
      <c r="K816" s="210"/>
      <c r="L816" s="210"/>
      <c r="M816" s="210"/>
      <c r="N816" s="210"/>
      <c r="O816" s="210"/>
      <c r="P816" s="210"/>
      <c r="Q816" s="210"/>
      <c r="R816" s="210"/>
      <c r="S816" s="210"/>
      <c r="T816" s="210"/>
      <c r="U816" s="210"/>
      <c r="V816" s="210"/>
      <c r="W816" s="210"/>
      <c r="X816" s="210"/>
      <c r="Y816" s="210"/>
    </row>
    <row r="817">
      <c r="A817" s="210"/>
      <c r="B817" s="210"/>
      <c r="C817" s="210"/>
      <c r="D817" s="210"/>
      <c r="E817" s="210"/>
      <c r="F817" s="210"/>
      <c r="G817" s="210"/>
      <c r="H817" s="210"/>
      <c r="I817" s="210"/>
      <c r="J817" s="214"/>
      <c r="K817" s="210"/>
      <c r="L817" s="210"/>
      <c r="M817" s="210"/>
      <c r="N817" s="210"/>
      <c r="O817" s="210"/>
      <c r="P817" s="210"/>
      <c r="Q817" s="210"/>
      <c r="R817" s="210"/>
      <c r="S817" s="210"/>
      <c r="T817" s="210"/>
      <c r="U817" s="210"/>
      <c r="V817" s="210"/>
      <c r="W817" s="210"/>
      <c r="X817" s="210"/>
      <c r="Y817" s="210"/>
    </row>
    <row r="818">
      <c r="A818" s="210"/>
      <c r="B818" s="210"/>
      <c r="C818" s="210"/>
      <c r="D818" s="210"/>
      <c r="E818" s="210"/>
      <c r="F818" s="210"/>
      <c r="G818" s="210"/>
      <c r="H818" s="210"/>
      <c r="I818" s="210"/>
      <c r="J818" s="214"/>
      <c r="K818" s="210"/>
      <c r="L818" s="210"/>
      <c r="M818" s="210"/>
      <c r="N818" s="210"/>
      <c r="O818" s="210"/>
      <c r="P818" s="210"/>
      <c r="Q818" s="210"/>
      <c r="R818" s="210"/>
      <c r="S818" s="210"/>
      <c r="T818" s="210"/>
      <c r="U818" s="210"/>
      <c r="V818" s="210"/>
      <c r="W818" s="210"/>
      <c r="X818" s="210"/>
      <c r="Y818" s="210"/>
    </row>
    <row r="819">
      <c r="A819" s="210"/>
      <c r="B819" s="210"/>
      <c r="C819" s="210"/>
      <c r="D819" s="210"/>
      <c r="E819" s="210"/>
      <c r="F819" s="210"/>
      <c r="G819" s="210"/>
      <c r="H819" s="210"/>
      <c r="I819" s="210"/>
      <c r="J819" s="214"/>
      <c r="K819" s="210"/>
      <c r="L819" s="210"/>
      <c r="M819" s="210"/>
      <c r="N819" s="210"/>
      <c r="O819" s="210"/>
      <c r="P819" s="210"/>
      <c r="Q819" s="210"/>
      <c r="R819" s="210"/>
      <c r="S819" s="210"/>
      <c r="T819" s="210"/>
      <c r="U819" s="210"/>
      <c r="V819" s="210"/>
      <c r="W819" s="210"/>
      <c r="X819" s="210"/>
      <c r="Y819" s="210"/>
    </row>
    <row r="820">
      <c r="A820" s="210"/>
      <c r="B820" s="210"/>
      <c r="C820" s="210"/>
      <c r="D820" s="210"/>
      <c r="E820" s="210"/>
      <c r="F820" s="210"/>
      <c r="G820" s="210"/>
      <c r="H820" s="210"/>
      <c r="I820" s="210"/>
      <c r="J820" s="214"/>
      <c r="K820" s="210"/>
      <c r="L820" s="210"/>
      <c r="M820" s="210"/>
      <c r="N820" s="210"/>
      <c r="O820" s="210"/>
      <c r="P820" s="210"/>
      <c r="Q820" s="210"/>
      <c r="R820" s="210"/>
      <c r="S820" s="210"/>
      <c r="T820" s="210"/>
      <c r="U820" s="210"/>
      <c r="V820" s="210"/>
      <c r="W820" s="210"/>
      <c r="X820" s="210"/>
      <c r="Y820" s="210"/>
    </row>
    <row r="821">
      <c r="A821" s="210"/>
      <c r="B821" s="210"/>
      <c r="C821" s="210"/>
      <c r="D821" s="210"/>
      <c r="E821" s="210"/>
      <c r="F821" s="210"/>
      <c r="G821" s="210"/>
      <c r="H821" s="210"/>
      <c r="I821" s="210"/>
      <c r="J821" s="214"/>
      <c r="K821" s="210"/>
      <c r="L821" s="210"/>
      <c r="M821" s="210"/>
      <c r="N821" s="210"/>
      <c r="O821" s="210"/>
      <c r="P821" s="210"/>
      <c r="Q821" s="210"/>
      <c r="R821" s="210"/>
      <c r="S821" s="210"/>
      <c r="T821" s="210"/>
      <c r="U821" s="210"/>
      <c r="V821" s="210"/>
      <c r="W821" s="210"/>
      <c r="X821" s="210"/>
      <c r="Y821" s="210"/>
    </row>
    <row r="822">
      <c r="A822" s="210"/>
      <c r="B822" s="210"/>
      <c r="C822" s="210"/>
      <c r="D822" s="210"/>
      <c r="E822" s="210"/>
      <c r="F822" s="210"/>
      <c r="G822" s="210"/>
      <c r="H822" s="210"/>
      <c r="I822" s="210"/>
      <c r="J822" s="214"/>
      <c r="K822" s="210"/>
      <c r="L822" s="210"/>
      <c r="M822" s="210"/>
      <c r="N822" s="210"/>
      <c r="O822" s="210"/>
      <c r="P822" s="210"/>
      <c r="Q822" s="210"/>
      <c r="R822" s="210"/>
      <c r="S822" s="210"/>
      <c r="T822" s="210"/>
      <c r="U822" s="210"/>
      <c r="V822" s="210"/>
      <c r="W822" s="210"/>
      <c r="X822" s="210"/>
      <c r="Y822" s="210"/>
    </row>
    <row r="823">
      <c r="A823" s="210"/>
      <c r="B823" s="210"/>
      <c r="C823" s="210"/>
      <c r="D823" s="210"/>
      <c r="E823" s="210"/>
      <c r="F823" s="210"/>
      <c r="G823" s="210"/>
      <c r="H823" s="210"/>
      <c r="I823" s="210"/>
      <c r="J823" s="214"/>
      <c r="K823" s="210"/>
      <c r="L823" s="210"/>
      <c r="M823" s="210"/>
      <c r="N823" s="210"/>
      <c r="O823" s="210"/>
      <c r="P823" s="210"/>
      <c r="Q823" s="210"/>
      <c r="R823" s="210"/>
      <c r="S823" s="210"/>
      <c r="T823" s="210"/>
      <c r="U823" s="210"/>
      <c r="V823" s="210"/>
      <c r="W823" s="210"/>
      <c r="X823" s="210"/>
      <c r="Y823" s="210"/>
    </row>
    <row r="824">
      <c r="A824" s="210"/>
      <c r="B824" s="210"/>
      <c r="C824" s="210"/>
      <c r="D824" s="210"/>
      <c r="E824" s="210"/>
      <c r="F824" s="210"/>
      <c r="G824" s="210"/>
      <c r="H824" s="210"/>
      <c r="I824" s="210"/>
      <c r="J824" s="214"/>
      <c r="K824" s="210"/>
      <c r="L824" s="210"/>
      <c r="M824" s="210"/>
      <c r="N824" s="210"/>
      <c r="O824" s="210"/>
      <c r="P824" s="210"/>
      <c r="Q824" s="210"/>
      <c r="R824" s="210"/>
      <c r="S824" s="210"/>
      <c r="T824" s="210"/>
      <c r="U824" s="210"/>
      <c r="V824" s="210"/>
      <c r="W824" s="210"/>
      <c r="X824" s="210"/>
      <c r="Y824" s="210"/>
    </row>
    <row r="825">
      <c r="A825" s="210"/>
      <c r="B825" s="210"/>
      <c r="C825" s="210"/>
      <c r="D825" s="210"/>
      <c r="E825" s="210"/>
      <c r="F825" s="210"/>
      <c r="G825" s="210"/>
      <c r="H825" s="210"/>
      <c r="I825" s="210"/>
      <c r="J825" s="214"/>
      <c r="K825" s="210"/>
      <c r="L825" s="210"/>
      <c r="M825" s="210"/>
      <c r="N825" s="210"/>
      <c r="O825" s="210"/>
      <c r="P825" s="210"/>
      <c r="Q825" s="210"/>
      <c r="R825" s="210"/>
      <c r="S825" s="210"/>
      <c r="T825" s="210"/>
      <c r="U825" s="210"/>
      <c r="V825" s="210"/>
      <c r="W825" s="210"/>
      <c r="X825" s="210"/>
      <c r="Y825" s="210"/>
    </row>
    <row r="826">
      <c r="A826" s="210"/>
      <c r="B826" s="210"/>
      <c r="C826" s="210"/>
      <c r="D826" s="210"/>
      <c r="E826" s="210"/>
      <c r="F826" s="210"/>
      <c r="G826" s="210"/>
      <c r="H826" s="210"/>
      <c r="I826" s="210"/>
      <c r="J826" s="214"/>
      <c r="K826" s="210"/>
      <c r="L826" s="210"/>
      <c r="M826" s="210"/>
      <c r="N826" s="210"/>
      <c r="O826" s="210"/>
      <c r="P826" s="210"/>
      <c r="Q826" s="210"/>
      <c r="R826" s="210"/>
      <c r="S826" s="210"/>
      <c r="T826" s="210"/>
      <c r="U826" s="210"/>
      <c r="V826" s="210"/>
      <c r="W826" s="210"/>
      <c r="X826" s="210"/>
      <c r="Y826" s="210"/>
    </row>
    <row r="827">
      <c r="A827" s="210"/>
      <c r="B827" s="210"/>
      <c r="C827" s="210"/>
      <c r="D827" s="210"/>
      <c r="E827" s="210"/>
      <c r="F827" s="210"/>
      <c r="G827" s="210"/>
      <c r="H827" s="210"/>
      <c r="I827" s="210"/>
      <c r="J827" s="214"/>
      <c r="K827" s="210"/>
      <c r="L827" s="210"/>
      <c r="M827" s="210"/>
      <c r="N827" s="210"/>
      <c r="O827" s="210"/>
      <c r="P827" s="210"/>
      <c r="Q827" s="210"/>
      <c r="R827" s="210"/>
      <c r="S827" s="210"/>
      <c r="T827" s="210"/>
      <c r="U827" s="210"/>
      <c r="V827" s="210"/>
      <c r="W827" s="210"/>
      <c r="X827" s="210"/>
      <c r="Y827" s="210"/>
    </row>
    <row r="828">
      <c r="A828" s="210"/>
      <c r="B828" s="210"/>
      <c r="C828" s="210"/>
      <c r="D828" s="210"/>
      <c r="E828" s="210"/>
      <c r="F828" s="210"/>
      <c r="G828" s="210"/>
      <c r="H828" s="210"/>
      <c r="I828" s="210"/>
      <c r="J828" s="214"/>
      <c r="K828" s="210"/>
      <c r="L828" s="210"/>
      <c r="M828" s="210"/>
      <c r="N828" s="210"/>
      <c r="O828" s="210"/>
      <c r="P828" s="210"/>
      <c r="Q828" s="210"/>
      <c r="R828" s="210"/>
      <c r="S828" s="210"/>
      <c r="T828" s="210"/>
      <c r="U828" s="210"/>
      <c r="V828" s="210"/>
      <c r="W828" s="210"/>
      <c r="X828" s="210"/>
      <c r="Y828" s="210"/>
    </row>
    <row r="829">
      <c r="A829" s="210"/>
      <c r="B829" s="210"/>
      <c r="C829" s="210"/>
      <c r="D829" s="210"/>
      <c r="E829" s="210"/>
      <c r="F829" s="210"/>
      <c r="G829" s="210"/>
      <c r="H829" s="210"/>
      <c r="I829" s="210"/>
      <c r="J829" s="214"/>
      <c r="K829" s="210"/>
      <c r="L829" s="210"/>
      <c r="M829" s="210"/>
      <c r="N829" s="210"/>
      <c r="O829" s="210"/>
      <c r="P829" s="210"/>
      <c r="Q829" s="210"/>
      <c r="R829" s="210"/>
      <c r="S829" s="210"/>
      <c r="T829" s="210"/>
      <c r="U829" s="210"/>
      <c r="V829" s="210"/>
      <c r="W829" s="210"/>
      <c r="X829" s="210"/>
      <c r="Y829" s="210"/>
    </row>
    <row r="830">
      <c r="A830" s="210"/>
      <c r="B830" s="210"/>
      <c r="C830" s="210"/>
      <c r="D830" s="210"/>
      <c r="E830" s="210"/>
      <c r="F830" s="210"/>
      <c r="G830" s="210"/>
      <c r="H830" s="210"/>
      <c r="I830" s="210"/>
      <c r="J830" s="214"/>
      <c r="K830" s="210"/>
      <c r="L830" s="210"/>
      <c r="M830" s="210"/>
      <c r="N830" s="210"/>
      <c r="O830" s="210"/>
      <c r="P830" s="210"/>
      <c r="Q830" s="210"/>
      <c r="R830" s="210"/>
      <c r="S830" s="210"/>
      <c r="T830" s="210"/>
      <c r="U830" s="210"/>
      <c r="V830" s="210"/>
      <c r="W830" s="210"/>
      <c r="X830" s="210"/>
      <c r="Y830" s="210"/>
    </row>
    <row r="831">
      <c r="A831" s="210"/>
      <c r="B831" s="210"/>
      <c r="C831" s="210"/>
      <c r="D831" s="210"/>
      <c r="E831" s="210"/>
      <c r="F831" s="210"/>
      <c r="G831" s="210"/>
      <c r="H831" s="210"/>
      <c r="I831" s="210"/>
      <c r="J831" s="214"/>
      <c r="K831" s="210"/>
      <c r="L831" s="210"/>
      <c r="M831" s="210"/>
      <c r="N831" s="210"/>
      <c r="O831" s="210"/>
      <c r="P831" s="210"/>
      <c r="Q831" s="210"/>
      <c r="R831" s="210"/>
      <c r="S831" s="210"/>
      <c r="T831" s="210"/>
      <c r="U831" s="210"/>
      <c r="V831" s="210"/>
      <c r="W831" s="210"/>
      <c r="X831" s="210"/>
      <c r="Y831" s="210"/>
    </row>
    <row r="832">
      <c r="A832" s="210"/>
      <c r="B832" s="210"/>
      <c r="C832" s="210"/>
      <c r="D832" s="210"/>
      <c r="E832" s="210"/>
      <c r="F832" s="210"/>
      <c r="G832" s="210"/>
      <c r="H832" s="210"/>
      <c r="I832" s="210"/>
      <c r="J832" s="214"/>
      <c r="K832" s="210"/>
      <c r="L832" s="210"/>
      <c r="M832" s="210"/>
      <c r="N832" s="210"/>
      <c r="O832" s="210"/>
      <c r="P832" s="210"/>
      <c r="Q832" s="210"/>
      <c r="R832" s="210"/>
      <c r="S832" s="210"/>
      <c r="T832" s="210"/>
      <c r="U832" s="210"/>
      <c r="V832" s="210"/>
      <c r="W832" s="210"/>
      <c r="X832" s="210"/>
      <c r="Y832" s="210"/>
    </row>
    <row r="833">
      <c r="A833" s="210"/>
      <c r="B833" s="210"/>
      <c r="C833" s="210"/>
      <c r="D833" s="210"/>
      <c r="E833" s="210"/>
      <c r="F833" s="210"/>
      <c r="G833" s="210"/>
      <c r="H833" s="210"/>
      <c r="I833" s="210"/>
      <c r="J833" s="214"/>
      <c r="K833" s="210"/>
      <c r="L833" s="210"/>
      <c r="M833" s="210"/>
      <c r="N833" s="210"/>
      <c r="O833" s="210"/>
      <c r="P833" s="210"/>
      <c r="Q833" s="210"/>
      <c r="R833" s="210"/>
      <c r="S833" s="210"/>
      <c r="T833" s="210"/>
      <c r="U833" s="210"/>
      <c r="V833" s="210"/>
      <c r="W833" s="210"/>
      <c r="X833" s="210"/>
      <c r="Y833" s="210"/>
    </row>
    <row r="834">
      <c r="A834" s="210"/>
      <c r="B834" s="210"/>
      <c r="C834" s="210"/>
      <c r="D834" s="210"/>
      <c r="E834" s="210"/>
      <c r="F834" s="210"/>
      <c r="G834" s="210"/>
      <c r="H834" s="210"/>
      <c r="I834" s="210"/>
      <c r="J834" s="214"/>
      <c r="K834" s="210"/>
      <c r="L834" s="210"/>
      <c r="M834" s="210"/>
      <c r="N834" s="210"/>
      <c r="O834" s="210"/>
      <c r="P834" s="210"/>
      <c r="Q834" s="210"/>
      <c r="R834" s="210"/>
      <c r="S834" s="210"/>
      <c r="T834" s="210"/>
      <c r="U834" s="210"/>
      <c r="V834" s="210"/>
      <c r="W834" s="210"/>
      <c r="X834" s="210"/>
      <c r="Y834" s="210"/>
    </row>
    <row r="835">
      <c r="A835" s="210"/>
      <c r="B835" s="210"/>
      <c r="C835" s="210"/>
      <c r="D835" s="210"/>
      <c r="E835" s="210"/>
      <c r="F835" s="210"/>
      <c r="G835" s="210"/>
      <c r="H835" s="210"/>
      <c r="I835" s="210"/>
      <c r="J835" s="214"/>
      <c r="K835" s="210"/>
      <c r="L835" s="210"/>
      <c r="M835" s="210"/>
      <c r="N835" s="210"/>
      <c r="O835" s="210"/>
      <c r="P835" s="210"/>
      <c r="Q835" s="210"/>
      <c r="R835" s="210"/>
      <c r="S835" s="210"/>
      <c r="T835" s="210"/>
      <c r="U835" s="210"/>
      <c r="V835" s="210"/>
      <c r="W835" s="210"/>
      <c r="X835" s="210"/>
      <c r="Y835" s="210"/>
    </row>
    <row r="836">
      <c r="A836" s="210"/>
      <c r="B836" s="210"/>
      <c r="C836" s="210"/>
      <c r="D836" s="210"/>
      <c r="E836" s="210"/>
      <c r="F836" s="210"/>
      <c r="G836" s="210"/>
      <c r="H836" s="210"/>
      <c r="I836" s="210"/>
      <c r="J836" s="214"/>
      <c r="K836" s="210"/>
      <c r="L836" s="210"/>
      <c r="M836" s="210"/>
      <c r="N836" s="210"/>
      <c r="O836" s="210"/>
      <c r="P836" s="210"/>
      <c r="Q836" s="210"/>
      <c r="R836" s="210"/>
      <c r="S836" s="210"/>
      <c r="T836" s="210"/>
      <c r="U836" s="210"/>
      <c r="V836" s="210"/>
      <c r="W836" s="210"/>
      <c r="X836" s="210"/>
      <c r="Y836" s="210"/>
    </row>
    <row r="837">
      <c r="A837" s="210"/>
      <c r="B837" s="210"/>
      <c r="C837" s="210"/>
      <c r="D837" s="210"/>
      <c r="E837" s="210"/>
      <c r="F837" s="210"/>
      <c r="G837" s="210"/>
      <c r="H837" s="210"/>
      <c r="I837" s="210"/>
      <c r="J837" s="214"/>
      <c r="K837" s="210"/>
      <c r="L837" s="210"/>
      <c r="M837" s="210"/>
      <c r="N837" s="210"/>
      <c r="O837" s="210"/>
      <c r="P837" s="210"/>
      <c r="Q837" s="210"/>
      <c r="R837" s="210"/>
      <c r="S837" s="210"/>
      <c r="T837" s="210"/>
      <c r="U837" s="210"/>
      <c r="V837" s="210"/>
      <c r="W837" s="210"/>
      <c r="X837" s="210"/>
      <c r="Y837" s="210"/>
    </row>
    <row r="838">
      <c r="A838" s="210"/>
      <c r="B838" s="210"/>
      <c r="C838" s="210"/>
      <c r="D838" s="210"/>
      <c r="E838" s="210"/>
      <c r="F838" s="210"/>
      <c r="G838" s="210"/>
      <c r="H838" s="210"/>
      <c r="I838" s="210"/>
      <c r="J838" s="214"/>
      <c r="K838" s="210"/>
      <c r="L838" s="210"/>
      <c r="M838" s="210"/>
      <c r="N838" s="210"/>
      <c r="O838" s="210"/>
      <c r="P838" s="210"/>
      <c r="Q838" s="210"/>
      <c r="R838" s="210"/>
      <c r="S838" s="210"/>
      <c r="T838" s="210"/>
      <c r="U838" s="210"/>
      <c r="V838" s="210"/>
      <c r="W838" s="210"/>
      <c r="X838" s="210"/>
      <c r="Y838" s="210"/>
    </row>
    <row r="839">
      <c r="A839" s="210"/>
      <c r="B839" s="210"/>
      <c r="C839" s="210"/>
      <c r="D839" s="210"/>
      <c r="E839" s="210"/>
      <c r="F839" s="210"/>
      <c r="G839" s="210"/>
      <c r="H839" s="210"/>
      <c r="I839" s="210"/>
      <c r="J839" s="214"/>
      <c r="K839" s="210"/>
      <c r="L839" s="210"/>
      <c r="M839" s="210"/>
      <c r="N839" s="210"/>
      <c r="O839" s="210"/>
      <c r="P839" s="210"/>
      <c r="Q839" s="210"/>
      <c r="R839" s="210"/>
      <c r="S839" s="210"/>
      <c r="T839" s="210"/>
      <c r="U839" s="210"/>
      <c r="V839" s="210"/>
      <c r="W839" s="210"/>
      <c r="X839" s="210"/>
      <c r="Y839" s="210"/>
    </row>
    <row r="840">
      <c r="A840" s="210"/>
      <c r="B840" s="210"/>
      <c r="C840" s="210"/>
      <c r="D840" s="210"/>
      <c r="E840" s="210"/>
      <c r="F840" s="210"/>
      <c r="G840" s="210"/>
      <c r="H840" s="210"/>
      <c r="I840" s="210"/>
      <c r="J840" s="214"/>
      <c r="K840" s="210"/>
      <c r="L840" s="210"/>
      <c r="M840" s="210"/>
      <c r="N840" s="210"/>
      <c r="O840" s="210"/>
      <c r="P840" s="210"/>
      <c r="Q840" s="210"/>
      <c r="R840" s="210"/>
      <c r="S840" s="210"/>
      <c r="T840" s="210"/>
      <c r="U840" s="210"/>
      <c r="V840" s="210"/>
      <c r="W840" s="210"/>
      <c r="X840" s="210"/>
      <c r="Y840" s="210"/>
    </row>
    <row r="841">
      <c r="A841" s="210"/>
      <c r="B841" s="210"/>
      <c r="C841" s="210"/>
      <c r="D841" s="210"/>
      <c r="E841" s="210"/>
      <c r="F841" s="210"/>
      <c r="G841" s="210"/>
      <c r="H841" s="210"/>
      <c r="I841" s="210"/>
      <c r="J841" s="214"/>
      <c r="K841" s="210"/>
      <c r="L841" s="210"/>
      <c r="M841" s="210"/>
      <c r="N841" s="210"/>
      <c r="O841" s="210"/>
      <c r="P841" s="210"/>
      <c r="Q841" s="210"/>
      <c r="R841" s="210"/>
      <c r="S841" s="210"/>
      <c r="T841" s="210"/>
      <c r="U841" s="210"/>
      <c r="V841" s="210"/>
      <c r="W841" s="210"/>
      <c r="X841" s="210"/>
      <c r="Y841" s="210"/>
    </row>
    <row r="842">
      <c r="A842" s="210"/>
      <c r="B842" s="210"/>
      <c r="C842" s="210"/>
      <c r="D842" s="210"/>
      <c r="E842" s="210"/>
      <c r="F842" s="210"/>
      <c r="G842" s="210"/>
      <c r="H842" s="210"/>
      <c r="I842" s="210"/>
      <c r="J842" s="214"/>
      <c r="K842" s="210"/>
      <c r="L842" s="210"/>
      <c r="M842" s="210"/>
      <c r="N842" s="210"/>
      <c r="O842" s="210"/>
      <c r="P842" s="210"/>
      <c r="Q842" s="210"/>
      <c r="R842" s="210"/>
      <c r="S842" s="210"/>
      <c r="T842" s="210"/>
      <c r="U842" s="210"/>
      <c r="V842" s="210"/>
      <c r="W842" s="210"/>
      <c r="X842" s="210"/>
      <c r="Y842" s="210"/>
    </row>
    <row r="843">
      <c r="A843" s="210"/>
      <c r="B843" s="210"/>
      <c r="C843" s="210"/>
      <c r="D843" s="210"/>
      <c r="E843" s="210"/>
      <c r="F843" s="210"/>
      <c r="G843" s="210"/>
      <c r="H843" s="210"/>
      <c r="I843" s="210"/>
      <c r="J843" s="214"/>
      <c r="K843" s="210"/>
      <c r="L843" s="210"/>
      <c r="M843" s="210"/>
      <c r="N843" s="210"/>
      <c r="O843" s="210"/>
      <c r="P843" s="210"/>
      <c r="Q843" s="210"/>
      <c r="R843" s="210"/>
      <c r="S843" s="210"/>
      <c r="T843" s="210"/>
      <c r="U843" s="210"/>
      <c r="V843" s="210"/>
      <c r="W843" s="210"/>
      <c r="X843" s="210"/>
      <c r="Y843" s="210"/>
    </row>
    <row r="844">
      <c r="A844" s="210"/>
      <c r="B844" s="210"/>
      <c r="C844" s="210"/>
      <c r="D844" s="210"/>
      <c r="E844" s="210"/>
      <c r="F844" s="210"/>
      <c r="G844" s="210"/>
      <c r="H844" s="210"/>
      <c r="I844" s="210"/>
      <c r="J844" s="214"/>
      <c r="K844" s="210"/>
      <c r="L844" s="210"/>
      <c r="M844" s="210"/>
      <c r="N844" s="210"/>
      <c r="O844" s="210"/>
      <c r="P844" s="210"/>
      <c r="Q844" s="210"/>
      <c r="R844" s="210"/>
      <c r="S844" s="210"/>
      <c r="T844" s="210"/>
      <c r="U844" s="210"/>
      <c r="V844" s="210"/>
      <c r="W844" s="210"/>
      <c r="X844" s="210"/>
      <c r="Y844" s="210"/>
    </row>
    <row r="845">
      <c r="A845" s="210"/>
      <c r="B845" s="210"/>
      <c r="C845" s="210"/>
      <c r="D845" s="210"/>
      <c r="E845" s="210"/>
      <c r="F845" s="210"/>
      <c r="G845" s="210"/>
      <c r="H845" s="210"/>
      <c r="I845" s="210"/>
      <c r="J845" s="214"/>
      <c r="K845" s="210"/>
      <c r="L845" s="210"/>
      <c r="M845" s="210"/>
      <c r="N845" s="210"/>
      <c r="O845" s="210"/>
      <c r="P845" s="210"/>
      <c r="Q845" s="210"/>
      <c r="R845" s="210"/>
      <c r="S845" s="210"/>
      <c r="T845" s="210"/>
      <c r="U845" s="210"/>
      <c r="V845" s="210"/>
      <c r="W845" s="210"/>
      <c r="X845" s="210"/>
      <c r="Y845" s="210"/>
    </row>
    <row r="846">
      <c r="A846" s="210"/>
      <c r="B846" s="210"/>
      <c r="C846" s="210"/>
      <c r="D846" s="210"/>
      <c r="E846" s="210"/>
      <c r="F846" s="210"/>
      <c r="G846" s="210"/>
      <c r="H846" s="210"/>
      <c r="I846" s="210"/>
      <c r="J846" s="214"/>
      <c r="K846" s="210"/>
      <c r="L846" s="210"/>
      <c r="M846" s="210"/>
      <c r="N846" s="210"/>
      <c r="O846" s="210"/>
      <c r="P846" s="210"/>
      <c r="Q846" s="210"/>
      <c r="R846" s="210"/>
      <c r="S846" s="210"/>
      <c r="T846" s="210"/>
      <c r="U846" s="210"/>
      <c r="V846" s="210"/>
      <c r="W846" s="210"/>
      <c r="X846" s="210"/>
      <c r="Y846" s="210"/>
    </row>
    <row r="847">
      <c r="A847" s="210"/>
      <c r="B847" s="210"/>
      <c r="C847" s="210"/>
      <c r="D847" s="210"/>
      <c r="E847" s="210"/>
      <c r="F847" s="210"/>
      <c r="G847" s="210"/>
      <c r="H847" s="210"/>
      <c r="I847" s="210"/>
      <c r="J847" s="214"/>
      <c r="K847" s="210"/>
      <c r="L847" s="210"/>
      <c r="M847" s="210"/>
      <c r="N847" s="210"/>
      <c r="O847" s="210"/>
      <c r="P847" s="210"/>
      <c r="Q847" s="210"/>
      <c r="R847" s="210"/>
      <c r="S847" s="210"/>
      <c r="T847" s="210"/>
      <c r="U847" s="210"/>
      <c r="V847" s="210"/>
      <c r="W847" s="210"/>
      <c r="X847" s="210"/>
      <c r="Y847" s="210"/>
    </row>
    <row r="848">
      <c r="A848" s="210"/>
      <c r="B848" s="210"/>
      <c r="C848" s="210"/>
      <c r="D848" s="210"/>
      <c r="E848" s="210"/>
      <c r="F848" s="210"/>
      <c r="G848" s="210"/>
      <c r="H848" s="210"/>
      <c r="I848" s="210"/>
      <c r="J848" s="214"/>
      <c r="K848" s="210"/>
      <c r="L848" s="210"/>
      <c r="M848" s="210"/>
      <c r="N848" s="210"/>
      <c r="O848" s="210"/>
      <c r="P848" s="210"/>
      <c r="Q848" s="210"/>
      <c r="R848" s="210"/>
      <c r="S848" s="210"/>
      <c r="T848" s="210"/>
      <c r="U848" s="210"/>
      <c r="V848" s="210"/>
      <c r="W848" s="210"/>
      <c r="X848" s="210"/>
      <c r="Y848" s="210"/>
    </row>
    <row r="849">
      <c r="A849" s="210"/>
      <c r="B849" s="210"/>
      <c r="C849" s="210"/>
      <c r="D849" s="210"/>
      <c r="E849" s="210"/>
      <c r="F849" s="210"/>
      <c r="G849" s="210"/>
      <c r="H849" s="210"/>
      <c r="I849" s="210"/>
      <c r="J849" s="214"/>
      <c r="K849" s="210"/>
      <c r="L849" s="210"/>
      <c r="M849" s="210"/>
      <c r="N849" s="210"/>
      <c r="O849" s="210"/>
      <c r="P849" s="210"/>
      <c r="Q849" s="210"/>
      <c r="R849" s="210"/>
      <c r="S849" s="210"/>
      <c r="T849" s="210"/>
      <c r="U849" s="210"/>
      <c r="V849" s="210"/>
      <c r="W849" s="210"/>
      <c r="X849" s="210"/>
      <c r="Y849" s="210"/>
    </row>
    <row r="850">
      <c r="A850" s="210"/>
      <c r="B850" s="210"/>
      <c r="C850" s="210"/>
      <c r="D850" s="210"/>
      <c r="E850" s="210"/>
      <c r="F850" s="210"/>
      <c r="G850" s="210"/>
      <c r="H850" s="210"/>
      <c r="I850" s="210"/>
      <c r="J850" s="214"/>
      <c r="K850" s="210"/>
      <c r="L850" s="210"/>
      <c r="M850" s="210"/>
      <c r="N850" s="210"/>
      <c r="O850" s="210"/>
      <c r="P850" s="210"/>
      <c r="Q850" s="210"/>
      <c r="R850" s="210"/>
      <c r="S850" s="210"/>
      <c r="T850" s="210"/>
      <c r="U850" s="210"/>
      <c r="V850" s="210"/>
      <c r="W850" s="210"/>
      <c r="X850" s="210"/>
      <c r="Y850" s="210"/>
    </row>
    <row r="851">
      <c r="A851" s="210"/>
      <c r="B851" s="210"/>
      <c r="C851" s="210"/>
      <c r="D851" s="210"/>
      <c r="E851" s="210"/>
      <c r="F851" s="210"/>
      <c r="G851" s="210"/>
      <c r="H851" s="210"/>
      <c r="I851" s="210"/>
      <c r="J851" s="214"/>
      <c r="K851" s="210"/>
      <c r="L851" s="210"/>
      <c r="M851" s="210"/>
      <c r="N851" s="210"/>
      <c r="O851" s="210"/>
      <c r="P851" s="210"/>
      <c r="Q851" s="210"/>
      <c r="R851" s="210"/>
      <c r="S851" s="210"/>
      <c r="T851" s="210"/>
      <c r="U851" s="210"/>
      <c r="V851" s="210"/>
      <c r="W851" s="210"/>
      <c r="X851" s="210"/>
      <c r="Y851" s="210"/>
    </row>
    <row r="852">
      <c r="A852" s="210"/>
      <c r="B852" s="210"/>
      <c r="C852" s="210"/>
      <c r="D852" s="210"/>
      <c r="E852" s="210"/>
      <c r="F852" s="210"/>
      <c r="G852" s="210"/>
      <c r="H852" s="210"/>
      <c r="I852" s="210"/>
      <c r="J852" s="214"/>
      <c r="K852" s="210"/>
      <c r="L852" s="210"/>
      <c r="M852" s="210"/>
      <c r="N852" s="210"/>
      <c r="O852" s="210"/>
      <c r="P852" s="210"/>
      <c r="Q852" s="210"/>
      <c r="R852" s="210"/>
      <c r="S852" s="210"/>
      <c r="T852" s="210"/>
      <c r="U852" s="210"/>
      <c r="V852" s="210"/>
      <c r="W852" s="210"/>
      <c r="X852" s="210"/>
      <c r="Y852" s="210"/>
    </row>
    <row r="853">
      <c r="A853" s="210"/>
      <c r="B853" s="210"/>
      <c r="C853" s="210"/>
      <c r="D853" s="210"/>
      <c r="E853" s="210"/>
      <c r="F853" s="210"/>
      <c r="G853" s="210"/>
      <c r="H853" s="210"/>
      <c r="I853" s="210"/>
      <c r="J853" s="214"/>
      <c r="K853" s="210"/>
      <c r="L853" s="210"/>
      <c r="M853" s="210"/>
      <c r="N853" s="210"/>
      <c r="O853" s="210"/>
      <c r="P853" s="210"/>
      <c r="Q853" s="210"/>
      <c r="R853" s="210"/>
      <c r="S853" s="210"/>
      <c r="T853" s="210"/>
      <c r="U853" s="210"/>
      <c r="V853" s="210"/>
      <c r="W853" s="210"/>
      <c r="X853" s="210"/>
      <c r="Y853" s="210"/>
    </row>
    <row r="854">
      <c r="A854" s="210"/>
      <c r="B854" s="210"/>
      <c r="C854" s="210"/>
      <c r="D854" s="210"/>
      <c r="E854" s="210"/>
      <c r="F854" s="210"/>
      <c r="G854" s="210"/>
      <c r="H854" s="210"/>
      <c r="I854" s="210"/>
      <c r="J854" s="214"/>
      <c r="K854" s="210"/>
      <c r="L854" s="210"/>
      <c r="M854" s="210"/>
      <c r="N854" s="210"/>
      <c r="O854" s="210"/>
      <c r="P854" s="210"/>
      <c r="Q854" s="210"/>
      <c r="R854" s="210"/>
      <c r="S854" s="210"/>
      <c r="T854" s="210"/>
      <c r="U854" s="210"/>
      <c r="V854" s="210"/>
      <c r="W854" s="210"/>
      <c r="X854" s="210"/>
      <c r="Y854" s="210"/>
    </row>
    <row r="855">
      <c r="A855" s="210"/>
      <c r="B855" s="210"/>
      <c r="C855" s="210"/>
      <c r="D855" s="210"/>
      <c r="E855" s="210"/>
      <c r="F855" s="210"/>
      <c r="G855" s="210"/>
      <c r="H855" s="210"/>
      <c r="I855" s="210"/>
      <c r="J855" s="214"/>
      <c r="K855" s="210"/>
      <c r="L855" s="210"/>
      <c r="M855" s="210"/>
      <c r="N855" s="210"/>
      <c r="O855" s="210"/>
      <c r="P855" s="210"/>
      <c r="Q855" s="210"/>
      <c r="R855" s="210"/>
      <c r="S855" s="210"/>
      <c r="T855" s="210"/>
      <c r="U855" s="210"/>
      <c r="V855" s="210"/>
      <c r="W855" s="210"/>
      <c r="X855" s="210"/>
      <c r="Y855" s="210"/>
    </row>
    <row r="856">
      <c r="A856" s="210"/>
      <c r="B856" s="210"/>
      <c r="C856" s="210"/>
      <c r="D856" s="210"/>
      <c r="E856" s="210"/>
      <c r="F856" s="210"/>
      <c r="G856" s="210"/>
      <c r="H856" s="210"/>
      <c r="I856" s="210"/>
      <c r="J856" s="214"/>
      <c r="K856" s="210"/>
      <c r="L856" s="210"/>
      <c r="M856" s="210"/>
      <c r="N856" s="210"/>
      <c r="O856" s="210"/>
      <c r="P856" s="210"/>
      <c r="Q856" s="210"/>
      <c r="R856" s="210"/>
      <c r="S856" s="210"/>
      <c r="T856" s="210"/>
      <c r="U856" s="210"/>
      <c r="V856" s="210"/>
      <c r="W856" s="210"/>
      <c r="X856" s="210"/>
      <c r="Y856" s="210"/>
    </row>
    <row r="857">
      <c r="A857" s="210"/>
      <c r="B857" s="210"/>
      <c r="C857" s="210"/>
      <c r="D857" s="210"/>
      <c r="E857" s="210"/>
      <c r="F857" s="210"/>
      <c r="G857" s="210"/>
      <c r="H857" s="210"/>
      <c r="I857" s="210"/>
      <c r="J857" s="214"/>
      <c r="K857" s="210"/>
      <c r="L857" s="210"/>
      <c r="M857" s="210"/>
      <c r="N857" s="210"/>
      <c r="O857" s="210"/>
      <c r="P857" s="210"/>
      <c r="Q857" s="210"/>
      <c r="R857" s="210"/>
      <c r="S857" s="210"/>
      <c r="T857" s="210"/>
      <c r="U857" s="210"/>
      <c r="V857" s="210"/>
      <c r="W857" s="210"/>
      <c r="X857" s="210"/>
      <c r="Y857" s="210"/>
    </row>
    <row r="858">
      <c r="A858" s="210"/>
      <c r="B858" s="210"/>
      <c r="C858" s="210"/>
      <c r="D858" s="210"/>
      <c r="E858" s="210"/>
      <c r="F858" s="210"/>
      <c r="G858" s="210"/>
      <c r="H858" s="210"/>
      <c r="I858" s="210"/>
      <c r="J858" s="214"/>
      <c r="K858" s="210"/>
      <c r="L858" s="210"/>
      <c r="M858" s="210"/>
      <c r="N858" s="210"/>
      <c r="O858" s="210"/>
      <c r="P858" s="210"/>
      <c r="Q858" s="210"/>
      <c r="R858" s="210"/>
      <c r="S858" s="210"/>
      <c r="T858" s="210"/>
      <c r="U858" s="210"/>
      <c r="V858" s="210"/>
      <c r="W858" s="210"/>
      <c r="X858" s="210"/>
      <c r="Y858" s="210"/>
    </row>
    <row r="859">
      <c r="A859" s="210"/>
      <c r="B859" s="210"/>
      <c r="C859" s="210"/>
      <c r="D859" s="210"/>
      <c r="E859" s="210"/>
      <c r="F859" s="210"/>
      <c r="G859" s="210"/>
      <c r="H859" s="210"/>
      <c r="I859" s="210"/>
      <c r="J859" s="214"/>
      <c r="K859" s="210"/>
      <c r="L859" s="210"/>
      <c r="M859" s="210"/>
      <c r="N859" s="210"/>
      <c r="O859" s="210"/>
      <c r="P859" s="210"/>
      <c r="Q859" s="210"/>
      <c r="R859" s="210"/>
      <c r="S859" s="210"/>
      <c r="T859" s="210"/>
      <c r="U859" s="210"/>
      <c r="V859" s="210"/>
      <c r="W859" s="210"/>
      <c r="X859" s="210"/>
      <c r="Y859" s="210"/>
    </row>
    <row r="860">
      <c r="A860" s="210"/>
      <c r="B860" s="210"/>
      <c r="C860" s="210"/>
      <c r="D860" s="210"/>
      <c r="E860" s="210"/>
      <c r="F860" s="210"/>
      <c r="G860" s="210"/>
      <c r="H860" s="210"/>
      <c r="I860" s="210"/>
      <c r="J860" s="214"/>
      <c r="K860" s="210"/>
      <c r="L860" s="210"/>
      <c r="M860" s="210"/>
      <c r="N860" s="210"/>
      <c r="O860" s="210"/>
      <c r="P860" s="210"/>
      <c r="Q860" s="210"/>
      <c r="R860" s="210"/>
      <c r="S860" s="210"/>
      <c r="T860" s="210"/>
      <c r="U860" s="210"/>
      <c r="V860" s="210"/>
      <c r="W860" s="210"/>
      <c r="X860" s="210"/>
      <c r="Y860" s="210"/>
    </row>
    <row r="861">
      <c r="A861" s="210"/>
      <c r="B861" s="210"/>
      <c r="C861" s="210"/>
      <c r="D861" s="210"/>
      <c r="E861" s="210"/>
      <c r="F861" s="210"/>
      <c r="G861" s="210"/>
      <c r="H861" s="210"/>
      <c r="I861" s="210"/>
      <c r="J861" s="214"/>
      <c r="K861" s="210"/>
      <c r="L861" s="210"/>
      <c r="M861" s="210"/>
      <c r="N861" s="210"/>
      <c r="O861" s="210"/>
      <c r="P861" s="210"/>
      <c r="Q861" s="210"/>
      <c r="R861" s="210"/>
      <c r="S861" s="210"/>
      <c r="T861" s="210"/>
      <c r="U861" s="210"/>
      <c r="V861" s="210"/>
      <c r="W861" s="210"/>
      <c r="X861" s="210"/>
      <c r="Y861" s="210"/>
    </row>
    <row r="862">
      <c r="A862" s="210"/>
      <c r="B862" s="210"/>
      <c r="C862" s="210"/>
      <c r="D862" s="210"/>
      <c r="E862" s="210"/>
      <c r="F862" s="210"/>
      <c r="G862" s="210"/>
      <c r="H862" s="210"/>
      <c r="I862" s="210"/>
      <c r="J862" s="214"/>
      <c r="K862" s="210"/>
      <c r="L862" s="210"/>
      <c r="M862" s="210"/>
      <c r="N862" s="210"/>
      <c r="O862" s="210"/>
      <c r="P862" s="210"/>
      <c r="Q862" s="210"/>
      <c r="R862" s="210"/>
      <c r="S862" s="210"/>
      <c r="T862" s="210"/>
      <c r="U862" s="210"/>
      <c r="V862" s="210"/>
      <c r="W862" s="210"/>
      <c r="X862" s="210"/>
      <c r="Y862" s="210"/>
    </row>
    <row r="863">
      <c r="A863" s="210"/>
      <c r="B863" s="210"/>
      <c r="C863" s="210"/>
      <c r="D863" s="210"/>
      <c r="E863" s="210"/>
      <c r="F863" s="210"/>
      <c r="G863" s="210"/>
      <c r="H863" s="210"/>
      <c r="I863" s="210"/>
      <c r="J863" s="214"/>
      <c r="K863" s="210"/>
      <c r="L863" s="210"/>
      <c r="M863" s="210"/>
      <c r="N863" s="210"/>
      <c r="O863" s="210"/>
      <c r="P863" s="210"/>
      <c r="Q863" s="210"/>
      <c r="R863" s="210"/>
      <c r="S863" s="210"/>
      <c r="T863" s="210"/>
      <c r="U863" s="210"/>
      <c r="V863" s="210"/>
      <c r="W863" s="210"/>
      <c r="X863" s="210"/>
      <c r="Y863" s="210"/>
    </row>
    <row r="864">
      <c r="A864" s="210"/>
      <c r="B864" s="210"/>
      <c r="C864" s="210"/>
      <c r="D864" s="210"/>
      <c r="E864" s="210"/>
      <c r="F864" s="210"/>
      <c r="G864" s="210"/>
      <c r="H864" s="210"/>
      <c r="I864" s="210"/>
      <c r="J864" s="214"/>
      <c r="K864" s="210"/>
      <c r="L864" s="210"/>
      <c r="M864" s="210"/>
      <c r="N864" s="210"/>
      <c r="O864" s="210"/>
      <c r="P864" s="210"/>
      <c r="Q864" s="210"/>
      <c r="R864" s="210"/>
      <c r="S864" s="210"/>
      <c r="T864" s="210"/>
      <c r="U864" s="210"/>
      <c r="V864" s="210"/>
      <c r="W864" s="210"/>
      <c r="X864" s="210"/>
      <c r="Y864" s="210"/>
    </row>
    <row r="865">
      <c r="A865" s="210"/>
      <c r="B865" s="210"/>
      <c r="C865" s="210"/>
      <c r="D865" s="210"/>
      <c r="E865" s="210"/>
      <c r="F865" s="210"/>
      <c r="G865" s="210"/>
      <c r="H865" s="210"/>
      <c r="I865" s="210"/>
      <c r="J865" s="214"/>
      <c r="K865" s="210"/>
      <c r="L865" s="210"/>
      <c r="M865" s="210"/>
      <c r="N865" s="210"/>
      <c r="O865" s="210"/>
      <c r="P865" s="210"/>
      <c r="Q865" s="210"/>
      <c r="R865" s="210"/>
      <c r="S865" s="210"/>
      <c r="T865" s="210"/>
      <c r="U865" s="210"/>
      <c r="V865" s="210"/>
      <c r="W865" s="210"/>
      <c r="X865" s="210"/>
      <c r="Y865" s="210"/>
    </row>
    <row r="866">
      <c r="A866" s="210"/>
      <c r="B866" s="210"/>
      <c r="C866" s="210"/>
      <c r="D866" s="210"/>
      <c r="E866" s="210"/>
      <c r="F866" s="210"/>
      <c r="G866" s="210"/>
      <c r="H866" s="210"/>
      <c r="I866" s="210"/>
      <c r="J866" s="214"/>
      <c r="K866" s="210"/>
      <c r="L866" s="210"/>
      <c r="M866" s="210"/>
      <c r="N866" s="210"/>
      <c r="O866" s="210"/>
      <c r="P866" s="210"/>
      <c r="Q866" s="210"/>
      <c r="R866" s="210"/>
      <c r="S866" s="210"/>
      <c r="T866" s="210"/>
      <c r="U866" s="210"/>
      <c r="V866" s="210"/>
      <c r="W866" s="210"/>
      <c r="X866" s="210"/>
      <c r="Y866" s="210"/>
    </row>
    <row r="867">
      <c r="A867" s="210"/>
      <c r="B867" s="210"/>
      <c r="C867" s="210"/>
      <c r="D867" s="210"/>
      <c r="E867" s="210"/>
      <c r="F867" s="210"/>
      <c r="G867" s="210"/>
      <c r="H867" s="210"/>
      <c r="I867" s="210"/>
      <c r="J867" s="214"/>
      <c r="K867" s="210"/>
      <c r="L867" s="210"/>
      <c r="M867" s="210"/>
      <c r="N867" s="210"/>
      <c r="O867" s="210"/>
      <c r="P867" s="210"/>
      <c r="Q867" s="210"/>
      <c r="R867" s="210"/>
      <c r="S867" s="210"/>
      <c r="T867" s="210"/>
      <c r="U867" s="210"/>
      <c r="V867" s="210"/>
      <c r="W867" s="210"/>
      <c r="X867" s="210"/>
      <c r="Y867" s="210"/>
    </row>
    <row r="868">
      <c r="A868" s="210"/>
      <c r="B868" s="210"/>
      <c r="C868" s="210"/>
      <c r="D868" s="210"/>
      <c r="E868" s="210"/>
      <c r="F868" s="210"/>
      <c r="G868" s="210"/>
      <c r="H868" s="210"/>
      <c r="I868" s="210"/>
      <c r="J868" s="214"/>
      <c r="K868" s="210"/>
      <c r="L868" s="210"/>
      <c r="M868" s="210"/>
      <c r="N868" s="210"/>
      <c r="O868" s="210"/>
      <c r="P868" s="210"/>
      <c r="Q868" s="210"/>
      <c r="R868" s="210"/>
      <c r="S868" s="210"/>
      <c r="T868" s="210"/>
      <c r="U868" s="210"/>
      <c r="V868" s="210"/>
      <c r="W868" s="210"/>
      <c r="X868" s="210"/>
      <c r="Y868" s="210"/>
    </row>
    <row r="869">
      <c r="A869" s="210"/>
      <c r="B869" s="210"/>
      <c r="C869" s="210"/>
      <c r="D869" s="210"/>
      <c r="E869" s="210"/>
      <c r="F869" s="210"/>
      <c r="G869" s="210"/>
      <c r="H869" s="210"/>
      <c r="I869" s="210"/>
      <c r="J869" s="214"/>
      <c r="K869" s="210"/>
      <c r="L869" s="210"/>
      <c r="M869" s="210"/>
      <c r="N869" s="210"/>
      <c r="O869" s="210"/>
      <c r="P869" s="210"/>
      <c r="Q869" s="210"/>
      <c r="R869" s="210"/>
      <c r="S869" s="210"/>
      <c r="T869" s="210"/>
      <c r="U869" s="210"/>
      <c r="V869" s="210"/>
      <c r="W869" s="210"/>
      <c r="X869" s="210"/>
      <c r="Y869" s="210"/>
    </row>
    <row r="870">
      <c r="A870" s="210"/>
      <c r="B870" s="210"/>
      <c r="C870" s="210"/>
      <c r="D870" s="210"/>
      <c r="E870" s="210"/>
      <c r="F870" s="210"/>
      <c r="G870" s="210"/>
      <c r="H870" s="210"/>
      <c r="I870" s="210"/>
      <c r="J870" s="214"/>
      <c r="K870" s="210"/>
      <c r="L870" s="210"/>
      <c r="M870" s="210"/>
      <c r="N870" s="210"/>
      <c r="O870" s="210"/>
      <c r="P870" s="210"/>
      <c r="Q870" s="210"/>
      <c r="R870" s="210"/>
      <c r="S870" s="210"/>
      <c r="T870" s="210"/>
      <c r="U870" s="210"/>
      <c r="V870" s="210"/>
      <c r="W870" s="210"/>
      <c r="X870" s="210"/>
      <c r="Y870" s="210"/>
    </row>
    <row r="871">
      <c r="A871" s="210"/>
      <c r="B871" s="210"/>
      <c r="C871" s="210"/>
      <c r="D871" s="210"/>
      <c r="E871" s="210"/>
      <c r="F871" s="210"/>
      <c r="G871" s="210"/>
      <c r="H871" s="210"/>
      <c r="I871" s="210"/>
      <c r="J871" s="214"/>
      <c r="K871" s="210"/>
      <c r="L871" s="210"/>
      <c r="M871" s="210"/>
      <c r="N871" s="210"/>
      <c r="O871" s="210"/>
      <c r="P871" s="210"/>
      <c r="Q871" s="210"/>
      <c r="R871" s="210"/>
      <c r="S871" s="210"/>
      <c r="T871" s="210"/>
      <c r="U871" s="210"/>
      <c r="V871" s="210"/>
      <c r="W871" s="210"/>
      <c r="X871" s="210"/>
      <c r="Y871" s="210"/>
    </row>
    <row r="872">
      <c r="A872" s="210"/>
      <c r="B872" s="210"/>
      <c r="C872" s="210"/>
      <c r="D872" s="210"/>
      <c r="E872" s="210"/>
      <c r="F872" s="210"/>
      <c r="G872" s="210"/>
      <c r="H872" s="210"/>
      <c r="I872" s="210"/>
      <c r="J872" s="214"/>
      <c r="K872" s="210"/>
      <c r="L872" s="210"/>
      <c r="M872" s="210"/>
      <c r="N872" s="210"/>
      <c r="O872" s="210"/>
      <c r="P872" s="210"/>
      <c r="Q872" s="210"/>
      <c r="R872" s="210"/>
      <c r="S872" s="210"/>
      <c r="T872" s="210"/>
      <c r="U872" s="210"/>
      <c r="V872" s="210"/>
      <c r="W872" s="210"/>
      <c r="X872" s="210"/>
      <c r="Y872" s="210"/>
    </row>
    <row r="873">
      <c r="A873" s="210"/>
      <c r="B873" s="210"/>
      <c r="C873" s="210"/>
      <c r="D873" s="210"/>
      <c r="E873" s="210"/>
      <c r="F873" s="210"/>
      <c r="G873" s="210"/>
      <c r="H873" s="210"/>
      <c r="I873" s="210"/>
      <c r="J873" s="214"/>
      <c r="K873" s="210"/>
      <c r="L873" s="210"/>
      <c r="M873" s="210"/>
      <c r="N873" s="210"/>
      <c r="O873" s="210"/>
      <c r="P873" s="210"/>
      <c r="Q873" s="210"/>
      <c r="R873" s="210"/>
      <c r="S873" s="210"/>
      <c r="T873" s="210"/>
      <c r="U873" s="210"/>
      <c r="V873" s="210"/>
      <c r="W873" s="210"/>
      <c r="X873" s="210"/>
      <c r="Y873" s="210"/>
    </row>
    <row r="874">
      <c r="A874" s="210"/>
      <c r="B874" s="210"/>
      <c r="C874" s="210"/>
      <c r="D874" s="210"/>
      <c r="E874" s="210"/>
      <c r="F874" s="210"/>
      <c r="G874" s="210"/>
      <c r="H874" s="210"/>
      <c r="I874" s="210"/>
      <c r="J874" s="214"/>
      <c r="K874" s="210"/>
      <c r="L874" s="210"/>
      <c r="M874" s="210"/>
      <c r="N874" s="210"/>
      <c r="O874" s="210"/>
      <c r="P874" s="210"/>
      <c r="Q874" s="210"/>
      <c r="R874" s="210"/>
      <c r="S874" s="210"/>
      <c r="T874" s="210"/>
      <c r="U874" s="210"/>
      <c r="V874" s="210"/>
      <c r="W874" s="210"/>
      <c r="X874" s="210"/>
      <c r="Y874" s="210"/>
    </row>
    <row r="875">
      <c r="A875" s="210"/>
      <c r="B875" s="210"/>
      <c r="C875" s="210"/>
      <c r="D875" s="210"/>
      <c r="E875" s="210"/>
      <c r="F875" s="210"/>
      <c r="G875" s="210"/>
      <c r="H875" s="210"/>
      <c r="I875" s="210"/>
      <c r="J875" s="214"/>
      <c r="K875" s="210"/>
      <c r="L875" s="210"/>
      <c r="M875" s="210"/>
      <c r="N875" s="210"/>
      <c r="O875" s="210"/>
      <c r="P875" s="210"/>
      <c r="Q875" s="210"/>
      <c r="R875" s="210"/>
      <c r="S875" s="210"/>
      <c r="T875" s="210"/>
      <c r="U875" s="210"/>
      <c r="V875" s="210"/>
      <c r="W875" s="210"/>
      <c r="X875" s="210"/>
      <c r="Y875" s="210"/>
    </row>
    <row r="876">
      <c r="A876" s="210"/>
      <c r="B876" s="210"/>
      <c r="C876" s="210"/>
      <c r="D876" s="210"/>
      <c r="E876" s="210"/>
      <c r="F876" s="210"/>
      <c r="G876" s="210"/>
      <c r="H876" s="210"/>
      <c r="I876" s="210"/>
      <c r="J876" s="214"/>
      <c r="K876" s="210"/>
      <c r="L876" s="210"/>
      <c r="M876" s="210"/>
      <c r="N876" s="210"/>
      <c r="O876" s="210"/>
      <c r="P876" s="210"/>
      <c r="Q876" s="210"/>
      <c r="R876" s="210"/>
      <c r="S876" s="210"/>
      <c r="T876" s="210"/>
      <c r="U876" s="210"/>
      <c r="V876" s="210"/>
      <c r="W876" s="210"/>
      <c r="X876" s="210"/>
      <c r="Y876" s="210"/>
    </row>
    <row r="877">
      <c r="A877" s="210"/>
      <c r="B877" s="210"/>
      <c r="C877" s="210"/>
      <c r="D877" s="210"/>
      <c r="E877" s="210"/>
      <c r="F877" s="210"/>
      <c r="G877" s="210"/>
      <c r="H877" s="210"/>
      <c r="I877" s="210"/>
      <c r="J877" s="214"/>
      <c r="K877" s="210"/>
      <c r="L877" s="210"/>
      <c r="M877" s="210"/>
      <c r="N877" s="210"/>
      <c r="O877" s="210"/>
      <c r="P877" s="210"/>
      <c r="Q877" s="210"/>
      <c r="R877" s="210"/>
      <c r="S877" s="210"/>
      <c r="T877" s="210"/>
      <c r="U877" s="210"/>
      <c r="V877" s="210"/>
      <c r="W877" s="210"/>
      <c r="X877" s="210"/>
      <c r="Y877" s="210"/>
    </row>
    <row r="878">
      <c r="A878" s="210"/>
      <c r="B878" s="210"/>
      <c r="C878" s="210"/>
      <c r="D878" s="210"/>
      <c r="E878" s="210"/>
      <c r="F878" s="210"/>
      <c r="G878" s="210"/>
      <c r="H878" s="210"/>
      <c r="I878" s="210"/>
      <c r="J878" s="214"/>
      <c r="K878" s="210"/>
      <c r="L878" s="210"/>
      <c r="M878" s="210"/>
      <c r="N878" s="210"/>
      <c r="O878" s="210"/>
      <c r="P878" s="210"/>
      <c r="Q878" s="210"/>
      <c r="R878" s="210"/>
      <c r="S878" s="210"/>
      <c r="T878" s="210"/>
      <c r="U878" s="210"/>
      <c r="V878" s="210"/>
      <c r="W878" s="210"/>
      <c r="X878" s="210"/>
      <c r="Y878" s="210"/>
    </row>
    <row r="879">
      <c r="A879" s="210"/>
      <c r="B879" s="210"/>
      <c r="C879" s="210"/>
      <c r="D879" s="210"/>
      <c r="E879" s="210"/>
      <c r="F879" s="210"/>
      <c r="G879" s="210"/>
      <c r="H879" s="210"/>
      <c r="I879" s="210"/>
      <c r="J879" s="214"/>
      <c r="K879" s="210"/>
      <c r="L879" s="210"/>
      <c r="M879" s="210"/>
      <c r="N879" s="210"/>
      <c r="O879" s="210"/>
      <c r="P879" s="210"/>
      <c r="Q879" s="210"/>
      <c r="R879" s="210"/>
      <c r="S879" s="210"/>
      <c r="T879" s="210"/>
      <c r="U879" s="210"/>
      <c r="V879" s="210"/>
      <c r="W879" s="210"/>
      <c r="X879" s="210"/>
      <c r="Y879" s="210"/>
    </row>
    <row r="880">
      <c r="A880" s="210"/>
      <c r="B880" s="210"/>
      <c r="C880" s="210"/>
      <c r="D880" s="210"/>
      <c r="E880" s="210"/>
      <c r="F880" s="210"/>
      <c r="G880" s="210"/>
      <c r="H880" s="210"/>
      <c r="I880" s="210"/>
      <c r="J880" s="214"/>
      <c r="K880" s="210"/>
      <c r="L880" s="210"/>
      <c r="M880" s="210"/>
      <c r="N880" s="210"/>
      <c r="O880" s="210"/>
      <c r="P880" s="210"/>
      <c r="Q880" s="210"/>
      <c r="R880" s="210"/>
      <c r="S880" s="210"/>
      <c r="T880" s="210"/>
      <c r="U880" s="210"/>
      <c r="V880" s="210"/>
      <c r="W880" s="210"/>
      <c r="X880" s="210"/>
      <c r="Y880" s="210"/>
    </row>
    <row r="881">
      <c r="A881" s="210"/>
      <c r="B881" s="210"/>
      <c r="C881" s="210"/>
      <c r="D881" s="210"/>
      <c r="E881" s="210"/>
      <c r="F881" s="210"/>
      <c r="G881" s="210"/>
      <c r="H881" s="210"/>
      <c r="I881" s="210"/>
      <c r="J881" s="214"/>
      <c r="K881" s="210"/>
      <c r="L881" s="210"/>
      <c r="M881" s="210"/>
      <c r="N881" s="210"/>
      <c r="O881" s="210"/>
      <c r="P881" s="210"/>
      <c r="Q881" s="210"/>
      <c r="R881" s="210"/>
      <c r="S881" s="210"/>
      <c r="T881" s="210"/>
      <c r="U881" s="210"/>
      <c r="V881" s="210"/>
      <c r="W881" s="210"/>
      <c r="X881" s="210"/>
      <c r="Y881" s="210"/>
    </row>
    <row r="882">
      <c r="A882" s="210"/>
      <c r="B882" s="210"/>
      <c r="C882" s="210"/>
      <c r="D882" s="210"/>
      <c r="E882" s="210"/>
      <c r="F882" s="210"/>
      <c r="G882" s="210"/>
      <c r="H882" s="210"/>
      <c r="I882" s="210"/>
      <c r="J882" s="214"/>
      <c r="K882" s="210"/>
      <c r="L882" s="210"/>
      <c r="M882" s="210"/>
      <c r="N882" s="210"/>
      <c r="O882" s="210"/>
      <c r="P882" s="210"/>
      <c r="Q882" s="210"/>
      <c r="R882" s="210"/>
      <c r="S882" s="210"/>
      <c r="T882" s="210"/>
      <c r="U882" s="210"/>
      <c r="V882" s="210"/>
      <c r="W882" s="210"/>
      <c r="X882" s="210"/>
      <c r="Y882" s="210"/>
    </row>
    <row r="883">
      <c r="A883" s="210"/>
      <c r="B883" s="210"/>
      <c r="C883" s="210"/>
      <c r="D883" s="210"/>
      <c r="E883" s="210"/>
      <c r="F883" s="210"/>
      <c r="G883" s="210"/>
      <c r="H883" s="210"/>
      <c r="I883" s="210"/>
      <c r="J883" s="214"/>
      <c r="K883" s="210"/>
      <c r="L883" s="210"/>
      <c r="M883" s="210"/>
      <c r="N883" s="210"/>
      <c r="O883" s="210"/>
      <c r="P883" s="210"/>
      <c r="Q883" s="210"/>
      <c r="R883" s="210"/>
      <c r="S883" s="210"/>
      <c r="T883" s="210"/>
      <c r="U883" s="210"/>
      <c r="V883" s="210"/>
      <c r="W883" s="210"/>
      <c r="X883" s="210"/>
      <c r="Y883" s="210"/>
    </row>
    <row r="884">
      <c r="A884" s="210"/>
      <c r="B884" s="210"/>
      <c r="C884" s="210"/>
      <c r="D884" s="210"/>
      <c r="E884" s="210"/>
      <c r="F884" s="210"/>
      <c r="G884" s="210"/>
      <c r="H884" s="210"/>
      <c r="I884" s="210"/>
      <c r="J884" s="214"/>
      <c r="K884" s="210"/>
      <c r="L884" s="210"/>
      <c r="M884" s="210"/>
      <c r="N884" s="210"/>
      <c r="O884" s="210"/>
      <c r="P884" s="210"/>
      <c r="Q884" s="210"/>
      <c r="R884" s="210"/>
      <c r="S884" s="210"/>
      <c r="T884" s="210"/>
      <c r="U884" s="210"/>
      <c r="V884" s="210"/>
      <c r="W884" s="210"/>
      <c r="X884" s="210"/>
      <c r="Y884" s="210"/>
    </row>
    <row r="885">
      <c r="A885" s="210"/>
      <c r="B885" s="210"/>
      <c r="C885" s="210"/>
      <c r="D885" s="210"/>
      <c r="E885" s="210"/>
      <c r="F885" s="210"/>
      <c r="G885" s="210"/>
      <c r="H885" s="210"/>
      <c r="I885" s="210"/>
      <c r="J885" s="214"/>
      <c r="K885" s="210"/>
      <c r="L885" s="210"/>
      <c r="M885" s="210"/>
      <c r="N885" s="210"/>
      <c r="O885" s="210"/>
      <c r="P885" s="210"/>
      <c r="Q885" s="210"/>
      <c r="R885" s="210"/>
      <c r="S885" s="210"/>
      <c r="T885" s="210"/>
      <c r="U885" s="210"/>
      <c r="V885" s="210"/>
      <c r="W885" s="210"/>
      <c r="X885" s="210"/>
      <c r="Y885" s="210"/>
    </row>
    <row r="886">
      <c r="A886" s="210"/>
      <c r="B886" s="210"/>
      <c r="C886" s="210"/>
      <c r="D886" s="210"/>
      <c r="E886" s="210"/>
      <c r="F886" s="210"/>
      <c r="G886" s="210"/>
      <c r="H886" s="210"/>
      <c r="I886" s="210"/>
      <c r="J886" s="214"/>
      <c r="K886" s="210"/>
      <c r="L886" s="210"/>
      <c r="M886" s="210"/>
      <c r="N886" s="210"/>
      <c r="O886" s="210"/>
      <c r="P886" s="210"/>
      <c r="Q886" s="210"/>
      <c r="R886" s="210"/>
      <c r="S886" s="210"/>
      <c r="T886" s="210"/>
      <c r="U886" s="210"/>
      <c r="V886" s="210"/>
      <c r="W886" s="210"/>
      <c r="X886" s="210"/>
      <c r="Y886" s="210"/>
    </row>
    <row r="887">
      <c r="A887" s="210"/>
      <c r="B887" s="210"/>
      <c r="C887" s="210"/>
      <c r="D887" s="210"/>
      <c r="E887" s="210"/>
      <c r="F887" s="210"/>
      <c r="G887" s="210"/>
      <c r="H887" s="210"/>
      <c r="I887" s="210"/>
      <c r="J887" s="214"/>
      <c r="K887" s="210"/>
      <c r="L887" s="210"/>
      <c r="M887" s="210"/>
      <c r="N887" s="210"/>
      <c r="O887" s="210"/>
      <c r="P887" s="210"/>
      <c r="Q887" s="210"/>
      <c r="R887" s="210"/>
      <c r="S887" s="210"/>
      <c r="T887" s="210"/>
      <c r="U887" s="210"/>
      <c r="V887" s="210"/>
      <c r="W887" s="210"/>
      <c r="X887" s="210"/>
      <c r="Y887" s="210"/>
    </row>
    <row r="888">
      <c r="A888" s="210"/>
      <c r="B888" s="210"/>
      <c r="C888" s="210"/>
      <c r="D888" s="210"/>
      <c r="E888" s="210"/>
      <c r="F888" s="210"/>
      <c r="G888" s="210"/>
      <c r="H888" s="210"/>
      <c r="I888" s="210"/>
      <c r="J888" s="214"/>
      <c r="K888" s="210"/>
      <c r="L888" s="210"/>
      <c r="M888" s="210"/>
      <c r="N888" s="210"/>
      <c r="O888" s="210"/>
      <c r="P888" s="210"/>
      <c r="Q888" s="210"/>
      <c r="R888" s="210"/>
      <c r="S888" s="210"/>
      <c r="T888" s="210"/>
      <c r="U888" s="210"/>
      <c r="V888" s="210"/>
      <c r="W888" s="210"/>
      <c r="X888" s="210"/>
      <c r="Y888" s="210"/>
    </row>
    <row r="889">
      <c r="A889" s="210"/>
      <c r="B889" s="210"/>
      <c r="C889" s="210"/>
      <c r="D889" s="210"/>
      <c r="E889" s="210"/>
      <c r="F889" s="210"/>
      <c r="G889" s="210"/>
      <c r="H889" s="210"/>
      <c r="I889" s="210"/>
      <c r="J889" s="214"/>
      <c r="K889" s="210"/>
      <c r="L889" s="210"/>
      <c r="M889" s="210"/>
      <c r="N889" s="210"/>
      <c r="O889" s="210"/>
      <c r="P889" s="210"/>
      <c r="Q889" s="210"/>
      <c r="R889" s="210"/>
      <c r="S889" s="210"/>
      <c r="T889" s="210"/>
      <c r="U889" s="210"/>
      <c r="V889" s="210"/>
      <c r="W889" s="210"/>
      <c r="X889" s="210"/>
      <c r="Y889" s="210"/>
    </row>
    <row r="890">
      <c r="A890" s="210"/>
      <c r="B890" s="210"/>
      <c r="C890" s="210"/>
      <c r="D890" s="210"/>
      <c r="E890" s="210"/>
      <c r="F890" s="210"/>
      <c r="G890" s="210"/>
      <c r="H890" s="210"/>
      <c r="I890" s="210"/>
      <c r="J890" s="214"/>
      <c r="K890" s="210"/>
      <c r="L890" s="210"/>
      <c r="M890" s="210"/>
      <c r="N890" s="210"/>
      <c r="O890" s="210"/>
      <c r="P890" s="210"/>
      <c r="Q890" s="210"/>
      <c r="R890" s="210"/>
      <c r="S890" s="210"/>
      <c r="T890" s="210"/>
      <c r="U890" s="210"/>
      <c r="V890" s="210"/>
      <c r="W890" s="210"/>
      <c r="X890" s="210"/>
      <c r="Y890" s="210"/>
    </row>
    <row r="891">
      <c r="A891" s="210"/>
      <c r="B891" s="210"/>
      <c r="C891" s="210"/>
      <c r="D891" s="210"/>
      <c r="E891" s="210"/>
      <c r="F891" s="210"/>
      <c r="G891" s="210"/>
      <c r="H891" s="210"/>
      <c r="I891" s="210"/>
      <c r="J891" s="214"/>
      <c r="K891" s="210"/>
      <c r="L891" s="210"/>
      <c r="M891" s="210"/>
      <c r="N891" s="210"/>
      <c r="O891" s="210"/>
      <c r="P891" s="210"/>
      <c r="Q891" s="210"/>
      <c r="R891" s="210"/>
      <c r="S891" s="210"/>
      <c r="T891" s="210"/>
      <c r="U891" s="210"/>
      <c r="V891" s="210"/>
      <c r="W891" s="210"/>
      <c r="X891" s="210"/>
      <c r="Y891" s="210"/>
    </row>
    <row r="892">
      <c r="A892" s="210"/>
      <c r="B892" s="210"/>
      <c r="C892" s="210"/>
      <c r="D892" s="210"/>
      <c r="E892" s="210"/>
      <c r="F892" s="210"/>
      <c r="G892" s="210"/>
      <c r="H892" s="210"/>
      <c r="I892" s="210"/>
      <c r="J892" s="214"/>
      <c r="K892" s="210"/>
      <c r="L892" s="210"/>
      <c r="M892" s="210"/>
      <c r="N892" s="210"/>
      <c r="O892" s="210"/>
      <c r="P892" s="210"/>
      <c r="Q892" s="210"/>
      <c r="R892" s="210"/>
      <c r="S892" s="210"/>
      <c r="T892" s="210"/>
      <c r="U892" s="210"/>
      <c r="V892" s="210"/>
      <c r="W892" s="210"/>
      <c r="X892" s="210"/>
      <c r="Y892" s="210"/>
    </row>
    <row r="893">
      <c r="A893" s="210"/>
      <c r="B893" s="210"/>
      <c r="C893" s="210"/>
      <c r="D893" s="210"/>
      <c r="E893" s="210"/>
      <c r="F893" s="210"/>
      <c r="G893" s="210"/>
      <c r="H893" s="210"/>
      <c r="I893" s="210"/>
      <c r="J893" s="214"/>
      <c r="K893" s="210"/>
      <c r="L893" s="210"/>
      <c r="M893" s="210"/>
      <c r="N893" s="210"/>
      <c r="O893" s="210"/>
      <c r="P893" s="210"/>
      <c r="Q893" s="210"/>
      <c r="R893" s="210"/>
      <c r="S893" s="210"/>
      <c r="T893" s="210"/>
      <c r="U893" s="210"/>
      <c r="V893" s="210"/>
      <c r="W893" s="210"/>
      <c r="X893" s="210"/>
      <c r="Y893" s="210"/>
    </row>
    <row r="894">
      <c r="A894" s="210"/>
      <c r="B894" s="210"/>
      <c r="C894" s="210"/>
      <c r="D894" s="210"/>
      <c r="E894" s="210"/>
      <c r="F894" s="210"/>
      <c r="G894" s="210"/>
      <c r="H894" s="210"/>
      <c r="I894" s="210"/>
      <c r="J894" s="214"/>
      <c r="K894" s="210"/>
      <c r="L894" s="210"/>
      <c r="M894" s="210"/>
      <c r="N894" s="210"/>
      <c r="O894" s="210"/>
      <c r="P894" s="210"/>
      <c r="Q894" s="210"/>
      <c r="R894" s="210"/>
      <c r="S894" s="210"/>
      <c r="T894" s="210"/>
      <c r="U894" s="210"/>
      <c r="V894" s="210"/>
      <c r="W894" s="210"/>
      <c r="X894" s="210"/>
      <c r="Y894" s="210"/>
    </row>
    <row r="895">
      <c r="A895" s="210"/>
      <c r="B895" s="210"/>
      <c r="C895" s="210"/>
      <c r="D895" s="210"/>
      <c r="E895" s="210"/>
      <c r="F895" s="210"/>
      <c r="G895" s="210"/>
      <c r="H895" s="210"/>
      <c r="I895" s="210"/>
      <c r="J895" s="214"/>
      <c r="K895" s="210"/>
      <c r="L895" s="210"/>
      <c r="M895" s="210"/>
      <c r="N895" s="210"/>
      <c r="O895" s="210"/>
      <c r="P895" s="210"/>
      <c r="Q895" s="210"/>
      <c r="R895" s="210"/>
      <c r="S895" s="210"/>
      <c r="T895" s="210"/>
      <c r="U895" s="210"/>
      <c r="V895" s="210"/>
      <c r="W895" s="210"/>
      <c r="X895" s="210"/>
      <c r="Y895" s="210"/>
    </row>
    <row r="896">
      <c r="A896" s="210"/>
      <c r="B896" s="210"/>
      <c r="C896" s="210"/>
      <c r="D896" s="210"/>
      <c r="E896" s="210"/>
      <c r="F896" s="210"/>
      <c r="G896" s="210"/>
      <c r="H896" s="210"/>
      <c r="I896" s="210"/>
      <c r="J896" s="214"/>
      <c r="K896" s="210"/>
      <c r="L896" s="210"/>
      <c r="M896" s="210"/>
      <c r="N896" s="210"/>
      <c r="O896" s="210"/>
      <c r="P896" s="210"/>
      <c r="Q896" s="210"/>
      <c r="R896" s="210"/>
      <c r="S896" s="210"/>
      <c r="T896" s="210"/>
      <c r="U896" s="210"/>
      <c r="V896" s="210"/>
      <c r="W896" s="210"/>
      <c r="X896" s="210"/>
      <c r="Y896" s="210"/>
    </row>
    <row r="897">
      <c r="A897" s="210"/>
      <c r="B897" s="210"/>
      <c r="C897" s="210"/>
      <c r="D897" s="210"/>
      <c r="E897" s="210"/>
      <c r="F897" s="210"/>
      <c r="G897" s="210"/>
      <c r="H897" s="210"/>
      <c r="I897" s="210"/>
      <c r="J897" s="214"/>
      <c r="K897" s="210"/>
      <c r="L897" s="210"/>
      <c r="M897" s="210"/>
      <c r="N897" s="210"/>
      <c r="O897" s="210"/>
      <c r="P897" s="210"/>
      <c r="Q897" s="210"/>
      <c r="R897" s="210"/>
      <c r="S897" s="210"/>
      <c r="T897" s="210"/>
      <c r="U897" s="210"/>
      <c r="V897" s="210"/>
      <c r="W897" s="210"/>
      <c r="X897" s="210"/>
      <c r="Y897" s="210"/>
    </row>
    <row r="898">
      <c r="A898" s="210"/>
      <c r="B898" s="210"/>
      <c r="C898" s="210"/>
      <c r="D898" s="210"/>
      <c r="E898" s="210"/>
      <c r="F898" s="210"/>
      <c r="G898" s="210"/>
      <c r="H898" s="210"/>
      <c r="I898" s="210"/>
      <c r="J898" s="214"/>
      <c r="K898" s="210"/>
      <c r="L898" s="210"/>
      <c r="M898" s="210"/>
      <c r="N898" s="210"/>
      <c r="O898" s="210"/>
      <c r="P898" s="210"/>
      <c r="Q898" s="210"/>
      <c r="R898" s="210"/>
      <c r="S898" s="210"/>
      <c r="T898" s="210"/>
      <c r="U898" s="210"/>
      <c r="V898" s="210"/>
      <c r="W898" s="210"/>
      <c r="X898" s="210"/>
      <c r="Y898" s="210"/>
    </row>
    <row r="899">
      <c r="A899" s="210"/>
      <c r="B899" s="210"/>
      <c r="C899" s="210"/>
      <c r="D899" s="210"/>
      <c r="E899" s="210"/>
      <c r="F899" s="210"/>
      <c r="G899" s="210"/>
      <c r="H899" s="210"/>
      <c r="I899" s="210"/>
      <c r="J899" s="214"/>
      <c r="K899" s="210"/>
      <c r="L899" s="210"/>
      <c r="M899" s="210"/>
      <c r="N899" s="210"/>
      <c r="O899" s="210"/>
      <c r="P899" s="210"/>
      <c r="Q899" s="210"/>
      <c r="R899" s="210"/>
      <c r="S899" s="210"/>
      <c r="T899" s="210"/>
      <c r="U899" s="210"/>
      <c r="V899" s="210"/>
      <c r="W899" s="210"/>
      <c r="X899" s="210"/>
      <c r="Y899" s="210"/>
    </row>
    <row r="900">
      <c r="A900" s="210"/>
      <c r="B900" s="210"/>
      <c r="C900" s="210"/>
      <c r="D900" s="210"/>
      <c r="E900" s="210"/>
      <c r="F900" s="210"/>
      <c r="G900" s="210"/>
      <c r="H900" s="210"/>
      <c r="I900" s="210"/>
      <c r="J900" s="214"/>
      <c r="K900" s="210"/>
      <c r="L900" s="210"/>
      <c r="M900" s="210"/>
      <c r="N900" s="210"/>
      <c r="O900" s="210"/>
      <c r="P900" s="210"/>
      <c r="Q900" s="210"/>
      <c r="R900" s="210"/>
      <c r="S900" s="210"/>
      <c r="T900" s="210"/>
      <c r="U900" s="210"/>
      <c r="V900" s="210"/>
      <c r="W900" s="210"/>
      <c r="X900" s="210"/>
      <c r="Y900" s="210"/>
    </row>
    <row r="901">
      <c r="A901" s="210"/>
      <c r="B901" s="210"/>
      <c r="C901" s="210"/>
      <c r="D901" s="210"/>
      <c r="E901" s="210"/>
      <c r="F901" s="210"/>
      <c r="G901" s="210"/>
      <c r="H901" s="210"/>
      <c r="I901" s="210"/>
      <c r="J901" s="214"/>
      <c r="K901" s="210"/>
      <c r="L901" s="210"/>
      <c r="M901" s="210"/>
      <c r="N901" s="210"/>
      <c r="O901" s="210"/>
      <c r="P901" s="210"/>
      <c r="Q901" s="210"/>
      <c r="R901" s="210"/>
      <c r="S901" s="210"/>
      <c r="T901" s="210"/>
      <c r="U901" s="210"/>
      <c r="V901" s="210"/>
      <c r="W901" s="210"/>
      <c r="X901" s="210"/>
      <c r="Y901" s="210"/>
    </row>
    <row r="902">
      <c r="A902" s="210"/>
      <c r="B902" s="210"/>
      <c r="C902" s="210"/>
      <c r="D902" s="210"/>
      <c r="E902" s="210"/>
      <c r="F902" s="210"/>
      <c r="G902" s="210"/>
      <c r="H902" s="210"/>
      <c r="I902" s="210"/>
      <c r="J902" s="214"/>
      <c r="K902" s="210"/>
      <c r="L902" s="210"/>
      <c r="M902" s="210"/>
      <c r="N902" s="210"/>
      <c r="O902" s="210"/>
      <c r="P902" s="210"/>
      <c r="Q902" s="210"/>
      <c r="R902" s="210"/>
      <c r="S902" s="210"/>
      <c r="T902" s="210"/>
      <c r="U902" s="210"/>
      <c r="V902" s="210"/>
      <c r="W902" s="210"/>
      <c r="X902" s="210"/>
      <c r="Y902" s="210"/>
    </row>
    <row r="903">
      <c r="A903" s="210"/>
      <c r="B903" s="210"/>
      <c r="C903" s="210"/>
      <c r="D903" s="210"/>
      <c r="E903" s="210"/>
      <c r="F903" s="210"/>
      <c r="G903" s="210"/>
      <c r="H903" s="210"/>
      <c r="I903" s="210"/>
      <c r="J903" s="214"/>
      <c r="K903" s="210"/>
      <c r="L903" s="210"/>
      <c r="M903" s="210"/>
      <c r="N903" s="210"/>
      <c r="O903" s="210"/>
      <c r="P903" s="210"/>
      <c r="Q903" s="210"/>
      <c r="R903" s="210"/>
      <c r="S903" s="210"/>
      <c r="T903" s="210"/>
      <c r="U903" s="210"/>
      <c r="V903" s="210"/>
      <c r="W903" s="210"/>
      <c r="X903" s="210"/>
      <c r="Y903" s="210"/>
    </row>
    <row r="904">
      <c r="A904" s="210"/>
      <c r="B904" s="210"/>
      <c r="C904" s="210"/>
      <c r="D904" s="210"/>
      <c r="E904" s="210"/>
      <c r="F904" s="210"/>
      <c r="G904" s="210"/>
      <c r="H904" s="210"/>
      <c r="I904" s="210"/>
      <c r="J904" s="214"/>
      <c r="K904" s="210"/>
      <c r="L904" s="210"/>
      <c r="M904" s="210"/>
      <c r="N904" s="210"/>
      <c r="O904" s="210"/>
      <c r="P904" s="210"/>
      <c r="Q904" s="210"/>
      <c r="R904" s="210"/>
      <c r="S904" s="210"/>
      <c r="T904" s="210"/>
      <c r="U904" s="210"/>
      <c r="V904" s="210"/>
      <c r="W904" s="210"/>
      <c r="X904" s="210"/>
      <c r="Y904" s="210"/>
    </row>
    <row r="905">
      <c r="A905" s="210"/>
      <c r="B905" s="210"/>
      <c r="C905" s="210"/>
      <c r="D905" s="210"/>
      <c r="E905" s="210"/>
      <c r="F905" s="210"/>
      <c r="G905" s="210"/>
      <c r="H905" s="210"/>
      <c r="I905" s="210"/>
      <c r="J905" s="214"/>
      <c r="K905" s="210"/>
      <c r="L905" s="210"/>
      <c r="M905" s="210"/>
      <c r="N905" s="210"/>
      <c r="O905" s="210"/>
      <c r="P905" s="210"/>
      <c r="Q905" s="210"/>
      <c r="R905" s="210"/>
      <c r="S905" s="210"/>
      <c r="T905" s="210"/>
      <c r="U905" s="210"/>
      <c r="V905" s="210"/>
      <c r="W905" s="210"/>
      <c r="X905" s="210"/>
      <c r="Y905" s="210"/>
    </row>
    <row r="906">
      <c r="A906" s="210"/>
      <c r="B906" s="210"/>
      <c r="C906" s="210"/>
      <c r="D906" s="210"/>
      <c r="E906" s="210"/>
      <c r="F906" s="210"/>
      <c r="G906" s="210"/>
      <c r="H906" s="210"/>
      <c r="I906" s="210"/>
      <c r="J906" s="214"/>
      <c r="K906" s="210"/>
      <c r="L906" s="210"/>
      <c r="M906" s="210"/>
      <c r="N906" s="210"/>
      <c r="O906" s="210"/>
      <c r="P906" s="210"/>
      <c r="Q906" s="210"/>
      <c r="R906" s="210"/>
      <c r="S906" s="210"/>
      <c r="T906" s="210"/>
      <c r="U906" s="210"/>
      <c r="V906" s="210"/>
      <c r="W906" s="210"/>
      <c r="X906" s="210"/>
      <c r="Y906" s="210"/>
    </row>
    <row r="907">
      <c r="A907" s="210"/>
      <c r="B907" s="210"/>
      <c r="C907" s="210"/>
      <c r="D907" s="210"/>
      <c r="E907" s="210"/>
      <c r="F907" s="210"/>
      <c r="G907" s="210"/>
      <c r="H907" s="210"/>
      <c r="I907" s="210"/>
      <c r="J907" s="214"/>
      <c r="K907" s="210"/>
      <c r="L907" s="210"/>
      <c r="M907" s="210"/>
      <c r="N907" s="210"/>
      <c r="O907" s="210"/>
      <c r="P907" s="210"/>
      <c r="Q907" s="210"/>
      <c r="R907" s="210"/>
      <c r="S907" s="210"/>
      <c r="T907" s="210"/>
      <c r="U907" s="210"/>
      <c r="V907" s="210"/>
      <c r="W907" s="210"/>
      <c r="X907" s="210"/>
      <c r="Y907" s="210"/>
    </row>
    <row r="908">
      <c r="A908" s="210"/>
      <c r="B908" s="210"/>
      <c r="C908" s="210"/>
      <c r="D908" s="210"/>
      <c r="E908" s="210"/>
      <c r="F908" s="210"/>
      <c r="G908" s="210"/>
      <c r="H908" s="210"/>
      <c r="I908" s="210"/>
      <c r="J908" s="214"/>
      <c r="K908" s="210"/>
      <c r="L908" s="210"/>
      <c r="M908" s="210"/>
      <c r="N908" s="210"/>
      <c r="O908" s="210"/>
      <c r="P908" s="210"/>
      <c r="Q908" s="210"/>
      <c r="R908" s="210"/>
      <c r="S908" s="210"/>
      <c r="T908" s="210"/>
      <c r="U908" s="210"/>
      <c r="V908" s="210"/>
      <c r="W908" s="210"/>
      <c r="X908" s="210"/>
      <c r="Y908" s="210"/>
    </row>
    <row r="909">
      <c r="A909" s="210"/>
      <c r="B909" s="210"/>
      <c r="C909" s="210"/>
      <c r="D909" s="210"/>
      <c r="E909" s="210"/>
      <c r="F909" s="210"/>
      <c r="G909" s="210"/>
      <c r="H909" s="210"/>
      <c r="I909" s="210"/>
      <c r="J909" s="214"/>
      <c r="K909" s="210"/>
      <c r="L909" s="210"/>
      <c r="M909" s="210"/>
      <c r="N909" s="210"/>
      <c r="O909" s="210"/>
      <c r="P909" s="210"/>
      <c r="Q909" s="210"/>
      <c r="R909" s="210"/>
      <c r="S909" s="210"/>
      <c r="T909" s="210"/>
      <c r="U909" s="210"/>
      <c r="V909" s="210"/>
      <c r="W909" s="210"/>
      <c r="X909" s="210"/>
      <c r="Y909" s="210"/>
    </row>
    <row r="910">
      <c r="A910" s="210"/>
      <c r="B910" s="210"/>
      <c r="C910" s="210"/>
      <c r="D910" s="210"/>
      <c r="E910" s="210"/>
      <c r="F910" s="210"/>
      <c r="G910" s="210"/>
      <c r="H910" s="210"/>
      <c r="I910" s="210"/>
      <c r="J910" s="214"/>
      <c r="K910" s="210"/>
      <c r="L910" s="210"/>
      <c r="M910" s="210"/>
      <c r="N910" s="210"/>
      <c r="O910" s="210"/>
      <c r="P910" s="210"/>
      <c r="Q910" s="210"/>
      <c r="R910" s="210"/>
      <c r="S910" s="210"/>
      <c r="T910" s="210"/>
      <c r="U910" s="210"/>
      <c r="V910" s="210"/>
      <c r="W910" s="210"/>
      <c r="X910" s="210"/>
      <c r="Y910" s="210"/>
    </row>
    <row r="911">
      <c r="A911" s="210"/>
      <c r="B911" s="210"/>
      <c r="C911" s="210"/>
      <c r="D911" s="210"/>
      <c r="E911" s="210"/>
      <c r="F911" s="210"/>
      <c r="G911" s="210"/>
      <c r="H911" s="210"/>
      <c r="I911" s="210"/>
      <c r="J911" s="214"/>
      <c r="K911" s="210"/>
      <c r="L911" s="210"/>
      <c r="M911" s="210"/>
      <c r="N911" s="210"/>
      <c r="O911" s="210"/>
      <c r="P911" s="210"/>
      <c r="Q911" s="210"/>
      <c r="R911" s="210"/>
      <c r="S911" s="210"/>
      <c r="T911" s="210"/>
      <c r="U911" s="210"/>
      <c r="V911" s="210"/>
      <c r="W911" s="210"/>
      <c r="X911" s="210"/>
      <c r="Y911" s="210"/>
    </row>
    <row r="912">
      <c r="A912" s="210"/>
      <c r="B912" s="210"/>
      <c r="C912" s="210"/>
      <c r="D912" s="210"/>
      <c r="E912" s="210"/>
      <c r="F912" s="210"/>
      <c r="G912" s="210"/>
      <c r="H912" s="210"/>
      <c r="I912" s="210"/>
      <c r="J912" s="214"/>
      <c r="K912" s="210"/>
      <c r="L912" s="210"/>
      <c r="M912" s="210"/>
      <c r="N912" s="210"/>
      <c r="O912" s="210"/>
      <c r="P912" s="210"/>
      <c r="Q912" s="210"/>
      <c r="R912" s="210"/>
      <c r="S912" s="210"/>
      <c r="T912" s="210"/>
      <c r="U912" s="210"/>
      <c r="V912" s="210"/>
      <c r="W912" s="210"/>
      <c r="X912" s="210"/>
      <c r="Y912" s="210"/>
    </row>
    <row r="913">
      <c r="A913" s="210"/>
      <c r="B913" s="210"/>
      <c r="C913" s="210"/>
      <c r="D913" s="210"/>
      <c r="E913" s="210"/>
      <c r="F913" s="210"/>
      <c r="G913" s="210"/>
      <c r="H913" s="210"/>
      <c r="I913" s="210"/>
      <c r="J913" s="214"/>
      <c r="K913" s="210"/>
      <c r="L913" s="210"/>
      <c r="M913" s="210"/>
      <c r="N913" s="210"/>
      <c r="O913" s="210"/>
      <c r="P913" s="210"/>
      <c r="Q913" s="210"/>
      <c r="R913" s="210"/>
      <c r="S913" s="210"/>
      <c r="T913" s="210"/>
      <c r="U913" s="210"/>
      <c r="V913" s="210"/>
      <c r="W913" s="210"/>
      <c r="X913" s="210"/>
      <c r="Y913" s="210"/>
    </row>
    <row r="914">
      <c r="A914" s="210"/>
      <c r="B914" s="210"/>
      <c r="C914" s="210"/>
      <c r="D914" s="210"/>
      <c r="E914" s="210"/>
      <c r="F914" s="210"/>
      <c r="G914" s="210"/>
      <c r="H914" s="210"/>
      <c r="I914" s="210"/>
      <c r="J914" s="214"/>
      <c r="K914" s="210"/>
      <c r="L914" s="210"/>
      <c r="M914" s="210"/>
      <c r="N914" s="210"/>
      <c r="O914" s="210"/>
      <c r="P914" s="210"/>
      <c r="Q914" s="210"/>
      <c r="R914" s="210"/>
      <c r="S914" s="210"/>
      <c r="T914" s="210"/>
      <c r="U914" s="210"/>
      <c r="V914" s="210"/>
      <c r="W914" s="210"/>
      <c r="X914" s="210"/>
      <c r="Y914" s="210"/>
    </row>
    <row r="915">
      <c r="A915" s="210"/>
      <c r="B915" s="210"/>
      <c r="C915" s="210"/>
      <c r="D915" s="210"/>
      <c r="E915" s="210"/>
      <c r="F915" s="210"/>
      <c r="G915" s="210"/>
      <c r="H915" s="210"/>
      <c r="I915" s="210"/>
      <c r="J915" s="214"/>
      <c r="K915" s="210"/>
      <c r="L915" s="210"/>
      <c r="M915" s="210"/>
      <c r="N915" s="210"/>
      <c r="O915" s="210"/>
      <c r="P915" s="210"/>
      <c r="Q915" s="210"/>
      <c r="R915" s="210"/>
      <c r="S915" s="210"/>
      <c r="T915" s="210"/>
      <c r="U915" s="210"/>
      <c r="V915" s="210"/>
      <c r="W915" s="210"/>
      <c r="X915" s="210"/>
      <c r="Y915" s="210"/>
    </row>
    <row r="916">
      <c r="A916" s="210"/>
      <c r="B916" s="210"/>
      <c r="C916" s="210"/>
      <c r="D916" s="210"/>
      <c r="E916" s="210"/>
      <c r="F916" s="210"/>
      <c r="G916" s="210"/>
      <c r="H916" s="210"/>
      <c r="I916" s="210"/>
      <c r="J916" s="214"/>
      <c r="K916" s="210"/>
      <c r="L916" s="210"/>
      <c r="M916" s="210"/>
      <c r="N916" s="210"/>
      <c r="O916" s="210"/>
      <c r="P916" s="210"/>
      <c r="Q916" s="210"/>
      <c r="R916" s="210"/>
      <c r="S916" s="210"/>
      <c r="T916" s="210"/>
      <c r="U916" s="210"/>
      <c r="V916" s="210"/>
      <c r="W916" s="210"/>
      <c r="X916" s="210"/>
      <c r="Y916" s="210"/>
    </row>
    <row r="917">
      <c r="A917" s="210"/>
      <c r="B917" s="210"/>
      <c r="C917" s="210"/>
      <c r="D917" s="210"/>
      <c r="E917" s="210"/>
      <c r="F917" s="210"/>
      <c r="G917" s="210"/>
      <c r="H917" s="210"/>
      <c r="I917" s="210"/>
      <c r="J917" s="214"/>
      <c r="K917" s="210"/>
      <c r="L917" s="210"/>
      <c r="M917" s="210"/>
      <c r="N917" s="210"/>
      <c r="O917" s="210"/>
      <c r="P917" s="210"/>
      <c r="Q917" s="210"/>
      <c r="R917" s="210"/>
      <c r="S917" s="210"/>
      <c r="T917" s="210"/>
      <c r="U917" s="210"/>
      <c r="V917" s="210"/>
      <c r="W917" s="210"/>
      <c r="X917" s="210"/>
      <c r="Y917" s="210"/>
    </row>
    <row r="918">
      <c r="A918" s="210"/>
      <c r="B918" s="210"/>
      <c r="C918" s="210"/>
      <c r="D918" s="210"/>
      <c r="E918" s="210"/>
      <c r="F918" s="210"/>
      <c r="G918" s="210"/>
      <c r="H918" s="210"/>
      <c r="I918" s="210"/>
      <c r="J918" s="214"/>
      <c r="K918" s="210"/>
      <c r="L918" s="210"/>
      <c r="M918" s="210"/>
      <c r="N918" s="210"/>
      <c r="O918" s="210"/>
      <c r="P918" s="210"/>
      <c r="Q918" s="210"/>
      <c r="R918" s="210"/>
      <c r="S918" s="210"/>
      <c r="T918" s="210"/>
      <c r="U918" s="210"/>
      <c r="V918" s="210"/>
      <c r="W918" s="210"/>
      <c r="X918" s="210"/>
      <c r="Y918" s="210"/>
    </row>
    <row r="919">
      <c r="A919" s="210"/>
      <c r="B919" s="210"/>
      <c r="C919" s="210"/>
      <c r="D919" s="210"/>
      <c r="E919" s="210"/>
      <c r="F919" s="210"/>
      <c r="G919" s="210"/>
      <c r="H919" s="210"/>
      <c r="I919" s="210"/>
      <c r="J919" s="214"/>
      <c r="K919" s="210"/>
      <c r="L919" s="210"/>
      <c r="M919" s="210"/>
      <c r="N919" s="210"/>
      <c r="O919" s="210"/>
      <c r="P919" s="210"/>
      <c r="Q919" s="210"/>
      <c r="R919" s="210"/>
      <c r="S919" s="210"/>
      <c r="T919" s="210"/>
      <c r="U919" s="210"/>
      <c r="V919" s="210"/>
      <c r="W919" s="210"/>
      <c r="X919" s="210"/>
      <c r="Y919" s="210"/>
    </row>
    <row r="920">
      <c r="A920" s="210"/>
      <c r="B920" s="210"/>
      <c r="C920" s="210"/>
      <c r="D920" s="210"/>
      <c r="E920" s="210"/>
      <c r="F920" s="210"/>
      <c r="G920" s="210"/>
      <c r="H920" s="210"/>
      <c r="I920" s="210"/>
      <c r="J920" s="214"/>
      <c r="K920" s="210"/>
      <c r="L920" s="210"/>
      <c r="M920" s="210"/>
      <c r="N920" s="210"/>
      <c r="O920" s="210"/>
      <c r="P920" s="210"/>
      <c r="Q920" s="210"/>
      <c r="R920" s="210"/>
      <c r="S920" s="210"/>
      <c r="T920" s="210"/>
      <c r="U920" s="210"/>
      <c r="V920" s="210"/>
      <c r="W920" s="210"/>
      <c r="X920" s="210"/>
      <c r="Y920" s="210"/>
    </row>
    <row r="921">
      <c r="A921" s="210"/>
      <c r="B921" s="210"/>
      <c r="C921" s="210"/>
      <c r="D921" s="210"/>
      <c r="E921" s="210"/>
      <c r="F921" s="210"/>
      <c r="G921" s="210"/>
      <c r="H921" s="210"/>
      <c r="I921" s="210"/>
      <c r="J921" s="214"/>
      <c r="K921" s="210"/>
      <c r="L921" s="210"/>
      <c r="M921" s="210"/>
      <c r="N921" s="210"/>
      <c r="O921" s="210"/>
      <c r="P921" s="210"/>
      <c r="Q921" s="210"/>
      <c r="R921" s="210"/>
      <c r="S921" s="210"/>
      <c r="T921" s="210"/>
      <c r="U921" s="210"/>
      <c r="V921" s="210"/>
      <c r="W921" s="210"/>
      <c r="X921" s="210"/>
      <c r="Y921" s="210"/>
    </row>
    <row r="922">
      <c r="A922" s="210"/>
      <c r="B922" s="210"/>
      <c r="C922" s="210"/>
      <c r="D922" s="210"/>
      <c r="E922" s="210"/>
      <c r="F922" s="210"/>
      <c r="G922" s="210"/>
      <c r="H922" s="210"/>
      <c r="I922" s="210"/>
      <c r="J922" s="214"/>
      <c r="K922" s="210"/>
      <c r="L922" s="210"/>
      <c r="M922" s="210"/>
      <c r="N922" s="210"/>
      <c r="O922" s="210"/>
      <c r="P922" s="210"/>
      <c r="Q922" s="210"/>
      <c r="R922" s="210"/>
      <c r="S922" s="210"/>
      <c r="T922" s="210"/>
      <c r="U922" s="210"/>
      <c r="V922" s="210"/>
      <c r="W922" s="210"/>
      <c r="X922" s="210"/>
      <c r="Y922" s="210"/>
    </row>
    <row r="923">
      <c r="A923" s="210"/>
      <c r="B923" s="210"/>
      <c r="C923" s="210"/>
      <c r="D923" s="210"/>
      <c r="E923" s="210"/>
      <c r="F923" s="210"/>
      <c r="G923" s="210"/>
      <c r="H923" s="210"/>
      <c r="I923" s="210"/>
      <c r="J923" s="214"/>
      <c r="K923" s="210"/>
      <c r="L923" s="210"/>
      <c r="M923" s="210"/>
      <c r="N923" s="210"/>
      <c r="O923" s="210"/>
      <c r="P923" s="210"/>
      <c r="Q923" s="210"/>
      <c r="R923" s="210"/>
      <c r="S923" s="210"/>
      <c r="T923" s="210"/>
      <c r="U923" s="210"/>
      <c r="V923" s="210"/>
      <c r="W923" s="210"/>
      <c r="X923" s="210"/>
      <c r="Y923" s="210"/>
    </row>
    <row r="924">
      <c r="A924" s="210"/>
      <c r="B924" s="210"/>
      <c r="C924" s="210"/>
      <c r="D924" s="210"/>
      <c r="E924" s="210"/>
      <c r="F924" s="210"/>
      <c r="G924" s="210"/>
      <c r="H924" s="210"/>
      <c r="I924" s="210"/>
      <c r="J924" s="214"/>
      <c r="K924" s="210"/>
      <c r="L924" s="210"/>
      <c r="M924" s="210"/>
      <c r="N924" s="210"/>
      <c r="O924" s="210"/>
      <c r="P924" s="210"/>
      <c r="Q924" s="210"/>
      <c r="R924" s="210"/>
      <c r="S924" s="210"/>
      <c r="T924" s="210"/>
      <c r="U924" s="210"/>
      <c r="V924" s="210"/>
      <c r="W924" s="210"/>
      <c r="X924" s="210"/>
      <c r="Y924" s="210"/>
    </row>
    <row r="925">
      <c r="A925" s="210"/>
      <c r="B925" s="210"/>
      <c r="C925" s="210"/>
      <c r="D925" s="210"/>
      <c r="E925" s="210"/>
      <c r="F925" s="210"/>
      <c r="G925" s="210"/>
      <c r="H925" s="210"/>
      <c r="I925" s="210"/>
      <c r="J925" s="214"/>
      <c r="K925" s="210"/>
      <c r="L925" s="210"/>
      <c r="M925" s="210"/>
      <c r="N925" s="210"/>
      <c r="O925" s="210"/>
      <c r="P925" s="210"/>
      <c r="Q925" s="210"/>
      <c r="R925" s="210"/>
      <c r="S925" s="210"/>
      <c r="T925" s="210"/>
      <c r="U925" s="210"/>
      <c r="V925" s="210"/>
      <c r="W925" s="210"/>
      <c r="X925" s="210"/>
      <c r="Y925" s="210"/>
    </row>
    <row r="926">
      <c r="A926" s="210"/>
      <c r="B926" s="210"/>
      <c r="C926" s="210"/>
      <c r="D926" s="210"/>
      <c r="E926" s="210"/>
      <c r="F926" s="210"/>
      <c r="G926" s="210"/>
      <c r="H926" s="210"/>
      <c r="I926" s="210"/>
      <c r="J926" s="214"/>
      <c r="K926" s="210"/>
      <c r="L926" s="210"/>
      <c r="M926" s="210"/>
      <c r="N926" s="210"/>
      <c r="O926" s="210"/>
      <c r="P926" s="210"/>
      <c r="Q926" s="210"/>
      <c r="R926" s="210"/>
      <c r="S926" s="210"/>
      <c r="T926" s="210"/>
      <c r="U926" s="210"/>
      <c r="V926" s="210"/>
      <c r="W926" s="210"/>
      <c r="X926" s="210"/>
      <c r="Y926" s="210"/>
    </row>
    <row r="927">
      <c r="A927" s="210"/>
      <c r="B927" s="210"/>
      <c r="C927" s="210"/>
      <c r="D927" s="210"/>
      <c r="E927" s="210"/>
      <c r="F927" s="210"/>
      <c r="G927" s="210"/>
      <c r="H927" s="210"/>
      <c r="I927" s="210"/>
      <c r="J927" s="214"/>
      <c r="K927" s="210"/>
      <c r="L927" s="210"/>
      <c r="M927" s="210"/>
      <c r="N927" s="210"/>
      <c r="O927" s="210"/>
      <c r="P927" s="210"/>
      <c r="Q927" s="210"/>
      <c r="R927" s="210"/>
      <c r="S927" s="210"/>
      <c r="T927" s="210"/>
      <c r="U927" s="210"/>
      <c r="V927" s="210"/>
      <c r="W927" s="210"/>
      <c r="X927" s="210"/>
      <c r="Y927" s="210"/>
    </row>
    <row r="928">
      <c r="A928" s="210"/>
      <c r="B928" s="210"/>
      <c r="C928" s="210"/>
      <c r="D928" s="210"/>
      <c r="E928" s="210"/>
      <c r="F928" s="210"/>
      <c r="G928" s="210"/>
      <c r="H928" s="210"/>
      <c r="I928" s="210"/>
      <c r="J928" s="214"/>
      <c r="K928" s="210"/>
      <c r="L928" s="210"/>
      <c r="M928" s="210"/>
      <c r="N928" s="210"/>
      <c r="O928" s="210"/>
      <c r="P928" s="210"/>
      <c r="Q928" s="210"/>
      <c r="R928" s="210"/>
      <c r="S928" s="210"/>
      <c r="T928" s="210"/>
      <c r="U928" s="210"/>
      <c r="V928" s="210"/>
      <c r="W928" s="210"/>
      <c r="X928" s="210"/>
      <c r="Y928" s="210"/>
    </row>
    <row r="929">
      <c r="A929" s="210"/>
      <c r="B929" s="210"/>
      <c r="C929" s="210"/>
      <c r="D929" s="210"/>
      <c r="E929" s="210"/>
      <c r="F929" s="210"/>
      <c r="G929" s="210"/>
      <c r="H929" s="210"/>
      <c r="I929" s="210"/>
      <c r="J929" s="214"/>
      <c r="K929" s="210"/>
      <c r="L929" s="210"/>
      <c r="M929" s="210"/>
      <c r="N929" s="210"/>
      <c r="O929" s="210"/>
      <c r="P929" s="210"/>
      <c r="Q929" s="210"/>
      <c r="R929" s="210"/>
      <c r="S929" s="210"/>
      <c r="T929" s="210"/>
      <c r="U929" s="210"/>
      <c r="V929" s="210"/>
      <c r="W929" s="210"/>
      <c r="X929" s="210"/>
      <c r="Y929" s="210"/>
    </row>
    <row r="930">
      <c r="A930" s="210"/>
      <c r="B930" s="210"/>
      <c r="C930" s="210"/>
      <c r="D930" s="210"/>
      <c r="E930" s="210"/>
      <c r="F930" s="210"/>
      <c r="G930" s="210"/>
      <c r="H930" s="210"/>
      <c r="I930" s="210"/>
      <c r="J930" s="214"/>
      <c r="K930" s="210"/>
      <c r="L930" s="210"/>
      <c r="M930" s="210"/>
      <c r="N930" s="210"/>
      <c r="O930" s="210"/>
      <c r="P930" s="210"/>
      <c r="Q930" s="210"/>
      <c r="R930" s="210"/>
      <c r="S930" s="210"/>
      <c r="T930" s="210"/>
      <c r="U930" s="210"/>
      <c r="V930" s="210"/>
      <c r="W930" s="210"/>
      <c r="X930" s="210"/>
      <c r="Y930" s="210"/>
    </row>
    <row r="931">
      <c r="A931" s="210"/>
      <c r="B931" s="210"/>
      <c r="C931" s="210"/>
      <c r="D931" s="210"/>
      <c r="E931" s="210"/>
      <c r="F931" s="210"/>
      <c r="G931" s="210"/>
      <c r="H931" s="210"/>
      <c r="I931" s="210"/>
      <c r="J931" s="214"/>
      <c r="K931" s="210"/>
      <c r="L931" s="210"/>
      <c r="M931" s="210"/>
      <c r="N931" s="210"/>
      <c r="O931" s="210"/>
      <c r="P931" s="210"/>
      <c r="Q931" s="210"/>
      <c r="R931" s="210"/>
      <c r="S931" s="210"/>
      <c r="T931" s="210"/>
      <c r="U931" s="210"/>
      <c r="V931" s="210"/>
      <c r="W931" s="210"/>
      <c r="X931" s="210"/>
      <c r="Y931" s="210"/>
    </row>
    <row r="932">
      <c r="A932" s="210"/>
      <c r="B932" s="210"/>
      <c r="C932" s="210"/>
      <c r="D932" s="210"/>
      <c r="E932" s="210"/>
      <c r="F932" s="210"/>
      <c r="G932" s="210"/>
      <c r="H932" s="210"/>
      <c r="I932" s="210"/>
      <c r="J932" s="214"/>
      <c r="K932" s="210"/>
      <c r="L932" s="210"/>
      <c r="M932" s="210"/>
      <c r="N932" s="210"/>
      <c r="O932" s="210"/>
      <c r="P932" s="210"/>
      <c r="Q932" s="210"/>
      <c r="R932" s="210"/>
      <c r="S932" s="210"/>
      <c r="T932" s="210"/>
      <c r="U932" s="210"/>
      <c r="V932" s="210"/>
      <c r="W932" s="210"/>
      <c r="X932" s="210"/>
      <c r="Y932" s="210"/>
    </row>
    <row r="933">
      <c r="A933" s="210"/>
      <c r="B933" s="210"/>
      <c r="C933" s="210"/>
      <c r="D933" s="210"/>
      <c r="E933" s="210"/>
      <c r="F933" s="210"/>
      <c r="G933" s="210"/>
      <c r="H933" s="210"/>
      <c r="I933" s="210"/>
      <c r="J933" s="214"/>
      <c r="K933" s="210"/>
      <c r="L933" s="210"/>
      <c r="M933" s="210"/>
      <c r="N933" s="210"/>
      <c r="O933" s="210"/>
      <c r="P933" s="210"/>
      <c r="Q933" s="210"/>
      <c r="R933" s="210"/>
      <c r="S933" s="210"/>
      <c r="T933" s="210"/>
      <c r="U933" s="210"/>
      <c r="V933" s="210"/>
      <c r="W933" s="210"/>
      <c r="X933" s="210"/>
      <c r="Y933" s="210"/>
    </row>
    <row r="934">
      <c r="A934" s="210"/>
      <c r="B934" s="210"/>
      <c r="C934" s="210"/>
      <c r="D934" s="210"/>
      <c r="E934" s="210"/>
      <c r="F934" s="210"/>
      <c r="G934" s="210"/>
      <c r="H934" s="210"/>
      <c r="I934" s="210"/>
      <c r="J934" s="214"/>
      <c r="K934" s="210"/>
      <c r="L934" s="210"/>
      <c r="M934" s="210"/>
      <c r="N934" s="210"/>
      <c r="O934" s="210"/>
      <c r="P934" s="210"/>
      <c r="Q934" s="210"/>
      <c r="R934" s="210"/>
      <c r="S934" s="210"/>
      <c r="T934" s="210"/>
      <c r="U934" s="210"/>
      <c r="V934" s="210"/>
      <c r="W934" s="210"/>
      <c r="X934" s="210"/>
      <c r="Y934" s="210"/>
    </row>
    <row r="935">
      <c r="A935" s="210"/>
      <c r="B935" s="210"/>
      <c r="C935" s="210"/>
      <c r="D935" s="210"/>
      <c r="E935" s="210"/>
      <c r="F935" s="210"/>
      <c r="G935" s="210"/>
      <c r="H935" s="210"/>
      <c r="I935" s="210"/>
      <c r="J935" s="214"/>
      <c r="K935" s="210"/>
      <c r="L935" s="210"/>
      <c r="M935" s="210"/>
      <c r="N935" s="210"/>
      <c r="O935" s="210"/>
      <c r="P935" s="210"/>
      <c r="Q935" s="210"/>
      <c r="R935" s="210"/>
      <c r="S935" s="210"/>
      <c r="T935" s="210"/>
      <c r="U935" s="210"/>
      <c r="V935" s="210"/>
      <c r="W935" s="210"/>
      <c r="X935" s="210"/>
      <c r="Y935" s="210"/>
    </row>
    <row r="936">
      <c r="A936" s="210"/>
      <c r="B936" s="210"/>
      <c r="C936" s="210"/>
      <c r="D936" s="210"/>
      <c r="E936" s="210"/>
      <c r="F936" s="210"/>
      <c r="G936" s="210"/>
      <c r="H936" s="210"/>
      <c r="I936" s="210"/>
      <c r="J936" s="214"/>
      <c r="K936" s="210"/>
      <c r="L936" s="210"/>
      <c r="M936" s="210"/>
      <c r="N936" s="210"/>
      <c r="O936" s="210"/>
      <c r="P936" s="210"/>
      <c r="Q936" s="210"/>
      <c r="R936" s="210"/>
      <c r="S936" s="210"/>
      <c r="T936" s="210"/>
      <c r="U936" s="210"/>
      <c r="V936" s="210"/>
      <c r="W936" s="210"/>
      <c r="X936" s="210"/>
      <c r="Y936" s="210"/>
    </row>
    <row r="937">
      <c r="A937" s="210"/>
      <c r="B937" s="210"/>
      <c r="C937" s="210"/>
      <c r="D937" s="210"/>
      <c r="E937" s="210"/>
      <c r="F937" s="210"/>
      <c r="G937" s="210"/>
      <c r="H937" s="210"/>
      <c r="I937" s="210"/>
      <c r="J937" s="214"/>
      <c r="K937" s="210"/>
      <c r="L937" s="210"/>
      <c r="M937" s="210"/>
      <c r="N937" s="210"/>
      <c r="O937" s="210"/>
      <c r="P937" s="210"/>
      <c r="Q937" s="210"/>
      <c r="R937" s="210"/>
      <c r="S937" s="210"/>
      <c r="T937" s="210"/>
      <c r="U937" s="210"/>
      <c r="V937" s="210"/>
      <c r="W937" s="210"/>
      <c r="X937" s="210"/>
      <c r="Y937" s="210"/>
    </row>
    <row r="938">
      <c r="A938" s="210"/>
      <c r="B938" s="210"/>
      <c r="C938" s="210"/>
      <c r="D938" s="210"/>
      <c r="E938" s="210"/>
      <c r="F938" s="210"/>
      <c r="G938" s="210"/>
      <c r="H938" s="210"/>
      <c r="I938" s="210"/>
      <c r="J938" s="214"/>
      <c r="K938" s="210"/>
      <c r="L938" s="210"/>
      <c r="M938" s="210"/>
      <c r="N938" s="210"/>
      <c r="O938" s="210"/>
      <c r="P938" s="210"/>
      <c r="Q938" s="210"/>
      <c r="R938" s="210"/>
      <c r="S938" s="210"/>
      <c r="T938" s="210"/>
      <c r="U938" s="210"/>
      <c r="V938" s="210"/>
      <c r="W938" s="210"/>
      <c r="X938" s="210"/>
      <c r="Y938" s="210"/>
    </row>
    <row r="939">
      <c r="A939" s="210"/>
      <c r="B939" s="210"/>
      <c r="C939" s="210"/>
      <c r="D939" s="210"/>
      <c r="E939" s="210"/>
      <c r="F939" s="210"/>
      <c r="G939" s="210"/>
      <c r="H939" s="210"/>
      <c r="I939" s="210"/>
      <c r="J939" s="214"/>
      <c r="K939" s="210"/>
      <c r="L939" s="210"/>
      <c r="M939" s="210"/>
      <c r="N939" s="210"/>
      <c r="O939" s="210"/>
      <c r="P939" s="210"/>
      <c r="Q939" s="210"/>
      <c r="R939" s="210"/>
      <c r="S939" s="210"/>
      <c r="T939" s="210"/>
      <c r="U939" s="210"/>
      <c r="V939" s="210"/>
      <c r="W939" s="210"/>
      <c r="X939" s="210"/>
      <c r="Y939" s="210"/>
    </row>
    <row r="940">
      <c r="A940" s="210"/>
      <c r="B940" s="210"/>
      <c r="C940" s="210"/>
      <c r="D940" s="210"/>
      <c r="E940" s="210"/>
      <c r="F940" s="210"/>
      <c r="G940" s="210"/>
      <c r="H940" s="210"/>
      <c r="I940" s="210"/>
      <c r="J940" s="214"/>
      <c r="K940" s="210"/>
      <c r="L940" s="210"/>
      <c r="M940" s="210"/>
      <c r="N940" s="210"/>
      <c r="O940" s="210"/>
      <c r="P940" s="210"/>
      <c r="Q940" s="210"/>
      <c r="R940" s="210"/>
      <c r="S940" s="210"/>
      <c r="T940" s="210"/>
      <c r="U940" s="210"/>
      <c r="V940" s="210"/>
      <c r="W940" s="210"/>
      <c r="X940" s="210"/>
      <c r="Y940" s="210"/>
    </row>
    <row r="941">
      <c r="A941" s="210"/>
      <c r="B941" s="210"/>
      <c r="C941" s="210"/>
      <c r="D941" s="210"/>
      <c r="E941" s="210"/>
      <c r="F941" s="210"/>
      <c r="G941" s="210"/>
      <c r="H941" s="210"/>
      <c r="I941" s="210"/>
      <c r="J941" s="214"/>
      <c r="K941" s="210"/>
      <c r="L941" s="210"/>
      <c r="M941" s="210"/>
      <c r="N941" s="210"/>
      <c r="O941" s="210"/>
      <c r="P941" s="210"/>
      <c r="Q941" s="210"/>
      <c r="R941" s="210"/>
      <c r="S941" s="210"/>
      <c r="T941" s="210"/>
      <c r="U941" s="210"/>
      <c r="V941" s="210"/>
      <c r="W941" s="210"/>
      <c r="X941" s="210"/>
      <c r="Y941" s="210"/>
    </row>
    <row r="942">
      <c r="A942" s="210"/>
      <c r="B942" s="210"/>
      <c r="C942" s="210"/>
      <c r="D942" s="210"/>
      <c r="E942" s="210"/>
      <c r="F942" s="210"/>
      <c r="G942" s="210"/>
      <c r="H942" s="210"/>
      <c r="I942" s="210"/>
      <c r="J942" s="214"/>
      <c r="K942" s="210"/>
      <c r="L942" s="210"/>
      <c r="M942" s="210"/>
      <c r="N942" s="210"/>
      <c r="O942" s="210"/>
      <c r="P942" s="210"/>
      <c r="Q942" s="210"/>
      <c r="R942" s="210"/>
      <c r="S942" s="210"/>
      <c r="T942" s="210"/>
      <c r="U942" s="210"/>
      <c r="V942" s="210"/>
      <c r="W942" s="210"/>
      <c r="X942" s="210"/>
      <c r="Y942" s="210"/>
    </row>
    <row r="943">
      <c r="A943" s="210"/>
      <c r="B943" s="210"/>
      <c r="C943" s="210"/>
      <c r="D943" s="210"/>
      <c r="E943" s="210"/>
      <c r="F943" s="210"/>
      <c r="G943" s="210"/>
      <c r="H943" s="210"/>
      <c r="I943" s="210"/>
      <c r="J943" s="214"/>
      <c r="K943" s="210"/>
      <c r="L943" s="210"/>
      <c r="M943" s="210"/>
      <c r="N943" s="210"/>
      <c r="O943" s="210"/>
      <c r="P943" s="210"/>
      <c r="Q943" s="210"/>
      <c r="R943" s="210"/>
      <c r="S943" s="210"/>
      <c r="T943" s="210"/>
      <c r="U943" s="210"/>
      <c r="V943" s="210"/>
      <c r="W943" s="210"/>
      <c r="X943" s="210"/>
      <c r="Y943" s="210"/>
    </row>
    <row r="944">
      <c r="A944" s="210"/>
      <c r="B944" s="210"/>
      <c r="C944" s="210"/>
      <c r="D944" s="210"/>
      <c r="E944" s="210"/>
      <c r="F944" s="210"/>
      <c r="G944" s="210"/>
      <c r="H944" s="210"/>
      <c r="I944" s="210"/>
      <c r="J944" s="214"/>
      <c r="K944" s="210"/>
      <c r="L944" s="210"/>
      <c r="M944" s="210"/>
      <c r="N944" s="210"/>
      <c r="O944" s="210"/>
      <c r="P944" s="210"/>
      <c r="Q944" s="210"/>
      <c r="R944" s="210"/>
      <c r="S944" s="210"/>
      <c r="T944" s="210"/>
      <c r="U944" s="210"/>
      <c r="V944" s="210"/>
      <c r="W944" s="210"/>
      <c r="X944" s="210"/>
      <c r="Y944" s="210"/>
    </row>
    <row r="945">
      <c r="A945" s="210"/>
      <c r="B945" s="210"/>
      <c r="C945" s="210"/>
      <c r="D945" s="210"/>
      <c r="E945" s="210"/>
      <c r="F945" s="210"/>
      <c r="G945" s="210"/>
      <c r="H945" s="210"/>
      <c r="I945" s="210"/>
      <c r="J945" s="214"/>
      <c r="K945" s="210"/>
      <c r="L945" s="210"/>
      <c r="M945" s="210"/>
      <c r="N945" s="210"/>
      <c r="O945" s="210"/>
      <c r="P945" s="210"/>
      <c r="Q945" s="210"/>
      <c r="R945" s="210"/>
      <c r="S945" s="210"/>
      <c r="T945" s="210"/>
      <c r="U945" s="210"/>
      <c r="V945" s="210"/>
      <c r="W945" s="210"/>
      <c r="X945" s="210"/>
      <c r="Y945" s="210"/>
    </row>
    <row r="946">
      <c r="A946" s="210"/>
      <c r="B946" s="210"/>
      <c r="C946" s="210"/>
      <c r="D946" s="210"/>
      <c r="E946" s="210"/>
      <c r="F946" s="210"/>
      <c r="G946" s="210"/>
      <c r="H946" s="210"/>
      <c r="I946" s="210"/>
      <c r="J946" s="214"/>
      <c r="K946" s="210"/>
      <c r="L946" s="210"/>
      <c r="M946" s="210"/>
      <c r="N946" s="210"/>
      <c r="O946" s="210"/>
      <c r="P946" s="210"/>
      <c r="Q946" s="210"/>
      <c r="R946" s="210"/>
      <c r="S946" s="210"/>
      <c r="T946" s="210"/>
      <c r="U946" s="210"/>
      <c r="V946" s="210"/>
      <c r="W946" s="210"/>
      <c r="X946" s="210"/>
      <c r="Y946" s="210"/>
    </row>
    <row r="947">
      <c r="A947" s="210"/>
      <c r="B947" s="210"/>
      <c r="C947" s="210"/>
      <c r="D947" s="210"/>
      <c r="E947" s="210"/>
      <c r="F947" s="210"/>
      <c r="G947" s="210"/>
      <c r="H947" s="210"/>
      <c r="I947" s="210"/>
      <c r="J947" s="214"/>
      <c r="K947" s="210"/>
      <c r="L947" s="210"/>
      <c r="M947" s="210"/>
      <c r="N947" s="210"/>
      <c r="O947" s="210"/>
      <c r="P947" s="210"/>
      <c r="Q947" s="210"/>
      <c r="R947" s="210"/>
      <c r="S947" s="210"/>
      <c r="T947" s="210"/>
      <c r="U947" s="210"/>
      <c r="V947" s="210"/>
      <c r="W947" s="210"/>
      <c r="X947" s="210"/>
      <c r="Y947" s="210"/>
    </row>
    <row r="948">
      <c r="A948" s="210"/>
      <c r="B948" s="210"/>
      <c r="C948" s="210"/>
      <c r="D948" s="210"/>
      <c r="E948" s="210"/>
      <c r="F948" s="210"/>
      <c r="G948" s="210"/>
      <c r="H948" s="210"/>
      <c r="I948" s="210"/>
      <c r="J948" s="214"/>
      <c r="K948" s="210"/>
      <c r="L948" s="210"/>
      <c r="M948" s="210"/>
      <c r="N948" s="210"/>
      <c r="O948" s="210"/>
      <c r="P948" s="210"/>
      <c r="Q948" s="210"/>
      <c r="R948" s="210"/>
      <c r="S948" s="210"/>
      <c r="T948" s="210"/>
      <c r="U948" s="210"/>
      <c r="V948" s="210"/>
      <c r="W948" s="210"/>
      <c r="X948" s="210"/>
      <c r="Y948" s="210"/>
    </row>
    <row r="949">
      <c r="A949" s="210"/>
      <c r="B949" s="210"/>
      <c r="C949" s="210"/>
      <c r="D949" s="210"/>
      <c r="E949" s="210"/>
      <c r="F949" s="210"/>
      <c r="G949" s="210"/>
      <c r="H949" s="210"/>
      <c r="I949" s="210"/>
      <c r="J949" s="214"/>
      <c r="K949" s="210"/>
      <c r="L949" s="210"/>
      <c r="M949" s="210"/>
      <c r="N949" s="210"/>
      <c r="O949" s="210"/>
      <c r="P949" s="210"/>
      <c r="Q949" s="210"/>
      <c r="R949" s="210"/>
      <c r="S949" s="210"/>
      <c r="T949" s="210"/>
      <c r="U949" s="210"/>
      <c r="V949" s="210"/>
      <c r="W949" s="210"/>
      <c r="X949" s="210"/>
      <c r="Y949" s="210"/>
    </row>
    <row r="950">
      <c r="A950" s="210"/>
      <c r="B950" s="210"/>
      <c r="C950" s="210"/>
      <c r="D950" s="210"/>
      <c r="E950" s="210"/>
      <c r="F950" s="210"/>
      <c r="G950" s="210"/>
      <c r="H950" s="210"/>
      <c r="I950" s="210"/>
      <c r="J950" s="214"/>
      <c r="K950" s="210"/>
      <c r="L950" s="210"/>
      <c r="M950" s="210"/>
      <c r="N950" s="210"/>
      <c r="O950" s="210"/>
      <c r="P950" s="210"/>
      <c r="Q950" s="210"/>
      <c r="R950" s="210"/>
      <c r="S950" s="210"/>
      <c r="T950" s="210"/>
      <c r="U950" s="210"/>
      <c r="V950" s="210"/>
      <c r="W950" s="210"/>
      <c r="X950" s="210"/>
      <c r="Y950" s="210"/>
    </row>
    <row r="951">
      <c r="A951" s="210"/>
      <c r="B951" s="210"/>
      <c r="C951" s="210"/>
      <c r="D951" s="210"/>
      <c r="E951" s="210"/>
      <c r="F951" s="210"/>
      <c r="G951" s="210"/>
      <c r="H951" s="210"/>
      <c r="I951" s="210"/>
      <c r="J951" s="214"/>
      <c r="K951" s="210"/>
      <c r="L951" s="210"/>
      <c r="M951" s="210"/>
      <c r="N951" s="210"/>
      <c r="O951" s="210"/>
      <c r="P951" s="210"/>
      <c r="Q951" s="210"/>
      <c r="R951" s="210"/>
      <c r="S951" s="210"/>
      <c r="T951" s="210"/>
      <c r="U951" s="210"/>
      <c r="V951" s="210"/>
      <c r="W951" s="210"/>
      <c r="X951" s="210"/>
      <c r="Y951" s="210"/>
    </row>
    <row r="952">
      <c r="A952" s="210"/>
      <c r="B952" s="210"/>
      <c r="C952" s="210"/>
      <c r="D952" s="210"/>
      <c r="E952" s="210"/>
      <c r="F952" s="210"/>
      <c r="G952" s="210"/>
      <c r="H952" s="210"/>
      <c r="I952" s="210"/>
      <c r="J952" s="214"/>
      <c r="K952" s="210"/>
      <c r="L952" s="210"/>
      <c r="M952" s="210"/>
      <c r="N952" s="210"/>
      <c r="O952" s="210"/>
      <c r="P952" s="210"/>
      <c r="Q952" s="210"/>
      <c r="R952" s="210"/>
      <c r="S952" s="210"/>
      <c r="T952" s="210"/>
      <c r="U952" s="210"/>
      <c r="V952" s="210"/>
      <c r="W952" s="210"/>
      <c r="X952" s="210"/>
      <c r="Y952" s="210"/>
    </row>
    <row r="953">
      <c r="A953" s="210"/>
      <c r="B953" s="210"/>
      <c r="C953" s="210"/>
      <c r="D953" s="210"/>
      <c r="E953" s="210"/>
      <c r="F953" s="210"/>
      <c r="G953" s="210"/>
      <c r="H953" s="210"/>
      <c r="I953" s="210"/>
      <c r="J953" s="214"/>
      <c r="K953" s="210"/>
      <c r="L953" s="210"/>
      <c r="M953" s="210"/>
      <c r="N953" s="210"/>
      <c r="O953" s="210"/>
      <c r="P953" s="210"/>
      <c r="Q953" s="210"/>
      <c r="R953" s="210"/>
      <c r="S953" s="210"/>
      <c r="T953" s="210"/>
      <c r="U953" s="210"/>
      <c r="V953" s="210"/>
      <c r="W953" s="210"/>
      <c r="X953" s="210"/>
      <c r="Y953" s="210"/>
    </row>
    <row r="954">
      <c r="A954" s="210"/>
      <c r="B954" s="210"/>
      <c r="C954" s="210"/>
      <c r="D954" s="210"/>
      <c r="E954" s="210"/>
      <c r="F954" s="210"/>
      <c r="G954" s="210"/>
      <c r="H954" s="210"/>
      <c r="I954" s="210"/>
      <c r="J954" s="214"/>
      <c r="K954" s="210"/>
      <c r="L954" s="210"/>
      <c r="M954" s="210"/>
      <c r="N954" s="210"/>
      <c r="O954" s="210"/>
      <c r="P954" s="210"/>
      <c r="Q954" s="210"/>
      <c r="R954" s="210"/>
      <c r="S954" s="210"/>
      <c r="T954" s="210"/>
      <c r="U954" s="210"/>
      <c r="V954" s="210"/>
      <c r="W954" s="210"/>
      <c r="X954" s="210"/>
      <c r="Y954" s="210"/>
    </row>
    <row r="955">
      <c r="A955" s="210"/>
      <c r="B955" s="210"/>
      <c r="C955" s="210"/>
      <c r="D955" s="210"/>
      <c r="E955" s="210"/>
      <c r="F955" s="210"/>
      <c r="G955" s="210"/>
      <c r="H955" s="210"/>
      <c r="I955" s="210"/>
      <c r="J955" s="214"/>
      <c r="K955" s="210"/>
      <c r="L955" s="210"/>
      <c r="M955" s="210"/>
      <c r="N955" s="210"/>
      <c r="O955" s="210"/>
      <c r="P955" s="210"/>
      <c r="Q955" s="210"/>
      <c r="R955" s="210"/>
      <c r="S955" s="210"/>
      <c r="T955" s="210"/>
      <c r="U955" s="210"/>
      <c r="V955" s="210"/>
      <c r="W955" s="210"/>
      <c r="X955" s="210"/>
      <c r="Y955" s="210"/>
    </row>
    <row r="956">
      <c r="A956" s="210"/>
      <c r="B956" s="210"/>
      <c r="C956" s="210"/>
      <c r="D956" s="210"/>
      <c r="E956" s="210"/>
      <c r="F956" s="210"/>
      <c r="G956" s="210"/>
      <c r="H956" s="210"/>
      <c r="I956" s="210"/>
      <c r="J956" s="214"/>
      <c r="K956" s="210"/>
      <c r="L956" s="210"/>
      <c r="M956" s="210"/>
      <c r="N956" s="210"/>
      <c r="O956" s="210"/>
      <c r="P956" s="210"/>
      <c r="Q956" s="210"/>
      <c r="R956" s="210"/>
      <c r="S956" s="210"/>
      <c r="T956" s="210"/>
      <c r="U956" s="210"/>
      <c r="V956" s="210"/>
      <c r="W956" s="210"/>
      <c r="X956" s="210"/>
      <c r="Y956" s="210"/>
    </row>
    <row r="957">
      <c r="A957" s="210"/>
      <c r="B957" s="210"/>
      <c r="C957" s="210"/>
      <c r="D957" s="210"/>
      <c r="E957" s="210"/>
      <c r="F957" s="210"/>
      <c r="G957" s="210"/>
      <c r="H957" s="210"/>
      <c r="I957" s="210"/>
      <c r="J957" s="214"/>
      <c r="K957" s="210"/>
      <c r="L957" s="210"/>
      <c r="M957" s="210"/>
      <c r="N957" s="210"/>
      <c r="O957" s="210"/>
      <c r="P957" s="210"/>
      <c r="Q957" s="210"/>
      <c r="R957" s="210"/>
      <c r="S957" s="210"/>
      <c r="T957" s="210"/>
      <c r="U957" s="210"/>
      <c r="V957" s="210"/>
      <c r="W957" s="210"/>
      <c r="X957" s="210"/>
      <c r="Y957" s="210"/>
    </row>
    <row r="958">
      <c r="A958" s="210"/>
      <c r="B958" s="210"/>
      <c r="C958" s="210"/>
      <c r="D958" s="210"/>
      <c r="E958" s="210"/>
      <c r="F958" s="210"/>
      <c r="G958" s="210"/>
      <c r="H958" s="210"/>
      <c r="I958" s="210"/>
      <c r="J958" s="214"/>
      <c r="K958" s="210"/>
      <c r="L958" s="210"/>
      <c r="M958" s="210"/>
      <c r="N958" s="210"/>
      <c r="O958" s="210"/>
      <c r="P958" s="210"/>
      <c r="Q958" s="210"/>
      <c r="R958" s="210"/>
      <c r="S958" s="210"/>
      <c r="T958" s="210"/>
      <c r="U958" s="210"/>
      <c r="V958" s="210"/>
      <c r="W958" s="210"/>
      <c r="X958" s="210"/>
      <c r="Y958" s="210"/>
    </row>
    <row r="959">
      <c r="A959" s="210"/>
      <c r="B959" s="210"/>
      <c r="C959" s="210"/>
      <c r="D959" s="210"/>
      <c r="E959" s="210"/>
      <c r="F959" s="210"/>
      <c r="G959" s="210"/>
      <c r="H959" s="210"/>
      <c r="I959" s="210"/>
      <c r="J959" s="214"/>
      <c r="K959" s="210"/>
      <c r="L959" s="210"/>
      <c r="M959" s="210"/>
      <c r="N959" s="210"/>
      <c r="O959" s="210"/>
      <c r="P959" s="210"/>
      <c r="Q959" s="210"/>
      <c r="R959" s="210"/>
      <c r="S959" s="210"/>
      <c r="T959" s="210"/>
      <c r="U959" s="210"/>
      <c r="V959" s="210"/>
      <c r="W959" s="210"/>
      <c r="X959" s="210"/>
      <c r="Y959" s="210"/>
    </row>
    <row r="960">
      <c r="A960" s="210"/>
      <c r="B960" s="210"/>
      <c r="C960" s="210"/>
      <c r="D960" s="210"/>
      <c r="E960" s="210"/>
      <c r="F960" s="210"/>
      <c r="G960" s="210"/>
      <c r="H960" s="210"/>
      <c r="I960" s="210"/>
      <c r="J960" s="214"/>
      <c r="K960" s="210"/>
      <c r="L960" s="210"/>
      <c r="M960" s="210"/>
      <c r="N960" s="210"/>
      <c r="O960" s="210"/>
      <c r="P960" s="210"/>
      <c r="Q960" s="210"/>
      <c r="R960" s="210"/>
      <c r="S960" s="210"/>
      <c r="T960" s="210"/>
      <c r="U960" s="210"/>
      <c r="V960" s="210"/>
      <c r="W960" s="210"/>
      <c r="X960" s="210"/>
      <c r="Y960" s="210"/>
    </row>
    <row r="961">
      <c r="A961" s="210"/>
      <c r="B961" s="210"/>
      <c r="C961" s="210"/>
      <c r="D961" s="210"/>
      <c r="E961" s="210"/>
      <c r="F961" s="210"/>
      <c r="G961" s="210"/>
      <c r="H961" s="210"/>
      <c r="I961" s="210"/>
      <c r="J961" s="214"/>
      <c r="K961" s="210"/>
      <c r="L961" s="210"/>
      <c r="M961" s="210"/>
      <c r="N961" s="210"/>
      <c r="O961" s="210"/>
      <c r="P961" s="210"/>
      <c r="Q961" s="210"/>
      <c r="R961" s="210"/>
      <c r="S961" s="210"/>
      <c r="T961" s="210"/>
      <c r="U961" s="210"/>
      <c r="V961" s="210"/>
      <c r="W961" s="210"/>
      <c r="X961" s="210"/>
      <c r="Y961" s="210"/>
    </row>
    <row r="962">
      <c r="A962" s="210"/>
      <c r="B962" s="210"/>
      <c r="C962" s="210"/>
      <c r="D962" s="210"/>
      <c r="E962" s="210"/>
      <c r="F962" s="210"/>
      <c r="G962" s="210"/>
      <c r="H962" s="210"/>
      <c r="I962" s="210"/>
      <c r="J962" s="214"/>
      <c r="K962" s="210"/>
      <c r="L962" s="210"/>
      <c r="M962" s="210"/>
      <c r="N962" s="210"/>
      <c r="O962" s="210"/>
      <c r="P962" s="210"/>
      <c r="Q962" s="210"/>
      <c r="R962" s="210"/>
      <c r="S962" s="210"/>
      <c r="T962" s="210"/>
      <c r="U962" s="210"/>
      <c r="V962" s="210"/>
      <c r="W962" s="210"/>
      <c r="X962" s="210"/>
      <c r="Y962" s="210"/>
    </row>
    <row r="963">
      <c r="A963" s="210"/>
      <c r="B963" s="210"/>
      <c r="C963" s="210"/>
      <c r="D963" s="210"/>
      <c r="E963" s="210"/>
      <c r="F963" s="210"/>
      <c r="G963" s="210"/>
      <c r="H963" s="210"/>
      <c r="I963" s="210"/>
      <c r="J963" s="214"/>
      <c r="K963" s="210"/>
      <c r="L963" s="210"/>
      <c r="M963" s="210"/>
      <c r="N963" s="210"/>
      <c r="O963" s="210"/>
      <c r="P963" s="210"/>
      <c r="Q963" s="210"/>
      <c r="R963" s="210"/>
      <c r="S963" s="210"/>
      <c r="T963" s="210"/>
      <c r="U963" s="210"/>
      <c r="V963" s="210"/>
      <c r="W963" s="210"/>
      <c r="X963" s="210"/>
      <c r="Y963" s="210"/>
    </row>
    <row r="964">
      <c r="A964" s="210"/>
      <c r="B964" s="210"/>
      <c r="C964" s="210"/>
      <c r="D964" s="210"/>
      <c r="E964" s="210"/>
      <c r="F964" s="210"/>
      <c r="G964" s="210"/>
      <c r="H964" s="210"/>
      <c r="I964" s="210"/>
      <c r="J964" s="214"/>
      <c r="K964" s="210"/>
      <c r="L964" s="210"/>
      <c r="M964" s="210"/>
      <c r="N964" s="210"/>
      <c r="O964" s="210"/>
      <c r="P964" s="210"/>
      <c r="Q964" s="210"/>
      <c r="R964" s="210"/>
      <c r="S964" s="210"/>
      <c r="T964" s="210"/>
      <c r="U964" s="210"/>
      <c r="V964" s="210"/>
      <c r="W964" s="210"/>
      <c r="X964" s="210"/>
      <c r="Y964" s="210"/>
    </row>
    <row r="965">
      <c r="A965" s="210"/>
      <c r="B965" s="210"/>
      <c r="C965" s="210"/>
      <c r="D965" s="210"/>
      <c r="E965" s="210"/>
      <c r="F965" s="210"/>
      <c r="G965" s="210"/>
      <c r="H965" s="210"/>
      <c r="I965" s="210"/>
      <c r="J965" s="214"/>
      <c r="K965" s="210"/>
      <c r="L965" s="210"/>
      <c r="M965" s="210"/>
      <c r="N965" s="210"/>
      <c r="O965" s="210"/>
      <c r="P965" s="210"/>
      <c r="Q965" s="210"/>
      <c r="R965" s="210"/>
      <c r="S965" s="210"/>
      <c r="T965" s="210"/>
      <c r="U965" s="210"/>
      <c r="V965" s="210"/>
      <c r="W965" s="210"/>
      <c r="X965" s="210"/>
      <c r="Y965" s="210"/>
    </row>
    <row r="966">
      <c r="A966" s="210"/>
      <c r="B966" s="210"/>
      <c r="C966" s="210"/>
      <c r="D966" s="210"/>
      <c r="E966" s="210"/>
      <c r="F966" s="210"/>
      <c r="G966" s="210"/>
      <c r="H966" s="210"/>
      <c r="I966" s="210"/>
      <c r="J966" s="214"/>
      <c r="K966" s="210"/>
      <c r="L966" s="210"/>
      <c r="M966" s="210"/>
      <c r="N966" s="210"/>
      <c r="O966" s="210"/>
      <c r="P966" s="210"/>
      <c r="Q966" s="210"/>
      <c r="R966" s="210"/>
      <c r="S966" s="210"/>
      <c r="T966" s="210"/>
      <c r="U966" s="210"/>
      <c r="V966" s="210"/>
      <c r="W966" s="210"/>
      <c r="X966" s="210"/>
      <c r="Y966" s="210"/>
    </row>
    <row r="967">
      <c r="A967" s="210"/>
      <c r="B967" s="210"/>
      <c r="C967" s="210"/>
      <c r="D967" s="210"/>
      <c r="E967" s="210"/>
      <c r="F967" s="210"/>
      <c r="G967" s="210"/>
      <c r="H967" s="210"/>
      <c r="I967" s="210"/>
      <c r="J967" s="214"/>
      <c r="K967" s="210"/>
      <c r="L967" s="210"/>
      <c r="M967" s="210"/>
      <c r="N967" s="210"/>
      <c r="O967" s="210"/>
      <c r="P967" s="210"/>
      <c r="Q967" s="210"/>
      <c r="R967" s="210"/>
      <c r="S967" s="210"/>
      <c r="T967" s="210"/>
      <c r="U967" s="210"/>
      <c r="V967" s="210"/>
      <c r="W967" s="210"/>
      <c r="X967" s="210"/>
      <c r="Y967" s="210"/>
    </row>
    <row r="968">
      <c r="A968" s="210"/>
      <c r="B968" s="210"/>
      <c r="C968" s="210"/>
      <c r="D968" s="210"/>
      <c r="E968" s="210"/>
      <c r="F968" s="210"/>
      <c r="G968" s="210"/>
      <c r="H968" s="210"/>
      <c r="I968" s="210"/>
      <c r="J968" s="214"/>
      <c r="K968" s="210"/>
      <c r="L968" s="210"/>
      <c r="M968" s="210"/>
      <c r="N968" s="210"/>
      <c r="O968" s="210"/>
      <c r="P968" s="210"/>
      <c r="Q968" s="210"/>
      <c r="R968" s="210"/>
      <c r="S968" s="210"/>
      <c r="T968" s="210"/>
      <c r="U968" s="210"/>
      <c r="V968" s="210"/>
      <c r="W968" s="210"/>
      <c r="X968" s="210"/>
      <c r="Y968" s="210"/>
    </row>
    <row r="969">
      <c r="A969" s="210"/>
      <c r="B969" s="210"/>
      <c r="C969" s="210"/>
      <c r="D969" s="210"/>
      <c r="E969" s="210"/>
      <c r="F969" s="210"/>
      <c r="G969" s="210"/>
      <c r="H969" s="210"/>
      <c r="I969" s="210"/>
      <c r="J969" s="214"/>
      <c r="K969" s="210"/>
      <c r="L969" s="210"/>
      <c r="M969" s="210"/>
      <c r="N969" s="210"/>
      <c r="O969" s="210"/>
      <c r="P969" s="210"/>
      <c r="Q969" s="210"/>
      <c r="R969" s="210"/>
      <c r="S969" s="210"/>
      <c r="T969" s="210"/>
      <c r="U969" s="210"/>
      <c r="V969" s="210"/>
      <c r="W969" s="210"/>
      <c r="X969" s="210"/>
      <c r="Y969" s="210"/>
    </row>
    <row r="970">
      <c r="A970" s="210"/>
      <c r="B970" s="210"/>
      <c r="C970" s="210"/>
      <c r="D970" s="210"/>
      <c r="E970" s="210"/>
      <c r="F970" s="210"/>
      <c r="G970" s="210"/>
      <c r="H970" s="210"/>
      <c r="I970" s="210"/>
      <c r="J970" s="214"/>
      <c r="K970" s="210"/>
      <c r="L970" s="210"/>
      <c r="M970" s="210"/>
      <c r="N970" s="210"/>
      <c r="O970" s="210"/>
      <c r="P970" s="210"/>
      <c r="Q970" s="210"/>
      <c r="R970" s="210"/>
      <c r="S970" s="210"/>
      <c r="T970" s="210"/>
      <c r="U970" s="210"/>
      <c r="V970" s="210"/>
      <c r="W970" s="210"/>
      <c r="X970" s="210"/>
      <c r="Y970" s="210"/>
    </row>
    <row r="971">
      <c r="A971" s="210"/>
      <c r="B971" s="210"/>
      <c r="C971" s="210"/>
      <c r="D971" s="210"/>
      <c r="E971" s="210"/>
      <c r="F971" s="210"/>
      <c r="G971" s="210"/>
      <c r="H971" s="210"/>
      <c r="I971" s="210"/>
      <c r="J971" s="214"/>
      <c r="K971" s="210"/>
      <c r="L971" s="210"/>
      <c r="M971" s="210"/>
      <c r="N971" s="210"/>
      <c r="O971" s="210"/>
      <c r="P971" s="210"/>
      <c r="Q971" s="210"/>
      <c r="R971" s="210"/>
      <c r="S971" s="210"/>
      <c r="T971" s="210"/>
      <c r="U971" s="210"/>
      <c r="V971" s="210"/>
      <c r="W971" s="210"/>
      <c r="X971" s="210"/>
      <c r="Y971" s="210"/>
    </row>
    <row r="972">
      <c r="A972" s="210"/>
      <c r="B972" s="210"/>
      <c r="C972" s="210"/>
      <c r="D972" s="210"/>
      <c r="E972" s="210"/>
      <c r="F972" s="210"/>
      <c r="G972" s="210"/>
      <c r="H972" s="210"/>
      <c r="I972" s="210"/>
      <c r="J972" s="214"/>
      <c r="K972" s="210"/>
      <c r="L972" s="210"/>
      <c r="M972" s="210"/>
      <c r="N972" s="210"/>
      <c r="O972" s="210"/>
      <c r="P972" s="210"/>
      <c r="Q972" s="210"/>
      <c r="R972" s="210"/>
      <c r="S972" s="210"/>
      <c r="T972" s="210"/>
      <c r="U972" s="210"/>
      <c r="V972" s="210"/>
      <c r="W972" s="210"/>
      <c r="X972" s="210"/>
      <c r="Y972" s="210"/>
    </row>
    <row r="973">
      <c r="A973" s="210"/>
      <c r="B973" s="210"/>
      <c r="C973" s="210"/>
      <c r="D973" s="210"/>
      <c r="E973" s="210"/>
      <c r="F973" s="210"/>
      <c r="G973" s="210"/>
      <c r="H973" s="210"/>
      <c r="I973" s="210"/>
      <c r="J973" s="214"/>
      <c r="K973" s="210"/>
      <c r="L973" s="210"/>
      <c r="M973" s="210"/>
      <c r="N973" s="210"/>
      <c r="O973" s="210"/>
      <c r="P973" s="210"/>
      <c r="Q973" s="210"/>
      <c r="R973" s="210"/>
      <c r="S973" s="210"/>
      <c r="T973" s="210"/>
      <c r="U973" s="210"/>
      <c r="V973" s="210"/>
      <c r="W973" s="210"/>
      <c r="X973" s="210"/>
      <c r="Y973" s="210"/>
    </row>
    <row r="974">
      <c r="A974" s="210"/>
      <c r="B974" s="210"/>
      <c r="C974" s="210"/>
      <c r="D974" s="210"/>
      <c r="E974" s="210"/>
      <c r="F974" s="210"/>
      <c r="G974" s="210"/>
      <c r="H974" s="210"/>
      <c r="I974" s="210"/>
      <c r="J974" s="214"/>
      <c r="K974" s="210"/>
      <c r="L974" s="210"/>
      <c r="M974" s="210"/>
      <c r="N974" s="210"/>
      <c r="O974" s="210"/>
      <c r="P974" s="210"/>
      <c r="Q974" s="210"/>
      <c r="R974" s="210"/>
      <c r="S974" s="210"/>
      <c r="T974" s="210"/>
      <c r="U974" s="210"/>
      <c r="V974" s="210"/>
      <c r="W974" s="210"/>
      <c r="X974" s="210"/>
      <c r="Y974" s="210"/>
    </row>
    <row r="975">
      <c r="A975" s="210"/>
      <c r="B975" s="210"/>
      <c r="C975" s="210"/>
      <c r="D975" s="210"/>
      <c r="E975" s="210"/>
      <c r="F975" s="210"/>
      <c r="G975" s="210"/>
      <c r="H975" s="210"/>
      <c r="I975" s="210"/>
      <c r="J975" s="214"/>
      <c r="K975" s="210"/>
      <c r="L975" s="210"/>
      <c r="M975" s="210"/>
      <c r="N975" s="210"/>
      <c r="O975" s="210"/>
      <c r="P975" s="210"/>
      <c r="Q975" s="210"/>
      <c r="R975" s="210"/>
      <c r="S975" s="210"/>
      <c r="T975" s="210"/>
      <c r="U975" s="210"/>
      <c r="V975" s="210"/>
      <c r="W975" s="210"/>
      <c r="X975" s="210"/>
      <c r="Y975" s="210"/>
    </row>
    <row r="976">
      <c r="A976" s="210"/>
      <c r="B976" s="210"/>
      <c r="C976" s="210"/>
      <c r="D976" s="210"/>
      <c r="E976" s="210"/>
      <c r="F976" s="210"/>
      <c r="G976" s="210"/>
      <c r="H976" s="210"/>
      <c r="I976" s="210"/>
      <c r="J976" s="214"/>
      <c r="K976" s="210"/>
      <c r="L976" s="210"/>
      <c r="M976" s="210"/>
      <c r="N976" s="210"/>
      <c r="O976" s="210"/>
      <c r="P976" s="210"/>
      <c r="Q976" s="210"/>
      <c r="R976" s="210"/>
      <c r="S976" s="210"/>
      <c r="T976" s="210"/>
      <c r="U976" s="210"/>
      <c r="V976" s="210"/>
      <c r="W976" s="210"/>
      <c r="X976" s="210"/>
      <c r="Y976" s="210"/>
    </row>
    <row r="977">
      <c r="A977" s="210"/>
      <c r="B977" s="210"/>
      <c r="C977" s="210"/>
      <c r="D977" s="210"/>
      <c r="E977" s="210"/>
      <c r="F977" s="210"/>
      <c r="G977" s="210"/>
      <c r="H977" s="210"/>
      <c r="I977" s="210"/>
      <c r="J977" s="214"/>
      <c r="K977" s="210"/>
      <c r="L977" s="210"/>
      <c r="M977" s="210"/>
      <c r="N977" s="210"/>
      <c r="O977" s="210"/>
      <c r="P977" s="210"/>
      <c r="Q977" s="210"/>
      <c r="R977" s="210"/>
      <c r="S977" s="210"/>
      <c r="T977" s="210"/>
      <c r="U977" s="210"/>
      <c r="V977" s="210"/>
      <c r="W977" s="210"/>
      <c r="X977" s="210"/>
      <c r="Y977" s="210"/>
    </row>
    <row r="978">
      <c r="A978" s="210"/>
      <c r="B978" s="210"/>
      <c r="C978" s="210"/>
      <c r="D978" s="210"/>
      <c r="E978" s="210"/>
      <c r="F978" s="210"/>
      <c r="G978" s="210"/>
      <c r="H978" s="210"/>
      <c r="I978" s="210"/>
      <c r="J978" s="214"/>
      <c r="K978" s="210"/>
      <c r="L978" s="210"/>
      <c r="M978" s="210"/>
      <c r="N978" s="210"/>
      <c r="O978" s="210"/>
      <c r="P978" s="210"/>
      <c r="Q978" s="210"/>
      <c r="R978" s="210"/>
      <c r="S978" s="210"/>
      <c r="T978" s="210"/>
      <c r="U978" s="210"/>
      <c r="V978" s="210"/>
      <c r="W978" s="210"/>
      <c r="X978" s="210"/>
      <c r="Y978" s="210"/>
    </row>
    <row r="979">
      <c r="A979" s="210"/>
      <c r="B979" s="210"/>
      <c r="C979" s="210"/>
      <c r="D979" s="210"/>
      <c r="E979" s="210"/>
      <c r="F979" s="210"/>
      <c r="G979" s="210"/>
      <c r="H979" s="210"/>
      <c r="I979" s="210"/>
      <c r="J979" s="214"/>
      <c r="K979" s="210"/>
      <c r="L979" s="210"/>
      <c r="M979" s="210"/>
      <c r="N979" s="210"/>
      <c r="O979" s="210"/>
      <c r="P979" s="210"/>
      <c r="Q979" s="210"/>
      <c r="R979" s="210"/>
      <c r="S979" s="210"/>
      <c r="T979" s="210"/>
      <c r="U979" s="210"/>
      <c r="V979" s="210"/>
      <c r="W979" s="210"/>
      <c r="X979" s="210"/>
      <c r="Y979" s="210"/>
    </row>
    <row r="980">
      <c r="A980" s="210"/>
      <c r="B980" s="210"/>
      <c r="C980" s="210"/>
      <c r="D980" s="210"/>
      <c r="E980" s="210"/>
      <c r="F980" s="210"/>
      <c r="G980" s="210"/>
      <c r="H980" s="210"/>
      <c r="I980" s="210"/>
      <c r="J980" s="214"/>
      <c r="K980" s="210"/>
      <c r="L980" s="210"/>
      <c r="M980" s="210"/>
      <c r="N980" s="210"/>
      <c r="O980" s="210"/>
      <c r="P980" s="210"/>
      <c r="Q980" s="210"/>
      <c r="R980" s="210"/>
      <c r="S980" s="210"/>
      <c r="T980" s="210"/>
      <c r="U980" s="210"/>
      <c r="V980" s="210"/>
      <c r="W980" s="210"/>
      <c r="X980" s="210"/>
      <c r="Y980" s="210"/>
    </row>
    <row r="981">
      <c r="A981" s="210"/>
      <c r="B981" s="210"/>
      <c r="C981" s="210"/>
      <c r="D981" s="210"/>
      <c r="E981" s="210"/>
      <c r="F981" s="210"/>
      <c r="G981" s="210"/>
      <c r="H981" s="210"/>
      <c r="I981" s="210"/>
      <c r="J981" s="214"/>
      <c r="K981" s="210"/>
      <c r="L981" s="210"/>
      <c r="M981" s="210"/>
      <c r="N981" s="210"/>
      <c r="O981" s="210"/>
      <c r="P981" s="210"/>
      <c r="Q981" s="210"/>
      <c r="R981" s="210"/>
      <c r="S981" s="210"/>
      <c r="T981" s="210"/>
      <c r="U981" s="210"/>
      <c r="V981" s="210"/>
      <c r="W981" s="210"/>
      <c r="X981" s="210"/>
      <c r="Y981" s="210"/>
    </row>
    <row r="982">
      <c r="A982" s="210"/>
      <c r="B982" s="210"/>
      <c r="C982" s="210"/>
      <c r="D982" s="210"/>
      <c r="E982" s="210"/>
      <c r="F982" s="210"/>
      <c r="G982" s="210"/>
      <c r="H982" s="210"/>
      <c r="I982" s="210"/>
      <c r="J982" s="214"/>
      <c r="K982" s="210"/>
      <c r="L982" s="210"/>
      <c r="M982" s="210"/>
      <c r="N982" s="210"/>
      <c r="O982" s="210"/>
      <c r="P982" s="210"/>
      <c r="Q982" s="210"/>
      <c r="R982" s="210"/>
      <c r="S982" s="210"/>
      <c r="T982" s="210"/>
      <c r="U982" s="210"/>
      <c r="V982" s="210"/>
      <c r="W982" s="210"/>
      <c r="X982" s="210"/>
      <c r="Y982" s="210"/>
    </row>
    <row r="983">
      <c r="A983" s="210"/>
      <c r="B983" s="210"/>
      <c r="C983" s="210"/>
      <c r="D983" s="210"/>
      <c r="E983" s="210"/>
      <c r="F983" s="210"/>
      <c r="G983" s="210"/>
      <c r="H983" s="210"/>
      <c r="I983" s="210"/>
      <c r="J983" s="214"/>
      <c r="K983" s="210"/>
      <c r="L983" s="210"/>
      <c r="M983" s="210"/>
      <c r="N983" s="210"/>
      <c r="O983" s="210"/>
      <c r="P983" s="210"/>
      <c r="Q983" s="210"/>
      <c r="R983" s="210"/>
      <c r="S983" s="210"/>
      <c r="T983" s="210"/>
      <c r="U983" s="210"/>
      <c r="V983" s="210"/>
      <c r="W983" s="210"/>
      <c r="X983" s="210"/>
      <c r="Y983" s="210"/>
    </row>
    <row r="984">
      <c r="A984" s="210"/>
      <c r="B984" s="210"/>
      <c r="C984" s="210"/>
      <c r="D984" s="210"/>
      <c r="E984" s="210"/>
      <c r="F984" s="210"/>
      <c r="G984" s="210"/>
      <c r="H984" s="210"/>
      <c r="I984" s="210"/>
      <c r="J984" s="214"/>
      <c r="K984" s="210"/>
      <c r="L984" s="210"/>
      <c r="M984" s="210"/>
      <c r="N984" s="210"/>
      <c r="O984" s="210"/>
      <c r="P984" s="210"/>
      <c r="Q984" s="210"/>
      <c r="R984" s="210"/>
      <c r="S984" s="210"/>
      <c r="T984" s="210"/>
      <c r="U984" s="210"/>
      <c r="V984" s="210"/>
      <c r="W984" s="210"/>
      <c r="X984" s="210"/>
      <c r="Y984" s="210"/>
    </row>
    <row r="985">
      <c r="A985" s="210"/>
      <c r="B985" s="210"/>
      <c r="C985" s="210"/>
      <c r="D985" s="210"/>
      <c r="E985" s="210"/>
      <c r="F985" s="210"/>
      <c r="G985" s="210"/>
      <c r="H985" s="210"/>
      <c r="I985" s="210"/>
      <c r="J985" s="214"/>
      <c r="K985" s="210"/>
      <c r="L985" s="210"/>
      <c r="M985" s="210"/>
      <c r="N985" s="210"/>
      <c r="O985" s="210"/>
      <c r="P985" s="210"/>
      <c r="Q985" s="210"/>
      <c r="R985" s="210"/>
      <c r="S985" s="210"/>
      <c r="T985" s="210"/>
      <c r="U985" s="210"/>
      <c r="V985" s="210"/>
      <c r="W985" s="210"/>
      <c r="X985" s="210"/>
      <c r="Y985" s="210"/>
    </row>
    <row r="986">
      <c r="A986" s="210"/>
      <c r="B986" s="210"/>
      <c r="C986" s="210"/>
      <c r="D986" s="210"/>
      <c r="E986" s="210"/>
      <c r="F986" s="210"/>
      <c r="G986" s="210"/>
      <c r="H986" s="210"/>
      <c r="I986" s="210"/>
      <c r="J986" s="214"/>
      <c r="K986" s="210"/>
      <c r="L986" s="210"/>
      <c r="M986" s="210"/>
      <c r="N986" s="210"/>
      <c r="O986" s="210"/>
      <c r="P986" s="210"/>
      <c r="Q986" s="210"/>
      <c r="R986" s="210"/>
      <c r="S986" s="210"/>
      <c r="T986" s="210"/>
      <c r="U986" s="210"/>
      <c r="V986" s="210"/>
      <c r="W986" s="210"/>
      <c r="X986" s="210"/>
      <c r="Y986" s="210"/>
    </row>
    <row r="987">
      <c r="A987" s="210"/>
      <c r="B987" s="210"/>
      <c r="C987" s="210"/>
      <c r="D987" s="210"/>
      <c r="E987" s="210"/>
      <c r="F987" s="210"/>
      <c r="G987" s="210"/>
      <c r="H987" s="210"/>
      <c r="I987" s="210"/>
      <c r="J987" s="214"/>
      <c r="K987" s="210"/>
      <c r="L987" s="210"/>
      <c r="M987" s="210"/>
      <c r="N987" s="210"/>
      <c r="O987" s="210"/>
      <c r="P987" s="210"/>
      <c r="Q987" s="210"/>
      <c r="R987" s="210"/>
      <c r="S987" s="210"/>
      <c r="T987" s="210"/>
      <c r="U987" s="210"/>
      <c r="V987" s="210"/>
      <c r="W987" s="210"/>
      <c r="X987" s="210"/>
      <c r="Y987" s="210"/>
    </row>
    <row r="988">
      <c r="A988" s="210"/>
      <c r="B988" s="210"/>
      <c r="C988" s="210"/>
      <c r="D988" s="210"/>
      <c r="E988" s="210"/>
      <c r="F988" s="210"/>
      <c r="G988" s="210"/>
      <c r="H988" s="210"/>
      <c r="I988" s="210"/>
      <c r="J988" s="214"/>
      <c r="K988" s="210"/>
      <c r="L988" s="210"/>
      <c r="M988" s="210"/>
      <c r="N988" s="210"/>
      <c r="O988" s="210"/>
      <c r="P988" s="210"/>
      <c r="Q988" s="210"/>
      <c r="R988" s="210"/>
      <c r="S988" s="210"/>
      <c r="T988" s="210"/>
      <c r="U988" s="210"/>
      <c r="V988" s="210"/>
      <c r="W988" s="210"/>
      <c r="X988" s="210"/>
      <c r="Y988" s="210"/>
    </row>
    <row r="989">
      <c r="A989" s="210"/>
      <c r="B989" s="210"/>
      <c r="C989" s="210"/>
      <c r="D989" s="210"/>
      <c r="E989" s="210"/>
      <c r="F989" s="210"/>
      <c r="G989" s="210"/>
      <c r="H989" s="210"/>
      <c r="I989" s="210"/>
      <c r="J989" s="214"/>
      <c r="K989" s="210"/>
      <c r="L989" s="210"/>
      <c r="M989" s="210"/>
      <c r="N989" s="210"/>
      <c r="O989" s="210"/>
      <c r="P989" s="210"/>
      <c r="Q989" s="210"/>
      <c r="R989" s="210"/>
      <c r="S989" s="210"/>
      <c r="T989" s="210"/>
      <c r="U989" s="210"/>
      <c r="V989" s="210"/>
      <c r="W989" s="210"/>
      <c r="X989" s="210"/>
      <c r="Y989" s="210"/>
    </row>
    <row r="990">
      <c r="A990" s="210"/>
      <c r="B990" s="210"/>
      <c r="C990" s="210"/>
      <c r="D990" s="210"/>
      <c r="E990" s="210"/>
      <c r="F990" s="210"/>
      <c r="G990" s="210"/>
      <c r="H990" s="210"/>
      <c r="I990" s="210"/>
      <c r="J990" s="214"/>
      <c r="K990" s="210"/>
      <c r="L990" s="210"/>
      <c r="M990" s="210"/>
      <c r="N990" s="210"/>
      <c r="O990" s="210"/>
      <c r="P990" s="210"/>
      <c r="Q990" s="210"/>
      <c r="R990" s="210"/>
      <c r="S990" s="210"/>
      <c r="T990" s="210"/>
      <c r="U990" s="210"/>
      <c r="V990" s="210"/>
      <c r="W990" s="210"/>
      <c r="X990" s="210"/>
      <c r="Y990" s="210"/>
    </row>
    <row r="991">
      <c r="A991" s="210"/>
      <c r="B991" s="210"/>
      <c r="C991" s="210"/>
      <c r="D991" s="210"/>
      <c r="E991" s="210"/>
      <c r="F991" s="210"/>
      <c r="G991" s="210"/>
      <c r="H991" s="210"/>
      <c r="I991" s="210"/>
      <c r="J991" s="214"/>
      <c r="K991" s="210"/>
      <c r="L991" s="210"/>
      <c r="M991" s="210"/>
      <c r="N991" s="210"/>
      <c r="O991" s="210"/>
      <c r="P991" s="210"/>
      <c r="Q991" s="210"/>
      <c r="R991" s="210"/>
      <c r="S991" s="210"/>
      <c r="T991" s="210"/>
      <c r="U991" s="210"/>
      <c r="V991" s="210"/>
      <c r="W991" s="210"/>
      <c r="X991" s="210"/>
      <c r="Y991" s="210"/>
    </row>
    <row r="992">
      <c r="A992" s="210"/>
      <c r="B992" s="210"/>
      <c r="C992" s="210"/>
      <c r="D992" s="210"/>
      <c r="E992" s="210"/>
      <c r="F992" s="210"/>
      <c r="G992" s="210"/>
      <c r="H992" s="210"/>
      <c r="I992" s="210"/>
      <c r="J992" s="214"/>
      <c r="K992" s="210"/>
      <c r="L992" s="210"/>
      <c r="M992" s="210"/>
      <c r="N992" s="210"/>
      <c r="O992" s="210"/>
      <c r="P992" s="210"/>
      <c r="Q992" s="210"/>
      <c r="R992" s="210"/>
      <c r="S992" s="210"/>
      <c r="T992" s="210"/>
      <c r="U992" s="210"/>
      <c r="V992" s="210"/>
      <c r="W992" s="210"/>
      <c r="X992" s="210"/>
      <c r="Y992" s="210"/>
    </row>
    <row r="993">
      <c r="A993" s="210"/>
      <c r="B993" s="210"/>
      <c r="C993" s="210"/>
      <c r="D993" s="210"/>
      <c r="E993" s="210"/>
      <c r="F993" s="210"/>
      <c r="G993" s="210"/>
      <c r="H993" s="210"/>
      <c r="I993" s="210"/>
      <c r="J993" s="214"/>
      <c r="K993" s="210"/>
      <c r="L993" s="210"/>
      <c r="M993" s="210"/>
      <c r="N993" s="210"/>
      <c r="O993" s="210"/>
      <c r="P993" s="210"/>
      <c r="Q993" s="210"/>
      <c r="R993" s="210"/>
      <c r="S993" s="210"/>
      <c r="T993" s="210"/>
      <c r="U993" s="210"/>
      <c r="V993" s="210"/>
      <c r="W993" s="210"/>
      <c r="X993" s="210"/>
      <c r="Y993" s="210"/>
    </row>
    <row r="994">
      <c r="A994" s="210"/>
      <c r="B994" s="210"/>
      <c r="C994" s="210"/>
      <c r="D994" s="210"/>
      <c r="E994" s="210"/>
      <c r="F994" s="210"/>
      <c r="G994" s="210"/>
      <c r="H994" s="210"/>
      <c r="I994" s="210"/>
      <c r="J994" s="214"/>
      <c r="K994" s="210"/>
      <c r="L994" s="210"/>
      <c r="M994" s="210"/>
      <c r="N994" s="210"/>
      <c r="O994" s="210"/>
      <c r="P994" s="210"/>
      <c r="Q994" s="210"/>
      <c r="R994" s="210"/>
      <c r="S994" s="210"/>
      <c r="T994" s="210"/>
      <c r="U994" s="210"/>
      <c r="V994" s="210"/>
      <c r="W994" s="210"/>
      <c r="X994" s="210"/>
      <c r="Y994" s="210"/>
    </row>
    <row r="995">
      <c r="A995" s="210"/>
      <c r="B995" s="210"/>
      <c r="C995" s="210"/>
      <c r="D995" s="210"/>
      <c r="E995" s="210"/>
      <c r="F995" s="210"/>
      <c r="G995" s="210"/>
      <c r="H995" s="210"/>
      <c r="I995" s="210"/>
      <c r="J995" s="214"/>
      <c r="K995" s="210"/>
      <c r="L995" s="210"/>
      <c r="M995" s="210"/>
      <c r="N995" s="210"/>
      <c r="O995" s="210"/>
      <c r="P995" s="210"/>
      <c r="Q995" s="210"/>
      <c r="R995" s="210"/>
      <c r="S995" s="210"/>
      <c r="T995" s="210"/>
      <c r="U995" s="210"/>
      <c r="V995" s="210"/>
      <c r="W995" s="210"/>
      <c r="X995" s="210"/>
      <c r="Y995" s="210"/>
    </row>
    <row r="996">
      <c r="A996" s="210"/>
      <c r="B996" s="210"/>
      <c r="C996" s="210"/>
      <c r="D996" s="210"/>
      <c r="E996" s="210"/>
      <c r="F996" s="210"/>
      <c r="G996" s="210"/>
      <c r="H996" s="210"/>
      <c r="I996" s="210"/>
      <c r="J996" s="214"/>
      <c r="K996" s="210"/>
      <c r="L996" s="210"/>
      <c r="M996" s="210"/>
      <c r="N996" s="210"/>
      <c r="O996" s="210"/>
      <c r="P996" s="210"/>
      <c r="Q996" s="210"/>
      <c r="R996" s="210"/>
      <c r="S996" s="210"/>
      <c r="T996" s="210"/>
      <c r="U996" s="210"/>
      <c r="V996" s="210"/>
      <c r="W996" s="210"/>
      <c r="X996" s="210"/>
      <c r="Y996" s="210"/>
    </row>
    <row r="997">
      <c r="A997" s="210"/>
      <c r="B997" s="210"/>
      <c r="C997" s="210"/>
      <c r="D997" s="210"/>
      <c r="E997" s="210"/>
      <c r="F997" s="210"/>
      <c r="G997" s="210"/>
      <c r="H997" s="210"/>
      <c r="I997" s="210"/>
      <c r="J997" s="214"/>
      <c r="K997" s="210"/>
      <c r="L997" s="210"/>
      <c r="M997" s="210"/>
      <c r="N997" s="210"/>
      <c r="O997" s="210"/>
      <c r="P997" s="210"/>
      <c r="Q997" s="210"/>
      <c r="R997" s="210"/>
      <c r="S997" s="210"/>
      <c r="T997" s="210"/>
      <c r="U997" s="210"/>
      <c r="V997" s="210"/>
      <c r="W997" s="210"/>
      <c r="X997" s="210"/>
      <c r="Y997" s="210"/>
    </row>
    <row r="998">
      <c r="A998" s="210"/>
      <c r="B998" s="210"/>
      <c r="C998" s="210"/>
      <c r="D998" s="210"/>
      <c r="E998" s="210"/>
      <c r="F998" s="210"/>
      <c r="G998" s="210"/>
      <c r="H998" s="210"/>
      <c r="I998" s="210"/>
      <c r="J998" s="214"/>
      <c r="K998" s="210"/>
      <c r="L998" s="210"/>
      <c r="M998" s="210"/>
      <c r="N998" s="210"/>
      <c r="O998" s="210"/>
      <c r="P998" s="210"/>
      <c r="Q998" s="210"/>
      <c r="R998" s="210"/>
      <c r="S998" s="210"/>
      <c r="T998" s="210"/>
      <c r="U998" s="210"/>
      <c r="V998" s="210"/>
      <c r="W998" s="210"/>
      <c r="X998" s="210"/>
      <c r="Y998" s="210"/>
    </row>
    <row r="999">
      <c r="A999" s="210"/>
      <c r="B999" s="210"/>
      <c r="C999" s="210"/>
      <c r="D999" s="210"/>
      <c r="E999" s="210"/>
      <c r="F999" s="210"/>
      <c r="G999" s="210"/>
      <c r="H999" s="210"/>
      <c r="I999" s="210"/>
      <c r="J999" s="214"/>
      <c r="K999" s="210"/>
      <c r="L999" s="210"/>
      <c r="M999" s="210"/>
      <c r="N999" s="210"/>
      <c r="O999" s="210"/>
      <c r="P999" s="210"/>
      <c r="Q999" s="210"/>
      <c r="R999" s="210"/>
      <c r="S999" s="210"/>
      <c r="T999" s="210"/>
      <c r="U999" s="210"/>
      <c r="V999" s="210"/>
      <c r="W999" s="210"/>
      <c r="X999" s="210"/>
      <c r="Y999" s="210"/>
    </row>
    <row r="1000">
      <c r="A1000" s="210"/>
      <c r="B1000" s="210"/>
      <c r="C1000" s="210"/>
      <c r="D1000" s="210"/>
      <c r="E1000" s="210"/>
      <c r="F1000" s="210"/>
      <c r="G1000" s="210"/>
      <c r="H1000" s="210"/>
      <c r="I1000" s="210"/>
      <c r="J1000" s="214"/>
      <c r="K1000" s="210"/>
      <c r="L1000" s="210"/>
      <c r="M1000" s="210"/>
      <c r="N1000" s="210"/>
      <c r="O1000" s="210"/>
      <c r="P1000" s="210"/>
      <c r="Q1000" s="210"/>
      <c r="R1000" s="210"/>
      <c r="S1000" s="210"/>
      <c r="T1000" s="210"/>
      <c r="U1000" s="210"/>
      <c r="V1000" s="210"/>
      <c r="W1000" s="210"/>
      <c r="X1000" s="210"/>
      <c r="Y1000" s="2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57"/>
    <col customWidth="1" min="2" max="2" width="4.14"/>
    <col customWidth="1" min="3" max="3" width="22.14"/>
    <col customWidth="1" min="4" max="4" width="4.14"/>
    <col customWidth="1" min="5" max="5" width="19.29"/>
    <col customWidth="1" min="6" max="6" width="5.57"/>
    <col customWidth="1" min="7" max="7" width="15.86"/>
    <col customWidth="1" min="8" max="8" width="4.14"/>
    <col customWidth="1" min="9" max="9" width="13.71"/>
    <col customWidth="1" min="10" max="10" width="4.14"/>
    <col customWidth="1" min="11" max="11" width="16.0"/>
    <col customWidth="1" min="12" max="12" width="4.14"/>
    <col customWidth="1" min="13" max="13" width="16.0"/>
    <col customWidth="1" min="14" max="14" width="4.14"/>
    <col customWidth="1" min="15" max="15" width="17.29"/>
    <col customWidth="1" min="16" max="16" width="4.14"/>
    <col customWidth="1" min="17" max="17" width="19.14"/>
    <col customWidth="1" min="18" max="18" width="4.14"/>
    <col customWidth="1" min="19" max="19" width="16.86"/>
    <col customWidth="1" min="20" max="20" width="5.57"/>
    <col customWidth="1" min="21" max="26" width="8.71"/>
  </cols>
  <sheetData>
    <row r="1">
      <c r="A1" s="215" t="s">
        <v>5120</v>
      </c>
      <c r="B1" s="9"/>
      <c r="C1" s="216" t="s">
        <v>5121</v>
      </c>
      <c r="D1" s="9"/>
      <c r="E1" s="217" t="s">
        <v>34</v>
      </c>
      <c r="F1" s="9"/>
      <c r="G1" s="216" t="s">
        <v>5122</v>
      </c>
      <c r="H1" s="9"/>
      <c r="I1" s="216" t="s">
        <v>5123</v>
      </c>
      <c r="J1" s="9"/>
      <c r="K1" s="216" t="s">
        <v>14</v>
      </c>
      <c r="L1" s="9"/>
      <c r="M1" s="216" t="s">
        <v>5124</v>
      </c>
      <c r="N1" s="9"/>
      <c r="O1" s="216" t="s">
        <v>5125</v>
      </c>
      <c r="P1" s="9"/>
      <c r="Q1" s="216" t="s">
        <v>5126</v>
      </c>
      <c r="R1" s="9"/>
      <c r="S1" s="216" t="s">
        <v>5127</v>
      </c>
      <c r="T1" s="9"/>
    </row>
    <row r="2">
      <c r="A2" s="218" t="s">
        <v>5128</v>
      </c>
      <c r="B2" s="219"/>
      <c r="C2" s="219"/>
      <c r="D2" s="219"/>
      <c r="E2" s="219"/>
      <c r="F2" s="219"/>
      <c r="G2" s="219"/>
      <c r="H2" s="219"/>
      <c r="I2" s="219"/>
      <c r="J2" s="219"/>
      <c r="K2" s="219"/>
      <c r="L2" s="219"/>
      <c r="M2" s="219"/>
      <c r="N2" s="219"/>
      <c r="O2" s="219"/>
      <c r="P2" s="219"/>
      <c r="Q2" s="219"/>
      <c r="R2" s="219"/>
      <c r="S2" s="219"/>
      <c r="T2" s="220"/>
    </row>
    <row r="3">
      <c r="A3" s="221" t="s">
        <v>5129</v>
      </c>
      <c r="B3" s="222">
        <v>11.0</v>
      </c>
      <c r="C3" s="223" t="s">
        <v>5130</v>
      </c>
      <c r="D3" s="222">
        <v>11.0</v>
      </c>
      <c r="E3" s="223" t="s">
        <v>5131</v>
      </c>
      <c r="F3" s="222">
        <v>30.0</v>
      </c>
      <c r="G3" s="223" t="s">
        <v>5132</v>
      </c>
      <c r="H3" s="222">
        <v>7.0</v>
      </c>
      <c r="I3" s="223" t="s">
        <v>5133</v>
      </c>
      <c r="J3" s="222">
        <v>32.0</v>
      </c>
      <c r="K3" s="223" t="s">
        <v>5134</v>
      </c>
      <c r="L3" s="222">
        <v>21.0</v>
      </c>
      <c r="M3" s="223" t="s">
        <v>5135</v>
      </c>
      <c r="N3" s="222">
        <v>27.0</v>
      </c>
      <c r="O3" s="223" t="s">
        <v>5136</v>
      </c>
      <c r="P3" s="222">
        <v>15.0</v>
      </c>
      <c r="Q3" s="224" t="s">
        <v>5137</v>
      </c>
      <c r="R3" s="225">
        <v>12.0</v>
      </c>
      <c r="S3" s="224" t="s">
        <v>5138</v>
      </c>
      <c r="T3" s="226">
        <v>22.0</v>
      </c>
    </row>
    <row r="4">
      <c r="A4" s="227" t="s">
        <v>5139</v>
      </c>
      <c r="B4" s="228">
        <v>2.0</v>
      </c>
      <c r="C4" s="229" t="s">
        <v>5140</v>
      </c>
      <c r="D4" s="228">
        <v>3.0</v>
      </c>
      <c r="E4" s="229" t="s">
        <v>5141</v>
      </c>
      <c r="F4" s="228">
        <v>1.0</v>
      </c>
      <c r="G4" s="229" t="s">
        <v>5142</v>
      </c>
      <c r="H4" s="228">
        <v>8.0</v>
      </c>
      <c r="I4" s="229" t="s">
        <v>5143</v>
      </c>
      <c r="J4" s="228">
        <v>1.0</v>
      </c>
      <c r="K4" s="229" t="s">
        <v>5144</v>
      </c>
      <c r="L4" s="228">
        <v>1.0</v>
      </c>
      <c r="M4" s="229" t="s">
        <v>5145</v>
      </c>
      <c r="N4" s="228">
        <v>3.0</v>
      </c>
      <c r="O4" s="229" t="s">
        <v>5146</v>
      </c>
      <c r="P4" s="228">
        <v>1.0</v>
      </c>
      <c r="Q4" s="230" t="s">
        <v>5147</v>
      </c>
      <c r="R4" s="231">
        <v>3.0</v>
      </c>
      <c r="S4" s="230" t="s">
        <v>5148</v>
      </c>
      <c r="T4" s="232">
        <v>1.0</v>
      </c>
    </row>
    <row r="5">
      <c r="A5" s="233" t="s">
        <v>5149</v>
      </c>
      <c r="B5" s="234">
        <v>2.0</v>
      </c>
      <c r="C5" s="235" t="s">
        <v>5150</v>
      </c>
      <c r="D5" s="234">
        <v>8.0</v>
      </c>
      <c r="E5" s="235" t="s">
        <v>5151</v>
      </c>
      <c r="F5" s="234">
        <v>1.0</v>
      </c>
      <c r="G5" s="235" t="s">
        <v>5152</v>
      </c>
      <c r="H5" s="234">
        <v>1.0</v>
      </c>
      <c r="I5" s="235" t="s">
        <v>5153</v>
      </c>
      <c r="J5" s="234">
        <v>1.0</v>
      </c>
      <c r="K5" s="235" t="s">
        <v>5154</v>
      </c>
      <c r="L5" s="234">
        <v>2.0</v>
      </c>
      <c r="M5" s="235" t="s">
        <v>5155</v>
      </c>
      <c r="N5" s="234">
        <v>1.0</v>
      </c>
      <c r="O5" s="235" t="s">
        <v>5156</v>
      </c>
      <c r="P5" s="234">
        <v>1.0</v>
      </c>
      <c r="Q5" s="236" t="s">
        <v>5157</v>
      </c>
      <c r="R5" s="237">
        <v>12.0</v>
      </c>
      <c r="S5" s="236" t="s">
        <v>5158</v>
      </c>
      <c r="T5" s="238">
        <v>1.0</v>
      </c>
    </row>
    <row r="6">
      <c r="A6" s="239" t="s">
        <v>5159</v>
      </c>
      <c r="B6" s="240"/>
      <c r="C6" s="241" t="s">
        <v>5159</v>
      </c>
      <c r="D6" s="240"/>
      <c r="E6" s="241" t="s">
        <v>5159</v>
      </c>
      <c r="F6" s="240"/>
      <c r="G6" s="241" t="s">
        <v>5159</v>
      </c>
      <c r="H6" s="240"/>
      <c r="I6" s="241" t="s">
        <v>5159</v>
      </c>
      <c r="J6" s="240"/>
      <c r="K6" s="241" t="s">
        <v>5159</v>
      </c>
      <c r="L6" s="240"/>
      <c r="M6" s="241" t="s">
        <v>5159</v>
      </c>
      <c r="N6" s="240"/>
      <c r="O6" s="241" t="s">
        <v>5159</v>
      </c>
      <c r="P6" s="240"/>
      <c r="Q6" s="241" t="s">
        <v>5159</v>
      </c>
      <c r="R6" s="240"/>
      <c r="S6" s="241" t="s">
        <v>5159</v>
      </c>
      <c r="T6" s="242"/>
    </row>
    <row r="7">
      <c r="A7" s="243" t="s">
        <v>5160</v>
      </c>
      <c r="B7" s="244"/>
      <c r="C7" s="244"/>
      <c r="D7" s="244"/>
      <c r="E7" s="244"/>
      <c r="F7" s="244"/>
      <c r="G7" s="244"/>
      <c r="H7" s="244"/>
      <c r="I7" s="244"/>
      <c r="J7" s="244"/>
      <c r="K7" s="244"/>
      <c r="L7" s="244"/>
      <c r="M7" s="244"/>
      <c r="N7" s="244"/>
      <c r="O7" s="244"/>
      <c r="P7" s="244"/>
      <c r="Q7" s="244"/>
      <c r="R7" s="244"/>
      <c r="S7" s="244"/>
      <c r="T7" s="245"/>
    </row>
    <row r="8">
      <c r="A8" s="246" t="s">
        <v>5161</v>
      </c>
      <c r="B8" s="247"/>
      <c r="C8" s="246" t="s">
        <v>5162</v>
      </c>
      <c r="D8" s="247"/>
      <c r="E8" s="246" t="s">
        <v>5163</v>
      </c>
      <c r="F8" s="247">
        <v>34.0</v>
      </c>
      <c r="G8" s="246" t="s">
        <v>5164</v>
      </c>
      <c r="H8" s="247">
        <v>28.0</v>
      </c>
      <c r="I8" s="246" t="s">
        <v>5165</v>
      </c>
      <c r="J8" s="247">
        <v>17.0</v>
      </c>
      <c r="K8" s="246" t="s">
        <v>5166</v>
      </c>
      <c r="L8" s="247">
        <v>15.0</v>
      </c>
      <c r="M8" s="246" t="s">
        <v>5167</v>
      </c>
      <c r="N8" s="247">
        <v>37.0</v>
      </c>
      <c r="O8" s="246" t="s">
        <v>5168</v>
      </c>
      <c r="P8" s="247">
        <v>6.0</v>
      </c>
      <c r="Q8" s="246" t="s">
        <v>5169</v>
      </c>
      <c r="R8" s="247">
        <v>10.0</v>
      </c>
      <c r="S8" s="246" t="s">
        <v>5170</v>
      </c>
      <c r="T8" s="247">
        <v>13.0</v>
      </c>
    </row>
    <row r="9">
      <c r="A9" s="229" t="s">
        <v>5171</v>
      </c>
      <c r="B9" s="228"/>
      <c r="C9" s="229" t="s">
        <v>5172</v>
      </c>
      <c r="D9" s="228"/>
      <c r="E9" s="229" t="s">
        <v>5173</v>
      </c>
      <c r="F9" s="228">
        <v>17.0</v>
      </c>
      <c r="G9" s="229" t="s">
        <v>5174</v>
      </c>
      <c r="H9" s="228">
        <v>19.0</v>
      </c>
      <c r="I9" s="229" t="s">
        <v>5175</v>
      </c>
      <c r="J9" s="228">
        <v>20.0</v>
      </c>
      <c r="K9" s="229" t="s">
        <v>5176</v>
      </c>
      <c r="L9" s="228">
        <v>7.0</v>
      </c>
      <c r="M9" s="229" t="s">
        <v>5177</v>
      </c>
      <c r="N9" s="228">
        <v>2.0</v>
      </c>
      <c r="O9" s="229" t="s">
        <v>5178</v>
      </c>
      <c r="P9" s="228">
        <v>17.0</v>
      </c>
      <c r="Q9" s="229" t="s">
        <v>5179</v>
      </c>
      <c r="R9" s="228">
        <v>7.0</v>
      </c>
      <c r="S9" s="229" t="s">
        <v>5180</v>
      </c>
      <c r="T9" s="228">
        <v>11.0</v>
      </c>
    </row>
    <row r="10">
      <c r="A10" s="229" t="s">
        <v>5181</v>
      </c>
      <c r="B10" s="228"/>
      <c r="C10" s="229" t="s">
        <v>5182</v>
      </c>
      <c r="D10" s="228"/>
      <c r="E10" s="229" t="s">
        <v>5183</v>
      </c>
      <c r="F10" s="228">
        <v>5.0</v>
      </c>
      <c r="G10" s="229" t="s">
        <v>5184</v>
      </c>
      <c r="H10" s="228">
        <v>21.0</v>
      </c>
      <c r="I10" s="229" t="s">
        <v>5185</v>
      </c>
      <c r="J10" s="228">
        <v>15.0</v>
      </c>
      <c r="K10" s="229" t="s">
        <v>5186</v>
      </c>
      <c r="L10" s="228">
        <v>8.0</v>
      </c>
      <c r="M10" s="229" t="s">
        <v>5187</v>
      </c>
      <c r="N10" s="228">
        <v>10.0</v>
      </c>
      <c r="O10" s="229" t="s">
        <v>5188</v>
      </c>
      <c r="P10" s="228">
        <v>1.0</v>
      </c>
      <c r="Q10" s="229" t="s">
        <v>5189</v>
      </c>
      <c r="R10" s="228">
        <v>15.0</v>
      </c>
      <c r="S10" s="229" t="s">
        <v>5190</v>
      </c>
      <c r="T10" s="228">
        <v>12.0</v>
      </c>
    </row>
    <row r="11">
      <c r="A11" s="229" t="s">
        <v>5191</v>
      </c>
      <c r="B11" s="228"/>
      <c r="C11" s="229" t="s">
        <v>5192</v>
      </c>
      <c r="D11" s="228"/>
      <c r="E11" s="229" t="s">
        <v>5193</v>
      </c>
      <c r="F11" s="228">
        <v>5.0</v>
      </c>
      <c r="G11" s="229" t="s">
        <v>5194</v>
      </c>
      <c r="H11" s="228">
        <v>1.0</v>
      </c>
      <c r="I11" s="229" t="s">
        <v>5195</v>
      </c>
      <c r="J11" s="228">
        <v>6.0</v>
      </c>
      <c r="K11" s="229" t="s">
        <v>5196</v>
      </c>
      <c r="L11" s="228">
        <v>4.0</v>
      </c>
      <c r="M11" s="229" t="s">
        <v>5197</v>
      </c>
      <c r="N11" s="228">
        <v>3.0</v>
      </c>
      <c r="O11" s="229" t="s">
        <v>5198</v>
      </c>
      <c r="P11" s="228">
        <v>6.0</v>
      </c>
      <c r="Q11" s="229" t="s">
        <v>5199</v>
      </c>
      <c r="R11" s="228">
        <v>16.0</v>
      </c>
      <c r="S11" s="229" t="s">
        <v>5200</v>
      </c>
      <c r="T11" s="228">
        <v>14.0</v>
      </c>
    </row>
    <row r="12">
      <c r="A12" s="229" t="s">
        <v>5201</v>
      </c>
      <c r="B12" s="228"/>
      <c r="C12" s="229" t="s">
        <v>5202</v>
      </c>
      <c r="D12" s="228"/>
      <c r="E12" s="229" t="s">
        <v>5203</v>
      </c>
      <c r="F12" s="228">
        <v>1.0</v>
      </c>
      <c r="G12" s="229" t="s">
        <v>5204</v>
      </c>
      <c r="H12" s="228">
        <v>10.0</v>
      </c>
      <c r="I12" s="229" t="s">
        <v>5205</v>
      </c>
      <c r="J12" s="228">
        <v>3.0</v>
      </c>
      <c r="K12" s="229" t="s">
        <v>5206</v>
      </c>
      <c r="L12" s="228">
        <v>8.0</v>
      </c>
      <c r="M12" s="229" t="s">
        <v>5207</v>
      </c>
      <c r="N12" s="228">
        <v>2.0</v>
      </c>
      <c r="O12" s="229" t="s">
        <v>5208</v>
      </c>
      <c r="P12" s="228">
        <v>7.0</v>
      </c>
      <c r="Q12" s="229" t="s">
        <v>5209</v>
      </c>
      <c r="R12" s="228">
        <v>8.0</v>
      </c>
      <c r="S12" s="229" t="s">
        <v>5210</v>
      </c>
      <c r="T12" s="228">
        <v>7.0</v>
      </c>
    </row>
    <row r="13">
      <c r="A13" s="229" t="s">
        <v>5211</v>
      </c>
      <c r="B13" s="228"/>
      <c r="C13" s="229" t="s">
        <v>5212</v>
      </c>
      <c r="D13" s="228"/>
      <c r="E13" s="229" t="s">
        <v>5213</v>
      </c>
      <c r="F13" s="228">
        <v>1.0</v>
      </c>
      <c r="G13" s="229" t="s">
        <v>5214</v>
      </c>
      <c r="H13" s="228">
        <v>1.0</v>
      </c>
      <c r="I13" s="229" t="s">
        <v>5215</v>
      </c>
      <c r="J13" s="228">
        <v>2.0</v>
      </c>
      <c r="K13" s="229" t="s">
        <v>5216</v>
      </c>
      <c r="L13" s="228">
        <v>12.0</v>
      </c>
      <c r="M13" s="229" t="s">
        <v>5217</v>
      </c>
      <c r="N13" s="228">
        <v>11.0</v>
      </c>
      <c r="O13" s="229" t="s">
        <v>5218</v>
      </c>
      <c r="P13" s="228">
        <v>3.0</v>
      </c>
      <c r="Q13" s="229" t="s">
        <v>5219</v>
      </c>
      <c r="R13" s="228">
        <v>5.0</v>
      </c>
      <c r="S13" s="229" t="s">
        <v>5220</v>
      </c>
      <c r="T13" s="228">
        <v>1.0</v>
      </c>
    </row>
    <row r="14">
      <c r="A14" s="229" t="s">
        <v>5221</v>
      </c>
      <c r="B14" s="228"/>
      <c r="C14" s="229" t="s">
        <v>5222</v>
      </c>
      <c r="D14" s="228"/>
      <c r="E14" s="229" t="s">
        <v>5223</v>
      </c>
      <c r="F14" s="228">
        <v>1.0</v>
      </c>
      <c r="G14" s="229" t="s">
        <v>5224</v>
      </c>
      <c r="H14" s="228">
        <v>1.0</v>
      </c>
      <c r="I14" s="229" t="s">
        <v>5225</v>
      </c>
      <c r="J14" s="228">
        <v>3.0</v>
      </c>
      <c r="K14" s="229" t="s">
        <v>5226</v>
      </c>
      <c r="L14" s="228">
        <v>4.0</v>
      </c>
      <c r="M14" s="229" t="s">
        <v>5227</v>
      </c>
      <c r="N14" s="228">
        <v>1.0</v>
      </c>
      <c r="O14" s="229" t="s">
        <v>5228</v>
      </c>
      <c r="P14" s="228">
        <v>1.0</v>
      </c>
      <c r="Q14" s="229" t="s">
        <v>5229</v>
      </c>
      <c r="R14" s="228">
        <v>3.0</v>
      </c>
      <c r="S14" s="229" t="s">
        <v>5230</v>
      </c>
      <c r="T14" s="228">
        <v>3.0</v>
      </c>
    </row>
    <row r="15">
      <c r="A15" s="229" t="s">
        <v>5231</v>
      </c>
      <c r="B15" s="228"/>
      <c r="C15" s="229" t="s">
        <v>5232</v>
      </c>
      <c r="D15" s="228"/>
      <c r="E15" s="229" t="s">
        <v>5233</v>
      </c>
      <c r="F15" s="228">
        <v>1.0</v>
      </c>
      <c r="G15" s="229" t="s">
        <v>5234</v>
      </c>
      <c r="H15" s="228">
        <v>1.0</v>
      </c>
      <c r="I15" s="229" t="s">
        <v>5235</v>
      </c>
      <c r="J15" s="228">
        <v>1.0</v>
      </c>
      <c r="K15" s="229" t="s">
        <v>5236</v>
      </c>
      <c r="L15" s="228">
        <v>1.0</v>
      </c>
      <c r="M15" s="229" t="s">
        <v>5237</v>
      </c>
      <c r="N15" s="228">
        <v>7.0</v>
      </c>
      <c r="O15" s="229" t="s">
        <v>5238</v>
      </c>
      <c r="P15" s="228">
        <v>1.0</v>
      </c>
      <c r="Q15" s="229" t="s">
        <v>5239</v>
      </c>
      <c r="R15" s="228">
        <v>9.0</v>
      </c>
      <c r="S15" s="229" t="s">
        <v>5240</v>
      </c>
      <c r="T15" s="228">
        <v>1.0</v>
      </c>
    </row>
    <row r="16">
      <c r="A16" s="239" t="s">
        <v>5159</v>
      </c>
      <c r="B16" s="240"/>
      <c r="C16" s="241" t="s">
        <v>5159</v>
      </c>
      <c r="D16" s="240"/>
      <c r="E16" s="241" t="s">
        <v>5159</v>
      </c>
      <c r="F16" s="240"/>
      <c r="G16" s="241" t="s">
        <v>5159</v>
      </c>
      <c r="H16" s="240"/>
      <c r="I16" s="241" t="s">
        <v>5159</v>
      </c>
      <c r="J16" s="240"/>
      <c r="K16" s="241" t="s">
        <v>5159</v>
      </c>
      <c r="L16" s="240"/>
      <c r="M16" s="241" t="s">
        <v>5159</v>
      </c>
      <c r="N16" s="240"/>
      <c r="O16" s="241" t="s">
        <v>5159</v>
      </c>
      <c r="P16" s="240"/>
      <c r="Q16" s="241" t="s">
        <v>5159</v>
      </c>
      <c r="R16" s="240"/>
      <c r="S16" s="241" t="s">
        <v>5159</v>
      </c>
      <c r="T16" s="242"/>
    </row>
    <row r="17">
      <c r="A17" s="248" t="s">
        <v>5241</v>
      </c>
      <c r="B17" s="219"/>
      <c r="C17" s="219"/>
      <c r="D17" s="219"/>
      <c r="E17" s="219"/>
      <c r="F17" s="219"/>
      <c r="G17" s="219"/>
      <c r="H17" s="219"/>
      <c r="I17" s="219"/>
      <c r="J17" s="219"/>
      <c r="K17" s="219"/>
      <c r="L17" s="219"/>
      <c r="M17" s="219"/>
      <c r="N17" s="219"/>
      <c r="O17" s="219"/>
      <c r="P17" s="219"/>
      <c r="Q17" s="219"/>
      <c r="R17" s="219"/>
      <c r="S17" s="219"/>
      <c r="T17" s="220"/>
    </row>
    <row r="18">
      <c r="A18" s="246" t="s">
        <v>5242</v>
      </c>
      <c r="B18" s="247">
        <v>4.0</v>
      </c>
      <c r="C18" s="246" t="s">
        <v>5243</v>
      </c>
      <c r="D18" s="247">
        <v>59.0</v>
      </c>
      <c r="E18" s="246" t="s">
        <v>5244</v>
      </c>
      <c r="F18" s="247">
        <v>51.0</v>
      </c>
      <c r="G18" s="246" t="s">
        <v>5245</v>
      </c>
      <c r="H18" s="247">
        <v>44.0</v>
      </c>
      <c r="I18" s="246" t="s">
        <v>5246</v>
      </c>
      <c r="J18" s="247">
        <v>20.0</v>
      </c>
      <c r="K18" s="246" t="s">
        <v>5247</v>
      </c>
      <c r="L18" s="247">
        <v>40.0</v>
      </c>
      <c r="M18" s="246" t="s">
        <v>5248</v>
      </c>
      <c r="N18" s="247">
        <v>51.0</v>
      </c>
      <c r="O18" s="246" t="s">
        <v>5249</v>
      </c>
      <c r="P18" s="247">
        <v>30.0</v>
      </c>
      <c r="Q18" s="246" t="s">
        <v>5250</v>
      </c>
      <c r="R18" s="247">
        <v>45.0</v>
      </c>
      <c r="S18" s="246" t="s">
        <v>5251</v>
      </c>
      <c r="T18" s="247">
        <v>48.0</v>
      </c>
    </row>
    <row r="19">
      <c r="A19" s="229" t="s">
        <v>5252</v>
      </c>
      <c r="B19" s="228">
        <v>22.0</v>
      </c>
      <c r="C19" s="229" t="s">
        <v>5253</v>
      </c>
      <c r="D19" s="228">
        <v>13.0</v>
      </c>
      <c r="E19" s="229" t="s">
        <v>5254</v>
      </c>
      <c r="F19" s="228">
        <v>38.0</v>
      </c>
      <c r="G19" s="229" t="s">
        <v>5255</v>
      </c>
      <c r="H19" s="228">
        <v>41.0</v>
      </c>
      <c r="I19" s="229" t="s">
        <v>5256</v>
      </c>
      <c r="J19" s="228">
        <v>10.0</v>
      </c>
      <c r="K19" s="229" t="s">
        <v>5257</v>
      </c>
      <c r="L19" s="228">
        <v>19.0</v>
      </c>
      <c r="M19" s="229" t="s">
        <v>5258</v>
      </c>
      <c r="N19" s="228">
        <v>34.0</v>
      </c>
      <c r="O19" s="229" t="s">
        <v>5259</v>
      </c>
      <c r="P19" s="228">
        <v>58.0</v>
      </c>
      <c r="Q19" s="229" t="s">
        <v>5260</v>
      </c>
      <c r="R19" s="228">
        <v>39.0</v>
      </c>
      <c r="S19" s="229" t="s">
        <v>5261</v>
      </c>
      <c r="T19" s="228">
        <v>30.0</v>
      </c>
    </row>
    <row r="20">
      <c r="A20" s="229" t="s">
        <v>5262</v>
      </c>
      <c r="B20" s="228">
        <v>53.0</v>
      </c>
      <c r="C20" s="229" t="s">
        <v>5263</v>
      </c>
      <c r="D20" s="228">
        <v>7.0</v>
      </c>
      <c r="E20" s="229" t="s">
        <v>5264</v>
      </c>
      <c r="F20" s="228">
        <v>9.0</v>
      </c>
      <c r="G20" s="229" t="s">
        <v>5265</v>
      </c>
      <c r="H20" s="228">
        <v>37.0</v>
      </c>
      <c r="I20" s="229" t="s">
        <v>5266</v>
      </c>
      <c r="J20" s="228">
        <v>16.0</v>
      </c>
      <c r="K20" s="229" t="s">
        <v>5267</v>
      </c>
      <c r="L20" s="228">
        <v>9.0</v>
      </c>
      <c r="M20" s="229" t="s">
        <v>5268</v>
      </c>
      <c r="N20" s="228">
        <v>11.0</v>
      </c>
      <c r="O20" s="229" t="s">
        <v>5269</v>
      </c>
      <c r="P20" s="228">
        <v>25.0</v>
      </c>
      <c r="Q20" s="229" t="s">
        <v>5270</v>
      </c>
      <c r="R20" s="228">
        <v>12.0</v>
      </c>
      <c r="S20" s="229" t="s">
        <v>5271</v>
      </c>
      <c r="T20" s="228">
        <v>13.0</v>
      </c>
    </row>
    <row r="21" ht="15.75" customHeight="1">
      <c r="A21" s="229" t="s">
        <v>5272</v>
      </c>
      <c r="B21" s="228">
        <v>16.0</v>
      </c>
      <c r="C21" s="229" t="s">
        <v>5273</v>
      </c>
      <c r="D21" s="228">
        <v>9.0</v>
      </c>
      <c r="E21" s="229" t="s">
        <v>5274</v>
      </c>
      <c r="F21" s="228">
        <v>15.0</v>
      </c>
      <c r="G21" s="229" t="s">
        <v>5275</v>
      </c>
      <c r="H21" s="228">
        <v>1.0</v>
      </c>
      <c r="I21" s="229" t="s">
        <v>5276</v>
      </c>
      <c r="J21" s="228">
        <v>19.0</v>
      </c>
      <c r="K21" s="229" t="s">
        <v>5277</v>
      </c>
      <c r="L21" s="228">
        <v>17.0</v>
      </c>
      <c r="M21" s="229" t="s">
        <v>5278</v>
      </c>
      <c r="N21" s="228">
        <v>36.0</v>
      </c>
      <c r="O21" s="229" t="s">
        <v>5279</v>
      </c>
      <c r="P21" s="228">
        <v>8.0</v>
      </c>
      <c r="Q21" s="229" t="s">
        <v>5280</v>
      </c>
      <c r="R21" s="228">
        <v>5.0</v>
      </c>
      <c r="S21" s="229" t="s">
        <v>5281</v>
      </c>
      <c r="T21" s="228">
        <v>2.0</v>
      </c>
    </row>
    <row r="22" ht="15.75" customHeight="1">
      <c r="A22" s="229" t="s">
        <v>5282</v>
      </c>
      <c r="B22" s="228">
        <v>12.0</v>
      </c>
      <c r="C22" s="229" t="s">
        <v>5283</v>
      </c>
      <c r="D22" s="228">
        <v>1.0</v>
      </c>
      <c r="E22" s="229" t="s">
        <v>5284</v>
      </c>
      <c r="F22" s="228">
        <v>1.0</v>
      </c>
      <c r="G22" s="229" t="s">
        <v>5285</v>
      </c>
      <c r="H22" s="228">
        <v>2.0</v>
      </c>
      <c r="I22" s="229" t="s">
        <v>5286</v>
      </c>
      <c r="J22" s="228">
        <v>5.0</v>
      </c>
      <c r="K22" s="229" t="s">
        <v>5287</v>
      </c>
      <c r="L22" s="228">
        <v>21.0</v>
      </c>
      <c r="M22" s="229" t="s">
        <v>5288</v>
      </c>
      <c r="N22" s="228">
        <v>14.0</v>
      </c>
      <c r="O22" s="229" t="s">
        <v>5289</v>
      </c>
      <c r="P22" s="228">
        <v>46.0</v>
      </c>
      <c r="Q22" s="229" t="s">
        <v>5290</v>
      </c>
      <c r="R22" s="228">
        <v>11.0</v>
      </c>
      <c r="S22" s="229" t="s">
        <v>5291</v>
      </c>
      <c r="T22" s="228">
        <v>3.0</v>
      </c>
    </row>
    <row r="23" ht="15.75" customHeight="1">
      <c r="A23" s="229" t="s">
        <v>5292</v>
      </c>
      <c r="B23" s="228">
        <v>3.0</v>
      </c>
      <c r="C23" s="229" t="s">
        <v>5293</v>
      </c>
      <c r="D23" s="228">
        <v>5.0</v>
      </c>
      <c r="E23" s="229" t="s">
        <v>5294</v>
      </c>
      <c r="F23" s="228">
        <v>1.0</v>
      </c>
      <c r="G23" s="229" t="s">
        <v>5295</v>
      </c>
      <c r="H23" s="228">
        <v>3.0</v>
      </c>
      <c r="I23" s="229" t="s">
        <v>5296</v>
      </c>
      <c r="J23" s="228">
        <v>3.0</v>
      </c>
      <c r="K23" s="229" t="s">
        <v>5297</v>
      </c>
      <c r="L23" s="228">
        <v>1.0</v>
      </c>
      <c r="M23" s="229" t="s">
        <v>5298</v>
      </c>
      <c r="N23" s="228">
        <v>3.0</v>
      </c>
      <c r="O23" s="229" t="s">
        <v>5299</v>
      </c>
      <c r="P23" s="228">
        <v>5.0</v>
      </c>
      <c r="Q23" s="229" t="s">
        <v>5300</v>
      </c>
      <c r="R23" s="228">
        <v>2.0</v>
      </c>
      <c r="S23" s="229" t="s">
        <v>5301</v>
      </c>
      <c r="T23" s="228">
        <v>1.0</v>
      </c>
    </row>
    <row r="24" ht="15.75" customHeight="1">
      <c r="A24" s="229" t="s">
        <v>5302</v>
      </c>
      <c r="B24" s="228">
        <v>7.0</v>
      </c>
      <c r="C24" s="229" t="s">
        <v>5303</v>
      </c>
      <c r="D24" s="228">
        <v>3.0</v>
      </c>
      <c r="E24" s="229" t="s">
        <v>5304</v>
      </c>
      <c r="F24" s="228">
        <v>1.0</v>
      </c>
      <c r="G24" s="229" t="s">
        <v>5305</v>
      </c>
      <c r="H24" s="228">
        <v>1.0</v>
      </c>
      <c r="I24" s="229" t="s">
        <v>5306</v>
      </c>
      <c r="J24" s="228">
        <v>4.0</v>
      </c>
      <c r="K24" s="229" t="s">
        <v>5307</v>
      </c>
      <c r="L24" s="228">
        <v>4.0</v>
      </c>
      <c r="M24" s="229" t="s">
        <v>5308</v>
      </c>
      <c r="N24" s="228">
        <v>1.0</v>
      </c>
      <c r="O24" s="229" t="s">
        <v>5309</v>
      </c>
      <c r="P24" s="228">
        <v>1.0</v>
      </c>
      <c r="Q24" s="229" t="s">
        <v>5310</v>
      </c>
      <c r="R24" s="228">
        <v>13.0</v>
      </c>
      <c r="S24" s="229" t="s">
        <v>5311</v>
      </c>
      <c r="T24" s="228">
        <v>1.0</v>
      </c>
    </row>
    <row r="25" ht="15.75" customHeight="1">
      <c r="A25" s="229" t="s">
        <v>5312</v>
      </c>
      <c r="B25" s="228">
        <v>9.0</v>
      </c>
      <c r="C25" s="229" t="s">
        <v>5313</v>
      </c>
      <c r="D25" s="228">
        <v>1.0</v>
      </c>
      <c r="E25" s="229" t="s">
        <v>5314</v>
      </c>
      <c r="F25" s="228">
        <v>1.0</v>
      </c>
      <c r="G25" s="229" t="s">
        <v>5315</v>
      </c>
      <c r="H25" s="228">
        <v>1.0</v>
      </c>
      <c r="I25" s="229" t="s">
        <v>5316</v>
      </c>
      <c r="J25" s="228">
        <v>3.0</v>
      </c>
      <c r="K25" s="229" t="s">
        <v>5317</v>
      </c>
      <c r="L25" s="228">
        <v>1.0</v>
      </c>
      <c r="M25" s="229" t="s">
        <v>5318</v>
      </c>
      <c r="N25" s="228">
        <v>1.0</v>
      </c>
      <c r="O25" s="229" t="s">
        <v>5319</v>
      </c>
      <c r="P25" s="228">
        <v>1.0</v>
      </c>
      <c r="Q25" s="229" t="s">
        <v>5320</v>
      </c>
      <c r="R25" s="228">
        <v>5.0</v>
      </c>
      <c r="S25" s="229" t="s">
        <v>5321</v>
      </c>
      <c r="T25" s="228">
        <v>1.0</v>
      </c>
    </row>
    <row r="26" ht="15.75" customHeight="1">
      <c r="A26" s="239" t="s">
        <v>5159</v>
      </c>
      <c r="B26" s="240"/>
      <c r="C26" s="241" t="s">
        <v>5159</v>
      </c>
      <c r="D26" s="240"/>
      <c r="E26" s="241" t="s">
        <v>5159</v>
      </c>
      <c r="F26" s="240"/>
      <c r="G26" s="241" t="s">
        <v>5159</v>
      </c>
      <c r="H26" s="240"/>
      <c r="I26" s="241" t="s">
        <v>5159</v>
      </c>
      <c r="J26" s="240"/>
      <c r="K26" s="241" t="s">
        <v>5159</v>
      </c>
      <c r="L26" s="240"/>
      <c r="M26" s="241" t="s">
        <v>5159</v>
      </c>
      <c r="N26" s="240"/>
      <c r="O26" s="241" t="s">
        <v>5159</v>
      </c>
      <c r="P26" s="240"/>
      <c r="Q26" s="241" t="s">
        <v>5159</v>
      </c>
      <c r="R26" s="240"/>
      <c r="S26" s="241" t="s">
        <v>5159</v>
      </c>
      <c r="T26" s="242"/>
    </row>
    <row r="27" ht="15.75" customHeight="1">
      <c r="A27" s="249" t="s">
        <v>5322</v>
      </c>
      <c r="B27" s="219"/>
      <c r="C27" s="219"/>
      <c r="D27" s="219"/>
      <c r="E27" s="219"/>
      <c r="F27" s="219"/>
      <c r="G27" s="219"/>
      <c r="H27" s="219"/>
      <c r="I27" s="219"/>
      <c r="J27" s="219"/>
      <c r="K27" s="219"/>
      <c r="L27" s="219"/>
      <c r="M27" s="219"/>
      <c r="N27" s="219"/>
      <c r="O27" s="219"/>
      <c r="P27" s="219"/>
      <c r="Q27" s="219"/>
      <c r="R27" s="219"/>
      <c r="S27" s="219"/>
      <c r="T27" s="220"/>
    </row>
    <row r="28" ht="15.75" customHeight="1">
      <c r="A28" s="246" t="s">
        <v>5323</v>
      </c>
      <c r="B28" s="247">
        <v>47.0</v>
      </c>
      <c r="C28" s="246" t="s">
        <v>5324</v>
      </c>
      <c r="D28" s="247">
        <v>84.0</v>
      </c>
      <c r="E28" s="246" t="s">
        <v>5325</v>
      </c>
      <c r="F28" s="247">
        <v>105.0</v>
      </c>
      <c r="G28" s="246" t="s">
        <v>5326</v>
      </c>
      <c r="H28" s="247">
        <v>73.0</v>
      </c>
      <c r="I28" s="246" t="s">
        <v>5327</v>
      </c>
      <c r="J28" s="247">
        <v>88.0</v>
      </c>
      <c r="K28" s="246" t="s">
        <v>5328</v>
      </c>
      <c r="L28" s="247">
        <v>23.0</v>
      </c>
      <c r="M28" s="246" t="s">
        <v>5329</v>
      </c>
      <c r="N28" s="247">
        <v>49.0</v>
      </c>
      <c r="O28" s="246" t="s">
        <v>5330</v>
      </c>
      <c r="P28" s="247">
        <v>83.0</v>
      </c>
      <c r="Q28" s="246" t="s">
        <v>5331</v>
      </c>
      <c r="R28" s="247">
        <v>62.0</v>
      </c>
      <c r="S28" s="246" t="s">
        <v>5332</v>
      </c>
      <c r="T28" s="247">
        <v>110.0</v>
      </c>
    </row>
    <row r="29" ht="15.75" customHeight="1">
      <c r="A29" s="229" t="s">
        <v>5333</v>
      </c>
      <c r="B29" s="228">
        <v>45.0</v>
      </c>
      <c r="C29" s="229" t="s">
        <v>5334</v>
      </c>
      <c r="D29" s="228">
        <v>24.0</v>
      </c>
      <c r="E29" s="229" t="s">
        <v>5335</v>
      </c>
      <c r="F29" s="228">
        <v>18.0</v>
      </c>
      <c r="G29" s="229" t="s">
        <v>5336</v>
      </c>
      <c r="H29" s="228">
        <v>23.0</v>
      </c>
      <c r="I29" s="229" t="s">
        <v>5337</v>
      </c>
      <c r="J29" s="228">
        <v>10.0</v>
      </c>
      <c r="K29" s="229" t="s">
        <v>5338</v>
      </c>
      <c r="L29" s="228">
        <v>21.0</v>
      </c>
      <c r="M29" s="229" t="s">
        <v>5339</v>
      </c>
      <c r="N29" s="228">
        <v>38.0</v>
      </c>
      <c r="O29" s="229" t="s">
        <v>5340</v>
      </c>
      <c r="P29" s="228">
        <v>8.0</v>
      </c>
      <c r="Q29" s="229" t="s">
        <v>5341</v>
      </c>
      <c r="R29" s="228">
        <v>24.0</v>
      </c>
      <c r="S29" s="229" t="s">
        <v>5342</v>
      </c>
      <c r="T29" s="228">
        <v>25.0</v>
      </c>
    </row>
    <row r="30" ht="15.75" customHeight="1">
      <c r="A30" s="229" t="s">
        <v>5343</v>
      </c>
      <c r="B30" s="228">
        <v>46.0</v>
      </c>
      <c r="C30" s="229" t="s">
        <v>5344</v>
      </c>
      <c r="D30" s="228">
        <v>52.0</v>
      </c>
      <c r="E30" s="229" t="s">
        <v>5345</v>
      </c>
      <c r="F30" s="228">
        <v>8.0</v>
      </c>
      <c r="G30" s="229" t="s">
        <v>5346</v>
      </c>
      <c r="H30" s="228">
        <v>23.0</v>
      </c>
      <c r="I30" s="229" t="s">
        <v>5347</v>
      </c>
      <c r="J30" s="228">
        <v>47.0</v>
      </c>
      <c r="K30" s="229" t="s">
        <v>5348</v>
      </c>
      <c r="L30" s="228">
        <v>50.0</v>
      </c>
      <c r="M30" s="229" t="s">
        <v>907</v>
      </c>
      <c r="N30" s="228">
        <v>3.0</v>
      </c>
      <c r="O30" s="229" t="s">
        <v>5349</v>
      </c>
      <c r="P30" s="228">
        <v>8.0</v>
      </c>
      <c r="Q30" s="229" t="s">
        <v>5350</v>
      </c>
      <c r="R30" s="228">
        <v>6.0</v>
      </c>
      <c r="S30" s="229" t="s">
        <v>5351</v>
      </c>
      <c r="T30" s="228">
        <v>18.0</v>
      </c>
    </row>
    <row r="31" ht="15.75" customHeight="1">
      <c r="A31" s="229" t="s">
        <v>5352</v>
      </c>
      <c r="B31" s="228">
        <v>4.0</v>
      </c>
      <c r="C31" s="229" t="s">
        <v>5353</v>
      </c>
      <c r="D31" s="228">
        <v>5.0</v>
      </c>
      <c r="E31" s="229" t="s">
        <v>5354</v>
      </c>
      <c r="F31" s="228">
        <v>1.0</v>
      </c>
      <c r="G31" s="229" t="s">
        <v>5355</v>
      </c>
      <c r="H31" s="228">
        <v>1.0</v>
      </c>
      <c r="I31" s="229" t="s">
        <v>5356</v>
      </c>
      <c r="J31" s="228">
        <v>9.0</v>
      </c>
      <c r="K31" s="229" t="s">
        <v>5357</v>
      </c>
      <c r="L31" s="228">
        <v>55.0</v>
      </c>
      <c r="M31" s="229" t="s">
        <v>5358</v>
      </c>
      <c r="N31" s="228">
        <v>1.0</v>
      </c>
      <c r="O31" s="229" t="s">
        <v>5359</v>
      </c>
      <c r="P31" s="228">
        <v>6.0</v>
      </c>
      <c r="Q31" s="229" t="s">
        <v>5360</v>
      </c>
      <c r="R31" s="228">
        <v>3.0</v>
      </c>
      <c r="S31" s="229" t="s">
        <v>5361</v>
      </c>
      <c r="T31" s="228">
        <v>4.0</v>
      </c>
    </row>
    <row r="32" ht="15.75" customHeight="1">
      <c r="A32" s="229" t="s">
        <v>5362</v>
      </c>
      <c r="B32" s="228">
        <v>1.0</v>
      </c>
      <c r="C32" s="229" t="s">
        <v>5363</v>
      </c>
      <c r="D32" s="228">
        <v>5.0</v>
      </c>
      <c r="E32" s="229" t="s">
        <v>5364</v>
      </c>
      <c r="F32" s="228">
        <v>1.0</v>
      </c>
      <c r="G32" s="229" t="s">
        <v>5365</v>
      </c>
      <c r="H32" s="228">
        <v>1.0</v>
      </c>
      <c r="I32" s="229" t="s">
        <v>5366</v>
      </c>
      <c r="J32" s="228">
        <v>12.0</v>
      </c>
      <c r="K32" s="229" t="s">
        <v>5367</v>
      </c>
      <c r="L32" s="228">
        <v>3.0</v>
      </c>
      <c r="M32" s="229" t="s">
        <v>5368</v>
      </c>
      <c r="N32" s="228">
        <v>1.0</v>
      </c>
      <c r="O32" s="229" t="s">
        <v>5369</v>
      </c>
      <c r="P32" s="228">
        <v>11.0</v>
      </c>
      <c r="Q32" s="229" t="s">
        <v>5370</v>
      </c>
      <c r="R32" s="228">
        <v>10.0</v>
      </c>
      <c r="S32" s="229" t="s">
        <v>5371</v>
      </c>
      <c r="T32" s="228">
        <v>1.0</v>
      </c>
    </row>
    <row r="33" ht="15.75" customHeight="1">
      <c r="A33" s="229" t="s">
        <v>5372</v>
      </c>
      <c r="B33" s="228">
        <v>4.0</v>
      </c>
      <c r="C33" s="229" t="s">
        <v>5373</v>
      </c>
      <c r="D33" s="228">
        <v>2.0</v>
      </c>
      <c r="E33" s="229" t="s">
        <v>5374</v>
      </c>
      <c r="F33" s="228">
        <v>1.0</v>
      </c>
      <c r="G33" s="229" t="s">
        <v>5375</v>
      </c>
      <c r="H33" s="228">
        <v>1.0</v>
      </c>
      <c r="I33" s="229" t="s">
        <v>5376</v>
      </c>
      <c r="J33" s="228">
        <v>3.0</v>
      </c>
      <c r="K33" s="229" t="s">
        <v>5377</v>
      </c>
      <c r="L33" s="228">
        <v>1.0</v>
      </c>
      <c r="M33" s="229" t="s">
        <v>5378</v>
      </c>
      <c r="N33" s="228">
        <v>3.0</v>
      </c>
      <c r="O33" s="229" t="s">
        <v>5379</v>
      </c>
      <c r="P33" s="228">
        <v>1.0</v>
      </c>
      <c r="Q33" s="229" t="s">
        <v>5380</v>
      </c>
      <c r="R33" s="228">
        <v>10.0</v>
      </c>
      <c r="S33" s="229" t="s">
        <v>5381</v>
      </c>
      <c r="T33" s="228">
        <v>1.0</v>
      </c>
    </row>
    <row r="34" ht="15.75" customHeight="1">
      <c r="A34" s="239" t="s">
        <v>5159</v>
      </c>
      <c r="B34" s="240"/>
      <c r="C34" s="241" t="s">
        <v>5159</v>
      </c>
      <c r="D34" s="240"/>
      <c r="E34" s="241" t="s">
        <v>5159</v>
      </c>
      <c r="F34" s="240"/>
      <c r="G34" s="241" t="s">
        <v>5159</v>
      </c>
      <c r="H34" s="240"/>
      <c r="I34" s="241" t="s">
        <v>5159</v>
      </c>
      <c r="J34" s="240"/>
      <c r="K34" s="241" t="s">
        <v>5159</v>
      </c>
      <c r="L34" s="240"/>
      <c r="M34" s="241" t="s">
        <v>5159</v>
      </c>
      <c r="N34" s="240"/>
      <c r="O34" s="241" t="s">
        <v>5159</v>
      </c>
      <c r="P34" s="240"/>
      <c r="Q34" s="241" t="s">
        <v>5159</v>
      </c>
      <c r="R34" s="240"/>
      <c r="S34" s="241" t="s">
        <v>5159</v>
      </c>
      <c r="T34" s="242"/>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O1:P1"/>
    <mergeCell ref="Q1:R1"/>
    <mergeCell ref="S1:T1"/>
    <mergeCell ref="A2:T2"/>
    <mergeCell ref="A7:T7"/>
    <mergeCell ref="A17:T17"/>
    <mergeCell ref="A27:T27"/>
    <mergeCell ref="A1:B1"/>
    <mergeCell ref="C1:D1"/>
    <mergeCell ref="E1:F1"/>
    <mergeCell ref="G1:H1"/>
    <mergeCell ref="I1:J1"/>
    <mergeCell ref="K1:L1"/>
    <mergeCell ref="M1:N1"/>
  </mergeCells>
  <dataValidations>
    <dataValidation type="custom" allowBlank="1" showInputMessage="1" showErrorMessage="1" prompt="Impossibile procedere - Impostare i costi contestualmente all'acquisto dei giocatori dal menu di mercato." sqref="B3:B5 D3:D5 F3:F5 H3:H5 J3:J5 L3:L5 N3:N5 P3:P5 R3:R5 T3:T5 B8:B15 D8:D15 F8:F15 H8:H15 J8:J15 L8:L15 N8:N15 P8:P15 R8:R15 T8:T15 B18:B25 D18:D25 F18:F25 H18:H25 J18:J25 L18:L25 N18:N25 P18:P25 R18:R25 T18:T25 B28:B33 D28:D33 F28:F33 H28:H33 J28:J33 L28:L33 N28:N33 P28:P33 R28:R33 T28:T33">
      <formula1>EQ(LEN(B3),(0))</formula1>
    </dataValidation>
    <dataValidation type="custom" allowBlank="1" showInputMessage="1" showErrorMessage="1" prompt="Impossibile procedere - Fare doppio click sulla cella da riempire e selezionare i giocatori dal menu di mercato." sqref="A3:A5 C3:C5 E3:E5 G3:G5 I3:I5 K3:K5 M3:M5 O3:O5 Q3:Q5 S3:S5 A8:A15 C8:C15 E8:E15 G8:G15 I8:I15 K8:K15 M8:M15 O8:O15 Q8:Q15 S8:S15 A18:A25 C18:C25 E18:E25 G18:G25 I18:I25 K18:K25 M18:M25 O18:O25 Q18:Q25 S18:S25 A28:A33 C28:C33 E28:E33 G28:G33 I28:I33 K28:K33 M28:M33 O28:O33 Q28:Q33 S28:S33">
      <formula1>EQ(LEN(A3),(0))</formula1>
    </dataValidation>
  </dataValidations>
  <printOptions/>
  <pageMargins bottom="0.75" footer="0.0" header="0.0" left="0.7" right="0.7" top="0.75"/>
  <pageSetup paperSize="8"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5.0"/>
    <col customWidth="1" min="3" max="3" width="17.86"/>
    <col customWidth="1" min="4" max="4" width="5.0"/>
    <col customWidth="1" min="5" max="5" width="15.71"/>
    <col customWidth="1" min="6" max="6" width="5.0"/>
    <col customWidth="1" min="7" max="7" width="12.57"/>
    <col customWidth="1" min="8" max="8" width="5.0"/>
    <col customWidth="1" min="9" max="9" width="11.0"/>
    <col customWidth="1" min="10" max="10" width="5.0"/>
    <col customWidth="1" min="11" max="11" width="12.86"/>
    <col customWidth="1" min="12" max="12" width="5.0"/>
    <col customWidth="1" min="13" max="13" width="12.57"/>
    <col customWidth="1" min="14" max="14" width="5.0"/>
    <col customWidth="1" min="15" max="15" width="13.57"/>
    <col customWidth="1" min="16" max="16" width="5.0"/>
    <col customWidth="1" min="17" max="17" width="15.43"/>
    <col customWidth="1" min="18" max="18" width="5.0"/>
    <col customWidth="1" min="19" max="19" width="13.86"/>
    <col customWidth="1" min="20" max="20" width="5.0"/>
    <col customWidth="1" min="21" max="26" width="9.29"/>
  </cols>
  <sheetData>
    <row r="1">
      <c r="A1" s="250" t="s">
        <v>5120</v>
      </c>
      <c r="B1" s="251"/>
      <c r="C1" s="252" t="s">
        <v>5121</v>
      </c>
      <c r="E1" s="253" t="s">
        <v>34</v>
      </c>
      <c r="F1" s="251"/>
      <c r="G1" s="252" t="s">
        <v>5122</v>
      </c>
      <c r="I1" s="253" t="s">
        <v>5123</v>
      </c>
      <c r="J1" s="251"/>
      <c r="K1" s="252" t="s">
        <v>14</v>
      </c>
      <c r="M1" s="253" t="s">
        <v>5124</v>
      </c>
      <c r="N1" s="251"/>
      <c r="O1" s="252" t="s">
        <v>5125</v>
      </c>
      <c r="Q1" s="253" t="s">
        <v>5126</v>
      </c>
      <c r="R1" s="251"/>
      <c r="S1" s="253" t="s">
        <v>5127</v>
      </c>
      <c r="T1" s="251"/>
      <c r="U1" s="252"/>
      <c r="V1" s="252"/>
      <c r="W1" s="252"/>
      <c r="X1" s="252"/>
      <c r="Y1" s="252"/>
      <c r="Z1" s="252"/>
    </row>
    <row r="2">
      <c r="A2" s="254">
        <f>B6+B16+B27+B35</f>
        <v>4225.106813</v>
      </c>
      <c r="B2" s="220"/>
      <c r="C2" s="255">
        <f>D6+D16+D27+D35</f>
        <v>3667.282778</v>
      </c>
      <c r="D2" s="219"/>
      <c r="E2" s="256">
        <f>F6+F16+F27+F35</f>
        <v>4254.597016</v>
      </c>
      <c r="F2" s="220"/>
      <c r="G2" s="255">
        <f>H6+H16+H27+H35</f>
        <v>3445.211404</v>
      </c>
      <c r="H2" s="219"/>
      <c r="I2" s="257">
        <f>J6+J16+J27+J35</f>
        <v>4726.492115</v>
      </c>
      <c r="J2" s="220"/>
      <c r="K2" s="258">
        <f>L6+L16+L27+L35</f>
        <v>3883.440429</v>
      </c>
      <c r="L2" s="259"/>
      <c r="M2" s="254">
        <f>N6+N16+N27+N35</f>
        <v>3278.035122</v>
      </c>
      <c r="N2" s="220"/>
      <c r="O2" s="255">
        <f>P6+P16+P27+P35</f>
        <v>3700.099095</v>
      </c>
      <c r="P2" s="219"/>
      <c r="Q2" s="254">
        <f>R6+R16+R27+R35</f>
        <v>3626.902261</v>
      </c>
      <c r="R2" s="220"/>
      <c r="S2" s="254">
        <f>T6+T16+T27+T35</f>
        <v>3524.23674</v>
      </c>
      <c r="T2" s="220"/>
      <c r="U2" s="252"/>
      <c r="V2" s="252"/>
      <c r="W2" s="252"/>
      <c r="X2" s="252"/>
      <c r="Y2" s="252"/>
      <c r="Z2" s="252"/>
    </row>
    <row r="3">
      <c r="A3" s="260" t="s">
        <v>5129</v>
      </c>
      <c r="B3" s="261"/>
      <c r="C3" s="252" t="s">
        <v>5130</v>
      </c>
      <c r="D3" s="252"/>
      <c r="E3" s="260" t="s">
        <v>5131</v>
      </c>
      <c r="F3" s="262"/>
      <c r="G3" s="252" t="s">
        <v>5132</v>
      </c>
      <c r="H3" s="252"/>
      <c r="I3" s="260" t="s">
        <v>5133</v>
      </c>
      <c r="J3" s="262"/>
      <c r="K3" s="252" t="s">
        <v>5134</v>
      </c>
      <c r="L3" s="252"/>
      <c r="M3" s="260" t="s">
        <v>5135</v>
      </c>
      <c r="N3" s="262"/>
      <c r="O3" s="252" t="s">
        <v>5136</v>
      </c>
      <c r="P3" s="252"/>
      <c r="Q3" s="260" t="s">
        <v>5137</v>
      </c>
      <c r="R3" s="262"/>
      <c r="S3" s="260" t="s">
        <v>5138</v>
      </c>
      <c r="T3" s="262"/>
      <c r="U3" s="252"/>
      <c r="V3" s="252"/>
      <c r="W3" s="252"/>
      <c r="X3" s="252"/>
      <c r="Y3" s="252"/>
      <c r="Z3" s="252"/>
    </row>
    <row r="4">
      <c r="A4" s="260" t="s">
        <v>5139</v>
      </c>
      <c r="B4" s="261"/>
      <c r="C4" s="252" t="s">
        <v>5140</v>
      </c>
      <c r="D4" s="252"/>
      <c r="E4" s="260" t="s">
        <v>5141</v>
      </c>
      <c r="F4" s="262"/>
      <c r="G4" s="252" t="s">
        <v>5142</v>
      </c>
      <c r="H4" s="252"/>
      <c r="I4" s="260" t="s">
        <v>5143</v>
      </c>
      <c r="J4" s="262"/>
      <c r="K4" s="252" t="s">
        <v>5144</v>
      </c>
      <c r="L4" s="252"/>
      <c r="M4" s="260" t="s">
        <v>5145</v>
      </c>
      <c r="N4" s="262"/>
      <c r="O4" s="252" t="s">
        <v>5146</v>
      </c>
      <c r="P4" s="252"/>
      <c r="Q4" s="260" t="s">
        <v>5147</v>
      </c>
      <c r="R4" s="262"/>
      <c r="S4" s="260" t="s">
        <v>5148</v>
      </c>
      <c r="T4" s="262"/>
      <c r="U4" s="252"/>
      <c r="V4" s="252"/>
      <c r="W4" s="252"/>
      <c r="X4" s="252"/>
      <c r="Y4" s="252"/>
      <c r="Z4" s="252"/>
    </row>
    <row r="5">
      <c r="A5" s="260" t="s">
        <v>5149</v>
      </c>
      <c r="B5" s="261"/>
      <c r="C5" s="252" t="s">
        <v>5150</v>
      </c>
      <c r="D5" s="252"/>
      <c r="E5" s="260" t="s">
        <v>5151</v>
      </c>
      <c r="F5" s="262"/>
      <c r="G5" s="252" t="s">
        <v>5152</v>
      </c>
      <c r="H5" s="252"/>
      <c r="I5" s="260" t="s">
        <v>5153</v>
      </c>
      <c r="J5" s="262"/>
      <c r="K5" s="252" t="s">
        <v>5154</v>
      </c>
      <c r="L5" s="252"/>
      <c r="M5" s="260" t="s">
        <v>5155</v>
      </c>
      <c r="N5" s="262"/>
      <c r="O5" s="252" t="s">
        <v>5156</v>
      </c>
      <c r="P5" s="252"/>
      <c r="Q5" s="260" t="s">
        <v>5157</v>
      </c>
      <c r="R5" s="262"/>
      <c r="S5" s="260" t="s">
        <v>5158</v>
      </c>
      <c r="T5" s="262"/>
      <c r="U5" s="252"/>
      <c r="V5" s="252"/>
      <c r="W5" s="252"/>
      <c r="X5" s="252"/>
      <c r="Y5" s="252"/>
      <c r="Z5" s="252"/>
    </row>
    <row r="6">
      <c r="A6" s="263" t="s">
        <v>5159</v>
      </c>
      <c r="B6" s="264">
        <v>200.0</v>
      </c>
      <c r="C6" s="265" t="s">
        <v>5159</v>
      </c>
      <c r="D6" s="265">
        <v>600.0</v>
      </c>
      <c r="E6" s="263" t="s">
        <v>5159</v>
      </c>
      <c r="F6" s="266">
        <v>1000.0</v>
      </c>
      <c r="G6" s="265" t="s">
        <v>5159</v>
      </c>
      <c r="H6" s="265">
        <v>300.0</v>
      </c>
      <c r="I6" s="263" t="s">
        <v>5159</v>
      </c>
      <c r="J6" s="266">
        <v>900.0</v>
      </c>
      <c r="K6" s="265" t="s">
        <v>5159</v>
      </c>
      <c r="L6" s="265">
        <v>700.0</v>
      </c>
      <c r="M6" s="263" t="s">
        <v>5159</v>
      </c>
      <c r="N6" s="266">
        <v>600.0</v>
      </c>
      <c r="O6" s="265" t="s">
        <v>5159</v>
      </c>
      <c r="P6" s="265">
        <v>500.0</v>
      </c>
      <c r="Q6" s="263" t="s">
        <v>5159</v>
      </c>
      <c r="R6" s="266">
        <v>400.0</v>
      </c>
      <c r="S6" s="263" t="s">
        <v>5159</v>
      </c>
      <c r="T6" s="266">
        <v>600.0</v>
      </c>
      <c r="U6" s="252"/>
      <c r="V6" s="252"/>
      <c r="W6" s="252"/>
      <c r="X6" s="252"/>
      <c r="Y6" s="252"/>
      <c r="Z6" s="252"/>
    </row>
    <row r="7">
      <c r="A7" s="263" t="s">
        <v>5160</v>
      </c>
      <c r="B7" s="219"/>
      <c r="C7" s="219"/>
      <c r="D7" s="219"/>
      <c r="E7" s="219"/>
      <c r="F7" s="219"/>
      <c r="G7" s="219"/>
      <c r="H7" s="219"/>
      <c r="I7" s="219"/>
      <c r="J7" s="219"/>
      <c r="K7" s="219"/>
      <c r="L7" s="219"/>
      <c r="M7" s="219"/>
      <c r="N7" s="219"/>
      <c r="O7" s="219"/>
      <c r="P7" s="219"/>
      <c r="Q7" s="219"/>
      <c r="R7" s="219"/>
      <c r="S7" s="219"/>
      <c r="T7" s="220"/>
      <c r="U7" s="252"/>
      <c r="V7" s="252"/>
      <c r="W7" s="252"/>
      <c r="X7" s="252"/>
      <c r="Y7" s="252"/>
      <c r="Z7" s="252"/>
    </row>
    <row r="8">
      <c r="A8" s="267" t="s">
        <v>5161</v>
      </c>
      <c r="B8" s="268">
        <v>146.19333333333333</v>
      </c>
      <c r="C8" s="269" t="s">
        <v>5162</v>
      </c>
      <c r="D8" s="270">
        <v>120.81666666666668</v>
      </c>
      <c r="E8" s="267" t="s">
        <v>5163</v>
      </c>
      <c r="F8" s="268">
        <v>244.11719999999997</v>
      </c>
      <c r="G8" s="269" t="s">
        <v>5164</v>
      </c>
      <c r="H8" s="270">
        <v>103.21193333333333</v>
      </c>
      <c r="I8" s="267" t="s">
        <v>5165</v>
      </c>
      <c r="J8" s="268">
        <v>81.60666666666667</v>
      </c>
      <c r="K8" s="269" t="s">
        <v>5166</v>
      </c>
      <c r="L8" s="270">
        <v>110.56843537414966</v>
      </c>
      <c r="M8" s="267" t="s">
        <v>5167</v>
      </c>
      <c r="N8" s="268">
        <v>108.84920634920636</v>
      </c>
      <c r="O8" s="269" t="s">
        <v>5168</v>
      </c>
      <c r="P8" s="270">
        <v>73.3162962962963</v>
      </c>
      <c r="Q8" s="267" t="s">
        <v>5169</v>
      </c>
      <c r="R8" s="268">
        <v>78.917</v>
      </c>
      <c r="S8" s="269" t="s">
        <v>5170</v>
      </c>
      <c r="T8" s="271">
        <v>71.89333333333333</v>
      </c>
      <c r="U8" s="252"/>
      <c r="V8" s="252"/>
      <c r="W8" s="252"/>
      <c r="X8" s="252"/>
      <c r="Y8" s="252"/>
      <c r="Z8" s="252"/>
    </row>
    <row r="9">
      <c r="A9" s="272" t="s">
        <v>5171</v>
      </c>
      <c r="B9" s="271">
        <v>80.70466666666667</v>
      </c>
      <c r="C9" s="269" t="s">
        <v>5172</v>
      </c>
      <c r="D9" s="270">
        <v>75.36793333333333</v>
      </c>
      <c r="E9" s="272" t="s">
        <v>5173</v>
      </c>
      <c r="F9" s="271">
        <v>62.414133333333325</v>
      </c>
      <c r="G9" s="269" t="s">
        <v>5174</v>
      </c>
      <c r="H9" s="270">
        <v>84.82</v>
      </c>
      <c r="I9" s="272" t="s">
        <v>5175</v>
      </c>
      <c r="J9" s="271">
        <v>58.982</v>
      </c>
      <c r="K9" s="252" t="s">
        <v>5176</v>
      </c>
      <c r="L9" s="273">
        <v>65.82142857142857</v>
      </c>
      <c r="M9" s="272" t="s">
        <v>5177</v>
      </c>
      <c r="N9" s="271">
        <v>48.64850340136055</v>
      </c>
      <c r="O9" s="269" t="s">
        <v>5178</v>
      </c>
      <c r="P9" s="270">
        <v>78.07733333333333</v>
      </c>
      <c r="Q9" s="272" t="s">
        <v>5179</v>
      </c>
      <c r="R9" s="271">
        <v>44.857866666666666</v>
      </c>
      <c r="S9" s="269" t="s">
        <v>5180</v>
      </c>
      <c r="T9" s="271">
        <v>35.54095238095239</v>
      </c>
      <c r="U9" s="252"/>
      <c r="V9" s="252"/>
      <c r="W9" s="252"/>
      <c r="X9" s="252"/>
      <c r="Y9" s="252"/>
      <c r="Z9" s="252"/>
    </row>
    <row r="10">
      <c r="A10" s="272" t="s">
        <v>5181</v>
      </c>
      <c r="B10" s="271">
        <v>72.56099999999999</v>
      </c>
      <c r="C10" s="269" t="s">
        <v>5182</v>
      </c>
      <c r="D10" s="270">
        <v>69.74600000000002</v>
      </c>
      <c r="E10" s="260" t="s">
        <v>5183</v>
      </c>
      <c r="F10" s="261">
        <v>44.49233333333333</v>
      </c>
      <c r="G10" s="269" t="s">
        <v>5184</v>
      </c>
      <c r="H10" s="270">
        <v>122.9404761904762</v>
      </c>
      <c r="I10" s="272" t="s">
        <v>5185</v>
      </c>
      <c r="J10" s="271">
        <v>89.26012345679013</v>
      </c>
      <c r="K10" s="252" t="s">
        <v>5186</v>
      </c>
      <c r="L10" s="273">
        <v>61.898911564625855</v>
      </c>
      <c r="M10" s="272" t="s">
        <v>5187</v>
      </c>
      <c r="N10" s="271">
        <v>59.68023333333333</v>
      </c>
      <c r="O10" s="252" t="s">
        <v>5188</v>
      </c>
      <c r="P10" s="273">
        <v>33.59054421768708</v>
      </c>
      <c r="Q10" s="272" t="s">
        <v>5189</v>
      </c>
      <c r="R10" s="271">
        <v>52.212380952380954</v>
      </c>
      <c r="S10" s="269" t="s">
        <v>5190</v>
      </c>
      <c r="T10" s="271">
        <v>64.39619047619048</v>
      </c>
      <c r="U10" s="252"/>
      <c r="V10" s="252"/>
      <c r="W10" s="252"/>
      <c r="X10" s="252"/>
      <c r="Y10" s="252"/>
      <c r="Z10" s="252"/>
    </row>
    <row r="11">
      <c r="A11" s="272" t="s">
        <v>5191</v>
      </c>
      <c r="B11" s="271">
        <v>91.28666666666666</v>
      </c>
      <c r="C11" s="252" t="s">
        <v>5192</v>
      </c>
      <c r="D11" s="273">
        <v>53.1541</v>
      </c>
      <c r="E11" s="260" t="s">
        <v>5193</v>
      </c>
      <c r="F11" s="261">
        <v>73.22623333333333</v>
      </c>
      <c r="G11" s="252" t="s">
        <v>5194</v>
      </c>
      <c r="H11" s="273">
        <v>45.7046</v>
      </c>
      <c r="I11" s="260" t="s">
        <v>5195</v>
      </c>
      <c r="J11" s="261">
        <v>52.24571428571429</v>
      </c>
      <c r="K11" s="269" t="s">
        <v>5196</v>
      </c>
      <c r="L11" s="270">
        <v>31.165442176870755</v>
      </c>
      <c r="M11" s="260" t="s">
        <v>5197</v>
      </c>
      <c r="N11" s="261">
        <v>54.5</v>
      </c>
      <c r="O11" s="269" t="s">
        <v>5198</v>
      </c>
      <c r="P11" s="270">
        <v>81.61333333333333</v>
      </c>
      <c r="Q11" s="272" t="s">
        <v>5199</v>
      </c>
      <c r="R11" s="271">
        <v>67.86555555555556</v>
      </c>
      <c r="S11" s="269" t="s">
        <v>5200</v>
      </c>
      <c r="T11" s="271">
        <v>76.71716666666667</v>
      </c>
      <c r="U11" s="252"/>
      <c r="V11" s="252"/>
      <c r="W11" s="252"/>
      <c r="X11" s="252"/>
      <c r="Y11" s="252"/>
      <c r="Z11" s="252"/>
    </row>
    <row r="12">
      <c r="A12" s="260" t="s">
        <v>5201</v>
      </c>
      <c r="B12" s="261">
        <v>44.2847619047619</v>
      </c>
      <c r="C12" s="252" t="s">
        <v>5202</v>
      </c>
      <c r="D12" s="273">
        <v>47.92453333333333</v>
      </c>
      <c r="E12" s="260" t="s">
        <v>5203</v>
      </c>
      <c r="F12" s="261">
        <v>77.29293333333332</v>
      </c>
      <c r="G12" s="269" t="s">
        <v>5204</v>
      </c>
      <c r="H12" s="270">
        <v>112.27406666666667</v>
      </c>
      <c r="I12" s="272" t="s">
        <v>5205</v>
      </c>
      <c r="J12" s="271">
        <v>60.18666666666667</v>
      </c>
      <c r="K12" s="269" t="s">
        <v>5206</v>
      </c>
      <c r="L12" s="270">
        <v>45.24113333333333</v>
      </c>
      <c r="M12" s="260" t="s">
        <v>5207</v>
      </c>
      <c r="N12" s="261">
        <v>37.83333333333333</v>
      </c>
      <c r="O12" s="269" t="s">
        <v>5208</v>
      </c>
      <c r="P12" s="270">
        <v>81.60714285714286</v>
      </c>
      <c r="Q12" s="260" t="s">
        <v>5209</v>
      </c>
      <c r="R12" s="261">
        <v>57.0</v>
      </c>
      <c r="S12" s="252" t="s">
        <v>5210</v>
      </c>
      <c r="T12" s="261">
        <v>66.46965986394557</v>
      </c>
      <c r="U12" s="252"/>
      <c r="V12" s="252"/>
      <c r="W12" s="252"/>
      <c r="X12" s="252"/>
      <c r="Y12" s="252"/>
      <c r="Z12" s="252"/>
    </row>
    <row r="13">
      <c r="A13" s="260" t="s">
        <v>5211</v>
      </c>
      <c r="B13" s="261">
        <v>60.388266666666674</v>
      </c>
      <c r="C13" s="252" t="s">
        <v>5212</v>
      </c>
      <c r="D13" s="273">
        <v>84.4637037037037</v>
      </c>
      <c r="E13" s="260" t="s">
        <v>5213</v>
      </c>
      <c r="F13" s="261">
        <v>44.61904761904761</v>
      </c>
      <c r="G13" s="252" t="s">
        <v>5214</v>
      </c>
      <c r="H13" s="273">
        <v>75.32050000000001</v>
      </c>
      <c r="I13" s="260" t="s">
        <v>5215</v>
      </c>
      <c r="J13" s="261">
        <v>49.764125</v>
      </c>
      <c r="K13" s="269" t="s">
        <v>5216</v>
      </c>
      <c r="L13" s="270">
        <v>86.57687074829933</v>
      </c>
      <c r="M13" s="272" t="s">
        <v>5217</v>
      </c>
      <c r="N13" s="271">
        <v>60.166666666666664</v>
      </c>
      <c r="O13" s="252" t="s">
        <v>5218</v>
      </c>
      <c r="P13" s="273">
        <v>71.75399999999999</v>
      </c>
      <c r="Q13" s="260" t="s">
        <v>5219</v>
      </c>
      <c r="R13" s="261">
        <v>74.81486666666666</v>
      </c>
      <c r="S13" s="252" t="s">
        <v>5220</v>
      </c>
      <c r="T13" s="261">
        <v>36.826666666666675</v>
      </c>
      <c r="U13" s="252"/>
      <c r="V13" s="252"/>
      <c r="W13" s="252"/>
      <c r="X13" s="252"/>
      <c r="Y13" s="252"/>
      <c r="Z13" s="252"/>
    </row>
    <row r="14">
      <c r="A14" s="260" t="s">
        <v>5221</v>
      </c>
      <c r="B14" s="261">
        <v>90.25</v>
      </c>
      <c r="C14" s="269" t="s">
        <v>5222</v>
      </c>
      <c r="D14" s="270">
        <v>92.2723</v>
      </c>
      <c r="E14" s="260" t="s">
        <v>5223</v>
      </c>
      <c r="F14" s="261">
        <v>19.96916666666667</v>
      </c>
      <c r="G14" s="252" t="s">
        <v>5224</v>
      </c>
      <c r="H14" s="273">
        <v>38.95224489795919</v>
      </c>
      <c r="I14" s="260" t="s">
        <v>5225</v>
      </c>
      <c r="J14" s="261">
        <v>68.68063492063493</v>
      </c>
      <c r="K14" s="252" t="s">
        <v>5226</v>
      </c>
      <c r="L14" s="273">
        <v>78.47033333333334</v>
      </c>
      <c r="M14" s="260" t="s">
        <v>5227</v>
      </c>
      <c r="N14" s="261">
        <v>47.0</v>
      </c>
      <c r="O14" s="252" t="s">
        <v>5228</v>
      </c>
      <c r="P14" s="273">
        <v>35.95333333333333</v>
      </c>
      <c r="Q14" s="260" t="s">
        <v>5229</v>
      </c>
      <c r="R14" s="261">
        <v>41.49592592592593</v>
      </c>
      <c r="S14" s="252" t="s">
        <v>5230</v>
      </c>
      <c r="T14" s="261">
        <v>98.68952380952382</v>
      </c>
      <c r="U14" s="252"/>
      <c r="V14" s="252"/>
      <c r="W14" s="252"/>
      <c r="X14" s="252"/>
      <c r="Y14" s="252"/>
      <c r="Z14" s="252"/>
    </row>
    <row r="15">
      <c r="A15" s="260" t="s">
        <v>5231</v>
      </c>
      <c r="B15" s="261">
        <v>106.55952380952382</v>
      </c>
      <c r="C15" s="252" t="s">
        <v>5232</v>
      </c>
      <c r="D15" s="273">
        <v>60.019066666666674</v>
      </c>
      <c r="E15" s="260" t="s">
        <v>5233</v>
      </c>
      <c r="F15" s="261">
        <v>40.291358024691355</v>
      </c>
      <c r="G15" s="252" t="s">
        <v>5234</v>
      </c>
      <c r="H15" s="273">
        <v>35.214999999999996</v>
      </c>
      <c r="I15" s="260" t="s">
        <v>5235</v>
      </c>
      <c r="J15" s="261">
        <v>34.666666666666664</v>
      </c>
      <c r="K15" s="252" t="s">
        <v>5236</v>
      </c>
      <c r="L15" s="273">
        <v>41.98809523809524</v>
      </c>
      <c r="M15" s="260" t="s">
        <v>5237</v>
      </c>
      <c r="N15" s="261">
        <v>63.18962962962963</v>
      </c>
      <c r="O15" s="252" t="s">
        <v>5238</v>
      </c>
      <c r="P15" s="273">
        <v>54.16666666666667</v>
      </c>
      <c r="Q15" s="260" t="s">
        <v>5239</v>
      </c>
      <c r="R15" s="261">
        <v>74.7393</v>
      </c>
      <c r="S15" s="252" t="s">
        <v>5240</v>
      </c>
      <c r="T15" s="261">
        <v>31.852000000000004</v>
      </c>
      <c r="U15" s="252"/>
      <c r="V15" s="252"/>
      <c r="W15" s="252"/>
      <c r="X15" s="252"/>
      <c r="Y15" s="252"/>
      <c r="Z15" s="252"/>
    </row>
    <row r="16">
      <c r="A16" s="274" t="s">
        <v>5159</v>
      </c>
      <c r="B16" s="275">
        <f>SUM(B8:B15)</f>
        <v>692.228219</v>
      </c>
      <c r="C16" s="265" t="s">
        <v>5159</v>
      </c>
      <c r="D16" s="255">
        <f>SUM(D8:D15)</f>
        <v>603.7643037</v>
      </c>
      <c r="E16" s="276" t="s">
        <v>5159</v>
      </c>
      <c r="F16" s="277">
        <f>SUM(F8:F15)</f>
        <v>606.4224056</v>
      </c>
      <c r="G16" s="278" t="s">
        <v>5159</v>
      </c>
      <c r="H16" s="279">
        <f>SUM(H8:H15)</f>
        <v>618.4388211</v>
      </c>
      <c r="I16" s="263" t="s">
        <v>5159</v>
      </c>
      <c r="J16" s="264">
        <f>SUM(J8:J15)</f>
        <v>495.3925977</v>
      </c>
      <c r="K16" s="265" t="s">
        <v>5159</v>
      </c>
      <c r="L16" s="255">
        <f>SUM(L8:L15)</f>
        <v>521.7306503</v>
      </c>
      <c r="M16" s="263" t="s">
        <v>5159</v>
      </c>
      <c r="N16" s="264">
        <f>SUM(N8:N15)</f>
        <v>479.8675727</v>
      </c>
      <c r="O16" s="265" t="s">
        <v>5159</v>
      </c>
      <c r="P16" s="255">
        <f>SUM(P8:P15)</f>
        <v>510.07865</v>
      </c>
      <c r="Q16" s="263" t="s">
        <v>5159</v>
      </c>
      <c r="R16" s="264">
        <f>SUM(R8:R15)</f>
        <v>491.9028958</v>
      </c>
      <c r="S16" s="265" t="s">
        <v>5159</v>
      </c>
      <c r="T16" s="264">
        <f>SUM(T8:T15)</f>
        <v>482.3854932</v>
      </c>
      <c r="U16" s="252"/>
      <c r="V16" s="252"/>
      <c r="W16" s="252"/>
      <c r="X16" s="252"/>
      <c r="Y16" s="252"/>
      <c r="Z16" s="252"/>
    </row>
    <row r="17">
      <c r="A17" s="257">
        <f>B11+B10+B9+B8</f>
        <v>390.7456667</v>
      </c>
      <c r="B17" s="259"/>
      <c r="C17" s="254">
        <f>D14+D10+D9+D8</f>
        <v>358.2029</v>
      </c>
      <c r="D17" s="220"/>
      <c r="E17" s="254">
        <f>F8+F9+F11+F12-70</f>
        <v>387.0505</v>
      </c>
      <c r="F17" s="220"/>
      <c r="G17" s="254">
        <f>H12+H10+H9+H8</f>
        <v>423.2464762</v>
      </c>
      <c r="H17" s="220"/>
      <c r="I17" s="255">
        <f>J12+J10+J9+J8</f>
        <v>290.0354568</v>
      </c>
      <c r="J17" s="219"/>
      <c r="K17" s="263"/>
      <c r="L17" s="220"/>
      <c r="M17" s="265"/>
      <c r="N17" s="219"/>
      <c r="O17" s="263"/>
      <c r="P17" s="220"/>
      <c r="Q17" s="263"/>
      <c r="R17" s="220"/>
      <c r="S17" s="263"/>
      <c r="T17" s="220"/>
      <c r="U17" s="252"/>
      <c r="V17" s="252"/>
      <c r="W17" s="252"/>
      <c r="X17" s="252"/>
      <c r="Y17" s="252"/>
      <c r="Z17" s="252"/>
    </row>
    <row r="18">
      <c r="A18" s="263" t="s">
        <v>5241</v>
      </c>
      <c r="B18" s="219"/>
      <c r="C18" s="219"/>
      <c r="D18" s="219"/>
      <c r="E18" s="219"/>
      <c r="F18" s="219"/>
      <c r="G18" s="219"/>
      <c r="H18" s="219"/>
      <c r="I18" s="219"/>
      <c r="J18" s="219"/>
      <c r="K18" s="219"/>
      <c r="L18" s="219"/>
      <c r="M18" s="219"/>
      <c r="N18" s="219"/>
      <c r="O18" s="219"/>
      <c r="P18" s="219"/>
      <c r="Q18" s="219"/>
      <c r="R18" s="219"/>
      <c r="S18" s="219"/>
      <c r="T18" s="220"/>
      <c r="U18" s="252"/>
      <c r="V18" s="252"/>
      <c r="W18" s="252"/>
      <c r="X18" s="252"/>
      <c r="Y18" s="252"/>
      <c r="Z18" s="252"/>
    </row>
    <row r="19">
      <c r="A19" s="267" t="s">
        <v>5242</v>
      </c>
      <c r="B19" s="268">
        <v>380.1309523809524</v>
      </c>
      <c r="C19" s="269" t="s">
        <v>5243</v>
      </c>
      <c r="D19" s="270">
        <v>432.7957333333332</v>
      </c>
      <c r="E19" s="267" t="s">
        <v>5244</v>
      </c>
      <c r="F19" s="268">
        <v>182.31716666666665</v>
      </c>
      <c r="G19" s="269" t="s">
        <v>5245</v>
      </c>
      <c r="H19" s="270">
        <v>95.32373333333332</v>
      </c>
      <c r="I19" s="267" t="s">
        <v>5246</v>
      </c>
      <c r="J19" s="268">
        <v>239.7333333333333</v>
      </c>
      <c r="K19" s="269" t="s">
        <v>5247</v>
      </c>
      <c r="L19" s="270">
        <v>331.9715</v>
      </c>
      <c r="M19" s="267" t="s">
        <v>5248</v>
      </c>
      <c r="N19" s="268">
        <v>458.79166666666674</v>
      </c>
      <c r="O19" s="269" t="s">
        <v>5249</v>
      </c>
      <c r="P19" s="270">
        <v>170.64448979591833</v>
      </c>
      <c r="Q19" s="267" t="s">
        <v>5250</v>
      </c>
      <c r="R19" s="268">
        <v>399.85116666666664</v>
      </c>
      <c r="S19" s="269" t="s">
        <v>5251</v>
      </c>
      <c r="T19" s="271">
        <v>202.84723333333335</v>
      </c>
      <c r="U19" s="252"/>
      <c r="V19" s="252"/>
      <c r="W19" s="252"/>
      <c r="X19" s="252"/>
      <c r="Y19" s="252"/>
      <c r="Z19" s="252"/>
    </row>
    <row r="20">
      <c r="A20" s="272" t="s">
        <v>5252</v>
      </c>
      <c r="B20" s="271">
        <v>183.75</v>
      </c>
      <c r="C20" s="269" t="s">
        <v>5253</v>
      </c>
      <c r="D20" s="270">
        <v>273.5239455782313</v>
      </c>
      <c r="E20" s="272" t="s">
        <v>5254</v>
      </c>
      <c r="F20" s="271">
        <v>94.88333333333334</v>
      </c>
      <c r="G20" s="269" t="s">
        <v>5255</v>
      </c>
      <c r="H20" s="270">
        <v>137.3125170068027</v>
      </c>
      <c r="I20" s="272" t="s">
        <v>5256</v>
      </c>
      <c r="J20" s="271">
        <v>318.4333333333333</v>
      </c>
      <c r="K20" s="269" t="s">
        <v>5257</v>
      </c>
      <c r="L20" s="270">
        <v>154.61965986394557</v>
      </c>
      <c r="M20" s="272" t="s">
        <v>5258</v>
      </c>
      <c r="N20" s="271">
        <v>131.14733333333328</v>
      </c>
      <c r="O20" s="269" t="s">
        <v>5259</v>
      </c>
      <c r="P20" s="270">
        <v>435.97126666666674</v>
      </c>
      <c r="Q20" s="272" t="s">
        <v>5260</v>
      </c>
      <c r="R20" s="271">
        <v>139.94258503401358</v>
      </c>
      <c r="S20" s="269" t="s">
        <v>5261</v>
      </c>
      <c r="T20" s="271">
        <v>302.0642333333334</v>
      </c>
      <c r="U20" s="252"/>
      <c r="V20" s="252"/>
      <c r="W20" s="252"/>
      <c r="X20" s="252"/>
      <c r="Y20" s="252"/>
      <c r="Z20" s="252"/>
    </row>
    <row r="21" ht="15.75" customHeight="1">
      <c r="A21" s="272" t="s">
        <v>5262</v>
      </c>
      <c r="B21" s="271">
        <v>412.7337037037037</v>
      </c>
      <c r="C21" s="269" t="s">
        <v>5263</v>
      </c>
      <c r="D21" s="270">
        <v>147.192925170068</v>
      </c>
      <c r="E21" s="272" t="s">
        <v>5264</v>
      </c>
      <c r="F21" s="271">
        <v>70.81020408163265</v>
      </c>
      <c r="G21" s="269" t="s">
        <v>5265</v>
      </c>
      <c r="H21" s="270">
        <v>295.49753086419753</v>
      </c>
      <c r="I21" s="272" t="s">
        <v>5266</v>
      </c>
      <c r="J21" s="271">
        <v>202.89999999999998</v>
      </c>
      <c r="K21" s="269" t="s">
        <v>5267</v>
      </c>
      <c r="L21" s="270">
        <v>115.56296296296296</v>
      </c>
      <c r="M21" s="272" t="s">
        <v>5268</v>
      </c>
      <c r="N21" s="271">
        <v>104.62326530612245</v>
      </c>
      <c r="O21" s="269" t="s">
        <v>5269</v>
      </c>
      <c r="P21" s="270">
        <v>37.7116</v>
      </c>
      <c r="Q21" s="272" t="s">
        <v>5270</v>
      </c>
      <c r="R21" s="271">
        <v>176.04108843537415</v>
      </c>
      <c r="S21" s="269" t="s">
        <v>5271</v>
      </c>
      <c r="T21" s="271">
        <v>226.091</v>
      </c>
      <c r="U21" s="252"/>
      <c r="V21" s="252"/>
      <c r="W21" s="252"/>
      <c r="X21" s="252"/>
      <c r="Y21" s="252"/>
      <c r="Z21" s="252"/>
    </row>
    <row r="22" ht="15.75" customHeight="1">
      <c r="A22" s="260" t="s">
        <v>5272</v>
      </c>
      <c r="B22" s="261">
        <v>290.84054421768707</v>
      </c>
      <c r="C22" s="269" t="s">
        <v>5273</v>
      </c>
      <c r="D22" s="270">
        <v>136.09253333333328</v>
      </c>
      <c r="E22" s="272" t="s">
        <v>5274</v>
      </c>
      <c r="F22" s="271">
        <v>305.59469135802476</v>
      </c>
      <c r="G22" s="252" t="s">
        <v>5275</v>
      </c>
      <c r="H22" s="273">
        <v>37.0</v>
      </c>
      <c r="I22" s="260" t="s">
        <v>5276</v>
      </c>
      <c r="J22" s="261">
        <v>205.97906666666665</v>
      </c>
      <c r="K22" s="269" t="s">
        <v>5277</v>
      </c>
      <c r="L22" s="270">
        <v>74.51883333333332</v>
      </c>
      <c r="M22" s="272" t="s">
        <v>5278</v>
      </c>
      <c r="N22" s="271">
        <v>99.04733333333334</v>
      </c>
      <c r="O22" s="252" t="s">
        <v>5279</v>
      </c>
      <c r="P22" s="273">
        <v>117.95020408163266</v>
      </c>
      <c r="Q22" s="260" t="s">
        <v>5280</v>
      </c>
      <c r="R22" s="261">
        <v>81.60666666666667</v>
      </c>
      <c r="S22" s="269" t="s">
        <v>5281</v>
      </c>
      <c r="T22" s="271">
        <v>228.73809523809524</v>
      </c>
      <c r="U22" s="252"/>
      <c r="V22" s="252"/>
      <c r="W22" s="252"/>
      <c r="X22" s="252"/>
      <c r="Y22" s="252"/>
      <c r="Z22" s="252"/>
    </row>
    <row r="23" ht="15.75" customHeight="1">
      <c r="A23" s="272" t="s">
        <v>5282</v>
      </c>
      <c r="B23" s="271">
        <v>281.1345578231292</v>
      </c>
      <c r="C23" s="252" t="s">
        <v>5283</v>
      </c>
      <c r="D23" s="273">
        <v>49.83333333333333</v>
      </c>
      <c r="E23" s="260" t="s">
        <v>5284</v>
      </c>
      <c r="F23" s="261">
        <v>95.40244897959182</v>
      </c>
      <c r="G23" s="252" t="s">
        <v>5285</v>
      </c>
      <c r="H23" s="273">
        <v>93.18153333333333</v>
      </c>
      <c r="I23" s="272" t="s">
        <v>5286</v>
      </c>
      <c r="J23" s="271">
        <v>105.35733333333333</v>
      </c>
      <c r="K23" s="269" t="s">
        <v>5287</v>
      </c>
      <c r="L23" s="270">
        <v>149.17333333333335</v>
      </c>
      <c r="M23" s="272" t="s">
        <v>5288</v>
      </c>
      <c r="N23" s="271">
        <v>142.13163265306122</v>
      </c>
      <c r="O23" s="269" t="s">
        <v>5289</v>
      </c>
      <c r="P23" s="270">
        <v>331.2903333333333</v>
      </c>
      <c r="Q23" s="272" t="s">
        <v>5290</v>
      </c>
      <c r="R23" s="271">
        <v>142.07585034013607</v>
      </c>
      <c r="S23" s="252" t="s">
        <v>5291</v>
      </c>
      <c r="T23" s="261">
        <v>169.08639455782316</v>
      </c>
      <c r="U23" s="252"/>
      <c r="V23" s="252"/>
      <c r="W23" s="252"/>
      <c r="X23" s="252"/>
      <c r="Y23" s="252"/>
      <c r="Z23" s="252"/>
    </row>
    <row r="24" ht="15.75" customHeight="1">
      <c r="A24" s="260" t="s">
        <v>5292</v>
      </c>
      <c r="B24" s="261">
        <v>111.9930612244898</v>
      </c>
      <c r="C24" s="252" t="s">
        <v>5293</v>
      </c>
      <c r="D24" s="273">
        <v>26.32142857142857</v>
      </c>
      <c r="E24" s="260" t="s">
        <v>5294</v>
      </c>
      <c r="F24" s="261">
        <v>194.9199333333333</v>
      </c>
      <c r="G24" s="269" t="s">
        <v>5295</v>
      </c>
      <c r="H24" s="270">
        <v>141.8997278911565</v>
      </c>
      <c r="I24" s="260" t="s">
        <v>5296</v>
      </c>
      <c r="J24" s="261">
        <v>32.10666666666667</v>
      </c>
      <c r="K24" s="252" t="s">
        <v>5297</v>
      </c>
      <c r="L24" s="273">
        <v>89.01476190476191</v>
      </c>
      <c r="M24" s="260" t="s">
        <v>5298</v>
      </c>
      <c r="N24" s="261">
        <v>35.04571428571428</v>
      </c>
      <c r="O24" s="252" t="s">
        <v>5299</v>
      </c>
      <c r="P24" s="273">
        <v>48.758775510204075</v>
      </c>
      <c r="Q24" s="260" t="s">
        <v>5300</v>
      </c>
      <c r="R24" s="261">
        <v>123.69686666666666</v>
      </c>
      <c r="S24" s="252" t="s">
        <v>5301</v>
      </c>
      <c r="T24" s="261">
        <v>-21.573061224489805</v>
      </c>
      <c r="U24" s="252"/>
      <c r="V24" s="252"/>
      <c r="W24" s="252"/>
      <c r="X24" s="252"/>
      <c r="Y24" s="252"/>
      <c r="Z24" s="252"/>
    </row>
    <row r="25" ht="15.75" customHeight="1">
      <c r="A25" s="260" t="s">
        <v>5302</v>
      </c>
      <c r="B25" s="261">
        <v>221.0515</v>
      </c>
      <c r="C25" s="252" t="s">
        <v>5303</v>
      </c>
      <c r="D25" s="273">
        <v>71.39169999999999</v>
      </c>
      <c r="E25" s="260" t="s">
        <v>5304</v>
      </c>
      <c r="F25" s="261">
        <v>45.69183673469388</v>
      </c>
      <c r="G25" s="252" t="s">
        <v>5305</v>
      </c>
      <c r="H25" s="273">
        <v>36.006666666666675</v>
      </c>
      <c r="I25" s="260" t="s">
        <v>5306</v>
      </c>
      <c r="J25" s="261">
        <v>162.70238095238096</v>
      </c>
      <c r="K25" s="269" t="s">
        <v>5307</v>
      </c>
      <c r="L25" s="270">
        <v>42.24600000000001</v>
      </c>
      <c r="M25" s="260" t="s">
        <v>5308</v>
      </c>
      <c r="N25" s="261">
        <v>66.58333333333333</v>
      </c>
      <c r="O25" s="252" t="s">
        <v>5309</v>
      </c>
      <c r="P25" s="273">
        <v>267.61806666666666</v>
      </c>
      <c r="Q25" s="272" t="s">
        <v>5310</v>
      </c>
      <c r="R25" s="271">
        <v>147.49851851851852</v>
      </c>
      <c r="S25" s="252" t="s">
        <v>5311</v>
      </c>
      <c r="T25" s="261">
        <v>57.6799</v>
      </c>
      <c r="U25" s="252"/>
      <c r="V25" s="252"/>
      <c r="W25" s="252"/>
      <c r="X25" s="252"/>
      <c r="Y25" s="252"/>
      <c r="Z25" s="252"/>
    </row>
    <row r="26" ht="15.75" customHeight="1">
      <c r="A26" s="260" t="s">
        <v>5312</v>
      </c>
      <c r="B26" s="261">
        <v>147.57733333333334</v>
      </c>
      <c r="C26" s="252" t="s">
        <v>5313</v>
      </c>
      <c r="D26" s="273">
        <v>50.144217687074836</v>
      </c>
      <c r="E26" s="260" t="s">
        <v>5314</v>
      </c>
      <c r="F26" s="261">
        <v>53.66666666666667</v>
      </c>
      <c r="G26" s="252" t="s">
        <v>5315</v>
      </c>
      <c r="H26" s="273">
        <v>58.37401360544219</v>
      </c>
      <c r="I26" s="260" t="s">
        <v>5316</v>
      </c>
      <c r="J26" s="261">
        <v>116.01413333333335</v>
      </c>
      <c r="K26" s="252" t="s">
        <v>5317</v>
      </c>
      <c r="L26" s="273">
        <v>150.0</v>
      </c>
      <c r="M26" s="260" t="s">
        <v>5318</v>
      </c>
      <c r="N26" s="261">
        <v>-20.139382716049383</v>
      </c>
      <c r="O26" s="252" t="s">
        <v>5319</v>
      </c>
      <c r="P26" s="273">
        <v>35.6</v>
      </c>
      <c r="Q26" s="260" t="s">
        <v>5320</v>
      </c>
      <c r="R26" s="261">
        <v>112.63799999999999</v>
      </c>
      <c r="S26" s="252" t="s">
        <v>5321</v>
      </c>
      <c r="T26" s="261">
        <v>74.46244897959184</v>
      </c>
      <c r="U26" s="252"/>
      <c r="V26" s="252"/>
      <c r="W26" s="252"/>
      <c r="X26" s="252"/>
      <c r="Y26" s="252"/>
      <c r="Z26" s="252"/>
    </row>
    <row r="27" ht="15.75" customHeight="1">
      <c r="A27" s="263" t="s">
        <v>5159</v>
      </c>
      <c r="B27" s="275">
        <f>SUM(B19:B26)</f>
        <v>2029.211653</v>
      </c>
      <c r="C27" s="265" t="s">
        <v>5159</v>
      </c>
      <c r="D27" s="255">
        <f>SUM(D19:D26)</f>
        <v>1187.295817</v>
      </c>
      <c r="E27" s="263" t="s">
        <v>5159</v>
      </c>
      <c r="F27" s="264">
        <f>SUM(F19:F26)</f>
        <v>1043.286281</v>
      </c>
      <c r="G27" s="265" t="s">
        <v>5159</v>
      </c>
      <c r="H27" s="255">
        <f>SUM(H19:H26)</f>
        <v>894.5957227</v>
      </c>
      <c r="I27" s="276" t="s">
        <v>5159</v>
      </c>
      <c r="J27" s="277">
        <f>SUM(J19:J26)</f>
        <v>1383.226248</v>
      </c>
      <c r="K27" s="265" t="s">
        <v>5159</v>
      </c>
      <c r="L27" s="255">
        <f>SUM(L19:L26)</f>
        <v>1107.107051</v>
      </c>
      <c r="M27" s="263" t="s">
        <v>5159</v>
      </c>
      <c r="N27" s="264">
        <f>SUM(N19:N26)</f>
        <v>1017.230896</v>
      </c>
      <c r="O27" s="278" t="s">
        <v>5159</v>
      </c>
      <c r="P27" s="279">
        <f>SUM(P19:P26)</f>
        <v>1445.544736</v>
      </c>
      <c r="Q27" s="263" t="s">
        <v>5159</v>
      </c>
      <c r="R27" s="264">
        <f>SUM(R19:R26)</f>
        <v>1323.350742</v>
      </c>
      <c r="S27" s="265" t="s">
        <v>5159</v>
      </c>
      <c r="T27" s="264">
        <f>SUM(T19:T26)</f>
        <v>1239.396244</v>
      </c>
      <c r="U27" s="252"/>
      <c r="V27" s="252"/>
      <c r="W27" s="252"/>
      <c r="X27" s="252"/>
      <c r="Y27" s="252"/>
      <c r="Z27" s="252"/>
    </row>
    <row r="28" ht="15.75" customHeight="1">
      <c r="A28" s="263" t="s">
        <v>5322</v>
      </c>
      <c r="B28" s="219"/>
      <c r="C28" s="219"/>
      <c r="D28" s="219"/>
      <c r="E28" s="219"/>
      <c r="F28" s="219"/>
      <c r="G28" s="219"/>
      <c r="H28" s="219"/>
      <c r="I28" s="219"/>
      <c r="J28" s="219"/>
      <c r="K28" s="219"/>
      <c r="L28" s="219"/>
      <c r="M28" s="219"/>
      <c r="N28" s="219"/>
      <c r="O28" s="219"/>
      <c r="P28" s="219"/>
      <c r="Q28" s="219"/>
      <c r="R28" s="219"/>
      <c r="S28" s="219"/>
      <c r="T28" s="220"/>
      <c r="U28" s="252"/>
      <c r="V28" s="252"/>
      <c r="W28" s="252"/>
      <c r="X28" s="252"/>
      <c r="Y28" s="252"/>
      <c r="Z28" s="252"/>
    </row>
    <row r="29" ht="15.75" customHeight="1">
      <c r="A29" s="267" t="s">
        <v>5323</v>
      </c>
      <c r="B29" s="268">
        <v>432.21293333333324</v>
      </c>
      <c r="C29" s="269" t="s">
        <v>5324</v>
      </c>
      <c r="D29" s="270">
        <v>251.60401360544216</v>
      </c>
      <c r="E29" s="267" t="s">
        <v>5325</v>
      </c>
      <c r="F29" s="268">
        <v>654.6094666666667</v>
      </c>
      <c r="G29" s="269" t="s">
        <v>5326</v>
      </c>
      <c r="H29" s="270">
        <v>460.1000333333333</v>
      </c>
      <c r="I29" s="267" t="s">
        <v>5327</v>
      </c>
      <c r="J29" s="268">
        <v>321.03279999999995</v>
      </c>
      <c r="K29" s="269" t="s">
        <v>5328</v>
      </c>
      <c r="L29" s="270">
        <v>197.4642857142857</v>
      </c>
      <c r="M29" s="267" t="s">
        <v>5329</v>
      </c>
      <c r="N29" s="268">
        <v>344.3306122448979</v>
      </c>
      <c r="O29" s="269" t="s">
        <v>5330</v>
      </c>
      <c r="P29" s="270">
        <v>349.47759999999994</v>
      </c>
      <c r="Q29" s="267" t="s">
        <v>5331</v>
      </c>
      <c r="R29" s="268">
        <v>342.5177</v>
      </c>
      <c r="S29" s="269" t="s">
        <v>5332</v>
      </c>
      <c r="T29" s="271">
        <v>332.36571428571426</v>
      </c>
      <c r="U29" s="252"/>
      <c r="V29" s="252"/>
      <c r="W29" s="252"/>
      <c r="X29" s="252"/>
      <c r="Y29" s="252"/>
      <c r="Z29" s="252"/>
    </row>
    <row r="30" ht="15.75" customHeight="1">
      <c r="A30" s="272" t="s">
        <v>5333</v>
      </c>
      <c r="B30" s="271">
        <v>300.9802666666666</v>
      </c>
      <c r="C30" s="269" t="s">
        <v>5334</v>
      </c>
      <c r="D30" s="270">
        <v>184.28736666666668</v>
      </c>
      <c r="E30" s="272" t="s">
        <v>5335</v>
      </c>
      <c r="F30" s="271">
        <v>165.456</v>
      </c>
      <c r="G30" s="269" t="s">
        <v>5336</v>
      </c>
      <c r="H30" s="270">
        <v>408.2870666666667</v>
      </c>
      <c r="I30" s="272" t="s">
        <v>5337</v>
      </c>
      <c r="J30" s="271">
        <v>353.11481481481485</v>
      </c>
      <c r="K30" s="269" t="s">
        <v>5338</v>
      </c>
      <c r="L30" s="270">
        <v>219.02222222222224</v>
      </c>
      <c r="M30" s="272" t="s">
        <v>5339</v>
      </c>
      <c r="N30" s="271">
        <v>316.92244897959176</v>
      </c>
      <c r="O30" s="252" t="s">
        <v>5340</v>
      </c>
      <c r="P30" s="273">
        <v>205.52333333333337</v>
      </c>
      <c r="Q30" s="260" t="s">
        <v>5341</v>
      </c>
      <c r="R30" s="261">
        <v>200.29761904761904</v>
      </c>
      <c r="S30" s="269" t="s">
        <v>5342</v>
      </c>
      <c r="T30" s="271">
        <v>145.34213333333332</v>
      </c>
      <c r="U30" s="252"/>
      <c r="V30" s="252"/>
      <c r="W30" s="252"/>
      <c r="X30" s="252"/>
      <c r="Y30" s="252"/>
      <c r="Z30" s="252"/>
    </row>
    <row r="31" ht="15.75" customHeight="1">
      <c r="A31" s="272" t="s">
        <v>5343</v>
      </c>
      <c r="B31" s="271">
        <v>151.44761904761907</v>
      </c>
      <c r="C31" s="269" t="s">
        <v>5344</v>
      </c>
      <c r="D31" s="270">
        <v>308.80663333333337</v>
      </c>
      <c r="E31" s="272" t="s">
        <v>5345</v>
      </c>
      <c r="F31" s="271">
        <v>295.1061333333333</v>
      </c>
      <c r="G31" s="269" t="s">
        <v>5346</v>
      </c>
      <c r="H31" s="270">
        <v>297.1650666666667</v>
      </c>
      <c r="I31" s="272" t="s">
        <v>5347</v>
      </c>
      <c r="J31" s="271">
        <v>326.709</v>
      </c>
      <c r="K31" s="269" t="s">
        <v>5348</v>
      </c>
      <c r="L31" s="270">
        <v>242.35113333333334</v>
      </c>
      <c r="M31" s="260" t="s">
        <v>907</v>
      </c>
      <c r="N31" s="261">
        <v>165.91199999999998</v>
      </c>
      <c r="O31" s="252" t="s">
        <v>5349</v>
      </c>
      <c r="P31" s="273">
        <v>258.71931972789116</v>
      </c>
      <c r="Q31" s="260" t="s">
        <v>5350</v>
      </c>
      <c r="R31" s="261">
        <v>125.32370370370371</v>
      </c>
      <c r="S31" s="252" t="s">
        <v>5351</v>
      </c>
      <c r="T31" s="261">
        <v>178.84567901234567</v>
      </c>
      <c r="U31" s="252"/>
      <c r="V31" s="252"/>
      <c r="W31" s="252"/>
      <c r="X31" s="252"/>
      <c r="Y31" s="252"/>
      <c r="Z31" s="252"/>
    </row>
    <row r="32" ht="15.75" customHeight="1">
      <c r="A32" s="260" t="s">
        <v>5352</v>
      </c>
      <c r="B32" s="261">
        <v>75.22993197278912</v>
      </c>
      <c r="C32" s="252" t="s">
        <v>5353</v>
      </c>
      <c r="D32" s="273">
        <v>317.10999999999996</v>
      </c>
      <c r="E32" s="260" t="s">
        <v>5354</v>
      </c>
      <c r="F32" s="261">
        <v>161.66666666666669</v>
      </c>
      <c r="G32" s="252" t="s">
        <v>5355</v>
      </c>
      <c r="H32" s="273">
        <v>148.58802721088438</v>
      </c>
      <c r="I32" s="272" t="s">
        <v>5356</v>
      </c>
      <c r="J32" s="271">
        <v>455.52444444444444</v>
      </c>
      <c r="K32" s="269" t="s">
        <v>5357</v>
      </c>
      <c r="L32" s="270">
        <v>303.5408</v>
      </c>
      <c r="M32" s="260" t="s">
        <v>5358</v>
      </c>
      <c r="N32" s="261">
        <v>86.67578231292516</v>
      </c>
      <c r="O32" s="252" t="s">
        <v>5359</v>
      </c>
      <c r="P32" s="273">
        <v>102.66612244897958</v>
      </c>
      <c r="Q32" s="260" t="s">
        <v>5360</v>
      </c>
      <c r="R32" s="261">
        <v>196.57226666666668</v>
      </c>
      <c r="S32" s="252" t="s">
        <v>5361</v>
      </c>
      <c r="T32" s="261">
        <v>159.8996666666667</v>
      </c>
      <c r="U32" s="252"/>
      <c r="V32" s="252"/>
      <c r="W32" s="252"/>
      <c r="X32" s="252"/>
      <c r="Y32" s="252"/>
      <c r="Z32" s="252"/>
    </row>
    <row r="33" ht="15.75" customHeight="1">
      <c r="A33" s="260" t="s">
        <v>5362</v>
      </c>
      <c r="B33" s="261">
        <v>303.9761904761905</v>
      </c>
      <c r="C33" s="252" t="s">
        <v>5363</v>
      </c>
      <c r="D33" s="273">
        <v>96.70716049382716</v>
      </c>
      <c r="E33" s="260" t="s">
        <v>5364</v>
      </c>
      <c r="F33" s="261">
        <v>152.15683333333334</v>
      </c>
      <c r="G33" s="252" t="s">
        <v>5365</v>
      </c>
      <c r="H33" s="273">
        <v>158.08333333333331</v>
      </c>
      <c r="I33" s="260" t="s">
        <v>5366</v>
      </c>
      <c r="J33" s="261">
        <v>310.94500000000005</v>
      </c>
      <c r="K33" s="252" t="s">
        <v>5367</v>
      </c>
      <c r="L33" s="273">
        <v>387.797619047619</v>
      </c>
      <c r="M33" s="260" t="s">
        <v>5368</v>
      </c>
      <c r="N33" s="261">
        <v>82.69047619047619</v>
      </c>
      <c r="O33" s="252" t="s">
        <v>5369</v>
      </c>
      <c r="P33" s="273">
        <v>228.0893333333334</v>
      </c>
      <c r="Q33" s="260" t="s">
        <v>5370</v>
      </c>
      <c r="R33" s="261">
        <v>359.3333333333333</v>
      </c>
      <c r="S33" s="252" t="s">
        <v>5371</v>
      </c>
      <c r="T33" s="261">
        <v>224.728</v>
      </c>
      <c r="U33" s="252"/>
      <c r="V33" s="252"/>
      <c r="W33" s="252"/>
      <c r="X33" s="252"/>
      <c r="Y33" s="252"/>
      <c r="Z33" s="252"/>
    </row>
    <row r="34" ht="15.75" customHeight="1">
      <c r="A34" s="260" t="s">
        <v>5372</v>
      </c>
      <c r="B34" s="261">
        <v>39.82</v>
      </c>
      <c r="C34" s="252" t="s">
        <v>5373</v>
      </c>
      <c r="D34" s="273">
        <v>117.70748299319726</v>
      </c>
      <c r="E34" s="260" t="s">
        <v>5374</v>
      </c>
      <c r="F34" s="261">
        <v>175.89322916666669</v>
      </c>
      <c r="G34" s="252" t="s">
        <v>5375</v>
      </c>
      <c r="H34" s="273">
        <v>159.95333333333335</v>
      </c>
      <c r="I34" s="260" t="s">
        <v>5376</v>
      </c>
      <c r="J34" s="261">
        <v>180.54721088435372</v>
      </c>
      <c r="K34" s="252" t="s">
        <v>5377</v>
      </c>
      <c r="L34" s="273">
        <v>204.42666666666668</v>
      </c>
      <c r="M34" s="260" t="s">
        <v>5378</v>
      </c>
      <c r="N34" s="261">
        <v>184.40533333333332</v>
      </c>
      <c r="O34" s="252" t="s">
        <v>5379</v>
      </c>
      <c r="P34" s="273">
        <v>100.0</v>
      </c>
      <c r="Q34" s="260" t="s">
        <v>5380</v>
      </c>
      <c r="R34" s="261">
        <v>187.604</v>
      </c>
      <c r="S34" s="252" t="s">
        <v>5381</v>
      </c>
      <c r="T34" s="261">
        <v>161.27380952380952</v>
      </c>
      <c r="U34" s="252"/>
      <c r="V34" s="252"/>
      <c r="W34" s="252"/>
      <c r="X34" s="252"/>
      <c r="Y34" s="252"/>
      <c r="Z34" s="252"/>
    </row>
    <row r="35" ht="15.75" customHeight="1">
      <c r="A35" s="263" t="s">
        <v>5159</v>
      </c>
      <c r="B35" s="264">
        <f>SUM(B29:B34)</f>
        <v>1303.666941</v>
      </c>
      <c r="C35" s="265" t="s">
        <v>5159</v>
      </c>
      <c r="D35" s="255">
        <f>SUM(D29:D34)</f>
        <v>1276.222657</v>
      </c>
      <c r="E35" s="276" t="s">
        <v>5159</v>
      </c>
      <c r="F35" s="277">
        <f>SUM(F29:F34)</f>
        <v>1604.888329</v>
      </c>
      <c r="G35" s="278" t="s">
        <v>5159</v>
      </c>
      <c r="H35" s="279">
        <f>SUM(H29:H34)</f>
        <v>1632.176861</v>
      </c>
      <c r="I35" s="274" t="s">
        <v>5159</v>
      </c>
      <c r="J35" s="275">
        <f>SUM(J29:J34)</f>
        <v>1947.87327</v>
      </c>
      <c r="K35" s="265" t="s">
        <v>5159</v>
      </c>
      <c r="L35" s="255">
        <f>SUM(L29:L34)</f>
        <v>1554.602727</v>
      </c>
      <c r="M35" s="263" t="s">
        <v>5159</v>
      </c>
      <c r="N35" s="264">
        <f>SUM(N29:N34)</f>
        <v>1180.936653</v>
      </c>
      <c r="O35" s="265" t="s">
        <v>5159</v>
      </c>
      <c r="P35" s="255">
        <f>SUM(P29:P34)</f>
        <v>1244.475709</v>
      </c>
      <c r="Q35" s="263" t="s">
        <v>5159</v>
      </c>
      <c r="R35" s="264">
        <f>SUM(R29:R34)</f>
        <v>1411.648623</v>
      </c>
      <c r="S35" s="265" t="s">
        <v>5159</v>
      </c>
      <c r="T35" s="264">
        <f>SUM(T29:T34)</f>
        <v>1202.455003</v>
      </c>
      <c r="U35" s="252"/>
      <c r="V35" s="252"/>
      <c r="W35" s="252"/>
      <c r="X35" s="252"/>
      <c r="Y35" s="252"/>
      <c r="Z35" s="252"/>
    </row>
    <row r="36" ht="15.75" customHeight="1">
      <c r="A36" s="252"/>
      <c r="B36" s="273"/>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row>
    <row r="37" ht="15.75" customHeight="1">
      <c r="A37" s="252"/>
      <c r="B37" s="273"/>
      <c r="C37" s="252"/>
      <c r="D37" s="252"/>
      <c r="E37" s="252"/>
      <c r="F37" s="252"/>
      <c r="G37" s="252"/>
      <c r="H37" s="252"/>
      <c r="I37" s="252"/>
      <c r="J37" s="252"/>
      <c r="K37" s="252"/>
      <c r="L37" s="252"/>
      <c r="M37" s="252"/>
      <c r="N37" s="252"/>
      <c r="O37" s="252"/>
      <c r="P37" s="252"/>
      <c r="Q37" s="252"/>
      <c r="R37" s="252"/>
      <c r="S37" s="252"/>
      <c r="T37" s="252"/>
      <c r="U37" s="252"/>
      <c r="V37" s="252"/>
      <c r="W37" s="252"/>
      <c r="X37" s="252"/>
      <c r="Y37" s="252"/>
      <c r="Z37" s="252"/>
    </row>
    <row r="38" ht="15.75" customHeight="1">
      <c r="A38" s="252"/>
      <c r="B38" s="273"/>
      <c r="C38" s="252"/>
      <c r="D38" s="252"/>
      <c r="E38" s="252"/>
      <c r="F38" s="252"/>
      <c r="G38" s="252"/>
      <c r="H38" s="252"/>
      <c r="I38" s="252"/>
      <c r="J38" s="252"/>
      <c r="K38" s="252"/>
      <c r="L38" s="252"/>
      <c r="M38" s="252"/>
      <c r="N38" s="252"/>
      <c r="O38" s="252"/>
      <c r="P38" s="252"/>
      <c r="Q38" s="252"/>
      <c r="R38" s="252"/>
      <c r="S38" s="252"/>
      <c r="T38" s="252"/>
      <c r="U38" s="252"/>
      <c r="V38" s="252"/>
      <c r="W38" s="252"/>
      <c r="X38" s="252"/>
      <c r="Y38" s="252"/>
      <c r="Z38" s="252"/>
    </row>
    <row r="39" ht="15.75" customHeight="1">
      <c r="A39" s="252"/>
      <c r="B39" s="273"/>
      <c r="C39" s="252"/>
      <c r="D39" s="252"/>
      <c r="E39" s="252"/>
      <c r="F39" s="252"/>
      <c r="G39" s="252"/>
      <c r="H39" s="252"/>
      <c r="I39" s="252"/>
      <c r="J39" s="252"/>
      <c r="K39" s="252"/>
      <c r="L39" s="252"/>
      <c r="M39" s="252"/>
      <c r="N39" s="252"/>
      <c r="O39" s="252"/>
      <c r="P39" s="252"/>
      <c r="Q39" s="252"/>
      <c r="R39" s="252"/>
      <c r="S39" s="252"/>
      <c r="T39" s="252"/>
      <c r="U39" s="252"/>
      <c r="V39" s="252"/>
      <c r="W39" s="252"/>
      <c r="X39" s="252"/>
      <c r="Y39" s="252"/>
      <c r="Z39" s="252"/>
    </row>
    <row r="40" ht="15.75" customHeight="1">
      <c r="A40" s="252"/>
      <c r="B40" s="273"/>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row>
    <row r="41" ht="15.75" customHeight="1">
      <c r="A41" s="252"/>
      <c r="B41" s="273"/>
      <c r="C41" s="252"/>
      <c r="D41" s="252"/>
      <c r="E41" s="252"/>
      <c r="F41" s="252"/>
      <c r="G41" s="252"/>
      <c r="H41" s="252"/>
      <c r="I41" s="252"/>
      <c r="J41" s="252"/>
      <c r="K41" s="252"/>
      <c r="L41" s="252"/>
      <c r="M41" s="252"/>
      <c r="N41" s="252"/>
      <c r="O41" s="252"/>
      <c r="P41" s="252"/>
      <c r="Q41" s="252"/>
      <c r="R41" s="252"/>
      <c r="S41" s="252"/>
      <c r="T41" s="252"/>
      <c r="U41" s="252"/>
      <c r="V41" s="252"/>
      <c r="W41" s="252"/>
      <c r="X41" s="252"/>
      <c r="Y41" s="252"/>
      <c r="Z41" s="252"/>
    </row>
    <row r="42" ht="15.75" customHeight="1">
      <c r="A42" s="252"/>
      <c r="B42" s="273"/>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2"/>
    </row>
    <row r="43" ht="15.75" customHeight="1">
      <c r="A43" s="252"/>
      <c r="B43" s="273"/>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row>
    <row r="44" ht="15.75" customHeight="1">
      <c r="A44" s="252"/>
      <c r="B44" s="273"/>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row>
    <row r="45" ht="15.75" customHeight="1">
      <c r="A45" s="252"/>
      <c r="B45" s="273"/>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row>
    <row r="46" ht="15.75" customHeight="1">
      <c r="A46" s="252"/>
      <c r="B46" s="273"/>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row>
    <row r="47" ht="15.75" customHeight="1">
      <c r="A47" s="252"/>
      <c r="B47" s="273"/>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row>
    <row r="48" ht="15.75" customHeight="1">
      <c r="A48" s="252"/>
      <c r="B48" s="273"/>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row>
    <row r="49" ht="15.75" customHeight="1">
      <c r="A49" s="252"/>
      <c r="B49" s="273"/>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row>
    <row r="50" ht="15.75" customHeight="1">
      <c r="A50" s="252"/>
      <c r="B50" s="273"/>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row>
    <row r="51" ht="15.75" customHeight="1">
      <c r="A51" s="252"/>
      <c r="B51" s="273"/>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row>
    <row r="52" ht="15.75" customHeight="1">
      <c r="A52" s="252"/>
      <c r="B52" s="273"/>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row>
    <row r="53" ht="15.75" customHeight="1">
      <c r="A53" s="252"/>
      <c r="B53" s="273"/>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row>
    <row r="54" ht="15.75" customHeight="1">
      <c r="A54" s="252"/>
      <c r="B54" s="273"/>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row>
    <row r="55" ht="15.75" customHeight="1">
      <c r="A55" s="252"/>
      <c r="B55" s="273"/>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row>
    <row r="56" ht="15.75" customHeight="1">
      <c r="A56" s="252"/>
      <c r="B56" s="273"/>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row>
    <row r="57" ht="15.75" customHeight="1">
      <c r="A57" s="252"/>
      <c r="B57" s="273"/>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row>
    <row r="58" ht="15.75" customHeight="1">
      <c r="A58" s="252"/>
      <c r="B58" s="273"/>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row>
    <row r="59" ht="15.75" customHeight="1">
      <c r="A59" s="252"/>
      <c r="B59" s="273"/>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row>
    <row r="60" ht="15.75" customHeight="1">
      <c r="A60" s="252"/>
      <c r="B60" s="273"/>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row>
    <row r="61" ht="15.75" customHeight="1">
      <c r="A61" s="252"/>
      <c r="B61" s="273"/>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row>
    <row r="62" ht="15.75" customHeight="1">
      <c r="A62" s="252"/>
      <c r="B62" s="273"/>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row>
    <row r="63" ht="15.75" customHeight="1">
      <c r="A63" s="252"/>
      <c r="B63" s="273"/>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row>
    <row r="64" ht="15.75" customHeight="1">
      <c r="A64" s="252"/>
      <c r="B64" s="273"/>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row>
    <row r="65" ht="15.75" customHeight="1">
      <c r="A65" s="252"/>
      <c r="B65" s="273"/>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row>
    <row r="66" ht="15.75" customHeight="1">
      <c r="A66" s="252"/>
      <c r="B66" s="273"/>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row>
    <row r="67" ht="15.75" customHeight="1">
      <c r="A67" s="252"/>
      <c r="B67" s="273"/>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row>
    <row r="68" ht="15.75" customHeight="1">
      <c r="A68" s="252"/>
      <c r="B68" s="273"/>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row>
    <row r="69" ht="15.75" customHeight="1">
      <c r="A69" s="252"/>
      <c r="B69" s="273"/>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row>
    <row r="70" ht="15.75" customHeight="1">
      <c r="A70" s="252"/>
      <c r="B70" s="273"/>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row>
    <row r="71" ht="15.75" customHeight="1">
      <c r="A71" s="252"/>
      <c r="B71" s="273"/>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row>
    <row r="72" ht="15.75" customHeight="1">
      <c r="A72" s="252"/>
      <c r="B72" s="273"/>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row>
    <row r="73" ht="15.75" customHeight="1">
      <c r="A73" s="252"/>
      <c r="B73" s="273"/>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row>
    <row r="74" ht="15.75" customHeight="1">
      <c r="A74" s="252"/>
      <c r="B74" s="273"/>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row>
    <row r="75" ht="15.75" customHeight="1">
      <c r="A75" s="252"/>
      <c r="B75" s="273"/>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row>
    <row r="76" ht="15.75" customHeight="1">
      <c r="A76" s="252"/>
      <c r="B76" s="273"/>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row>
    <row r="77" ht="15.75" customHeight="1">
      <c r="A77" s="252"/>
      <c r="B77" s="273"/>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row>
    <row r="78" ht="15.75" customHeight="1">
      <c r="A78" s="252"/>
      <c r="B78" s="273"/>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row>
    <row r="79" ht="15.75" customHeight="1">
      <c r="A79" s="252"/>
      <c r="B79" s="273"/>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row>
    <row r="80" ht="15.75" customHeight="1">
      <c r="A80" s="252"/>
      <c r="B80" s="273"/>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row>
    <row r="81" ht="15.75" customHeight="1">
      <c r="A81" s="252"/>
      <c r="B81" s="273"/>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row>
    <row r="82" ht="15.75" customHeight="1">
      <c r="A82" s="252"/>
      <c r="B82" s="273"/>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row>
    <row r="83" ht="15.75" customHeight="1">
      <c r="A83" s="252"/>
      <c r="B83" s="273"/>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row>
    <row r="84" ht="15.75" customHeight="1">
      <c r="A84" s="252"/>
      <c r="B84" s="273"/>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row>
    <row r="85" ht="15.75" customHeight="1">
      <c r="A85" s="252"/>
      <c r="B85" s="273"/>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row>
    <row r="86" ht="15.75" customHeight="1">
      <c r="A86" s="252"/>
      <c r="B86" s="273"/>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row>
    <row r="87" ht="15.75" customHeight="1">
      <c r="A87" s="252"/>
      <c r="B87" s="273"/>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row>
    <row r="88" ht="15.75" customHeight="1">
      <c r="A88" s="252"/>
      <c r="B88" s="273"/>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row>
    <row r="89" ht="15.75" customHeight="1">
      <c r="A89" s="252"/>
      <c r="B89" s="273"/>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row>
    <row r="90" ht="15.75" customHeight="1">
      <c r="A90" s="252"/>
      <c r="B90" s="273"/>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row>
    <row r="91" ht="15.75" customHeight="1">
      <c r="A91" s="252"/>
      <c r="B91" s="273"/>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row>
    <row r="92" ht="15.75" customHeight="1">
      <c r="A92" s="252"/>
      <c r="B92" s="273"/>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row>
    <row r="93" ht="15.75" customHeight="1">
      <c r="A93" s="252"/>
      <c r="B93" s="273"/>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row>
    <row r="94" ht="15.75" customHeight="1">
      <c r="A94" s="252"/>
      <c r="B94" s="273"/>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row>
    <row r="95" ht="15.75" customHeight="1">
      <c r="A95" s="252"/>
      <c r="B95" s="273"/>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row>
    <row r="96" ht="15.75" customHeight="1">
      <c r="A96" s="252"/>
      <c r="B96" s="273"/>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row>
    <row r="97" ht="15.75" customHeight="1">
      <c r="A97" s="252"/>
      <c r="B97" s="273"/>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row>
    <row r="98" ht="15.75" customHeight="1">
      <c r="A98" s="252"/>
      <c r="B98" s="273"/>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row>
    <row r="99" ht="15.75" customHeight="1">
      <c r="A99" s="252"/>
      <c r="B99" s="273"/>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row>
    <row r="100" ht="15.75" customHeight="1">
      <c r="A100" s="252"/>
      <c r="B100" s="273"/>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row>
    <row r="101" ht="15.75" customHeight="1">
      <c r="A101" s="252"/>
      <c r="B101" s="273"/>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row>
    <row r="102" ht="15.75" customHeight="1">
      <c r="A102" s="252"/>
      <c r="B102" s="273"/>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row>
    <row r="103" ht="15.75" customHeight="1">
      <c r="A103" s="252"/>
      <c r="B103" s="273"/>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row>
    <row r="104" ht="15.75" customHeight="1">
      <c r="A104" s="252"/>
      <c r="B104" s="273"/>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row>
    <row r="105" ht="15.75" customHeight="1">
      <c r="A105" s="252"/>
      <c r="B105" s="273"/>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row>
    <row r="106" ht="15.75" customHeight="1">
      <c r="A106" s="252"/>
      <c r="B106" s="273"/>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row>
    <row r="107" ht="15.75" customHeight="1">
      <c r="A107" s="252"/>
      <c r="B107" s="273"/>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row>
    <row r="108" ht="15.75" customHeight="1">
      <c r="A108" s="252"/>
      <c r="B108" s="273"/>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row>
    <row r="109" ht="15.75" customHeight="1">
      <c r="A109" s="252"/>
      <c r="B109" s="273"/>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row>
    <row r="110" ht="15.75" customHeight="1">
      <c r="A110" s="252"/>
      <c r="B110" s="273"/>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row>
    <row r="111" ht="15.75" customHeight="1">
      <c r="A111" s="252"/>
      <c r="B111" s="273"/>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row>
    <row r="112" ht="15.75" customHeight="1">
      <c r="A112" s="252"/>
      <c r="B112" s="273"/>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row>
    <row r="113" ht="15.75" customHeight="1">
      <c r="A113" s="252"/>
      <c r="B113" s="273"/>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row>
    <row r="114" ht="15.75" customHeight="1">
      <c r="A114" s="252"/>
      <c r="B114" s="273"/>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row>
    <row r="115" ht="15.75" customHeight="1">
      <c r="A115" s="252"/>
      <c r="B115" s="273"/>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row>
    <row r="116" ht="15.75" customHeight="1">
      <c r="A116" s="252"/>
      <c r="B116" s="273"/>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row>
    <row r="117" ht="15.75" customHeight="1">
      <c r="A117" s="252"/>
      <c r="B117" s="273"/>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row>
    <row r="118" ht="15.75" customHeight="1">
      <c r="A118" s="252"/>
      <c r="B118" s="273"/>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row>
    <row r="119" ht="15.75" customHeight="1">
      <c r="A119" s="252"/>
      <c r="B119" s="273"/>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row>
    <row r="120" ht="15.75" customHeight="1">
      <c r="A120" s="252"/>
      <c r="B120" s="273"/>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row>
    <row r="121" ht="15.75" customHeight="1">
      <c r="A121" s="252"/>
      <c r="B121" s="273"/>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row>
    <row r="122" ht="15.75" customHeight="1">
      <c r="A122" s="252"/>
      <c r="B122" s="273"/>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row>
    <row r="123" ht="15.75" customHeight="1">
      <c r="A123" s="252"/>
      <c r="B123" s="273"/>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row>
    <row r="124" ht="15.75" customHeight="1">
      <c r="A124" s="252"/>
      <c r="B124" s="273"/>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row>
    <row r="125" ht="15.75" customHeight="1">
      <c r="A125" s="252"/>
      <c r="B125" s="273"/>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row>
    <row r="126" ht="15.75" customHeight="1">
      <c r="A126" s="252"/>
      <c r="B126" s="273"/>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row>
    <row r="127" ht="15.75" customHeight="1">
      <c r="A127" s="252"/>
      <c r="B127" s="273"/>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row>
    <row r="128" ht="15.75" customHeight="1">
      <c r="A128" s="252"/>
      <c r="B128" s="273"/>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row>
    <row r="129" ht="15.75" customHeight="1">
      <c r="A129" s="252"/>
      <c r="B129" s="273"/>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row>
    <row r="130" ht="15.75" customHeight="1">
      <c r="A130" s="252"/>
      <c r="B130" s="273"/>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row>
    <row r="131" ht="15.75" customHeight="1">
      <c r="A131" s="252"/>
      <c r="B131" s="273"/>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row>
    <row r="132" ht="15.75" customHeight="1">
      <c r="A132" s="252"/>
      <c r="B132" s="273"/>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row>
    <row r="133" ht="15.75" customHeight="1">
      <c r="A133" s="252"/>
      <c r="B133" s="273"/>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row>
    <row r="134" ht="15.75" customHeight="1">
      <c r="A134" s="252"/>
      <c r="B134" s="273"/>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row>
    <row r="135" ht="15.75" customHeight="1">
      <c r="A135" s="252"/>
      <c r="B135" s="273"/>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row>
    <row r="136" ht="15.75" customHeight="1">
      <c r="A136" s="252"/>
      <c r="B136" s="273"/>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row>
    <row r="137" ht="15.75" customHeight="1">
      <c r="A137" s="252"/>
      <c r="B137" s="273"/>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row>
    <row r="138" ht="15.75" customHeight="1">
      <c r="A138" s="252"/>
      <c r="B138" s="273"/>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row>
    <row r="139" ht="15.75" customHeight="1">
      <c r="A139" s="252"/>
      <c r="B139" s="273"/>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row>
    <row r="140" ht="15.75" customHeight="1">
      <c r="A140" s="252"/>
      <c r="B140" s="273"/>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row>
    <row r="141" ht="15.75" customHeight="1">
      <c r="A141" s="252"/>
      <c r="B141" s="273"/>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row>
    <row r="142" ht="15.75" customHeight="1">
      <c r="A142" s="252"/>
      <c r="B142" s="273"/>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row>
    <row r="143" ht="15.75" customHeight="1">
      <c r="A143" s="252"/>
      <c r="B143" s="273"/>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row>
    <row r="144" ht="15.75" customHeight="1">
      <c r="A144" s="252"/>
      <c r="B144" s="273"/>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row>
    <row r="145" ht="15.75" customHeight="1">
      <c r="A145" s="252"/>
      <c r="B145" s="273"/>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row>
    <row r="146" ht="15.75" customHeight="1">
      <c r="A146" s="252"/>
      <c r="B146" s="273"/>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row>
    <row r="147" ht="15.75" customHeight="1">
      <c r="A147" s="252"/>
      <c r="B147" s="273"/>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row>
    <row r="148" ht="15.75" customHeight="1">
      <c r="A148" s="252"/>
      <c r="B148" s="273"/>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row>
    <row r="149" ht="15.75" customHeight="1">
      <c r="A149" s="252"/>
      <c r="B149" s="273"/>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row>
    <row r="150" ht="15.75" customHeight="1">
      <c r="A150" s="252"/>
      <c r="B150" s="273"/>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row>
    <row r="151" ht="15.75" customHeight="1">
      <c r="A151" s="252"/>
      <c r="B151" s="273"/>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row>
    <row r="152" ht="15.75" customHeight="1">
      <c r="A152" s="252"/>
      <c r="B152" s="273"/>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row>
    <row r="153" ht="15.75" customHeight="1">
      <c r="A153" s="252"/>
      <c r="B153" s="273"/>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row>
    <row r="154" ht="15.75" customHeight="1">
      <c r="A154" s="252"/>
      <c r="B154" s="273"/>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row>
    <row r="155" ht="15.75" customHeight="1">
      <c r="A155" s="252"/>
      <c r="B155" s="273"/>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row>
    <row r="156" ht="15.75" customHeight="1">
      <c r="A156" s="252"/>
      <c r="B156" s="273"/>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row>
    <row r="157" ht="15.75" customHeight="1">
      <c r="A157" s="252"/>
      <c r="B157" s="273"/>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row>
    <row r="158" ht="15.75" customHeight="1">
      <c r="A158" s="252"/>
      <c r="B158" s="273"/>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row>
    <row r="159" ht="15.75" customHeight="1">
      <c r="A159" s="252"/>
      <c r="B159" s="273"/>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row>
    <row r="160" ht="15.75" customHeight="1">
      <c r="A160" s="252"/>
      <c r="B160" s="273"/>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row>
    <row r="161" ht="15.75" customHeight="1">
      <c r="A161" s="252"/>
      <c r="B161" s="273"/>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row>
    <row r="162" ht="15.75" customHeight="1">
      <c r="A162" s="252"/>
      <c r="B162" s="273"/>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row>
    <row r="163" ht="15.75" customHeight="1">
      <c r="A163" s="252"/>
      <c r="B163" s="273"/>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row>
    <row r="164" ht="15.75" customHeight="1">
      <c r="A164" s="252"/>
      <c r="B164" s="273"/>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row>
    <row r="165" ht="15.75" customHeight="1">
      <c r="A165" s="252"/>
      <c r="B165" s="273"/>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row>
    <row r="166" ht="15.75" customHeight="1">
      <c r="A166" s="252"/>
      <c r="B166" s="273"/>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row>
    <row r="167" ht="15.75" customHeight="1">
      <c r="A167" s="252"/>
      <c r="B167" s="273"/>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row>
    <row r="168" ht="15.75" customHeight="1">
      <c r="A168" s="252"/>
      <c r="B168" s="273"/>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row>
    <row r="169" ht="15.75" customHeight="1">
      <c r="A169" s="252"/>
      <c r="B169" s="273"/>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row>
    <row r="170" ht="15.75" customHeight="1">
      <c r="A170" s="252"/>
      <c r="B170" s="273"/>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row>
    <row r="171" ht="15.75" customHeight="1">
      <c r="A171" s="252"/>
      <c r="B171" s="273"/>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row>
    <row r="172" ht="15.75" customHeight="1">
      <c r="A172" s="252"/>
      <c r="B172" s="273"/>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row>
    <row r="173" ht="15.75" customHeight="1">
      <c r="A173" s="252"/>
      <c r="B173" s="273"/>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row>
    <row r="174" ht="15.75" customHeight="1">
      <c r="A174" s="252"/>
      <c r="B174" s="273"/>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row>
    <row r="175" ht="15.75" customHeight="1">
      <c r="A175" s="252"/>
      <c r="B175" s="273"/>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row>
    <row r="176" ht="15.75" customHeight="1">
      <c r="A176" s="252"/>
      <c r="B176" s="273"/>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row>
    <row r="177" ht="15.75" customHeight="1">
      <c r="A177" s="252"/>
      <c r="B177" s="273"/>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row>
    <row r="178" ht="15.75" customHeight="1">
      <c r="A178" s="252"/>
      <c r="B178" s="273"/>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row>
    <row r="179" ht="15.75" customHeight="1">
      <c r="A179" s="252"/>
      <c r="B179" s="273"/>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row>
    <row r="180" ht="15.75" customHeight="1">
      <c r="A180" s="252"/>
      <c r="B180" s="273"/>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row>
    <row r="181" ht="15.75" customHeight="1">
      <c r="A181" s="252"/>
      <c r="B181" s="273"/>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row>
    <row r="182" ht="15.75" customHeight="1">
      <c r="A182" s="252"/>
      <c r="B182" s="273"/>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row>
    <row r="183" ht="15.75" customHeight="1">
      <c r="A183" s="252"/>
      <c r="B183" s="273"/>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row>
    <row r="184" ht="15.75" customHeight="1">
      <c r="A184" s="252"/>
      <c r="B184" s="273"/>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row>
    <row r="185" ht="15.75" customHeight="1">
      <c r="A185" s="252"/>
      <c r="B185" s="273"/>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row>
    <row r="186" ht="15.75" customHeight="1">
      <c r="A186" s="252"/>
      <c r="B186" s="273"/>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row>
    <row r="187" ht="15.75" customHeight="1">
      <c r="A187" s="252"/>
      <c r="B187" s="273"/>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row>
    <row r="188" ht="15.75" customHeight="1">
      <c r="A188" s="252"/>
      <c r="B188" s="273"/>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row>
    <row r="189" ht="15.75" customHeight="1">
      <c r="A189" s="252"/>
      <c r="B189" s="273"/>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row>
    <row r="190" ht="15.75" customHeight="1">
      <c r="A190" s="252"/>
      <c r="B190" s="273"/>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row>
    <row r="191" ht="15.75" customHeight="1">
      <c r="A191" s="252"/>
      <c r="B191" s="273"/>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row>
    <row r="192" ht="15.75" customHeight="1">
      <c r="A192" s="252"/>
      <c r="B192" s="273"/>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row>
    <row r="193" ht="15.75" customHeight="1">
      <c r="A193" s="252"/>
      <c r="B193" s="273"/>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row>
    <row r="194" ht="15.75" customHeight="1">
      <c r="A194" s="252"/>
      <c r="B194" s="273"/>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row>
    <row r="195" ht="15.75" customHeight="1">
      <c r="A195" s="252"/>
      <c r="B195" s="273"/>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row>
    <row r="196" ht="15.75" customHeight="1">
      <c r="A196" s="252"/>
      <c r="B196" s="273"/>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row>
    <row r="197" ht="15.75" customHeight="1">
      <c r="A197" s="252"/>
      <c r="B197" s="273"/>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row>
    <row r="198" ht="15.75" customHeight="1">
      <c r="A198" s="252"/>
      <c r="B198" s="273"/>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row>
    <row r="199" ht="15.75" customHeight="1">
      <c r="A199" s="252"/>
      <c r="B199" s="273"/>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row>
    <row r="200" ht="15.75" customHeight="1">
      <c r="A200" s="252"/>
      <c r="B200" s="273"/>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row>
    <row r="201" ht="15.75" customHeight="1">
      <c r="A201" s="252"/>
      <c r="B201" s="273"/>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row>
    <row r="202" ht="15.75" customHeight="1">
      <c r="A202" s="252"/>
      <c r="B202" s="273"/>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row>
    <row r="203" ht="15.75" customHeight="1">
      <c r="A203" s="252"/>
      <c r="B203" s="273"/>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row>
    <row r="204" ht="15.75" customHeight="1">
      <c r="A204" s="252"/>
      <c r="B204" s="273"/>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row>
    <row r="205" ht="15.75" customHeight="1">
      <c r="A205" s="252"/>
      <c r="B205" s="273"/>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row>
    <row r="206" ht="15.75" customHeight="1">
      <c r="A206" s="252"/>
      <c r="B206" s="273"/>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row>
    <row r="207" ht="15.75" customHeight="1">
      <c r="A207" s="252"/>
      <c r="B207" s="273"/>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row>
    <row r="208" ht="15.75" customHeight="1">
      <c r="A208" s="252"/>
      <c r="B208" s="273"/>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row>
    <row r="209" ht="15.75" customHeight="1">
      <c r="A209" s="252"/>
      <c r="B209" s="273"/>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row>
    <row r="210" ht="15.75" customHeight="1">
      <c r="A210" s="252"/>
      <c r="B210" s="273"/>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row>
    <row r="211" ht="15.75" customHeight="1">
      <c r="A211" s="252"/>
      <c r="B211" s="273"/>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row>
    <row r="212" ht="15.75" customHeight="1">
      <c r="A212" s="252"/>
      <c r="B212" s="273"/>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row>
    <row r="213" ht="15.75" customHeight="1">
      <c r="A213" s="252"/>
      <c r="B213" s="273"/>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row>
    <row r="214" ht="15.75" customHeight="1">
      <c r="A214" s="252"/>
      <c r="B214" s="273"/>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row>
    <row r="215" ht="15.75" customHeight="1">
      <c r="A215" s="252"/>
      <c r="B215" s="273"/>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row>
    <row r="216" ht="15.75" customHeight="1">
      <c r="A216" s="252"/>
      <c r="B216" s="273"/>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row>
    <row r="217" ht="15.75" customHeight="1">
      <c r="A217" s="252"/>
      <c r="B217" s="273"/>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row>
    <row r="218" ht="15.75" customHeight="1">
      <c r="A218" s="252"/>
      <c r="B218" s="273"/>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row>
    <row r="219" ht="15.75" customHeight="1">
      <c r="A219" s="252"/>
      <c r="B219" s="273"/>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row>
    <row r="220" ht="15.75" customHeight="1">
      <c r="A220" s="252"/>
      <c r="B220" s="273"/>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row>
    <row r="221" ht="15.75" customHeight="1">
      <c r="A221" s="252"/>
      <c r="B221" s="273"/>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row>
    <row r="222" ht="15.75" customHeight="1">
      <c r="A222" s="252"/>
      <c r="B222" s="273"/>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row>
    <row r="223" ht="15.75" customHeight="1">
      <c r="A223" s="252"/>
      <c r="B223" s="273"/>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row>
    <row r="224" ht="15.75" customHeight="1">
      <c r="A224" s="252"/>
      <c r="B224" s="273"/>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row>
    <row r="225" ht="15.75" customHeight="1">
      <c r="A225" s="252"/>
      <c r="B225" s="273"/>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row>
    <row r="226" ht="15.75" customHeight="1">
      <c r="A226" s="252"/>
      <c r="B226" s="273"/>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row>
    <row r="227" ht="15.75" customHeight="1">
      <c r="A227" s="252"/>
      <c r="B227" s="273"/>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row>
    <row r="228" ht="15.75" customHeight="1">
      <c r="A228" s="252"/>
      <c r="B228" s="273"/>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row>
    <row r="229" ht="15.75" customHeight="1">
      <c r="A229" s="252"/>
      <c r="B229" s="273"/>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row>
    <row r="230" ht="15.75" customHeight="1">
      <c r="A230" s="252"/>
      <c r="B230" s="273"/>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row>
    <row r="231" ht="15.75" customHeight="1">
      <c r="A231" s="252"/>
      <c r="B231" s="273"/>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row>
    <row r="232" ht="15.75" customHeight="1">
      <c r="A232" s="252"/>
      <c r="B232" s="273"/>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row>
    <row r="233" ht="15.75" customHeight="1">
      <c r="A233" s="252"/>
      <c r="B233" s="273"/>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row>
    <row r="234" ht="15.75" customHeight="1">
      <c r="A234" s="252"/>
      <c r="B234" s="273"/>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row>
    <row r="235" ht="15.75" customHeight="1">
      <c r="A235" s="252"/>
      <c r="B235" s="273"/>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row>
    <row r="236" ht="15.75" customHeight="1">
      <c r="A236" s="252"/>
      <c r="B236" s="273"/>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row>
    <row r="237" ht="15.75" customHeight="1">
      <c r="A237" s="252"/>
      <c r="B237" s="273"/>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row>
    <row r="238" ht="15.75" customHeight="1">
      <c r="A238" s="252"/>
      <c r="B238" s="273"/>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row>
    <row r="239" ht="15.75" customHeight="1">
      <c r="A239" s="252"/>
      <c r="B239" s="273"/>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row>
    <row r="240" ht="15.75" customHeight="1">
      <c r="A240" s="252"/>
      <c r="B240" s="273"/>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row>
    <row r="241" ht="15.75" customHeight="1">
      <c r="A241" s="252"/>
      <c r="B241" s="273"/>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row>
    <row r="242" ht="15.75" customHeight="1">
      <c r="A242" s="252"/>
      <c r="B242" s="273"/>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row>
    <row r="243" ht="15.75" customHeight="1">
      <c r="A243" s="252"/>
      <c r="B243" s="273"/>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row>
    <row r="244" ht="15.75" customHeight="1">
      <c r="A244" s="252"/>
      <c r="B244" s="273"/>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row>
    <row r="245" ht="15.75" customHeight="1">
      <c r="A245" s="252"/>
      <c r="B245" s="273"/>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row>
    <row r="246" ht="15.75" customHeight="1">
      <c r="A246" s="252"/>
      <c r="B246" s="273"/>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row>
    <row r="247" ht="15.75" customHeight="1">
      <c r="A247" s="252"/>
      <c r="B247" s="273"/>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row>
    <row r="248" ht="15.75" customHeight="1">
      <c r="A248" s="252"/>
      <c r="B248" s="273"/>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row>
    <row r="249" ht="15.75" customHeight="1">
      <c r="A249" s="252"/>
      <c r="B249" s="273"/>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row>
    <row r="250" ht="15.75" customHeight="1">
      <c r="A250" s="252"/>
      <c r="B250" s="273"/>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row>
    <row r="251" ht="15.75" customHeight="1">
      <c r="A251" s="252"/>
      <c r="B251" s="273"/>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row>
    <row r="252" ht="15.75" customHeight="1">
      <c r="A252" s="252"/>
      <c r="B252" s="273"/>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row>
    <row r="253" ht="15.75" customHeight="1">
      <c r="A253" s="252"/>
      <c r="B253" s="273"/>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row>
    <row r="254" ht="15.75" customHeight="1">
      <c r="A254" s="252"/>
      <c r="B254" s="273"/>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row>
    <row r="255" ht="15.75" customHeight="1">
      <c r="A255" s="252"/>
      <c r="B255" s="273"/>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row>
    <row r="256" ht="15.75" customHeight="1">
      <c r="A256" s="252"/>
      <c r="B256" s="273"/>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row>
    <row r="257" ht="15.75" customHeight="1">
      <c r="A257" s="252"/>
      <c r="B257" s="273"/>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row>
    <row r="258" ht="15.75" customHeight="1">
      <c r="A258" s="252"/>
      <c r="B258" s="273"/>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row>
    <row r="259" ht="15.75" customHeight="1">
      <c r="A259" s="252"/>
      <c r="B259" s="273"/>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row>
    <row r="260" ht="15.75" customHeight="1">
      <c r="A260" s="252"/>
      <c r="B260" s="273"/>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row>
    <row r="261" ht="15.75" customHeight="1">
      <c r="A261" s="252"/>
      <c r="B261" s="273"/>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row>
    <row r="262" ht="15.75" customHeight="1">
      <c r="A262" s="252"/>
      <c r="B262" s="273"/>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row>
    <row r="263" ht="15.75" customHeight="1">
      <c r="A263" s="252"/>
      <c r="B263" s="273"/>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row>
    <row r="264" ht="15.75" customHeight="1">
      <c r="A264" s="252"/>
      <c r="B264" s="273"/>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row>
    <row r="265" ht="15.75" customHeight="1">
      <c r="A265" s="252"/>
      <c r="B265" s="273"/>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row>
    <row r="266" ht="15.75" customHeight="1">
      <c r="A266" s="252"/>
      <c r="B266" s="273"/>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row>
    <row r="267" ht="15.75" customHeight="1">
      <c r="A267" s="252"/>
      <c r="B267" s="273"/>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row>
    <row r="268" ht="15.75" customHeight="1">
      <c r="A268" s="252"/>
      <c r="B268" s="273"/>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row>
    <row r="269" ht="15.75" customHeight="1">
      <c r="A269" s="252"/>
      <c r="B269" s="273"/>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row>
    <row r="270" ht="15.75" customHeight="1">
      <c r="A270" s="252"/>
      <c r="B270" s="273"/>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row>
    <row r="271" ht="15.75" customHeight="1">
      <c r="A271" s="252"/>
      <c r="B271" s="273"/>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row>
    <row r="272" ht="15.75" customHeight="1">
      <c r="A272" s="252"/>
      <c r="B272" s="273"/>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row>
    <row r="273" ht="15.75" customHeight="1">
      <c r="A273" s="252"/>
      <c r="B273" s="273"/>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row>
    <row r="274" ht="15.75" customHeight="1">
      <c r="A274" s="252"/>
      <c r="B274" s="273"/>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row>
    <row r="275" ht="15.75" customHeight="1">
      <c r="A275" s="252"/>
      <c r="B275" s="273"/>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row>
    <row r="276" ht="15.75" customHeight="1">
      <c r="A276" s="252"/>
      <c r="B276" s="273"/>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row>
    <row r="277" ht="15.75" customHeight="1">
      <c r="A277" s="252"/>
      <c r="B277" s="273"/>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row>
    <row r="278" ht="15.75" customHeight="1">
      <c r="A278" s="252"/>
      <c r="B278" s="273"/>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row>
    <row r="279" ht="15.75" customHeight="1">
      <c r="A279" s="252"/>
      <c r="B279" s="273"/>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row>
    <row r="280" ht="15.75" customHeight="1">
      <c r="A280" s="252"/>
      <c r="B280" s="273"/>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row>
    <row r="281" ht="15.75" customHeight="1">
      <c r="A281" s="252"/>
      <c r="B281" s="273"/>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row>
    <row r="282" ht="15.75" customHeight="1">
      <c r="A282" s="252"/>
      <c r="B282" s="273"/>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row>
    <row r="283" ht="15.75" customHeight="1">
      <c r="A283" s="252"/>
      <c r="B283" s="273"/>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row>
    <row r="284" ht="15.75" customHeight="1">
      <c r="A284" s="252"/>
      <c r="B284" s="273"/>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row>
    <row r="285" ht="15.75" customHeight="1">
      <c r="A285" s="252"/>
      <c r="B285" s="273"/>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row>
    <row r="286" ht="15.75" customHeight="1">
      <c r="A286" s="252"/>
      <c r="B286" s="273"/>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row>
    <row r="287" ht="15.75" customHeight="1">
      <c r="A287" s="252"/>
      <c r="B287" s="273"/>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row>
    <row r="288" ht="15.75" customHeight="1">
      <c r="A288" s="252"/>
      <c r="B288" s="273"/>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row>
    <row r="289" ht="15.75" customHeight="1">
      <c r="A289" s="252"/>
      <c r="B289" s="273"/>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row>
    <row r="290" ht="15.75" customHeight="1">
      <c r="A290" s="252"/>
      <c r="B290" s="273"/>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row>
    <row r="291" ht="15.75" customHeight="1">
      <c r="A291" s="252"/>
      <c r="B291" s="273"/>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row>
    <row r="292" ht="15.75" customHeight="1">
      <c r="A292" s="252"/>
      <c r="B292" s="273"/>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row>
    <row r="293" ht="15.75" customHeight="1">
      <c r="A293" s="252"/>
      <c r="B293" s="273"/>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row>
    <row r="294" ht="15.75" customHeight="1">
      <c r="A294" s="252"/>
      <c r="B294" s="273"/>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row>
    <row r="295" ht="15.75" customHeight="1">
      <c r="A295" s="252"/>
      <c r="B295" s="273"/>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row>
    <row r="296" ht="15.75" customHeight="1">
      <c r="A296" s="252"/>
      <c r="B296" s="273"/>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row>
    <row r="297" ht="15.75" customHeight="1">
      <c r="A297" s="252"/>
      <c r="B297" s="273"/>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row>
    <row r="298" ht="15.75" customHeight="1">
      <c r="A298" s="252"/>
      <c r="B298" s="273"/>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row>
    <row r="299" ht="15.75" customHeight="1">
      <c r="A299" s="252"/>
      <c r="B299" s="273"/>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row>
    <row r="300" ht="15.75" customHeight="1">
      <c r="A300" s="252"/>
      <c r="B300" s="273"/>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row>
    <row r="301" ht="15.75" customHeight="1">
      <c r="A301" s="252"/>
      <c r="B301" s="273"/>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row>
    <row r="302" ht="15.75" customHeight="1">
      <c r="A302" s="252"/>
      <c r="B302" s="273"/>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row>
    <row r="303" ht="15.75" customHeight="1">
      <c r="A303" s="252"/>
      <c r="B303" s="273"/>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row>
    <row r="304" ht="15.75" customHeight="1">
      <c r="A304" s="252"/>
      <c r="B304" s="273"/>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row>
    <row r="305" ht="15.75" customHeight="1">
      <c r="A305" s="252"/>
      <c r="B305" s="273"/>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row>
    <row r="306" ht="15.75" customHeight="1">
      <c r="A306" s="252"/>
      <c r="B306" s="273"/>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row>
    <row r="307" ht="15.75" customHeight="1">
      <c r="A307" s="252"/>
      <c r="B307" s="273"/>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row>
    <row r="308" ht="15.75" customHeight="1">
      <c r="A308" s="252"/>
      <c r="B308" s="273"/>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row>
    <row r="309" ht="15.75" customHeight="1">
      <c r="A309" s="252"/>
      <c r="B309" s="273"/>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row>
    <row r="310" ht="15.75" customHeight="1">
      <c r="A310" s="252"/>
      <c r="B310" s="273"/>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row>
    <row r="311" ht="15.75" customHeight="1">
      <c r="A311" s="252"/>
      <c r="B311" s="273"/>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row>
    <row r="312" ht="15.75" customHeight="1">
      <c r="A312" s="252"/>
      <c r="B312" s="273"/>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row>
    <row r="313" ht="15.75" customHeight="1">
      <c r="A313" s="252"/>
      <c r="B313" s="273"/>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row>
    <row r="314" ht="15.75" customHeight="1">
      <c r="A314" s="252"/>
      <c r="B314" s="273"/>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row>
    <row r="315" ht="15.75" customHeight="1">
      <c r="A315" s="252"/>
      <c r="B315" s="273"/>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row>
    <row r="316" ht="15.75" customHeight="1">
      <c r="A316" s="252"/>
      <c r="B316" s="273"/>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row>
    <row r="317" ht="15.75" customHeight="1">
      <c r="A317" s="252"/>
      <c r="B317" s="273"/>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row>
    <row r="318" ht="15.75" customHeight="1">
      <c r="A318" s="252"/>
      <c r="B318" s="273"/>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row>
    <row r="319" ht="15.75" customHeight="1">
      <c r="A319" s="252"/>
      <c r="B319" s="273"/>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row>
    <row r="320" ht="15.75" customHeight="1">
      <c r="A320" s="252"/>
      <c r="B320" s="273"/>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row>
    <row r="321" ht="15.75" customHeight="1">
      <c r="A321" s="252"/>
      <c r="B321" s="273"/>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row>
    <row r="322" ht="15.75" customHeight="1">
      <c r="A322" s="252"/>
      <c r="B322" s="273"/>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row>
    <row r="323" ht="15.75" customHeight="1">
      <c r="A323" s="252"/>
      <c r="B323" s="273"/>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row>
    <row r="324" ht="15.75" customHeight="1">
      <c r="A324" s="252"/>
      <c r="B324" s="273"/>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row>
    <row r="325" ht="15.75" customHeight="1">
      <c r="A325" s="252"/>
      <c r="B325" s="273"/>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row>
    <row r="326" ht="15.75" customHeight="1">
      <c r="A326" s="252"/>
      <c r="B326" s="273"/>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row>
    <row r="327" ht="15.75" customHeight="1">
      <c r="A327" s="252"/>
      <c r="B327" s="273"/>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row>
    <row r="328" ht="15.75" customHeight="1">
      <c r="A328" s="252"/>
      <c r="B328" s="273"/>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row>
    <row r="329" ht="15.75" customHeight="1">
      <c r="A329" s="252"/>
      <c r="B329" s="273"/>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row>
    <row r="330" ht="15.75" customHeight="1">
      <c r="A330" s="252"/>
      <c r="B330" s="273"/>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row>
    <row r="331" ht="15.75" customHeight="1">
      <c r="A331" s="252"/>
      <c r="B331" s="273"/>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row>
    <row r="332" ht="15.75" customHeight="1">
      <c r="A332" s="252"/>
      <c r="B332" s="273"/>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row>
    <row r="333" ht="15.75" customHeight="1">
      <c r="A333" s="252"/>
      <c r="B333" s="273"/>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row>
    <row r="334" ht="15.75" customHeight="1">
      <c r="A334" s="252"/>
      <c r="B334" s="273"/>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row>
    <row r="335" ht="15.75" customHeight="1">
      <c r="A335" s="252"/>
      <c r="B335" s="273"/>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row>
    <row r="336" ht="15.75" customHeight="1">
      <c r="A336" s="252"/>
      <c r="B336" s="273"/>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row>
    <row r="337" ht="15.75" customHeight="1">
      <c r="A337" s="252"/>
      <c r="B337" s="273"/>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row>
    <row r="338" ht="15.75" customHeight="1">
      <c r="A338" s="252"/>
      <c r="B338" s="273"/>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row>
    <row r="339" ht="15.75" customHeight="1">
      <c r="A339" s="252"/>
      <c r="B339" s="273"/>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row>
    <row r="340" ht="15.75" customHeight="1">
      <c r="A340" s="252"/>
      <c r="B340" s="273"/>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row>
    <row r="341" ht="15.75" customHeight="1">
      <c r="A341" s="252"/>
      <c r="B341" s="273"/>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row>
    <row r="342" ht="15.75" customHeight="1">
      <c r="A342" s="252"/>
      <c r="B342" s="273"/>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row>
    <row r="343" ht="15.75" customHeight="1">
      <c r="A343" s="252"/>
      <c r="B343" s="273"/>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row>
    <row r="344" ht="15.75" customHeight="1">
      <c r="A344" s="252"/>
      <c r="B344" s="273"/>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row>
    <row r="345" ht="15.75" customHeight="1">
      <c r="A345" s="252"/>
      <c r="B345" s="273"/>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row>
    <row r="346" ht="15.75" customHeight="1">
      <c r="A346" s="252"/>
      <c r="B346" s="273"/>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row>
    <row r="347" ht="15.75" customHeight="1">
      <c r="A347" s="252"/>
      <c r="B347" s="273"/>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row>
    <row r="348" ht="15.75" customHeight="1">
      <c r="A348" s="252"/>
      <c r="B348" s="273"/>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row>
    <row r="349" ht="15.75" customHeight="1">
      <c r="A349" s="252"/>
      <c r="B349" s="273"/>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row>
    <row r="350" ht="15.75" customHeight="1">
      <c r="A350" s="252"/>
      <c r="B350" s="273"/>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row>
    <row r="351" ht="15.75" customHeight="1">
      <c r="A351" s="252"/>
      <c r="B351" s="273"/>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row>
    <row r="352" ht="15.75" customHeight="1">
      <c r="A352" s="252"/>
      <c r="B352" s="273"/>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row>
    <row r="353" ht="15.75" customHeight="1">
      <c r="A353" s="252"/>
      <c r="B353" s="273"/>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row>
    <row r="354" ht="15.75" customHeight="1">
      <c r="A354" s="252"/>
      <c r="B354" s="273"/>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row>
    <row r="355" ht="15.75" customHeight="1">
      <c r="A355" s="252"/>
      <c r="B355" s="273"/>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row>
    <row r="356" ht="15.75" customHeight="1">
      <c r="A356" s="252"/>
      <c r="B356" s="273"/>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row>
    <row r="357" ht="15.75" customHeight="1">
      <c r="A357" s="252"/>
      <c r="B357" s="273"/>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row>
    <row r="358" ht="15.75" customHeight="1">
      <c r="A358" s="252"/>
      <c r="B358" s="273"/>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row>
    <row r="359" ht="15.75" customHeight="1">
      <c r="A359" s="252"/>
      <c r="B359" s="273"/>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row>
    <row r="360" ht="15.75" customHeight="1">
      <c r="A360" s="252"/>
      <c r="B360" s="273"/>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row>
    <row r="361" ht="15.75" customHeight="1">
      <c r="A361" s="252"/>
      <c r="B361" s="273"/>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row>
    <row r="362" ht="15.75" customHeight="1">
      <c r="A362" s="252"/>
      <c r="B362" s="273"/>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row>
    <row r="363" ht="15.75" customHeight="1">
      <c r="A363" s="252"/>
      <c r="B363" s="273"/>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row>
    <row r="364" ht="15.75" customHeight="1">
      <c r="A364" s="252"/>
      <c r="B364" s="273"/>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row>
    <row r="365" ht="15.75" customHeight="1">
      <c r="A365" s="252"/>
      <c r="B365" s="273"/>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row>
    <row r="366" ht="15.75" customHeight="1">
      <c r="A366" s="252"/>
      <c r="B366" s="273"/>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row>
    <row r="367" ht="15.75" customHeight="1">
      <c r="A367" s="252"/>
      <c r="B367" s="273"/>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row>
    <row r="368" ht="15.75" customHeight="1">
      <c r="A368" s="252"/>
      <c r="B368" s="273"/>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row>
    <row r="369" ht="15.75" customHeight="1">
      <c r="A369" s="252"/>
      <c r="B369" s="273"/>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row>
    <row r="370" ht="15.75" customHeight="1">
      <c r="A370" s="252"/>
      <c r="B370" s="273"/>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row>
    <row r="371" ht="15.75" customHeight="1">
      <c r="A371" s="252"/>
      <c r="B371" s="273"/>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row>
    <row r="372" ht="15.75" customHeight="1">
      <c r="A372" s="252"/>
      <c r="B372" s="273"/>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row>
    <row r="373" ht="15.75" customHeight="1">
      <c r="A373" s="252"/>
      <c r="B373" s="273"/>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row>
    <row r="374" ht="15.75" customHeight="1">
      <c r="A374" s="252"/>
      <c r="B374" s="273"/>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row>
    <row r="375" ht="15.75" customHeight="1">
      <c r="A375" s="252"/>
      <c r="B375" s="273"/>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row>
    <row r="376" ht="15.75" customHeight="1">
      <c r="A376" s="252"/>
      <c r="B376" s="273"/>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row>
    <row r="377" ht="15.75" customHeight="1">
      <c r="A377" s="252"/>
      <c r="B377" s="273"/>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row>
    <row r="378" ht="15.75" customHeight="1">
      <c r="A378" s="252"/>
      <c r="B378" s="273"/>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row>
    <row r="379" ht="15.75" customHeight="1">
      <c r="A379" s="252"/>
      <c r="B379" s="273"/>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row>
    <row r="380" ht="15.75" customHeight="1">
      <c r="A380" s="252"/>
      <c r="B380" s="273"/>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row>
    <row r="381" ht="15.75" customHeight="1">
      <c r="A381" s="252"/>
      <c r="B381" s="273"/>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row>
    <row r="382" ht="15.75" customHeight="1">
      <c r="A382" s="252"/>
      <c r="B382" s="273"/>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row>
    <row r="383" ht="15.75" customHeight="1">
      <c r="A383" s="252"/>
      <c r="B383" s="273"/>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row>
    <row r="384" ht="15.75" customHeight="1">
      <c r="A384" s="252"/>
      <c r="B384" s="273"/>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row>
    <row r="385" ht="15.75" customHeight="1">
      <c r="A385" s="252"/>
      <c r="B385" s="273"/>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row>
    <row r="386" ht="15.75" customHeight="1">
      <c r="A386" s="252"/>
      <c r="B386" s="273"/>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row>
    <row r="387" ht="15.75" customHeight="1">
      <c r="A387" s="252"/>
      <c r="B387" s="273"/>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row>
    <row r="388" ht="15.75" customHeight="1">
      <c r="A388" s="252"/>
      <c r="B388" s="273"/>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row>
    <row r="389" ht="15.75" customHeight="1">
      <c r="A389" s="252"/>
      <c r="B389" s="273"/>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row>
    <row r="390" ht="15.75" customHeight="1">
      <c r="A390" s="252"/>
      <c r="B390" s="273"/>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row>
    <row r="391" ht="15.75" customHeight="1">
      <c r="A391" s="252"/>
      <c r="B391" s="273"/>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row>
    <row r="392" ht="15.75" customHeight="1">
      <c r="A392" s="252"/>
      <c r="B392" s="273"/>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row>
    <row r="393" ht="15.75" customHeight="1">
      <c r="A393" s="252"/>
      <c r="B393" s="273"/>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row>
    <row r="394" ht="15.75" customHeight="1">
      <c r="A394" s="252"/>
      <c r="B394" s="273"/>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row>
    <row r="395" ht="15.75" customHeight="1">
      <c r="A395" s="252"/>
      <c r="B395" s="273"/>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row>
    <row r="396" ht="15.75" customHeight="1">
      <c r="A396" s="252"/>
      <c r="B396" s="273"/>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row>
    <row r="397" ht="15.75" customHeight="1">
      <c r="A397" s="252"/>
      <c r="B397" s="273"/>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row>
    <row r="398" ht="15.75" customHeight="1">
      <c r="A398" s="252"/>
      <c r="B398" s="273"/>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row>
    <row r="399" ht="15.75" customHeight="1">
      <c r="A399" s="252"/>
      <c r="B399" s="273"/>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row>
    <row r="400" ht="15.75" customHeight="1">
      <c r="A400" s="252"/>
      <c r="B400" s="273"/>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row>
    <row r="401" ht="15.75" customHeight="1">
      <c r="A401" s="252"/>
      <c r="B401" s="273"/>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row>
    <row r="402" ht="15.75" customHeight="1">
      <c r="A402" s="252"/>
      <c r="B402" s="273"/>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row>
    <row r="403" ht="15.75" customHeight="1">
      <c r="A403" s="252"/>
      <c r="B403" s="273"/>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row>
    <row r="404" ht="15.75" customHeight="1">
      <c r="A404" s="252"/>
      <c r="B404" s="273"/>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row>
    <row r="405" ht="15.75" customHeight="1">
      <c r="A405" s="252"/>
      <c r="B405" s="273"/>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row>
    <row r="406" ht="15.75" customHeight="1">
      <c r="A406" s="252"/>
      <c r="B406" s="273"/>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row>
    <row r="407" ht="15.75" customHeight="1">
      <c r="A407" s="252"/>
      <c r="B407" s="273"/>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row>
    <row r="408" ht="15.75" customHeight="1">
      <c r="A408" s="252"/>
      <c r="B408" s="273"/>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row>
    <row r="409" ht="15.75" customHeight="1">
      <c r="A409" s="252"/>
      <c r="B409" s="273"/>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row>
    <row r="410" ht="15.75" customHeight="1">
      <c r="A410" s="252"/>
      <c r="B410" s="273"/>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row>
    <row r="411" ht="15.75" customHeight="1">
      <c r="A411" s="252"/>
      <c r="B411" s="273"/>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row>
    <row r="412" ht="15.75" customHeight="1">
      <c r="A412" s="252"/>
      <c r="B412" s="273"/>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row>
    <row r="413" ht="15.75" customHeight="1">
      <c r="A413" s="252"/>
      <c r="B413" s="273"/>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row>
    <row r="414" ht="15.75" customHeight="1">
      <c r="A414" s="252"/>
      <c r="B414" s="273"/>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row>
    <row r="415" ht="15.75" customHeight="1">
      <c r="A415" s="252"/>
      <c r="B415" s="273"/>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row>
    <row r="416" ht="15.75" customHeight="1">
      <c r="A416" s="252"/>
      <c r="B416" s="273"/>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row>
    <row r="417" ht="15.75" customHeight="1">
      <c r="A417" s="252"/>
      <c r="B417" s="273"/>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row>
    <row r="418" ht="15.75" customHeight="1">
      <c r="A418" s="252"/>
      <c r="B418" s="273"/>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row>
    <row r="419" ht="15.75" customHeight="1">
      <c r="A419" s="252"/>
      <c r="B419" s="273"/>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row>
    <row r="420" ht="15.75" customHeight="1">
      <c r="A420" s="252"/>
      <c r="B420" s="273"/>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row>
    <row r="421" ht="15.75" customHeight="1">
      <c r="A421" s="252"/>
      <c r="B421" s="273"/>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row>
    <row r="422" ht="15.75" customHeight="1">
      <c r="A422" s="252"/>
      <c r="B422" s="273"/>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row>
    <row r="423" ht="15.75" customHeight="1">
      <c r="A423" s="252"/>
      <c r="B423" s="273"/>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row>
    <row r="424" ht="15.75" customHeight="1">
      <c r="A424" s="252"/>
      <c r="B424" s="273"/>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row>
    <row r="425" ht="15.75" customHeight="1">
      <c r="A425" s="252"/>
      <c r="B425" s="273"/>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row>
    <row r="426" ht="15.75" customHeight="1">
      <c r="A426" s="252"/>
      <c r="B426" s="273"/>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row>
    <row r="427" ht="15.75" customHeight="1">
      <c r="A427" s="252"/>
      <c r="B427" s="273"/>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row>
    <row r="428" ht="15.75" customHeight="1">
      <c r="A428" s="252"/>
      <c r="B428" s="273"/>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row>
    <row r="429" ht="15.75" customHeight="1">
      <c r="A429" s="252"/>
      <c r="B429" s="273"/>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row>
    <row r="430" ht="15.75" customHeight="1">
      <c r="A430" s="252"/>
      <c r="B430" s="273"/>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row>
    <row r="431" ht="15.75" customHeight="1">
      <c r="A431" s="252"/>
      <c r="B431" s="273"/>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row>
    <row r="432" ht="15.75" customHeight="1">
      <c r="A432" s="252"/>
      <c r="B432" s="273"/>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row>
    <row r="433" ht="15.75" customHeight="1">
      <c r="A433" s="252"/>
      <c r="B433" s="273"/>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row>
    <row r="434" ht="15.75" customHeight="1">
      <c r="A434" s="252"/>
      <c r="B434" s="273"/>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row>
    <row r="435" ht="15.75" customHeight="1">
      <c r="A435" s="252"/>
      <c r="B435" s="273"/>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row>
    <row r="436" ht="15.75" customHeight="1">
      <c r="A436" s="252"/>
      <c r="B436" s="273"/>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row>
    <row r="437" ht="15.75" customHeight="1">
      <c r="A437" s="252"/>
      <c r="B437" s="273"/>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row>
    <row r="438" ht="15.75" customHeight="1">
      <c r="A438" s="252"/>
      <c r="B438" s="273"/>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row>
    <row r="439" ht="15.75" customHeight="1">
      <c r="A439" s="252"/>
      <c r="B439" s="273"/>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row>
    <row r="440" ht="15.75" customHeight="1">
      <c r="A440" s="252"/>
      <c r="B440" s="273"/>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row>
    <row r="441" ht="15.75" customHeight="1">
      <c r="A441" s="252"/>
      <c r="B441" s="273"/>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row>
    <row r="442" ht="15.75" customHeight="1">
      <c r="A442" s="252"/>
      <c r="B442" s="273"/>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row>
    <row r="443" ht="15.75" customHeight="1">
      <c r="A443" s="252"/>
      <c r="B443" s="273"/>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row>
    <row r="444" ht="15.75" customHeight="1">
      <c r="A444" s="252"/>
      <c r="B444" s="273"/>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row>
    <row r="445" ht="15.75" customHeight="1">
      <c r="A445" s="252"/>
      <c r="B445" s="273"/>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row>
    <row r="446" ht="15.75" customHeight="1">
      <c r="A446" s="252"/>
      <c r="B446" s="273"/>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row>
    <row r="447" ht="15.75" customHeight="1">
      <c r="A447" s="252"/>
      <c r="B447" s="273"/>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row>
    <row r="448" ht="15.75" customHeight="1">
      <c r="A448" s="252"/>
      <c r="B448" s="273"/>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row>
    <row r="449" ht="15.75" customHeight="1">
      <c r="A449" s="252"/>
      <c r="B449" s="273"/>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row>
    <row r="450" ht="15.75" customHeight="1">
      <c r="A450" s="252"/>
      <c r="B450" s="273"/>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row>
    <row r="451" ht="15.75" customHeight="1">
      <c r="A451" s="252"/>
      <c r="B451" s="273"/>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row>
    <row r="452" ht="15.75" customHeight="1">
      <c r="A452" s="252"/>
      <c r="B452" s="273"/>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row>
    <row r="453" ht="15.75" customHeight="1">
      <c r="A453" s="252"/>
      <c r="B453" s="273"/>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row>
    <row r="454" ht="15.75" customHeight="1">
      <c r="A454" s="252"/>
      <c r="B454" s="273"/>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row>
    <row r="455" ht="15.75" customHeight="1">
      <c r="A455" s="252"/>
      <c r="B455" s="273"/>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row>
    <row r="456" ht="15.75" customHeight="1">
      <c r="A456" s="252"/>
      <c r="B456" s="273"/>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row>
    <row r="457" ht="15.75" customHeight="1">
      <c r="A457" s="252"/>
      <c r="B457" s="273"/>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row>
    <row r="458" ht="15.75" customHeight="1">
      <c r="A458" s="252"/>
      <c r="B458" s="273"/>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row>
    <row r="459" ht="15.75" customHeight="1">
      <c r="A459" s="252"/>
      <c r="B459" s="273"/>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row>
    <row r="460" ht="15.75" customHeight="1">
      <c r="A460" s="252"/>
      <c r="B460" s="273"/>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row>
    <row r="461" ht="15.75" customHeight="1">
      <c r="A461" s="252"/>
      <c r="B461" s="273"/>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row>
    <row r="462" ht="15.75" customHeight="1">
      <c r="A462" s="252"/>
      <c r="B462" s="273"/>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row>
    <row r="463" ht="15.75" customHeight="1">
      <c r="A463" s="252"/>
      <c r="B463" s="273"/>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row>
    <row r="464" ht="15.75" customHeight="1">
      <c r="A464" s="252"/>
      <c r="B464" s="273"/>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row>
    <row r="465" ht="15.75" customHeight="1">
      <c r="A465" s="252"/>
      <c r="B465" s="273"/>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row>
    <row r="466" ht="15.75" customHeight="1">
      <c r="A466" s="252"/>
      <c r="B466" s="273"/>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row>
    <row r="467" ht="15.75" customHeight="1">
      <c r="A467" s="252"/>
      <c r="B467" s="273"/>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row>
    <row r="468" ht="15.75" customHeight="1">
      <c r="A468" s="252"/>
      <c r="B468" s="273"/>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row>
    <row r="469" ht="15.75" customHeight="1">
      <c r="A469" s="252"/>
      <c r="B469" s="273"/>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row>
    <row r="470" ht="15.75" customHeight="1">
      <c r="A470" s="252"/>
      <c r="B470" s="273"/>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row>
    <row r="471" ht="15.75" customHeight="1">
      <c r="A471" s="252"/>
      <c r="B471" s="273"/>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row>
    <row r="472" ht="15.75" customHeight="1">
      <c r="A472" s="252"/>
      <c r="B472" s="273"/>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row>
    <row r="473" ht="15.75" customHeight="1">
      <c r="A473" s="252"/>
      <c r="B473" s="273"/>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row>
    <row r="474" ht="15.75" customHeight="1">
      <c r="A474" s="252"/>
      <c r="B474" s="273"/>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row>
    <row r="475" ht="15.75" customHeight="1">
      <c r="A475" s="252"/>
      <c r="B475" s="273"/>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row>
    <row r="476" ht="15.75" customHeight="1">
      <c r="A476" s="252"/>
      <c r="B476" s="273"/>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row>
    <row r="477" ht="15.75" customHeight="1">
      <c r="A477" s="252"/>
      <c r="B477" s="273"/>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row>
    <row r="478" ht="15.75" customHeight="1">
      <c r="A478" s="252"/>
      <c r="B478" s="273"/>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row>
    <row r="479" ht="15.75" customHeight="1">
      <c r="A479" s="252"/>
      <c r="B479" s="273"/>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row>
    <row r="480" ht="15.75" customHeight="1">
      <c r="A480" s="252"/>
      <c r="B480" s="273"/>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row>
    <row r="481" ht="15.75" customHeight="1">
      <c r="A481" s="252"/>
      <c r="B481" s="273"/>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row>
    <row r="482" ht="15.75" customHeight="1">
      <c r="A482" s="252"/>
      <c r="B482" s="273"/>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row>
    <row r="483" ht="15.75" customHeight="1">
      <c r="A483" s="252"/>
      <c r="B483" s="273"/>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row>
    <row r="484" ht="15.75" customHeight="1">
      <c r="A484" s="252"/>
      <c r="B484" s="273"/>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row>
    <row r="485" ht="15.75" customHeight="1">
      <c r="A485" s="252"/>
      <c r="B485" s="273"/>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row>
    <row r="486" ht="15.75" customHeight="1">
      <c r="A486" s="252"/>
      <c r="B486" s="273"/>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row>
    <row r="487" ht="15.75" customHeight="1">
      <c r="A487" s="252"/>
      <c r="B487" s="273"/>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row>
    <row r="488" ht="15.75" customHeight="1">
      <c r="A488" s="252"/>
      <c r="B488" s="273"/>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row>
    <row r="489" ht="15.75" customHeight="1">
      <c r="A489" s="252"/>
      <c r="B489" s="273"/>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row>
    <row r="490" ht="15.75" customHeight="1">
      <c r="A490" s="252"/>
      <c r="B490" s="273"/>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row>
    <row r="491" ht="15.75" customHeight="1">
      <c r="A491" s="252"/>
      <c r="B491" s="273"/>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row>
    <row r="492" ht="15.75" customHeight="1">
      <c r="A492" s="252"/>
      <c r="B492" s="273"/>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row>
    <row r="493" ht="15.75" customHeight="1">
      <c r="A493" s="252"/>
      <c r="B493" s="273"/>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row>
    <row r="494" ht="15.75" customHeight="1">
      <c r="A494" s="252"/>
      <c r="B494" s="273"/>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row>
    <row r="495" ht="15.75" customHeight="1">
      <c r="A495" s="252"/>
      <c r="B495" s="273"/>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row>
    <row r="496" ht="15.75" customHeight="1">
      <c r="A496" s="252"/>
      <c r="B496" s="273"/>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row>
    <row r="497" ht="15.75" customHeight="1">
      <c r="A497" s="252"/>
      <c r="B497" s="273"/>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row>
    <row r="498" ht="15.75" customHeight="1">
      <c r="A498" s="252"/>
      <c r="B498" s="273"/>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row>
    <row r="499" ht="15.75" customHeight="1">
      <c r="A499" s="252"/>
      <c r="B499" s="273"/>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row>
    <row r="500" ht="15.75" customHeight="1">
      <c r="A500" s="252"/>
      <c r="B500" s="273"/>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row>
    <row r="501" ht="15.75" customHeight="1">
      <c r="A501" s="252"/>
      <c r="B501" s="273"/>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row>
    <row r="502" ht="15.75" customHeight="1">
      <c r="A502" s="252"/>
      <c r="B502" s="273"/>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row>
    <row r="503" ht="15.75" customHeight="1">
      <c r="A503" s="252"/>
      <c r="B503" s="273"/>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row>
    <row r="504" ht="15.75" customHeight="1">
      <c r="A504" s="252"/>
      <c r="B504" s="273"/>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row>
    <row r="505" ht="15.75" customHeight="1">
      <c r="A505" s="252"/>
      <c r="B505" s="273"/>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row>
    <row r="506" ht="15.75" customHeight="1">
      <c r="A506" s="252"/>
      <c r="B506" s="273"/>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row>
    <row r="507" ht="15.75" customHeight="1">
      <c r="A507" s="252"/>
      <c r="B507" s="273"/>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row>
    <row r="508" ht="15.75" customHeight="1">
      <c r="A508" s="252"/>
      <c r="B508" s="273"/>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row>
    <row r="509" ht="15.75" customHeight="1">
      <c r="A509" s="252"/>
      <c r="B509" s="273"/>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row>
    <row r="510" ht="15.75" customHeight="1">
      <c r="A510" s="252"/>
      <c r="B510" s="273"/>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row>
    <row r="511" ht="15.75" customHeight="1">
      <c r="A511" s="252"/>
      <c r="B511" s="273"/>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row>
    <row r="512" ht="15.75" customHeight="1">
      <c r="A512" s="252"/>
      <c r="B512" s="273"/>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row>
    <row r="513" ht="15.75" customHeight="1">
      <c r="A513" s="252"/>
      <c r="B513" s="273"/>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row>
    <row r="514" ht="15.75" customHeight="1">
      <c r="A514" s="252"/>
      <c r="B514" s="273"/>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row>
    <row r="515" ht="15.75" customHeight="1">
      <c r="A515" s="252"/>
      <c r="B515" s="273"/>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row>
    <row r="516" ht="15.75" customHeight="1">
      <c r="A516" s="252"/>
      <c r="B516" s="273"/>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row>
    <row r="517" ht="15.75" customHeight="1">
      <c r="A517" s="252"/>
      <c r="B517" s="273"/>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row>
    <row r="518" ht="15.75" customHeight="1">
      <c r="A518" s="252"/>
      <c r="B518" s="273"/>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row>
    <row r="519" ht="15.75" customHeight="1">
      <c r="A519" s="252"/>
      <c r="B519" s="273"/>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row>
    <row r="520" ht="15.75" customHeight="1">
      <c r="A520" s="252"/>
      <c r="B520" s="273"/>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row>
    <row r="521" ht="15.75" customHeight="1">
      <c r="A521" s="252"/>
      <c r="B521" s="273"/>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row>
    <row r="522" ht="15.75" customHeight="1">
      <c r="A522" s="252"/>
      <c r="B522" s="273"/>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row>
    <row r="523" ht="15.75" customHeight="1">
      <c r="A523" s="252"/>
      <c r="B523" s="273"/>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row>
    <row r="524" ht="15.75" customHeight="1">
      <c r="A524" s="252"/>
      <c r="B524" s="273"/>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row>
    <row r="525" ht="15.75" customHeight="1">
      <c r="A525" s="252"/>
      <c r="B525" s="273"/>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row>
    <row r="526" ht="15.75" customHeight="1">
      <c r="A526" s="252"/>
      <c r="B526" s="273"/>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row>
    <row r="527" ht="15.75" customHeight="1">
      <c r="A527" s="252"/>
      <c r="B527" s="273"/>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row>
    <row r="528" ht="15.75" customHeight="1">
      <c r="A528" s="252"/>
      <c r="B528" s="273"/>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row>
    <row r="529" ht="15.75" customHeight="1">
      <c r="A529" s="252"/>
      <c r="B529" s="273"/>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row>
    <row r="530" ht="15.75" customHeight="1">
      <c r="A530" s="252"/>
      <c r="B530" s="273"/>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row>
    <row r="531" ht="15.75" customHeight="1">
      <c r="A531" s="252"/>
      <c r="B531" s="273"/>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row>
    <row r="532" ht="15.75" customHeight="1">
      <c r="A532" s="252"/>
      <c r="B532" s="273"/>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row>
    <row r="533" ht="15.75" customHeight="1">
      <c r="A533" s="252"/>
      <c r="B533" s="273"/>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row>
    <row r="534" ht="15.75" customHeight="1">
      <c r="A534" s="252"/>
      <c r="B534" s="273"/>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row>
    <row r="535" ht="15.75" customHeight="1">
      <c r="A535" s="252"/>
      <c r="B535" s="273"/>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row>
    <row r="536" ht="15.75" customHeight="1">
      <c r="A536" s="252"/>
      <c r="B536" s="273"/>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row>
    <row r="537" ht="15.75" customHeight="1">
      <c r="A537" s="252"/>
      <c r="B537" s="273"/>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row>
    <row r="538" ht="15.75" customHeight="1">
      <c r="A538" s="252"/>
      <c r="B538" s="273"/>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row>
    <row r="539" ht="15.75" customHeight="1">
      <c r="A539" s="252"/>
      <c r="B539" s="273"/>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row>
    <row r="540" ht="15.75" customHeight="1">
      <c r="A540" s="252"/>
      <c r="B540" s="273"/>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row>
    <row r="541" ht="15.75" customHeight="1">
      <c r="A541" s="252"/>
      <c r="B541" s="273"/>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row>
    <row r="542" ht="15.75" customHeight="1">
      <c r="A542" s="252"/>
      <c r="B542" s="273"/>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row>
    <row r="543" ht="15.75" customHeight="1">
      <c r="A543" s="252"/>
      <c r="B543" s="273"/>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row>
    <row r="544" ht="15.75" customHeight="1">
      <c r="A544" s="252"/>
      <c r="B544" s="273"/>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row>
    <row r="545" ht="15.75" customHeight="1">
      <c r="A545" s="252"/>
      <c r="B545" s="273"/>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row>
    <row r="546" ht="15.75" customHeight="1">
      <c r="A546" s="252"/>
      <c r="B546" s="273"/>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row>
    <row r="547" ht="15.75" customHeight="1">
      <c r="A547" s="252"/>
      <c r="B547" s="273"/>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row>
    <row r="548" ht="15.75" customHeight="1">
      <c r="A548" s="252"/>
      <c r="B548" s="273"/>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row>
    <row r="549" ht="15.75" customHeight="1">
      <c r="A549" s="252"/>
      <c r="B549" s="273"/>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row>
    <row r="550" ht="15.75" customHeight="1">
      <c r="A550" s="252"/>
      <c r="B550" s="273"/>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row>
    <row r="551" ht="15.75" customHeight="1">
      <c r="A551" s="252"/>
      <c r="B551" s="273"/>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row>
    <row r="552" ht="15.75" customHeight="1">
      <c r="A552" s="252"/>
      <c r="B552" s="273"/>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row>
    <row r="553" ht="15.75" customHeight="1">
      <c r="A553" s="252"/>
      <c r="B553" s="273"/>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row>
    <row r="554" ht="15.75" customHeight="1">
      <c r="A554" s="252"/>
      <c r="B554" s="273"/>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row>
    <row r="555" ht="15.75" customHeight="1">
      <c r="A555" s="252"/>
      <c r="B555" s="273"/>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row>
    <row r="556" ht="15.75" customHeight="1">
      <c r="A556" s="252"/>
      <c r="B556" s="273"/>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row>
    <row r="557" ht="15.75" customHeight="1">
      <c r="A557" s="252"/>
      <c r="B557" s="273"/>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row>
    <row r="558" ht="15.75" customHeight="1">
      <c r="A558" s="252"/>
      <c r="B558" s="273"/>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row>
    <row r="559" ht="15.75" customHeight="1">
      <c r="A559" s="252"/>
      <c r="B559" s="273"/>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row>
    <row r="560" ht="15.75" customHeight="1">
      <c r="A560" s="252"/>
      <c r="B560" s="273"/>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row>
    <row r="561" ht="15.75" customHeight="1">
      <c r="A561" s="252"/>
      <c r="B561" s="273"/>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row>
    <row r="562" ht="15.75" customHeight="1">
      <c r="A562" s="252"/>
      <c r="B562" s="273"/>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row>
    <row r="563" ht="15.75" customHeight="1">
      <c r="A563" s="252"/>
      <c r="B563" s="273"/>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row>
    <row r="564" ht="15.75" customHeight="1">
      <c r="A564" s="252"/>
      <c r="B564" s="273"/>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row>
    <row r="565" ht="15.75" customHeight="1">
      <c r="A565" s="252"/>
      <c r="B565" s="273"/>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row>
    <row r="566" ht="15.75" customHeight="1">
      <c r="A566" s="252"/>
      <c r="B566" s="273"/>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row>
    <row r="567" ht="15.75" customHeight="1">
      <c r="A567" s="252"/>
      <c r="B567" s="273"/>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row>
    <row r="568" ht="15.75" customHeight="1">
      <c r="A568" s="252"/>
      <c r="B568" s="273"/>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row>
    <row r="569" ht="15.75" customHeight="1">
      <c r="A569" s="252"/>
      <c r="B569" s="273"/>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row>
    <row r="570" ht="15.75" customHeight="1">
      <c r="A570" s="252"/>
      <c r="B570" s="273"/>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row>
    <row r="571" ht="15.75" customHeight="1">
      <c r="A571" s="252"/>
      <c r="B571" s="273"/>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row>
    <row r="572" ht="15.75" customHeight="1">
      <c r="A572" s="252"/>
      <c r="B572" s="273"/>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row>
    <row r="573" ht="15.75" customHeight="1">
      <c r="A573" s="252"/>
      <c r="B573" s="273"/>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row>
    <row r="574" ht="15.75" customHeight="1">
      <c r="A574" s="252"/>
      <c r="B574" s="273"/>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row>
    <row r="575" ht="15.75" customHeight="1">
      <c r="A575" s="252"/>
      <c r="B575" s="273"/>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row>
    <row r="576" ht="15.75" customHeight="1">
      <c r="A576" s="252"/>
      <c r="B576" s="273"/>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row>
    <row r="577" ht="15.75" customHeight="1">
      <c r="A577" s="252"/>
      <c r="B577" s="273"/>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row>
    <row r="578" ht="15.75" customHeight="1">
      <c r="A578" s="252"/>
      <c r="B578" s="273"/>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row>
    <row r="579" ht="15.75" customHeight="1">
      <c r="A579" s="252"/>
      <c r="B579" s="273"/>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row>
    <row r="580" ht="15.75" customHeight="1">
      <c r="A580" s="252"/>
      <c r="B580" s="273"/>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row>
    <row r="581" ht="15.75" customHeight="1">
      <c r="A581" s="252"/>
      <c r="B581" s="273"/>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row>
    <row r="582" ht="15.75" customHeight="1">
      <c r="A582" s="252"/>
      <c r="B582" s="273"/>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row>
    <row r="583" ht="15.75" customHeight="1">
      <c r="A583" s="252"/>
      <c r="B583" s="273"/>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row>
    <row r="584" ht="15.75" customHeight="1">
      <c r="A584" s="252"/>
      <c r="B584" s="273"/>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row>
    <row r="585" ht="15.75" customHeight="1">
      <c r="A585" s="252"/>
      <c r="B585" s="273"/>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row>
    <row r="586" ht="15.75" customHeight="1">
      <c r="A586" s="252"/>
      <c r="B586" s="273"/>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row>
    <row r="587" ht="15.75" customHeight="1">
      <c r="A587" s="252"/>
      <c r="B587" s="273"/>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row>
    <row r="588" ht="15.75" customHeight="1">
      <c r="A588" s="252"/>
      <c r="B588" s="273"/>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row>
    <row r="589" ht="15.75" customHeight="1">
      <c r="A589" s="252"/>
      <c r="B589" s="273"/>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row>
    <row r="590" ht="15.75" customHeight="1">
      <c r="A590" s="252"/>
      <c r="B590" s="273"/>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row>
    <row r="591" ht="15.75" customHeight="1">
      <c r="A591" s="252"/>
      <c r="B591" s="273"/>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row>
    <row r="592" ht="15.75" customHeight="1">
      <c r="A592" s="252"/>
      <c r="B592" s="273"/>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row>
    <row r="593" ht="15.75" customHeight="1">
      <c r="A593" s="252"/>
      <c r="B593" s="273"/>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row>
    <row r="594" ht="15.75" customHeight="1">
      <c r="A594" s="252"/>
      <c r="B594" s="273"/>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row>
    <row r="595" ht="15.75" customHeight="1">
      <c r="A595" s="252"/>
      <c r="B595" s="273"/>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row>
    <row r="596" ht="15.75" customHeight="1">
      <c r="A596" s="252"/>
      <c r="B596" s="273"/>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row>
    <row r="597" ht="15.75" customHeight="1">
      <c r="A597" s="252"/>
      <c r="B597" s="273"/>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row>
    <row r="598" ht="15.75" customHeight="1">
      <c r="A598" s="252"/>
      <c r="B598" s="273"/>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row>
    <row r="599" ht="15.75" customHeight="1">
      <c r="A599" s="252"/>
      <c r="B599" s="273"/>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row>
    <row r="600" ht="15.75" customHeight="1">
      <c r="A600" s="252"/>
      <c r="B600" s="273"/>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row>
    <row r="601" ht="15.75" customHeight="1">
      <c r="A601" s="252"/>
      <c r="B601" s="273"/>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row>
    <row r="602" ht="15.75" customHeight="1">
      <c r="A602" s="252"/>
      <c r="B602" s="273"/>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row>
    <row r="603" ht="15.75" customHeight="1">
      <c r="A603" s="252"/>
      <c r="B603" s="273"/>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row>
    <row r="604" ht="15.75" customHeight="1">
      <c r="A604" s="252"/>
      <c r="B604" s="273"/>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row>
    <row r="605" ht="15.75" customHeight="1">
      <c r="A605" s="252"/>
      <c r="B605" s="273"/>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row>
    <row r="606" ht="15.75" customHeight="1">
      <c r="A606" s="252"/>
      <c r="B606" s="273"/>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row>
    <row r="607" ht="15.75" customHeight="1">
      <c r="A607" s="252"/>
      <c r="B607" s="273"/>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row>
    <row r="608" ht="15.75" customHeight="1">
      <c r="A608" s="252"/>
      <c r="B608" s="273"/>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row>
    <row r="609" ht="15.75" customHeight="1">
      <c r="A609" s="252"/>
      <c r="B609" s="273"/>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row>
    <row r="610" ht="15.75" customHeight="1">
      <c r="A610" s="252"/>
      <c r="B610" s="273"/>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row>
    <row r="611" ht="15.75" customHeight="1">
      <c r="A611" s="252"/>
      <c r="B611" s="273"/>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row>
    <row r="612" ht="15.75" customHeight="1">
      <c r="A612" s="252"/>
      <c r="B612" s="273"/>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row>
    <row r="613" ht="15.75" customHeight="1">
      <c r="A613" s="252"/>
      <c r="B613" s="273"/>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row>
    <row r="614" ht="15.75" customHeight="1">
      <c r="A614" s="252"/>
      <c r="B614" s="273"/>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row>
    <row r="615" ht="15.75" customHeight="1">
      <c r="A615" s="252"/>
      <c r="B615" s="273"/>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row>
    <row r="616" ht="15.75" customHeight="1">
      <c r="A616" s="252"/>
      <c r="B616" s="273"/>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row>
    <row r="617" ht="15.75" customHeight="1">
      <c r="A617" s="252"/>
      <c r="B617" s="273"/>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row>
    <row r="618" ht="15.75" customHeight="1">
      <c r="A618" s="252"/>
      <c r="B618" s="273"/>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row>
    <row r="619" ht="15.75" customHeight="1">
      <c r="A619" s="252"/>
      <c r="B619" s="273"/>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row>
    <row r="620" ht="15.75" customHeight="1">
      <c r="A620" s="252"/>
      <c r="B620" s="273"/>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row>
    <row r="621" ht="15.75" customHeight="1">
      <c r="A621" s="252"/>
      <c r="B621" s="273"/>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row>
    <row r="622" ht="15.75" customHeight="1">
      <c r="A622" s="252"/>
      <c r="B622" s="273"/>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row>
    <row r="623" ht="15.75" customHeight="1">
      <c r="A623" s="252"/>
      <c r="B623" s="273"/>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row>
    <row r="624" ht="15.75" customHeight="1">
      <c r="A624" s="252"/>
      <c r="B624" s="273"/>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row>
    <row r="625" ht="15.75" customHeight="1">
      <c r="A625" s="252"/>
      <c r="B625" s="273"/>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row>
    <row r="626" ht="15.75" customHeight="1">
      <c r="A626" s="252"/>
      <c r="B626" s="273"/>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row>
    <row r="627" ht="15.75" customHeight="1">
      <c r="A627" s="252"/>
      <c r="B627" s="273"/>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row>
    <row r="628" ht="15.75" customHeight="1">
      <c r="A628" s="252"/>
      <c r="B628" s="273"/>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row>
    <row r="629" ht="15.75" customHeight="1">
      <c r="A629" s="252"/>
      <c r="B629" s="273"/>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row>
    <row r="630" ht="15.75" customHeight="1">
      <c r="A630" s="252"/>
      <c r="B630" s="273"/>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row>
    <row r="631" ht="15.75" customHeight="1">
      <c r="A631" s="252"/>
      <c r="B631" s="273"/>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row>
    <row r="632" ht="15.75" customHeight="1">
      <c r="A632" s="252"/>
      <c r="B632" s="273"/>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row>
    <row r="633" ht="15.75" customHeight="1">
      <c r="A633" s="252"/>
      <c r="B633" s="273"/>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row>
    <row r="634" ht="15.75" customHeight="1">
      <c r="A634" s="252"/>
      <c r="B634" s="273"/>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row>
    <row r="635" ht="15.75" customHeight="1">
      <c r="A635" s="252"/>
      <c r="B635" s="273"/>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row>
    <row r="636" ht="15.75" customHeight="1">
      <c r="A636" s="252"/>
      <c r="B636" s="273"/>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row>
    <row r="637" ht="15.75" customHeight="1">
      <c r="A637" s="252"/>
      <c r="B637" s="273"/>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row>
    <row r="638" ht="15.75" customHeight="1">
      <c r="A638" s="252"/>
      <c r="B638" s="273"/>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row>
    <row r="639" ht="15.75" customHeight="1">
      <c r="A639" s="252"/>
      <c r="B639" s="273"/>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row>
    <row r="640" ht="15.75" customHeight="1">
      <c r="A640" s="252"/>
      <c r="B640" s="273"/>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row>
    <row r="641" ht="15.75" customHeight="1">
      <c r="A641" s="252"/>
      <c r="B641" s="273"/>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row>
    <row r="642" ht="15.75" customHeight="1">
      <c r="A642" s="252"/>
      <c r="B642" s="273"/>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row>
    <row r="643" ht="15.75" customHeight="1">
      <c r="A643" s="252"/>
      <c r="B643" s="273"/>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row>
    <row r="644" ht="15.75" customHeight="1">
      <c r="A644" s="252"/>
      <c r="B644" s="273"/>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row>
    <row r="645" ht="15.75" customHeight="1">
      <c r="A645" s="252"/>
      <c r="B645" s="273"/>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row>
    <row r="646" ht="15.75" customHeight="1">
      <c r="A646" s="252"/>
      <c r="B646" s="273"/>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row>
    <row r="647" ht="15.75" customHeight="1">
      <c r="A647" s="252"/>
      <c r="B647" s="273"/>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row>
    <row r="648" ht="15.75" customHeight="1">
      <c r="A648" s="252"/>
      <c r="B648" s="273"/>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row>
    <row r="649" ht="15.75" customHeight="1">
      <c r="A649" s="252"/>
      <c r="B649" s="273"/>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row>
    <row r="650" ht="15.75" customHeight="1">
      <c r="A650" s="252"/>
      <c r="B650" s="273"/>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row>
    <row r="651" ht="15.75" customHeight="1">
      <c r="A651" s="252"/>
      <c r="B651" s="273"/>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row>
    <row r="652" ht="15.75" customHeight="1">
      <c r="A652" s="252"/>
      <c r="B652" s="273"/>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row>
    <row r="653" ht="15.75" customHeight="1">
      <c r="A653" s="252"/>
      <c r="B653" s="273"/>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row>
    <row r="654" ht="15.75" customHeight="1">
      <c r="A654" s="252"/>
      <c r="B654" s="273"/>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row>
    <row r="655" ht="15.75" customHeight="1">
      <c r="A655" s="252"/>
      <c r="B655" s="273"/>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row>
    <row r="656" ht="15.75" customHeight="1">
      <c r="A656" s="252"/>
      <c r="B656" s="273"/>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row>
    <row r="657" ht="15.75" customHeight="1">
      <c r="A657" s="252"/>
      <c r="B657" s="273"/>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row>
    <row r="658" ht="15.75" customHeight="1">
      <c r="A658" s="252"/>
      <c r="B658" s="273"/>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row>
    <row r="659" ht="15.75" customHeight="1">
      <c r="A659" s="252"/>
      <c r="B659" s="273"/>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row>
    <row r="660" ht="15.75" customHeight="1">
      <c r="A660" s="252"/>
      <c r="B660" s="273"/>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row>
    <row r="661" ht="15.75" customHeight="1">
      <c r="A661" s="252"/>
      <c r="B661" s="273"/>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row>
    <row r="662" ht="15.75" customHeight="1">
      <c r="A662" s="252"/>
      <c r="B662" s="273"/>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row>
    <row r="663" ht="15.75" customHeight="1">
      <c r="A663" s="252"/>
      <c r="B663" s="273"/>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row>
    <row r="664" ht="15.75" customHeight="1">
      <c r="A664" s="252"/>
      <c r="B664" s="273"/>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row>
    <row r="665" ht="15.75" customHeight="1">
      <c r="A665" s="252"/>
      <c r="B665" s="273"/>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row>
    <row r="666" ht="15.75" customHeight="1">
      <c r="A666" s="252"/>
      <c r="B666" s="273"/>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row>
    <row r="667" ht="15.75" customHeight="1">
      <c r="A667" s="252"/>
      <c r="B667" s="273"/>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row>
    <row r="668" ht="15.75" customHeight="1">
      <c r="A668" s="252"/>
      <c r="B668" s="273"/>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row>
    <row r="669" ht="15.75" customHeight="1">
      <c r="A669" s="252"/>
      <c r="B669" s="273"/>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row>
    <row r="670" ht="15.75" customHeight="1">
      <c r="A670" s="252"/>
      <c r="B670" s="273"/>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row>
    <row r="671" ht="15.75" customHeight="1">
      <c r="A671" s="252"/>
      <c r="B671" s="273"/>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row>
    <row r="672" ht="15.75" customHeight="1">
      <c r="A672" s="252"/>
      <c r="B672" s="273"/>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row>
    <row r="673" ht="15.75" customHeight="1">
      <c r="A673" s="252"/>
      <c r="B673" s="273"/>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row>
    <row r="674" ht="15.75" customHeight="1">
      <c r="A674" s="252"/>
      <c r="B674" s="273"/>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row>
    <row r="675" ht="15.75" customHeight="1">
      <c r="A675" s="252"/>
      <c r="B675" s="273"/>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row>
    <row r="676" ht="15.75" customHeight="1">
      <c r="A676" s="252"/>
      <c r="B676" s="273"/>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row>
    <row r="677" ht="15.75" customHeight="1">
      <c r="A677" s="252"/>
      <c r="B677" s="273"/>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row>
    <row r="678" ht="15.75" customHeight="1">
      <c r="A678" s="252"/>
      <c r="B678" s="273"/>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row>
    <row r="679" ht="15.75" customHeight="1">
      <c r="A679" s="252"/>
      <c r="B679" s="273"/>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row>
    <row r="680" ht="15.75" customHeight="1">
      <c r="A680" s="252"/>
      <c r="B680" s="273"/>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row>
    <row r="681" ht="15.75" customHeight="1">
      <c r="A681" s="252"/>
      <c r="B681" s="273"/>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row>
    <row r="682" ht="15.75" customHeight="1">
      <c r="A682" s="252"/>
      <c r="B682" s="273"/>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row>
    <row r="683" ht="15.75" customHeight="1">
      <c r="A683" s="252"/>
      <c r="B683" s="273"/>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row>
    <row r="684" ht="15.75" customHeight="1">
      <c r="A684" s="252"/>
      <c r="B684" s="273"/>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row>
    <row r="685" ht="15.75" customHeight="1">
      <c r="A685" s="252"/>
      <c r="B685" s="273"/>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row>
    <row r="686" ht="15.75" customHeight="1">
      <c r="A686" s="252"/>
      <c r="B686" s="273"/>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row>
    <row r="687" ht="15.75" customHeight="1">
      <c r="A687" s="252"/>
      <c r="B687" s="273"/>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row>
    <row r="688" ht="15.75" customHeight="1">
      <c r="A688" s="252"/>
      <c r="B688" s="273"/>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row>
    <row r="689" ht="15.75" customHeight="1">
      <c r="A689" s="252"/>
      <c r="B689" s="273"/>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row>
    <row r="690" ht="15.75" customHeight="1">
      <c r="A690" s="252"/>
      <c r="B690" s="273"/>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row>
    <row r="691" ht="15.75" customHeight="1">
      <c r="A691" s="252"/>
      <c r="B691" s="273"/>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row>
    <row r="692" ht="15.75" customHeight="1">
      <c r="A692" s="252"/>
      <c r="B692" s="273"/>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row>
    <row r="693" ht="15.75" customHeight="1">
      <c r="A693" s="252"/>
      <c r="B693" s="273"/>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row>
    <row r="694" ht="15.75" customHeight="1">
      <c r="A694" s="252"/>
      <c r="B694" s="273"/>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row>
    <row r="695" ht="15.75" customHeight="1">
      <c r="A695" s="252"/>
      <c r="B695" s="273"/>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row>
    <row r="696" ht="15.75" customHeight="1">
      <c r="A696" s="252"/>
      <c r="B696" s="273"/>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row>
    <row r="697" ht="15.75" customHeight="1">
      <c r="A697" s="252"/>
      <c r="B697" s="273"/>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row>
    <row r="698" ht="15.75" customHeight="1">
      <c r="A698" s="252"/>
      <c r="B698" s="273"/>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row>
    <row r="699" ht="15.75" customHeight="1">
      <c r="A699" s="252"/>
      <c r="B699" s="273"/>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row>
    <row r="700" ht="15.75" customHeight="1">
      <c r="A700" s="252"/>
      <c r="B700" s="273"/>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row>
    <row r="701" ht="15.75" customHeight="1">
      <c r="A701" s="252"/>
      <c r="B701" s="273"/>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row>
    <row r="702" ht="15.75" customHeight="1">
      <c r="A702" s="252"/>
      <c r="B702" s="273"/>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row>
    <row r="703" ht="15.75" customHeight="1">
      <c r="A703" s="252"/>
      <c r="B703" s="273"/>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row>
    <row r="704" ht="15.75" customHeight="1">
      <c r="A704" s="252"/>
      <c r="B704" s="273"/>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row>
    <row r="705" ht="15.75" customHeight="1">
      <c r="A705" s="252"/>
      <c r="B705" s="273"/>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row>
    <row r="706" ht="15.75" customHeight="1">
      <c r="A706" s="252"/>
      <c r="B706" s="273"/>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row>
    <row r="707" ht="15.75" customHeight="1">
      <c r="A707" s="252"/>
      <c r="B707" s="273"/>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row>
    <row r="708" ht="15.75" customHeight="1">
      <c r="A708" s="252"/>
      <c r="B708" s="273"/>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row>
    <row r="709" ht="15.75" customHeight="1">
      <c r="A709" s="252"/>
      <c r="B709" s="273"/>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row>
    <row r="710" ht="15.75" customHeight="1">
      <c r="A710" s="252"/>
      <c r="B710" s="273"/>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row>
    <row r="711" ht="15.75" customHeight="1">
      <c r="A711" s="252"/>
      <c r="B711" s="273"/>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row>
    <row r="712" ht="15.75" customHeight="1">
      <c r="A712" s="252"/>
      <c r="B712" s="273"/>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row>
    <row r="713" ht="15.75" customHeight="1">
      <c r="A713" s="252"/>
      <c r="B713" s="273"/>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row>
    <row r="714" ht="15.75" customHeight="1">
      <c r="A714" s="252"/>
      <c r="B714" s="273"/>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row>
    <row r="715" ht="15.75" customHeight="1">
      <c r="A715" s="252"/>
      <c r="B715" s="273"/>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row>
    <row r="716" ht="15.75" customHeight="1">
      <c r="A716" s="252"/>
      <c r="B716" s="273"/>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row>
    <row r="717" ht="15.75" customHeight="1">
      <c r="A717" s="252"/>
      <c r="B717" s="273"/>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row>
    <row r="718" ht="15.75" customHeight="1">
      <c r="A718" s="252"/>
      <c r="B718" s="273"/>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row>
    <row r="719" ht="15.75" customHeight="1">
      <c r="A719" s="252"/>
      <c r="B719" s="273"/>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row>
    <row r="720" ht="15.75" customHeight="1">
      <c r="A720" s="252"/>
      <c r="B720" s="273"/>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row>
    <row r="721" ht="15.75" customHeight="1">
      <c r="A721" s="252"/>
      <c r="B721" s="273"/>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row>
    <row r="722" ht="15.75" customHeight="1">
      <c r="A722" s="252"/>
      <c r="B722" s="273"/>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row>
    <row r="723" ht="15.75" customHeight="1">
      <c r="A723" s="252"/>
      <c r="B723" s="273"/>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row>
    <row r="724" ht="15.75" customHeight="1">
      <c r="A724" s="252"/>
      <c r="B724" s="273"/>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row>
    <row r="725" ht="15.75" customHeight="1">
      <c r="A725" s="252"/>
      <c r="B725" s="273"/>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row>
    <row r="726" ht="15.75" customHeight="1">
      <c r="A726" s="252"/>
      <c r="B726" s="273"/>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row>
    <row r="727" ht="15.75" customHeight="1">
      <c r="A727" s="252"/>
      <c r="B727" s="273"/>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row>
    <row r="728" ht="15.75" customHeight="1">
      <c r="A728" s="252"/>
      <c r="B728" s="273"/>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row>
    <row r="729" ht="15.75" customHeight="1">
      <c r="A729" s="252"/>
      <c r="B729" s="273"/>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row>
    <row r="730" ht="15.75" customHeight="1">
      <c r="A730" s="252"/>
      <c r="B730" s="273"/>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row>
    <row r="731" ht="15.75" customHeight="1">
      <c r="A731" s="252"/>
      <c r="B731" s="273"/>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row>
    <row r="732" ht="15.75" customHeight="1">
      <c r="A732" s="252"/>
      <c r="B732" s="273"/>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row>
    <row r="733" ht="15.75" customHeight="1">
      <c r="A733" s="252"/>
      <c r="B733" s="273"/>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row>
    <row r="734" ht="15.75" customHeight="1">
      <c r="A734" s="252"/>
      <c r="B734" s="273"/>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row>
    <row r="735" ht="15.75" customHeight="1">
      <c r="A735" s="252"/>
      <c r="B735" s="273"/>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row>
    <row r="736" ht="15.75" customHeight="1">
      <c r="A736" s="252"/>
      <c r="B736" s="273"/>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row>
    <row r="737" ht="15.75" customHeight="1">
      <c r="A737" s="252"/>
      <c r="B737" s="273"/>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row>
    <row r="738" ht="15.75" customHeight="1">
      <c r="A738" s="252"/>
      <c r="B738" s="273"/>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row>
    <row r="739" ht="15.75" customHeight="1">
      <c r="A739" s="252"/>
      <c r="B739" s="273"/>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row>
    <row r="740" ht="15.75" customHeight="1">
      <c r="A740" s="252"/>
      <c r="B740" s="273"/>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row>
    <row r="741" ht="15.75" customHeight="1">
      <c r="A741" s="252"/>
      <c r="B741" s="273"/>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row>
    <row r="742" ht="15.75" customHeight="1">
      <c r="A742" s="252"/>
      <c r="B742" s="273"/>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row>
    <row r="743" ht="15.75" customHeight="1">
      <c r="A743" s="252"/>
      <c r="B743" s="273"/>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row>
    <row r="744" ht="15.75" customHeight="1">
      <c r="A744" s="252"/>
      <c r="B744" s="273"/>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row>
    <row r="745" ht="15.75" customHeight="1">
      <c r="A745" s="252"/>
      <c r="B745" s="273"/>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row>
    <row r="746" ht="15.75" customHeight="1">
      <c r="A746" s="252"/>
      <c r="B746" s="273"/>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row>
    <row r="747" ht="15.75" customHeight="1">
      <c r="A747" s="252"/>
      <c r="B747" s="273"/>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row>
    <row r="748" ht="15.75" customHeight="1">
      <c r="A748" s="252"/>
      <c r="B748" s="273"/>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row>
    <row r="749" ht="15.75" customHeight="1">
      <c r="A749" s="252"/>
      <c r="B749" s="273"/>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row>
    <row r="750" ht="15.75" customHeight="1">
      <c r="A750" s="252"/>
      <c r="B750" s="273"/>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row>
    <row r="751" ht="15.75" customHeight="1">
      <c r="A751" s="252"/>
      <c r="B751" s="273"/>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row>
    <row r="752" ht="15.75" customHeight="1">
      <c r="A752" s="252"/>
      <c r="B752" s="273"/>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row>
    <row r="753" ht="15.75" customHeight="1">
      <c r="A753" s="252"/>
      <c r="B753" s="273"/>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row>
    <row r="754" ht="15.75" customHeight="1">
      <c r="A754" s="252"/>
      <c r="B754" s="273"/>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row>
    <row r="755" ht="15.75" customHeight="1">
      <c r="A755" s="252"/>
      <c r="B755" s="273"/>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row>
    <row r="756" ht="15.75" customHeight="1">
      <c r="A756" s="252"/>
      <c r="B756" s="273"/>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row>
    <row r="757" ht="15.75" customHeight="1">
      <c r="A757" s="252"/>
      <c r="B757" s="273"/>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row>
    <row r="758" ht="15.75" customHeight="1">
      <c r="A758" s="252"/>
      <c r="B758" s="273"/>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row>
    <row r="759" ht="15.75" customHeight="1">
      <c r="A759" s="252"/>
      <c r="B759" s="273"/>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row>
    <row r="760" ht="15.75" customHeight="1">
      <c r="A760" s="252"/>
      <c r="B760" s="273"/>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row>
    <row r="761" ht="15.75" customHeight="1">
      <c r="A761" s="252"/>
      <c r="B761" s="273"/>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row>
    <row r="762" ht="15.75" customHeight="1">
      <c r="A762" s="252"/>
      <c r="B762" s="273"/>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row>
    <row r="763" ht="15.75" customHeight="1">
      <c r="A763" s="252"/>
      <c r="B763" s="273"/>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row>
    <row r="764" ht="15.75" customHeight="1">
      <c r="A764" s="252"/>
      <c r="B764" s="273"/>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row>
    <row r="765" ht="15.75" customHeight="1">
      <c r="A765" s="252"/>
      <c r="B765" s="273"/>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row>
    <row r="766" ht="15.75" customHeight="1">
      <c r="A766" s="252"/>
      <c r="B766" s="273"/>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row>
    <row r="767" ht="15.75" customHeight="1">
      <c r="A767" s="252"/>
      <c r="B767" s="273"/>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row>
    <row r="768" ht="15.75" customHeight="1">
      <c r="A768" s="252"/>
      <c r="B768" s="273"/>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row>
    <row r="769" ht="15.75" customHeight="1">
      <c r="A769" s="252"/>
      <c r="B769" s="273"/>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row>
    <row r="770" ht="15.75" customHeight="1">
      <c r="A770" s="252"/>
      <c r="B770" s="273"/>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row>
    <row r="771" ht="15.75" customHeight="1">
      <c r="A771" s="252"/>
      <c r="B771" s="273"/>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row>
    <row r="772" ht="15.75" customHeight="1">
      <c r="A772" s="252"/>
      <c r="B772" s="273"/>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row>
    <row r="773" ht="15.75" customHeight="1">
      <c r="A773" s="252"/>
      <c r="B773" s="273"/>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row>
    <row r="774" ht="15.75" customHeight="1">
      <c r="A774" s="252"/>
      <c r="B774" s="273"/>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row>
    <row r="775" ht="15.75" customHeight="1">
      <c r="A775" s="252"/>
      <c r="B775" s="273"/>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row>
    <row r="776" ht="15.75" customHeight="1">
      <c r="A776" s="252"/>
      <c r="B776" s="273"/>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row>
    <row r="777" ht="15.75" customHeight="1">
      <c r="A777" s="252"/>
      <c r="B777" s="273"/>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row>
    <row r="778" ht="15.75" customHeight="1">
      <c r="A778" s="252"/>
      <c r="B778" s="273"/>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row>
    <row r="779" ht="15.75" customHeight="1">
      <c r="A779" s="252"/>
      <c r="B779" s="273"/>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row>
    <row r="780" ht="15.75" customHeight="1">
      <c r="A780" s="252"/>
      <c r="B780" s="273"/>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row>
    <row r="781" ht="15.75" customHeight="1">
      <c r="A781" s="252"/>
      <c r="B781" s="273"/>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row>
    <row r="782" ht="15.75" customHeight="1">
      <c r="A782" s="252"/>
      <c r="B782" s="273"/>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row>
    <row r="783" ht="15.75" customHeight="1">
      <c r="A783" s="252"/>
      <c r="B783" s="273"/>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row>
    <row r="784" ht="15.75" customHeight="1">
      <c r="A784" s="252"/>
      <c r="B784" s="273"/>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row>
    <row r="785" ht="15.75" customHeight="1">
      <c r="A785" s="252"/>
      <c r="B785" s="273"/>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row>
    <row r="786" ht="15.75" customHeight="1">
      <c r="A786" s="252"/>
      <c r="B786" s="273"/>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row>
    <row r="787" ht="15.75" customHeight="1">
      <c r="A787" s="252"/>
      <c r="B787" s="273"/>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row>
    <row r="788" ht="15.75" customHeight="1">
      <c r="A788" s="252"/>
      <c r="B788" s="273"/>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row>
    <row r="789" ht="15.75" customHeight="1">
      <c r="A789" s="252"/>
      <c r="B789" s="273"/>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row>
    <row r="790" ht="15.75" customHeight="1">
      <c r="A790" s="252"/>
      <c r="B790" s="273"/>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row>
    <row r="791" ht="15.75" customHeight="1">
      <c r="A791" s="252"/>
      <c r="B791" s="273"/>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row>
    <row r="792" ht="15.75" customHeight="1">
      <c r="A792" s="252"/>
      <c r="B792" s="273"/>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row>
    <row r="793" ht="15.75" customHeight="1">
      <c r="A793" s="252"/>
      <c r="B793" s="273"/>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row>
    <row r="794" ht="15.75" customHeight="1">
      <c r="A794" s="252"/>
      <c r="B794" s="273"/>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row>
    <row r="795" ht="15.75" customHeight="1">
      <c r="A795" s="252"/>
      <c r="B795" s="273"/>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row>
    <row r="796" ht="15.75" customHeight="1">
      <c r="A796" s="252"/>
      <c r="B796" s="273"/>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row>
    <row r="797" ht="15.75" customHeight="1">
      <c r="A797" s="252"/>
      <c r="B797" s="273"/>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row>
    <row r="798" ht="15.75" customHeight="1">
      <c r="A798" s="252"/>
      <c r="B798" s="273"/>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row>
    <row r="799" ht="15.75" customHeight="1">
      <c r="A799" s="252"/>
      <c r="B799" s="273"/>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row>
    <row r="800" ht="15.75" customHeight="1">
      <c r="A800" s="252"/>
      <c r="B800" s="273"/>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row>
    <row r="801" ht="15.75" customHeight="1">
      <c r="A801" s="252"/>
      <c r="B801" s="273"/>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row>
    <row r="802" ht="15.75" customHeight="1">
      <c r="A802" s="252"/>
      <c r="B802" s="273"/>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row>
    <row r="803" ht="15.75" customHeight="1">
      <c r="A803" s="252"/>
      <c r="B803" s="273"/>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row>
    <row r="804" ht="15.75" customHeight="1">
      <c r="A804" s="252"/>
      <c r="B804" s="273"/>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row>
    <row r="805" ht="15.75" customHeight="1">
      <c r="A805" s="252"/>
      <c r="B805" s="273"/>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row>
    <row r="806" ht="15.75" customHeight="1">
      <c r="A806" s="252"/>
      <c r="B806" s="273"/>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row>
    <row r="807" ht="15.75" customHeight="1">
      <c r="A807" s="252"/>
      <c r="B807" s="273"/>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row>
    <row r="808" ht="15.75" customHeight="1">
      <c r="A808" s="252"/>
      <c r="B808" s="273"/>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row>
    <row r="809" ht="15.75" customHeight="1">
      <c r="A809" s="252"/>
      <c r="B809" s="273"/>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row>
    <row r="810" ht="15.75" customHeight="1">
      <c r="A810" s="252"/>
      <c r="B810" s="273"/>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row>
    <row r="811" ht="15.75" customHeight="1">
      <c r="A811" s="252"/>
      <c r="B811" s="273"/>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row>
    <row r="812" ht="15.75" customHeight="1">
      <c r="A812" s="252"/>
      <c r="B812" s="273"/>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row>
    <row r="813" ht="15.75" customHeight="1">
      <c r="A813" s="252"/>
      <c r="B813" s="273"/>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row>
    <row r="814" ht="15.75" customHeight="1">
      <c r="A814" s="252"/>
      <c r="B814" s="273"/>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row>
    <row r="815" ht="15.75" customHeight="1">
      <c r="A815" s="252"/>
      <c r="B815" s="273"/>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row>
    <row r="816" ht="15.75" customHeight="1">
      <c r="A816" s="252"/>
      <c r="B816" s="273"/>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row>
    <row r="817" ht="15.75" customHeight="1">
      <c r="A817" s="252"/>
      <c r="B817" s="273"/>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row>
    <row r="818" ht="15.75" customHeight="1">
      <c r="A818" s="252"/>
      <c r="B818" s="273"/>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row>
    <row r="819" ht="15.75" customHeight="1">
      <c r="A819" s="252"/>
      <c r="B819" s="273"/>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row>
    <row r="820" ht="15.75" customHeight="1">
      <c r="A820" s="252"/>
      <c r="B820" s="273"/>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row>
    <row r="821" ht="15.75" customHeight="1">
      <c r="A821" s="252"/>
      <c r="B821" s="273"/>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row>
    <row r="822" ht="15.75" customHeight="1">
      <c r="A822" s="252"/>
      <c r="B822" s="273"/>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row>
    <row r="823" ht="15.75" customHeight="1">
      <c r="A823" s="252"/>
      <c r="B823" s="273"/>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row>
    <row r="824" ht="15.75" customHeight="1">
      <c r="A824" s="252"/>
      <c r="B824" s="273"/>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row>
    <row r="825" ht="15.75" customHeight="1">
      <c r="A825" s="252"/>
      <c r="B825" s="273"/>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row>
    <row r="826" ht="15.75" customHeight="1">
      <c r="A826" s="252"/>
      <c r="B826" s="273"/>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row>
    <row r="827" ht="15.75" customHeight="1">
      <c r="A827" s="252"/>
      <c r="B827" s="273"/>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row>
    <row r="828" ht="15.75" customHeight="1">
      <c r="A828" s="252"/>
      <c r="B828" s="273"/>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row>
    <row r="829" ht="15.75" customHeight="1">
      <c r="A829" s="252"/>
      <c r="B829" s="273"/>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row>
    <row r="830" ht="15.75" customHeight="1">
      <c r="A830" s="252"/>
      <c r="B830" s="273"/>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row>
    <row r="831" ht="15.75" customHeight="1">
      <c r="A831" s="252"/>
      <c r="B831" s="273"/>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row>
    <row r="832" ht="15.75" customHeight="1">
      <c r="A832" s="252"/>
      <c r="B832" s="273"/>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row>
    <row r="833" ht="15.75" customHeight="1">
      <c r="A833" s="252"/>
      <c r="B833" s="273"/>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row>
    <row r="834" ht="15.75" customHeight="1">
      <c r="A834" s="252"/>
      <c r="B834" s="273"/>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row>
    <row r="835" ht="15.75" customHeight="1">
      <c r="A835" s="252"/>
      <c r="B835" s="273"/>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row>
    <row r="836" ht="15.75" customHeight="1">
      <c r="A836" s="252"/>
      <c r="B836" s="273"/>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row>
    <row r="837" ht="15.75" customHeight="1">
      <c r="A837" s="252"/>
      <c r="B837" s="273"/>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row>
    <row r="838" ht="15.75" customHeight="1">
      <c r="A838" s="252"/>
      <c r="B838" s="273"/>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row>
    <row r="839" ht="15.75" customHeight="1">
      <c r="A839" s="252"/>
      <c r="B839" s="273"/>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row>
    <row r="840" ht="15.75" customHeight="1">
      <c r="A840" s="252"/>
      <c r="B840" s="273"/>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row>
    <row r="841" ht="15.75" customHeight="1">
      <c r="A841" s="252"/>
      <c r="B841" s="273"/>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row>
    <row r="842" ht="15.75" customHeight="1">
      <c r="A842" s="252"/>
      <c r="B842" s="273"/>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row>
    <row r="843" ht="15.75" customHeight="1">
      <c r="A843" s="252"/>
      <c r="B843" s="273"/>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row>
    <row r="844" ht="15.75" customHeight="1">
      <c r="A844" s="252"/>
      <c r="B844" s="273"/>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row>
    <row r="845" ht="15.75" customHeight="1">
      <c r="A845" s="252"/>
      <c r="B845" s="273"/>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row>
    <row r="846" ht="15.75" customHeight="1">
      <c r="A846" s="252"/>
      <c r="B846" s="273"/>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row>
    <row r="847" ht="15.75" customHeight="1">
      <c r="A847" s="252"/>
      <c r="B847" s="273"/>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row>
    <row r="848" ht="15.75" customHeight="1">
      <c r="A848" s="252"/>
      <c r="B848" s="273"/>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row>
    <row r="849" ht="15.75" customHeight="1">
      <c r="A849" s="252"/>
      <c r="B849" s="273"/>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row>
    <row r="850" ht="15.75" customHeight="1">
      <c r="A850" s="252"/>
      <c r="B850" s="273"/>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row>
    <row r="851" ht="15.75" customHeight="1">
      <c r="A851" s="252"/>
      <c r="B851" s="273"/>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row>
    <row r="852" ht="15.75" customHeight="1">
      <c r="A852" s="252"/>
      <c r="B852" s="273"/>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row>
    <row r="853" ht="15.75" customHeight="1">
      <c r="A853" s="252"/>
      <c r="B853" s="273"/>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row>
    <row r="854" ht="15.75" customHeight="1">
      <c r="A854" s="252"/>
      <c r="B854" s="273"/>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row>
    <row r="855" ht="15.75" customHeight="1">
      <c r="A855" s="252"/>
      <c r="B855" s="273"/>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row>
    <row r="856" ht="15.75" customHeight="1">
      <c r="A856" s="252"/>
      <c r="B856" s="273"/>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row>
    <row r="857" ht="15.75" customHeight="1">
      <c r="A857" s="252"/>
      <c r="B857" s="273"/>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row>
    <row r="858" ht="15.75" customHeight="1">
      <c r="A858" s="252"/>
      <c r="B858" s="273"/>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row>
    <row r="859" ht="15.75" customHeight="1">
      <c r="A859" s="252"/>
      <c r="B859" s="273"/>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row>
    <row r="860" ht="15.75" customHeight="1">
      <c r="A860" s="252"/>
      <c r="B860" s="273"/>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row>
    <row r="861" ht="15.75" customHeight="1">
      <c r="A861" s="252"/>
      <c r="B861" s="273"/>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row>
    <row r="862" ht="15.75" customHeight="1">
      <c r="A862" s="252"/>
      <c r="B862" s="273"/>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row>
    <row r="863" ht="15.75" customHeight="1">
      <c r="A863" s="252"/>
      <c r="B863" s="273"/>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row>
    <row r="864" ht="15.75" customHeight="1">
      <c r="A864" s="252"/>
      <c r="B864" s="273"/>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row>
    <row r="865" ht="15.75" customHeight="1">
      <c r="A865" s="252"/>
      <c r="B865" s="273"/>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row>
    <row r="866" ht="15.75" customHeight="1">
      <c r="A866" s="252"/>
      <c r="B866" s="273"/>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row>
    <row r="867" ht="15.75" customHeight="1">
      <c r="A867" s="252"/>
      <c r="B867" s="273"/>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row>
    <row r="868" ht="15.75" customHeight="1">
      <c r="A868" s="252"/>
      <c r="B868" s="273"/>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row>
    <row r="869" ht="15.75" customHeight="1">
      <c r="A869" s="252"/>
      <c r="B869" s="273"/>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row>
    <row r="870" ht="15.75" customHeight="1">
      <c r="A870" s="252"/>
      <c r="B870" s="273"/>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row>
    <row r="871" ht="15.75" customHeight="1">
      <c r="A871" s="252"/>
      <c r="B871" s="273"/>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row>
    <row r="872" ht="15.75" customHeight="1">
      <c r="A872" s="252"/>
      <c r="B872" s="273"/>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row>
    <row r="873" ht="15.75" customHeight="1">
      <c r="A873" s="252"/>
      <c r="B873" s="273"/>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row>
    <row r="874" ht="15.75" customHeight="1">
      <c r="A874" s="252"/>
      <c r="B874" s="273"/>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row>
    <row r="875" ht="15.75" customHeight="1">
      <c r="A875" s="252"/>
      <c r="B875" s="273"/>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row>
    <row r="876" ht="15.75" customHeight="1">
      <c r="A876" s="252"/>
      <c r="B876" s="273"/>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row>
    <row r="877" ht="15.75" customHeight="1">
      <c r="A877" s="252"/>
      <c r="B877" s="273"/>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row>
    <row r="878" ht="15.75" customHeight="1">
      <c r="A878" s="252"/>
      <c r="B878" s="273"/>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row>
    <row r="879" ht="15.75" customHeight="1">
      <c r="A879" s="252"/>
      <c r="B879" s="273"/>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row>
    <row r="880" ht="15.75" customHeight="1">
      <c r="A880" s="252"/>
      <c r="B880" s="273"/>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row>
    <row r="881" ht="15.75" customHeight="1">
      <c r="A881" s="252"/>
      <c r="B881" s="273"/>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row>
    <row r="882" ht="15.75" customHeight="1">
      <c r="A882" s="252"/>
      <c r="B882" s="273"/>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row>
    <row r="883" ht="15.75" customHeight="1">
      <c r="A883" s="252"/>
      <c r="B883" s="273"/>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row>
    <row r="884" ht="15.75" customHeight="1">
      <c r="A884" s="252"/>
      <c r="B884" s="273"/>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row>
    <row r="885" ht="15.75" customHeight="1">
      <c r="A885" s="252"/>
      <c r="B885" s="273"/>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row>
    <row r="886" ht="15.75" customHeight="1">
      <c r="A886" s="252"/>
      <c r="B886" s="273"/>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row>
    <row r="887" ht="15.75" customHeight="1">
      <c r="A887" s="252"/>
      <c r="B887" s="273"/>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row>
    <row r="888" ht="15.75" customHeight="1">
      <c r="A888" s="252"/>
      <c r="B888" s="273"/>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row>
    <row r="889" ht="15.75" customHeight="1">
      <c r="A889" s="252"/>
      <c r="B889" s="273"/>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row>
    <row r="890" ht="15.75" customHeight="1">
      <c r="A890" s="252"/>
      <c r="B890" s="273"/>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row>
    <row r="891" ht="15.75" customHeight="1">
      <c r="A891" s="252"/>
      <c r="B891" s="273"/>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row>
    <row r="892" ht="15.75" customHeight="1">
      <c r="A892" s="252"/>
      <c r="B892" s="273"/>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row>
    <row r="893" ht="15.75" customHeight="1">
      <c r="A893" s="252"/>
      <c r="B893" s="273"/>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row>
    <row r="894" ht="15.75" customHeight="1">
      <c r="A894" s="252"/>
      <c r="B894" s="273"/>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row>
    <row r="895" ht="15.75" customHeight="1">
      <c r="A895" s="252"/>
      <c r="B895" s="273"/>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row>
    <row r="896" ht="15.75" customHeight="1">
      <c r="A896" s="252"/>
      <c r="B896" s="273"/>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row>
    <row r="897" ht="15.75" customHeight="1">
      <c r="A897" s="252"/>
      <c r="B897" s="273"/>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row>
    <row r="898" ht="15.75" customHeight="1">
      <c r="A898" s="252"/>
      <c r="B898" s="273"/>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row>
    <row r="899" ht="15.75" customHeight="1">
      <c r="A899" s="252"/>
      <c r="B899" s="273"/>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row>
    <row r="900" ht="15.75" customHeight="1">
      <c r="A900" s="252"/>
      <c r="B900" s="273"/>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row>
    <row r="901" ht="15.75" customHeight="1">
      <c r="A901" s="252"/>
      <c r="B901" s="273"/>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row>
    <row r="902" ht="15.75" customHeight="1">
      <c r="A902" s="252"/>
      <c r="B902" s="273"/>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row>
    <row r="903" ht="15.75" customHeight="1">
      <c r="A903" s="252"/>
      <c r="B903" s="273"/>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row>
    <row r="904" ht="15.75" customHeight="1">
      <c r="A904" s="252"/>
      <c r="B904" s="273"/>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row>
    <row r="905" ht="15.75" customHeight="1">
      <c r="A905" s="252"/>
      <c r="B905" s="273"/>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row>
    <row r="906" ht="15.75" customHeight="1">
      <c r="A906" s="252"/>
      <c r="B906" s="273"/>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row>
    <row r="907" ht="15.75" customHeight="1">
      <c r="A907" s="252"/>
      <c r="B907" s="273"/>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row>
    <row r="908" ht="15.75" customHeight="1">
      <c r="A908" s="252"/>
      <c r="B908" s="273"/>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row>
    <row r="909" ht="15.75" customHeight="1">
      <c r="A909" s="252"/>
      <c r="B909" s="273"/>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row>
    <row r="910" ht="15.75" customHeight="1">
      <c r="A910" s="252"/>
      <c r="B910" s="273"/>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row>
    <row r="911" ht="15.75" customHeight="1">
      <c r="A911" s="252"/>
      <c r="B911" s="273"/>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row>
    <row r="912" ht="15.75" customHeight="1">
      <c r="A912" s="252"/>
      <c r="B912" s="273"/>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row>
    <row r="913" ht="15.75" customHeight="1">
      <c r="A913" s="252"/>
      <c r="B913" s="273"/>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row>
    <row r="914" ht="15.75" customHeight="1">
      <c r="A914" s="252"/>
      <c r="B914" s="273"/>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row>
    <row r="915" ht="15.75" customHeight="1">
      <c r="A915" s="252"/>
      <c r="B915" s="273"/>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row>
    <row r="916" ht="15.75" customHeight="1">
      <c r="A916" s="252"/>
      <c r="B916" s="273"/>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row>
    <row r="917" ht="15.75" customHeight="1">
      <c r="A917" s="252"/>
      <c r="B917" s="273"/>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row>
    <row r="918" ht="15.75" customHeight="1">
      <c r="A918" s="252"/>
      <c r="B918" s="273"/>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row>
    <row r="919" ht="15.75" customHeight="1">
      <c r="A919" s="252"/>
      <c r="B919" s="273"/>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row>
    <row r="920" ht="15.75" customHeight="1">
      <c r="A920" s="252"/>
      <c r="B920" s="273"/>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row>
    <row r="921" ht="15.75" customHeight="1">
      <c r="A921" s="252"/>
      <c r="B921" s="273"/>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row>
    <row r="922" ht="15.75" customHeight="1">
      <c r="A922" s="252"/>
      <c r="B922" s="273"/>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row>
    <row r="923" ht="15.75" customHeight="1">
      <c r="A923" s="252"/>
      <c r="B923" s="273"/>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row>
    <row r="924" ht="15.75" customHeight="1">
      <c r="A924" s="252"/>
      <c r="B924" s="273"/>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row>
    <row r="925" ht="15.75" customHeight="1">
      <c r="A925" s="252"/>
      <c r="B925" s="273"/>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row>
    <row r="926" ht="15.75" customHeight="1">
      <c r="A926" s="252"/>
      <c r="B926" s="273"/>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row>
    <row r="927" ht="15.75" customHeight="1">
      <c r="A927" s="252"/>
      <c r="B927" s="273"/>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row>
    <row r="928" ht="15.75" customHeight="1">
      <c r="A928" s="252"/>
      <c r="B928" s="273"/>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row>
    <row r="929" ht="15.75" customHeight="1">
      <c r="A929" s="252"/>
      <c r="B929" s="273"/>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row>
    <row r="930" ht="15.75" customHeight="1">
      <c r="A930" s="252"/>
      <c r="B930" s="273"/>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row>
    <row r="931" ht="15.75" customHeight="1">
      <c r="A931" s="252"/>
      <c r="B931" s="273"/>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row>
    <row r="932" ht="15.75" customHeight="1">
      <c r="A932" s="252"/>
      <c r="B932" s="273"/>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row>
    <row r="933" ht="15.75" customHeight="1">
      <c r="A933" s="252"/>
      <c r="B933" s="273"/>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row>
    <row r="934" ht="15.75" customHeight="1">
      <c r="A934" s="252"/>
      <c r="B934" s="273"/>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row>
    <row r="935" ht="15.75" customHeight="1">
      <c r="A935" s="252"/>
      <c r="B935" s="273"/>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row>
    <row r="936" ht="15.75" customHeight="1">
      <c r="A936" s="252"/>
      <c r="B936" s="273"/>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row>
    <row r="937" ht="15.75" customHeight="1">
      <c r="A937" s="252"/>
      <c r="B937" s="273"/>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row>
    <row r="938" ht="15.75" customHeight="1">
      <c r="A938" s="252"/>
      <c r="B938" s="273"/>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row>
    <row r="939" ht="15.75" customHeight="1">
      <c r="A939" s="252"/>
      <c r="B939" s="273"/>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row>
    <row r="940" ht="15.75" customHeight="1">
      <c r="A940" s="252"/>
      <c r="B940" s="273"/>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row>
    <row r="941" ht="15.75" customHeight="1">
      <c r="A941" s="252"/>
      <c r="B941" s="273"/>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row>
    <row r="942" ht="15.75" customHeight="1">
      <c r="A942" s="252"/>
      <c r="B942" s="273"/>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row>
    <row r="943" ht="15.75" customHeight="1">
      <c r="A943" s="252"/>
      <c r="B943" s="273"/>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row>
    <row r="944" ht="15.75" customHeight="1">
      <c r="A944" s="252"/>
      <c r="B944" s="273"/>
      <c r="C944" s="252"/>
      <c r="D944" s="252"/>
      <c r="E944" s="252"/>
      <c r="F944" s="252"/>
      <c r="G944" s="252"/>
      <c r="H944" s="252"/>
      <c r="I944" s="252"/>
      <c r="J944" s="252"/>
      <c r="K944" s="252"/>
      <c r="L944" s="252"/>
      <c r="M944" s="252"/>
      <c r="N944" s="252"/>
      <c r="O944" s="252"/>
      <c r="P944" s="252"/>
      <c r="Q944" s="252"/>
      <c r="R944" s="252"/>
      <c r="S944" s="252"/>
      <c r="T944" s="252"/>
      <c r="U944" s="252"/>
      <c r="V944" s="252"/>
      <c r="W944" s="252"/>
      <c r="X944" s="252"/>
      <c r="Y944" s="252"/>
      <c r="Z944" s="252"/>
    </row>
    <row r="945" ht="15.75" customHeight="1">
      <c r="A945" s="252"/>
      <c r="B945" s="273"/>
      <c r="C945" s="252"/>
      <c r="D945" s="252"/>
      <c r="E945" s="252"/>
      <c r="F945" s="252"/>
      <c r="G945" s="252"/>
      <c r="H945" s="252"/>
      <c r="I945" s="252"/>
      <c r="J945" s="252"/>
      <c r="K945" s="252"/>
      <c r="L945" s="252"/>
      <c r="M945" s="252"/>
      <c r="N945" s="252"/>
      <c r="O945" s="252"/>
      <c r="P945" s="252"/>
      <c r="Q945" s="252"/>
      <c r="R945" s="252"/>
      <c r="S945" s="252"/>
      <c r="T945" s="252"/>
      <c r="U945" s="252"/>
      <c r="V945" s="252"/>
      <c r="W945" s="252"/>
      <c r="X945" s="252"/>
      <c r="Y945" s="252"/>
      <c r="Z945" s="252"/>
    </row>
    <row r="946" ht="15.75" customHeight="1">
      <c r="A946" s="252"/>
      <c r="B946" s="273"/>
      <c r="C946" s="252"/>
      <c r="D946" s="252"/>
      <c r="E946" s="252"/>
      <c r="F946" s="252"/>
      <c r="G946" s="252"/>
      <c r="H946" s="252"/>
      <c r="I946" s="252"/>
      <c r="J946" s="252"/>
      <c r="K946" s="252"/>
      <c r="L946" s="252"/>
      <c r="M946" s="252"/>
      <c r="N946" s="252"/>
      <c r="O946" s="252"/>
      <c r="P946" s="252"/>
      <c r="Q946" s="252"/>
      <c r="R946" s="252"/>
      <c r="S946" s="252"/>
      <c r="T946" s="252"/>
      <c r="U946" s="252"/>
      <c r="V946" s="252"/>
      <c r="W946" s="252"/>
      <c r="X946" s="252"/>
      <c r="Y946" s="252"/>
      <c r="Z946" s="252"/>
    </row>
    <row r="947" ht="15.75" customHeight="1">
      <c r="A947" s="252"/>
      <c r="B947" s="273"/>
      <c r="C947" s="252"/>
      <c r="D947" s="252"/>
      <c r="E947" s="252"/>
      <c r="F947" s="252"/>
      <c r="G947" s="252"/>
      <c r="H947" s="252"/>
      <c r="I947" s="252"/>
      <c r="J947" s="252"/>
      <c r="K947" s="252"/>
      <c r="L947" s="252"/>
      <c r="M947" s="252"/>
      <c r="N947" s="252"/>
      <c r="O947" s="252"/>
      <c r="P947" s="252"/>
      <c r="Q947" s="252"/>
      <c r="R947" s="252"/>
      <c r="S947" s="252"/>
      <c r="T947" s="252"/>
      <c r="U947" s="252"/>
      <c r="V947" s="252"/>
      <c r="W947" s="252"/>
      <c r="X947" s="252"/>
      <c r="Y947" s="252"/>
      <c r="Z947" s="252"/>
    </row>
    <row r="948" ht="15.75" customHeight="1">
      <c r="A948" s="252"/>
      <c r="B948" s="273"/>
      <c r="C948" s="252"/>
      <c r="D948" s="252"/>
      <c r="E948" s="252"/>
      <c r="F948" s="252"/>
      <c r="G948" s="252"/>
      <c r="H948" s="252"/>
      <c r="I948" s="252"/>
      <c r="J948" s="252"/>
      <c r="K948" s="252"/>
      <c r="L948" s="252"/>
      <c r="M948" s="252"/>
      <c r="N948" s="252"/>
      <c r="O948" s="252"/>
      <c r="P948" s="252"/>
      <c r="Q948" s="252"/>
      <c r="R948" s="252"/>
      <c r="S948" s="252"/>
      <c r="T948" s="252"/>
      <c r="U948" s="252"/>
      <c r="V948" s="252"/>
      <c r="W948" s="252"/>
      <c r="X948" s="252"/>
      <c r="Y948" s="252"/>
      <c r="Z948" s="252"/>
    </row>
    <row r="949" ht="15.75" customHeight="1">
      <c r="A949" s="252"/>
      <c r="B949" s="273"/>
      <c r="C949" s="252"/>
      <c r="D949" s="252"/>
      <c r="E949" s="252"/>
      <c r="F949" s="252"/>
      <c r="G949" s="252"/>
      <c r="H949" s="252"/>
      <c r="I949" s="252"/>
      <c r="J949" s="252"/>
      <c r="K949" s="252"/>
      <c r="L949" s="252"/>
      <c r="M949" s="252"/>
      <c r="N949" s="252"/>
      <c r="O949" s="252"/>
      <c r="P949" s="252"/>
      <c r="Q949" s="252"/>
      <c r="R949" s="252"/>
      <c r="S949" s="252"/>
      <c r="T949" s="252"/>
      <c r="U949" s="252"/>
      <c r="V949" s="252"/>
      <c r="W949" s="252"/>
      <c r="X949" s="252"/>
      <c r="Y949" s="252"/>
      <c r="Z949" s="252"/>
    </row>
    <row r="950" ht="15.75" customHeight="1">
      <c r="A950" s="252"/>
      <c r="B950" s="273"/>
      <c r="C950" s="252"/>
      <c r="D950" s="252"/>
      <c r="E950" s="252"/>
      <c r="F950" s="252"/>
      <c r="G950" s="252"/>
      <c r="H950" s="252"/>
      <c r="I950" s="252"/>
      <c r="J950" s="252"/>
      <c r="K950" s="252"/>
      <c r="L950" s="252"/>
      <c r="M950" s="252"/>
      <c r="N950" s="252"/>
      <c r="O950" s="252"/>
      <c r="P950" s="252"/>
      <c r="Q950" s="252"/>
      <c r="R950" s="252"/>
      <c r="S950" s="252"/>
      <c r="T950" s="252"/>
      <c r="U950" s="252"/>
      <c r="V950" s="252"/>
      <c r="W950" s="252"/>
      <c r="X950" s="252"/>
      <c r="Y950" s="252"/>
      <c r="Z950" s="252"/>
    </row>
    <row r="951" ht="15.75" customHeight="1">
      <c r="A951" s="252"/>
      <c r="B951" s="273"/>
      <c r="C951" s="252"/>
      <c r="D951" s="252"/>
      <c r="E951" s="252"/>
      <c r="F951" s="252"/>
      <c r="G951" s="252"/>
      <c r="H951" s="252"/>
      <c r="I951" s="252"/>
      <c r="J951" s="252"/>
      <c r="K951" s="252"/>
      <c r="L951" s="252"/>
      <c r="M951" s="252"/>
      <c r="N951" s="252"/>
      <c r="O951" s="252"/>
      <c r="P951" s="252"/>
      <c r="Q951" s="252"/>
      <c r="R951" s="252"/>
      <c r="S951" s="252"/>
      <c r="T951" s="252"/>
      <c r="U951" s="252"/>
      <c r="V951" s="252"/>
      <c r="W951" s="252"/>
      <c r="X951" s="252"/>
      <c r="Y951" s="252"/>
      <c r="Z951" s="252"/>
    </row>
    <row r="952" ht="15.75" customHeight="1">
      <c r="A952" s="252"/>
      <c r="B952" s="273"/>
      <c r="C952" s="252"/>
      <c r="D952" s="252"/>
      <c r="E952" s="252"/>
      <c r="F952" s="252"/>
      <c r="G952" s="252"/>
      <c r="H952" s="252"/>
      <c r="I952" s="252"/>
      <c r="J952" s="252"/>
      <c r="K952" s="252"/>
      <c r="L952" s="252"/>
      <c r="M952" s="252"/>
      <c r="N952" s="252"/>
      <c r="O952" s="252"/>
      <c r="P952" s="252"/>
      <c r="Q952" s="252"/>
      <c r="R952" s="252"/>
      <c r="S952" s="252"/>
      <c r="T952" s="252"/>
      <c r="U952" s="252"/>
      <c r="V952" s="252"/>
      <c r="W952" s="252"/>
      <c r="X952" s="252"/>
      <c r="Y952" s="252"/>
      <c r="Z952" s="252"/>
    </row>
    <row r="953" ht="15.75" customHeight="1">
      <c r="A953" s="252"/>
      <c r="B953" s="273"/>
      <c r="C953" s="252"/>
      <c r="D953" s="252"/>
      <c r="E953" s="252"/>
      <c r="F953" s="252"/>
      <c r="G953" s="252"/>
      <c r="H953" s="252"/>
      <c r="I953" s="252"/>
      <c r="J953" s="252"/>
      <c r="K953" s="252"/>
      <c r="L953" s="252"/>
      <c r="M953" s="252"/>
      <c r="N953" s="252"/>
      <c r="O953" s="252"/>
      <c r="P953" s="252"/>
      <c r="Q953" s="252"/>
      <c r="R953" s="252"/>
      <c r="S953" s="252"/>
      <c r="T953" s="252"/>
      <c r="U953" s="252"/>
      <c r="V953" s="252"/>
      <c r="W953" s="252"/>
      <c r="X953" s="252"/>
      <c r="Y953" s="252"/>
      <c r="Z953" s="252"/>
    </row>
    <row r="954" ht="15.75" customHeight="1">
      <c r="A954" s="252"/>
      <c r="B954" s="273"/>
      <c r="C954" s="252"/>
      <c r="D954" s="252"/>
      <c r="E954" s="252"/>
      <c r="F954" s="252"/>
      <c r="G954" s="252"/>
      <c r="H954" s="252"/>
      <c r="I954" s="252"/>
      <c r="J954" s="252"/>
      <c r="K954" s="252"/>
      <c r="L954" s="252"/>
      <c r="M954" s="252"/>
      <c r="N954" s="252"/>
      <c r="O954" s="252"/>
      <c r="P954" s="252"/>
      <c r="Q954" s="252"/>
      <c r="R954" s="252"/>
      <c r="S954" s="252"/>
      <c r="T954" s="252"/>
      <c r="U954" s="252"/>
      <c r="V954" s="252"/>
      <c r="W954" s="252"/>
      <c r="X954" s="252"/>
      <c r="Y954" s="252"/>
      <c r="Z954" s="252"/>
    </row>
    <row r="955" ht="15.75" customHeight="1">
      <c r="A955" s="252"/>
      <c r="B955" s="273"/>
      <c r="C955" s="252"/>
      <c r="D955" s="252"/>
      <c r="E955" s="252"/>
      <c r="F955" s="252"/>
      <c r="G955" s="252"/>
      <c r="H955" s="252"/>
      <c r="I955" s="252"/>
      <c r="J955" s="252"/>
      <c r="K955" s="252"/>
      <c r="L955" s="252"/>
      <c r="M955" s="252"/>
      <c r="N955" s="252"/>
      <c r="O955" s="252"/>
      <c r="P955" s="252"/>
      <c r="Q955" s="252"/>
      <c r="R955" s="252"/>
      <c r="S955" s="252"/>
      <c r="T955" s="252"/>
      <c r="U955" s="252"/>
      <c r="V955" s="252"/>
      <c r="W955" s="252"/>
      <c r="X955" s="252"/>
      <c r="Y955" s="252"/>
      <c r="Z955" s="252"/>
    </row>
    <row r="956" ht="15.75" customHeight="1">
      <c r="A956" s="252"/>
      <c r="B956" s="273"/>
      <c r="C956" s="252"/>
      <c r="D956" s="252"/>
      <c r="E956" s="252"/>
      <c r="F956" s="252"/>
      <c r="G956" s="252"/>
      <c r="H956" s="252"/>
      <c r="I956" s="252"/>
      <c r="J956" s="252"/>
      <c r="K956" s="252"/>
      <c r="L956" s="252"/>
      <c r="M956" s="252"/>
      <c r="N956" s="252"/>
      <c r="O956" s="252"/>
      <c r="P956" s="252"/>
      <c r="Q956" s="252"/>
      <c r="R956" s="252"/>
      <c r="S956" s="252"/>
      <c r="T956" s="252"/>
      <c r="U956" s="252"/>
      <c r="V956" s="252"/>
      <c r="W956" s="252"/>
      <c r="X956" s="252"/>
      <c r="Y956" s="252"/>
      <c r="Z956" s="252"/>
    </row>
    <row r="957" ht="15.75" customHeight="1">
      <c r="A957" s="252"/>
      <c r="B957" s="273"/>
      <c r="C957" s="252"/>
      <c r="D957" s="252"/>
      <c r="E957" s="252"/>
      <c r="F957" s="252"/>
      <c r="G957" s="252"/>
      <c r="H957" s="252"/>
      <c r="I957" s="252"/>
      <c r="J957" s="252"/>
      <c r="K957" s="252"/>
      <c r="L957" s="252"/>
      <c r="M957" s="252"/>
      <c r="N957" s="252"/>
      <c r="O957" s="252"/>
      <c r="P957" s="252"/>
      <c r="Q957" s="252"/>
      <c r="R957" s="252"/>
      <c r="S957" s="252"/>
      <c r="T957" s="252"/>
      <c r="U957" s="252"/>
      <c r="V957" s="252"/>
      <c r="W957" s="252"/>
      <c r="X957" s="252"/>
      <c r="Y957" s="252"/>
      <c r="Z957" s="252"/>
    </row>
    <row r="958" ht="15.75" customHeight="1">
      <c r="A958" s="252"/>
      <c r="B958" s="273"/>
      <c r="C958" s="252"/>
      <c r="D958" s="252"/>
      <c r="E958" s="252"/>
      <c r="F958" s="252"/>
      <c r="G958" s="252"/>
      <c r="H958" s="252"/>
      <c r="I958" s="252"/>
      <c r="J958" s="252"/>
      <c r="K958" s="252"/>
      <c r="L958" s="252"/>
      <c r="M958" s="252"/>
      <c r="N958" s="252"/>
      <c r="O958" s="252"/>
      <c r="P958" s="252"/>
      <c r="Q958" s="252"/>
      <c r="R958" s="252"/>
      <c r="S958" s="252"/>
      <c r="T958" s="252"/>
      <c r="U958" s="252"/>
      <c r="V958" s="252"/>
      <c r="W958" s="252"/>
      <c r="X958" s="252"/>
      <c r="Y958" s="252"/>
      <c r="Z958" s="252"/>
    </row>
    <row r="959" ht="15.75" customHeight="1">
      <c r="A959" s="252"/>
      <c r="B959" s="273"/>
      <c r="C959" s="252"/>
      <c r="D959" s="252"/>
      <c r="E959" s="252"/>
      <c r="F959" s="252"/>
      <c r="G959" s="252"/>
      <c r="H959" s="252"/>
      <c r="I959" s="252"/>
      <c r="J959" s="252"/>
      <c r="K959" s="252"/>
      <c r="L959" s="252"/>
      <c r="M959" s="252"/>
      <c r="N959" s="252"/>
      <c r="O959" s="252"/>
      <c r="P959" s="252"/>
      <c r="Q959" s="252"/>
      <c r="R959" s="252"/>
      <c r="S959" s="252"/>
      <c r="T959" s="252"/>
      <c r="U959" s="252"/>
      <c r="V959" s="252"/>
      <c r="W959" s="252"/>
      <c r="X959" s="252"/>
      <c r="Y959" s="252"/>
      <c r="Z959" s="252"/>
    </row>
    <row r="960" ht="15.75" customHeight="1">
      <c r="A960" s="252"/>
      <c r="B960" s="273"/>
      <c r="C960" s="252"/>
      <c r="D960" s="252"/>
      <c r="E960" s="252"/>
      <c r="F960" s="252"/>
      <c r="G960" s="252"/>
      <c r="H960" s="252"/>
      <c r="I960" s="252"/>
      <c r="J960" s="252"/>
      <c r="K960" s="252"/>
      <c r="L960" s="252"/>
      <c r="M960" s="252"/>
      <c r="N960" s="252"/>
      <c r="O960" s="252"/>
      <c r="P960" s="252"/>
      <c r="Q960" s="252"/>
      <c r="R960" s="252"/>
      <c r="S960" s="252"/>
      <c r="T960" s="252"/>
      <c r="U960" s="252"/>
      <c r="V960" s="252"/>
      <c r="W960" s="252"/>
      <c r="X960" s="252"/>
      <c r="Y960" s="252"/>
      <c r="Z960" s="252"/>
    </row>
    <row r="961" ht="15.75" customHeight="1">
      <c r="A961" s="252"/>
      <c r="B961" s="273"/>
      <c r="C961" s="252"/>
      <c r="D961" s="252"/>
      <c r="E961" s="252"/>
      <c r="F961" s="252"/>
      <c r="G961" s="252"/>
      <c r="H961" s="252"/>
      <c r="I961" s="252"/>
      <c r="J961" s="252"/>
      <c r="K961" s="252"/>
      <c r="L961" s="252"/>
      <c r="M961" s="252"/>
      <c r="N961" s="252"/>
      <c r="O961" s="252"/>
      <c r="P961" s="252"/>
      <c r="Q961" s="252"/>
      <c r="R961" s="252"/>
      <c r="S961" s="252"/>
      <c r="T961" s="252"/>
      <c r="U961" s="252"/>
      <c r="V961" s="252"/>
      <c r="W961" s="252"/>
      <c r="X961" s="252"/>
      <c r="Y961" s="252"/>
      <c r="Z961" s="252"/>
    </row>
    <row r="962" ht="15.75" customHeight="1">
      <c r="A962" s="252"/>
      <c r="B962" s="273"/>
      <c r="C962" s="252"/>
      <c r="D962" s="252"/>
      <c r="E962" s="252"/>
      <c r="F962" s="252"/>
      <c r="G962" s="252"/>
      <c r="H962" s="252"/>
      <c r="I962" s="252"/>
      <c r="J962" s="252"/>
      <c r="K962" s="252"/>
      <c r="L962" s="252"/>
      <c r="M962" s="252"/>
      <c r="N962" s="252"/>
      <c r="O962" s="252"/>
      <c r="P962" s="252"/>
      <c r="Q962" s="252"/>
      <c r="R962" s="252"/>
      <c r="S962" s="252"/>
      <c r="T962" s="252"/>
      <c r="U962" s="252"/>
      <c r="V962" s="252"/>
      <c r="W962" s="252"/>
      <c r="X962" s="252"/>
      <c r="Y962" s="252"/>
      <c r="Z962" s="252"/>
    </row>
    <row r="963" ht="15.75" customHeight="1">
      <c r="A963" s="252"/>
      <c r="B963" s="273"/>
      <c r="C963" s="252"/>
      <c r="D963" s="252"/>
      <c r="E963" s="252"/>
      <c r="F963" s="252"/>
      <c r="G963" s="252"/>
      <c r="H963" s="252"/>
      <c r="I963" s="252"/>
      <c r="J963" s="252"/>
      <c r="K963" s="252"/>
      <c r="L963" s="252"/>
      <c r="M963" s="252"/>
      <c r="N963" s="252"/>
      <c r="O963" s="252"/>
      <c r="P963" s="252"/>
      <c r="Q963" s="252"/>
      <c r="R963" s="252"/>
      <c r="S963" s="252"/>
      <c r="T963" s="252"/>
      <c r="U963" s="252"/>
      <c r="V963" s="252"/>
      <c r="W963" s="252"/>
      <c r="X963" s="252"/>
      <c r="Y963" s="252"/>
      <c r="Z963" s="252"/>
    </row>
    <row r="964" ht="15.75" customHeight="1">
      <c r="A964" s="252"/>
      <c r="B964" s="273"/>
      <c r="C964" s="252"/>
      <c r="D964" s="252"/>
      <c r="E964" s="252"/>
      <c r="F964" s="252"/>
      <c r="G964" s="252"/>
      <c r="H964" s="252"/>
      <c r="I964" s="252"/>
      <c r="J964" s="252"/>
      <c r="K964" s="252"/>
      <c r="L964" s="252"/>
      <c r="M964" s="252"/>
      <c r="N964" s="252"/>
      <c r="O964" s="252"/>
      <c r="P964" s="252"/>
      <c r="Q964" s="252"/>
      <c r="R964" s="252"/>
      <c r="S964" s="252"/>
      <c r="T964" s="252"/>
      <c r="U964" s="252"/>
      <c r="V964" s="252"/>
      <c r="W964" s="252"/>
      <c r="X964" s="252"/>
      <c r="Y964" s="252"/>
      <c r="Z964" s="252"/>
    </row>
    <row r="965" ht="15.75" customHeight="1">
      <c r="A965" s="252"/>
      <c r="B965" s="273"/>
      <c r="C965" s="252"/>
      <c r="D965" s="252"/>
      <c r="E965" s="252"/>
      <c r="F965" s="252"/>
      <c r="G965" s="252"/>
      <c r="H965" s="252"/>
      <c r="I965" s="252"/>
      <c r="J965" s="252"/>
      <c r="K965" s="252"/>
      <c r="L965" s="252"/>
      <c r="M965" s="252"/>
      <c r="N965" s="252"/>
      <c r="O965" s="252"/>
      <c r="P965" s="252"/>
      <c r="Q965" s="252"/>
      <c r="R965" s="252"/>
      <c r="S965" s="252"/>
      <c r="T965" s="252"/>
      <c r="U965" s="252"/>
      <c r="V965" s="252"/>
      <c r="W965" s="252"/>
      <c r="X965" s="252"/>
      <c r="Y965" s="252"/>
      <c r="Z965" s="252"/>
    </row>
    <row r="966" ht="15.75" customHeight="1">
      <c r="A966" s="252"/>
      <c r="B966" s="273"/>
      <c r="C966" s="252"/>
      <c r="D966" s="252"/>
      <c r="E966" s="252"/>
      <c r="F966" s="252"/>
      <c r="G966" s="252"/>
      <c r="H966" s="252"/>
      <c r="I966" s="252"/>
      <c r="J966" s="252"/>
      <c r="K966" s="252"/>
      <c r="L966" s="252"/>
      <c r="M966" s="252"/>
      <c r="N966" s="252"/>
      <c r="O966" s="252"/>
      <c r="P966" s="252"/>
      <c r="Q966" s="252"/>
      <c r="R966" s="252"/>
      <c r="S966" s="252"/>
      <c r="T966" s="252"/>
      <c r="U966" s="252"/>
      <c r="V966" s="252"/>
      <c r="W966" s="252"/>
      <c r="X966" s="252"/>
      <c r="Y966" s="252"/>
      <c r="Z966" s="252"/>
    </row>
    <row r="967" ht="15.75" customHeight="1">
      <c r="A967" s="252"/>
      <c r="B967" s="273"/>
      <c r="C967" s="252"/>
      <c r="D967" s="252"/>
      <c r="E967" s="252"/>
      <c r="F967" s="252"/>
      <c r="G967" s="252"/>
      <c r="H967" s="252"/>
      <c r="I967" s="252"/>
      <c r="J967" s="252"/>
      <c r="K967" s="252"/>
      <c r="L967" s="252"/>
      <c r="M967" s="252"/>
      <c r="N967" s="252"/>
      <c r="O967" s="252"/>
      <c r="P967" s="252"/>
      <c r="Q967" s="252"/>
      <c r="R967" s="252"/>
      <c r="S967" s="252"/>
      <c r="T967" s="252"/>
      <c r="U967" s="252"/>
      <c r="V967" s="252"/>
      <c r="W967" s="252"/>
      <c r="X967" s="252"/>
      <c r="Y967" s="252"/>
      <c r="Z967" s="252"/>
    </row>
    <row r="968" ht="15.75" customHeight="1">
      <c r="A968" s="252"/>
      <c r="B968" s="273"/>
      <c r="C968" s="252"/>
      <c r="D968" s="252"/>
      <c r="E968" s="252"/>
      <c r="F968" s="252"/>
      <c r="G968" s="252"/>
      <c r="H968" s="252"/>
      <c r="I968" s="252"/>
      <c r="J968" s="252"/>
      <c r="K968" s="252"/>
      <c r="L968" s="252"/>
      <c r="M968" s="252"/>
      <c r="N968" s="252"/>
      <c r="O968" s="252"/>
      <c r="P968" s="252"/>
      <c r="Q968" s="252"/>
      <c r="R968" s="252"/>
      <c r="S968" s="252"/>
      <c r="T968" s="252"/>
      <c r="U968" s="252"/>
      <c r="V968" s="252"/>
      <c r="W968" s="252"/>
      <c r="X968" s="252"/>
      <c r="Y968" s="252"/>
      <c r="Z968" s="252"/>
    </row>
    <row r="969" ht="15.75" customHeight="1">
      <c r="A969" s="252"/>
      <c r="B969" s="273"/>
      <c r="C969" s="252"/>
      <c r="D969" s="252"/>
      <c r="E969" s="252"/>
      <c r="F969" s="252"/>
      <c r="G969" s="252"/>
      <c r="H969" s="252"/>
      <c r="I969" s="252"/>
      <c r="J969" s="252"/>
      <c r="K969" s="252"/>
      <c r="L969" s="252"/>
      <c r="M969" s="252"/>
      <c r="N969" s="252"/>
      <c r="O969" s="252"/>
      <c r="P969" s="252"/>
      <c r="Q969" s="252"/>
      <c r="R969" s="252"/>
      <c r="S969" s="252"/>
      <c r="T969" s="252"/>
      <c r="U969" s="252"/>
      <c r="V969" s="252"/>
      <c r="W969" s="252"/>
      <c r="X969" s="252"/>
      <c r="Y969" s="252"/>
      <c r="Z969" s="252"/>
    </row>
    <row r="970" ht="15.75" customHeight="1">
      <c r="A970" s="252"/>
      <c r="B970" s="273"/>
      <c r="C970" s="252"/>
      <c r="D970" s="252"/>
      <c r="E970" s="252"/>
      <c r="F970" s="252"/>
      <c r="G970" s="252"/>
      <c r="H970" s="252"/>
      <c r="I970" s="252"/>
      <c r="J970" s="252"/>
      <c r="K970" s="252"/>
      <c r="L970" s="252"/>
      <c r="M970" s="252"/>
      <c r="N970" s="252"/>
      <c r="O970" s="252"/>
      <c r="P970" s="252"/>
      <c r="Q970" s="252"/>
      <c r="R970" s="252"/>
      <c r="S970" s="252"/>
      <c r="T970" s="252"/>
      <c r="U970" s="252"/>
      <c r="V970" s="252"/>
      <c r="W970" s="252"/>
      <c r="X970" s="252"/>
      <c r="Y970" s="252"/>
      <c r="Z970" s="252"/>
    </row>
    <row r="971" ht="15.75" customHeight="1">
      <c r="A971" s="252"/>
      <c r="B971" s="273"/>
      <c r="C971" s="252"/>
      <c r="D971" s="252"/>
      <c r="E971" s="252"/>
      <c r="F971" s="252"/>
      <c r="G971" s="252"/>
      <c r="H971" s="252"/>
      <c r="I971" s="252"/>
      <c r="J971" s="252"/>
      <c r="K971" s="252"/>
      <c r="L971" s="252"/>
      <c r="M971" s="252"/>
      <c r="N971" s="252"/>
      <c r="O971" s="252"/>
      <c r="P971" s="252"/>
      <c r="Q971" s="252"/>
      <c r="R971" s="252"/>
      <c r="S971" s="252"/>
      <c r="T971" s="252"/>
      <c r="U971" s="252"/>
      <c r="V971" s="252"/>
      <c r="W971" s="252"/>
      <c r="X971" s="252"/>
      <c r="Y971" s="252"/>
      <c r="Z971" s="252"/>
    </row>
    <row r="972" ht="15.75" customHeight="1">
      <c r="A972" s="252"/>
      <c r="B972" s="273"/>
      <c r="C972" s="252"/>
      <c r="D972" s="252"/>
      <c r="E972" s="252"/>
      <c r="F972" s="252"/>
      <c r="G972" s="252"/>
      <c r="H972" s="252"/>
      <c r="I972" s="252"/>
      <c r="J972" s="252"/>
      <c r="K972" s="252"/>
      <c r="L972" s="252"/>
      <c r="M972" s="252"/>
      <c r="N972" s="252"/>
      <c r="O972" s="252"/>
      <c r="P972" s="252"/>
      <c r="Q972" s="252"/>
      <c r="R972" s="252"/>
      <c r="S972" s="252"/>
      <c r="T972" s="252"/>
      <c r="U972" s="252"/>
      <c r="V972" s="252"/>
      <c r="W972" s="252"/>
      <c r="X972" s="252"/>
      <c r="Y972" s="252"/>
      <c r="Z972" s="252"/>
    </row>
    <row r="973" ht="15.75" customHeight="1">
      <c r="A973" s="252"/>
      <c r="B973" s="273"/>
      <c r="C973" s="252"/>
      <c r="D973" s="252"/>
      <c r="E973" s="252"/>
      <c r="F973" s="252"/>
      <c r="G973" s="252"/>
      <c r="H973" s="252"/>
      <c r="I973" s="252"/>
      <c r="J973" s="252"/>
      <c r="K973" s="252"/>
      <c r="L973" s="252"/>
      <c r="M973" s="252"/>
      <c r="N973" s="252"/>
      <c r="O973" s="252"/>
      <c r="P973" s="252"/>
      <c r="Q973" s="252"/>
      <c r="R973" s="252"/>
      <c r="S973" s="252"/>
      <c r="T973" s="252"/>
      <c r="U973" s="252"/>
      <c r="V973" s="252"/>
      <c r="W973" s="252"/>
      <c r="X973" s="252"/>
      <c r="Y973" s="252"/>
      <c r="Z973" s="252"/>
    </row>
    <row r="974" ht="15.75" customHeight="1">
      <c r="A974" s="252"/>
      <c r="B974" s="273"/>
      <c r="C974" s="252"/>
      <c r="D974" s="252"/>
      <c r="E974" s="252"/>
      <c r="F974" s="252"/>
      <c r="G974" s="252"/>
      <c r="H974" s="252"/>
      <c r="I974" s="252"/>
      <c r="J974" s="252"/>
      <c r="K974" s="252"/>
      <c r="L974" s="252"/>
      <c r="M974" s="252"/>
      <c r="N974" s="252"/>
      <c r="O974" s="252"/>
      <c r="P974" s="252"/>
      <c r="Q974" s="252"/>
      <c r="R974" s="252"/>
      <c r="S974" s="252"/>
      <c r="T974" s="252"/>
      <c r="U974" s="252"/>
      <c r="V974" s="252"/>
      <c r="W974" s="252"/>
      <c r="X974" s="252"/>
      <c r="Y974" s="252"/>
      <c r="Z974" s="252"/>
    </row>
    <row r="975" ht="15.75" customHeight="1">
      <c r="A975" s="252"/>
      <c r="B975" s="273"/>
      <c r="C975" s="252"/>
      <c r="D975" s="252"/>
      <c r="E975" s="252"/>
      <c r="F975" s="252"/>
      <c r="G975" s="252"/>
      <c r="H975" s="252"/>
      <c r="I975" s="252"/>
      <c r="J975" s="252"/>
      <c r="K975" s="252"/>
      <c r="L975" s="252"/>
      <c r="M975" s="252"/>
      <c r="N975" s="252"/>
      <c r="O975" s="252"/>
      <c r="P975" s="252"/>
      <c r="Q975" s="252"/>
      <c r="R975" s="252"/>
      <c r="S975" s="252"/>
      <c r="T975" s="252"/>
      <c r="U975" s="252"/>
      <c r="V975" s="252"/>
      <c r="W975" s="252"/>
      <c r="X975" s="252"/>
      <c r="Y975" s="252"/>
      <c r="Z975" s="252"/>
    </row>
    <row r="976" ht="15.75" customHeight="1">
      <c r="A976" s="252"/>
      <c r="B976" s="273"/>
      <c r="C976" s="252"/>
      <c r="D976" s="252"/>
      <c r="E976" s="252"/>
      <c r="F976" s="252"/>
      <c r="G976" s="252"/>
      <c r="H976" s="252"/>
      <c r="I976" s="252"/>
      <c r="J976" s="252"/>
      <c r="K976" s="252"/>
      <c r="L976" s="252"/>
      <c r="M976" s="252"/>
      <c r="N976" s="252"/>
      <c r="O976" s="252"/>
      <c r="P976" s="252"/>
      <c r="Q976" s="252"/>
      <c r="R976" s="252"/>
      <c r="S976" s="252"/>
      <c r="T976" s="252"/>
      <c r="U976" s="252"/>
      <c r="V976" s="252"/>
      <c r="W976" s="252"/>
      <c r="X976" s="252"/>
      <c r="Y976" s="252"/>
      <c r="Z976" s="252"/>
    </row>
    <row r="977" ht="15.75" customHeight="1">
      <c r="A977" s="252"/>
      <c r="B977" s="273"/>
      <c r="C977" s="252"/>
      <c r="D977" s="252"/>
      <c r="E977" s="252"/>
      <c r="F977" s="252"/>
      <c r="G977" s="252"/>
      <c r="H977" s="252"/>
      <c r="I977" s="252"/>
      <c r="J977" s="252"/>
      <c r="K977" s="252"/>
      <c r="L977" s="252"/>
      <c r="M977" s="252"/>
      <c r="N977" s="252"/>
      <c r="O977" s="252"/>
      <c r="P977" s="252"/>
      <c r="Q977" s="252"/>
      <c r="R977" s="252"/>
      <c r="S977" s="252"/>
      <c r="T977" s="252"/>
      <c r="U977" s="252"/>
      <c r="V977" s="252"/>
      <c r="W977" s="252"/>
      <c r="X977" s="252"/>
      <c r="Y977" s="252"/>
      <c r="Z977" s="252"/>
    </row>
    <row r="978" ht="15.75" customHeight="1">
      <c r="A978" s="252"/>
      <c r="B978" s="273"/>
      <c r="C978" s="252"/>
      <c r="D978" s="252"/>
      <c r="E978" s="252"/>
      <c r="F978" s="252"/>
      <c r="G978" s="252"/>
      <c r="H978" s="252"/>
      <c r="I978" s="252"/>
      <c r="J978" s="252"/>
      <c r="K978" s="252"/>
      <c r="L978" s="252"/>
      <c r="M978" s="252"/>
      <c r="N978" s="252"/>
      <c r="O978" s="252"/>
      <c r="P978" s="252"/>
      <c r="Q978" s="252"/>
      <c r="R978" s="252"/>
      <c r="S978" s="252"/>
      <c r="T978" s="252"/>
      <c r="U978" s="252"/>
      <c r="V978" s="252"/>
      <c r="W978" s="252"/>
      <c r="X978" s="252"/>
      <c r="Y978" s="252"/>
      <c r="Z978" s="252"/>
    </row>
    <row r="979" ht="15.75" customHeight="1">
      <c r="A979" s="252"/>
      <c r="B979" s="273"/>
      <c r="C979" s="252"/>
      <c r="D979" s="252"/>
      <c r="E979" s="252"/>
      <c r="F979" s="252"/>
      <c r="G979" s="252"/>
      <c r="H979" s="252"/>
      <c r="I979" s="252"/>
      <c r="J979" s="252"/>
      <c r="K979" s="252"/>
      <c r="L979" s="252"/>
      <c r="M979" s="252"/>
      <c r="N979" s="252"/>
      <c r="O979" s="252"/>
      <c r="P979" s="252"/>
      <c r="Q979" s="252"/>
      <c r="R979" s="252"/>
      <c r="S979" s="252"/>
      <c r="T979" s="252"/>
      <c r="U979" s="252"/>
      <c r="V979" s="252"/>
      <c r="W979" s="252"/>
      <c r="X979" s="252"/>
      <c r="Y979" s="252"/>
      <c r="Z979" s="252"/>
    </row>
    <row r="980" ht="15.75" customHeight="1">
      <c r="A980" s="252"/>
      <c r="B980" s="273"/>
      <c r="C980" s="252"/>
      <c r="D980" s="252"/>
      <c r="E980" s="252"/>
      <c r="F980" s="252"/>
      <c r="G980" s="252"/>
      <c r="H980" s="252"/>
      <c r="I980" s="252"/>
      <c r="J980" s="252"/>
      <c r="K980" s="252"/>
      <c r="L980" s="252"/>
      <c r="M980" s="252"/>
      <c r="N980" s="252"/>
      <c r="O980" s="252"/>
      <c r="P980" s="252"/>
      <c r="Q980" s="252"/>
      <c r="R980" s="252"/>
      <c r="S980" s="252"/>
      <c r="T980" s="252"/>
      <c r="U980" s="252"/>
      <c r="V980" s="252"/>
      <c r="W980" s="252"/>
      <c r="X980" s="252"/>
      <c r="Y980" s="252"/>
      <c r="Z980" s="252"/>
    </row>
    <row r="981" ht="15.75" customHeight="1">
      <c r="A981" s="252"/>
      <c r="B981" s="273"/>
      <c r="C981" s="252"/>
      <c r="D981" s="252"/>
      <c r="E981" s="252"/>
      <c r="F981" s="252"/>
      <c r="G981" s="252"/>
      <c r="H981" s="252"/>
      <c r="I981" s="252"/>
      <c r="J981" s="252"/>
      <c r="K981" s="252"/>
      <c r="L981" s="252"/>
      <c r="M981" s="252"/>
      <c r="N981" s="252"/>
      <c r="O981" s="252"/>
      <c r="P981" s="252"/>
      <c r="Q981" s="252"/>
      <c r="R981" s="252"/>
      <c r="S981" s="252"/>
      <c r="T981" s="252"/>
      <c r="U981" s="252"/>
      <c r="V981" s="252"/>
      <c r="W981" s="252"/>
      <c r="X981" s="252"/>
      <c r="Y981" s="252"/>
      <c r="Z981" s="252"/>
    </row>
    <row r="982" ht="15.75" customHeight="1">
      <c r="A982" s="252"/>
      <c r="B982" s="273"/>
      <c r="C982" s="252"/>
      <c r="D982" s="252"/>
      <c r="E982" s="252"/>
      <c r="F982" s="252"/>
      <c r="G982" s="252"/>
      <c r="H982" s="252"/>
      <c r="I982" s="252"/>
      <c r="J982" s="252"/>
      <c r="K982" s="252"/>
      <c r="L982" s="252"/>
      <c r="M982" s="252"/>
      <c r="N982" s="252"/>
      <c r="O982" s="252"/>
      <c r="P982" s="252"/>
      <c r="Q982" s="252"/>
      <c r="R982" s="252"/>
      <c r="S982" s="252"/>
      <c r="T982" s="252"/>
      <c r="U982" s="252"/>
      <c r="V982" s="252"/>
      <c r="W982" s="252"/>
      <c r="X982" s="252"/>
      <c r="Y982" s="252"/>
      <c r="Z982" s="252"/>
    </row>
    <row r="983" ht="15.75" customHeight="1">
      <c r="A983" s="252"/>
      <c r="B983" s="273"/>
      <c r="C983" s="252"/>
      <c r="D983" s="252"/>
      <c r="E983" s="252"/>
      <c r="F983" s="252"/>
      <c r="G983" s="252"/>
      <c r="H983" s="252"/>
      <c r="I983" s="252"/>
      <c r="J983" s="252"/>
      <c r="K983" s="252"/>
      <c r="L983" s="252"/>
      <c r="M983" s="252"/>
      <c r="N983" s="252"/>
      <c r="O983" s="252"/>
      <c r="P983" s="252"/>
      <c r="Q983" s="252"/>
      <c r="R983" s="252"/>
      <c r="S983" s="252"/>
      <c r="T983" s="252"/>
      <c r="U983" s="252"/>
      <c r="V983" s="252"/>
      <c r="W983" s="252"/>
      <c r="X983" s="252"/>
      <c r="Y983" s="252"/>
      <c r="Z983" s="252"/>
    </row>
    <row r="984" ht="15.75" customHeight="1">
      <c r="A984" s="252"/>
      <c r="B984" s="273"/>
      <c r="C984" s="252"/>
      <c r="D984" s="252"/>
      <c r="E984" s="252"/>
      <c r="F984" s="252"/>
      <c r="G984" s="252"/>
      <c r="H984" s="252"/>
      <c r="I984" s="252"/>
      <c r="J984" s="252"/>
      <c r="K984" s="252"/>
      <c r="L984" s="252"/>
      <c r="M984" s="252"/>
      <c r="N984" s="252"/>
      <c r="O984" s="252"/>
      <c r="P984" s="252"/>
      <c r="Q984" s="252"/>
      <c r="R984" s="252"/>
      <c r="S984" s="252"/>
      <c r="T984" s="252"/>
      <c r="U984" s="252"/>
      <c r="V984" s="252"/>
      <c r="W984" s="252"/>
      <c r="X984" s="252"/>
      <c r="Y984" s="252"/>
      <c r="Z984" s="252"/>
    </row>
    <row r="985" ht="15.75" customHeight="1">
      <c r="A985" s="252"/>
      <c r="B985" s="273"/>
      <c r="C985" s="252"/>
      <c r="D985" s="252"/>
      <c r="E985" s="252"/>
      <c r="F985" s="252"/>
      <c r="G985" s="252"/>
      <c r="H985" s="252"/>
      <c r="I985" s="252"/>
      <c r="J985" s="252"/>
      <c r="K985" s="252"/>
      <c r="L985" s="252"/>
      <c r="M985" s="252"/>
      <c r="N985" s="252"/>
      <c r="O985" s="252"/>
      <c r="P985" s="252"/>
      <c r="Q985" s="252"/>
      <c r="R985" s="252"/>
      <c r="S985" s="252"/>
      <c r="T985" s="252"/>
      <c r="U985" s="252"/>
      <c r="V985" s="252"/>
      <c r="W985" s="252"/>
      <c r="X985" s="252"/>
      <c r="Y985" s="252"/>
      <c r="Z985" s="252"/>
    </row>
    <row r="986" ht="15.75" customHeight="1">
      <c r="A986" s="252"/>
      <c r="B986" s="273"/>
      <c r="C986" s="252"/>
      <c r="D986" s="252"/>
      <c r="E986" s="252"/>
      <c r="F986" s="252"/>
      <c r="G986" s="252"/>
      <c r="H986" s="252"/>
      <c r="I986" s="252"/>
      <c r="J986" s="252"/>
      <c r="K986" s="252"/>
      <c r="L986" s="252"/>
      <c r="M986" s="252"/>
      <c r="N986" s="252"/>
      <c r="O986" s="252"/>
      <c r="P986" s="252"/>
      <c r="Q986" s="252"/>
      <c r="R986" s="252"/>
      <c r="S986" s="252"/>
      <c r="T986" s="252"/>
      <c r="U986" s="252"/>
      <c r="V986" s="252"/>
      <c r="W986" s="252"/>
      <c r="X986" s="252"/>
      <c r="Y986" s="252"/>
      <c r="Z986" s="252"/>
    </row>
    <row r="987" ht="15.75" customHeight="1">
      <c r="A987" s="252"/>
      <c r="B987" s="273"/>
      <c r="C987" s="252"/>
      <c r="D987" s="252"/>
      <c r="E987" s="252"/>
      <c r="F987" s="252"/>
      <c r="G987" s="252"/>
      <c r="H987" s="252"/>
      <c r="I987" s="252"/>
      <c r="J987" s="252"/>
      <c r="K987" s="252"/>
      <c r="L987" s="252"/>
      <c r="M987" s="252"/>
      <c r="N987" s="252"/>
      <c r="O987" s="252"/>
      <c r="P987" s="252"/>
      <c r="Q987" s="252"/>
      <c r="R987" s="252"/>
      <c r="S987" s="252"/>
      <c r="T987" s="252"/>
      <c r="U987" s="252"/>
      <c r="V987" s="252"/>
      <c r="W987" s="252"/>
      <c r="X987" s="252"/>
      <c r="Y987" s="252"/>
      <c r="Z987" s="252"/>
    </row>
    <row r="988" ht="15.75" customHeight="1">
      <c r="A988" s="252"/>
      <c r="B988" s="273"/>
      <c r="C988" s="252"/>
      <c r="D988" s="252"/>
      <c r="E988" s="252"/>
      <c r="F988" s="252"/>
      <c r="G988" s="252"/>
      <c r="H988" s="252"/>
      <c r="I988" s="252"/>
      <c r="J988" s="252"/>
      <c r="K988" s="252"/>
      <c r="L988" s="252"/>
      <c r="M988" s="252"/>
      <c r="N988" s="252"/>
      <c r="O988" s="252"/>
      <c r="P988" s="252"/>
      <c r="Q988" s="252"/>
      <c r="R988" s="252"/>
      <c r="S988" s="252"/>
      <c r="T988" s="252"/>
      <c r="U988" s="252"/>
      <c r="V988" s="252"/>
      <c r="W988" s="252"/>
      <c r="X988" s="252"/>
      <c r="Y988" s="252"/>
      <c r="Z988" s="252"/>
    </row>
    <row r="989" ht="15.75" customHeight="1">
      <c r="A989" s="252"/>
      <c r="B989" s="273"/>
      <c r="C989" s="252"/>
      <c r="D989" s="252"/>
      <c r="E989" s="252"/>
      <c r="F989" s="252"/>
      <c r="G989" s="252"/>
      <c r="H989" s="252"/>
      <c r="I989" s="252"/>
      <c r="J989" s="252"/>
      <c r="K989" s="252"/>
      <c r="L989" s="252"/>
      <c r="M989" s="252"/>
      <c r="N989" s="252"/>
      <c r="O989" s="252"/>
      <c r="P989" s="252"/>
      <c r="Q989" s="252"/>
      <c r="R989" s="252"/>
      <c r="S989" s="252"/>
      <c r="T989" s="252"/>
      <c r="U989" s="252"/>
      <c r="V989" s="252"/>
      <c r="W989" s="252"/>
      <c r="X989" s="252"/>
      <c r="Y989" s="252"/>
      <c r="Z989" s="252"/>
    </row>
    <row r="990" ht="15.75" customHeight="1">
      <c r="A990" s="252"/>
      <c r="B990" s="273"/>
      <c r="C990" s="252"/>
      <c r="D990" s="252"/>
      <c r="E990" s="252"/>
      <c r="F990" s="252"/>
      <c r="G990" s="252"/>
      <c r="H990" s="252"/>
      <c r="I990" s="252"/>
      <c r="J990" s="252"/>
      <c r="K990" s="252"/>
      <c r="L990" s="252"/>
      <c r="M990" s="252"/>
      <c r="N990" s="252"/>
      <c r="O990" s="252"/>
      <c r="P990" s="252"/>
      <c r="Q990" s="252"/>
      <c r="R990" s="252"/>
      <c r="S990" s="252"/>
      <c r="T990" s="252"/>
      <c r="U990" s="252"/>
      <c r="V990" s="252"/>
      <c r="W990" s="252"/>
      <c r="X990" s="252"/>
      <c r="Y990" s="252"/>
      <c r="Z990" s="252"/>
    </row>
    <row r="991" ht="15.75" customHeight="1">
      <c r="A991" s="252"/>
      <c r="B991" s="273"/>
      <c r="C991" s="252"/>
      <c r="D991" s="252"/>
      <c r="E991" s="252"/>
      <c r="F991" s="252"/>
      <c r="G991" s="252"/>
      <c r="H991" s="252"/>
      <c r="I991" s="252"/>
      <c r="J991" s="252"/>
      <c r="K991" s="252"/>
      <c r="L991" s="252"/>
      <c r="M991" s="252"/>
      <c r="N991" s="252"/>
      <c r="O991" s="252"/>
      <c r="P991" s="252"/>
      <c r="Q991" s="252"/>
      <c r="R991" s="252"/>
      <c r="S991" s="252"/>
      <c r="T991" s="252"/>
      <c r="U991" s="252"/>
      <c r="V991" s="252"/>
      <c r="W991" s="252"/>
      <c r="X991" s="252"/>
      <c r="Y991" s="252"/>
      <c r="Z991" s="252"/>
    </row>
    <row r="992" ht="15.75" customHeight="1">
      <c r="A992" s="252"/>
      <c r="B992" s="273"/>
      <c r="C992" s="252"/>
      <c r="D992" s="252"/>
      <c r="E992" s="252"/>
      <c r="F992" s="252"/>
      <c r="G992" s="252"/>
      <c r="H992" s="252"/>
      <c r="I992" s="252"/>
      <c r="J992" s="252"/>
      <c r="K992" s="252"/>
      <c r="L992" s="252"/>
      <c r="M992" s="252"/>
      <c r="N992" s="252"/>
      <c r="O992" s="252"/>
      <c r="P992" s="252"/>
      <c r="Q992" s="252"/>
      <c r="R992" s="252"/>
      <c r="S992" s="252"/>
      <c r="T992" s="252"/>
      <c r="U992" s="252"/>
      <c r="V992" s="252"/>
      <c r="W992" s="252"/>
      <c r="X992" s="252"/>
      <c r="Y992" s="252"/>
      <c r="Z992" s="252"/>
    </row>
    <row r="993" ht="15.75" customHeight="1">
      <c r="A993" s="252"/>
      <c r="B993" s="273"/>
      <c r="C993" s="252"/>
      <c r="D993" s="252"/>
      <c r="E993" s="252"/>
      <c r="F993" s="252"/>
      <c r="G993" s="252"/>
      <c r="H993" s="252"/>
      <c r="I993" s="252"/>
      <c r="J993" s="252"/>
      <c r="K993" s="252"/>
      <c r="L993" s="252"/>
      <c r="M993" s="252"/>
      <c r="N993" s="252"/>
      <c r="O993" s="252"/>
      <c r="P993" s="252"/>
      <c r="Q993" s="252"/>
      <c r="R993" s="252"/>
      <c r="S993" s="252"/>
      <c r="T993" s="252"/>
      <c r="U993" s="252"/>
      <c r="V993" s="252"/>
      <c r="W993" s="252"/>
      <c r="X993" s="252"/>
      <c r="Y993" s="252"/>
      <c r="Z993" s="252"/>
    </row>
    <row r="994" ht="15.75" customHeight="1">
      <c r="A994" s="252"/>
      <c r="B994" s="273"/>
      <c r="C994" s="252"/>
      <c r="D994" s="252"/>
      <c r="E994" s="252"/>
      <c r="F994" s="252"/>
      <c r="G994" s="252"/>
      <c r="H994" s="252"/>
      <c r="I994" s="252"/>
      <c r="J994" s="252"/>
      <c r="K994" s="252"/>
      <c r="L994" s="252"/>
      <c r="M994" s="252"/>
      <c r="N994" s="252"/>
      <c r="O994" s="252"/>
      <c r="P994" s="252"/>
      <c r="Q994" s="252"/>
      <c r="R994" s="252"/>
      <c r="S994" s="252"/>
      <c r="T994" s="252"/>
      <c r="U994" s="252"/>
      <c r="V994" s="252"/>
      <c r="W994" s="252"/>
      <c r="X994" s="252"/>
      <c r="Y994" s="252"/>
      <c r="Z994" s="252"/>
    </row>
    <row r="995" ht="15.75" customHeight="1">
      <c r="A995" s="252"/>
      <c r="B995" s="273"/>
      <c r="C995" s="252"/>
      <c r="D995" s="252"/>
      <c r="E995" s="252"/>
      <c r="F995" s="252"/>
      <c r="G995" s="252"/>
      <c r="H995" s="252"/>
      <c r="I995" s="252"/>
      <c r="J995" s="252"/>
      <c r="K995" s="252"/>
      <c r="L995" s="252"/>
      <c r="M995" s="252"/>
      <c r="N995" s="252"/>
      <c r="O995" s="252"/>
      <c r="P995" s="252"/>
      <c r="Q995" s="252"/>
      <c r="R995" s="252"/>
      <c r="S995" s="252"/>
      <c r="T995" s="252"/>
      <c r="U995" s="252"/>
      <c r="V995" s="252"/>
      <c r="W995" s="252"/>
      <c r="X995" s="252"/>
      <c r="Y995" s="252"/>
      <c r="Z995" s="252"/>
    </row>
    <row r="996" ht="15.75" customHeight="1">
      <c r="A996" s="252"/>
      <c r="B996" s="273"/>
      <c r="C996" s="252"/>
      <c r="D996" s="252"/>
      <c r="E996" s="252"/>
      <c r="F996" s="252"/>
      <c r="G996" s="252"/>
      <c r="H996" s="252"/>
      <c r="I996" s="252"/>
      <c r="J996" s="252"/>
      <c r="K996" s="252"/>
      <c r="L996" s="252"/>
      <c r="M996" s="252"/>
      <c r="N996" s="252"/>
      <c r="O996" s="252"/>
      <c r="P996" s="252"/>
      <c r="Q996" s="252"/>
      <c r="R996" s="252"/>
      <c r="S996" s="252"/>
      <c r="T996" s="252"/>
      <c r="U996" s="252"/>
      <c r="V996" s="252"/>
      <c r="W996" s="252"/>
      <c r="X996" s="252"/>
      <c r="Y996" s="252"/>
      <c r="Z996" s="252"/>
    </row>
    <row r="997" ht="15.75" customHeight="1">
      <c r="A997" s="252"/>
      <c r="B997" s="273"/>
      <c r="C997" s="252"/>
      <c r="D997" s="252"/>
      <c r="E997" s="252"/>
      <c r="F997" s="252"/>
      <c r="G997" s="252"/>
      <c r="H997" s="252"/>
      <c r="I997" s="252"/>
      <c r="J997" s="252"/>
      <c r="K997" s="252"/>
      <c r="L997" s="252"/>
      <c r="M997" s="252"/>
      <c r="N997" s="252"/>
      <c r="O997" s="252"/>
      <c r="P997" s="252"/>
      <c r="Q997" s="252"/>
      <c r="R997" s="252"/>
      <c r="S997" s="252"/>
      <c r="T997" s="252"/>
      <c r="U997" s="252"/>
      <c r="V997" s="252"/>
      <c r="W997" s="252"/>
      <c r="X997" s="252"/>
      <c r="Y997" s="252"/>
      <c r="Z997" s="252"/>
    </row>
    <row r="998" ht="15.75" customHeight="1">
      <c r="A998" s="252"/>
      <c r="B998" s="273"/>
      <c r="C998" s="252"/>
      <c r="D998" s="252"/>
      <c r="E998" s="252"/>
      <c r="F998" s="252"/>
      <c r="G998" s="252"/>
      <c r="H998" s="252"/>
      <c r="I998" s="252"/>
      <c r="J998" s="252"/>
      <c r="K998" s="252"/>
      <c r="L998" s="252"/>
      <c r="M998" s="252"/>
      <c r="N998" s="252"/>
      <c r="O998" s="252"/>
      <c r="P998" s="252"/>
      <c r="Q998" s="252"/>
      <c r="R998" s="252"/>
      <c r="S998" s="252"/>
      <c r="T998" s="252"/>
      <c r="U998" s="252"/>
      <c r="V998" s="252"/>
      <c r="W998" s="252"/>
      <c r="X998" s="252"/>
      <c r="Y998" s="252"/>
      <c r="Z998" s="252"/>
    </row>
    <row r="999" ht="15.75" customHeight="1">
      <c r="A999" s="252"/>
      <c r="B999" s="273"/>
      <c r="C999" s="252"/>
      <c r="D999" s="252"/>
      <c r="E999" s="252"/>
      <c r="F999" s="252"/>
      <c r="G999" s="252"/>
      <c r="H999" s="252"/>
      <c r="I999" s="252"/>
      <c r="J999" s="252"/>
      <c r="K999" s="252"/>
      <c r="L999" s="252"/>
      <c r="M999" s="252"/>
      <c r="N999" s="252"/>
      <c r="O999" s="252"/>
      <c r="P999" s="252"/>
      <c r="Q999" s="252"/>
      <c r="R999" s="252"/>
      <c r="S999" s="252"/>
      <c r="T999" s="252"/>
      <c r="U999" s="252"/>
      <c r="V999" s="252"/>
      <c r="W999" s="252"/>
      <c r="X999" s="252"/>
      <c r="Y999" s="252"/>
      <c r="Z999" s="252"/>
    </row>
    <row r="1000" ht="15.75" customHeight="1">
      <c r="A1000" s="252"/>
      <c r="B1000" s="273"/>
      <c r="C1000" s="252"/>
      <c r="D1000" s="252"/>
      <c r="E1000" s="252"/>
      <c r="F1000" s="252"/>
      <c r="G1000" s="252"/>
      <c r="H1000" s="252"/>
      <c r="I1000" s="252"/>
      <c r="J1000" s="252"/>
      <c r="K1000" s="252"/>
      <c r="L1000" s="252"/>
      <c r="M1000" s="252"/>
      <c r="N1000" s="252"/>
      <c r="O1000" s="252"/>
      <c r="P1000" s="252"/>
      <c r="Q1000" s="252"/>
      <c r="R1000" s="252"/>
      <c r="S1000" s="252"/>
      <c r="T1000" s="252"/>
      <c r="U1000" s="252"/>
      <c r="V1000" s="252"/>
      <c r="W1000" s="252"/>
      <c r="X1000" s="252"/>
      <c r="Y1000" s="252"/>
      <c r="Z1000" s="252"/>
    </row>
  </sheetData>
  <mergeCells count="33">
    <mergeCell ref="O1:P1"/>
    <mergeCell ref="Q1:R1"/>
    <mergeCell ref="S1:T1"/>
    <mergeCell ref="A1:B1"/>
    <mergeCell ref="C1:D1"/>
    <mergeCell ref="E1:F1"/>
    <mergeCell ref="G1:H1"/>
    <mergeCell ref="I1:J1"/>
    <mergeCell ref="K1:L1"/>
    <mergeCell ref="M1:N1"/>
    <mergeCell ref="O2:P2"/>
    <mergeCell ref="Q2:R2"/>
    <mergeCell ref="S2:T2"/>
    <mergeCell ref="C2:D2"/>
    <mergeCell ref="E2:F2"/>
    <mergeCell ref="G2:H2"/>
    <mergeCell ref="I2:J2"/>
    <mergeCell ref="K2:L2"/>
    <mergeCell ref="M2:N2"/>
    <mergeCell ref="A7:T7"/>
    <mergeCell ref="M17:N17"/>
    <mergeCell ref="O17:P17"/>
    <mergeCell ref="Q17:R17"/>
    <mergeCell ref="S17:T17"/>
    <mergeCell ref="A18:T18"/>
    <mergeCell ref="A28:T28"/>
    <mergeCell ref="A2:B2"/>
    <mergeCell ref="A17:B17"/>
    <mergeCell ref="C17:D17"/>
    <mergeCell ref="E17:F17"/>
    <mergeCell ref="G17:H17"/>
    <mergeCell ref="I17:J17"/>
    <mergeCell ref="K17:L17"/>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01" t="s">
        <v>5382</v>
      </c>
      <c r="B1" s="201" t="s">
        <v>39</v>
      </c>
      <c r="C1" s="201" t="s">
        <v>40</v>
      </c>
      <c r="D1" s="201" t="s">
        <v>41</v>
      </c>
      <c r="E1" s="201" t="s">
        <v>42</v>
      </c>
      <c r="F1" s="210"/>
      <c r="G1" s="210"/>
      <c r="H1" s="204" t="s">
        <v>116</v>
      </c>
      <c r="I1" s="204"/>
      <c r="J1" s="210"/>
      <c r="K1" s="210"/>
      <c r="L1" s="210"/>
      <c r="M1" s="210"/>
      <c r="N1" s="210"/>
      <c r="O1" s="210"/>
      <c r="P1" s="210"/>
      <c r="Q1" s="210"/>
      <c r="R1" s="210"/>
      <c r="S1" s="210"/>
      <c r="T1" s="210"/>
      <c r="U1" s="210"/>
      <c r="V1" s="210"/>
      <c r="W1" s="210"/>
      <c r="X1" s="210"/>
      <c r="Y1" s="210"/>
    </row>
    <row r="2">
      <c r="A2" s="205" t="s">
        <v>13</v>
      </c>
      <c r="B2" s="205" t="s">
        <v>5383</v>
      </c>
      <c r="C2" s="280">
        <v>15.0</v>
      </c>
      <c r="D2" s="280">
        <v>1.0</v>
      </c>
      <c r="E2" s="280">
        <v>0.0</v>
      </c>
      <c r="F2" s="210"/>
      <c r="G2" s="210"/>
      <c r="H2" s="210"/>
      <c r="I2" s="210"/>
      <c r="J2" s="210"/>
      <c r="K2" s="210"/>
      <c r="L2" s="210"/>
      <c r="M2" s="210"/>
      <c r="N2" s="210"/>
      <c r="O2" s="210"/>
      <c r="P2" s="210"/>
      <c r="Q2" s="210"/>
      <c r="R2" s="210"/>
      <c r="S2" s="210"/>
      <c r="T2" s="210"/>
      <c r="U2" s="210"/>
      <c r="V2" s="210"/>
      <c r="W2" s="210"/>
      <c r="X2" s="210"/>
      <c r="Y2" s="210"/>
    </row>
    <row r="3">
      <c r="A3" s="205" t="s">
        <v>13</v>
      </c>
      <c r="B3" s="205" t="s">
        <v>5384</v>
      </c>
      <c r="C3" s="280">
        <v>7.0</v>
      </c>
      <c r="D3" s="280">
        <v>1.0</v>
      </c>
      <c r="E3" s="280">
        <v>2.0</v>
      </c>
      <c r="F3" s="210"/>
      <c r="G3" s="210"/>
      <c r="H3" s="210"/>
      <c r="I3" s="210"/>
      <c r="J3" s="210"/>
      <c r="K3" s="210"/>
      <c r="L3" s="210"/>
      <c r="M3" s="210"/>
      <c r="N3" s="210"/>
      <c r="O3" s="210"/>
      <c r="P3" s="210"/>
      <c r="Q3" s="210"/>
      <c r="R3" s="210"/>
      <c r="S3" s="210"/>
      <c r="T3" s="210"/>
      <c r="U3" s="210"/>
      <c r="V3" s="210"/>
      <c r="W3" s="210"/>
      <c r="X3" s="210"/>
      <c r="Y3" s="210"/>
    </row>
    <row r="4">
      <c r="A4" s="205" t="s">
        <v>13</v>
      </c>
      <c r="B4" s="205" t="s">
        <v>5385</v>
      </c>
      <c r="C4" s="280">
        <v>299.0</v>
      </c>
      <c r="D4" s="280">
        <v>5.0</v>
      </c>
      <c r="E4" s="280">
        <v>47.0</v>
      </c>
      <c r="F4" s="210"/>
      <c r="G4" s="210"/>
      <c r="H4" s="210"/>
      <c r="I4" s="210"/>
      <c r="J4" s="210"/>
      <c r="K4" s="210"/>
      <c r="L4" s="210"/>
      <c r="M4" s="210"/>
      <c r="N4" s="210"/>
      <c r="O4" s="210"/>
      <c r="P4" s="210"/>
      <c r="Q4" s="210"/>
      <c r="R4" s="210"/>
      <c r="S4" s="210"/>
      <c r="T4" s="210"/>
      <c r="U4" s="210"/>
      <c r="V4" s="210"/>
      <c r="W4" s="210"/>
      <c r="X4" s="210"/>
      <c r="Y4" s="210"/>
    </row>
    <row r="5">
      <c r="A5" s="205" t="s">
        <v>13</v>
      </c>
      <c r="B5" s="205" t="s">
        <v>5386</v>
      </c>
      <c r="C5" s="280">
        <v>19.0</v>
      </c>
      <c r="D5" s="280">
        <v>2.0</v>
      </c>
      <c r="E5" s="280">
        <v>2.0</v>
      </c>
      <c r="F5" s="210"/>
      <c r="G5" s="210"/>
      <c r="H5" s="210"/>
      <c r="I5" s="210"/>
      <c r="J5" s="210"/>
      <c r="K5" s="210"/>
      <c r="L5" s="210"/>
      <c r="M5" s="210"/>
      <c r="N5" s="210"/>
      <c r="O5" s="210"/>
      <c r="P5" s="210"/>
      <c r="Q5" s="210"/>
      <c r="R5" s="210"/>
      <c r="S5" s="210"/>
      <c r="T5" s="210"/>
      <c r="U5" s="210"/>
      <c r="V5" s="210"/>
      <c r="W5" s="210"/>
      <c r="X5" s="210"/>
      <c r="Y5" s="210"/>
    </row>
    <row r="6">
      <c r="A6" s="205" t="s">
        <v>13</v>
      </c>
      <c r="B6" s="205" t="s">
        <v>5387</v>
      </c>
      <c r="C6" s="280">
        <v>43.0</v>
      </c>
      <c r="D6" s="280">
        <v>1.0</v>
      </c>
      <c r="E6" s="280">
        <v>11.0</v>
      </c>
      <c r="F6" s="210"/>
      <c r="G6" s="210"/>
      <c r="H6" s="210"/>
      <c r="I6" s="210"/>
      <c r="J6" s="210"/>
      <c r="K6" s="210"/>
      <c r="L6" s="210"/>
      <c r="M6" s="210"/>
      <c r="N6" s="210"/>
      <c r="O6" s="210"/>
      <c r="P6" s="210"/>
      <c r="Q6" s="210"/>
      <c r="R6" s="210"/>
      <c r="S6" s="210"/>
      <c r="T6" s="210"/>
      <c r="U6" s="210"/>
      <c r="V6" s="210"/>
      <c r="W6" s="210"/>
      <c r="X6" s="210"/>
      <c r="Y6" s="210"/>
    </row>
    <row r="7">
      <c r="A7" s="205" t="s">
        <v>13</v>
      </c>
      <c r="B7" s="205" t="s">
        <v>5388</v>
      </c>
      <c r="C7" s="280">
        <v>126.0</v>
      </c>
      <c r="D7" s="280">
        <v>5.0</v>
      </c>
      <c r="E7" s="280">
        <v>6.0</v>
      </c>
      <c r="F7" s="210"/>
      <c r="G7" s="210"/>
      <c r="H7" s="210"/>
      <c r="I7" s="210"/>
      <c r="J7" s="210"/>
      <c r="K7" s="210"/>
      <c r="L7" s="210"/>
      <c r="M7" s="210"/>
      <c r="N7" s="210"/>
      <c r="O7" s="210"/>
      <c r="P7" s="210"/>
      <c r="Q7" s="210"/>
      <c r="R7" s="210"/>
      <c r="S7" s="210"/>
      <c r="T7" s="210"/>
      <c r="U7" s="210"/>
      <c r="V7" s="210"/>
      <c r="W7" s="210"/>
      <c r="X7" s="210"/>
      <c r="Y7" s="210"/>
    </row>
    <row r="8">
      <c r="A8" s="205" t="s">
        <v>13</v>
      </c>
      <c r="B8" s="205" t="s">
        <v>5389</v>
      </c>
      <c r="C8" s="280">
        <v>22.0</v>
      </c>
      <c r="D8" s="280">
        <v>1.0</v>
      </c>
      <c r="E8" s="280">
        <v>7.0</v>
      </c>
      <c r="F8" s="210"/>
      <c r="G8" s="210"/>
      <c r="H8" s="210"/>
      <c r="I8" s="210"/>
      <c r="J8" s="210"/>
      <c r="K8" s="210"/>
      <c r="L8" s="210"/>
      <c r="M8" s="210"/>
      <c r="N8" s="210"/>
      <c r="O8" s="210"/>
      <c r="P8" s="210"/>
      <c r="Q8" s="210"/>
      <c r="R8" s="210"/>
      <c r="S8" s="210"/>
      <c r="T8" s="210"/>
      <c r="U8" s="210"/>
      <c r="V8" s="210"/>
      <c r="W8" s="210"/>
      <c r="X8" s="210"/>
      <c r="Y8" s="210"/>
    </row>
    <row r="9">
      <c r="A9" s="205" t="s">
        <v>385</v>
      </c>
      <c r="B9" s="205" t="s">
        <v>5384</v>
      </c>
      <c r="C9" s="280">
        <v>126.0</v>
      </c>
      <c r="D9" s="280">
        <v>4.0</v>
      </c>
      <c r="E9" s="280">
        <v>13.0</v>
      </c>
      <c r="F9" s="210"/>
      <c r="G9" s="210"/>
      <c r="H9" s="210"/>
      <c r="I9" s="210"/>
      <c r="J9" s="210"/>
      <c r="K9" s="210"/>
      <c r="L9" s="210"/>
      <c r="M9" s="210"/>
      <c r="N9" s="210"/>
      <c r="O9" s="210"/>
      <c r="P9" s="210"/>
      <c r="Q9" s="210"/>
      <c r="R9" s="210"/>
      <c r="S9" s="210"/>
      <c r="T9" s="210"/>
      <c r="U9" s="210"/>
      <c r="V9" s="210"/>
      <c r="W9" s="210"/>
      <c r="X9" s="210"/>
      <c r="Y9" s="210"/>
    </row>
    <row r="10">
      <c r="A10" s="205" t="s">
        <v>385</v>
      </c>
      <c r="B10" s="205" t="s">
        <v>5386</v>
      </c>
      <c r="C10" s="280">
        <v>59.0</v>
      </c>
      <c r="D10" s="280">
        <v>2.0</v>
      </c>
      <c r="E10" s="280">
        <v>12.0</v>
      </c>
      <c r="F10" s="210"/>
      <c r="G10" s="210"/>
      <c r="H10" s="210"/>
      <c r="I10" s="210"/>
      <c r="J10" s="210"/>
      <c r="K10" s="210"/>
      <c r="L10" s="210"/>
      <c r="M10" s="210"/>
      <c r="N10" s="210"/>
      <c r="O10" s="210"/>
      <c r="P10" s="210"/>
      <c r="Q10" s="210"/>
      <c r="R10" s="210"/>
      <c r="S10" s="210"/>
      <c r="T10" s="210"/>
      <c r="U10" s="210"/>
      <c r="V10" s="210"/>
      <c r="W10" s="210"/>
      <c r="X10" s="210"/>
      <c r="Y10" s="210"/>
    </row>
    <row r="11">
      <c r="A11" s="205" t="s">
        <v>385</v>
      </c>
      <c r="B11" s="205" t="s">
        <v>5387</v>
      </c>
      <c r="C11" s="280">
        <v>27.0</v>
      </c>
      <c r="D11" s="280">
        <v>2.0</v>
      </c>
      <c r="E11" s="280">
        <v>7.0</v>
      </c>
      <c r="F11" s="210"/>
      <c r="G11" s="210"/>
      <c r="H11" s="210"/>
      <c r="I11" s="210"/>
      <c r="J11" s="210"/>
      <c r="K11" s="210"/>
      <c r="L11" s="210"/>
      <c r="M11" s="210"/>
      <c r="N11" s="210"/>
      <c r="O11" s="210"/>
      <c r="P11" s="210"/>
      <c r="Q11" s="210"/>
      <c r="R11" s="210"/>
      <c r="S11" s="210"/>
      <c r="T11" s="210"/>
      <c r="U11" s="210"/>
      <c r="V11" s="210"/>
      <c r="W11" s="210"/>
      <c r="X11" s="210"/>
      <c r="Y11" s="210"/>
    </row>
    <row r="12">
      <c r="A12" s="205" t="s">
        <v>385</v>
      </c>
      <c r="B12" s="205" t="s">
        <v>5388</v>
      </c>
      <c r="C12" s="280">
        <v>14.0</v>
      </c>
      <c r="D12" s="280">
        <v>1.0</v>
      </c>
      <c r="E12" s="280">
        <v>1.0</v>
      </c>
      <c r="F12" s="210"/>
      <c r="G12" s="210"/>
      <c r="H12" s="210"/>
      <c r="I12" s="210"/>
      <c r="J12" s="210"/>
      <c r="K12" s="210"/>
      <c r="L12" s="210"/>
      <c r="M12" s="210"/>
      <c r="N12" s="210"/>
      <c r="O12" s="210"/>
      <c r="P12" s="210"/>
      <c r="Q12" s="210"/>
      <c r="R12" s="210"/>
      <c r="S12" s="210"/>
      <c r="T12" s="210"/>
      <c r="U12" s="210"/>
      <c r="V12" s="210"/>
      <c r="W12" s="210"/>
      <c r="X12" s="210"/>
      <c r="Y12" s="210"/>
    </row>
    <row r="13">
      <c r="A13" s="205" t="s">
        <v>385</v>
      </c>
      <c r="B13" s="205" t="s">
        <v>5390</v>
      </c>
      <c r="C13" s="280">
        <v>10.0</v>
      </c>
      <c r="D13" s="280">
        <v>1.0</v>
      </c>
      <c r="E13" s="280">
        <v>2.0</v>
      </c>
      <c r="F13" s="210"/>
      <c r="G13" s="210"/>
      <c r="H13" s="210"/>
      <c r="I13" s="210"/>
      <c r="J13" s="210"/>
      <c r="K13" s="210"/>
      <c r="L13" s="210"/>
      <c r="M13" s="210"/>
      <c r="N13" s="210"/>
      <c r="O13" s="210"/>
      <c r="P13" s="210"/>
      <c r="Q13" s="210"/>
      <c r="R13" s="210"/>
      <c r="S13" s="210"/>
      <c r="T13" s="210"/>
      <c r="U13" s="210"/>
      <c r="V13" s="210"/>
      <c r="W13" s="210"/>
      <c r="X13" s="210"/>
      <c r="Y13" s="210"/>
    </row>
    <row r="14">
      <c r="A14" s="205" t="s">
        <v>795</v>
      </c>
      <c r="B14" s="205" t="s">
        <v>5384</v>
      </c>
      <c r="C14" s="280">
        <v>35.0</v>
      </c>
      <c r="D14" s="280">
        <v>3.0</v>
      </c>
      <c r="E14" s="280">
        <v>3.0</v>
      </c>
      <c r="F14" s="210"/>
      <c r="G14" s="210"/>
      <c r="H14" s="210"/>
      <c r="I14" s="210"/>
      <c r="J14" s="210"/>
      <c r="K14" s="210"/>
      <c r="L14" s="210"/>
      <c r="M14" s="210"/>
      <c r="N14" s="210"/>
      <c r="O14" s="210"/>
      <c r="P14" s="210"/>
      <c r="Q14" s="210"/>
      <c r="R14" s="210"/>
      <c r="S14" s="210"/>
      <c r="T14" s="210"/>
      <c r="U14" s="210"/>
      <c r="V14" s="210"/>
      <c r="W14" s="210"/>
      <c r="X14" s="210"/>
      <c r="Y14" s="210"/>
    </row>
    <row r="15">
      <c r="A15" s="205" t="s">
        <v>795</v>
      </c>
      <c r="B15" s="205" t="s">
        <v>5386</v>
      </c>
      <c r="C15" s="280">
        <v>4.0</v>
      </c>
      <c r="D15" s="280">
        <v>1.0</v>
      </c>
      <c r="E15" s="280">
        <v>1.0</v>
      </c>
      <c r="F15" s="210"/>
      <c r="G15" s="210"/>
      <c r="H15" s="210"/>
      <c r="I15" s="210"/>
      <c r="J15" s="210"/>
      <c r="K15" s="210"/>
      <c r="L15" s="210"/>
      <c r="M15" s="210"/>
      <c r="N15" s="210"/>
      <c r="O15" s="210"/>
      <c r="P15" s="210"/>
      <c r="Q15" s="210"/>
      <c r="R15" s="210"/>
      <c r="S15" s="210"/>
      <c r="T15" s="210"/>
      <c r="U15" s="210"/>
      <c r="V15" s="210"/>
      <c r="W15" s="210"/>
      <c r="X15" s="210"/>
      <c r="Y15" s="210"/>
    </row>
    <row r="16">
      <c r="A16" s="205" t="s">
        <v>795</v>
      </c>
      <c r="B16" s="205" t="s">
        <v>5391</v>
      </c>
      <c r="C16" s="280">
        <v>217.0</v>
      </c>
      <c r="D16" s="280">
        <v>1.0</v>
      </c>
      <c r="E16" s="280">
        <v>18.0</v>
      </c>
      <c r="F16" s="210"/>
      <c r="G16" s="210"/>
      <c r="H16" s="210"/>
      <c r="I16" s="210"/>
      <c r="J16" s="210"/>
      <c r="K16" s="210"/>
      <c r="L16" s="210"/>
      <c r="M16" s="210"/>
      <c r="N16" s="210"/>
      <c r="O16" s="210"/>
      <c r="P16" s="210"/>
      <c r="Q16" s="210"/>
      <c r="R16" s="210"/>
      <c r="S16" s="210"/>
      <c r="T16" s="210"/>
      <c r="U16" s="210"/>
      <c r="V16" s="210"/>
      <c r="W16" s="210"/>
      <c r="X16" s="210"/>
      <c r="Y16" s="210"/>
    </row>
    <row r="17">
      <c r="A17" s="205" t="s">
        <v>643</v>
      </c>
      <c r="B17" s="205" t="s">
        <v>5383</v>
      </c>
      <c r="C17" s="280">
        <v>13.0</v>
      </c>
      <c r="D17" s="280">
        <v>1.0</v>
      </c>
      <c r="E17" s="280">
        <v>0.0</v>
      </c>
      <c r="F17" s="210"/>
      <c r="G17" s="210"/>
      <c r="H17" s="210"/>
      <c r="I17" s="210"/>
      <c r="J17" s="210"/>
      <c r="K17" s="210"/>
      <c r="L17" s="210"/>
      <c r="M17" s="210"/>
      <c r="N17" s="210"/>
      <c r="O17" s="210"/>
      <c r="P17" s="210"/>
      <c r="Q17" s="210"/>
      <c r="R17" s="210"/>
      <c r="S17" s="210"/>
      <c r="T17" s="210"/>
      <c r="U17" s="210"/>
      <c r="V17" s="210"/>
      <c r="W17" s="210"/>
      <c r="X17" s="210"/>
      <c r="Y17" s="210"/>
    </row>
    <row r="18">
      <c r="A18" s="205" t="s">
        <v>643</v>
      </c>
      <c r="B18" s="205" t="s">
        <v>5386</v>
      </c>
      <c r="C18" s="280">
        <v>22.0</v>
      </c>
      <c r="D18" s="280">
        <v>1.0</v>
      </c>
      <c r="E18" s="280">
        <v>3.0</v>
      </c>
      <c r="F18" s="210"/>
      <c r="G18" s="210"/>
      <c r="H18" s="210"/>
      <c r="I18" s="210"/>
      <c r="J18" s="210"/>
      <c r="K18" s="210"/>
      <c r="L18" s="210"/>
      <c r="M18" s="210"/>
      <c r="N18" s="210"/>
      <c r="O18" s="210"/>
      <c r="P18" s="210"/>
      <c r="Q18" s="210"/>
      <c r="R18" s="210"/>
      <c r="S18" s="210"/>
      <c r="T18" s="210"/>
      <c r="U18" s="210"/>
      <c r="V18" s="210"/>
      <c r="W18" s="210"/>
      <c r="X18" s="210"/>
      <c r="Y18" s="210"/>
    </row>
    <row r="19">
      <c r="A19" s="205" t="s">
        <v>643</v>
      </c>
      <c r="B19" s="205" t="s">
        <v>5387</v>
      </c>
      <c r="C19" s="280">
        <v>36.0</v>
      </c>
      <c r="D19" s="280">
        <v>2.0</v>
      </c>
      <c r="E19" s="280">
        <v>12.0</v>
      </c>
      <c r="F19" s="210"/>
      <c r="G19" s="210"/>
      <c r="H19" s="210"/>
      <c r="I19" s="210"/>
      <c r="J19" s="210"/>
      <c r="K19" s="210"/>
      <c r="L19" s="210"/>
      <c r="M19" s="210"/>
      <c r="N19" s="210"/>
      <c r="O19" s="210"/>
      <c r="P19" s="210"/>
      <c r="Q19" s="210"/>
      <c r="R19" s="210"/>
      <c r="S19" s="210"/>
      <c r="T19" s="210"/>
      <c r="U19" s="210"/>
      <c r="V19" s="210"/>
      <c r="W19" s="210"/>
      <c r="X19" s="210"/>
      <c r="Y19" s="210"/>
    </row>
    <row r="20">
      <c r="A20" s="205" t="s">
        <v>643</v>
      </c>
      <c r="B20" s="205" t="s">
        <v>5388</v>
      </c>
      <c r="C20" s="280">
        <v>42.0</v>
      </c>
      <c r="D20" s="280">
        <v>1.0</v>
      </c>
      <c r="E20" s="280">
        <v>2.0</v>
      </c>
      <c r="F20" s="210"/>
      <c r="G20" s="210"/>
      <c r="H20" s="210"/>
      <c r="I20" s="210"/>
      <c r="J20" s="210"/>
      <c r="K20" s="210"/>
      <c r="L20" s="210"/>
      <c r="M20" s="210"/>
      <c r="N20" s="210"/>
      <c r="O20" s="210"/>
      <c r="P20" s="210"/>
      <c r="Q20" s="210"/>
      <c r="R20" s="210"/>
      <c r="S20" s="210"/>
      <c r="T20" s="210"/>
      <c r="U20" s="210"/>
      <c r="V20" s="210"/>
      <c r="W20" s="210"/>
      <c r="X20" s="210"/>
      <c r="Y20" s="210"/>
    </row>
    <row r="21">
      <c r="A21" s="205" t="s">
        <v>643</v>
      </c>
      <c r="B21" s="205" t="s">
        <v>5391</v>
      </c>
      <c r="C21" s="280">
        <v>74.0</v>
      </c>
      <c r="D21" s="280">
        <v>2.0</v>
      </c>
      <c r="E21" s="280">
        <v>13.0</v>
      </c>
      <c r="F21" s="210"/>
      <c r="G21" s="210"/>
      <c r="H21" s="210"/>
      <c r="I21" s="210"/>
      <c r="J21" s="210"/>
      <c r="K21" s="210"/>
      <c r="L21" s="210"/>
      <c r="M21" s="210"/>
      <c r="N21" s="210"/>
      <c r="O21" s="210"/>
      <c r="P21" s="210"/>
      <c r="Q21" s="210"/>
      <c r="R21" s="210"/>
      <c r="S21" s="210"/>
      <c r="T21" s="210"/>
      <c r="U21" s="210"/>
      <c r="V21" s="210"/>
      <c r="W21" s="210"/>
      <c r="X21" s="210"/>
      <c r="Y21" s="210"/>
    </row>
    <row r="22">
      <c r="A22" s="205" t="s">
        <v>796</v>
      </c>
      <c r="B22" s="205" t="s">
        <v>5385</v>
      </c>
      <c r="C22" s="280">
        <v>33.0</v>
      </c>
      <c r="D22" s="280">
        <v>2.0</v>
      </c>
      <c r="E22" s="280">
        <v>5.0</v>
      </c>
      <c r="F22" s="210"/>
      <c r="G22" s="210"/>
      <c r="H22" s="210"/>
      <c r="I22" s="210"/>
      <c r="J22" s="210"/>
      <c r="K22" s="210"/>
      <c r="L22" s="210"/>
      <c r="M22" s="210"/>
      <c r="N22" s="210"/>
      <c r="O22" s="210"/>
      <c r="P22" s="210"/>
      <c r="Q22" s="210"/>
      <c r="R22" s="210"/>
      <c r="S22" s="210"/>
      <c r="T22" s="210"/>
      <c r="U22" s="210"/>
      <c r="V22" s="210"/>
      <c r="W22" s="210"/>
      <c r="X22" s="210"/>
      <c r="Y22" s="210"/>
    </row>
    <row r="23">
      <c r="A23" s="205" t="s">
        <v>796</v>
      </c>
      <c r="B23" s="205" t="s">
        <v>5386</v>
      </c>
      <c r="C23" s="280">
        <v>48.0</v>
      </c>
      <c r="D23" s="280">
        <v>2.0</v>
      </c>
      <c r="E23" s="280">
        <v>9.0</v>
      </c>
      <c r="F23" s="210"/>
      <c r="G23" s="210"/>
      <c r="H23" s="210"/>
      <c r="I23" s="210"/>
      <c r="J23" s="210"/>
      <c r="K23" s="210"/>
      <c r="L23" s="210"/>
      <c r="M23" s="210"/>
      <c r="N23" s="210"/>
      <c r="O23" s="210"/>
      <c r="P23" s="210"/>
      <c r="Q23" s="210"/>
      <c r="R23" s="210"/>
      <c r="S23" s="210"/>
      <c r="T23" s="210"/>
      <c r="U23" s="210"/>
      <c r="V23" s="210"/>
      <c r="W23" s="210"/>
      <c r="X23" s="210"/>
      <c r="Y23" s="210"/>
    </row>
    <row r="24">
      <c r="A24" s="205" t="s">
        <v>796</v>
      </c>
      <c r="B24" s="205" t="s">
        <v>5387</v>
      </c>
      <c r="C24" s="280">
        <v>7.0</v>
      </c>
      <c r="D24" s="280">
        <v>1.0</v>
      </c>
      <c r="E24" s="280">
        <v>1.0</v>
      </c>
      <c r="F24" s="210"/>
      <c r="G24" s="210"/>
      <c r="H24" s="210"/>
      <c r="I24" s="210"/>
      <c r="J24" s="210"/>
      <c r="K24" s="210"/>
      <c r="L24" s="210"/>
      <c r="M24" s="210"/>
      <c r="N24" s="210"/>
      <c r="O24" s="210"/>
      <c r="P24" s="210"/>
      <c r="Q24" s="210"/>
      <c r="R24" s="210"/>
      <c r="S24" s="210"/>
      <c r="T24" s="210"/>
      <c r="U24" s="210"/>
      <c r="V24" s="210"/>
      <c r="W24" s="210"/>
      <c r="X24" s="210"/>
      <c r="Y24" s="210"/>
    </row>
    <row r="25">
      <c r="A25" s="205" t="s">
        <v>796</v>
      </c>
      <c r="B25" s="205" t="s">
        <v>5392</v>
      </c>
      <c r="C25" s="280">
        <v>34.0</v>
      </c>
      <c r="D25" s="280">
        <v>1.0</v>
      </c>
      <c r="E25" s="280">
        <v>7.0</v>
      </c>
      <c r="F25" s="210"/>
      <c r="G25" s="210"/>
      <c r="H25" s="210"/>
      <c r="I25" s="210"/>
      <c r="J25" s="210"/>
      <c r="K25" s="210"/>
      <c r="L25" s="210"/>
      <c r="M25" s="210"/>
      <c r="N25" s="210"/>
      <c r="O25" s="210"/>
      <c r="P25" s="210"/>
      <c r="Q25" s="210"/>
      <c r="R25" s="210"/>
      <c r="S25" s="210"/>
      <c r="T25" s="210"/>
      <c r="U25" s="210"/>
      <c r="V25" s="210"/>
      <c r="W25" s="210"/>
      <c r="X25" s="210"/>
      <c r="Y25" s="210"/>
    </row>
    <row r="26">
      <c r="A26" s="205" t="s">
        <v>796</v>
      </c>
      <c r="B26" s="205" t="s">
        <v>5389</v>
      </c>
      <c r="C26" s="280">
        <v>511.0</v>
      </c>
      <c r="D26" s="280">
        <v>2.0</v>
      </c>
      <c r="E26" s="280">
        <v>60.0</v>
      </c>
      <c r="F26" s="210"/>
      <c r="G26" s="210"/>
      <c r="H26" s="210"/>
      <c r="I26" s="210"/>
      <c r="J26" s="210"/>
      <c r="K26" s="210"/>
      <c r="L26" s="210"/>
      <c r="M26" s="210"/>
      <c r="N26" s="210"/>
      <c r="O26" s="210"/>
      <c r="P26" s="210"/>
      <c r="Q26" s="210"/>
      <c r="R26" s="210"/>
      <c r="S26" s="210"/>
      <c r="T26" s="210"/>
      <c r="U26" s="210"/>
      <c r="V26" s="210"/>
      <c r="W26" s="210"/>
      <c r="X26" s="210"/>
      <c r="Y26" s="210"/>
    </row>
    <row r="27">
      <c r="A27" s="205" t="s">
        <v>539</v>
      </c>
      <c r="B27" s="205" t="s">
        <v>5383</v>
      </c>
      <c r="C27" s="280">
        <v>23.0</v>
      </c>
      <c r="D27" s="280">
        <v>2.0</v>
      </c>
      <c r="E27" s="280">
        <v>2.0</v>
      </c>
      <c r="F27" s="210"/>
      <c r="G27" s="210"/>
      <c r="H27" s="210"/>
      <c r="I27" s="210"/>
      <c r="J27" s="210"/>
      <c r="K27" s="210"/>
      <c r="L27" s="210"/>
      <c r="M27" s="210"/>
      <c r="N27" s="210"/>
      <c r="O27" s="210"/>
      <c r="P27" s="210"/>
      <c r="Q27" s="210"/>
      <c r="R27" s="210"/>
      <c r="S27" s="210"/>
      <c r="T27" s="210"/>
      <c r="U27" s="210"/>
      <c r="V27" s="210"/>
      <c r="W27" s="210"/>
      <c r="X27" s="210"/>
      <c r="Y27" s="210"/>
    </row>
    <row r="28">
      <c r="A28" s="205" t="s">
        <v>539</v>
      </c>
      <c r="B28" s="205" t="s">
        <v>5384</v>
      </c>
      <c r="C28" s="280">
        <v>69.0</v>
      </c>
      <c r="D28" s="280">
        <v>2.0</v>
      </c>
      <c r="E28" s="280">
        <v>17.0</v>
      </c>
      <c r="F28" s="210"/>
      <c r="G28" s="210"/>
      <c r="H28" s="210"/>
      <c r="I28" s="210"/>
      <c r="J28" s="210"/>
      <c r="K28" s="210"/>
      <c r="L28" s="210"/>
      <c r="M28" s="210"/>
      <c r="N28" s="210"/>
      <c r="O28" s="210"/>
      <c r="P28" s="210"/>
      <c r="Q28" s="210"/>
      <c r="R28" s="210"/>
      <c r="S28" s="210"/>
      <c r="T28" s="210"/>
      <c r="U28" s="210"/>
      <c r="V28" s="210"/>
      <c r="W28" s="210"/>
      <c r="X28" s="210"/>
      <c r="Y28" s="210"/>
    </row>
    <row r="29">
      <c r="A29" s="205" t="s">
        <v>539</v>
      </c>
      <c r="B29" s="205" t="s">
        <v>5385</v>
      </c>
      <c r="C29" s="280">
        <v>111.0</v>
      </c>
      <c r="D29" s="280">
        <v>5.0</v>
      </c>
      <c r="E29" s="280">
        <v>17.0</v>
      </c>
      <c r="F29" s="210"/>
      <c r="G29" s="210"/>
      <c r="H29" s="210"/>
      <c r="I29" s="210"/>
      <c r="J29" s="210"/>
      <c r="K29" s="210"/>
      <c r="L29" s="210"/>
      <c r="M29" s="210"/>
      <c r="N29" s="210"/>
      <c r="O29" s="210"/>
      <c r="P29" s="210"/>
      <c r="Q29" s="210"/>
      <c r="R29" s="210"/>
      <c r="S29" s="210"/>
      <c r="T29" s="210"/>
      <c r="U29" s="210"/>
      <c r="V29" s="210"/>
      <c r="W29" s="210"/>
      <c r="X29" s="210"/>
      <c r="Y29" s="210"/>
    </row>
    <row r="30">
      <c r="A30" s="205" t="s">
        <v>539</v>
      </c>
      <c r="B30" s="205" t="s">
        <v>5386</v>
      </c>
      <c r="C30" s="280">
        <v>36.0</v>
      </c>
      <c r="D30" s="280">
        <v>4.0</v>
      </c>
      <c r="E30" s="280">
        <v>9.0</v>
      </c>
      <c r="F30" s="210"/>
      <c r="G30" s="210"/>
      <c r="H30" s="210"/>
      <c r="I30" s="210"/>
      <c r="J30" s="210"/>
      <c r="K30" s="210"/>
      <c r="L30" s="210"/>
      <c r="M30" s="210"/>
      <c r="N30" s="210"/>
      <c r="O30" s="210"/>
      <c r="P30" s="210"/>
      <c r="Q30" s="210"/>
      <c r="R30" s="210"/>
      <c r="S30" s="210"/>
      <c r="T30" s="210"/>
      <c r="U30" s="210"/>
      <c r="V30" s="210"/>
      <c r="W30" s="210"/>
      <c r="X30" s="210"/>
      <c r="Y30" s="210"/>
    </row>
    <row r="31">
      <c r="A31" s="205" t="s">
        <v>539</v>
      </c>
      <c r="B31" s="205" t="s">
        <v>5387</v>
      </c>
      <c r="C31" s="280">
        <v>21.0</v>
      </c>
      <c r="D31" s="280">
        <v>1.0</v>
      </c>
      <c r="E31" s="280">
        <v>2.0</v>
      </c>
      <c r="F31" s="210"/>
      <c r="G31" s="210"/>
      <c r="H31" s="210"/>
      <c r="I31" s="210"/>
      <c r="J31" s="210"/>
      <c r="K31" s="210"/>
      <c r="L31" s="210"/>
      <c r="M31" s="210"/>
      <c r="N31" s="210"/>
      <c r="O31" s="210"/>
      <c r="P31" s="210"/>
      <c r="Q31" s="210"/>
      <c r="R31" s="210"/>
      <c r="S31" s="210"/>
      <c r="T31" s="210"/>
      <c r="U31" s="210"/>
      <c r="V31" s="210"/>
      <c r="W31" s="210"/>
      <c r="X31" s="210"/>
      <c r="Y31" s="210"/>
    </row>
    <row r="32">
      <c r="A32" s="205" t="s">
        <v>539</v>
      </c>
      <c r="B32" s="205" t="s">
        <v>5391</v>
      </c>
      <c r="C32" s="280">
        <v>91.0</v>
      </c>
      <c r="D32" s="280">
        <v>10.0</v>
      </c>
      <c r="E32" s="280">
        <v>15.0</v>
      </c>
      <c r="F32" s="210"/>
      <c r="G32" s="210"/>
      <c r="H32" s="210"/>
      <c r="I32" s="210"/>
      <c r="J32" s="210"/>
      <c r="K32" s="210"/>
      <c r="L32" s="210"/>
      <c r="M32" s="210"/>
      <c r="N32" s="210"/>
      <c r="O32" s="210"/>
      <c r="P32" s="210"/>
      <c r="Q32" s="210"/>
      <c r="R32" s="210"/>
      <c r="S32" s="210"/>
      <c r="T32" s="210"/>
      <c r="U32" s="210"/>
      <c r="V32" s="210"/>
      <c r="W32" s="210"/>
      <c r="X32" s="210"/>
      <c r="Y32" s="210"/>
    </row>
    <row r="33">
      <c r="A33" s="205" t="s">
        <v>539</v>
      </c>
      <c r="B33" s="205" t="s">
        <v>5392</v>
      </c>
      <c r="C33" s="280">
        <v>25.0</v>
      </c>
      <c r="D33" s="280">
        <v>3.0</v>
      </c>
      <c r="E33" s="280">
        <v>6.0</v>
      </c>
      <c r="F33" s="210"/>
      <c r="G33" s="210"/>
      <c r="H33" s="210"/>
      <c r="I33" s="210"/>
      <c r="J33" s="210"/>
      <c r="K33" s="210"/>
      <c r="L33" s="210"/>
      <c r="M33" s="210"/>
      <c r="N33" s="210"/>
      <c r="O33" s="210"/>
      <c r="P33" s="210"/>
      <c r="Q33" s="210"/>
      <c r="R33" s="210"/>
      <c r="S33" s="210"/>
      <c r="T33" s="210"/>
      <c r="U33" s="210"/>
      <c r="V33" s="210"/>
      <c r="W33" s="210"/>
      <c r="X33" s="210"/>
      <c r="Y33" s="210"/>
    </row>
    <row r="34">
      <c r="A34" s="205" t="s">
        <v>798</v>
      </c>
      <c r="B34" s="205" t="s">
        <v>5384</v>
      </c>
      <c r="C34" s="280">
        <v>2.0</v>
      </c>
      <c r="D34" s="280">
        <v>1.0</v>
      </c>
      <c r="E34" s="280">
        <v>1.0</v>
      </c>
      <c r="F34" s="210"/>
      <c r="G34" s="210"/>
      <c r="H34" s="210"/>
      <c r="I34" s="210"/>
      <c r="J34" s="210"/>
      <c r="K34" s="210"/>
      <c r="L34" s="210"/>
      <c r="M34" s="210"/>
      <c r="N34" s="210"/>
      <c r="O34" s="210"/>
      <c r="P34" s="210"/>
      <c r="Q34" s="210"/>
      <c r="R34" s="210"/>
      <c r="S34" s="210"/>
      <c r="T34" s="210"/>
      <c r="U34" s="210"/>
      <c r="V34" s="210"/>
      <c r="W34" s="210"/>
      <c r="X34" s="210"/>
      <c r="Y34" s="210"/>
    </row>
    <row r="35">
      <c r="A35" s="205" t="s">
        <v>766</v>
      </c>
      <c r="B35" s="205" t="s">
        <v>5384</v>
      </c>
      <c r="C35" s="280">
        <v>13.0</v>
      </c>
      <c r="D35" s="280">
        <v>1.0</v>
      </c>
      <c r="E35" s="280">
        <v>3.0</v>
      </c>
      <c r="F35" s="210"/>
      <c r="G35" s="210"/>
      <c r="H35" s="210"/>
      <c r="I35" s="210"/>
      <c r="J35" s="210"/>
      <c r="K35" s="210"/>
      <c r="L35" s="210"/>
      <c r="M35" s="210"/>
      <c r="N35" s="210"/>
      <c r="O35" s="210"/>
      <c r="P35" s="210"/>
      <c r="Q35" s="210"/>
      <c r="R35" s="210"/>
      <c r="S35" s="210"/>
      <c r="T35" s="210"/>
      <c r="U35" s="210"/>
      <c r="V35" s="210"/>
      <c r="W35" s="210"/>
      <c r="X35" s="210"/>
      <c r="Y35" s="210"/>
    </row>
    <row r="36">
      <c r="A36" s="205" t="s">
        <v>766</v>
      </c>
      <c r="B36" s="205" t="s">
        <v>5386</v>
      </c>
      <c r="C36" s="280">
        <v>7.0</v>
      </c>
      <c r="D36" s="280">
        <v>1.0</v>
      </c>
      <c r="E36" s="280">
        <v>1.0</v>
      </c>
      <c r="F36" s="210"/>
      <c r="G36" s="210"/>
      <c r="H36" s="210"/>
      <c r="I36" s="210"/>
      <c r="J36" s="210"/>
      <c r="K36" s="210"/>
      <c r="L36" s="210"/>
      <c r="M36" s="210"/>
      <c r="N36" s="210"/>
      <c r="O36" s="210"/>
      <c r="P36" s="210"/>
      <c r="Q36" s="210"/>
      <c r="R36" s="210"/>
      <c r="S36" s="210"/>
      <c r="T36" s="210"/>
      <c r="U36" s="210"/>
      <c r="V36" s="210"/>
      <c r="W36" s="210"/>
      <c r="X36" s="210"/>
      <c r="Y36" s="210"/>
    </row>
    <row r="37">
      <c r="A37" s="205" t="s">
        <v>321</v>
      </c>
      <c r="B37" s="205" t="s">
        <v>5385</v>
      </c>
      <c r="C37" s="280">
        <v>92.0</v>
      </c>
      <c r="D37" s="280">
        <v>1.0</v>
      </c>
      <c r="E37" s="280">
        <v>20.0</v>
      </c>
      <c r="F37" s="210"/>
      <c r="G37" s="210"/>
      <c r="H37" s="210"/>
      <c r="I37" s="210"/>
      <c r="J37" s="210"/>
      <c r="K37" s="210"/>
      <c r="L37" s="210"/>
      <c r="M37" s="210"/>
      <c r="N37" s="210"/>
      <c r="O37" s="210"/>
      <c r="P37" s="210"/>
      <c r="Q37" s="210"/>
      <c r="R37" s="210"/>
      <c r="S37" s="210"/>
      <c r="T37" s="210"/>
      <c r="U37" s="210"/>
      <c r="V37" s="210"/>
      <c r="W37" s="210"/>
      <c r="X37" s="210"/>
      <c r="Y37" s="210"/>
    </row>
    <row r="38">
      <c r="A38" s="205" t="s">
        <v>853</v>
      </c>
      <c r="B38" s="205" t="s">
        <v>5383</v>
      </c>
      <c r="C38" s="280">
        <v>4.0</v>
      </c>
      <c r="D38" s="280">
        <v>1.0</v>
      </c>
      <c r="E38" s="280">
        <v>0.0</v>
      </c>
      <c r="F38" s="210"/>
      <c r="G38" s="210"/>
      <c r="H38" s="210"/>
      <c r="I38" s="210"/>
      <c r="J38" s="210"/>
      <c r="K38" s="210"/>
      <c r="L38" s="210"/>
      <c r="M38" s="210"/>
      <c r="N38" s="210"/>
      <c r="O38" s="210"/>
      <c r="P38" s="210"/>
      <c r="Q38" s="210"/>
      <c r="R38" s="210"/>
      <c r="S38" s="210"/>
      <c r="T38" s="210"/>
      <c r="U38" s="210"/>
      <c r="V38" s="210"/>
      <c r="W38" s="210"/>
      <c r="X38" s="210"/>
      <c r="Y38" s="210"/>
    </row>
    <row r="39">
      <c r="A39" s="205" t="s">
        <v>853</v>
      </c>
      <c r="B39" s="205" t="s">
        <v>5384</v>
      </c>
      <c r="C39" s="280">
        <v>55.0</v>
      </c>
      <c r="D39" s="280">
        <v>4.0</v>
      </c>
      <c r="E39" s="280">
        <v>10.0</v>
      </c>
      <c r="F39" s="210"/>
      <c r="G39" s="210"/>
      <c r="H39" s="210"/>
      <c r="I39" s="210"/>
      <c r="J39" s="210"/>
      <c r="K39" s="210"/>
      <c r="L39" s="210"/>
      <c r="M39" s="210"/>
      <c r="N39" s="210"/>
      <c r="O39" s="210"/>
      <c r="P39" s="210"/>
      <c r="Q39" s="210"/>
      <c r="R39" s="210"/>
      <c r="S39" s="210"/>
      <c r="T39" s="210"/>
      <c r="U39" s="210"/>
      <c r="V39" s="210"/>
      <c r="W39" s="210"/>
      <c r="X39" s="210"/>
      <c r="Y39" s="210"/>
    </row>
    <row r="40">
      <c r="A40" s="205" t="s">
        <v>853</v>
      </c>
      <c r="B40" s="205" t="s">
        <v>5385</v>
      </c>
      <c r="C40" s="280">
        <v>36.0</v>
      </c>
      <c r="D40" s="280">
        <v>2.0</v>
      </c>
      <c r="E40" s="280">
        <v>11.0</v>
      </c>
      <c r="F40" s="210"/>
      <c r="G40" s="210"/>
      <c r="H40" s="210"/>
      <c r="I40" s="210"/>
      <c r="J40" s="210"/>
      <c r="K40" s="210"/>
      <c r="L40" s="210"/>
      <c r="M40" s="210"/>
      <c r="N40" s="210"/>
      <c r="O40" s="210"/>
      <c r="P40" s="210"/>
      <c r="Q40" s="210"/>
      <c r="R40" s="210"/>
      <c r="S40" s="210"/>
      <c r="T40" s="210"/>
      <c r="U40" s="210"/>
      <c r="V40" s="210"/>
      <c r="W40" s="210"/>
      <c r="X40" s="210"/>
      <c r="Y40" s="210"/>
    </row>
    <row r="41">
      <c r="A41" s="205" t="s">
        <v>853</v>
      </c>
      <c r="B41" s="205" t="s">
        <v>5386</v>
      </c>
      <c r="C41" s="280">
        <v>66.0</v>
      </c>
      <c r="D41" s="280">
        <v>1.0</v>
      </c>
      <c r="E41" s="280">
        <v>11.0</v>
      </c>
      <c r="F41" s="210"/>
      <c r="G41" s="210"/>
      <c r="H41" s="210"/>
      <c r="I41" s="210"/>
      <c r="J41" s="210"/>
      <c r="K41" s="210"/>
      <c r="L41" s="210"/>
      <c r="M41" s="210"/>
      <c r="N41" s="210"/>
      <c r="O41" s="210"/>
      <c r="P41" s="210"/>
      <c r="Q41" s="210"/>
      <c r="R41" s="210"/>
      <c r="S41" s="210"/>
      <c r="T41" s="210"/>
      <c r="U41" s="210"/>
      <c r="V41" s="210"/>
      <c r="W41" s="210"/>
      <c r="X41" s="210"/>
      <c r="Y41" s="210"/>
    </row>
    <row r="42">
      <c r="A42" s="205" t="s">
        <v>570</v>
      </c>
      <c r="B42" s="205" t="s">
        <v>5383</v>
      </c>
      <c r="C42" s="280">
        <v>10.0</v>
      </c>
      <c r="D42" s="280">
        <v>1.0</v>
      </c>
      <c r="E42" s="280">
        <v>1.0</v>
      </c>
      <c r="F42" s="210"/>
      <c r="G42" s="210"/>
      <c r="H42" s="210"/>
      <c r="I42" s="210"/>
      <c r="J42" s="210"/>
      <c r="K42" s="210"/>
      <c r="L42" s="210"/>
      <c r="M42" s="210"/>
      <c r="N42" s="210"/>
      <c r="O42" s="210"/>
      <c r="P42" s="210"/>
      <c r="Q42" s="210"/>
      <c r="R42" s="210"/>
      <c r="S42" s="210"/>
      <c r="T42" s="210"/>
      <c r="U42" s="210"/>
      <c r="V42" s="210"/>
      <c r="W42" s="210"/>
      <c r="X42" s="210"/>
      <c r="Y42" s="210"/>
    </row>
    <row r="43">
      <c r="A43" s="205" t="s">
        <v>570</v>
      </c>
      <c r="B43" s="205" t="s">
        <v>5384</v>
      </c>
      <c r="C43" s="280">
        <v>113.0</v>
      </c>
      <c r="D43" s="280">
        <v>3.0</v>
      </c>
      <c r="E43" s="280">
        <v>12.0</v>
      </c>
      <c r="F43" s="210"/>
      <c r="G43" s="210"/>
      <c r="H43" s="210"/>
      <c r="I43" s="210"/>
      <c r="J43" s="210"/>
      <c r="K43" s="210"/>
      <c r="L43" s="210"/>
      <c r="M43" s="210"/>
      <c r="N43" s="210"/>
      <c r="O43" s="210"/>
      <c r="P43" s="210"/>
      <c r="Q43" s="210"/>
      <c r="R43" s="210"/>
      <c r="S43" s="210"/>
      <c r="T43" s="210"/>
      <c r="U43" s="210"/>
      <c r="V43" s="210"/>
      <c r="W43" s="210"/>
      <c r="X43" s="210"/>
      <c r="Y43" s="210"/>
    </row>
    <row r="44">
      <c r="A44" s="205" t="s">
        <v>570</v>
      </c>
      <c r="B44" s="205" t="s">
        <v>5385</v>
      </c>
      <c r="C44" s="280">
        <v>17.0</v>
      </c>
      <c r="D44" s="280">
        <v>1.0</v>
      </c>
      <c r="E44" s="280">
        <v>0.0</v>
      </c>
      <c r="F44" s="210"/>
      <c r="G44" s="210"/>
      <c r="H44" s="210"/>
      <c r="I44" s="210"/>
      <c r="J44" s="210"/>
      <c r="K44" s="210"/>
      <c r="L44" s="210"/>
      <c r="M44" s="210"/>
      <c r="N44" s="210"/>
      <c r="O44" s="210"/>
      <c r="P44" s="210"/>
      <c r="Q44" s="210"/>
      <c r="R44" s="210"/>
      <c r="S44" s="210"/>
      <c r="T44" s="210"/>
      <c r="U44" s="210"/>
      <c r="V44" s="210"/>
      <c r="W44" s="210"/>
      <c r="X44" s="210"/>
      <c r="Y44" s="210"/>
    </row>
    <row r="45">
      <c r="A45" s="205" t="s">
        <v>570</v>
      </c>
      <c r="B45" s="205" t="s">
        <v>5387</v>
      </c>
      <c r="C45" s="280">
        <v>21.0</v>
      </c>
      <c r="D45" s="280">
        <v>1.0</v>
      </c>
      <c r="E45" s="280">
        <v>7.0</v>
      </c>
      <c r="F45" s="210"/>
      <c r="G45" s="210"/>
      <c r="H45" s="210"/>
      <c r="I45" s="210"/>
      <c r="J45" s="210"/>
      <c r="K45" s="210"/>
      <c r="L45" s="210"/>
      <c r="M45" s="210"/>
      <c r="N45" s="210"/>
      <c r="O45" s="210"/>
      <c r="P45" s="210"/>
      <c r="Q45" s="210"/>
      <c r="R45" s="210"/>
      <c r="S45" s="210"/>
      <c r="T45" s="210"/>
      <c r="U45" s="210"/>
      <c r="V45" s="210"/>
      <c r="W45" s="210"/>
      <c r="X45" s="210"/>
      <c r="Y45" s="210"/>
    </row>
    <row r="46">
      <c r="A46" s="205" t="s">
        <v>93</v>
      </c>
      <c r="B46" s="205" t="s">
        <v>5383</v>
      </c>
      <c r="C46" s="280">
        <v>29.0</v>
      </c>
      <c r="D46" s="280">
        <v>2.0</v>
      </c>
      <c r="E46" s="280">
        <v>4.0</v>
      </c>
      <c r="F46" s="210"/>
      <c r="G46" s="210"/>
      <c r="H46" s="210"/>
      <c r="I46" s="210"/>
      <c r="J46" s="210"/>
      <c r="K46" s="210"/>
      <c r="L46" s="210"/>
      <c r="M46" s="210"/>
      <c r="N46" s="210"/>
      <c r="O46" s="210"/>
      <c r="P46" s="210"/>
      <c r="Q46" s="210"/>
      <c r="R46" s="210"/>
      <c r="S46" s="210"/>
      <c r="T46" s="210"/>
      <c r="U46" s="210"/>
      <c r="V46" s="210"/>
      <c r="W46" s="210"/>
      <c r="X46" s="210"/>
      <c r="Y46" s="210"/>
    </row>
    <row r="47">
      <c r="A47" s="205" t="s">
        <v>93</v>
      </c>
      <c r="B47" s="205" t="s">
        <v>5384</v>
      </c>
      <c r="C47" s="280">
        <v>13.0</v>
      </c>
      <c r="D47" s="280">
        <v>1.0</v>
      </c>
      <c r="E47" s="280">
        <v>3.0</v>
      </c>
      <c r="F47" s="210"/>
      <c r="G47" s="210"/>
      <c r="H47" s="210"/>
      <c r="I47" s="210"/>
      <c r="J47" s="210"/>
      <c r="K47" s="210"/>
      <c r="L47" s="210"/>
      <c r="M47" s="210"/>
      <c r="N47" s="210"/>
      <c r="O47" s="210"/>
      <c r="P47" s="210"/>
      <c r="Q47" s="210"/>
      <c r="R47" s="210"/>
      <c r="S47" s="210"/>
      <c r="T47" s="210"/>
      <c r="U47" s="210"/>
      <c r="V47" s="210"/>
      <c r="W47" s="210"/>
      <c r="X47" s="210"/>
      <c r="Y47" s="210"/>
    </row>
    <row r="48">
      <c r="A48" s="205" t="s">
        <v>93</v>
      </c>
      <c r="B48" s="205" t="s">
        <v>5385</v>
      </c>
      <c r="C48" s="280">
        <v>9.0</v>
      </c>
      <c r="D48" s="280">
        <v>2.0</v>
      </c>
      <c r="E48" s="280">
        <v>2.0</v>
      </c>
      <c r="F48" s="210"/>
      <c r="G48" s="210"/>
      <c r="H48" s="210"/>
      <c r="I48" s="210"/>
      <c r="J48" s="210"/>
      <c r="K48" s="210"/>
      <c r="L48" s="210"/>
      <c r="M48" s="210"/>
      <c r="N48" s="210"/>
      <c r="O48" s="210"/>
      <c r="P48" s="210"/>
      <c r="Q48" s="210"/>
      <c r="R48" s="210"/>
      <c r="S48" s="210"/>
      <c r="T48" s="210"/>
      <c r="U48" s="210"/>
      <c r="V48" s="210"/>
      <c r="W48" s="210"/>
      <c r="X48" s="210"/>
      <c r="Y48" s="210"/>
    </row>
    <row r="49">
      <c r="A49" s="205" t="s">
        <v>93</v>
      </c>
      <c r="B49" s="205" t="s">
        <v>5386</v>
      </c>
      <c r="C49" s="280">
        <v>4.0</v>
      </c>
      <c r="D49" s="280">
        <v>1.0</v>
      </c>
      <c r="E49" s="280">
        <v>1.0</v>
      </c>
      <c r="F49" s="210"/>
      <c r="G49" s="210"/>
      <c r="H49" s="210"/>
      <c r="I49" s="210"/>
      <c r="J49" s="210"/>
      <c r="K49" s="210"/>
      <c r="L49" s="210"/>
      <c r="M49" s="210"/>
      <c r="N49" s="210"/>
      <c r="O49" s="210"/>
      <c r="P49" s="210"/>
      <c r="Q49" s="210"/>
      <c r="R49" s="210"/>
      <c r="S49" s="210"/>
      <c r="T49" s="210"/>
      <c r="U49" s="210"/>
      <c r="V49" s="210"/>
      <c r="W49" s="210"/>
      <c r="X49" s="210"/>
      <c r="Y49" s="210"/>
    </row>
    <row r="50">
      <c r="A50" s="205" t="s">
        <v>93</v>
      </c>
      <c r="B50" s="205" t="s">
        <v>5387</v>
      </c>
      <c r="C50" s="280">
        <v>7.0</v>
      </c>
      <c r="D50" s="280">
        <v>2.0</v>
      </c>
      <c r="E50" s="280">
        <v>1.0</v>
      </c>
      <c r="F50" s="210"/>
      <c r="G50" s="210"/>
      <c r="H50" s="210"/>
      <c r="I50" s="210"/>
      <c r="J50" s="210"/>
      <c r="K50" s="210"/>
      <c r="L50" s="210"/>
      <c r="M50" s="210"/>
      <c r="N50" s="210"/>
      <c r="O50" s="210"/>
      <c r="P50" s="210"/>
      <c r="Q50" s="210"/>
      <c r="R50" s="210"/>
      <c r="S50" s="210"/>
      <c r="T50" s="210"/>
      <c r="U50" s="210"/>
      <c r="V50" s="210"/>
      <c r="W50" s="210"/>
      <c r="X50" s="210"/>
      <c r="Y50" s="210"/>
    </row>
    <row r="51">
      <c r="A51" s="205" t="s">
        <v>93</v>
      </c>
      <c r="B51" s="205" t="s">
        <v>5388</v>
      </c>
      <c r="C51" s="280">
        <v>55.0</v>
      </c>
      <c r="D51" s="280">
        <v>2.0</v>
      </c>
      <c r="E51" s="280">
        <v>10.0</v>
      </c>
      <c r="F51" s="210"/>
      <c r="G51" s="210"/>
      <c r="H51" s="210"/>
      <c r="I51" s="210"/>
      <c r="J51" s="210"/>
      <c r="K51" s="210"/>
      <c r="L51" s="210"/>
      <c r="M51" s="210"/>
      <c r="N51" s="210"/>
      <c r="O51" s="210"/>
      <c r="P51" s="210"/>
      <c r="Q51" s="210"/>
      <c r="R51" s="210"/>
      <c r="S51" s="210"/>
      <c r="T51" s="210"/>
      <c r="U51" s="210"/>
      <c r="V51" s="210"/>
      <c r="W51" s="210"/>
      <c r="X51" s="210"/>
      <c r="Y51" s="210"/>
    </row>
    <row r="52">
      <c r="A52" s="205" t="s">
        <v>93</v>
      </c>
      <c r="B52" s="205" t="s">
        <v>5389</v>
      </c>
      <c r="C52" s="280">
        <v>67.0</v>
      </c>
      <c r="D52" s="280">
        <v>2.0</v>
      </c>
      <c r="E52" s="280">
        <v>21.0</v>
      </c>
      <c r="F52" s="210"/>
      <c r="G52" s="210"/>
      <c r="H52" s="210"/>
      <c r="I52" s="210"/>
      <c r="J52" s="210"/>
      <c r="K52" s="210"/>
      <c r="L52" s="210"/>
      <c r="M52" s="210"/>
      <c r="N52" s="210"/>
      <c r="O52" s="210"/>
      <c r="P52" s="210"/>
      <c r="Q52" s="210"/>
      <c r="R52" s="210"/>
      <c r="S52" s="210"/>
      <c r="T52" s="210"/>
      <c r="U52" s="210"/>
      <c r="V52" s="210"/>
      <c r="W52" s="210"/>
      <c r="X52" s="210"/>
      <c r="Y52" s="210"/>
    </row>
    <row r="53">
      <c r="A53" s="205" t="s">
        <v>589</v>
      </c>
      <c r="B53" s="205" t="s">
        <v>5384</v>
      </c>
      <c r="C53" s="280">
        <v>1.0</v>
      </c>
      <c r="D53" s="280">
        <v>1.0</v>
      </c>
      <c r="E53" s="280">
        <v>0.0</v>
      </c>
      <c r="F53" s="210"/>
      <c r="G53" s="210"/>
      <c r="H53" s="210"/>
      <c r="I53" s="210"/>
      <c r="J53" s="210"/>
      <c r="K53" s="210"/>
      <c r="L53" s="210"/>
      <c r="M53" s="210"/>
      <c r="N53" s="210"/>
      <c r="O53" s="210"/>
      <c r="P53" s="210"/>
      <c r="Q53" s="210"/>
      <c r="R53" s="210"/>
      <c r="S53" s="210"/>
      <c r="T53" s="210"/>
      <c r="U53" s="210"/>
      <c r="V53" s="210"/>
      <c r="W53" s="210"/>
      <c r="X53" s="210"/>
      <c r="Y53" s="210"/>
    </row>
    <row r="54">
      <c r="A54" s="205" t="s">
        <v>589</v>
      </c>
      <c r="B54" s="205" t="s">
        <v>5387</v>
      </c>
      <c r="C54" s="280">
        <v>6.0</v>
      </c>
      <c r="D54" s="280">
        <v>1.0</v>
      </c>
      <c r="E54" s="280">
        <v>2.0</v>
      </c>
      <c r="F54" s="210"/>
      <c r="G54" s="210"/>
      <c r="H54" s="210"/>
      <c r="I54" s="210"/>
      <c r="J54" s="210"/>
      <c r="K54" s="210"/>
      <c r="L54" s="210"/>
      <c r="M54" s="210"/>
      <c r="N54" s="210"/>
      <c r="O54" s="210"/>
      <c r="P54" s="210"/>
      <c r="Q54" s="210"/>
      <c r="R54" s="210"/>
      <c r="S54" s="210"/>
      <c r="T54" s="210"/>
      <c r="U54" s="210"/>
      <c r="V54" s="210"/>
      <c r="W54" s="210"/>
      <c r="X54" s="210"/>
      <c r="Y54" s="210"/>
    </row>
    <row r="55">
      <c r="A55" s="205" t="s">
        <v>99</v>
      </c>
      <c r="B55" s="205" t="s">
        <v>5384</v>
      </c>
      <c r="C55" s="280">
        <v>27.0</v>
      </c>
      <c r="D55" s="280">
        <v>3.0</v>
      </c>
      <c r="E55" s="280">
        <v>7.0</v>
      </c>
      <c r="F55" s="210"/>
      <c r="G55" s="210"/>
      <c r="H55" s="210"/>
      <c r="I55" s="210"/>
      <c r="J55" s="210"/>
      <c r="K55" s="210"/>
      <c r="L55" s="210"/>
      <c r="M55" s="210"/>
      <c r="N55" s="210"/>
      <c r="O55" s="210"/>
      <c r="P55" s="210"/>
      <c r="Q55" s="210"/>
      <c r="R55" s="210"/>
      <c r="S55" s="210"/>
      <c r="T55" s="210"/>
      <c r="U55" s="210"/>
      <c r="V55" s="210"/>
      <c r="W55" s="210"/>
      <c r="X55" s="210"/>
      <c r="Y55" s="210"/>
    </row>
    <row r="56">
      <c r="A56" s="205" t="s">
        <v>99</v>
      </c>
      <c r="B56" s="205" t="s">
        <v>5385</v>
      </c>
      <c r="C56" s="280">
        <v>20.0</v>
      </c>
      <c r="D56" s="280">
        <v>2.0</v>
      </c>
      <c r="E56" s="280">
        <v>6.0</v>
      </c>
      <c r="F56" s="210"/>
      <c r="G56" s="210"/>
      <c r="H56" s="210"/>
      <c r="I56" s="210"/>
      <c r="J56" s="210"/>
      <c r="K56" s="210"/>
      <c r="L56" s="210"/>
      <c r="M56" s="210"/>
      <c r="N56" s="210"/>
      <c r="O56" s="210"/>
      <c r="P56" s="210"/>
      <c r="Q56" s="210"/>
      <c r="R56" s="210"/>
      <c r="S56" s="210"/>
      <c r="T56" s="210"/>
      <c r="U56" s="210"/>
      <c r="V56" s="210"/>
      <c r="W56" s="210"/>
      <c r="X56" s="210"/>
      <c r="Y56" s="210"/>
    </row>
    <row r="57">
      <c r="A57" s="205" t="s">
        <v>99</v>
      </c>
      <c r="B57" s="205" t="s">
        <v>5386</v>
      </c>
      <c r="C57" s="280">
        <v>33.0</v>
      </c>
      <c r="D57" s="280">
        <v>5.0</v>
      </c>
      <c r="E57" s="280">
        <v>8.0</v>
      </c>
      <c r="F57" s="210"/>
      <c r="G57" s="210"/>
      <c r="H57" s="210"/>
      <c r="I57" s="210"/>
      <c r="J57" s="210"/>
      <c r="K57" s="210"/>
      <c r="L57" s="210"/>
      <c r="M57" s="210"/>
      <c r="N57" s="210"/>
      <c r="O57" s="210"/>
      <c r="P57" s="210"/>
      <c r="Q57" s="210"/>
      <c r="R57" s="210"/>
      <c r="S57" s="210"/>
      <c r="T57" s="210"/>
      <c r="U57" s="210"/>
      <c r="V57" s="210"/>
      <c r="W57" s="210"/>
      <c r="X57" s="210"/>
      <c r="Y57" s="210"/>
    </row>
    <row r="58">
      <c r="A58" s="205" t="s">
        <v>99</v>
      </c>
      <c r="B58" s="205" t="s">
        <v>5387</v>
      </c>
      <c r="C58" s="280">
        <v>14.0</v>
      </c>
      <c r="D58" s="280">
        <v>2.0</v>
      </c>
      <c r="E58" s="280">
        <v>4.0</v>
      </c>
      <c r="F58" s="210"/>
      <c r="G58" s="210"/>
      <c r="H58" s="210"/>
      <c r="I58" s="210"/>
      <c r="J58" s="210"/>
      <c r="K58" s="210"/>
      <c r="L58" s="210"/>
      <c r="M58" s="210"/>
      <c r="N58" s="210"/>
      <c r="O58" s="210"/>
      <c r="P58" s="210"/>
      <c r="Q58" s="210"/>
      <c r="R58" s="210"/>
      <c r="S58" s="210"/>
      <c r="T58" s="210"/>
      <c r="U58" s="210"/>
      <c r="V58" s="210"/>
      <c r="W58" s="210"/>
      <c r="X58" s="210"/>
      <c r="Y58" s="210"/>
    </row>
    <row r="59">
      <c r="A59" s="205" t="s">
        <v>99</v>
      </c>
      <c r="B59" s="205" t="s">
        <v>5388</v>
      </c>
      <c r="C59" s="280">
        <v>3.0</v>
      </c>
      <c r="D59" s="280">
        <v>1.0</v>
      </c>
      <c r="E59" s="280">
        <v>1.0</v>
      </c>
      <c r="F59" s="210"/>
      <c r="G59" s="210"/>
      <c r="H59" s="210"/>
      <c r="I59" s="210"/>
      <c r="J59" s="210"/>
      <c r="K59" s="210"/>
      <c r="L59" s="210"/>
      <c r="M59" s="210"/>
      <c r="N59" s="210"/>
      <c r="O59" s="210"/>
      <c r="P59" s="210"/>
      <c r="Q59" s="210"/>
      <c r="R59" s="210"/>
      <c r="S59" s="210"/>
      <c r="T59" s="210"/>
      <c r="U59" s="210"/>
      <c r="V59" s="210"/>
      <c r="W59" s="210"/>
      <c r="X59" s="210"/>
      <c r="Y59" s="210"/>
    </row>
    <row r="60">
      <c r="A60" s="205" t="s">
        <v>99</v>
      </c>
      <c r="B60" s="205" t="s">
        <v>5391</v>
      </c>
      <c r="C60" s="280">
        <v>58.0</v>
      </c>
      <c r="D60" s="280">
        <v>2.0</v>
      </c>
      <c r="E60" s="280">
        <v>8.0</v>
      </c>
      <c r="F60" s="210"/>
      <c r="G60" s="210"/>
      <c r="H60" s="210"/>
      <c r="I60" s="210"/>
      <c r="J60" s="210"/>
      <c r="K60" s="210"/>
      <c r="L60" s="210"/>
      <c r="M60" s="210"/>
      <c r="N60" s="210"/>
      <c r="O60" s="210"/>
      <c r="P60" s="210"/>
      <c r="Q60" s="210"/>
      <c r="R60" s="210"/>
      <c r="S60" s="210"/>
      <c r="T60" s="210"/>
      <c r="U60" s="210"/>
      <c r="V60" s="210"/>
      <c r="W60" s="210"/>
      <c r="X60" s="210"/>
      <c r="Y60" s="210"/>
    </row>
    <row r="61">
      <c r="A61" s="205" t="s">
        <v>114</v>
      </c>
      <c r="B61" s="205" t="s">
        <v>5386</v>
      </c>
      <c r="C61" s="280">
        <v>22.0</v>
      </c>
      <c r="D61" s="280">
        <v>3.0</v>
      </c>
      <c r="E61" s="280">
        <v>8.0</v>
      </c>
      <c r="F61" s="210"/>
      <c r="G61" s="210"/>
      <c r="H61" s="210"/>
      <c r="I61" s="210"/>
      <c r="J61" s="210"/>
      <c r="K61" s="210"/>
      <c r="L61" s="210"/>
      <c r="M61" s="210"/>
      <c r="N61" s="210"/>
      <c r="O61" s="210"/>
      <c r="P61" s="210"/>
      <c r="Q61" s="210"/>
      <c r="R61" s="210"/>
      <c r="S61" s="210"/>
      <c r="T61" s="210"/>
      <c r="U61" s="210"/>
      <c r="V61" s="210"/>
      <c r="W61" s="210"/>
      <c r="X61" s="210"/>
      <c r="Y61" s="210"/>
    </row>
    <row r="62">
      <c r="A62" s="205" t="s">
        <v>114</v>
      </c>
      <c r="B62" s="205" t="s">
        <v>5387</v>
      </c>
      <c r="C62" s="280">
        <v>24.0</v>
      </c>
      <c r="D62" s="280">
        <v>2.0</v>
      </c>
      <c r="E62" s="280">
        <v>7.0</v>
      </c>
      <c r="F62" s="210"/>
      <c r="G62" s="210"/>
      <c r="H62" s="210"/>
      <c r="I62" s="210"/>
      <c r="J62" s="210"/>
      <c r="K62" s="210"/>
      <c r="L62" s="210"/>
      <c r="M62" s="210"/>
      <c r="N62" s="210"/>
      <c r="O62" s="210"/>
      <c r="P62" s="210"/>
      <c r="Q62" s="210"/>
      <c r="R62" s="210"/>
      <c r="S62" s="210"/>
      <c r="T62" s="210"/>
      <c r="U62" s="210"/>
      <c r="V62" s="210"/>
      <c r="W62" s="210"/>
      <c r="X62" s="210"/>
      <c r="Y62" s="210"/>
    </row>
    <row r="63">
      <c r="A63" s="205" t="s">
        <v>471</v>
      </c>
      <c r="B63" s="205" t="s">
        <v>5384</v>
      </c>
      <c r="C63" s="280">
        <v>10.0</v>
      </c>
      <c r="D63" s="280">
        <v>2.0</v>
      </c>
      <c r="E63" s="280">
        <v>3.0</v>
      </c>
      <c r="F63" s="210"/>
      <c r="G63" s="210"/>
      <c r="H63" s="210"/>
      <c r="I63" s="210"/>
      <c r="J63" s="210"/>
      <c r="K63" s="210"/>
      <c r="L63" s="210"/>
      <c r="M63" s="210"/>
      <c r="N63" s="210"/>
      <c r="O63" s="210"/>
      <c r="P63" s="210"/>
      <c r="Q63" s="210"/>
      <c r="R63" s="210"/>
      <c r="S63" s="210"/>
      <c r="T63" s="210"/>
      <c r="U63" s="210"/>
      <c r="V63" s="210"/>
      <c r="W63" s="210"/>
      <c r="X63" s="210"/>
      <c r="Y63" s="210"/>
    </row>
    <row r="64">
      <c r="A64" s="205" t="s">
        <v>471</v>
      </c>
      <c r="B64" s="205" t="s">
        <v>5385</v>
      </c>
      <c r="C64" s="280">
        <v>56.0</v>
      </c>
      <c r="D64" s="280">
        <v>4.0</v>
      </c>
      <c r="E64" s="280">
        <v>5.0</v>
      </c>
      <c r="F64" s="210"/>
      <c r="G64" s="210"/>
      <c r="H64" s="210"/>
      <c r="I64" s="210"/>
      <c r="J64" s="210"/>
      <c r="K64" s="210"/>
      <c r="L64" s="210"/>
      <c r="M64" s="210"/>
      <c r="N64" s="210"/>
      <c r="O64" s="210"/>
      <c r="P64" s="210"/>
      <c r="Q64" s="210"/>
      <c r="R64" s="210"/>
      <c r="S64" s="210"/>
      <c r="T64" s="210"/>
      <c r="U64" s="210"/>
      <c r="V64" s="210"/>
      <c r="W64" s="210"/>
      <c r="X64" s="210"/>
      <c r="Y64" s="210"/>
    </row>
    <row r="65">
      <c r="A65" s="205" t="s">
        <v>471</v>
      </c>
      <c r="B65" s="205" t="s">
        <v>5386</v>
      </c>
      <c r="C65" s="280">
        <v>128.0</v>
      </c>
      <c r="D65" s="280">
        <v>3.0</v>
      </c>
      <c r="E65" s="280">
        <v>24.0</v>
      </c>
      <c r="F65" s="210"/>
      <c r="G65" s="210"/>
      <c r="H65" s="210"/>
      <c r="I65" s="210"/>
      <c r="J65" s="210"/>
      <c r="K65" s="210"/>
      <c r="L65" s="210"/>
      <c r="M65" s="210"/>
      <c r="N65" s="210"/>
      <c r="O65" s="210"/>
      <c r="P65" s="210"/>
      <c r="Q65" s="210"/>
      <c r="R65" s="210"/>
      <c r="S65" s="210"/>
      <c r="T65" s="210"/>
      <c r="U65" s="210"/>
      <c r="V65" s="210"/>
      <c r="W65" s="210"/>
      <c r="X65" s="210"/>
      <c r="Y65" s="210"/>
    </row>
    <row r="66">
      <c r="A66" s="205" t="s">
        <v>471</v>
      </c>
      <c r="B66" s="205" t="s">
        <v>5387</v>
      </c>
      <c r="C66" s="280">
        <v>27.0</v>
      </c>
      <c r="D66" s="280">
        <v>3.0</v>
      </c>
      <c r="E66" s="280">
        <v>5.0</v>
      </c>
      <c r="F66" s="210"/>
      <c r="G66" s="210"/>
      <c r="H66" s="210"/>
      <c r="I66" s="210"/>
      <c r="J66" s="210"/>
      <c r="K66" s="210"/>
      <c r="L66" s="210"/>
      <c r="M66" s="210"/>
      <c r="N66" s="210"/>
      <c r="O66" s="210"/>
      <c r="P66" s="210"/>
      <c r="Q66" s="210"/>
      <c r="R66" s="210"/>
      <c r="S66" s="210"/>
      <c r="T66" s="210"/>
      <c r="U66" s="210"/>
      <c r="V66" s="210"/>
      <c r="W66" s="210"/>
      <c r="X66" s="210"/>
      <c r="Y66" s="210"/>
    </row>
    <row r="67">
      <c r="A67" s="205" t="s">
        <v>471</v>
      </c>
      <c r="B67" s="205" t="s">
        <v>5388</v>
      </c>
      <c r="C67" s="280">
        <v>19.0</v>
      </c>
      <c r="D67" s="280">
        <v>1.0</v>
      </c>
      <c r="E67" s="280">
        <v>2.0</v>
      </c>
      <c r="F67" s="210"/>
      <c r="G67" s="210"/>
      <c r="H67" s="210"/>
      <c r="I67" s="210"/>
      <c r="J67" s="210"/>
      <c r="K67" s="210"/>
      <c r="L67" s="210"/>
      <c r="M67" s="210"/>
      <c r="N67" s="210"/>
      <c r="O67" s="210"/>
      <c r="P67" s="210"/>
      <c r="Q67" s="210"/>
      <c r="R67" s="210"/>
      <c r="S67" s="210"/>
      <c r="T67" s="210"/>
      <c r="U67" s="210"/>
      <c r="V67" s="210"/>
      <c r="W67" s="210"/>
      <c r="X67" s="210"/>
      <c r="Y67" s="210"/>
    </row>
    <row r="68">
      <c r="A68" s="205" t="s">
        <v>471</v>
      </c>
      <c r="B68" s="205" t="s">
        <v>5392</v>
      </c>
      <c r="C68" s="280">
        <v>57.0</v>
      </c>
      <c r="D68" s="280">
        <v>2.0</v>
      </c>
      <c r="E68" s="280">
        <v>10.0</v>
      </c>
      <c r="F68" s="210"/>
      <c r="G68" s="210"/>
      <c r="H68" s="210"/>
      <c r="I68" s="210"/>
      <c r="J68" s="210"/>
      <c r="K68" s="210"/>
      <c r="L68" s="210"/>
      <c r="M68" s="210"/>
      <c r="N68" s="210"/>
      <c r="O68" s="210"/>
      <c r="P68" s="210"/>
      <c r="Q68" s="210"/>
      <c r="R68" s="210"/>
      <c r="S68" s="210"/>
      <c r="T68" s="210"/>
      <c r="U68" s="210"/>
      <c r="V68" s="210"/>
      <c r="W68" s="210"/>
      <c r="X68" s="210"/>
      <c r="Y68" s="210"/>
    </row>
    <row r="69">
      <c r="A69" s="205" t="s">
        <v>471</v>
      </c>
      <c r="B69" s="205" t="s">
        <v>5389</v>
      </c>
      <c r="C69" s="280">
        <v>21.0</v>
      </c>
      <c r="D69" s="280">
        <v>2.0</v>
      </c>
      <c r="E69" s="280">
        <v>4.0</v>
      </c>
      <c r="F69" s="210"/>
      <c r="G69" s="210"/>
      <c r="H69" s="210"/>
      <c r="I69" s="210"/>
      <c r="J69" s="210"/>
      <c r="K69" s="210"/>
      <c r="L69" s="210"/>
      <c r="M69" s="210"/>
      <c r="N69" s="210"/>
      <c r="O69" s="210"/>
      <c r="P69" s="210"/>
      <c r="Q69" s="210"/>
      <c r="R69" s="210"/>
      <c r="S69" s="210"/>
      <c r="T69" s="210"/>
      <c r="U69" s="210"/>
      <c r="V69" s="210"/>
      <c r="W69" s="210"/>
      <c r="X69" s="210"/>
      <c r="Y69" s="210"/>
    </row>
    <row r="70">
      <c r="A70" s="205" t="s">
        <v>804</v>
      </c>
      <c r="B70" s="205" t="s">
        <v>5383</v>
      </c>
      <c r="C70" s="280">
        <v>130.0</v>
      </c>
      <c r="D70" s="280">
        <v>1.0</v>
      </c>
      <c r="E70" s="280">
        <v>25.0</v>
      </c>
      <c r="F70" s="210"/>
      <c r="G70" s="210"/>
      <c r="H70" s="210"/>
      <c r="I70" s="210"/>
      <c r="J70" s="210"/>
      <c r="K70" s="210"/>
      <c r="L70" s="210"/>
      <c r="M70" s="210"/>
      <c r="N70" s="210"/>
      <c r="O70" s="210"/>
      <c r="P70" s="210"/>
      <c r="Q70" s="210"/>
      <c r="R70" s="210"/>
      <c r="S70" s="210"/>
      <c r="T70" s="210"/>
      <c r="U70" s="210"/>
      <c r="V70" s="210"/>
      <c r="W70" s="210"/>
      <c r="X70" s="210"/>
      <c r="Y70" s="210"/>
    </row>
    <row r="71">
      <c r="A71" s="205" t="s">
        <v>804</v>
      </c>
      <c r="B71" s="205" t="s">
        <v>5384</v>
      </c>
      <c r="C71" s="280">
        <v>22.0</v>
      </c>
      <c r="D71" s="280">
        <v>2.0</v>
      </c>
      <c r="E71" s="280">
        <v>6.0</v>
      </c>
      <c r="F71" s="210"/>
      <c r="G71" s="210"/>
      <c r="H71" s="210"/>
      <c r="I71" s="210"/>
      <c r="J71" s="210"/>
      <c r="K71" s="210"/>
      <c r="L71" s="210"/>
      <c r="M71" s="210"/>
      <c r="N71" s="210"/>
      <c r="O71" s="210"/>
      <c r="P71" s="210"/>
      <c r="Q71" s="210"/>
      <c r="R71" s="210"/>
      <c r="S71" s="210"/>
      <c r="T71" s="210"/>
      <c r="U71" s="210"/>
      <c r="V71" s="210"/>
      <c r="W71" s="210"/>
      <c r="X71" s="210"/>
      <c r="Y71" s="210"/>
    </row>
    <row r="72">
      <c r="A72" s="205" t="s">
        <v>804</v>
      </c>
      <c r="B72" s="205" t="s">
        <v>5385</v>
      </c>
      <c r="C72" s="280">
        <v>234.0</v>
      </c>
      <c r="D72" s="280">
        <v>3.0</v>
      </c>
      <c r="E72" s="280">
        <v>40.0</v>
      </c>
      <c r="F72" s="210"/>
      <c r="G72" s="210"/>
      <c r="H72" s="210"/>
      <c r="I72" s="210"/>
      <c r="J72" s="210"/>
      <c r="K72" s="210"/>
      <c r="L72" s="210"/>
      <c r="M72" s="210"/>
      <c r="N72" s="210"/>
      <c r="O72" s="210"/>
      <c r="P72" s="210"/>
      <c r="Q72" s="210"/>
      <c r="R72" s="210"/>
      <c r="S72" s="210"/>
      <c r="T72" s="210"/>
      <c r="U72" s="210"/>
      <c r="V72" s="210"/>
      <c r="W72" s="210"/>
      <c r="X72" s="210"/>
      <c r="Y72" s="210"/>
    </row>
    <row r="73">
      <c r="A73" s="205" t="s">
        <v>804</v>
      </c>
      <c r="B73" s="205" t="s">
        <v>5386</v>
      </c>
      <c r="C73" s="280">
        <v>20.0</v>
      </c>
      <c r="D73" s="280">
        <v>4.0</v>
      </c>
      <c r="E73" s="280">
        <v>6.0</v>
      </c>
      <c r="F73" s="210"/>
      <c r="G73" s="210"/>
      <c r="H73" s="210"/>
      <c r="I73" s="210"/>
      <c r="J73" s="210"/>
      <c r="K73" s="210"/>
      <c r="L73" s="210"/>
      <c r="M73" s="210"/>
      <c r="N73" s="210"/>
      <c r="O73" s="210"/>
      <c r="P73" s="210"/>
      <c r="Q73" s="210"/>
      <c r="R73" s="210"/>
      <c r="S73" s="210"/>
      <c r="T73" s="210"/>
      <c r="U73" s="210"/>
      <c r="V73" s="210"/>
      <c r="W73" s="210"/>
      <c r="X73" s="210"/>
      <c r="Y73" s="210"/>
    </row>
    <row r="74">
      <c r="A74" s="205" t="s">
        <v>804</v>
      </c>
      <c r="B74" s="205" t="s">
        <v>5387</v>
      </c>
      <c r="C74" s="280">
        <v>126.0</v>
      </c>
      <c r="D74" s="280">
        <v>7.0</v>
      </c>
      <c r="E74" s="280">
        <v>28.0</v>
      </c>
      <c r="F74" s="210"/>
      <c r="G74" s="210"/>
      <c r="H74" s="210"/>
      <c r="I74" s="210"/>
      <c r="J74" s="210"/>
      <c r="K74" s="210"/>
      <c r="L74" s="210"/>
      <c r="M74" s="210"/>
      <c r="N74" s="210"/>
      <c r="O74" s="210"/>
      <c r="P74" s="210"/>
      <c r="Q74" s="210"/>
      <c r="R74" s="210"/>
      <c r="S74" s="210"/>
      <c r="T74" s="210"/>
      <c r="U74" s="210"/>
      <c r="V74" s="210"/>
      <c r="W74" s="210"/>
      <c r="X74" s="210"/>
      <c r="Y74" s="210"/>
    </row>
    <row r="75">
      <c r="A75" s="205" t="s">
        <v>322</v>
      </c>
      <c r="B75" s="205" t="s">
        <v>5384</v>
      </c>
      <c r="C75" s="280">
        <v>77.0</v>
      </c>
      <c r="D75" s="280">
        <v>1.0</v>
      </c>
      <c r="E75" s="280">
        <v>10.0</v>
      </c>
      <c r="F75" s="210"/>
      <c r="G75" s="210"/>
      <c r="H75" s="210"/>
      <c r="I75" s="210"/>
      <c r="J75" s="210"/>
      <c r="K75" s="210"/>
      <c r="L75" s="210"/>
      <c r="M75" s="210"/>
      <c r="N75" s="210"/>
      <c r="O75" s="210"/>
      <c r="P75" s="210"/>
      <c r="Q75" s="210"/>
      <c r="R75" s="210"/>
      <c r="S75" s="210"/>
      <c r="T75" s="210"/>
      <c r="U75" s="210"/>
      <c r="V75" s="210"/>
      <c r="W75" s="210"/>
      <c r="X75" s="210"/>
      <c r="Y75" s="210"/>
    </row>
    <row r="76">
      <c r="A76" s="205" t="s">
        <v>322</v>
      </c>
      <c r="B76" s="205" t="s">
        <v>5386</v>
      </c>
      <c r="C76" s="280">
        <v>56.0</v>
      </c>
      <c r="D76" s="280">
        <v>2.0</v>
      </c>
      <c r="E76" s="280">
        <v>10.0</v>
      </c>
      <c r="F76" s="210"/>
      <c r="G76" s="210"/>
      <c r="H76" s="210"/>
      <c r="I76" s="210"/>
      <c r="J76" s="210"/>
      <c r="K76" s="210"/>
      <c r="L76" s="210"/>
      <c r="M76" s="210"/>
      <c r="N76" s="210"/>
      <c r="O76" s="210"/>
      <c r="P76" s="210"/>
      <c r="Q76" s="210"/>
      <c r="R76" s="210"/>
      <c r="S76" s="210"/>
      <c r="T76" s="210"/>
      <c r="U76" s="210"/>
      <c r="V76" s="210"/>
      <c r="W76" s="210"/>
      <c r="X76" s="210"/>
      <c r="Y76" s="210"/>
    </row>
    <row r="77">
      <c r="A77" s="205" t="s">
        <v>387</v>
      </c>
      <c r="B77" s="205" t="s">
        <v>5384</v>
      </c>
      <c r="C77" s="280">
        <v>102.0</v>
      </c>
      <c r="D77" s="280">
        <v>1.0</v>
      </c>
      <c r="E77" s="280">
        <v>15.0</v>
      </c>
      <c r="F77" s="210"/>
      <c r="G77" s="210"/>
      <c r="H77" s="210"/>
      <c r="I77" s="210"/>
      <c r="J77" s="210"/>
      <c r="K77" s="210"/>
      <c r="L77" s="210"/>
      <c r="M77" s="210"/>
      <c r="N77" s="210"/>
      <c r="O77" s="210"/>
      <c r="P77" s="210"/>
      <c r="Q77" s="210"/>
      <c r="R77" s="210"/>
      <c r="S77" s="210"/>
      <c r="T77" s="210"/>
      <c r="U77" s="210"/>
      <c r="V77" s="210"/>
      <c r="W77" s="210"/>
      <c r="X77" s="210"/>
      <c r="Y77" s="210"/>
    </row>
    <row r="78">
      <c r="A78" s="205" t="s">
        <v>387</v>
      </c>
      <c r="B78" s="205" t="s">
        <v>5385</v>
      </c>
      <c r="C78" s="280">
        <v>11.0</v>
      </c>
      <c r="D78" s="280">
        <v>1.0</v>
      </c>
      <c r="E78" s="280">
        <v>2.0</v>
      </c>
      <c r="F78" s="210"/>
      <c r="G78" s="210"/>
      <c r="H78" s="210"/>
      <c r="I78" s="210"/>
      <c r="J78" s="210"/>
      <c r="K78" s="210"/>
      <c r="L78" s="210"/>
      <c r="M78" s="210"/>
      <c r="N78" s="210"/>
      <c r="O78" s="210"/>
      <c r="P78" s="210"/>
      <c r="Q78" s="210"/>
      <c r="R78" s="210"/>
      <c r="S78" s="210"/>
      <c r="T78" s="210"/>
      <c r="U78" s="210"/>
      <c r="V78" s="210"/>
      <c r="W78" s="210"/>
      <c r="X78" s="210"/>
      <c r="Y78" s="210"/>
    </row>
    <row r="79">
      <c r="A79" s="205" t="s">
        <v>387</v>
      </c>
      <c r="B79" s="205" t="s">
        <v>5386</v>
      </c>
      <c r="C79" s="280">
        <v>3.0</v>
      </c>
      <c r="D79" s="280">
        <v>1.0</v>
      </c>
      <c r="E79" s="280">
        <v>2.0</v>
      </c>
      <c r="F79" s="210"/>
      <c r="G79" s="210"/>
      <c r="H79" s="210"/>
      <c r="I79" s="210"/>
      <c r="J79" s="210"/>
      <c r="K79" s="210"/>
      <c r="L79" s="210"/>
      <c r="M79" s="210"/>
      <c r="N79" s="210"/>
      <c r="O79" s="210"/>
      <c r="P79" s="210"/>
      <c r="Q79" s="210"/>
      <c r="R79" s="210"/>
      <c r="S79" s="210"/>
      <c r="T79" s="210"/>
      <c r="U79" s="210"/>
      <c r="V79" s="210"/>
      <c r="W79" s="210"/>
      <c r="X79" s="210"/>
      <c r="Y79" s="210"/>
    </row>
    <row r="80">
      <c r="A80" s="205" t="s">
        <v>387</v>
      </c>
      <c r="B80" s="205" t="s">
        <v>5387</v>
      </c>
      <c r="C80" s="280">
        <v>11.0</v>
      </c>
      <c r="D80" s="280">
        <v>1.0</v>
      </c>
      <c r="E80" s="280">
        <v>1.0</v>
      </c>
      <c r="F80" s="210"/>
      <c r="G80" s="210"/>
      <c r="H80" s="210"/>
      <c r="I80" s="210"/>
      <c r="J80" s="210"/>
      <c r="K80" s="210"/>
      <c r="L80" s="210"/>
      <c r="M80" s="210"/>
      <c r="N80" s="210"/>
      <c r="O80" s="210"/>
      <c r="P80" s="210"/>
      <c r="Q80" s="210"/>
      <c r="R80" s="210"/>
      <c r="S80" s="210"/>
      <c r="T80" s="210"/>
      <c r="U80" s="210"/>
      <c r="V80" s="210"/>
      <c r="W80" s="210"/>
      <c r="X80" s="210"/>
      <c r="Y80" s="210"/>
    </row>
    <row r="81">
      <c r="A81" s="205" t="s">
        <v>387</v>
      </c>
      <c r="B81" s="205" t="s">
        <v>5388</v>
      </c>
      <c r="C81" s="280">
        <v>18.0</v>
      </c>
      <c r="D81" s="280">
        <v>1.0</v>
      </c>
      <c r="E81" s="280">
        <v>5.0</v>
      </c>
      <c r="F81" s="210"/>
      <c r="G81" s="210"/>
      <c r="H81" s="210"/>
      <c r="I81" s="210"/>
      <c r="J81" s="210"/>
      <c r="K81" s="210"/>
      <c r="L81" s="210"/>
      <c r="M81" s="210"/>
      <c r="N81" s="210"/>
      <c r="O81" s="210"/>
      <c r="P81" s="210"/>
      <c r="Q81" s="210"/>
      <c r="R81" s="210"/>
      <c r="S81" s="210"/>
      <c r="T81" s="210"/>
      <c r="U81" s="210"/>
      <c r="V81" s="210"/>
      <c r="W81" s="210"/>
      <c r="X81" s="210"/>
      <c r="Y81" s="210"/>
    </row>
    <row r="82">
      <c r="A82" s="205" t="s">
        <v>387</v>
      </c>
      <c r="B82" s="205" t="s">
        <v>5391</v>
      </c>
      <c r="C82" s="280">
        <v>17.0</v>
      </c>
      <c r="D82" s="280">
        <v>2.0</v>
      </c>
      <c r="E82" s="280">
        <v>4.0</v>
      </c>
      <c r="F82" s="210"/>
      <c r="G82" s="210"/>
      <c r="H82" s="210"/>
      <c r="I82" s="210"/>
      <c r="J82" s="210"/>
      <c r="K82" s="210"/>
      <c r="L82" s="210"/>
      <c r="M82" s="210"/>
      <c r="N82" s="210"/>
      <c r="O82" s="210"/>
      <c r="P82" s="210"/>
      <c r="Q82" s="210"/>
      <c r="R82" s="210"/>
      <c r="S82" s="210"/>
      <c r="T82" s="210"/>
      <c r="U82" s="210"/>
      <c r="V82" s="210"/>
      <c r="W82" s="210"/>
      <c r="X82" s="210"/>
      <c r="Y82" s="210"/>
    </row>
    <row r="83">
      <c r="A83" s="205" t="s">
        <v>202</v>
      </c>
      <c r="B83" s="205" t="s">
        <v>5384</v>
      </c>
      <c r="C83" s="280">
        <v>22.0</v>
      </c>
      <c r="D83" s="280">
        <v>3.0</v>
      </c>
      <c r="E83" s="280">
        <v>5.0</v>
      </c>
      <c r="F83" s="210"/>
      <c r="G83" s="210"/>
      <c r="H83" s="210"/>
      <c r="I83" s="210"/>
      <c r="J83" s="210"/>
      <c r="K83" s="210"/>
      <c r="L83" s="210"/>
      <c r="M83" s="210"/>
      <c r="N83" s="210"/>
      <c r="O83" s="210"/>
      <c r="P83" s="210"/>
      <c r="Q83" s="210"/>
      <c r="R83" s="210"/>
      <c r="S83" s="210"/>
      <c r="T83" s="210"/>
      <c r="U83" s="210"/>
      <c r="V83" s="210"/>
      <c r="W83" s="210"/>
      <c r="X83" s="210"/>
      <c r="Y83" s="210"/>
    </row>
    <row r="84">
      <c r="A84" s="205" t="s">
        <v>202</v>
      </c>
      <c r="B84" s="205" t="s">
        <v>5385</v>
      </c>
      <c r="C84" s="280">
        <v>6.0</v>
      </c>
      <c r="D84" s="280">
        <v>1.0</v>
      </c>
      <c r="E84" s="280">
        <v>1.0</v>
      </c>
      <c r="F84" s="210"/>
      <c r="G84" s="210"/>
      <c r="H84" s="210"/>
      <c r="I84" s="210"/>
      <c r="J84" s="210"/>
      <c r="K84" s="210"/>
      <c r="L84" s="210"/>
      <c r="M84" s="210"/>
      <c r="N84" s="210"/>
      <c r="O84" s="210"/>
      <c r="P84" s="210"/>
      <c r="Q84" s="210"/>
      <c r="R84" s="210"/>
      <c r="S84" s="210"/>
      <c r="T84" s="210"/>
      <c r="U84" s="210"/>
      <c r="V84" s="210"/>
      <c r="W84" s="210"/>
      <c r="X84" s="210"/>
      <c r="Y84" s="210"/>
    </row>
    <row r="85">
      <c r="A85" s="205" t="s">
        <v>202</v>
      </c>
      <c r="B85" s="205" t="s">
        <v>5386</v>
      </c>
      <c r="C85" s="280">
        <v>11.0</v>
      </c>
      <c r="D85" s="280">
        <v>1.0</v>
      </c>
      <c r="E85" s="280">
        <v>2.0</v>
      </c>
      <c r="F85" s="210"/>
      <c r="G85" s="210"/>
      <c r="H85" s="210"/>
      <c r="I85" s="210"/>
      <c r="J85" s="210"/>
      <c r="K85" s="210"/>
      <c r="L85" s="210"/>
      <c r="M85" s="210"/>
      <c r="N85" s="210"/>
      <c r="O85" s="210"/>
      <c r="P85" s="210"/>
      <c r="Q85" s="210"/>
      <c r="R85" s="210"/>
      <c r="S85" s="210"/>
      <c r="T85" s="210"/>
      <c r="U85" s="210"/>
      <c r="V85" s="210"/>
      <c r="W85" s="210"/>
      <c r="X85" s="210"/>
      <c r="Y85" s="210"/>
    </row>
    <row r="86">
      <c r="A86" s="205" t="s">
        <v>202</v>
      </c>
      <c r="B86" s="205" t="s">
        <v>5387</v>
      </c>
      <c r="C86" s="280">
        <v>11.0</v>
      </c>
      <c r="D86" s="280">
        <v>1.0</v>
      </c>
      <c r="E86" s="280">
        <v>2.0</v>
      </c>
      <c r="F86" s="210"/>
      <c r="G86" s="210"/>
      <c r="H86" s="210"/>
      <c r="I86" s="210"/>
      <c r="J86" s="210"/>
      <c r="K86" s="210"/>
      <c r="L86" s="210"/>
      <c r="M86" s="210"/>
      <c r="N86" s="210"/>
      <c r="O86" s="210"/>
      <c r="P86" s="210"/>
      <c r="Q86" s="210"/>
      <c r="R86" s="210"/>
      <c r="S86" s="210"/>
      <c r="T86" s="210"/>
      <c r="U86" s="210"/>
      <c r="V86" s="210"/>
      <c r="W86" s="210"/>
      <c r="X86" s="210"/>
      <c r="Y86" s="210"/>
    </row>
    <row r="87">
      <c r="A87" s="205" t="s">
        <v>202</v>
      </c>
      <c r="B87" s="205" t="s">
        <v>5391</v>
      </c>
      <c r="C87" s="280">
        <v>14.0</v>
      </c>
      <c r="D87" s="280">
        <v>1.0</v>
      </c>
      <c r="E87" s="280">
        <v>2.0</v>
      </c>
      <c r="F87" s="210"/>
      <c r="G87" s="210"/>
      <c r="H87" s="210"/>
      <c r="I87" s="210"/>
      <c r="J87" s="210"/>
      <c r="K87" s="210"/>
      <c r="L87" s="210"/>
      <c r="M87" s="210"/>
      <c r="N87" s="210"/>
      <c r="O87" s="210"/>
      <c r="P87" s="210"/>
      <c r="Q87" s="210"/>
      <c r="R87" s="210"/>
      <c r="S87" s="210"/>
      <c r="T87" s="210"/>
      <c r="U87" s="210"/>
      <c r="V87" s="210"/>
      <c r="W87" s="210"/>
      <c r="X87" s="210"/>
      <c r="Y87" s="210"/>
    </row>
    <row r="88">
      <c r="A88" s="205" t="s">
        <v>202</v>
      </c>
      <c r="B88" s="205" t="s">
        <v>5392</v>
      </c>
      <c r="C88" s="280">
        <v>3.0</v>
      </c>
      <c r="D88" s="280">
        <v>1.0</v>
      </c>
      <c r="E88" s="280">
        <v>0.0</v>
      </c>
      <c r="F88" s="210"/>
      <c r="G88" s="210"/>
      <c r="H88" s="210"/>
      <c r="I88" s="210"/>
      <c r="J88" s="210"/>
      <c r="K88" s="210"/>
      <c r="L88" s="210"/>
      <c r="M88" s="210"/>
      <c r="N88" s="210"/>
      <c r="O88" s="210"/>
      <c r="P88" s="210"/>
      <c r="Q88" s="210"/>
      <c r="R88" s="210"/>
      <c r="S88" s="210"/>
      <c r="T88" s="210"/>
      <c r="U88" s="210"/>
      <c r="V88" s="210"/>
      <c r="W88" s="210"/>
      <c r="X88" s="210"/>
      <c r="Y88" s="210"/>
    </row>
    <row r="89">
      <c r="A89" s="205" t="s">
        <v>202</v>
      </c>
      <c r="B89" s="205" t="s">
        <v>5389</v>
      </c>
      <c r="C89" s="280">
        <v>7.0</v>
      </c>
      <c r="D89" s="280">
        <v>1.0</v>
      </c>
      <c r="E89" s="280">
        <v>1.0</v>
      </c>
      <c r="F89" s="210"/>
      <c r="G89" s="210"/>
      <c r="H89" s="210"/>
      <c r="I89" s="210"/>
      <c r="J89" s="210"/>
      <c r="K89" s="210"/>
      <c r="L89" s="210"/>
      <c r="M89" s="210"/>
      <c r="N89" s="210"/>
      <c r="O89" s="210"/>
      <c r="P89" s="210"/>
      <c r="Q89" s="210"/>
      <c r="R89" s="210"/>
      <c r="S89" s="210"/>
      <c r="T89" s="210"/>
      <c r="U89" s="210"/>
      <c r="V89" s="210"/>
      <c r="W89" s="210"/>
      <c r="X89" s="210"/>
      <c r="Y89" s="210"/>
    </row>
    <row r="90">
      <c r="A90" s="205" t="s">
        <v>516</v>
      </c>
      <c r="B90" s="205" t="s">
        <v>5383</v>
      </c>
      <c r="C90" s="280">
        <v>28.0</v>
      </c>
      <c r="D90" s="280">
        <v>1.0</v>
      </c>
      <c r="E90" s="280">
        <v>4.0</v>
      </c>
      <c r="F90" s="210"/>
      <c r="G90" s="210"/>
      <c r="H90" s="210"/>
      <c r="I90" s="210"/>
      <c r="J90" s="210"/>
      <c r="K90" s="210"/>
      <c r="L90" s="210"/>
      <c r="M90" s="210"/>
      <c r="N90" s="210"/>
      <c r="O90" s="210"/>
      <c r="P90" s="210"/>
      <c r="Q90" s="210"/>
      <c r="R90" s="210"/>
      <c r="S90" s="210"/>
      <c r="T90" s="210"/>
      <c r="U90" s="210"/>
      <c r="V90" s="210"/>
      <c r="W90" s="210"/>
      <c r="X90" s="210"/>
      <c r="Y90" s="210"/>
    </row>
    <row r="91">
      <c r="A91" s="205" t="s">
        <v>516</v>
      </c>
      <c r="B91" s="205" t="s">
        <v>5384</v>
      </c>
      <c r="C91" s="280">
        <v>5.0</v>
      </c>
      <c r="D91" s="280">
        <v>1.0</v>
      </c>
      <c r="E91" s="280">
        <v>1.0</v>
      </c>
      <c r="F91" s="210"/>
      <c r="G91" s="210"/>
      <c r="H91" s="210"/>
      <c r="I91" s="210"/>
      <c r="J91" s="210"/>
      <c r="K91" s="210"/>
      <c r="L91" s="210"/>
      <c r="M91" s="210"/>
      <c r="N91" s="210"/>
      <c r="O91" s="210"/>
      <c r="P91" s="210"/>
      <c r="Q91" s="210"/>
      <c r="R91" s="210"/>
      <c r="S91" s="210"/>
      <c r="T91" s="210"/>
      <c r="U91" s="210"/>
      <c r="V91" s="210"/>
      <c r="W91" s="210"/>
      <c r="X91" s="210"/>
      <c r="Y91" s="210"/>
    </row>
    <row r="92">
      <c r="A92" s="205" t="s">
        <v>806</v>
      </c>
      <c r="B92" s="205" t="s">
        <v>5384</v>
      </c>
      <c r="C92" s="280">
        <v>42.0</v>
      </c>
      <c r="D92" s="280">
        <v>2.0</v>
      </c>
      <c r="E92" s="280">
        <v>4.0</v>
      </c>
      <c r="F92" s="210"/>
      <c r="G92" s="210"/>
      <c r="H92" s="210"/>
      <c r="I92" s="210"/>
      <c r="J92" s="210"/>
      <c r="K92" s="210"/>
      <c r="L92" s="210"/>
      <c r="M92" s="210"/>
      <c r="N92" s="210"/>
      <c r="O92" s="210"/>
      <c r="P92" s="210"/>
      <c r="Q92" s="210"/>
      <c r="R92" s="210"/>
      <c r="S92" s="210"/>
      <c r="T92" s="210"/>
      <c r="U92" s="210"/>
      <c r="V92" s="210"/>
      <c r="W92" s="210"/>
      <c r="X92" s="210"/>
      <c r="Y92" s="210"/>
    </row>
    <row r="93">
      <c r="A93" s="205" t="s">
        <v>806</v>
      </c>
      <c r="B93" s="205" t="s">
        <v>5385</v>
      </c>
      <c r="C93" s="280">
        <v>69.0</v>
      </c>
      <c r="D93" s="280">
        <v>1.0</v>
      </c>
      <c r="E93" s="280">
        <v>10.0</v>
      </c>
      <c r="F93" s="210"/>
      <c r="G93" s="210"/>
      <c r="H93" s="210"/>
      <c r="I93" s="210"/>
      <c r="J93" s="210"/>
      <c r="K93" s="210"/>
      <c r="L93" s="210"/>
      <c r="M93" s="210"/>
      <c r="N93" s="210"/>
      <c r="O93" s="210"/>
      <c r="P93" s="210"/>
      <c r="Q93" s="210"/>
      <c r="R93" s="210"/>
      <c r="S93" s="210"/>
      <c r="T93" s="210"/>
      <c r="U93" s="210"/>
      <c r="V93" s="210"/>
      <c r="W93" s="210"/>
      <c r="X93" s="210"/>
      <c r="Y93" s="210"/>
    </row>
    <row r="94">
      <c r="A94" s="205" t="s">
        <v>806</v>
      </c>
      <c r="B94" s="205" t="s">
        <v>5387</v>
      </c>
      <c r="C94" s="280">
        <v>37.0</v>
      </c>
      <c r="D94" s="280">
        <v>2.0</v>
      </c>
      <c r="E94" s="280">
        <v>8.0</v>
      </c>
      <c r="F94" s="210"/>
      <c r="G94" s="210"/>
      <c r="H94" s="210"/>
      <c r="I94" s="210"/>
      <c r="J94" s="210"/>
      <c r="K94" s="210"/>
      <c r="L94" s="210"/>
      <c r="M94" s="210"/>
      <c r="N94" s="210"/>
      <c r="O94" s="210"/>
      <c r="P94" s="210"/>
      <c r="Q94" s="210"/>
      <c r="R94" s="210"/>
      <c r="S94" s="210"/>
      <c r="T94" s="210"/>
      <c r="U94" s="210"/>
      <c r="V94" s="210"/>
      <c r="W94" s="210"/>
      <c r="X94" s="210"/>
      <c r="Y94" s="210"/>
    </row>
    <row r="95">
      <c r="A95" s="205" t="s">
        <v>808</v>
      </c>
      <c r="B95" s="205" t="s">
        <v>5384</v>
      </c>
      <c r="C95" s="280">
        <v>10.0</v>
      </c>
      <c r="D95" s="280">
        <v>1.0</v>
      </c>
      <c r="E95" s="280">
        <v>2.0</v>
      </c>
      <c r="F95" s="210"/>
      <c r="G95" s="210"/>
      <c r="H95" s="210"/>
      <c r="I95" s="210"/>
      <c r="J95" s="210"/>
      <c r="K95" s="210"/>
      <c r="L95" s="210"/>
      <c r="M95" s="210"/>
      <c r="N95" s="210"/>
      <c r="O95" s="210"/>
      <c r="P95" s="210"/>
      <c r="Q95" s="210"/>
      <c r="R95" s="210"/>
      <c r="S95" s="210"/>
      <c r="T95" s="210"/>
      <c r="U95" s="210"/>
      <c r="V95" s="210"/>
      <c r="W95" s="210"/>
      <c r="X95" s="210"/>
      <c r="Y95" s="210"/>
    </row>
    <row r="96">
      <c r="A96" s="205" t="s">
        <v>101</v>
      </c>
      <c r="B96" s="205" t="s">
        <v>5385</v>
      </c>
      <c r="C96" s="280">
        <v>65.0</v>
      </c>
      <c r="D96" s="280">
        <v>6.0</v>
      </c>
      <c r="E96" s="280">
        <v>12.0</v>
      </c>
      <c r="F96" s="210"/>
      <c r="G96" s="210"/>
      <c r="H96" s="210"/>
      <c r="I96" s="210"/>
      <c r="J96" s="210"/>
      <c r="K96" s="210"/>
      <c r="L96" s="210"/>
      <c r="M96" s="210"/>
      <c r="N96" s="210"/>
      <c r="O96" s="210"/>
      <c r="P96" s="210"/>
      <c r="Q96" s="210"/>
      <c r="R96" s="210"/>
      <c r="S96" s="210"/>
      <c r="T96" s="210"/>
      <c r="U96" s="210"/>
      <c r="V96" s="210"/>
      <c r="W96" s="210"/>
      <c r="X96" s="210"/>
      <c r="Y96" s="210"/>
    </row>
    <row r="97">
      <c r="A97" s="205" t="s">
        <v>101</v>
      </c>
      <c r="B97" s="205" t="s">
        <v>5386</v>
      </c>
      <c r="C97" s="280">
        <v>28.0</v>
      </c>
      <c r="D97" s="280">
        <v>2.0</v>
      </c>
      <c r="E97" s="280">
        <v>3.0</v>
      </c>
      <c r="F97" s="210"/>
      <c r="G97" s="210"/>
      <c r="H97" s="210"/>
      <c r="I97" s="210"/>
      <c r="J97" s="210"/>
      <c r="K97" s="210"/>
      <c r="L97" s="210"/>
      <c r="M97" s="210"/>
      <c r="N97" s="210"/>
      <c r="O97" s="210"/>
      <c r="P97" s="210"/>
      <c r="Q97" s="210"/>
      <c r="R97" s="210"/>
      <c r="S97" s="210"/>
      <c r="T97" s="210"/>
      <c r="U97" s="210"/>
      <c r="V97" s="210"/>
      <c r="W97" s="210"/>
      <c r="X97" s="210"/>
      <c r="Y97" s="210"/>
    </row>
    <row r="98">
      <c r="A98" s="205" t="s">
        <v>101</v>
      </c>
      <c r="B98" s="205" t="s">
        <v>5387</v>
      </c>
      <c r="C98" s="280">
        <v>21.0</v>
      </c>
      <c r="D98" s="280">
        <v>1.0</v>
      </c>
      <c r="E98" s="280">
        <v>2.0</v>
      </c>
      <c r="F98" s="210"/>
      <c r="G98" s="210"/>
      <c r="H98" s="210"/>
      <c r="I98" s="210"/>
      <c r="J98" s="210"/>
      <c r="K98" s="210"/>
      <c r="L98" s="210"/>
      <c r="M98" s="210"/>
      <c r="N98" s="210"/>
      <c r="O98" s="210"/>
      <c r="P98" s="210"/>
      <c r="Q98" s="210"/>
      <c r="R98" s="210"/>
      <c r="S98" s="210"/>
      <c r="T98" s="210"/>
      <c r="U98" s="210"/>
      <c r="V98" s="210"/>
      <c r="W98" s="210"/>
      <c r="X98" s="210"/>
      <c r="Y98" s="210"/>
    </row>
    <row r="99">
      <c r="A99" s="205" t="s">
        <v>104</v>
      </c>
      <c r="B99" s="205" t="s">
        <v>5383</v>
      </c>
      <c r="C99" s="280">
        <v>5.0</v>
      </c>
      <c r="D99" s="280">
        <v>1.0</v>
      </c>
      <c r="E99" s="280">
        <v>1.0</v>
      </c>
      <c r="F99" s="210"/>
      <c r="G99" s="210"/>
      <c r="H99" s="210"/>
      <c r="I99" s="210"/>
      <c r="J99" s="210"/>
      <c r="K99" s="210"/>
      <c r="L99" s="210"/>
      <c r="M99" s="210"/>
      <c r="N99" s="210"/>
      <c r="O99" s="210"/>
      <c r="P99" s="210"/>
      <c r="Q99" s="210"/>
      <c r="R99" s="210"/>
      <c r="S99" s="210"/>
      <c r="T99" s="210"/>
      <c r="U99" s="210"/>
      <c r="V99" s="210"/>
      <c r="W99" s="210"/>
      <c r="X99" s="210"/>
      <c r="Y99" s="210"/>
    </row>
    <row r="100">
      <c r="A100" s="205" t="s">
        <v>104</v>
      </c>
      <c r="B100" s="205" t="s">
        <v>5384</v>
      </c>
      <c r="C100" s="280">
        <v>69.0</v>
      </c>
      <c r="D100" s="280">
        <v>3.0</v>
      </c>
      <c r="E100" s="280">
        <v>15.0</v>
      </c>
      <c r="F100" s="210"/>
      <c r="G100" s="210"/>
      <c r="H100" s="210"/>
      <c r="I100" s="210"/>
      <c r="J100" s="210"/>
      <c r="K100" s="210"/>
      <c r="L100" s="210"/>
      <c r="M100" s="210"/>
      <c r="N100" s="210"/>
      <c r="O100" s="210"/>
      <c r="P100" s="210"/>
      <c r="Q100" s="210"/>
      <c r="R100" s="210"/>
      <c r="S100" s="210"/>
      <c r="T100" s="210"/>
      <c r="U100" s="210"/>
      <c r="V100" s="210"/>
      <c r="W100" s="210"/>
      <c r="X100" s="210"/>
      <c r="Y100" s="210"/>
    </row>
    <row r="101">
      <c r="A101" s="205" t="s">
        <v>104</v>
      </c>
      <c r="B101" s="205" t="s">
        <v>5386</v>
      </c>
      <c r="C101" s="280">
        <v>12.0</v>
      </c>
      <c r="D101" s="280">
        <v>1.0</v>
      </c>
      <c r="E101" s="280">
        <v>2.0</v>
      </c>
      <c r="F101" s="210"/>
      <c r="G101" s="210"/>
      <c r="H101" s="210"/>
      <c r="I101" s="210"/>
      <c r="J101" s="210"/>
      <c r="K101" s="210"/>
      <c r="L101" s="210"/>
      <c r="M101" s="210"/>
      <c r="N101" s="210"/>
      <c r="O101" s="210"/>
      <c r="P101" s="210"/>
      <c r="Q101" s="210"/>
      <c r="R101" s="210"/>
      <c r="S101" s="210"/>
      <c r="T101" s="210"/>
      <c r="U101" s="210"/>
      <c r="V101" s="210"/>
      <c r="W101" s="210"/>
      <c r="X101" s="210"/>
      <c r="Y101" s="210"/>
    </row>
    <row r="102">
      <c r="A102" s="205" t="s">
        <v>104</v>
      </c>
      <c r="B102" s="205" t="s">
        <v>5387</v>
      </c>
      <c r="C102" s="280">
        <v>21.0</v>
      </c>
      <c r="D102" s="280">
        <v>2.0</v>
      </c>
      <c r="E102" s="280">
        <v>3.0</v>
      </c>
      <c r="F102" s="210"/>
      <c r="G102" s="210"/>
      <c r="H102" s="210"/>
      <c r="I102" s="210"/>
      <c r="J102" s="210"/>
      <c r="K102" s="210"/>
      <c r="L102" s="210"/>
      <c r="M102" s="210"/>
      <c r="N102" s="210"/>
      <c r="O102" s="210"/>
      <c r="P102" s="210"/>
      <c r="Q102" s="210"/>
      <c r="R102" s="210"/>
      <c r="S102" s="210"/>
      <c r="T102" s="210"/>
      <c r="U102" s="210"/>
      <c r="V102" s="210"/>
      <c r="W102" s="210"/>
      <c r="X102" s="210"/>
      <c r="Y102" s="210"/>
    </row>
    <row r="103">
      <c r="A103" s="205" t="s">
        <v>104</v>
      </c>
      <c r="B103" s="205" t="s">
        <v>5392</v>
      </c>
      <c r="C103" s="280">
        <v>33.0</v>
      </c>
      <c r="D103" s="280">
        <v>1.0</v>
      </c>
      <c r="E103" s="280">
        <v>8.0</v>
      </c>
      <c r="F103" s="210"/>
      <c r="G103" s="210"/>
      <c r="H103" s="210"/>
      <c r="I103" s="210"/>
      <c r="J103" s="210"/>
      <c r="K103" s="210"/>
      <c r="L103" s="210"/>
      <c r="M103" s="210"/>
      <c r="N103" s="210"/>
      <c r="O103" s="210"/>
      <c r="P103" s="210"/>
      <c r="Q103" s="210"/>
      <c r="R103" s="210"/>
      <c r="S103" s="210"/>
      <c r="T103" s="210"/>
      <c r="U103" s="210"/>
      <c r="V103" s="210"/>
      <c r="W103" s="210"/>
      <c r="X103" s="210"/>
      <c r="Y103" s="210"/>
    </row>
    <row r="104">
      <c r="A104" s="205" t="s">
        <v>104</v>
      </c>
      <c r="B104" s="205" t="s">
        <v>5389</v>
      </c>
      <c r="C104" s="280">
        <v>15.0</v>
      </c>
      <c r="D104" s="280">
        <v>1.0</v>
      </c>
      <c r="E104" s="280">
        <v>3.0</v>
      </c>
      <c r="F104" s="210"/>
      <c r="G104" s="210"/>
      <c r="H104" s="210"/>
      <c r="I104" s="210"/>
      <c r="J104" s="210"/>
      <c r="K104" s="210"/>
      <c r="L104" s="210"/>
      <c r="M104" s="210"/>
      <c r="N104" s="210"/>
      <c r="O104" s="210"/>
      <c r="P104" s="210"/>
      <c r="Q104" s="210"/>
      <c r="R104" s="210"/>
      <c r="S104" s="210"/>
      <c r="T104" s="210"/>
      <c r="U104" s="210"/>
      <c r="V104" s="210"/>
      <c r="W104" s="210"/>
      <c r="X104" s="210"/>
      <c r="Y104" s="210"/>
    </row>
    <row r="105">
      <c r="A105" s="205" t="s">
        <v>509</v>
      </c>
      <c r="B105" s="205" t="s">
        <v>5384</v>
      </c>
      <c r="C105" s="280">
        <v>50.0</v>
      </c>
      <c r="D105" s="280">
        <v>1.0</v>
      </c>
      <c r="E105" s="280">
        <v>8.0</v>
      </c>
      <c r="F105" s="210"/>
      <c r="G105" s="210"/>
      <c r="H105" s="210"/>
      <c r="I105" s="210"/>
      <c r="J105" s="210"/>
      <c r="K105" s="210"/>
      <c r="L105" s="210"/>
      <c r="M105" s="210"/>
      <c r="N105" s="210"/>
      <c r="O105" s="210"/>
      <c r="P105" s="210"/>
      <c r="Q105" s="210"/>
      <c r="R105" s="210"/>
      <c r="S105" s="210"/>
      <c r="T105" s="210"/>
      <c r="U105" s="210"/>
      <c r="V105" s="210"/>
      <c r="W105" s="210"/>
      <c r="X105" s="210"/>
      <c r="Y105" s="210"/>
    </row>
    <row r="106">
      <c r="A106" s="205" t="s">
        <v>509</v>
      </c>
      <c r="B106" s="205" t="s">
        <v>5386</v>
      </c>
      <c r="C106" s="280">
        <v>74.0</v>
      </c>
      <c r="D106" s="280">
        <v>2.0</v>
      </c>
      <c r="E106" s="280">
        <v>18.0</v>
      </c>
      <c r="F106" s="210"/>
      <c r="G106" s="210"/>
      <c r="H106" s="210"/>
      <c r="I106" s="210"/>
      <c r="J106" s="210"/>
      <c r="K106" s="210"/>
      <c r="L106" s="210"/>
      <c r="M106" s="210"/>
      <c r="N106" s="210"/>
      <c r="O106" s="210"/>
      <c r="P106" s="210"/>
      <c r="Q106" s="210"/>
      <c r="R106" s="210"/>
      <c r="S106" s="210"/>
      <c r="T106" s="210"/>
      <c r="U106" s="210"/>
      <c r="V106" s="210"/>
      <c r="W106" s="210"/>
      <c r="X106" s="210"/>
      <c r="Y106" s="210"/>
    </row>
    <row r="107">
      <c r="A107" s="205" t="s">
        <v>769</v>
      </c>
      <c r="B107" s="205" t="s">
        <v>5387</v>
      </c>
      <c r="C107" s="280">
        <v>16.0</v>
      </c>
      <c r="D107" s="280">
        <v>1.0</v>
      </c>
      <c r="E107" s="280">
        <v>0.0</v>
      </c>
      <c r="F107" s="210"/>
      <c r="G107" s="210"/>
      <c r="H107" s="210"/>
      <c r="I107" s="210"/>
      <c r="J107" s="210"/>
      <c r="K107" s="210"/>
      <c r="L107" s="210"/>
      <c r="M107" s="210"/>
      <c r="N107" s="210"/>
      <c r="O107" s="210"/>
      <c r="P107" s="210"/>
      <c r="Q107" s="210"/>
      <c r="R107" s="210"/>
      <c r="S107" s="210"/>
      <c r="T107" s="210"/>
      <c r="U107" s="210"/>
      <c r="V107" s="210"/>
      <c r="W107" s="210"/>
      <c r="X107" s="210"/>
      <c r="Y107" s="210"/>
    </row>
    <row r="108">
      <c r="A108" s="205" t="s">
        <v>747</v>
      </c>
      <c r="B108" s="205" t="s">
        <v>5383</v>
      </c>
      <c r="C108" s="280">
        <v>14.0</v>
      </c>
      <c r="D108" s="280">
        <v>2.0</v>
      </c>
      <c r="E108" s="280">
        <v>4.0</v>
      </c>
      <c r="F108" s="210"/>
      <c r="G108" s="210"/>
      <c r="H108" s="210"/>
      <c r="I108" s="210"/>
      <c r="J108" s="210"/>
      <c r="K108" s="210"/>
      <c r="L108" s="210"/>
      <c r="M108" s="210"/>
      <c r="N108" s="210"/>
      <c r="O108" s="210"/>
      <c r="P108" s="210"/>
      <c r="Q108" s="210"/>
      <c r="R108" s="210"/>
      <c r="S108" s="210"/>
      <c r="T108" s="210"/>
      <c r="U108" s="210"/>
      <c r="V108" s="210"/>
      <c r="W108" s="210"/>
      <c r="X108" s="210"/>
      <c r="Y108" s="210"/>
    </row>
    <row r="109">
      <c r="A109" s="205" t="s">
        <v>747</v>
      </c>
      <c r="B109" s="205" t="s">
        <v>5384</v>
      </c>
      <c r="C109" s="280">
        <v>47.0</v>
      </c>
      <c r="D109" s="280">
        <v>4.0</v>
      </c>
      <c r="E109" s="280">
        <v>8.0</v>
      </c>
      <c r="F109" s="210"/>
      <c r="G109" s="210"/>
      <c r="H109" s="210"/>
      <c r="I109" s="210"/>
      <c r="J109" s="210"/>
      <c r="K109" s="210"/>
      <c r="L109" s="210"/>
      <c r="M109" s="210"/>
      <c r="N109" s="210"/>
      <c r="O109" s="210"/>
      <c r="P109" s="210"/>
      <c r="Q109" s="210"/>
      <c r="R109" s="210"/>
      <c r="S109" s="210"/>
      <c r="T109" s="210"/>
      <c r="U109" s="210"/>
      <c r="V109" s="210"/>
      <c r="W109" s="210"/>
      <c r="X109" s="210"/>
      <c r="Y109" s="210"/>
    </row>
    <row r="110">
      <c r="A110" s="205" t="s">
        <v>747</v>
      </c>
      <c r="B110" s="205" t="s">
        <v>5385</v>
      </c>
      <c r="C110" s="280">
        <v>118.0</v>
      </c>
      <c r="D110" s="280">
        <v>4.0</v>
      </c>
      <c r="E110" s="280">
        <v>16.0</v>
      </c>
      <c r="F110" s="210"/>
      <c r="G110" s="210"/>
      <c r="H110" s="210"/>
      <c r="I110" s="210"/>
      <c r="J110" s="210"/>
      <c r="K110" s="210"/>
      <c r="L110" s="210"/>
      <c r="M110" s="210"/>
      <c r="N110" s="210"/>
      <c r="O110" s="210"/>
      <c r="P110" s="210"/>
      <c r="Q110" s="210"/>
      <c r="R110" s="210"/>
      <c r="S110" s="210"/>
      <c r="T110" s="210"/>
      <c r="U110" s="210"/>
      <c r="V110" s="210"/>
      <c r="W110" s="210"/>
      <c r="X110" s="210"/>
      <c r="Y110" s="210"/>
    </row>
    <row r="111">
      <c r="A111" s="205" t="s">
        <v>747</v>
      </c>
      <c r="B111" s="205" t="s">
        <v>5386</v>
      </c>
      <c r="C111" s="280">
        <v>88.0</v>
      </c>
      <c r="D111" s="280">
        <v>5.0</v>
      </c>
      <c r="E111" s="280">
        <v>20.0</v>
      </c>
      <c r="F111" s="210"/>
      <c r="G111" s="210"/>
      <c r="H111" s="210"/>
      <c r="I111" s="210"/>
      <c r="J111" s="210"/>
      <c r="K111" s="210"/>
      <c r="L111" s="210"/>
      <c r="M111" s="210"/>
      <c r="N111" s="210"/>
      <c r="O111" s="210"/>
      <c r="P111" s="210"/>
      <c r="Q111" s="210"/>
      <c r="R111" s="210"/>
      <c r="S111" s="210"/>
      <c r="T111" s="210"/>
      <c r="U111" s="210"/>
      <c r="V111" s="210"/>
      <c r="W111" s="210"/>
      <c r="X111" s="210"/>
      <c r="Y111" s="210"/>
    </row>
    <row r="112">
      <c r="A112" s="205" t="s">
        <v>747</v>
      </c>
      <c r="B112" s="205" t="s">
        <v>5387</v>
      </c>
      <c r="C112" s="280">
        <v>95.0</v>
      </c>
      <c r="D112" s="280">
        <v>4.0</v>
      </c>
      <c r="E112" s="280">
        <v>24.0</v>
      </c>
      <c r="F112" s="210"/>
      <c r="G112" s="210"/>
      <c r="H112" s="210"/>
      <c r="I112" s="210"/>
      <c r="J112" s="210"/>
      <c r="K112" s="210"/>
      <c r="L112" s="210"/>
      <c r="M112" s="210"/>
      <c r="N112" s="210"/>
      <c r="O112" s="210"/>
      <c r="P112" s="210"/>
      <c r="Q112" s="210"/>
      <c r="R112" s="210"/>
      <c r="S112" s="210"/>
      <c r="T112" s="210"/>
      <c r="U112" s="210"/>
      <c r="V112" s="210"/>
      <c r="W112" s="210"/>
      <c r="X112" s="210"/>
      <c r="Y112" s="210"/>
    </row>
    <row r="113">
      <c r="A113" s="205" t="s">
        <v>747</v>
      </c>
      <c r="B113" s="205" t="s">
        <v>5388</v>
      </c>
      <c r="C113" s="280">
        <v>21.0</v>
      </c>
      <c r="D113" s="280">
        <v>1.0</v>
      </c>
      <c r="E113" s="280">
        <v>5.0</v>
      </c>
      <c r="F113" s="210"/>
      <c r="G113" s="210"/>
      <c r="H113" s="210"/>
      <c r="I113" s="210"/>
      <c r="J113" s="210"/>
      <c r="K113" s="210"/>
      <c r="L113" s="210"/>
      <c r="M113" s="210"/>
      <c r="N113" s="210"/>
      <c r="O113" s="210"/>
      <c r="P113" s="210"/>
      <c r="Q113" s="210"/>
      <c r="R113" s="210"/>
      <c r="S113" s="210"/>
      <c r="T113" s="210"/>
      <c r="U113" s="210"/>
      <c r="V113" s="210"/>
      <c r="W113" s="210"/>
      <c r="X113" s="210"/>
      <c r="Y113" s="210"/>
    </row>
    <row r="114">
      <c r="A114" s="205" t="s">
        <v>747</v>
      </c>
      <c r="B114" s="205" t="s">
        <v>5391</v>
      </c>
      <c r="C114" s="280">
        <v>77.0</v>
      </c>
      <c r="D114" s="280">
        <v>2.0</v>
      </c>
      <c r="E114" s="280">
        <v>14.0</v>
      </c>
      <c r="F114" s="210"/>
      <c r="G114" s="210"/>
      <c r="H114" s="210"/>
      <c r="I114" s="210"/>
      <c r="J114" s="210"/>
      <c r="K114" s="210"/>
      <c r="L114" s="210"/>
      <c r="M114" s="210"/>
      <c r="N114" s="210"/>
      <c r="O114" s="210"/>
      <c r="P114" s="210"/>
      <c r="Q114" s="210"/>
      <c r="R114" s="210"/>
      <c r="S114" s="210"/>
      <c r="T114" s="210"/>
      <c r="U114" s="210"/>
      <c r="V114" s="210"/>
      <c r="W114" s="210"/>
      <c r="X114" s="210"/>
      <c r="Y114" s="210"/>
    </row>
    <row r="115">
      <c r="A115" s="205" t="s">
        <v>747</v>
      </c>
      <c r="B115" s="205" t="s">
        <v>5392</v>
      </c>
      <c r="C115" s="280">
        <v>67.0</v>
      </c>
      <c r="D115" s="280">
        <v>4.0</v>
      </c>
      <c r="E115" s="280">
        <v>20.0</v>
      </c>
      <c r="F115" s="210"/>
      <c r="G115" s="210"/>
      <c r="H115" s="210"/>
      <c r="I115" s="210"/>
      <c r="J115" s="210"/>
      <c r="K115" s="210"/>
      <c r="L115" s="210"/>
      <c r="M115" s="210"/>
      <c r="N115" s="210"/>
      <c r="O115" s="210"/>
      <c r="P115" s="210"/>
      <c r="Q115" s="210"/>
      <c r="R115" s="210"/>
      <c r="S115" s="210"/>
      <c r="T115" s="210"/>
      <c r="U115" s="210"/>
      <c r="V115" s="210"/>
      <c r="W115" s="210"/>
      <c r="X115" s="210"/>
      <c r="Y115" s="210"/>
    </row>
    <row r="116">
      <c r="A116" s="205" t="s">
        <v>747</v>
      </c>
      <c r="B116" s="205" t="s">
        <v>5389</v>
      </c>
      <c r="C116" s="280">
        <v>94.0</v>
      </c>
      <c r="D116" s="280">
        <v>3.0</v>
      </c>
      <c r="E116" s="280">
        <v>17.0</v>
      </c>
      <c r="F116" s="210"/>
      <c r="G116" s="210"/>
      <c r="H116" s="210"/>
      <c r="I116" s="210"/>
      <c r="J116" s="210"/>
      <c r="K116" s="210"/>
      <c r="L116" s="210"/>
      <c r="M116" s="210"/>
      <c r="N116" s="210"/>
      <c r="O116" s="210"/>
      <c r="P116" s="210"/>
      <c r="Q116" s="210"/>
      <c r="R116" s="210"/>
      <c r="S116" s="210"/>
      <c r="T116" s="210"/>
      <c r="U116" s="210"/>
      <c r="V116" s="210"/>
      <c r="W116" s="210"/>
      <c r="X116" s="210"/>
      <c r="Y116" s="210"/>
    </row>
    <row r="117">
      <c r="A117" s="205" t="s">
        <v>761</v>
      </c>
      <c r="B117" s="205" t="s">
        <v>5383</v>
      </c>
      <c r="C117" s="280">
        <v>4.0</v>
      </c>
      <c r="D117" s="280">
        <v>1.0</v>
      </c>
      <c r="E117" s="280">
        <v>1.0</v>
      </c>
      <c r="F117" s="210"/>
      <c r="G117" s="210"/>
      <c r="H117" s="210"/>
      <c r="I117" s="210"/>
      <c r="J117" s="210"/>
      <c r="K117" s="210"/>
      <c r="L117" s="210"/>
      <c r="M117" s="210"/>
      <c r="N117" s="210"/>
      <c r="O117" s="210"/>
      <c r="P117" s="210"/>
      <c r="Q117" s="210"/>
      <c r="R117" s="210"/>
      <c r="S117" s="210"/>
      <c r="T117" s="210"/>
      <c r="U117" s="210"/>
      <c r="V117" s="210"/>
      <c r="W117" s="210"/>
      <c r="X117" s="210"/>
      <c r="Y117" s="210"/>
    </row>
    <row r="118">
      <c r="A118" s="205" t="s">
        <v>761</v>
      </c>
      <c r="B118" s="205" t="s">
        <v>5385</v>
      </c>
      <c r="C118" s="280">
        <v>12.0</v>
      </c>
      <c r="D118" s="280">
        <v>2.0</v>
      </c>
      <c r="E118" s="280">
        <v>2.0</v>
      </c>
      <c r="F118" s="210"/>
      <c r="G118" s="210"/>
      <c r="H118" s="210"/>
      <c r="I118" s="210"/>
      <c r="J118" s="210"/>
      <c r="K118" s="210"/>
      <c r="L118" s="210"/>
      <c r="M118" s="210"/>
      <c r="N118" s="210"/>
      <c r="O118" s="210"/>
      <c r="P118" s="210"/>
      <c r="Q118" s="210"/>
      <c r="R118" s="210"/>
      <c r="S118" s="210"/>
      <c r="T118" s="210"/>
      <c r="U118" s="210"/>
      <c r="V118" s="210"/>
      <c r="W118" s="210"/>
      <c r="X118" s="210"/>
      <c r="Y118" s="210"/>
    </row>
    <row r="119">
      <c r="A119" s="205" t="s">
        <v>761</v>
      </c>
      <c r="B119" s="205" t="s">
        <v>5387</v>
      </c>
      <c r="C119" s="280">
        <v>49.0</v>
      </c>
      <c r="D119" s="280">
        <v>1.0</v>
      </c>
      <c r="E119" s="280">
        <v>9.0</v>
      </c>
      <c r="F119" s="210"/>
      <c r="G119" s="210"/>
      <c r="H119" s="210"/>
      <c r="I119" s="210"/>
      <c r="J119" s="210"/>
      <c r="K119" s="210"/>
      <c r="L119" s="210"/>
      <c r="M119" s="210"/>
      <c r="N119" s="210"/>
      <c r="O119" s="210"/>
      <c r="P119" s="210"/>
      <c r="Q119" s="210"/>
      <c r="R119" s="210"/>
      <c r="S119" s="210"/>
      <c r="T119" s="210"/>
      <c r="U119" s="210"/>
      <c r="V119" s="210"/>
      <c r="W119" s="210"/>
      <c r="X119" s="210"/>
      <c r="Y119" s="210"/>
    </row>
    <row r="120">
      <c r="A120" s="205" t="s">
        <v>761</v>
      </c>
      <c r="B120" s="205" t="s">
        <v>5392</v>
      </c>
      <c r="C120" s="280">
        <v>19.0</v>
      </c>
      <c r="D120" s="280">
        <v>2.0</v>
      </c>
      <c r="E120" s="280">
        <v>4.0</v>
      </c>
      <c r="F120" s="210"/>
      <c r="G120" s="210"/>
      <c r="H120" s="210"/>
      <c r="I120" s="210"/>
      <c r="J120" s="210"/>
      <c r="K120" s="210"/>
      <c r="L120" s="210"/>
      <c r="M120" s="210"/>
      <c r="N120" s="210"/>
      <c r="O120" s="210"/>
      <c r="P120" s="210"/>
      <c r="Q120" s="210"/>
      <c r="R120" s="210"/>
      <c r="S120" s="210"/>
      <c r="T120" s="210"/>
      <c r="U120" s="210"/>
      <c r="V120" s="210"/>
      <c r="W120" s="210"/>
      <c r="X120" s="210"/>
      <c r="Y120" s="210"/>
    </row>
    <row r="121">
      <c r="A121" s="205" t="s">
        <v>761</v>
      </c>
      <c r="B121" s="205" t="s">
        <v>5389</v>
      </c>
      <c r="C121" s="280">
        <v>314.0</v>
      </c>
      <c r="D121" s="280">
        <v>5.0</v>
      </c>
      <c r="E121" s="280">
        <v>38.0</v>
      </c>
      <c r="F121" s="210"/>
      <c r="G121" s="210"/>
      <c r="H121" s="210"/>
      <c r="I121" s="210"/>
      <c r="J121" s="210"/>
      <c r="K121" s="210"/>
      <c r="L121" s="210"/>
      <c r="M121" s="210"/>
      <c r="N121" s="210"/>
      <c r="O121" s="210"/>
      <c r="P121" s="210"/>
      <c r="Q121" s="210"/>
      <c r="R121" s="210"/>
      <c r="S121" s="210"/>
      <c r="T121" s="210"/>
      <c r="U121" s="210"/>
      <c r="V121" s="210"/>
      <c r="W121" s="210"/>
      <c r="X121" s="210"/>
      <c r="Y121" s="210"/>
    </row>
    <row r="122">
      <c r="A122" s="205" t="s">
        <v>761</v>
      </c>
      <c r="B122" s="205" t="s">
        <v>5390</v>
      </c>
      <c r="C122" s="280">
        <v>3.0</v>
      </c>
      <c r="D122" s="280">
        <v>1.0</v>
      </c>
      <c r="E122" s="280">
        <v>1.0</v>
      </c>
      <c r="F122" s="210"/>
      <c r="G122" s="210"/>
      <c r="H122" s="210"/>
      <c r="I122" s="210"/>
      <c r="J122" s="210"/>
      <c r="K122" s="210"/>
      <c r="L122" s="210"/>
      <c r="M122" s="210"/>
      <c r="N122" s="210"/>
      <c r="O122" s="210"/>
      <c r="P122" s="210"/>
      <c r="Q122" s="210"/>
      <c r="R122" s="210"/>
      <c r="S122" s="210"/>
      <c r="T122" s="210"/>
      <c r="U122" s="210"/>
      <c r="V122" s="210"/>
      <c r="W122" s="210"/>
      <c r="X122" s="210"/>
      <c r="Y122" s="210"/>
    </row>
    <row r="123">
      <c r="A123" s="205" t="s">
        <v>122</v>
      </c>
      <c r="B123" s="205" t="s">
        <v>5383</v>
      </c>
      <c r="C123" s="280">
        <v>6.0</v>
      </c>
      <c r="D123" s="280">
        <v>1.0</v>
      </c>
      <c r="E123" s="280">
        <v>1.0</v>
      </c>
      <c r="F123" s="210"/>
      <c r="G123" s="210"/>
      <c r="H123" s="210"/>
      <c r="I123" s="210"/>
      <c r="J123" s="210"/>
      <c r="K123" s="210"/>
      <c r="L123" s="210"/>
      <c r="M123" s="210"/>
      <c r="N123" s="210"/>
      <c r="O123" s="210"/>
      <c r="P123" s="210"/>
      <c r="Q123" s="210"/>
      <c r="R123" s="210"/>
      <c r="S123" s="210"/>
      <c r="T123" s="210"/>
      <c r="U123" s="210"/>
      <c r="V123" s="210"/>
      <c r="W123" s="210"/>
      <c r="X123" s="210"/>
      <c r="Y123" s="210"/>
    </row>
    <row r="124">
      <c r="A124" s="205" t="s">
        <v>122</v>
      </c>
      <c r="B124" s="205" t="s">
        <v>5384</v>
      </c>
      <c r="C124" s="280">
        <v>25.0</v>
      </c>
      <c r="D124" s="280">
        <v>3.0</v>
      </c>
      <c r="E124" s="280">
        <v>6.0</v>
      </c>
      <c r="F124" s="210"/>
      <c r="G124" s="210"/>
      <c r="H124" s="210"/>
      <c r="I124" s="210"/>
      <c r="J124" s="210"/>
      <c r="K124" s="210"/>
      <c r="L124" s="210"/>
      <c r="M124" s="210"/>
      <c r="N124" s="210"/>
      <c r="O124" s="210"/>
      <c r="P124" s="210"/>
      <c r="Q124" s="210"/>
      <c r="R124" s="210"/>
      <c r="S124" s="210"/>
      <c r="T124" s="210"/>
      <c r="U124" s="210"/>
      <c r="V124" s="210"/>
      <c r="W124" s="210"/>
      <c r="X124" s="210"/>
      <c r="Y124" s="210"/>
    </row>
    <row r="125">
      <c r="A125" s="205" t="s">
        <v>122</v>
      </c>
      <c r="B125" s="205" t="s">
        <v>5385</v>
      </c>
      <c r="C125" s="280">
        <v>40.0</v>
      </c>
      <c r="D125" s="280">
        <v>3.0</v>
      </c>
      <c r="E125" s="280">
        <v>10.0</v>
      </c>
      <c r="F125" s="210"/>
      <c r="G125" s="210"/>
      <c r="H125" s="210"/>
      <c r="I125" s="210"/>
      <c r="J125" s="210"/>
      <c r="K125" s="210"/>
      <c r="L125" s="210"/>
      <c r="M125" s="210"/>
      <c r="N125" s="210"/>
      <c r="O125" s="210"/>
      <c r="P125" s="210"/>
      <c r="Q125" s="210"/>
      <c r="R125" s="210"/>
      <c r="S125" s="210"/>
      <c r="T125" s="210"/>
      <c r="U125" s="210"/>
      <c r="V125" s="210"/>
      <c r="W125" s="210"/>
      <c r="X125" s="210"/>
      <c r="Y125" s="210"/>
    </row>
    <row r="126">
      <c r="A126" s="205" t="s">
        <v>122</v>
      </c>
      <c r="B126" s="205" t="s">
        <v>5387</v>
      </c>
      <c r="C126" s="280">
        <v>32.0</v>
      </c>
      <c r="D126" s="280">
        <v>4.0</v>
      </c>
      <c r="E126" s="280">
        <v>9.0</v>
      </c>
      <c r="F126" s="210"/>
      <c r="G126" s="210"/>
      <c r="H126" s="210"/>
      <c r="I126" s="210"/>
      <c r="J126" s="210"/>
      <c r="K126" s="210"/>
      <c r="L126" s="210"/>
      <c r="M126" s="210"/>
      <c r="N126" s="210"/>
      <c r="O126" s="210"/>
      <c r="P126" s="210"/>
      <c r="Q126" s="210"/>
      <c r="R126" s="210"/>
      <c r="S126" s="210"/>
      <c r="T126" s="210"/>
      <c r="U126" s="210"/>
      <c r="V126" s="210"/>
      <c r="W126" s="210"/>
      <c r="X126" s="210"/>
      <c r="Y126" s="210"/>
    </row>
    <row r="127">
      <c r="A127" s="205" t="s">
        <v>122</v>
      </c>
      <c r="B127" s="205" t="s">
        <v>5388</v>
      </c>
      <c r="C127" s="280">
        <v>14.0</v>
      </c>
      <c r="D127" s="280">
        <v>2.0</v>
      </c>
      <c r="E127" s="280">
        <v>3.0</v>
      </c>
      <c r="F127" s="210"/>
      <c r="G127" s="210"/>
      <c r="H127" s="210"/>
      <c r="I127" s="210"/>
      <c r="J127" s="210"/>
      <c r="K127" s="210"/>
      <c r="L127" s="210"/>
      <c r="M127" s="210"/>
      <c r="N127" s="210"/>
      <c r="O127" s="210"/>
      <c r="P127" s="210"/>
      <c r="Q127" s="210"/>
      <c r="R127" s="210"/>
      <c r="S127" s="210"/>
      <c r="T127" s="210"/>
      <c r="U127" s="210"/>
      <c r="V127" s="210"/>
      <c r="W127" s="210"/>
      <c r="X127" s="210"/>
      <c r="Y127" s="210"/>
    </row>
    <row r="128">
      <c r="A128" s="205" t="s">
        <v>122</v>
      </c>
      <c r="B128" s="205" t="s">
        <v>5391</v>
      </c>
      <c r="C128" s="280">
        <v>15.0</v>
      </c>
      <c r="D128" s="280">
        <v>3.0</v>
      </c>
      <c r="E128" s="280">
        <v>3.0</v>
      </c>
      <c r="F128" s="210"/>
      <c r="G128" s="210"/>
      <c r="H128" s="210"/>
      <c r="I128" s="210"/>
      <c r="J128" s="210"/>
      <c r="K128" s="210"/>
      <c r="L128" s="210"/>
      <c r="M128" s="210"/>
      <c r="N128" s="210"/>
      <c r="O128" s="210"/>
      <c r="P128" s="210"/>
      <c r="Q128" s="210"/>
      <c r="R128" s="210"/>
      <c r="S128" s="210"/>
      <c r="T128" s="210"/>
      <c r="U128" s="210"/>
      <c r="V128" s="210"/>
      <c r="W128" s="210"/>
      <c r="X128" s="210"/>
      <c r="Y128" s="210"/>
    </row>
    <row r="129">
      <c r="A129" s="205" t="s">
        <v>122</v>
      </c>
      <c r="B129" s="205" t="s">
        <v>5392</v>
      </c>
      <c r="C129" s="280">
        <v>38.0</v>
      </c>
      <c r="D129" s="280">
        <v>4.0</v>
      </c>
      <c r="E129" s="280">
        <v>9.0</v>
      </c>
      <c r="F129" s="210"/>
      <c r="G129" s="210"/>
      <c r="H129" s="210"/>
      <c r="I129" s="210"/>
      <c r="J129" s="210"/>
      <c r="K129" s="210"/>
      <c r="L129" s="210"/>
      <c r="M129" s="210"/>
      <c r="N129" s="210"/>
      <c r="O129" s="210"/>
      <c r="P129" s="210"/>
      <c r="Q129" s="210"/>
      <c r="R129" s="210"/>
      <c r="S129" s="210"/>
      <c r="T129" s="210"/>
      <c r="U129" s="210"/>
      <c r="V129" s="210"/>
      <c r="W129" s="210"/>
      <c r="X129" s="210"/>
      <c r="Y129" s="210"/>
    </row>
    <row r="130">
      <c r="A130" s="205" t="s">
        <v>122</v>
      </c>
      <c r="B130" s="205" t="s">
        <v>5389</v>
      </c>
      <c r="C130" s="280">
        <v>2.0</v>
      </c>
      <c r="D130" s="280">
        <v>1.0</v>
      </c>
      <c r="E130" s="280">
        <v>0.0</v>
      </c>
      <c r="F130" s="210"/>
      <c r="G130" s="210"/>
      <c r="H130" s="210"/>
      <c r="I130" s="210"/>
      <c r="J130" s="210"/>
      <c r="K130" s="210"/>
      <c r="L130" s="210"/>
      <c r="M130" s="210"/>
      <c r="N130" s="210"/>
      <c r="O130" s="210"/>
      <c r="P130" s="210"/>
      <c r="Q130" s="210"/>
      <c r="R130" s="210"/>
      <c r="S130" s="210"/>
      <c r="T130" s="210"/>
      <c r="U130" s="210"/>
      <c r="V130" s="210"/>
      <c r="W130" s="210"/>
      <c r="X130" s="210"/>
      <c r="Y130" s="210"/>
    </row>
    <row r="131">
      <c r="A131" s="205" t="s">
        <v>122</v>
      </c>
      <c r="B131" s="205" t="s">
        <v>5390</v>
      </c>
      <c r="C131" s="280">
        <v>21.0</v>
      </c>
      <c r="D131" s="280">
        <v>3.0</v>
      </c>
      <c r="E131" s="280">
        <v>6.0</v>
      </c>
      <c r="F131" s="210"/>
      <c r="G131" s="210"/>
      <c r="H131" s="210"/>
      <c r="I131" s="210"/>
      <c r="J131" s="210"/>
      <c r="K131" s="210"/>
      <c r="L131" s="210"/>
      <c r="M131" s="210"/>
      <c r="N131" s="210"/>
      <c r="O131" s="210"/>
      <c r="P131" s="210"/>
      <c r="Q131" s="210"/>
      <c r="R131" s="210"/>
      <c r="S131" s="210"/>
      <c r="T131" s="210"/>
      <c r="U131" s="210"/>
      <c r="V131" s="210"/>
      <c r="W131" s="210"/>
      <c r="X131" s="210"/>
      <c r="Y131" s="210"/>
    </row>
    <row r="132">
      <c r="A132" s="205" t="s">
        <v>489</v>
      </c>
      <c r="B132" s="205" t="s">
        <v>5383</v>
      </c>
      <c r="C132" s="280">
        <v>44.0</v>
      </c>
      <c r="D132" s="280">
        <v>1.0</v>
      </c>
      <c r="E132" s="280">
        <v>7.0</v>
      </c>
      <c r="F132" s="210"/>
      <c r="G132" s="210"/>
      <c r="H132" s="210"/>
      <c r="I132" s="210"/>
      <c r="J132" s="210"/>
      <c r="K132" s="210"/>
      <c r="L132" s="210"/>
      <c r="M132" s="210"/>
      <c r="N132" s="210"/>
      <c r="O132" s="210"/>
      <c r="P132" s="210"/>
      <c r="Q132" s="210"/>
      <c r="R132" s="210"/>
      <c r="S132" s="210"/>
      <c r="T132" s="210"/>
      <c r="U132" s="210"/>
      <c r="V132" s="210"/>
      <c r="W132" s="210"/>
      <c r="X132" s="210"/>
      <c r="Y132" s="210"/>
    </row>
    <row r="133">
      <c r="A133" s="205" t="s">
        <v>489</v>
      </c>
      <c r="B133" s="205" t="s">
        <v>5385</v>
      </c>
      <c r="C133" s="280">
        <v>60.0</v>
      </c>
      <c r="D133" s="280">
        <v>2.0</v>
      </c>
      <c r="E133" s="280">
        <v>11.0</v>
      </c>
      <c r="F133" s="210"/>
      <c r="G133" s="210"/>
      <c r="H133" s="210"/>
      <c r="I133" s="210"/>
      <c r="J133" s="210"/>
      <c r="K133" s="210"/>
      <c r="L133" s="210"/>
      <c r="M133" s="210"/>
      <c r="N133" s="210"/>
      <c r="O133" s="210"/>
      <c r="P133" s="210"/>
      <c r="Q133" s="210"/>
      <c r="R133" s="210"/>
      <c r="S133" s="210"/>
      <c r="T133" s="210"/>
      <c r="U133" s="210"/>
      <c r="V133" s="210"/>
      <c r="W133" s="210"/>
      <c r="X133" s="210"/>
      <c r="Y133" s="210"/>
    </row>
    <row r="134">
      <c r="A134" s="205" t="s">
        <v>106</v>
      </c>
      <c r="B134" s="205" t="s">
        <v>5384</v>
      </c>
      <c r="C134" s="280">
        <v>4.0</v>
      </c>
      <c r="D134" s="280">
        <v>1.0</v>
      </c>
      <c r="E134" s="280">
        <v>1.0</v>
      </c>
      <c r="F134" s="210"/>
      <c r="G134" s="210"/>
      <c r="H134" s="210"/>
      <c r="I134" s="210"/>
      <c r="J134" s="210"/>
      <c r="K134" s="210"/>
      <c r="L134" s="210"/>
      <c r="M134" s="210"/>
      <c r="N134" s="210"/>
      <c r="O134" s="210"/>
      <c r="P134" s="210"/>
      <c r="Q134" s="210"/>
      <c r="R134" s="210"/>
      <c r="S134" s="210"/>
      <c r="T134" s="210"/>
      <c r="U134" s="210"/>
      <c r="V134" s="210"/>
      <c r="W134" s="210"/>
      <c r="X134" s="210"/>
      <c r="Y134" s="210"/>
    </row>
    <row r="135">
      <c r="A135" s="205" t="s">
        <v>106</v>
      </c>
      <c r="B135" s="205" t="s">
        <v>5385</v>
      </c>
      <c r="C135" s="280">
        <v>36.0</v>
      </c>
      <c r="D135" s="280">
        <v>1.0</v>
      </c>
      <c r="E135" s="280">
        <v>8.0</v>
      </c>
      <c r="F135" s="210"/>
      <c r="G135" s="210"/>
      <c r="H135" s="210"/>
      <c r="I135" s="210"/>
      <c r="J135" s="210"/>
      <c r="K135" s="210"/>
      <c r="L135" s="210"/>
      <c r="M135" s="210"/>
      <c r="N135" s="210"/>
      <c r="O135" s="210"/>
      <c r="P135" s="210"/>
      <c r="Q135" s="210"/>
      <c r="R135" s="210"/>
      <c r="S135" s="210"/>
      <c r="T135" s="210"/>
      <c r="U135" s="210"/>
      <c r="V135" s="210"/>
      <c r="W135" s="210"/>
      <c r="X135" s="210"/>
      <c r="Y135" s="210"/>
    </row>
    <row r="136">
      <c r="A136" s="205" t="s">
        <v>106</v>
      </c>
      <c r="B136" s="205" t="s">
        <v>5386</v>
      </c>
      <c r="C136" s="280">
        <v>74.0</v>
      </c>
      <c r="D136" s="280">
        <v>2.0</v>
      </c>
      <c r="E136" s="280">
        <v>14.0</v>
      </c>
      <c r="F136" s="210"/>
      <c r="G136" s="210"/>
      <c r="H136" s="210"/>
      <c r="I136" s="210"/>
      <c r="J136" s="210"/>
      <c r="K136" s="210"/>
      <c r="L136" s="210"/>
      <c r="M136" s="210"/>
      <c r="N136" s="210"/>
      <c r="O136" s="210"/>
      <c r="P136" s="210"/>
      <c r="Q136" s="210"/>
      <c r="R136" s="210"/>
      <c r="S136" s="210"/>
      <c r="T136" s="210"/>
      <c r="U136" s="210"/>
      <c r="V136" s="210"/>
      <c r="W136" s="210"/>
      <c r="X136" s="210"/>
      <c r="Y136" s="210"/>
    </row>
    <row r="137">
      <c r="A137" s="205" t="s">
        <v>106</v>
      </c>
      <c r="B137" s="205" t="s">
        <v>5388</v>
      </c>
      <c r="C137" s="280">
        <v>179.0</v>
      </c>
      <c r="D137" s="280">
        <v>1.0</v>
      </c>
      <c r="E137" s="280">
        <v>11.0</v>
      </c>
      <c r="F137" s="210"/>
      <c r="G137" s="210"/>
      <c r="H137" s="210"/>
      <c r="I137" s="210"/>
      <c r="J137" s="210"/>
      <c r="K137" s="210"/>
      <c r="L137" s="210"/>
      <c r="M137" s="210"/>
      <c r="N137" s="210"/>
      <c r="O137" s="210"/>
      <c r="P137" s="210"/>
      <c r="Q137" s="210"/>
      <c r="R137" s="210"/>
      <c r="S137" s="210"/>
      <c r="T137" s="210"/>
      <c r="U137" s="210"/>
      <c r="V137" s="210"/>
      <c r="W137" s="210"/>
      <c r="X137" s="210"/>
      <c r="Y137" s="210"/>
    </row>
    <row r="138">
      <c r="A138" s="205" t="s">
        <v>106</v>
      </c>
      <c r="B138" s="205" t="s">
        <v>5389</v>
      </c>
      <c r="C138" s="280">
        <v>77.0</v>
      </c>
      <c r="D138" s="280">
        <v>1.0</v>
      </c>
      <c r="E138" s="280">
        <v>0.0</v>
      </c>
      <c r="F138" s="210"/>
      <c r="G138" s="210"/>
      <c r="H138" s="210"/>
      <c r="I138" s="210"/>
      <c r="J138" s="210"/>
      <c r="K138" s="210"/>
      <c r="L138" s="210"/>
      <c r="M138" s="210"/>
      <c r="N138" s="210"/>
      <c r="O138" s="210"/>
      <c r="P138" s="210"/>
      <c r="Q138" s="210"/>
      <c r="R138" s="210"/>
      <c r="S138" s="210"/>
      <c r="T138" s="210"/>
      <c r="U138" s="210"/>
      <c r="V138" s="210"/>
      <c r="W138" s="210"/>
      <c r="X138" s="210"/>
      <c r="Y138" s="210"/>
    </row>
    <row r="139">
      <c r="A139" s="205" t="s">
        <v>571</v>
      </c>
      <c r="B139" s="205" t="s">
        <v>5384</v>
      </c>
      <c r="C139" s="280">
        <v>8.0</v>
      </c>
      <c r="D139" s="280">
        <v>1.0</v>
      </c>
      <c r="E139" s="280">
        <v>1.0</v>
      </c>
      <c r="F139" s="210"/>
      <c r="G139" s="210"/>
      <c r="H139" s="210"/>
      <c r="I139" s="210"/>
      <c r="J139" s="210"/>
      <c r="K139" s="210"/>
      <c r="L139" s="210"/>
      <c r="M139" s="210"/>
      <c r="N139" s="210"/>
      <c r="O139" s="210"/>
      <c r="P139" s="210"/>
      <c r="Q139" s="210"/>
      <c r="R139" s="210"/>
      <c r="S139" s="210"/>
      <c r="T139" s="210"/>
      <c r="U139" s="210"/>
      <c r="V139" s="210"/>
      <c r="W139" s="210"/>
      <c r="X139" s="210"/>
      <c r="Y139" s="210"/>
    </row>
    <row r="140">
      <c r="A140" s="205" t="s">
        <v>571</v>
      </c>
      <c r="B140" s="205" t="s">
        <v>5386</v>
      </c>
      <c r="C140" s="280">
        <v>43.0</v>
      </c>
      <c r="D140" s="280">
        <v>4.0</v>
      </c>
      <c r="E140" s="280">
        <v>7.0</v>
      </c>
      <c r="F140" s="210"/>
      <c r="G140" s="210"/>
      <c r="H140" s="210"/>
      <c r="I140" s="210"/>
      <c r="J140" s="210"/>
      <c r="K140" s="210"/>
      <c r="L140" s="210"/>
      <c r="M140" s="210"/>
      <c r="N140" s="210"/>
      <c r="O140" s="210"/>
      <c r="P140" s="210"/>
      <c r="Q140" s="210"/>
      <c r="R140" s="210"/>
      <c r="S140" s="210"/>
      <c r="T140" s="210"/>
      <c r="U140" s="210"/>
      <c r="V140" s="210"/>
      <c r="W140" s="210"/>
      <c r="X140" s="210"/>
      <c r="Y140" s="210"/>
    </row>
    <row r="141">
      <c r="A141" s="205" t="s">
        <v>490</v>
      </c>
      <c r="B141" s="205" t="s">
        <v>5384</v>
      </c>
      <c r="C141" s="280">
        <v>223.0</v>
      </c>
      <c r="D141" s="280">
        <v>1.0</v>
      </c>
      <c r="E141" s="280">
        <v>31.0</v>
      </c>
      <c r="F141" s="210"/>
      <c r="G141" s="210"/>
      <c r="H141" s="210"/>
      <c r="I141" s="210"/>
      <c r="J141" s="210"/>
      <c r="K141" s="210"/>
      <c r="L141" s="210"/>
      <c r="M141" s="210"/>
      <c r="N141" s="210"/>
      <c r="O141" s="210"/>
      <c r="P141" s="210"/>
      <c r="Q141" s="210"/>
      <c r="R141" s="210"/>
      <c r="S141" s="210"/>
      <c r="T141" s="210"/>
      <c r="U141" s="210"/>
      <c r="V141" s="210"/>
      <c r="W141" s="210"/>
      <c r="X141" s="210"/>
      <c r="Y141" s="210"/>
    </row>
    <row r="142">
      <c r="A142" s="205" t="s">
        <v>490</v>
      </c>
      <c r="B142" s="205" t="s">
        <v>5385</v>
      </c>
      <c r="C142" s="280">
        <v>3.0</v>
      </c>
      <c r="D142" s="280">
        <v>1.0</v>
      </c>
      <c r="E142" s="280">
        <v>1.0</v>
      </c>
      <c r="F142" s="210"/>
      <c r="G142" s="210"/>
      <c r="H142" s="210"/>
      <c r="I142" s="210"/>
      <c r="J142" s="210"/>
      <c r="K142" s="210"/>
      <c r="L142" s="210"/>
      <c r="M142" s="210"/>
      <c r="N142" s="210"/>
      <c r="O142" s="210"/>
      <c r="P142" s="210"/>
      <c r="Q142" s="210"/>
      <c r="R142" s="210"/>
      <c r="S142" s="210"/>
      <c r="T142" s="210"/>
      <c r="U142" s="210"/>
      <c r="V142" s="210"/>
      <c r="W142" s="210"/>
      <c r="X142" s="210"/>
      <c r="Y142" s="210"/>
    </row>
    <row r="143">
      <c r="A143" s="205" t="s">
        <v>490</v>
      </c>
      <c r="B143" s="205" t="s">
        <v>5386</v>
      </c>
      <c r="C143" s="280">
        <v>20.0</v>
      </c>
      <c r="D143" s="280">
        <v>2.0</v>
      </c>
      <c r="E143" s="280">
        <v>5.0</v>
      </c>
      <c r="F143" s="210"/>
      <c r="G143" s="210"/>
      <c r="H143" s="210"/>
      <c r="I143" s="210"/>
      <c r="J143" s="210"/>
      <c r="K143" s="210"/>
      <c r="L143" s="210"/>
      <c r="M143" s="210"/>
      <c r="N143" s="210"/>
      <c r="O143" s="210"/>
      <c r="P143" s="210"/>
      <c r="Q143" s="210"/>
      <c r="R143" s="210"/>
      <c r="S143" s="210"/>
      <c r="T143" s="210"/>
      <c r="U143" s="210"/>
      <c r="V143" s="210"/>
      <c r="W143" s="210"/>
      <c r="X143" s="210"/>
      <c r="Y143" s="210"/>
    </row>
    <row r="144">
      <c r="A144" s="205" t="s">
        <v>490</v>
      </c>
      <c r="B144" s="205" t="s">
        <v>5387</v>
      </c>
      <c r="C144" s="280">
        <v>15.0</v>
      </c>
      <c r="D144" s="280">
        <v>4.0</v>
      </c>
      <c r="E144" s="280">
        <v>4.0</v>
      </c>
      <c r="F144" s="210"/>
      <c r="G144" s="210"/>
      <c r="H144" s="210"/>
      <c r="I144" s="210"/>
      <c r="J144" s="210"/>
      <c r="K144" s="210"/>
      <c r="L144" s="210"/>
      <c r="M144" s="210"/>
      <c r="N144" s="210"/>
      <c r="O144" s="210"/>
      <c r="P144" s="210"/>
      <c r="Q144" s="210"/>
      <c r="R144" s="210"/>
      <c r="S144" s="210"/>
      <c r="T144" s="210"/>
      <c r="U144" s="210"/>
      <c r="V144" s="210"/>
      <c r="W144" s="210"/>
      <c r="X144" s="210"/>
      <c r="Y144" s="210"/>
    </row>
    <row r="145">
      <c r="A145" s="205" t="s">
        <v>490</v>
      </c>
      <c r="B145" s="205" t="s">
        <v>5391</v>
      </c>
      <c r="C145" s="280">
        <v>95.0</v>
      </c>
      <c r="D145" s="280">
        <v>2.0</v>
      </c>
      <c r="E145" s="280">
        <v>17.0</v>
      </c>
      <c r="F145" s="210"/>
      <c r="G145" s="210"/>
      <c r="H145" s="210"/>
      <c r="I145" s="210"/>
      <c r="J145" s="210"/>
      <c r="K145" s="210"/>
      <c r="L145" s="210"/>
      <c r="M145" s="210"/>
      <c r="N145" s="210"/>
      <c r="O145" s="210"/>
      <c r="P145" s="210"/>
      <c r="Q145" s="210"/>
      <c r="R145" s="210"/>
      <c r="S145" s="210"/>
      <c r="T145" s="210"/>
      <c r="U145" s="210"/>
      <c r="V145" s="210"/>
      <c r="W145" s="210"/>
      <c r="X145" s="210"/>
      <c r="Y145" s="210"/>
    </row>
    <row r="146">
      <c r="A146" s="205" t="s">
        <v>490</v>
      </c>
      <c r="B146" s="205" t="s">
        <v>5392</v>
      </c>
      <c r="C146" s="280">
        <v>11.0</v>
      </c>
      <c r="D146" s="280">
        <v>1.0</v>
      </c>
      <c r="E146" s="280">
        <v>1.0</v>
      </c>
      <c r="F146" s="210"/>
      <c r="G146" s="210"/>
      <c r="H146" s="210"/>
      <c r="I146" s="210"/>
      <c r="J146" s="210"/>
      <c r="K146" s="210"/>
      <c r="L146" s="210"/>
      <c r="M146" s="210"/>
      <c r="N146" s="210"/>
      <c r="O146" s="210"/>
      <c r="P146" s="210"/>
      <c r="Q146" s="210"/>
      <c r="R146" s="210"/>
      <c r="S146" s="210"/>
      <c r="T146" s="210"/>
      <c r="U146" s="210"/>
      <c r="V146" s="210"/>
      <c r="W146" s="210"/>
      <c r="X146" s="210"/>
      <c r="Y146" s="210"/>
    </row>
    <row r="147">
      <c r="A147" s="205" t="s">
        <v>490</v>
      </c>
      <c r="B147" s="205" t="s">
        <v>5389</v>
      </c>
      <c r="C147" s="280">
        <v>10.0</v>
      </c>
      <c r="D147" s="280">
        <v>1.0</v>
      </c>
      <c r="E147" s="280">
        <v>2.0</v>
      </c>
      <c r="F147" s="210"/>
      <c r="G147" s="210"/>
      <c r="H147" s="210"/>
      <c r="I147" s="210"/>
      <c r="J147" s="210"/>
      <c r="K147" s="210"/>
      <c r="L147" s="210"/>
      <c r="M147" s="210"/>
      <c r="N147" s="210"/>
      <c r="O147" s="210"/>
      <c r="P147" s="210"/>
      <c r="Q147" s="210"/>
      <c r="R147" s="210"/>
      <c r="S147" s="210"/>
      <c r="T147" s="210"/>
      <c r="U147" s="210"/>
      <c r="V147" s="210"/>
      <c r="W147" s="210"/>
      <c r="X147" s="210"/>
      <c r="Y147" s="210"/>
    </row>
    <row r="148">
      <c r="A148" s="205" t="s">
        <v>288</v>
      </c>
      <c r="B148" s="205" t="s">
        <v>5384</v>
      </c>
      <c r="C148" s="280">
        <v>10.0</v>
      </c>
      <c r="D148" s="280">
        <v>1.0</v>
      </c>
      <c r="E148" s="280">
        <v>3.0</v>
      </c>
      <c r="F148" s="210"/>
      <c r="G148" s="210"/>
      <c r="H148" s="210"/>
      <c r="I148" s="210"/>
      <c r="J148" s="210"/>
      <c r="K148" s="210"/>
      <c r="L148" s="210"/>
      <c r="M148" s="210"/>
      <c r="N148" s="210"/>
      <c r="O148" s="210"/>
      <c r="P148" s="210"/>
      <c r="Q148" s="210"/>
      <c r="R148" s="210"/>
      <c r="S148" s="210"/>
      <c r="T148" s="210"/>
      <c r="U148" s="210"/>
      <c r="V148" s="210"/>
      <c r="W148" s="210"/>
      <c r="X148" s="210"/>
      <c r="Y148" s="210"/>
    </row>
    <row r="149">
      <c r="A149" s="205" t="s">
        <v>288</v>
      </c>
      <c r="B149" s="205" t="s">
        <v>5385</v>
      </c>
      <c r="C149" s="280">
        <v>19.0</v>
      </c>
      <c r="D149" s="280">
        <v>2.0</v>
      </c>
      <c r="E149" s="280">
        <v>3.0</v>
      </c>
      <c r="F149" s="210"/>
      <c r="G149" s="210"/>
      <c r="H149" s="210"/>
      <c r="I149" s="210"/>
      <c r="J149" s="210"/>
      <c r="K149" s="210"/>
      <c r="L149" s="210"/>
      <c r="M149" s="210"/>
      <c r="N149" s="210"/>
      <c r="O149" s="210"/>
      <c r="P149" s="210"/>
      <c r="Q149" s="210"/>
      <c r="R149" s="210"/>
      <c r="S149" s="210"/>
      <c r="T149" s="210"/>
      <c r="U149" s="210"/>
      <c r="V149" s="210"/>
      <c r="W149" s="210"/>
      <c r="X149" s="210"/>
      <c r="Y149" s="210"/>
    </row>
    <row r="150">
      <c r="A150" s="205" t="s">
        <v>234</v>
      </c>
      <c r="B150" s="205" t="s">
        <v>5386</v>
      </c>
      <c r="C150" s="280">
        <v>132.0</v>
      </c>
      <c r="D150" s="280">
        <v>2.0</v>
      </c>
      <c r="E150" s="280">
        <v>22.0</v>
      </c>
      <c r="F150" s="210"/>
      <c r="G150" s="210"/>
      <c r="H150" s="210"/>
      <c r="I150" s="210"/>
      <c r="J150" s="210"/>
      <c r="K150" s="210"/>
      <c r="L150" s="210"/>
      <c r="M150" s="210"/>
      <c r="N150" s="210"/>
      <c r="O150" s="210"/>
      <c r="P150" s="210"/>
      <c r="Q150" s="210"/>
      <c r="R150" s="210"/>
      <c r="S150" s="210"/>
      <c r="T150" s="210"/>
      <c r="U150" s="210"/>
      <c r="V150" s="210"/>
      <c r="W150" s="210"/>
      <c r="X150" s="210"/>
      <c r="Y150" s="210"/>
    </row>
    <row r="151">
      <c r="A151" s="205" t="s">
        <v>234</v>
      </c>
      <c r="B151" s="205" t="s">
        <v>5387</v>
      </c>
      <c r="C151" s="280">
        <v>25.0</v>
      </c>
      <c r="D151" s="280">
        <v>1.0</v>
      </c>
      <c r="E151" s="280">
        <v>8.0</v>
      </c>
      <c r="F151" s="210"/>
      <c r="G151" s="210"/>
      <c r="H151" s="210"/>
      <c r="I151" s="210"/>
      <c r="J151" s="210"/>
      <c r="K151" s="210"/>
      <c r="L151" s="210"/>
      <c r="M151" s="210"/>
      <c r="N151" s="210"/>
      <c r="O151" s="210"/>
      <c r="P151" s="210"/>
      <c r="Q151" s="210"/>
      <c r="R151" s="210"/>
      <c r="S151" s="210"/>
      <c r="T151" s="210"/>
      <c r="U151" s="210"/>
      <c r="V151" s="210"/>
      <c r="W151" s="210"/>
      <c r="X151" s="210"/>
      <c r="Y151" s="210"/>
    </row>
    <row r="152">
      <c r="A152" s="205" t="s">
        <v>234</v>
      </c>
      <c r="B152" s="205" t="s">
        <v>5389</v>
      </c>
      <c r="C152" s="280">
        <v>56.0</v>
      </c>
      <c r="D152" s="280">
        <v>1.0</v>
      </c>
      <c r="E152" s="280">
        <v>18.0</v>
      </c>
      <c r="F152" s="210"/>
      <c r="G152" s="210"/>
      <c r="H152" s="210"/>
      <c r="I152" s="210"/>
      <c r="J152" s="210"/>
      <c r="K152" s="210"/>
      <c r="L152" s="210"/>
      <c r="M152" s="210"/>
      <c r="N152" s="210"/>
      <c r="O152" s="210"/>
      <c r="P152" s="210"/>
      <c r="Q152" s="210"/>
      <c r="R152" s="210"/>
      <c r="S152" s="210"/>
      <c r="T152" s="210"/>
      <c r="U152" s="210"/>
      <c r="V152" s="210"/>
      <c r="W152" s="210"/>
      <c r="X152" s="210"/>
      <c r="Y152" s="210"/>
    </row>
    <row r="153">
      <c r="A153" s="205" t="s">
        <v>585</v>
      </c>
      <c r="B153" s="205" t="s">
        <v>5383</v>
      </c>
      <c r="C153" s="280">
        <v>20.0</v>
      </c>
      <c r="D153" s="280">
        <v>2.0</v>
      </c>
      <c r="E153" s="280">
        <v>3.0</v>
      </c>
      <c r="F153" s="210"/>
      <c r="G153" s="210"/>
      <c r="H153" s="210"/>
      <c r="I153" s="210"/>
      <c r="J153" s="210"/>
      <c r="K153" s="210"/>
      <c r="L153" s="210"/>
      <c r="M153" s="210"/>
      <c r="N153" s="210"/>
      <c r="O153" s="210"/>
      <c r="P153" s="210"/>
      <c r="Q153" s="210"/>
      <c r="R153" s="210"/>
      <c r="S153" s="210"/>
      <c r="T153" s="210"/>
      <c r="U153" s="210"/>
      <c r="V153" s="210"/>
      <c r="W153" s="210"/>
      <c r="X153" s="210"/>
      <c r="Y153" s="210"/>
    </row>
    <row r="154">
      <c r="A154" s="205" t="s">
        <v>585</v>
      </c>
      <c r="B154" s="205" t="s">
        <v>5384</v>
      </c>
      <c r="C154" s="280">
        <v>29.0</v>
      </c>
      <c r="D154" s="280">
        <v>2.0</v>
      </c>
      <c r="E154" s="280">
        <v>7.0</v>
      </c>
      <c r="F154" s="210"/>
      <c r="G154" s="210"/>
      <c r="H154" s="210"/>
      <c r="I154" s="210"/>
      <c r="J154" s="210"/>
      <c r="K154" s="210"/>
      <c r="L154" s="210"/>
      <c r="M154" s="210"/>
      <c r="N154" s="210"/>
      <c r="O154" s="210"/>
      <c r="P154" s="210"/>
      <c r="Q154" s="210"/>
      <c r="R154" s="210"/>
      <c r="S154" s="210"/>
      <c r="T154" s="210"/>
      <c r="U154" s="210"/>
      <c r="V154" s="210"/>
      <c r="W154" s="210"/>
      <c r="X154" s="210"/>
      <c r="Y154" s="210"/>
    </row>
    <row r="155">
      <c r="A155" s="205" t="s">
        <v>585</v>
      </c>
      <c r="B155" s="205" t="s">
        <v>5385</v>
      </c>
      <c r="C155" s="280">
        <v>14.0</v>
      </c>
      <c r="D155" s="280">
        <v>1.0</v>
      </c>
      <c r="E155" s="280">
        <v>2.0</v>
      </c>
      <c r="F155" s="210"/>
      <c r="G155" s="210"/>
      <c r="H155" s="210"/>
      <c r="I155" s="210"/>
      <c r="J155" s="210"/>
      <c r="K155" s="210"/>
      <c r="L155" s="210"/>
      <c r="M155" s="210"/>
      <c r="N155" s="210"/>
      <c r="O155" s="210"/>
      <c r="P155" s="210"/>
      <c r="Q155" s="210"/>
      <c r="R155" s="210"/>
      <c r="S155" s="210"/>
      <c r="T155" s="210"/>
      <c r="U155" s="210"/>
      <c r="V155" s="210"/>
      <c r="W155" s="210"/>
      <c r="X155" s="210"/>
      <c r="Y155" s="210"/>
    </row>
    <row r="156">
      <c r="A156" s="205" t="s">
        <v>585</v>
      </c>
      <c r="B156" s="205" t="s">
        <v>5386</v>
      </c>
      <c r="C156" s="280">
        <v>5.0</v>
      </c>
      <c r="D156" s="280">
        <v>1.0</v>
      </c>
      <c r="E156" s="280">
        <v>2.0</v>
      </c>
      <c r="F156" s="210"/>
      <c r="G156" s="210"/>
      <c r="H156" s="210"/>
      <c r="I156" s="210"/>
      <c r="J156" s="210"/>
      <c r="K156" s="210"/>
      <c r="L156" s="210"/>
      <c r="M156" s="210"/>
      <c r="N156" s="210"/>
      <c r="O156" s="210"/>
      <c r="P156" s="210"/>
      <c r="Q156" s="210"/>
      <c r="R156" s="210"/>
      <c r="S156" s="210"/>
      <c r="T156" s="210"/>
      <c r="U156" s="210"/>
      <c r="V156" s="210"/>
      <c r="W156" s="210"/>
      <c r="X156" s="210"/>
      <c r="Y156" s="210"/>
    </row>
    <row r="157">
      <c r="A157" s="205" t="s">
        <v>585</v>
      </c>
      <c r="B157" s="205" t="s">
        <v>5388</v>
      </c>
      <c r="C157" s="280">
        <v>32.0</v>
      </c>
      <c r="D157" s="280">
        <v>1.0</v>
      </c>
      <c r="E157" s="280">
        <v>5.0</v>
      </c>
      <c r="F157" s="210"/>
      <c r="G157" s="210"/>
      <c r="H157" s="210"/>
      <c r="I157" s="210"/>
      <c r="J157" s="210"/>
      <c r="K157" s="210"/>
      <c r="L157" s="210"/>
      <c r="M157" s="210"/>
      <c r="N157" s="210"/>
      <c r="O157" s="210"/>
      <c r="P157" s="210"/>
      <c r="Q157" s="210"/>
      <c r="R157" s="210"/>
      <c r="S157" s="210"/>
      <c r="T157" s="210"/>
      <c r="U157" s="210"/>
      <c r="V157" s="210"/>
      <c r="W157" s="210"/>
      <c r="X157" s="210"/>
      <c r="Y157" s="210"/>
    </row>
    <row r="158">
      <c r="A158" s="205" t="s">
        <v>585</v>
      </c>
      <c r="B158" s="205" t="s">
        <v>5391</v>
      </c>
      <c r="C158" s="280">
        <v>6.0</v>
      </c>
      <c r="D158" s="280">
        <v>1.0</v>
      </c>
      <c r="E158" s="280">
        <v>1.0</v>
      </c>
      <c r="F158" s="210"/>
      <c r="G158" s="210"/>
      <c r="H158" s="210"/>
      <c r="I158" s="210"/>
      <c r="J158" s="210"/>
      <c r="K158" s="210"/>
      <c r="L158" s="210"/>
      <c r="M158" s="210"/>
      <c r="N158" s="210"/>
      <c r="O158" s="210"/>
      <c r="P158" s="210"/>
      <c r="Q158" s="210"/>
      <c r="R158" s="210"/>
      <c r="S158" s="210"/>
      <c r="T158" s="210"/>
      <c r="U158" s="210"/>
      <c r="V158" s="210"/>
      <c r="W158" s="210"/>
      <c r="X158" s="210"/>
      <c r="Y158" s="210"/>
    </row>
    <row r="159">
      <c r="A159" s="205" t="s">
        <v>648</v>
      </c>
      <c r="B159" s="205" t="s">
        <v>5384</v>
      </c>
      <c r="C159" s="280">
        <v>206.0</v>
      </c>
      <c r="D159" s="280">
        <v>1.0</v>
      </c>
      <c r="E159" s="280">
        <v>38.0</v>
      </c>
      <c r="F159" s="210"/>
      <c r="G159" s="210"/>
      <c r="H159" s="210"/>
      <c r="I159" s="210"/>
      <c r="J159" s="210"/>
      <c r="K159" s="210"/>
      <c r="L159" s="210"/>
      <c r="M159" s="210"/>
      <c r="N159" s="210"/>
      <c r="O159" s="210"/>
      <c r="P159" s="210"/>
      <c r="Q159" s="210"/>
      <c r="R159" s="210"/>
      <c r="S159" s="210"/>
      <c r="T159" s="210"/>
      <c r="U159" s="210"/>
      <c r="V159" s="210"/>
      <c r="W159" s="210"/>
      <c r="X159" s="210"/>
      <c r="Y159" s="210"/>
    </row>
    <row r="160">
      <c r="A160" s="205" t="s">
        <v>648</v>
      </c>
      <c r="B160" s="205" t="s">
        <v>5385</v>
      </c>
      <c r="C160" s="280">
        <v>23.0</v>
      </c>
      <c r="D160" s="280">
        <v>2.0</v>
      </c>
      <c r="E160" s="280">
        <v>5.0</v>
      </c>
      <c r="F160" s="210"/>
      <c r="G160" s="210"/>
      <c r="H160" s="210"/>
      <c r="I160" s="210"/>
      <c r="J160" s="210"/>
      <c r="K160" s="210"/>
      <c r="L160" s="210"/>
      <c r="M160" s="210"/>
      <c r="N160" s="210"/>
      <c r="O160" s="210"/>
      <c r="P160" s="210"/>
      <c r="Q160" s="210"/>
      <c r="R160" s="210"/>
      <c r="S160" s="210"/>
      <c r="T160" s="210"/>
      <c r="U160" s="210"/>
      <c r="V160" s="210"/>
      <c r="W160" s="210"/>
      <c r="X160" s="210"/>
      <c r="Y160" s="210"/>
    </row>
    <row r="161">
      <c r="A161" s="205" t="s">
        <v>648</v>
      </c>
      <c r="B161" s="205" t="s">
        <v>5386</v>
      </c>
      <c r="C161" s="280">
        <v>296.0</v>
      </c>
      <c r="D161" s="280">
        <v>3.0</v>
      </c>
      <c r="E161" s="280">
        <v>40.0</v>
      </c>
      <c r="F161" s="210"/>
      <c r="G161" s="210"/>
      <c r="H161" s="210"/>
      <c r="I161" s="210"/>
      <c r="J161" s="210"/>
      <c r="K161" s="210"/>
      <c r="L161" s="210"/>
      <c r="M161" s="210"/>
      <c r="N161" s="210"/>
      <c r="O161" s="210"/>
      <c r="P161" s="210"/>
      <c r="Q161" s="210"/>
      <c r="R161" s="210"/>
      <c r="S161" s="210"/>
      <c r="T161" s="210"/>
      <c r="U161" s="210"/>
      <c r="V161" s="210"/>
      <c r="W161" s="210"/>
      <c r="X161" s="210"/>
      <c r="Y161" s="210"/>
    </row>
    <row r="162">
      <c r="A162" s="205" t="s">
        <v>648</v>
      </c>
      <c r="B162" s="205" t="s">
        <v>5387</v>
      </c>
      <c r="C162" s="280">
        <v>10.0</v>
      </c>
      <c r="D162" s="280">
        <v>2.0</v>
      </c>
      <c r="E162" s="280">
        <v>2.0</v>
      </c>
      <c r="F162" s="210"/>
      <c r="G162" s="210"/>
      <c r="H162" s="210"/>
      <c r="I162" s="210"/>
      <c r="J162" s="210"/>
      <c r="K162" s="210"/>
      <c r="L162" s="210"/>
      <c r="M162" s="210"/>
      <c r="N162" s="210"/>
      <c r="O162" s="210"/>
      <c r="P162" s="210"/>
      <c r="Q162" s="210"/>
      <c r="R162" s="210"/>
      <c r="S162" s="210"/>
      <c r="T162" s="210"/>
      <c r="U162" s="210"/>
      <c r="V162" s="210"/>
      <c r="W162" s="210"/>
      <c r="X162" s="210"/>
      <c r="Y162" s="210"/>
    </row>
    <row r="163">
      <c r="A163" s="205" t="s">
        <v>648</v>
      </c>
      <c r="B163" s="205" t="s">
        <v>5388</v>
      </c>
      <c r="C163" s="280">
        <v>31.0</v>
      </c>
      <c r="D163" s="280">
        <v>2.0</v>
      </c>
      <c r="E163" s="280">
        <v>3.0</v>
      </c>
      <c r="F163" s="210"/>
      <c r="G163" s="210"/>
      <c r="H163" s="210"/>
      <c r="I163" s="210"/>
      <c r="J163" s="210"/>
      <c r="K163" s="210"/>
      <c r="L163" s="210"/>
      <c r="M163" s="210"/>
      <c r="N163" s="210"/>
      <c r="O163" s="210"/>
      <c r="P163" s="210"/>
      <c r="Q163" s="210"/>
      <c r="R163" s="210"/>
      <c r="S163" s="210"/>
      <c r="T163" s="210"/>
      <c r="U163" s="210"/>
      <c r="V163" s="210"/>
      <c r="W163" s="210"/>
      <c r="X163" s="210"/>
      <c r="Y163" s="210"/>
    </row>
    <row r="164">
      <c r="A164" s="205" t="s">
        <v>648</v>
      </c>
      <c r="B164" s="205" t="s">
        <v>5391</v>
      </c>
      <c r="C164" s="280">
        <v>70.0</v>
      </c>
      <c r="D164" s="280">
        <v>2.0</v>
      </c>
      <c r="E164" s="280">
        <v>12.0</v>
      </c>
      <c r="F164" s="210"/>
      <c r="G164" s="210"/>
      <c r="H164" s="210"/>
      <c r="I164" s="210"/>
      <c r="J164" s="210"/>
      <c r="K164" s="210"/>
      <c r="L164" s="210"/>
      <c r="M164" s="210"/>
      <c r="N164" s="210"/>
      <c r="O164" s="210"/>
      <c r="P164" s="210"/>
      <c r="Q164" s="210"/>
      <c r="R164" s="210"/>
      <c r="S164" s="210"/>
      <c r="T164" s="210"/>
      <c r="U164" s="210"/>
      <c r="V164" s="210"/>
      <c r="W164" s="210"/>
      <c r="X164" s="210"/>
      <c r="Y164" s="210"/>
    </row>
    <row r="165">
      <c r="A165" s="205" t="s">
        <v>810</v>
      </c>
      <c r="B165" s="205" t="s">
        <v>5385</v>
      </c>
      <c r="C165" s="280">
        <v>31.0</v>
      </c>
      <c r="D165" s="280">
        <v>1.0</v>
      </c>
      <c r="E165" s="280">
        <v>6.0</v>
      </c>
      <c r="F165" s="210"/>
      <c r="G165" s="210"/>
      <c r="H165" s="210"/>
      <c r="I165" s="210"/>
      <c r="J165" s="210"/>
      <c r="K165" s="210"/>
      <c r="L165" s="210"/>
      <c r="M165" s="210"/>
      <c r="N165" s="210"/>
      <c r="O165" s="210"/>
      <c r="P165" s="210"/>
      <c r="Q165" s="210"/>
      <c r="R165" s="210"/>
      <c r="S165" s="210"/>
      <c r="T165" s="210"/>
      <c r="U165" s="210"/>
      <c r="V165" s="210"/>
      <c r="W165" s="210"/>
      <c r="X165" s="210"/>
      <c r="Y165" s="210"/>
    </row>
    <row r="166">
      <c r="A166" s="205" t="s">
        <v>810</v>
      </c>
      <c r="B166" s="205" t="s">
        <v>5386</v>
      </c>
      <c r="C166" s="280">
        <v>37.0</v>
      </c>
      <c r="D166" s="280">
        <v>2.0</v>
      </c>
      <c r="E166" s="280">
        <v>4.0</v>
      </c>
      <c r="F166" s="210"/>
      <c r="G166" s="210"/>
      <c r="H166" s="210"/>
      <c r="I166" s="210"/>
      <c r="J166" s="210"/>
      <c r="K166" s="210"/>
      <c r="L166" s="210"/>
      <c r="M166" s="210"/>
      <c r="N166" s="210"/>
      <c r="O166" s="210"/>
      <c r="P166" s="210"/>
      <c r="Q166" s="210"/>
      <c r="R166" s="210"/>
      <c r="S166" s="210"/>
      <c r="T166" s="210"/>
      <c r="U166" s="210"/>
      <c r="V166" s="210"/>
      <c r="W166" s="210"/>
      <c r="X166" s="210"/>
      <c r="Y166" s="210"/>
    </row>
    <row r="167">
      <c r="A167" s="205" t="s">
        <v>810</v>
      </c>
      <c r="B167" s="205" t="s">
        <v>5387</v>
      </c>
      <c r="C167" s="280">
        <v>64.0</v>
      </c>
      <c r="D167" s="280">
        <v>4.0</v>
      </c>
      <c r="E167" s="280">
        <v>11.0</v>
      </c>
      <c r="F167" s="210"/>
      <c r="G167" s="210"/>
      <c r="H167" s="210"/>
      <c r="I167" s="210"/>
      <c r="J167" s="210"/>
      <c r="K167" s="210"/>
      <c r="L167" s="210"/>
      <c r="M167" s="210"/>
      <c r="N167" s="210"/>
      <c r="O167" s="210"/>
      <c r="P167" s="210"/>
      <c r="Q167" s="210"/>
      <c r="R167" s="210"/>
      <c r="S167" s="210"/>
      <c r="T167" s="210"/>
      <c r="U167" s="210"/>
      <c r="V167" s="210"/>
      <c r="W167" s="210"/>
      <c r="X167" s="210"/>
      <c r="Y167" s="210"/>
    </row>
    <row r="168">
      <c r="A168" s="205" t="s">
        <v>810</v>
      </c>
      <c r="B168" s="205" t="s">
        <v>5388</v>
      </c>
      <c r="C168" s="280">
        <v>29.0</v>
      </c>
      <c r="D168" s="280">
        <v>2.0</v>
      </c>
      <c r="E168" s="280">
        <v>7.0</v>
      </c>
      <c r="F168" s="210"/>
      <c r="G168" s="210"/>
      <c r="H168" s="210"/>
      <c r="I168" s="210"/>
      <c r="J168" s="210"/>
      <c r="K168" s="210"/>
      <c r="L168" s="210"/>
      <c r="M168" s="210"/>
      <c r="N168" s="210"/>
      <c r="O168" s="210"/>
      <c r="P168" s="210"/>
      <c r="Q168" s="210"/>
      <c r="R168" s="210"/>
      <c r="S168" s="210"/>
      <c r="T168" s="210"/>
      <c r="U168" s="210"/>
      <c r="V168" s="210"/>
      <c r="W168" s="210"/>
      <c r="X168" s="210"/>
      <c r="Y168" s="210"/>
    </row>
    <row r="169">
      <c r="A169" s="205" t="s">
        <v>810</v>
      </c>
      <c r="B169" s="205" t="s">
        <v>5392</v>
      </c>
      <c r="C169" s="280">
        <v>13.0</v>
      </c>
      <c r="D169" s="280">
        <v>1.0</v>
      </c>
      <c r="E169" s="280">
        <v>1.0</v>
      </c>
      <c r="F169" s="210"/>
      <c r="G169" s="210"/>
      <c r="H169" s="210"/>
      <c r="I169" s="210"/>
      <c r="J169" s="210"/>
      <c r="K169" s="210"/>
      <c r="L169" s="210"/>
      <c r="M169" s="210"/>
      <c r="N169" s="210"/>
      <c r="O169" s="210"/>
      <c r="P169" s="210"/>
      <c r="Q169" s="210"/>
      <c r="R169" s="210"/>
      <c r="S169" s="210"/>
      <c r="T169" s="210"/>
      <c r="U169" s="210"/>
      <c r="V169" s="210"/>
      <c r="W169" s="210"/>
      <c r="X169" s="210"/>
      <c r="Y169" s="210"/>
    </row>
    <row r="170">
      <c r="A170" s="205" t="s">
        <v>810</v>
      </c>
      <c r="B170" s="205" t="s">
        <v>5389</v>
      </c>
      <c r="C170" s="280">
        <v>11.0</v>
      </c>
      <c r="D170" s="280">
        <v>1.0</v>
      </c>
      <c r="E170" s="280">
        <v>2.0</v>
      </c>
      <c r="F170" s="210"/>
      <c r="G170" s="210"/>
      <c r="H170" s="210"/>
      <c r="I170" s="210"/>
      <c r="J170" s="210"/>
      <c r="K170" s="210"/>
      <c r="L170" s="210"/>
      <c r="M170" s="210"/>
      <c r="N170" s="210"/>
      <c r="O170" s="210"/>
      <c r="P170" s="210"/>
      <c r="Q170" s="210"/>
      <c r="R170" s="210"/>
      <c r="S170" s="210"/>
      <c r="T170" s="210"/>
      <c r="U170" s="210"/>
      <c r="V170" s="210"/>
      <c r="W170" s="210"/>
      <c r="X170" s="210"/>
      <c r="Y170" s="210"/>
    </row>
    <row r="171">
      <c r="A171" s="205" t="s">
        <v>748</v>
      </c>
      <c r="B171" s="205" t="s">
        <v>5384</v>
      </c>
      <c r="C171" s="280">
        <v>5.0</v>
      </c>
      <c r="D171" s="280">
        <v>1.0</v>
      </c>
      <c r="E171" s="280">
        <v>1.0</v>
      </c>
      <c r="F171" s="210"/>
      <c r="G171" s="210"/>
      <c r="H171" s="210"/>
      <c r="I171" s="210"/>
      <c r="J171" s="210"/>
      <c r="K171" s="210"/>
      <c r="L171" s="210"/>
      <c r="M171" s="210"/>
      <c r="N171" s="210"/>
      <c r="O171" s="210"/>
      <c r="P171" s="210"/>
      <c r="Q171" s="210"/>
      <c r="R171" s="210"/>
      <c r="S171" s="210"/>
      <c r="T171" s="210"/>
      <c r="U171" s="210"/>
      <c r="V171" s="210"/>
      <c r="W171" s="210"/>
      <c r="X171" s="210"/>
      <c r="Y171" s="210"/>
    </row>
    <row r="172">
      <c r="A172" s="205" t="s">
        <v>748</v>
      </c>
      <c r="B172" s="205" t="s">
        <v>5385</v>
      </c>
      <c r="C172" s="280">
        <v>31.0</v>
      </c>
      <c r="D172" s="280">
        <v>2.0</v>
      </c>
      <c r="E172" s="280">
        <v>8.0</v>
      </c>
      <c r="F172" s="210"/>
      <c r="G172" s="210"/>
      <c r="H172" s="210"/>
      <c r="I172" s="210"/>
      <c r="J172" s="210"/>
      <c r="K172" s="210"/>
      <c r="L172" s="210"/>
      <c r="M172" s="210"/>
      <c r="N172" s="210"/>
      <c r="O172" s="210"/>
      <c r="P172" s="210"/>
      <c r="Q172" s="210"/>
      <c r="R172" s="210"/>
      <c r="S172" s="210"/>
      <c r="T172" s="210"/>
      <c r="U172" s="210"/>
      <c r="V172" s="210"/>
      <c r="W172" s="210"/>
      <c r="X172" s="210"/>
      <c r="Y172" s="210"/>
    </row>
    <row r="173">
      <c r="A173" s="205" t="s">
        <v>748</v>
      </c>
      <c r="B173" s="205" t="s">
        <v>5387</v>
      </c>
      <c r="C173" s="280">
        <v>46.0</v>
      </c>
      <c r="D173" s="280">
        <v>2.0</v>
      </c>
      <c r="E173" s="280">
        <v>12.0</v>
      </c>
      <c r="F173" s="210"/>
      <c r="G173" s="210"/>
      <c r="H173" s="210"/>
      <c r="I173" s="210"/>
      <c r="J173" s="210"/>
      <c r="K173" s="210"/>
      <c r="L173" s="210"/>
      <c r="M173" s="210"/>
      <c r="N173" s="210"/>
      <c r="O173" s="210"/>
      <c r="P173" s="210"/>
      <c r="Q173" s="210"/>
      <c r="R173" s="210"/>
      <c r="S173" s="210"/>
      <c r="T173" s="210"/>
      <c r="U173" s="210"/>
      <c r="V173" s="210"/>
      <c r="W173" s="210"/>
      <c r="X173" s="210"/>
      <c r="Y173" s="210"/>
    </row>
    <row r="174">
      <c r="A174" s="205" t="s">
        <v>791</v>
      </c>
      <c r="B174" s="205" t="s">
        <v>5384</v>
      </c>
      <c r="C174" s="280">
        <v>179.0</v>
      </c>
      <c r="D174" s="280">
        <v>2.0</v>
      </c>
      <c r="E174" s="280">
        <v>17.0</v>
      </c>
      <c r="F174" s="210"/>
      <c r="G174" s="210"/>
      <c r="H174" s="210"/>
      <c r="I174" s="210"/>
      <c r="J174" s="210"/>
      <c r="K174" s="210"/>
      <c r="L174" s="210"/>
      <c r="M174" s="210"/>
      <c r="N174" s="210"/>
      <c r="O174" s="210"/>
      <c r="P174" s="210"/>
      <c r="Q174" s="210"/>
      <c r="R174" s="210"/>
      <c r="S174" s="210"/>
      <c r="T174" s="210"/>
      <c r="U174" s="210"/>
      <c r="V174" s="210"/>
      <c r="W174" s="210"/>
      <c r="X174" s="210"/>
      <c r="Y174" s="210"/>
    </row>
    <row r="175">
      <c r="A175" s="205" t="s">
        <v>791</v>
      </c>
      <c r="B175" s="205" t="s">
        <v>5386</v>
      </c>
      <c r="C175" s="280">
        <v>6.0</v>
      </c>
      <c r="D175" s="280">
        <v>1.0</v>
      </c>
      <c r="E175" s="280">
        <v>2.0</v>
      </c>
      <c r="F175" s="210"/>
      <c r="G175" s="210"/>
      <c r="H175" s="210"/>
      <c r="I175" s="210"/>
      <c r="J175" s="210"/>
      <c r="K175" s="210"/>
      <c r="L175" s="210"/>
      <c r="M175" s="210"/>
      <c r="N175" s="210"/>
      <c r="O175" s="210"/>
      <c r="P175" s="210"/>
      <c r="Q175" s="210"/>
      <c r="R175" s="210"/>
      <c r="S175" s="210"/>
      <c r="T175" s="210"/>
      <c r="U175" s="210"/>
      <c r="V175" s="210"/>
      <c r="W175" s="210"/>
      <c r="X175" s="210"/>
      <c r="Y175" s="210"/>
    </row>
    <row r="176">
      <c r="A176" s="205" t="s">
        <v>791</v>
      </c>
      <c r="B176" s="205" t="s">
        <v>5391</v>
      </c>
      <c r="C176" s="280">
        <v>2.0</v>
      </c>
      <c r="D176" s="280">
        <v>1.0</v>
      </c>
      <c r="E176" s="280">
        <v>1.0</v>
      </c>
      <c r="F176" s="210"/>
      <c r="G176" s="210"/>
      <c r="H176" s="210"/>
      <c r="I176" s="210"/>
      <c r="J176" s="210"/>
      <c r="K176" s="210"/>
      <c r="L176" s="210"/>
      <c r="M176" s="210"/>
      <c r="N176" s="210"/>
      <c r="O176" s="210"/>
      <c r="P176" s="210"/>
      <c r="Q176" s="210"/>
      <c r="R176" s="210"/>
      <c r="S176" s="210"/>
      <c r="T176" s="210"/>
      <c r="U176" s="210"/>
      <c r="V176" s="210"/>
      <c r="W176" s="210"/>
      <c r="X176" s="210"/>
      <c r="Y176" s="210"/>
    </row>
    <row r="177">
      <c r="A177" s="205" t="s">
        <v>791</v>
      </c>
      <c r="B177" s="205" t="s">
        <v>5392</v>
      </c>
      <c r="C177" s="280">
        <v>10.0</v>
      </c>
      <c r="D177" s="280">
        <v>1.0</v>
      </c>
      <c r="E177" s="280">
        <v>2.0</v>
      </c>
      <c r="F177" s="210"/>
      <c r="G177" s="210"/>
      <c r="H177" s="210"/>
      <c r="I177" s="210"/>
      <c r="J177" s="210"/>
      <c r="K177" s="210"/>
      <c r="L177" s="210"/>
      <c r="M177" s="210"/>
      <c r="N177" s="210"/>
      <c r="O177" s="210"/>
      <c r="P177" s="210"/>
      <c r="Q177" s="210"/>
      <c r="R177" s="210"/>
      <c r="S177" s="210"/>
      <c r="T177" s="210"/>
      <c r="U177" s="210"/>
      <c r="V177" s="210"/>
      <c r="W177" s="210"/>
      <c r="X177" s="210"/>
      <c r="Y177" s="210"/>
    </row>
    <row r="178">
      <c r="A178" s="205" t="s">
        <v>304</v>
      </c>
      <c r="B178" s="205" t="s">
        <v>5384</v>
      </c>
      <c r="C178" s="280">
        <v>11.0</v>
      </c>
      <c r="D178" s="280">
        <v>1.0</v>
      </c>
      <c r="E178" s="280">
        <v>1.0</v>
      </c>
      <c r="F178" s="210"/>
      <c r="G178" s="210"/>
      <c r="H178" s="210"/>
      <c r="I178" s="210"/>
      <c r="J178" s="210"/>
      <c r="K178" s="210"/>
      <c r="L178" s="210"/>
      <c r="M178" s="210"/>
      <c r="N178" s="210"/>
      <c r="O178" s="210"/>
      <c r="P178" s="210"/>
      <c r="Q178" s="210"/>
      <c r="R178" s="210"/>
      <c r="S178" s="210"/>
      <c r="T178" s="210"/>
      <c r="U178" s="210"/>
      <c r="V178" s="210"/>
      <c r="W178" s="210"/>
      <c r="X178" s="210"/>
      <c r="Y178" s="210"/>
    </row>
    <row r="179">
      <c r="A179" s="205" t="s">
        <v>304</v>
      </c>
      <c r="B179" s="205" t="s">
        <v>5385</v>
      </c>
      <c r="C179" s="280">
        <v>7.0</v>
      </c>
      <c r="D179" s="280">
        <v>2.0</v>
      </c>
      <c r="E179" s="280">
        <v>2.0</v>
      </c>
      <c r="F179" s="210"/>
      <c r="G179" s="210"/>
      <c r="H179" s="210"/>
      <c r="I179" s="210"/>
      <c r="J179" s="210"/>
      <c r="K179" s="210"/>
      <c r="L179" s="210"/>
      <c r="M179" s="210"/>
      <c r="N179" s="210"/>
      <c r="O179" s="210"/>
      <c r="P179" s="210"/>
      <c r="Q179" s="210"/>
      <c r="R179" s="210"/>
      <c r="S179" s="210"/>
      <c r="T179" s="210"/>
      <c r="U179" s="210"/>
      <c r="V179" s="210"/>
      <c r="W179" s="210"/>
      <c r="X179" s="210"/>
      <c r="Y179" s="210"/>
    </row>
    <row r="180">
      <c r="A180" s="205" t="s">
        <v>304</v>
      </c>
      <c r="B180" s="205" t="s">
        <v>5388</v>
      </c>
      <c r="C180" s="280">
        <v>95.0</v>
      </c>
      <c r="D180" s="280">
        <v>1.0</v>
      </c>
      <c r="E180" s="280">
        <v>21.0</v>
      </c>
      <c r="F180" s="210"/>
      <c r="G180" s="210"/>
      <c r="H180" s="210"/>
      <c r="I180" s="210"/>
      <c r="J180" s="210"/>
      <c r="K180" s="210"/>
      <c r="L180" s="210"/>
      <c r="M180" s="210"/>
      <c r="N180" s="210"/>
      <c r="O180" s="210"/>
      <c r="P180" s="210"/>
      <c r="Q180" s="210"/>
      <c r="R180" s="210"/>
      <c r="S180" s="210"/>
      <c r="T180" s="210"/>
      <c r="U180" s="210"/>
      <c r="V180" s="210"/>
      <c r="W180" s="210"/>
      <c r="X180" s="210"/>
      <c r="Y180" s="210"/>
    </row>
    <row r="181">
      <c r="A181" s="205" t="s">
        <v>167</v>
      </c>
      <c r="B181" s="205" t="s">
        <v>5385</v>
      </c>
      <c r="C181" s="280">
        <v>17.0</v>
      </c>
      <c r="D181" s="280">
        <v>1.0</v>
      </c>
      <c r="E181" s="280">
        <v>3.0</v>
      </c>
      <c r="F181" s="210"/>
      <c r="G181" s="210"/>
      <c r="H181" s="210"/>
      <c r="I181" s="210"/>
      <c r="J181" s="210"/>
      <c r="K181" s="210"/>
      <c r="L181" s="210"/>
      <c r="M181" s="210"/>
      <c r="N181" s="210"/>
      <c r="O181" s="210"/>
      <c r="P181" s="210"/>
      <c r="Q181" s="210"/>
      <c r="R181" s="210"/>
      <c r="S181" s="210"/>
      <c r="T181" s="210"/>
      <c r="U181" s="210"/>
      <c r="V181" s="210"/>
      <c r="W181" s="210"/>
      <c r="X181" s="210"/>
      <c r="Y181" s="210"/>
    </row>
    <row r="182">
      <c r="A182" s="205" t="s">
        <v>676</v>
      </c>
      <c r="B182" s="205" t="s">
        <v>5385</v>
      </c>
      <c r="C182" s="280">
        <v>102.0</v>
      </c>
      <c r="D182" s="280">
        <v>2.0</v>
      </c>
      <c r="E182" s="280">
        <v>15.0</v>
      </c>
      <c r="F182" s="210"/>
      <c r="G182" s="210"/>
      <c r="H182" s="210"/>
      <c r="I182" s="210"/>
      <c r="J182" s="210"/>
      <c r="K182" s="210"/>
      <c r="L182" s="210"/>
      <c r="M182" s="210"/>
      <c r="N182" s="210"/>
      <c r="O182" s="210"/>
      <c r="P182" s="210"/>
      <c r="Q182" s="210"/>
      <c r="R182" s="210"/>
      <c r="S182" s="210"/>
      <c r="T182" s="210"/>
      <c r="U182" s="210"/>
      <c r="V182" s="210"/>
      <c r="W182" s="210"/>
      <c r="X182" s="210"/>
      <c r="Y182" s="210"/>
    </row>
    <row r="183">
      <c r="A183" s="205" t="s">
        <v>676</v>
      </c>
      <c r="B183" s="205" t="s">
        <v>5386</v>
      </c>
      <c r="C183" s="280">
        <v>40.0</v>
      </c>
      <c r="D183" s="280">
        <v>1.0</v>
      </c>
      <c r="E183" s="280">
        <v>6.0</v>
      </c>
      <c r="F183" s="210"/>
      <c r="G183" s="210"/>
      <c r="H183" s="210"/>
      <c r="I183" s="210"/>
      <c r="J183" s="210"/>
      <c r="K183" s="210"/>
      <c r="L183" s="210"/>
      <c r="M183" s="210"/>
      <c r="N183" s="210"/>
      <c r="O183" s="210"/>
      <c r="P183" s="210"/>
      <c r="Q183" s="210"/>
      <c r="R183" s="210"/>
      <c r="S183" s="210"/>
      <c r="T183" s="210"/>
      <c r="U183" s="210"/>
      <c r="V183" s="210"/>
      <c r="W183" s="210"/>
      <c r="X183" s="210"/>
      <c r="Y183" s="210"/>
    </row>
    <row r="184">
      <c r="A184" s="205" t="s">
        <v>331</v>
      </c>
      <c r="B184" s="205" t="s">
        <v>5383</v>
      </c>
      <c r="C184" s="280">
        <v>109.0</v>
      </c>
      <c r="D184" s="280">
        <v>1.0</v>
      </c>
      <c r="E184" s="280">
        <v>14.0</v>
      </c>
      <c r="F184" s="210"/>
      <c r="G184" s="210"/>
      <c r="H184" s="210"/>
      <c r="I184" s="210"/>
      <c r="J184" s="210"/>
      <c r="K184" s="210"/>
      <c r="L184" s="210"/>
      <c r="M184" s="210"/>
      <c r="N184" s="210"/>
      <c r="O184" s="210"/>
      <c r="P184" s="210"/>
      <c r="Q184" s="210"/>
      <c r="R184" s="210"/>
      <c r="S184" s="210"/>
      <c r="T184" s="210"/>
      <c r="U184" s="210"/>
      <c r="V184" s="210"/>
      <c r="W184" s="210"/>
      <c r="X184" s="210"/>
      <c r="Y184" s="210"/>
    </row>
    <row r="185">
      <c r="A185" s="205" t="s">
        <v>331</v>
      </c>
      <c r="B185" s="205" t="s">
        <v>5386</v>
      </c>
      <c r="C185" s="280">
        <v>30.0</v>
      </c>
      <c r="D185" s="280">
        <v>3.0</v>
      </c>
      <c r="E185" s="280">
        <v>6.0</v>
      </c>
      <c r="F185" s="210"/>
      <c r="G185" s="210"/>
      <c r="H185" s="210"/>
      <c r="I185" s="210"/>
      <c r="J185" s="210"/>
      <c r="K185" s="210"/>
      <c r="L185" s="210"/>
      <c r="M185" s="210"/>
      <c r="N185" s="210"/>
      <c r="O185" s="210"/>
      <c r="P185" s="210"/>
      <c r="Q185" s="210"/>
      <c r="R185" s="210"/>
      <c r="S185" s="210"/>
      <c r="T185" s="210"/>
      <c r="U185" s="210"/>
      <c r="V185" s="210"/>
      <c r="W185" s="210"/>
      <c r="X185" s="210"/>
      <c r="Y185" s="210"/>
    </row>
    <row r="186">
      <c r="A186" s="205" t="s">
        <v>331</v>
      </c>
      <c r="B186" s="205" t="s">
        <v>5387</v>
      </c>
      <c r="C186" s="280">
        <v>27.0</v>
      </c>
      <c r="D186" s="280">
        <v>2.0</v>
      </c>
      <c r="E186" s="280">
        <v>5.0</v>
      </c>
      <c r="F186" s="210"/>
      <c r="G186" s="210"/>
      <c r="H186" s="210"/>
      <c r="I186" s="210"/>
      <c r="J186" s="210"/>
      <c r="K186" s="210"/>
      <c r="L186" s="210"/>
      <c r="M186" s="210"/>
      <c r="N186" s="210"/>
      <c r="O186" s="210"/>
      <c r="P186" s="210"/>
      <c r="Q186" s="210"/>
      <c r="R186" s="210"/>
      <c r="S186" s="210"/>
      <c r="T186" s="210"/>
      <c r="U186" s="210"/>
      <c r="V186" s="210"/>
      <c r="W186" s="210"/>
      <c r="X186" s="210"/>
      <c r="Y186" s="210"/>
    </row>
    <row r="187">
      <c r="A187" s="205" t="s">
        <v>331</v>
      </c>
      <c r="B187" s="205" t="s">
        <v>5388</v>
      </c>
      <c r="C187" s="280">
        <v>157.0</v>
      </c>
      <c r="D187" s="280">
        <v>1.0</v>
      </c>
      <c r="E187" s="280">
        <v>27.0</v>
      </c>
      <c r="F187" s="210"/>
      <c r="G187" s="210"/>
      <c r="H187" s="210"/>
      <c r="I187" s="210"/>
      <c r="J187" s="210"/>
      <c r="K187" s="210"/>
      <c r="L187" s="210"/>
      <c r="M187" s="210"/>
      <c r="N187" s="210"/>
      <c r="O187" s="210"/>
      <c r="P187" s="210"/>
      <c r="Q187" s="210"/>
      <c r="R187" s="210"/>
      <c r="S187" s="210"/>
      <c r="T187" s="210"/>
      <c r="U187" s="210"/>
      <c r="V187" s="210"/>
      <c r="W187" s="210"/>
      <c r="X187" s="210"/>
      <c r="Y187" s="210"/>
    </row>
    <row r="188">
      <c r="A188" s="205" t="s">
        <v>331</v>
      </c>
      <c r="B188" s="205" t="s">
        <v>5392</v>
      </c>
      <c r="C188" s="280">
        <v>29.0</v>
      </c>
      <c r="D188" s="280">
        <v>2.0</v>
      </c>
      <c r="E188" s="280">
        <v>7.0</v>
      </c>
      <c r="F188" s="210"/>
      <c r="G188" s="210"/>
      <c r="H188" s="210"/>
      <c r="I188" s="210"/>
      <c r="J188" s="210"/>
      <c r="K188" s="210"/>
      <c r="L188" s="210"/>
      <c r="M188" s="210"/>
      <c r="N188" s="210"/>
      <c r="O188" s="210"/>
      <c r="P188" s="210"/>
      <c r="Q188" s="210"/>
      <c r="R188" s="210"/>
      <c r="S188" s="210"/>
      <c r="T188" s="210"/>
      <c r="U188" s="210"/>
      <c r="V188" s="210"/>
      <c r="W188" s="210"/>
      <c r="X188" s="210"/>
      <c r="Y188" s="210"/>
    </row>
    <row r="189">
      <c r="A189" s="205" t="s">
        <v>331</v>
      </c>
      <c r="B189" s="205" t="s">
        <v>5389</v>
      </c>
      <c r="C189" s="280">
        <v>31.0</v>
      </c>
      <c r="D189" s="280">
        <v>1.0</v>
      </c>
      <c r="E189" s="280">
        <v>9.0</v>
      </c>
      <c r="F189" s="210"/>
      <c r="G189" s="210"/>
      <c r="H189" s="210"/>
      <c r="I189" s="210"/>
      <c r="J189" s="210"/>
      <c r="K189" s="210"/>
      <c r="L189" s="210"/>
      <c r="M189" s="210"/>
      <c r="N189" s="210"/>
      <c r="O189" s="210"/>
      <c r="P189" s="210"/>
      <c r="Q189" s="210"/>
      <c r="R189" s="210"/>
      <c r="S189" s="210"/>
      <c r="T189" s="210"/>
      <c r="U189" s="210"/>
      <c r="V189" s="210"/>
      <c r="W189" s="210"/>
      <c r="X189" s="210"/>
      <c r="Y189" s="210"/>
    </row>
    <row r="190">
      <c r="A190" s="205" t="s">
        <v>605</v>
      </c>
      <c r="B190" s="205" t="s">
        <v>5384</v>
      </c>
      <c r="C190" s="280">
        <v>15.0</v>
      </c>
      <c r="D190" s="280">
        <v>2.0</v>
      </c>
      <c r="E190" s="280">
        <v>3.0</v>
      </c>
      <c r="F190" s="210"/>
      <c r="G190" s="210"/>
      <c r="H190" s="210"/>
      <c r="I190" s="210"/>
      <c r="J190" s="210"/>
      <c r="K190" s="210"/>
      <c r="L190" s="210"/>
      <c r="M190" s="210"/>
      <c r="N190" s="210"/>
      <c r="O190" s="210"/>
      <c r="P190" s="210"/>
      <c r="Q190" s="210"/>
      <c r="R190" s="210"/>
      <c r="S190" s="210"/>
      <c r="T190" s="210"/>
      <c r="U190" s="210"/>
      <c r="V190" s="210"/>
      <c r="W190" s="210"/>
      <c r="X190" s="210"/>
      <c r="Y190" s="210"/>
    </row>
    <row r="191">
      <c r="A191" s="205" t="s">
        <v>605</v>
      </c>
      <c r="B191" s="205" t="s">
        <v>5385</v>
      </c>
      <c r="C191" s="280">
        <v>31.0</v>
      </c>
      <c r="D191" s="280">
        <v>2.0</v>
      </c>
      <c r="E191" s="280">
        <v>3.0</v>
      </c>
      <c r="F191" s="210"/>
      <c r="G191" s="210"/>
      <c r="H191" s="210"/>
      <c r="I191" s="210"/>
      <c r="J191" s="210"/>
      <c r="K191" s="210"/>
      <c r="L191" s="210"/>
      <c r="M191" s="210"/>
      <c r="N191" s="210"/>
      <c r="O191" s="210"/>
      <c r="P191" s="210"/>
      <c r="Q191" s="210"/>
      <c r="R191" s="210"/>
      <c r="S191" s="210"/>
      <c r="T191" s="210"/>
      <c r="U191" s="210"/>
      <c r="V191" s="210"/>
      <c r="W191" s="210"/>
      <c r="X191" s="210"/>
      <c r="Y191" s="210"/>
    </row>
    <row r="192">
      <c r="A192" s="205" t="s">
        <v>605</v>
      </c>
      <c r="B192" s="205" t="s">
        <v>5386</v>
      </c>
      <c r="C192" s="280">
        <v>16.0</v>
      </c>
      <c r="D192" s="280">
        <v>2.0</v>
      </c>
      <c r="E192" s="280">
        <v>5.0</v>
      </c>
      <c r="F192" s="210"/>
      <c r="G192" s="210"/>
      <c r="H192" s="210"/>
      <c r="I192" s="210"/>
      <c r="J192" s="210"/>
      <c r="K192" s="210"/>
      <c r="L192" s="210"/>
      <c r="M192" s="210"/>
      <c r="N192" s="210"/>
      <c r="O192" s="210"/>
      <c r="P192" s="210"/>
      <c r="Q192" s="210"/>
      <c r="R192" s="210"/>
      <c r="S192" s="210"/>
      <c r="T192" s="210"/>
      <c r="U192" s="210"/>
      <c r="V192" s="210"/>
      <c r="W192" s="210"/>
      <c r="X192" s="210"/>
      <c r="Y192" s="210"/>
    </row>
    <row r="193">
      <c r="A193" s="205" t="s">
        <v>605</v>
      </c>
      <c r="B193" s="205" t="s">
        <v>5387</v>
      </c>
      <c r="C193" s="280">
        <v>17.0</v>
      </c>
      <c r="D193" s="280">
        <v>2.0</v>
      </c>
      <c r="E193" s="280">
        <v>5.0</v>
      </c>
      <c r="F193" s="210"/>
      <c r="G193" s="210"/>
      <c r="H193" s="210"/>
      <c r="I193" s="210"/>
      <c r="J193" s="210"/>
      <c r="K193" s="210"/>
      <c r="L193" s="210"/>
      <c r="M193" s="210"/>
      <c r="N193" s="210"/>
      <c r="O193" s="210"/>
      <c r="P193" s="210"/>
      <c r="Q193" s="210"/>
      <c r="R193" s="210"/>
      <c r="S193" s="210"/>
      <c r="T193" s="210"/>
      <c r="U193" s="210"/>
      <c r="V193" s="210"/>
      <c r="W193" s="210"/>
      <c r="X193" s="210"/>
      <c r="Y193" s="210"/>
    </row>
    <row r="194">
      <c r="A194" s="205" t="s">
        <v>605</v>
      </c>
      <c r="B194" s="205" t="s">
        <v>5388</v>
      </c>
      <c r="C194" s="280">
        <v>79.0</v>
      </c>
      <c r="D194" s="280">
        <v>1.0</v>
      </c>
      <c r="E194" s="280">
        <v>16.0</v>
      </c>
      <c r="F194" s="210"/>
      <c r="G194" s="210"/>
      <c r="H194" s="210"/>
      <c r="I194" s="210"/>
      <c r="J194" s="210"/>
      <c r="K194" s="210"/>
      <c r="L194" s="210"/>
      <c r="M194" s="210"/>
      <c r="N194" s="210"/>
      <c r="O194" s="210"/>
      <c r="P194" s="210"/>
      <c r="Q194" s="210"/>
      <c r="R194" s="210"/>
      <c r="S194" s="210"/>
      <c r="T194" s="210"/>
      <c r="U194" s="210"/>
      <c r="V194" s="210"/>
      <c r="W194" s="210"/>
      <c r="X194" s="210"/>
      <c r="Y194" s="210"/>
    </row>
    <row r="195">
      <c r="A195" s="205" t="s">
        <v>375</v>
      </c>
      <c r="B195" s="205" t="s">
        <v>5383</v>
      </c>
      <c r="C195" s="280">
        <v>2.0</v>
      </c>
      <c r="D195" s="280">
        <v>1.0</v>
      </c>
      <c r="E195" s="280">
        <v>0.0</v>
      </c>
      <c r="F195" s="210"/>
      <c r="G195" s="210"/>
      <c r="H195" s="210"/>
      <c r="I195" s="210"/>
      <c r="J195" s="210"/>
      <c r="K195" s="210"/>
      <c r="L195" s="210"/>
      <c r="M195" s="210"/>
      <c r="N195" s="210"/>
      <c r="O195" s="210"/>
      <c r="P195" s="210"/>
      <c r="Q195" s="210"/>
      <c r="R195" s="210"/>
      <c r="S195" s="210"/>
      <c r="T195" s="210"/>
      <c r="U195" s="210"/>
      <c r="V195" s="210"/>
      <c r="W195" s="210"/>
      <c r="X195" s="210"/>
      <c r="Y195" s="210"/>
    </row>
    <row r="196">
      <c r="A196" s="205" t="s">
        <v>375</v>
      </c>
      <c r="B196" s="205" t="s">
        <v>5384</v>
      </c>
      <c r="C196" s="280">
        <v>69.0</v>
      </c>
      <c r="D196" s="280">
        <v>4.0</v>
      </c>
      <c r="E196" s="280">
        <v>12.0</v>
      </c>
      <c r="F196" s="210"/>
      <c r="G196" s="210"/>
      <c r="H196" s="210"/>
      <c r="I196" s="210"/>
      <c r="J196" s="210"/>
      <c r="K196" s="210"/>
      <c r="L196" s="210"/>
      <c r="M196" s="210"/>
      <c r="N196" s="210"/>
      <c r="O196" s="210"/>
      <c r="P196" s="210"/>
      <c r="Q196" s="210"/>
      <c r="R196" s="210"/>
      <c r="S196" s="210"/>
      <c r="T196" s="210"/>
      <c r="U196" s="210"/>
      <c r="V196" s="210"/>
      <c r="W196" s="210"/>
      <c r="X196" s="210"/>
      <c r="Y196" s="210"/>
    </row>
    <row r="197">
      <c r="A197" s="205" t="s">
        <v>375</v>
      </c>
      <c r="B197" s="205" t="s">
        <v>5385</v>
      </c>
      <c r="C197" s="280">
        <v>10.0</v>
      </c>
      <c r="D197" s="280">
        <v>1.0</v>
      </c>
      <c r="E197" s="280">
        <v>2.0</v>
      </c>
      <c r="F197" s="210"/>
      <c r="G197" s="210"/>
      <c r="H197" s="210"/>
      <c r="I197" s="210"/>
      <c r="J197" s="210"/>
      <c r="K197" s="210"/>
      <c r="L197" s="210"/>
      <c r="M197" s="210"/>
      <c r="N197" s="210"/>
      <c r="O197" s="210"/>
      <c r="P197" s="210"/>
      <c r="Q197" s="210"/>
      <c r="R197" s="210"/>
      <c r="S197" s="210"/>
      <c r="T197" s="210"/>
      <c r="U197" s="210"/>
      <c r="V197" s="210"/>
      <c r="W197" s="210"/>
      <c r="X197" s="210"/>
      <c r="Y197" s="210"/>
    </row>
    <row r="198">
      <c r="A198" s="205" t="s">
        <v>375</v>
      </c>
      <c r="B198" s="205" t="s">
        <v>5386</v>
      </c>
      <c r="C198" s="280">
        <v>69.0</v>
      </c>
      <c r="D198" s="280">
        <v>4.0</v>
      </c>
      <c r="E198" s="280">
        <v>16.0</v>
      </c>
      <c r="F198" s="210"/>
      <c r="G198" s="210"/>
      <c r="H198" s="210"/>
      <c r="I198" s="210"/>
      <c r="J198" s="210"/>
      <c r="K198" s="210"/>
      <c r="L198" s="210"/>
      <c r="M198" s="210"/>
      <c r="N198" s="210"/>
      <c r="O198" s="210"/>
      <c r="P198" s="210"/>
      <c r="Q198" s="210"/>
      <c r="R198" s="210"/>
      <c r="S198" s="210"/>
      <c r="T198" s="210"/>
      <c r="U198" s="210"/>
      <c r="V198" s="210"/>
      <c r="W198" s="210"/>
      <c r="X198" s="210"/>
      <c r="Y198" s="210"/>
    </row>
    <row r="199">
      <c r="A199" s="205" t="s">
        <v>375</v>
      </c>
      <c r="B199" s="205" t="s">
        <v>5388</v>
      </c>
      <c r="C199" s="280">
        <v>37.0</v>
      </c>
      <c r="D199" s="280">
        <v>2.0</v>
      </c>
      <c r="E199" s="280">
        <v>8.0</v>
      </c>
      <c r="F199" s="210"/>
      <c r="G199" s="210"/>
      <c r="H199" s="210"/>
      <c r="I199" s="210"/>
      <c r="J199" s="210"/>
      <c r="K199" s="210"/>
      <c r="L199" s="210"/>
      <c r="M199" s="210"/>
      <c r="N199" s="210"/>
      <c r="O199" s="210"/>
      <c r="P199" s="210"/>
      <c r="Q199" s="210"/>
      <c r="R199" s="210"/>
      <c r="S199" s="210"/>
      <c r="T199" s="210"/>
      <c r="U199" s="210"/>
      <c r="V199" s="210"/>
      <c r="W199" s="210"/>
      <c r="X199" s="210"/>
      <c r="Y199" s="210"/>
    </row>
    <row r="200">
      <c r="A200" s="205" t="s">
        <v>375</v>
      </c>
      <c r="B200" s="205" t="s">
        <v>5391</v>
      </c>
      <c r="C200" s="280">
        <v>97.0</v>
      </c>
      <c r="D200" s="280">
        <v>3.0</v>
      </c>
      <c r="E200" s="280">
        <v>16.0</v>
      </c>
      <c r="F200" s="210"/>
      <c r="G200" s="210"/>
      <c r="H200" s="210"/>
      <c r="I200" s="210"/>
      <c r="J200" s="210"/>
      <c r="K200" s="210"/>
      <c r="L200" s="210"/>
      <c r="M200" s="210"/>
      <c r="N200" s="210"/>
      <c r="O200" s="210"/>
      <c r="P200" s="210"/>
      <c r="Q200" s="210"/>
      <c r="R200" s="210"/>
      <c r="S200" s="210"/>
      <c r="T200" s="210"/>
      <c r="U200" s="210"/>
      <c r="V200" s="210"/>
      <c r="W200" s="210"/>
      <c r="X200" s="210"/>
      <c r="Y200" s="210"/>
    </row>
    <row r="201">
      <c r="A201" s="205" t="s">
        <v>375</v>
      </c>
      <c r="B201" s="205" t="s">
        <v>5392</v>
      </c>
      <c r="C201" s="280">
        <v>8.0</v>
      </c>
      <c r="D201" s="280">
        <v>1.0</v>
      </c>
      <c r="E201" s="280">
        <v>2.0</v>
      </c>
      <c r="F201" s="210"/>
      <c r="G201" s="210"/>
      <c r="H201" s="210"/>
      <c r="I201" s="210"/>
      <c r="J201" s="210"/>
      <c r="K201" s="210"/>
      <c r="L201" s="210"/>
      <c r="M201" s="210"/>
      <c r="N201" s="210"/>
      <c r="O201" s="210"/>
      <c r="P201" s="210"/>
      <c r="Q201" s="210"/>
      <c r="R201" s="210"/>
      <c r="S201" s="210"/>
      <c r="T201" s="210"/>
      <c r="U201" s="210"/>
      <c r="V201" s="210"/>
      <c r="W201" s="210"/>
      <c r="X201" s="210"/>
      <c r="Y201" s="210"/>
    </row>
    <row r="202">
      <c r="A202" s="205" t="s">
        <v>375</v>
      </c>
      <c r="B202" s="205" t="s">
        <v>5389</v>
      </c>
      <c r="C202" s="280">
        <v>24.0</v>
      </c>
      <c r="D202" s="280">
        <v>2.0</v>
      </c>
      <c r="E202" s="280">
        <v>7.0</v>
      </c>
      <c r="F202" s="210"/>
      <c r="G202" s="210"/>
      <c r="H202" s="210"/>
      <c r="I202" s="210"/>
      <c r="J202" s="210"/>
      <c r="K202" s="210"/>
      <c r="L202" s="210"/>
      <c r="M202" s="210"/>
      <c r="N202" s="210"/>
      <c r="O202" s="210"/>
      <c r="P202" s="210"/>
      <c r="Q202" s="210"/>
      <c r="R202" s="210"/>
      <c r="S202" s="210"/>
      <c r="T202" s="210"/>
      <c r="U202" s="210"/>
      <c r="V202" s="210"/>
      <c r="W202" s="210"/>
      <c r="X202" s="210"/>
      <c r="Y202" s="210"/>
    </row>
    <row r="203">
      <c r="A203" s="205" t="s">
        <v>375</v>
      </c>
      <c r="B203" s="205" t="s">
        <v>5390</v>
      </c>
      <c r="C203" s="280">
        <v>28.0</v>
      </c>
      <c r="D203" s="280">
        <v>1.0</v>
      </c>
      <c r="E203" s="280">
        <v>7.0</v>
      </c>
      <c r="F203" s="210"/>
      <c r="G203" s="210"/>
      <c r="H203" s="210"/>
      <c r="I203" s="210"/>
      <c r="J203" s="210"/>
      <c r="K203" s="210"/>
      <c r="L203" s="210"/>
      <c r="M203" s="210"/>
      <c r="N203" s="210"/>
      <c r="O203" s="210"/>
      <c r="P203" s="210"/>
      <c r="Q203" s="210"/>
      <c r="R203" s="210"/>
      <c r="S203" s="210"/>
      <c r="T203" s="210"/>
      <c r="U203" s="210"/>
      <c r="V203" s="210"/>
      <c r="W203" s="210"/>
      <c r="X203" s="210"/>
      <c r="Y203" s="210"/>
    </row>
    <row r="204">
      <c r="A204" s="205" t="s">
        <v>200</v>
      </c>
      <c r="B204" s="205" t="s">
        <v>5385</v>
      </c>
      <c r="C204" s="280">
        <v>31.0</v>
      </c>
      <c r="D204" s="280">
        <v>1.0</v>
      </c>
      <c r="E204" s="280">
        <v>4.0</v>
      </c>
      <c r="F204" s="210"/>
      <c r="G204" s="210"/>
      <c r="H204" s="210"/>
      <c r="I204" s="210"/>
      <c r="J204" s="210"/>
      <c r="K204" s="210"/>
      <c r="L204" s="210"/>
      <c r="M204" s="210"/>
      <c r="N204" s="210"/>
      <c r="O204" s="210"/>
      <c r="P204" s="210"/>
      <c r="Q204" s="210"/>
      <c r="R204" s="210"/>
      <c r="S204" s="210"/>
      <c r="T204" s="210"/>
      <c r="U204" s="210"/>
      <c r="V204" s="210"/>
      <c r="W204" s="210"/>
      <c r="X204" s="210"/>
      <c r="Y204" s="210"/>
    </row>
    <row r="205">
      <c r="A205" s="205" t="s">
        <v>200</v>
      </c>
      <c r="B205" s="205" t="s">
        <v>5386</v>
      </c>
      <c r="C205" s="280">
        <v>23.0</v>
      </c>
      <c r="D205" s="280">
        <v>1.0</v>
      </c>
      <c r="E205" s="280">
        <v>5.0</v>
      </c>
      <c r="F205" s="210"/>
      <c r="G205" s="210"/>
      <c r="H205" s="210"/>
      <c r="I205" s="210"/>
      <c r="J205" s="210"/>
      <c r="K205" s="210"/>
      <c r="L205" s="210"/>
      <c r="M205" s="210"/>
      <c r="N205" s="210"/>
      <c r="O205" s="210"/>
      <c r="P205" s="210"/>
      <c r="Q205" s="210"/>
      <c r="R205" s="210"/>
      <c r="S205" s="210"/>
      <c r="T205" s="210"/>
      <c r="U205" s="210"/>
      <c r="V205" s="210"/>
      <c r="W205" s="210"/>
      <c r="X205" s="210"/>
      <c r="Y205" s="210"/>
    </row>
    <row r="206">
      <c r="A206" s="205" t="s">
        <v>200</v>
      </c>
      <c r="B206" s="205" t="s">
        <v>5388</v>
      </c>
      <c r="C206" s="280">
        <v>18.0</v>
      </c>
      <c r="D206" s="280">
        <v>1.0</v>
      </c>
      <c r="E206" s="280">
        <v>4.0</v>
      </c>
      <c r="F206" s="210"/>
      <c r="G206" s="210"/>
      <c r="H206" s="210"/>
      <c r="I206" s="210"/>
      <c r="J206" s="210"/>
      <c r="K206" s="210"/>
      <c r="L206" s="210"/>
      <c r="M206" s="210"/>
      <c r="N206" s="210"/>
      <c r="O206" s="210"/>
      <c r="P206" s="210"/>
      <c r="Q206" s="210"/>
      <c r="R206" s="210"/>
      <c r="S206" s="210"/>
      <c r="T206" s="210"/>
      <c r="U206" s="210"/>
      <c r="V206" s="210"/>
      <c r="W206" s="210"/>
      <c r="X206" s="210"/>
      <c r="Y206" s="210"/>
    </row>
    <row r="207">
      <c r="A207" s="205" t="s">
        <v>200</v>
      </c>
      <c r="B207" s="205" t="s">
        <v>5391</v>
      </c>
      <c r="C207" s="280">
        <v>99.0</v>
      </c>
      <c r="D207" s="280">
        <v>3.0</v>
      </c>
      <c r="E207" s="280">
        <v>21.0</v>
      </c>
      <c r="F207" s="210"/>
      <c r="G207" s="210"/>
      <c r="H207" s="210"/>
      <c r="I207" s="210"/>
      <c r="J207" s="210"/>
      <c r="K207" s="210"/>
      <c r="L207" s="210"/>
      <c r="M207" s="210"/>
      <c r="N207" s="210"/>
      <c r="O207" s="210"/>
      <c r="P207" s="210"/>
      <c r="Q207" s="210"/>
      <c r="R207" s="210"/>
      <c r="S207" s="210"/>
      <c r="T207" s="210"/>
      <c r="U207" s="210"/>
      <c r="V207" s="210"/>
      <c r="W207" s="210"/>
      <c r="X207" s="210"/>
      <c r="Y207" s="210"/>
    </row>
    <row r="208">
      <c r="A208" s="205" t="s">
        <v>200</v>
      </c>
      <c r="B208" s="205" t="s">
        <v>5390</v>
      </c>
      <c r="C208" s="280">
        <v>36.0</v>
      </c>
      <c r="D208" s="280">
        <v>2.0</v>
      </c>
      <c r="E208" s="280">
        <v>9.0</v>
      </c>
      <c r="F208" s="210"/>
      <c r="G208" s="210"/>
      <c r="H208" s="210"/>
      <c r="I208" s="210"/>
      <c r="J208" s="210"/>
      <c r="K208" s="210"/>
      <c r="L208" s="210"/>
      <c r="M208" s="210"/>
      <c r="N208" s="210"/>
      <c r="O208" s="210"/>
      <c r="P208" s="210"/>
      <c r="Q208" s="210"/>
      <c r="R208" s="210"/>
      <c r="S208" s="210"/>
      <c r="T208" s="210"/>
      <c r="U208" s="210"/>
      <c r="V208" s="210"/>
      <c r="W208" s="210"/>
      <c r="X208" s="210"/>
      <c r="Y208" s="210"/>
    </row>
    <row r="209">
      <c r="A209" s="205" t="s">
        <v>677</v>
      </c>
      <c r="B209" s="205" t="s">
        <v>5384</v>
      </c>
      <c r="C209" s="280">
        <v>65.0</v>
      </c>
      <c r="D209" s="280">
        <v>4.0</v>
      </c>
      <c r="E209" s="280">
        <v>14.0</v>
      </c>
      <c r="F209" s="210"/>
      <c r="G209" s="210"/>
      <c r="H209" s="210"/>
      <c r="I209" s="210"/>
      <c r="J209" s="210"/>
      <c r="K209" s="210"/>
      <c r="L209" s="210"/>
      <c r="M209" s="210"/>
      <c r="N209" s="210"/>
      <c r="O209" s="210"/>
      <c r="P209" s="210"/>
      <c r="Q209" s="210"/>
      <c r="R209" s="210"/>
      <c r="S209" s="210"/>
      <c r="T209" s="210"/>
      <c r="U209" s="210"/>
      <c r="V209" s="210"/>
      <c r="W209" s="210"/>
      <c r="X209" s="210"/>
      <c r="Y209" s="210"/>
    </row>
    <row r="210">
      <c r="A210" s="205" t="s">
        <v>677</v>
      </c>
      <c r="B210" s="205" t="s">
        <v>5385</v>
      </c>
      <c r="C210" s="280">
        <v>78.0</v>
      </c>
      <c r="D210" s="280">
        <v>4.0</v>
      </c>
      <c r="E210" s="280">
        <v>11.0</v>
      </c>
      <c r="F210" s="210"/>
      <c r="G210" s="210"/>
      <c r="H210" s="210"/>
      <c r="I210" s="210"/>
      <c r="J210" s="210"/>
      <c r="K210" s="210"/>
      <c r="L210" s="210"/>
      <c r="M210" s="210"/>
      <c r="N210" s="210"/>
      <c r="O210" s="210"/>
      <c r="P210" s="210"/>
      <c r="Q210" s="210"/>
      <c r="R210" s="210"/>
      <c r="S210" s="210"/>
      <c r="T210" s="210"/>
      <c r="U210" s="210"/>
      <c r="V210" s="210"/>
      <c r="W210" s="210"/>
      <c r="X210" s="210"/>
      <c r="Y210" s="210"/>
    </row>
    <row r="211">
      <c r="A211" s="205" t="s">
        <v>677</v>
      </c>
      <c r="B211" s="205" t="s">
        <v>5386</v>
      </c>
      <c r="C211" s="280">
        <v>149.0</v>
      </c>
      <c r="D211" s="280">
        <v>2.0</v>
      </c>
      <c r="E211" s="280">
        <v>23.0</v>
      </c>
      <c r="F211" s="210"/>
      <c r="G211" s="210"/>
      <c r="H211" s="210"/>
      <c r="I211" s="210"/>
      <c r="J211" s="210"/>
      <c r="K211" s="210"/>
      <c r="L211" s="210"/>
      <c r="M211" s="210"/>
      <c r="N211" s="210"/>
      <c r="O211" s="210"/>
      <c r="P211" s="210"/>
      <c r="Q211" s="210"/>
      <c r="R211" s="210"/>
      <c r="S211" s="210"/>
      <c r="T211" s="210"/>
      <c r="U211" s="210"/>
      <c r="V211" s="210"/>
      <c r="W211" s="210"/>
      <c r="X211" s="210"/>
      <c r="Y211" s="210"/>
    </row>
    <row r="212">
      <c r="A212" s="205" t="s">
        <v>677</v>
      </c>
      <c r="B212" s="205" t="s">
        <v>5387</v>
      </c>
      <c r="C212" s="280">
        <v>52.0</v>
      </c>
      <c r="D212" s="280">
        <v>4.0</v>
      </c>
      <c r="E212" s="280">
        <v>10.0</v>
      </c>
      <c r="F212" s="210"/>
      <c r="G212" s="210"/>
      <c r="H212" s="210"/>
      <c r="I212" s="210"/>
      <c r="J212" s="210"/>
      <c r="K212" s="210"/>
      <c r="L212" s="210"/>
      <c r="M212" s="210"/>
      <c r="N212" s="210"/>
      <c r="O212" s="210"/>
      <c r="P212" s="210"/>
      <c r="Q212" s="210"/>
      <c r="R212" s="210"/>
      <c r="S212" s="210"/>
      <c r="T212" s="210"/>
      <c r="U212" s="210"/>
      <c r="V212" s="210"/>
      <c r="W212" s="210"/>
      <c r="X212" s="210"/>
      <c r="Y212" s="210"/>
    </row>
    <row r="213">
      <c r="A213" s="205" t="s">
        <v>677</v>
      </c>
      <c r="B213" s="205" t="s">
        <v>5388</v>
      </c>
      <c r="C213" s="280">
        <v>46.0</v>
      </c>
      <c r="D213" s="280">
        <v>3.0</v>
      </c>
      <c r="E213" s="280">
        <v>12.0</v>
      </c>
      <c r="F213" s="210"/>
      <c r="G213" s="210"/>
      <c r="H213" s="210"/>
      <c r="I213" s="210"/>
      <c r="J213" s="210"/>
      <c r="K213" s="210"/>
      <c r="L213" s="210"/>
      <c r="M213" s="210"/>
      <c r="N213" s="210"/>
      <c r="O213" s="210"/>
      <c r="P213" s="210"/>
      <c r="Q213" s="210"/>
      <c r="R213" s="210"/>
      <c r="S213" s="210"/>
      <c r="T213" s="210"/>
      <c r="U213" s="210"/>
      <c r="V213" s="210"/>
      <c r="W213" s="210"/>
      <c r="X213" s="210"/>
      <c r="Y213" s="210"/>
    </row>
    <row r="214">
      <c r="A214" s="205" t="s">
        <v>677</v>
      </c>
      <c r="B214" s="205" t="s">
        <v>5389</v>
      </c>
      <c r="C214" s="280">
        <v>134.0</v>
      </c>
      <c r="D214" s="280">
        <v>5.0</v>
      </c>
      <c r="E214" s="280">
        <v>21.0</v>
      </c>
      <c r="F214" s="210"/>
      <c r="G214" s="210"/>
      <c r="H214" s="210"/>
      <c r="I214" s="210"/>
      <c r="J214" s="210"/>
      <c r="K214" s="210"/>
      <c r="L214" s="210"/>
      <c r="M214" s="210"/>
      <c r="N214" s="210"/>
      <c r="O214" s="210"/>
      <c r="P214" s="210"/>
      <c r="Q214" s="210"/>
      <c r="R214" s="210"/>
      <c r="S214" s="210"/>
      <c r="T214" s="210"/>
      <c r="U214" s="210"/>
      <c r="V214" s="210"/>
      <c r="W214" s="210"/>
      <c r="X214" s="210"/>
      <c r="Y214" s="210"/>
    </row>
    <row r="215">
      <c r="A215" s="205" t="s">
        <v>183</v>
      </c>
      <c r="B215" s="205" t="s">
        <v>5384</v>
      </c>
      <c r="C215" s="280">
        <v>39.0</v>
      </c>
      <c r="D215" s="280">
        <v>3.0</v>
      </c>
      <c r="E215" s="280">
        <v>10.0</v>
      </c>
      <c r="F215" s="210"/>
      <c r="G215" s="210"/>
      <c r="H215" s="210"/>
      <c r="I215" s="210"/>
      <c r="J215" s="210"/>
      <c r="K215" s="210"/>
      <c r="L215" s="210"/>
      <c r="M215" s="210"/>
      <c r="N215" s="210"/>
      <c r="O215" s="210"/>
      <c r="P215" s="210"/>
      <c r="Q215" s="210"/>
      <c r="R215" s="210"/>
      <c r="S215" s="210"/>
      <c r="T215" s="210"/>
      <c r="U215" s="210"/>
      <c r="V215" s="210"/>
      <c r="W215" s="210"/>
      <c r="X215" s="210"/>
      <c r="Y215" s="210"/>
    </row>
    <row r="216">
      <c r="A216" s="205" t="s">
        <v>183</v>
      </c>
      <c r="B216" s="205" t="s">
        <v>5385</v>
      </c>
      <c r="C216" s="280">
        <v>10.0</v>
      </c>
      <c r="D216" s="280">
        <v>1.0</v>
      </c>
      <c r="E216" s="280">
        <v>2.0</v>
      </c>
      <c r="F216" s="210"/>
      <c r="G216" s="210"/>
      <c r="H216" s="210"/>
      <c r="I216" s="210"/>
      <c r="J216" s="210"/>
      <c r="K216" s="210"/>
      <c r="L216" s="210"/>
      <c r="M216" s="210"/>
      <c r="N216" s="210"/>
      <c r="O216" s="210"/>
      <c r="P216" s="210"/>
      <c r="Q216" s="210"/>
      <c r="R216" s="210"/>
      <c r="S216" s="210"/>
      <c r="T216" s="210"/>
      <c r="U216" s="210"/>
      <c r="V216" s="210"/>
      <c r="W216" s="210"/>
      <c r="X216" s="210"/>
      <c r="Y216" s="210"/>
    </row>
    <row r="217">
      <c r="A217" s="205" t="s">
        <v>183</v>
      </c>
      <c r="B217" s="205" t="s">
        <v>5386</v>
      </c>
      <c r="C217" s="280">
        <v>7.0</v>
      </c>
      <c r="D217" s="280">
        <v>1.0</v>
      </c>
      <c r="E217" s="280">
        <v>2.0</v>
      </c>
      <c r="F217" s="210"/>
      <c r="G217" s="210"/>
      <c r="H217" s="210"/>
      <c r="I217" s="210"/>
      <c r="J217" s="210"/>
      <c r="K217" s="210"/>
      <c r="L217" s="210"/>
      <c r="M217" s="210"/>
      <c r="N217" s="210"/>
      <c r="O217" s="210"/>
      <c r="P217" s="210"/>
      <c r="Q217" s="210"/>
      <c r="R217" s="210"/>
      <c r="S217" s="210"/>
      <c r="T217" s="210"/>
      <c r="U217" s="210"/>
      <c r="V217" s="210"/>
      <c r="W217" s="210"/>
      <c r="X217" s="210"/>
      <c r="Y217" s="210"/>
    </row>
    <row r="218">
      <c r="A218" s="205" t="s">
        <v>183</v>
      </c>
      <c r="B218" s="205" t="s">
        <v>5387</v>
      </c>
      <c r="C218" s="280">
        <v>14.0</v>
      </c>
      <c r="D218" s="280">
        <v>1.0</v>
      </c>
      <c r="E218" s="280">
        <v>3.0</v>
      </c>
      <c r="F218" s="210"/>
      <c r="G218" s="210"/>
      <c r="H218" s="210"/>
      <c r="I218" s="210"/>
      <c r="J218" s="210"/>
      <c r="K218" s="210"/>
      <c r="L218" s="210"/>
      <c r="M218" s="210"/>
      <c r="N218" s="210"/>
      <c r="O218" s="210"/>
      <c r="P218" s="210"/>
      <c r="Q218" s="210"/>
      <c r="R218" s="210"/>
      <c r="S218" s="210"/>
      <c r="T218" s="210"/>
      <c r="U218" s="210"/>
      <c r="V218" s="210"/>
      <c r="W218" s="210"/>
      <c r="X218" s="210"/>
      <c r="Y218" s="210"/>
    </row>
    <row r="219">
      <c r="A219" s="205" t="s">
        <v>814</v>
      </c>
      <c r="B219" s="205" t="s">
        <v>5384</v>
      </c>
      <c r="C219" s="280">
        <v>64.0</v>
      </c>
      <c r="D219" s="280">
        <v>1.0</v>
      </c>
      <c r="E219" s="280">
        <v>5.0</v>
      </c>
      <c r="F219" s="210"/>
      <c r="G219" s="210"/>
      <c r="H219" s="210"/>
      <c r="I219" s="210"/>
      <c r="J219" s="210"/>
      <c r="K219" s="210"/>
      <c r="L219" s="210"/>
      <c r="M219" s="210"/>
      <c r="N219" s="210"/>
      <c r="O219" s="210"/>
      <c r="P219" s="210"/>
      <c r="Q219" s="210"/>
      <c r="R219" s="210"/>
      <c r="S219" s="210"/>
      <c r="T219" s="210"/>
      <c r="U219" s="210"/>
      <c r="V219" s="210"/>
      <c r="W219" s="210"/>
      <c r="X219" s="210"/>
      <c r="Y219" s="210"/>
    </row>
    <row r="220">
      <c r="A220" s="205" t="s">
        <v>814</v>
      </c>
      <c r="B220" s="205" t="s">
        <v>5385</v>
      </c>
      <c r="C220" s="280">
        <v>20.0</v>
      </c>
      <c r="D220" s="280">
        <v>2.0</v>
      </c>
      <c r="E220" s="280">
        <v>3.0</v>
      </c>
      <c r="F220" s="210"/>
      <c r="G220" s="210"/>
      <c r="H220" s="210"/>
      <c r="I220" s="210"/>
      <c r="J220" s="210"/>
      <c r="K220" s="210"/>
      <c r="L220" s="210"/>
      <c r="M220" s="210"/>
      <c r="N220" s="210"/>
      <c r="O220" s="210"/>
      <c r="P220" s="210"/>
      <c r="Q220" s="210"/>
      <c r="R220" s="210"/>
      <c r="S220" s="210"/>
      <c r="T220" s="210"/>
      <c r="U220" s="210"/>
      <c r="V220" s="210"/>
      <c r="W220" s="210"/>
      <c r="X220" s="210"/>
      <c r="Y220" s="210"/>
    </row>
    <row r="221">
      <c r="A221" s="205" t="s">
        <v>814</v>
      </c>
      <c r="B221" s="205" t="s">
        <v>5386</v>
      </c>
      <c r="C221" s="280">
        <v>12.0</v>
      </c>
      <c r="D221" s="280">
        <v>1.0</v>
      </c>
      <c r="E221" s="280">
        <v>1.0</v>
      </c>
      <c r="F221" s="210"/>
      <c r="G221" s="210"/>
      <c r="H221" s="210"/>
      <c r="I221" s="210"/>
      <c r="J221" s="210"/>
      <c r="K221" s="210"/>
      <c r="L221" s="210"/>
      <c r="M221" s="210"/>
      <c r="N221" s="210"/>
      <c r="O221" s="210"/>
      <c r="P221" s="210"/>
      <c r="Q221" s="210"/>
      <c r="R221" s="210"/>
      <c r="S221" s="210"/>
      <c r="T221" s="210"/>
      <c r="U221" s="210"/>
      <c r="V221" s="210"/>
      <c r="W221" s="210"/>
      <c r="X221" s="210"/>
      <c r="Y221" s="210"/>
    </row>
    <row r="222">
      <c r="A222" s="205" t="s">
        <v>814</v>
      </c>
      <c r="B222" s="205" t="s">
        <v>5387</v>
      </c>
      <c r="C222" s="280">
        <v>22.0</v>
      </c>
      <c r="D222" s="280">
        <v>1.0</v>
      </c>
      <c r="E222" s="280">
        <v>7.0</v>
      </c>
      <c r="F222" s="210"/>
      <c r="G222" s="210"/>
      <c r="H222" s="210"/>
      <c r="I222" s="210"/>
      <c r="J222" s="210"/>
      <c r="K222" s="210"/>
      <c r="L222" s="210"/>
      <c r="M222" s="210"/>
      <c r="N222" s="210"/>
      <c r="O222" s="210"/>
      <c r="P222" s="210"/>
      <c r="Q222" s="210"/>
      <c r="R222" s="210"/>
      <c r="S222" s="210"/>
      <c r="T222" s="210"/>
      <c r="U222" s="210"/>
      <c r="V222" s="210"/>
      <c r="W222" s="210"/>
      <c r="X222" s="210"/>
      <c r="Y222" s="210"/>
    </row>
    <row r="223">
      <c r="A223" s="205" t="s">
        <v>814</v>
      </c>
      <c r="B223" s="205" t="s">
        <v>5391</v>
      </c>
      <c r="C223" s="280">
        <v>19.0</v>
      </c>
      <c r="D223" s="280">
        <v>1.0</v>
      </c>
      <c r="E223" s="280">
        <v>3.0</v>
      </c>
      <c r="F223" s="210"/>
      <c r="G223" s="210"/>
      <c r="H223" s="210"/>
      <c r="I223" s="210"/>
      <c r="J223" s="210"/>
      <c r="K223" s="210"/>
      <c r="L223" s="210"/>
      <c r="M223" s="210"/>
      <c r="N223" s="210"/>
      <c r="O223" s="210"/>
      <c r="P223" s="210"/>
      <c r="Q223" s="210"/>
      <c r="R223" s="210"/>
      <c r="S223" s="210"/>
      <c r="T223" s="210"/>
      <c r="U223" s="210"/>
      <c r="V223" s="210"/>
      <c r="W223" s="210"/>
      <c r="X223" s="210"/>
      <c r="Y223" s="210"/>
    </row>
    <row r="224">
      <c r="A224" s="205" t="s">
        <v>814</v>
      </c>
      <c r="B224" s="205" t="s">
        <v>5392</v>
      </c>
      <c r="C224" s="280">
        <v>9.0</v>
      </c>
      <c r="D224" s="280">
        <v>2.0</v>
      </c>
      <c r="E224" s="280">
        <v>1.0</v>
      </c>
      <c r="F224" s="210"/>
      <c r="G224" s="210"/>
      <c r="H224" s="210"/>
      <c r="I224" s="210"/>
      <c r="J224" s="210"/>
      <c r="K224" s="210"/>
      <c r="L224" s="210"/>
      <c r="M224" s="210"/>
      <c r="N224" s="210"/>
      <c r="O224" s="210"/>
      <c r="P224" s="210"/>
      <c r="Q224" s="210"/>
      <c r="R224" s="210"/>
      <c r="S224" s="210"/>
      <c r="T224" s="210"/>
      <c r="U224" s="210"/>
      <c r="V224" s="210"/>
      <c r="W224" s="210"/>
      <c r="X224" s="210"/>
      <c r="Y224" s="210"/>
    </row>
    <row r="225">
      <c r="A225" s="205" t="s">
        <v>814</v>
      </c>
      <c r="B225" s="205" t="s">
        <v>5389</v>
      </c>
      <c r="C225" s="280">
        <v>17.0</v>
      </c>
      <c r="D225" s="280">
        <v>1.0</v>
      </c>
      <c r="E225" s="280">
        <v>4.0</v>
      </c>
      <c r="F225" s="210"/>
      <c r="G225" s="210"/>
      <c r="H225" s="210"/>
      <c r="I225" s="210"/>
      <c r="J225" s="210"/>
      <c r="K225" s="210"/>
      <c r="L225" s="210"/>
      <c r="M225" s="210"/>
      <c r="N225" s="210"/>
      <c r="O225" s="210"/>
      <c r="P225" s="210"/>
      <c r="Q225" s="210"/>
      <c r="R225" s="210"/>
      <c r="S225" s="210"/>
      <c r="T225" s="210"/>
      <c r="U225" s="210"/>
      <c r="V225" s="210"/>
      <c r="W225" s="210"/>
      <c r="X225" s="210"/>
      <c r="Y225" s="210"/>
    </row>
    <row r="226">
      <c r="A226" s="205" t="s">
        <v>741</v>
      </c>
      <c r="B226" s="205" t="s">
        <v>5384</v>
      </c>
      <c r="C226" s="280">
        <v>48.0</v>
      </c>
      <c r="D226" s="280">
        <v>3.0</v>
      </c>
      <c r="E226" s="280">
        <v>9.0</v>
      </c>
      <c r="F226" s="210"/>
      <c r="G226" s="210"/>
      <c r="H226" s="210"/>
      <c r="I226" s="210"/>
      <c r="J226" s="210"/>
      <c r="K226" s="210"/>
      <c r="L226" s="210"/>
      <c r="M226" s="210"/>
      <c r="N226" s="210"/>
      <c r="O226" s="210"/>
      <c r="P226" s="210"/>
      <c r="Q226" s="210"/>
      <c r="R226" s="210"/>
      <c r="S226" s="210"/>
      <c r="T226" s="210"/>
      <c r="U226" s="210"/>
      <c r="V226" s="210"/>
      <c r="W226" s="210"/>
      <c r="X226" s="210"/>
      <c r="Y226" s="210"/>
    </row>
    <row r="227">
      <c r="A227" s="205" t="s">
        <v>741</v>
      </c>
      <c r="B227" s="205" t="s">
        <v>5385</v>
      </c>
      <c r="C227" s="280">
        <v>443.0</v>
      </c>
      <c r="D227" s="280">
        <v>5.0</v>
      </c>
      <c r="E227" s="280">
        <v>56.0</v>
      </c>
      <c r="F227" s="210"/>
      <c r="G227" s="210"/>
      <c r="H227" s="210"/>
      <c r="I227" s="210"/>
      <c r="J227" s="210"/>
      <c r="K227" s="210"/>
      <c r="L227" s="210"/>
      <c r="M227" s="210"/>
      <c r="N227" s="210"/>
      <c r="O227" s="210"/>
      <c r="P227" s="210"/>
      <c r="Q227" s="210"/>
      <c r="R227" s="210"/>
      <c r="S227" s="210"/>
      <c r="T227" s="210"/>
      <c r="U227" s="210"/>
      <c r="V227" s="210"/>
      <c r="W227" s="210"/>
      <c r="X227" s="210"/>
      <c r="Y227" s="210"/>
    </row>
    <row r="228">
      <c r="A228" s="205" t="s">
        <v>741</v>
      </c>
      <c r="B228" s="205" t="s">
        <v>5386</v>
      </c>
      <c r="C228" s="280">
        <v>69.0</v>
      </c>
      <c r="D228" s="280">
        <v>5.0</v>
      </c>
      <c r="E228" s="280">
        <v>16.0</v>
      </c>
      <c r="F228" s="210"/>
      <c r="G228" s="210"/>
      <c r="H228" s="210"/>
      <c r="I228" s="210"/>
      <c r="J228" s="210"/>
      <c r="K228" s="210"/>
      <c r="L228" s="210"/>
      <c r="M228" s="210"/>
      <c r="N228" s="210"/>
      <c r="O228" s="210"/>
      <c r="P228" s="210"/>
      <c r="Q228" s="210"/>
      <c r="R228" s="210"/>
      <c r="S228" s="210"/>
      <c r="T228" s="210"/>
      <c r="U228" s="210"/>
      <c r="V228" s="210"/>
      <c r="W228" s="210"/>
      <c r="X228" s="210"/>
      <c r="Y228" s="210"/>
    </row>
    <row r="229">
      <c r="A229" s="205" t="s">
        <v>741</v>
      </c>
      <c r="B229" s="205" t="s">
        <v>5387</v>
      </c>
      <c r="C229" s="280">
        <v>77.0</v>
      </c>
      <c r="D229" s="280">
        <v>1.0</v>
      </c>
      <c r="E229" s="280">
        <v>15.0</v>
      </c>
      <c r="F229" s="210"/>
      <c r="G229" s="210"/>
      <c r="H229" s="210"/>
      <c r="I229" s="210"/>
      <c r="J229" s="210"/>
      <c r="K229" s="210"/>
      <c r="L229" s="210"/>
      <c r="M229" s="210"/>
      <c r="N229" s="210"/>
      <c r="O229" s="210"/>
      <c r="P229" s="210"/>
      <c r="Q229" s="210"/>
      <c r="R229" s="210"/>
      <c r="S229" s="210"/>
      <c r="T229" s="210"/>
      <c r="U229" s="210"/>
      <c r="V229" s="210"/>
      <c r="W229" s="210"/>
      <c r="X229" s="210"/>
      <c r="Y229" s="210"/>
    </row>
    <row r="230">
      <c r="A230" s="205" t="s">
        <v>741</v>
      </c>
      <c r="B230" s="205" t="s">
        <v>5388</v>
      </c>
      <c r="C230" s="280">
        <v>69.0</v>
      </c>
      <c r="D230" s="280">
        <v>2.0</v>
      </c>
      <c r="E230" s="280">
        <v>17.0</v>
      </c>
      <c r="F230" s="210"/>
      <c r="G230" s="210"/>
      <c r="H230" s="210"/>
      <c r="I230" s="210"/>
      <c r="J230" s="210"/>
      <c r="K230" s="210"/>
      <c r="L230" s="210"/>
      <c r="M230" s="210"/>
      <c r="N230" s="210"/>
      <c r="O230" s="210"/>
      <c r="P230" s="210"/>
      <c r="Q230" s="210"/>
      <c r="R230" s="210"/>
      <c r="S230" s="210"/>
      <c r="T230" s="210"/>
      <c r="U230" s="210"/>
      <c r="V230" s="210"/>
      <c r="W230" s="210"/>
      <c r="X230" s="210"/>
      <c r="Y230" s="210"/>
    </row>
    <row r="231">
      <c r="A231" s="205" t="s">
        <v>741</v>
      </c>
      <c r="B231" s="205" t="s">
        <v>5391</v>
      </c>
      <c r="C231" s="280">
        <v>45.0</v>
      </c>
      <c r="D231" s="280">
        <v>3.0</v>
      </c>
      <c r="E231" s="280">
        <v>10.0</v>
      </c>
      <c r="F231" s="210"/>
      <c r="G231" s="210"/>
      <c r="H231" s="210"/>
      <c r="I231" s="210"/>
      <c r="J231" s="210"/>
      <c r="K231" s="210"/>
      <c r="L231" s="210"/>
      <c r="M231" s="210"/>
      <c r="N231" s="210"/>
      <c r="O231" s="210"/>
      <c r="P231" s="210"/>
      <c r="Q231" s="210"/>
      <c r="R231" s="210"/>
      <c r="S231" s="210"/>
      <c r="T231" s="210"/>
      <c r="U231" s="210"/>
      <c r="V231" s="210"/>
      <c r="W231" s="210"/>
      <c r="X231" s="210"/>
      <c r="Y231" s="210"/>
    </row>
    <row r="232">
      <c r="A232" s="205" t="s">
        <v>741</v>
      </c>
      <c r="B232" s="205" t="s">
        <v>5392</v>
      </c>
      <c r="C232" s="280">
        <v>102.0</v>
      </c>
      <c r="D232" s="280">
        <v>4.0</v>
      </c>
      <c r="E232" s="280">
        <v>24.0</v>
      </c>
      <c r="F232" s="210"/>
      <c r="G232" s="210"/>
      <c r="H232" s="210"/>
      <c r="I232" s="210"/>
      <c r="J232" s="210"/>
      <c r="K232" s="210"/>
      <c r="L232" s="210"/>
      <c r="M232" s="210"/>
      <c r="N232" s="210"/>
      <c r="O232" s="210"/>
      <c r="P232" s="210"/>
      <c r="Q232" s="210"/>
      <c r="R232" s="210"/>
      <c r="S232" s="210"/>
      <c r="T232" s="210"/>
      <c r="U232" s="210"/>
      <c r="V232" s="210"/>
      <c r="W232" s="210"/>
      <c r="X232" s="210"/>
      <c r="Y232" s="210"/>
    </row>
    <row r="233">
      <c r="A233" s="205" t="s">
        <v>741</v>
      </c>
      <c r="B233" s="205" t="s">
        <v>5389</v>
      </c>
      <c r="C233" s="280">
        <v>70.0</v>
      </c>
      <c r="D233" s="280">
        <v>4.0</v>
      </c>
      <c r="E233" s="280">
        <v>12.0</v>
      </c>
      <c r="F233" s="210"/>
      <c r="G233" s="210"/>
      <c r="H233" s="210"/>
      <c r="I233" s="210"/>
      <c r="J233" s="210"/>
      <c r="K233" s="210"/>
      <c r="L233" s="210"/>
      <c r="M233" s="210"/>
      <c r="N233" s="210"/>
      <c r="O233" s="210"/>
      <c r="P233" s="210"/>
      <c r="Q233" s="210"/>
      <c r="R233" s="210"/>
      <c r="S233" s="210"/>
      <c r="T233" s="210"/>
      <c r="U233" s="210"/>
      <c r="V233" s="210"/>
      <c r="W233" s="210"/>
      <c r="X233" s="210"/>
      <c r="Y233" s="210"/>
    </row>
    <row r="234">
      <c r="A234" s="205" t="s">
        <v>749</v>
      </c>
      <c r="B234" s="205" t="s">
        <v>5384</v>
      </c>
      <c r="C234" s="280">
        <v>26.0</v>
      </c>
      <c r="D234" s="280">
        <v>2.0</v>
      </c>
      <c r="E234" s="280">
        <v>5.0</v>
      </c>
      <c r="F234" s="210"/>
      <c r="G234" s="210"/>
      <c r="H234" s="210"/>
      <c r="I234" s="210"/>
      <c r="J234" s="210"/>
      <c r="K234" s="210"/>
      <c r="L234" s="210"/>
      <c r="M234" s="210"/>
      <c r="N234" s="210"/>
      <c r="O234" s="210"/>
      <c r="P234" s="210"/>
      <c r="Q234" s="210"/>
      <c r="R234" s="210"/>
      <c r="S234" s="210"/>
      <c r="T234" s="210"/>
      <c r="U234" s="210"/>
      <c r="V234" s="210"/>
      <c r="W234" s="210"/>
      <c r="X234" s="210"/>
      <c r="Y234" s="210"/>
    </row>
    <row r="235">
      <c r="A235" s="205" t="s">
        <v>749</v>
      </c>
      <c r="B235" s="205" t="s">
        <v>5385</v>
      </c>
      <c r="C235" s="280">
        <v>36.0</v>
      </c>
      <c r="D235" s="280">
        <v>1.0</v>
      </c>
      <c r="E235" s="280">
        <v>7.0</v>
      </c>
      <c r="F235" s="210"/>
      <c r="G235" s="210"/>
      <c r="H235" s="210"/>
      <c r="I235" s="210"/>
      <c r="J235" s="210"/>
      <c r="K235" s="210"/>
      <c r="L235" s="210"/>
      <c r="M235" s="210"/>
      <c r="N235" s="210"/>
      <c r="O235" s="210"/>
      <c r="P235" s="210"/>
      <c r="Q235" s="210"/>
      <c r="R235" s="210"/>
      <c r="S235" s="210"/>
      <c r="T235" s="210"/>
      <c r="U235" s="210"/>
      <c r="V235" s="210"/>
      <c r="W235" s="210"/>
      <c r="X235" s="210"/>
      <c r="Y235" s="210"/>
    </row>
    <row r="236">
      <c r="A236" s="205" t="s">
        <v>749</v>
      </c>
      <c r="B236" s="205" t="s">
        <v>5386</v>
      </c>
      <c r="C236" s="280">
        <v>54.0</v>
      </c>
      <c r="D236" s="280">
        <v>3.0</v>
      </c>
      <c r="E236" s="280">
        <v>7.0</v>
      </c>
      <c r="F236" s="210"/>
      <c r="G236" s="210"/>
      <c r="H236" s="210"/>
      <c r="I236" s="210"/>
      <c r="J236" s="210"/>
      <c r="K236" s="210"/>
      <c r="L236" s="210"/>
      <c r="M236" s="210"/>
      <c r="N236" s="210"/>
      <c r="O236" s="210"/>
      <c r="P236" s="210"/>
      <c r="Q236" s="210"/>
      <c r="R236" s="210"/>
      <c r="S236" s="210"/>
      <c r="T236" s="210"/>
      <c r="U236" s="210"/>
      <c r="V236" s="210"/>
      <c r="W236" s="210"/>
      <c r="X236" s="210"/>
      <c r="Y236" s="210"/>
    </row>
    <row r="237">
      <c r="A237" s="205" t="s">
        <v>749</v>
      </c>
      <c r="B237" s="205" t="s">
        <v>5387</v>
      </c>
      <c r="C237" s="280">
        <v>18.0</v>
      </c>
      <c r="D237" s="280">
        <v>2.0</v>
      </c>
      <c r="E237" s="280">
        <v>4.0</v>
      </c>
      <c r="F237" s="210"/>
      <c r="G237" s="210"/>
      <c r="H237" s="210"/>
      <c r="I237" s="210"/>
      <c r="J237" s="210"/>
      <c r="K237" s="210"/>
      <c r="L237" s="210"/>
      <c r="M237" s="210"/>
      <c r="N237" s="210"/>
      <c r="O237" s="210"/>
      <c r="P237" s="210"/>
      <c r="Q237" s="210"/>
      <c r="R237" s="210"/>
      <c r="S237" s="210"/>
      <c r="T237" s="210"/>
      <c r="U237" s="210"/>
      <c r="V237" s="210"/>
      <c r="W237" s="210"/>
      <c r="X237" s="210"/>
      <c r="Y237" s="210"/>
    </row>
    <row r="238">
      <c r="A238" s="205" t="s">
        <v>749</v>
      </c>
      <c r="B238" s="205" t="s">
        <v>5388</v>
      </c>
      <c r="C238" s="280">
        <v>38.0</v>
      </c>
      <c r="D238" s="280">
        <v>2.0</v>
      </c>
      <c r="E238" s="280">
        <v>4.0</v>
      </c>
      <c r="F238" s="210"/>
      <c r="G238" s="210"/>
      <c r="H238" s="210"/>
      <c r="I238" s="210"/>
      <c r="J238" s="210"/>
      <c r="K238" s="210"/>
      <c r="L238" s="210"/>
      <c r="M238" s="210"/>
      <c r="N238" s="210"/>
      <c r="O238" s="210"/>
      <c r="P238" s="210"/>
      <c r="Q238" s="210"/>
      <c r="R238" s="210"/>
      <c r="S238" s="210"/>
      <c r="T238" s="210"/>
      <c r="U238" s="210"/>
      <c r="V238" s="210"/>
      <c r="W238" s="210"/>
      <c r="X238" s="210"/>
      <c r="Y238" s="210"/>
    </row>
    <row r="239">
      <c r="A239" s="205" t="s">
        <v>749</v>
      </c>
      <c r="B239" s="205" t="s">
        <v>5391</v>
      </c>
      <c r="C239" s="280">
        <v>25.0</v>
      </c>
      <c r="D239" s="280">
        <v>2.0</v>
      </c>
      <c r="E239" s="280">
        <v>3.0</v>
      </c>
      <c r="F239" s="210"/>
      <c r="G239" s="210"/>
      <c r="H239" s="210"/>
      <c r="I239" s="210"/>
      <c r="J239" s="210"/>
      <c r="K239" s="210"/>
      <c r="L239" s="210"/>
      <c r="M239" s="210"/>
      <c r="N239" s="210"/>
      <c r="O239" s="210"/>
      <c r="P239" s="210"/>
      <c r="Q239" s="210"/>
      <c r="R239" s="210"/>
      <c r="S239" s="210"/>
      <c r="T239" s="210"/>
      <c r="U239" s="210"/>
      <c r="V239" s="210"/>
      <c r="W239" s="210"/>
      <c r="X239" s="210"/>
      <c r="Y239" s="210"/>
    </row>
    <row r="240">
      <c r="A240" s="205" t="s">
        <v>749</v>
      </c>
      <c r="B240" s="205" t="s">
        <v>5389</v>
      </c>
      <c r="C240" s="280">
        <v>34.0</v>
      </c>
      <c r="D240" s="280">
        <v>3.0</v>
      </c>
      <c r="E240" s="280">
        <v>7.0</v>
      </c>
      <c r="F240" s="210"/>
      <c r="G240" s="210"/>
      <c r="H240" s="210"/>
      <c r="I240" s="210"/>
      <c r="J240" s="210"/>
      <c r="K240" s="210"/>
      <c r="L240" s="210"/>
      <c r="M240" s="210"/>
      <c r="N240" s="210"/>
      <c r="O240" s="210"/>
      <c r="P240" s="210"/>
      <c r="Q240" s="210"/>
      <c r="R240" s="210"/>
      <c r="S240" s="210"/>
      <c r="T240" s="210"/>
      <c r="U240" s="210"/>
      <c r="V240" s="210"/>
      <c r="W240" s="210"/>
      <c r="X240" s="210"/>
      <c r="Y240" s="210"/>
    </row>
    <row r="241">
      <c r="A241" s="205" t="s">
        <v>749</v>
      </c>
      <c r="B241" s="205" t="s">
        <v>5390</v>
      </c>
      <c r="C241" s="280">
        <v>36.0</v>
      </c>
      <c r="D241" s="280">
        <v>2.0</v>
      </c>
      <c r="E241" s="280">
        <v>7.0</v>
      </c>
      <c r="F241" s="210"/>
      <c r="G241" s="210"/>
      <c r="H241" s="210"/>
      <c r="I241" s="210"/>
      <c r="J241" s="210"/>
      <c r="K241" s="210"/>
      <c r="L241" s="210"/>
      <c r="M241" s="210"/>
      <c r="N241" s="210"/>
      <c r="O241" s="210"/>
      <c r="P241" s="210"/>
      <c r="Q241" s="210"/>
      <c r="R241" s="210"/>
      <c r="S241" s="210"/>
      <c r="T241" s="210"/>
      <c r="U241" s="210"/>
      <c r="V241" s="210"/>
      <c r="W241" s="210"/>
      <c r="X241" s="210"/>
      <c r="Y241" s="210"/>
    </row>
    <row r="242">
      <c r="A242" s="205" t="s">
        <v>678</v>
      </c>
      <c r="B242" s="205" t="s">
        <v>5383</v>
      </c>
      <c r="C242" s="280">
        <v>20.0</v>
      </c>
      <c r="D242" s="280">
        <v>1.0</v>
      </c>
      <c r="E242" s="280">
        <v>2.0</v>
      </c>
      <c r="F242" s="210"/>
      <c r="G242" s="210"/>
      <c r="H242" s="210"/>
      <c r="I242" s="210"/>
      <c r="J242" s="210"/>
      <c r="K242" s="210"/>
      <c r="L242" s="210"/>
      <c r="M242" s="210"/>
      <c r="N242" s="210"/>
      <c r="O242" s="210"/>
      <c r="P242" s="210"/>
      <c r="Q242" s="210"/>
      <c r="R242" s="210"/>
      <c r="S242" s="210"/>
      <c r="T242" s="210"/>
      <c r="U242" s="210"/>
      <c r="V242" s="210"/>
      <c r="W242" s="210"/>
      <c r="X242" s="210"/>
      <c r="Y242" s="210"/>
    </row>
    <row r="243">
      <c r="A243" s="205" t="s">
        <v>678</v>
      </c>
      <c r="B243" s="205" t="s">
        <v>5384</v>
      </c>
      <c r="C243" s="280">
        <v>39.0</v>
      </c>
      <c r="D243" s="280">
        <v>2.0</v>
      </c>
      <c r="E243" s="280">
        <v>10.0</v>
      </c>
      <c r="F243" s="210"/>
      <c r="G243" s="210"/>
      <c r="H243" s="210"/>
      <c r="I243" s="210"/>
      <c r="J243" s="210"/>
      <c r="K243" s="210"/>
      <c r="L243" s="210"/>
      <c r="M243" s="210"/>
      <c r="N243" s="210"/>
      <c r="O243" s="210"/>
      <c r="P243" s="210"/>
      <c r="Q243" s="210"/>
      <c r="R243" s="210"/>
      <c r="S243" s="210"/>
      <c r="T243" s="210"/>
      <c r="U243" s="210"/>
      <c r="V243" s="210"/>
      <c r="W243" s="210"/>
      <c r="X243" s="210"/>
      <c r="Y243" s="210"/>
    </row>
    <row r="244">
      <c r="A244" s="205" t="s">
        <v>678</v>
      </c>
      <c r="B244" s="205" t="s">
        <v>5385</v>
      </c>
      <c r="C244" s="280">
        <v>12.0</v>
      </c>
      <c r="D244" s="280">
        <v>2.0</v>
      </c>
      <c r="E244" s="280">
        <v>3.0</v>
      </c>
      <c r="F244" s="210"/>
      <c r="G244" s="210"/>
      <c r="H244" s="210"/>
      <c r="I244" s="210"/>
      <c r="J244" s="210"/>
      <c r="K244" s="210"/>
      <c r="L244" s="210"/>
      <c r="M244" s="210"/>
      <c r="N244" s="210"/>
      <c r="O244" s="210"/>
      <c r="P244" s="210"/>
      <c r="Q244" s="210"/>
      <c r="R244" s="210"/>
      <c r="S244" s="210"/>
      <c r="T244" s="210"/>
      <c r="U244" s="210"/>
      <c r="V244" s="210"/>
      <c r="W244" s="210"/>
      <c r="X244" s="210"/>
      <c r="Y244" s="210"/>
    </row>
    <row r="245">
      <c r="A245" s="205" t="s">
        <v>678</v>
      </c>
      <c r="B245" s="205" t="s">
        <v>5386</v>
      </c>
      <c r="C245" s="280">
        <v>60.0</v>
      </c>
      <c r="D245" s="280">
        <v>3.0</v>
      </c>
      <c r="E245" s="280">
        <v>18.0</v>
      </c>
      <c r="F245" s="210"/>
      <c r="G245" s="210"/>
      <c r="H245" s="210"/>
      <c r="I245" s="210"/>
      <c r="J245" s="210"/>
      <c r="K245" s="210"/>
      <c r="L245" s="210"/>
      <c r="M245" s="210"/>
      <c r="N245" s="210"/>
      <c r="O245" s="210"/>
      <c r="P245" s="210"/>
      <c r="Q245" s="210"/>
      <c r="R245" s="210"/>
      <c r="S245" s="210"/>
      <c r="T245" s="210"/>
      <c r="U245" s="210"/>
      <c r="V245" s="210"/>
      <c r="W245" s="210"/>
      <c r="X245" s="210"/>
      <c r="Y245" s="210"/>
    </row>
    <row r="246">
      <c r="A246" s="205" t="s">
        <v>678</v>
      </c>
      <c r="B246" s="205" t="s">
        <v>5387</v>
      </c>
      <c r="C246" s="280">
        <v>16.0</v>
      </c>
      <c r="D246" s="280">
        <v>1.0</v>
      </c>
      <c r="E246" s="280">
        <v>4.0</v>
      </c>
      <c r="F246" s="210"/>
      <c r="G246" s="210"/>
      <c r="H246" s="210"/>
      <c r="I246" s="210"/>
      <c r="J246" s="210"/>
      <c r="K246" s="210"/>
      <c r="L246" s="210"/>
      <c r="M246" s="210"/>
      <c r="N246" s="210"/>
      <c r="O246" s="210"/>
      <c r="P246" s="210"/>
      <c r="Q246" s="210"/>
      <c r="R246" s="210"/>
      <c r="S246" s="210"/>
      <c r="T246" s="210"/>
      <c r="U246" s="210"/>
      <c r="V246" s="210"/>
      <c r="W246" s="210"/>
      <c r="X246" s="210"/>
      <c r="Y246" s="210"/>
    </row>
    <row r="247">
      <c r="A247" s="205" t="s">
        <v>678</v>
      </c>
      <c r="B247" s="205" t="s">
        <v>5388</v>
      </c>
      <c r="C247" s="280">
        <v>19.0</v>
      </c>
      <c r="D247" s="280">
        <v>2.0</v>
      </c>
      <c r="E247" s="280">
        <v>6.0</v>
      </c>
      <c r="F247" s="210"/>
      <c r="G247" s="210"/>
      <c r="H247" s="210"/>
      <c r="I247" s="210"/>
      <c r="J247" s="210"/>
      <c r="K247" s="210"/>
      <c r="L247" s="210"/>
      <c r="M247" s="210"/>
      <c r="N247" s="210"/>
      <c r="O247" s="210"/>
      <c r="P247" s="210"/>
      <c r="Q247" s="210"/>
      <c r="R247" s="210"/>
      <c r="S247" s="210"/>
      <c r="T247" s="210"/>
      <c r="U247" s="210"/>
      <c r="V247" s="210"/>
      <c r="W247" s="210"/>
      <c r="X247" s="210"/>
      <c r="Y247" s="210"/>
    </row>
    <row r="248">
      <c r="A248" s="205" t="s">
        <v>678</v>
      </c>
      <c r="B248" s="205" t="s">
        <v>5391</v>
      </c>
      <c r="C248" s="280">
        <v>42.0</v>
      </c>
      <c r="D248" s="280">
        <v>3.0</v>
      </c>
      <c r="E248" s="280">
        <v>8.0</v>
      </c>
      <c r="F248" s="210"/>
      <c r="G248" s="210"/>
      <c r="H248" s="210"/>
      <c r="I248" s="210"/>
      <c r="J248" s="210"/>
      <c r="K248" s="210"/>
      <c r="L248" s="210"/>
      <c r="M248" s="210"/>
      <c r="N248" s="210"/>
      <c r="O248" s="210"/>
      <c r="P248" s="210"/>
      <c r="Q248" s="210"/>
      <c r="R248" s="210"/>
      <c r="S248" s="210"/>
      <c r="T248" s="210"/>
      <c r="U248" s="210"/>
      <c r="V248" s="210"/>
      <c r="W248" s="210"/>
      <c r="X248" s="210"/>
      <c r="Y248" s="210"/>
    </row>
    <row r="249">
      <c r="A249" s="205" t="s">
        <v>678</v>
      </c>
      <c r="B249" s="205" t="s">
        <v>5392</v>
      </c>
      <c r="C249" s="280">
        <v>16.0</v>
      </c>
      <c r="D249" s="280">
        <v>2.0</v>
      </c>
      <c r="E249" s="280">
        <v>5.0</v>
      </c>
      <c r="F249" s="210"/>
      <c r="G249" s="210"/>
      <c r="H249" s="210"/>
      <c r="I249" s="210"/>
      <c r="J249" s="210"/>
      <c r="K249" s="210"/>
      <c r="L249" s="210"/>
      <c r="M249" s="210"/>
      <c r="N249" s="210"/>
      <c r="O249" s="210"/>
      <c r="P249" s="210"/>
      <c r="Q249" s="210"/>
      <c r="R249" s="210"/>
      <c r="S249" s="210"/>
      <c r="T249" s="210"/>
      <c r="U249" s="210"/>
      <c r="V249" s="210"/>
      <c r="W249" s="210"/>
      <c r="X249" s="210"/>
      <c r="Y249" s="210"/>
    </row>
    <row r="250">
      <c r="A250" s="205" t="s">
        <v>678</v>
      </c>
      <c r="B250" s="205" t="s">
        <v>5389</v>
      </c>
      <c r="C250" s="280">
        <v>75.0</v>
      </c>
      <c r="D250" s="280">
        <v>6.0</v>
      </c>
      <c r="E250" s="280">
        <v>16.0</v>
      </c>
      <c r="F250" s="210"/>
      <c r="G250" s="210"/>
      <c r="H250" s="210"/>
      <c r="I250" s="210"/>
      <c r="J250" s="210"/>
      <c r="K250" s="210"/>
      <c r="L250" s="210"/>
      <c r="M250" s="210"/>
      <c r="N250" s="210"/>
      <c r="O250" s="210"/>
      <c r="P250" s="210"/>
      <c r="Q250" s="210"/>
      <c r="R250" s="210"/>
      <c r="S250" s="210"/>
      <c r="T250" s="210"/>
      <c r="U250" s="210"/>
      <c r="V250" s="210"/>
      <c r="W250" s="210"/>
      <c r="X250" s="210"/>
      <c r="Y250" s="210"/>
    </row>
    <row r="251">
      <c r="A251" s="205" t="s">
        <v>678</v>
      </c>
      <c r="B251" s="205" t="s">
        <v>5390</v>
      </c>
      <c r="C251" s="280">
        <v>297.0</v>
      </c>
      <c r="D251" s="280">
        <v>1.0</v>
      </c>
      <c r="E251" s="280">
        <v>70.0</v>
      </c>
      <c r="F251" s="210"/>
      <c r="G251" s="210"/>
      <c r="H251" s="210"/>
      <c r="I251" s="210"/>
      <c r="J251" s="210"/>
      <c r="K251" s="210"/>
      <c r="L251" s="210"/>
      <c r="M251" s="210"/>
      <c r="N251" s="210"/>
      <c r="O251" s="210"/>
      <c r="P251" s="210"/>
      <c r="Q251" s="210"/>
      <c r="R251" s="210"/>
      <c r="S251" s="210"/>
      <c r="T251" s="210"/>
      <c r="U251" s="210"/>
      <c r="V251" s="210"/>
      <c r="W251" s="210"/>
      <c r="X251" s="210"/>
      <c r="Y251" s="210"/>
    </row>
    <row r="252">
      <c r="A252" s="205" t="s">
        <v>730</v>
      </c>
      <c r="B252" s="205" t="s">
        <v>5383</v>
      </c>
      <c r="C252" s="280">
        <v>10.0</v>
      </c>
      <c r="D252" s="280">
        <v>1.0</v>
      </c>
      <c r="E252" s="280">
        <v>0.0</v>
      </c>
      <c r="F252" s="210"/>
      <c r="G252" s="210"/>
      <c r="H252" s="210"/>
      <c r="I252" s="210"/>
      <c r="J252" s="210"/>
      <c r="K252" s="210"/>
      <c r="L252" s="210"/>
      <c r="M252" s="210"/>
      <c r="N252" s="210"/>
      <c r="O252" s="210"/>
      <c r="P252" s="210"/>
      <c r="Q252" s="210"/>
      <c r="R252" s="210"/>
      <c r="S252" s="210"/>
      <c r="T252" s="210"/>
      <c r="U252" s="210"/>
      <c r="V252" s="210"/>
      <c r="W252" s="210"/>
      <c r="X252" s="210"/>
      <c r="Y252" s="210"/>
    </row>
    <row r="253">
      <c r="A253" s="205" t="s">
        <v>730</v>
      </c>
      <c r="B253" s="205" t="s">
        <v>5384</v>
      </c>
      <c r="C253" s="280">
        <v>12.0</v>
      </c>
      <c r="D253" s="280">
        <v>2.0</v>
      </c>
      <c r="E253" s="280">
        <v>2.0</v>
      </c>
      <c r="F253" s="210"/>
      <c r="G253" s="210"/>
      <c r="H253" s="210"/>
      <c r="I253" s="210"/>
      <c r="J253" s="210"/>
      <c r="K253" s="210"/>
      <c r="L253" s="210"/>
      <c r="M253" s="210"/>
      <c r="N253" s="210"/>
      <c r="O253" s="210"/>
      <c r="P253" s="210"/>
      <c r="Q253" s="210"/>
      <c r="R253" s="210"/>
      <c r="S253" s="210"/>
      <c r="T253" s="210"/>
      <c r="U253" s="210"/>
      <c r="V253" s="210"/>
      <c r="W253" s="210"/>
      <c r="X253" s="210"/>
      <c r="Y253" s="210"/>
    </row>
    <row r="254">
      <c r="A254" s="205" t="s">
        <v>730</v>
      </c>
      <c r="B254" s="205" t="s">
        <v>5385</v>
      </c>
      <c r="C254" s="280">
        <v>69.0</v>
      </c>
      <c r="D254" s="280">
        <v>2.0</v>
      </c>
      <c r="E254" s="280">
        <v>14.0</v>
      </c>
      <c r="F254" s="210"/>
      <c r="G254" s="210"/>
      <c r="H254" s="210"/>
      <c r="I254" s="210"/>
      <c r="J254" s="210"/>
      <c r="K254" s="210"/>
      <c r="L254" s="210"/>
      <c r="M254" s="210"/>
      <c r="N254" s="210"/>
      <c r="O254" s="210"/>
      <c r="P254" s="210"/>
      <c r="Q254" s="210"/>
      <c r="R254" s="210"/>
      <c r="S254" s="210"/>
      <c r="T254" s="210"/>
      <c r="U254" s="210"/>
      <c r="V254" s="210"/>
      <c r="W254" s="210"/>
      <c r="X254" s="210"/>
      <c r="Y254" s="210"/>
    </row>
    <row r="255">
      <c r="A255" s="205" t="s">
        <v>730</v>
      </c>
      <c r="B255" s="205" t="s">
        <v>5386</v>
      </c>
      <c r="C255" s="280">
        <v>58.0</v>
      </c>
      <c r="D255" s="280">
        <v>3.0</v>
      </c>
      <c r="E255" s="280">
        <v>10.0</v>
      </c>
      <c r="F255" s="210"/>
      <c r="G255" s="210"/>
      <c r="H255" s="210"/>
      <c r="I255" s="210"/>
      <c r="J255" s="210"/>
      <c r="K255" s="210"/>
      <c r="L255" s="210"/>
      <c r="M255" s="210"/>
      <c r="N255" s="210"/>
      <c r="O255" s="210"/>
      <c r="P255" s="210"/>
      <c r="Q255" s="210"/>
      <c r="R255" s="210"/>
      <c r="S255" s="210"/>
      <c r="T255" s="210"/>
      <c r="U255" s="210"/>
      <c r="V255" s="210"/>
      <c r="W255" s="210"/>
      <c r="X255" s="210"/>
      <c r="Y255" s="210"/>
    </row>
    <row r="256">
      <c r="A256" s="205" t="s">
        <v>730</v>
      </c>
      <c r="B256" s="205" t="s">
        <v>5387</v>
      </c>
      <c r="C256" s="280">
        <v>29.0</v>
      </c>
      <c r="D256" s="280">
        <v>2.0</v>
      </c>
      <c r="E256" s="280">
        <v>6.0</v>
      </c>
      <c r="F256" s="210"/>
      <c r="G256" s="210"/>
      <c r="H256" s="210"/>
      <c r="I256" s="210"/>
      <c r="J256" s="210"/>
      <c r="K256" s="210"/>
      <c r="L256" s="210"/>
      <c r="M256" s="210"/>
      <c r="N256" s="210"/>
      <c r="O256" s="210"/>
      <c r="P256" s="210"/>
      <c r="Q256" s="210"/>
      <c r="R256" s="210"/>
      <c r="S256" s="210"/>
      <c r="T256" s="210"/>
      <c r="U256" s="210"/>
      <c r="V256" s="210"/>
      <c r="W256" s="210"/>
      <c r="X256" s="210"/>
      <c r="Y256" s="210"/>
    </row>
    <row r="257">
      <c r="A257" s="205" t="s">
        <v>147</v>
      </c>
      <c r="B257" s="205" t="s">
        <v>5384</v>
      </c>
      <c r="C257" s="280">
        <v>37.0</v>
      </c>
      <c r="D257" s="280">
        <v>4.0</v>
      </c>
      <c r="E257" s="280">
        <v>8.0</v>
      </c>
      <c r="F257" s="210"/>
      <c r="G257" s="210"/>
      <c r="H257" s="210"/>
      <c r="I257" s="210"/>
      <c r="J257" s="210"/>
      <c r="K257" s="210"/>
      <c r="L257" s="210"/>
      <c r="M257" s="210"/>
      <c r="N257" s="210"/>
      <c r="O257" s="210"/>
      <c r="P257" s="210"/>
      <c r="Q257" s="210"/>
      <c r="R257" s="210"/>
      <c r="S257" s="210"/>
      <c r="T257" s="210"/>
      <c r="U257" s="210"/>
      <c r="V257" s="210"/>
      <c r="W257" s="210"/>
      <c r="X257" s="210"/>
      <c r="Y257" s="210"/>
    </row>
    <row r="258">
      <c r="A258" s="205" t="s">
        <v>91</v>
      </c>
      <c r="B258" s="205" t="s">
        <v>5384</v>
      </c>
      <c r="C258" s="280">
        <v>2.0</v>
      </c>
      <c r="D258" s="280">
        <v>1.0</v>
      </c>
      <c r="E258" s="280">
        <v>1.0</v>
      </c>
      <c r="F258" s="210"/>
      <c r="G258" s="210"/>
      <c r="H258" s="210"/>
      <c r="I258" s="210"/>
      <c r="J258" s="210"/>
      <c r="K258" s="210"/>
      <c r="L258" s="210"/>
      <c r="M258" s="210"/>
      <c r="N258" s="210"/>
      <c r="O258" s="210"/>
      <c r="P258" s="210"/>
      <c r="Q258" s="210"/>
      <c r="R258" s="210"/>
      <c r="S258" s="210"/>
      <c r="T258" s="210"/>
      <c r="U258" s="210"/>
      <c r="V258" s="210"/>
      <c r="W258" s="210"/>
      <c r="X258" s="210"/>
      <c r="Y258" s="210"/>
    </row>
    <row r="259">
      <c r="A259" s="205" t="s">
        <v>91</v>
      </c>
      <c r="B259" s="205" t="s">
        <v>5386</v>
      </c>
      <c r="C259" s="280">
        <v>37.0</v>
      </c>
      <c r="D259" s="280">
        <v>1.0</v>
      </c>
      <c r="E259" s="280">
        <v>7.0</v>
      </c>
      <c r="F259" s="210"/>
      <c r="G259" s="210"/>
      <c r="H259" s="210"/>
      <c r="I259" s="210"/>
      <c r="J259" s="210"/>
      <c r="K259" s="210"/>
      <c r="L259" s="210"/>
      <c r="M259" s="210"/>
      <c r="N259" s="210"/>
      <c r="O259" s="210"/>
      <c r="P259" s="210"/>
      <c r="Q259" s="210"/>
      <c r="R259" s="210"/>
      <c r="S259" s="210"/>
      <c r="T259" s="210"/>
      <c r="U259" s="210"/>
      <c r="V259" s="210"/>
      <c r="W259" s="210"/>
      <c r="X259" s="210"/>
      <c r="Y259" s="210"/>
    </row>
    <row r="260">
      <c r="A260" s="205" t="s">
        <v>117</v>
      </c>
      <c r="B260" s="205" t="s">
        <v>5383</v>
      </c>
      <c r="C260" s="280">
        <v>4.0</v>
      </c>
      <c r="D260" s="280">
        <v>1.0</v>
      </c>
      <c r="E260" s="280">
        <v>1.0</v>
      </c>
      <c r="F260" s="210"/>
      <c r="G260" s="210"/>
      <c r="H260" s="210"/>
      <c r="I260" s="210"/>
      <c r="J260" s="210"/>
      <c r="K260" s="210"/>
      <c r="L260" s="210"/>
      <c r="M260" s="210"/>
      <c r="N260" s="210"/>
      <c r="O260" s="210"/>
      <c r="P260" s="210"/>
      <c r="Q260" s="210"/>
      <c r="R260" s="210"/>
      <c r="S260" s="210"/>
      <c r="T260" s="210"/>
      <c r="U260" s="210"/>
      <c r="V260" s="210"/>
      <c r="W260" s="210"/>
      <c r="X260" s="210"/>
      <c r="Y260" s="210"/>
    </row>
    <row r="261">
      <c r="A261" s="205" t="s">
        <v>117</v>
      </c>
      <c r="B261" s="205" t="s">
        <v>5384</v>
      </c>
      <c r="C261" s="280">
        <v>14.0</v>
      </c>
      <c r="D261" s="280">
        <v>1.0</v>
      </c>
      <c r="E261" s="280">
        <v>2.0</v>
      </c>
      <c r="F261" s="210"/>
      <c r="G261" s="210"/>
      <c r="H261" s="210"/>
      <c r="I261" s="210"/>
      <c r="J261" s="210"/>
      <c r="K261" s="210"/>
      <c r="L261" s="210"/>
      <c r="M261" s="210"/>
      <c r="N261" s="210"/>
      <c r="O261" s="210"/>
      <c r="P261" s="210"/>
      <c r="Q261" s="210"/>
      <c r="R261" s="210"/>
      <c r="S261" s="210"/>
      <c r="T261" s="210"/>
      <c r="U261" s="210"/>
      <c r="V261" s="210"/>
      <c r="W261" s="210"/>
      <c r="X261" s="210"/>
      <c r="Y261" s="210"/>
    </row>
    <row r="262">
      <c r="A262" s="205" t="s">
        <v>117</v>
      </c>
      <c r="B262" s="205" t="s">
        <v>5385</v>
      </c>
      <c r="C262" s="280">
        <v>26.0</v>
      </c>
      <c r="D262" s="280">
        <v>2.0</v>
      </c>
      <c r="E262" s="280">
        <v>6.0</v>
      </c>
      <c r="F262" s="210"/>
      <c r="G262" s="210"/>
      <c r="H262" s="210"/>
      <c r="I262" s="210"/>
      <c r="J262" s="210"/>
      <c r="K262" s="210"/>
      <c r="L262" s="210"/>
      <c r="M262" s="210"/>
      <c r="N262" s="210"/>
      <c r="O262" s="210"/>
      <c r="P262" s="210"/>
      <c r="Q262" s="210"/>
      <c r="R262" s="210"/>
      <c r="S262" s="210"/>
      <c r="T262" s="210"/>
      <c r="U262" s="210"/>
      <c r="V262" s="210"/>
      <c r="W262" s="210"/>
      <c r="X262" s="210"/>
      <c r="Y262" s="210"/>
    </row>
    <row r="263">
      <c r="A263" s="205" t="s">
        <v>117</v>
      </c>
      <c r="B263" s="205" t="s">
        <v>5391</v>
      </c>
      <c r="C263" s="280">
        <v>100.0</v>
      </c>
      <c r="D263" s="280">
        <v>2.0</v>
      </c>
      <c r="E263" s="280">
        <v>23.0</v>
      </c>
      <c r="F263" s="210"/>
      <c r="G263" s="210"/>
      <c r="H263" s="210"/>
      <c r="I263" s="210"/>
      <c r="J263" s="210"/>
      <c r="K263" s="210"/>
      <c r="L263" s="210"/>
      <c r="M263" s="210"/>
      <c r="N263" s="210"/>
      <c r="O263" s="210"/>
      <c r="P263" s="210"/>
      <c r="Q263" s="210"/>
      <c r="R263" s="210"/>
      <c r="S263" s="210"/>
      <c r="T263" s="210"/>
      <c r="U263" s="210"/>
      <c r="V263" s="210"/>
      <c r="W263" s="210"/>
      <c r="X263" s="210"/>
      <c r="Y263" s="210"/>
    </row>
    <row r="264">
      <c r="A264" s="205" t="s">
        <v>117</v>
      </c>
      <c r="B264" s="205" t="s">
        <v>5392</v>
      </c>
      <c r="C264" s="280">
        <v>124.0</v>
      </c>
      <c r="D264" s="280">
        <v>2.0</v>
      </c>
      <c r="E264" s="280">
        <v>36.0</v>
      </c>
      <c r="F264" s="210"/>
      <c r="G264" s="210"/>
      <c r="H264" s="210"/>
      <c r="I264" s="210"/>
      <c r="J264" s="210"/>
      <c r="K264" s="210"/>
      <c r="L264" s="210"/>
      <c r="M264" s="210"/>
      <c r="N264" s="210"/>
      <c r="O264" s="210"/>
      <c r="P264" s="210"/>
      <c r="Q264" s="210"/>
      <c r="R264" s="210"/>
      <c r="S264" s="210"/>
      <c r="T264" s="210"/>
      <c r="U264" s="210"/>
      <c r="V264" s="210"/>
      <c r="W264" s="210"/>
      <c r="X264" s="210"/>
      <c r="Y264" s="210"/>
    </row>
    <row r="265">
      <c r="A265" s="205" t="s">
        <v>587</v>
      </c>
      <c r="B265" s="205" t="s">
        <v>5383</v>
      </c>
      <c r="C265" s="280">
        <v>9.0</v>
      </c>
      <c r="D265" s="280">
        <v>1.0</v>
      </c>
      <c r="E265" s="280">
        <v>2.0</v>
      </c>
      <c r="F265" s="210"/>
      <c r="G265" s="210"/>
      <c r="H265" s="210"/>
      <c r="I265" s="210"/>
      <c r="J265" s="210"/>
      <c r="K265" s="210"/>
      <c r="L265" s="210"/>
      <c r="M265" s="210"/>
      <c r="N265" s="210"/>
      <c r="O265" s="210"/>
      <c r="P265" s="210"/>
      <c r="Q265" s="210"/>
      <c r="R265" s="210"/>
      <c r="S265" s="210"/>
      <c r="T265" s="210"/>
      <c r="U265" s="210"/>
      <c r="V265" s="210"/>
      <c r="W265" s="210"/>
      <c r="X265" s="210"/>
      <c r="Y265" s="210"/>
    </row>
    <row r="266">
      <c r="A266" s="205" t="s">
        <v>587</v>
      </c>
      <c r="B266" s="205" t="s">
        <v>5384</v>
      </c>
      <c r="C266" s="280">
        <v>4.0</v>
      </c>
      <c r="D266" s="280">
        <v>1.0</v>
      </c>
      <c r="E266" s="280">
        <v>1.0</v>
      </c>
      <c r="F266" s="210"/>
      <c r="G266" s="210"/>
      <c r="H266" s="210"/>
      <c r="I266" s="210"/>
      <c r="J266" s="210"/>
      <c r="K266" s="210"/>
      <c r="L266" s="210"/>
      <c r="M266" s="210"/>
      <c r="N266" s="210"/>
      <c r="O266" s="210"/>
      <c r="P266" s="210"/>
      <c r="Q266" s="210"/>
      <c r="R266" s="210"/>
      <c r="S266" s="210"/>
      <c r="T266" s="210"/>
      <c r="U266" s="210"/>
      <c r="V266" s="210"/>
      <c r="W266" s="210"/>
      <c r="X266" s="210"/>
      <c r="Y266" s="210"/>
    </row>
    <row r="267">
      <c r="A267" s="205" t="s">
        <v>587</v>
      </c>
      <c r="B267" s="205" t="s">
        <v>5385</v>
      </c>
      <c r="C267" s="280">
        <v>91.0</v>
      </c>
      <c r="D267" s="280">
        <v>4.0</v>
      </c>
      <c r="E267" s="280">
        <v>17.0</v>
      </c>
      <c r="F267" s="210"/>
      <c r="G267" s="210"/>
      <c r="H267" s="210"/>
      <c r="I267" s="210"/>
      <c r="J267" s="210"/>
      <c r="K267" s="210"/>
      <c r="L267" s="210"/>
      <c r="M267" s="210"/>
      <c r="N267" s="210"/>
      <c r="O267" s="210"/>
      <c r="P267" s="210"/>
      <c r="Q267" s="210"/>
      <c r="R267" s="210"/>
      <c r="S267" s="210"/>
      <c r="T267" s="210"/>
      <c r="U267" s="210"/>
      <c r="V267" s="210"/>
      <c r="W267" s="210"/>
      <c r="X267" s="210"/>
      <c r="Y267" s="210"/>
    </row>
    <row r="268">
      <c r="A268" s="205" t="s">
        <v>587</v>
      </c>
      <c r="B268" s="205" t="s">
        <v>5386</v>
      </c>
      <c r="C268" s="280">
        <v>37.0</v>
      </c>
      <c r="D268" s="280">
        <v>3.0</v>
      </c>
      <c r="E268" s="280">
        <v>11.0</v>
      </c>
      <c r="F268" s="210"/>
      <c r="G268" s="210"/>
      <c r="H268" s="210"/>
      <c r="I268" s="210"/>
      <c r="J268" s="210"/>
      <c r="K268" s="210"/>
      <c r="L268" s="210"/>
      <c r="M268" s="210"/>
      <c r="N268" s="210"/>
      <c r="O268" s="210"/>
      <c r="P268" s="210"/>
      <c r="Q268" s="210"/>
      <c r="R268" s="210"/>
      <c r="S268" s="210"/>
      <c r="T268" s="210"/>
      <c r="U268" s="210"/>
      <c r="V268" s="210"/>
      <c r="W268" s="210"/>
      <c r="X268" s="210"/>
      <c r="Y268" s="210"/>
    </row>
    <row r="269">
      <c r="A269" s="205" t="s">
        <v>587</v>
      </c>
      <c r="B269" s="205" t="s">
        <v>5387</v>
      </c>
      <c r="C269" s="280">
        <v>4.0</v>
      </c>
      <c r="D269" s="280">
        <v>1.0</v>
      </c>
      <c r="E269" s="280">
        <v>1.0</v>
      </c>
      <c r="F269" s="210"/>
      <c r="G269" s="210"/>
      <c r="H269" s="210"/>
      <c r="I269" s="210"/>
      <c r="J269" s="210"/>
      <c r="K269" s="210"/>
      <c r="L269" s="210"/>
      <c r="M269" s="210"/>
      <c r="N269" s="210"/>
      <c r="O269" s="210"/>
      <c r="P269" s="210"/>
      <c r="Q269" s="210"/>
      <c r="R269" s="210"/>
      <c r="S269" s="210"/>
      <c r="T269" s="210"/>
      <c r="U269" s="210"/>
      <c r="V269" s="210"/>
      <c r="W269" s="210"/>
      <c r="X269" s="210"/>
      <c r="Y269" s="210"/>
    </row>
    <row r="270">
      <c r="A270" s="205" t="s">
        <v>587</v>
      </c>
      <c r="B270" s="205" t="s">
        <v>5388</v>
      </c>
      <c r="C270" s="280">
        <v>15.0</v>
      </c>
      <c r="D270" s="280">
        <v>1.0</v>
      </c>
      <c r="E270" s="280">
        <v>2.0</v>
      </c>
      <c r="F270" s="210"/>
      <c r="G270" s="210"/>
      <c r="H270" s="210"/>
      <c r="I270" s="210"/>
      <c r="J270" s="210"/>
      <c r="K270" s="210"/>
      <c r="L270" s="210"/>
      <c r="M270" s="210"/>
      <c r="N270" s="210"/>
      <c r="O270" s="210"/>
      <c r="P270" s="210"/>
      <c r="Q270" s="210"/>
      <c r="R270" s="210"/>
      <c r="S270" s="210"/>
      <c r="T270" s="210"/>
      <c r="U270" s="210"/>
      <c r="V270" s="210"/>
      <c r="W270" s="210"/>
      <c r="X270" s="210"/>
      <c r="Y270" s="210"/>
    </row>
    <row r="271">
      <c r="A271" s="205" t="s">
        <v>587</v>
      </c>
      <c r="B271" s="205" t="s">
        <v>5391</v>
      </c>
      <c r="C271" s="280">
        <v>5.0</v>
      </c>
      <c r="D271" s="280">
        <v>1.0</v>
      </c>
      <c r="E271" s="280">
        <v>1.0</v>
      </c>
      <c r="F271" s="210"/>
      <c r="G271" s="210"/>
      <c r="H271" s="210"/>
      <c r="I271" s="210"/>
      <c r="J271" s="210"/>
      <c r="K271" s="210"/>
      <c r="L271" s="210"/>
      <c r="M271" s="210"/>
      <c r="N271" s="210"/>
      <c r="O271" s="210"/>
      <c r="P271" s="210"/>
      <c r="Q271" s="210"/>
      <c r="R271" s="210"/>
      <c r="S271" s="210"/>
      <c r="T271" s="210"/>
      <c r="U271" s="210"/>
      <c r="V271" s="210"/>
      <c r="W271" s="210"/>
      <c r="X271" s="210"/>
      <c r="Y271" s="210"/>
    </row>
    <row r="272">
      <c r="A272" s="205" t="s">
        <v>587</v>
      </c>
      <c r="B272" s="205" t="s">
        <v>5392</v>
      </c>
      <c r="C272" s="280">
        <v>14.0</v>
      </c>
      <c r="D272" s="280">
        <v>1.0</v>
      </c>
      <c r="E272" s="280">
        <v>3.0</v>
      </c>
      <c r="F272" s="210"/>
      <c r="G272" s="210"/>
      <c r="H272" s="210"/>
      <c r="I272" s="210"/>
      <c r="J272" s="210"/>
      <c r="K272" s="210"/>
      <c r="L272" s="210"/>
      <c r="M272" s="210"/>
      <c r="N272" s="210"/>
      <c r="O272" s="210"/>
      <c r="P272" s="210"/>
      <c r="Q272" s="210"/>
      <c r="R272" s="210"/>
      <c r="S272" s="210"/>
      <c r="T272" s="210"/>
      <c r="U272" s="210"/>
      <c r="V272" s="210"/>
      <c r="W272" s="210"/>
      <c r="X272" s="210"/>
      <c r="Y272" s="210"/>
    </row>
    <row r="273">
      <c r="A273" s="205" t="s">
        <v>412</v>
      </c>
      <c r="B273" s="205" t="s">
        <v>5383</v>
      </c>
      <c r="C273" s="280">
        <v>18.0</v>
      </c>
      <c r="D273" s="280">
        <v>1.0</v>
      </c>
      <c r="E273" s="280">
        <v>2.0</v>
      </c>
      <c r="F273" s="210"/>
      <c r="G273" s="210"/>
      <c r="H273" s="210"/>
      <c r="I273" s="210"/>
      <c r="J273" s="210"/>
      <c r="K273" s="210"/>
      <c r="L273" s="210"/>
      <c r="M273" s="210"/>
      <c r="N273" s="210"/>
      <c r="O273" s="210"/>
      <c r="P273" s="210"/>
      <c r="Q273" s="210"/>
      <c r="R273" s="210"/>
      <c r="S273" s="210"/>
      <c r="T273" s="210"/>
      <c r="U273" s="210"/>
      <c r="V273" s="210"/>
      <c r="W273" s="210"/>
      <c r="X273" s="210"/>
      <c r="Y273" s="210"/>
    </row>
    <row r="274">
      <c r="A274" s="205" t="s">
        <v>412</v>
      </c>
      <c r="B274" s="205" t="s">
        <v>5384</v>
      </c>
      <c r="C274" s="280">
        <v>5.0</v>
      </c>
      <c r="D274" s="280">
        <v>1.0</v>
      </c>
      <c r="E274" s="280">
        <v>1.0</v>
      </c>
      <c r="F274" s="210"/>
      <c r="G274" s="210"/>
      <c r="H274" s="210"/>
      <c r="I274" s="210"/>
      <c r="J274" s="210"/>
      <c r="K274" s="210"/>
      <c r="L274" s="210"/>
      <c r="M274" s="210"/>
      <c r="N274" s="210"/>
      <c r="O274" s="210"/>
      <c r="P274" s="210"/>
      <c r="Q274" s="210"/>
      <c r="R274" s="210"/>
      <c r="S274" s="210"/>
      <c r="T274" s="210"/>
      <c r="U274" s="210"/>
      <c r="V274" s="210"/>
      <c r="W274" s="210"/>
      <c r="X274" s="210"/>
      <c r="Y274" s="210"/>
    </row>
    <row r="275">
      <c r="A275" s="205" t="s">
        <v>412</v>
      </c>
      <c r="B275" s="205" t="s">
        <v>5385</v>
      </c>
      <c r="C275" s="280">
        <v>52.0</v>
      </c>
      <c r="D275" s="280">
        <v>3.0</v>
      </c>
      <c r="E275" s="280">
        <v>8.0</v>
      </c>
      <c r="F275" s="210"/>
      <c r="G275" s="210"/>
      <c r="H275" s="210"/>
      <c r="I275" s="210"/>
      <c r="J275" s="210"/>
      <c r="K275" s="210"/>
      <c r="L275" s="210"/>
      <c r="M275" s="210"/>
      <c r="N275" s="210"/>
      <c r="O275" s="210"/>
      <c r="P275" s="210"/>
      <c r="Q275" s="210"/>
      <c r="R275" s="210"/>
      <c r="S275" s="210"/>
      <c r="T275" s="210"/>
      <c r="U275" s="210"/>
      <c r="V275" s="210"/>
      <c r="W275" s="210"/>
      <c r="X275" s="210"/>
      <c r="Y275" s="210"/>
    </row>
    <row r="276">
      <c r="A276" s="205" t="s">
        <v>412</v>
      </c>
      <c r="B276" s="205" t="s">
        <v>5386</v>
      </c>
      <c r="C276" s="280">
        <v>43.0</v>
      </c>
      <c r="D276" s="280">
        <v>3.0</v>
      </c>
      <c r="E276" s="280">
        <v>5.0</v>
      </c>
      <c r="F276" s="210"/>
      <c r="G276" s="210"/>
      <c r="H276" s="210"/>
      <c r="I276" s="210"/>
      <c r="J276" s="210"/>
      <c r="K276" s="210"/>
      <c r="L276" s="210"/>
      <c r="M276" s="210"/>
      <c r="N276" s="210"/>
      <c r="O276" s="210"/>
      <c r="P276" s="210"/>
      <c r="Q276" s="210"/>
      <c r="R276" s="210"/>
      <c r="S276" s="210"/>
      <c r="T276" s="210"/>
      <c r="U276" s="210"/>
      <c r="V276" s="210"/>
      <c r="W276" s="210"/>
      <c r="X276" s="210"/>
      <c r="Y276" s="210"/>
    </row>
    <row r="277">
      <c r="A277" s="205" t="s">
        <v>412</v>
      </c>
      <c r="B277" s="205" t="s">
        <v>5392</v>
      </c>
      <c r="C277" s="280">
        <v>70.0</v>
      </c>
      <c r="D277" s="280">
        <v>1.0</v>
      </c>
      <c r="E277" s="280">
        <v>18.0</v>
      </c>
      <c r="F277" s="210"/>
      <c r="G277" s="210"/>
      <c r="H277" s="210"/>
      <c r="I277" s="210"/>
      <c r="J277" s="210"/>
      <c r="K277" s="210"/>
      <c r="L277" s="210"/>
      <c r="M277" s="210"/>
      <c r="N277" s="210"/>
      <c r="O277" s="210"/>
      <c r="P277" s="210"/>
      <c r="Q277" s="210"/>
      <c r="R277" s="210"/>
      <c r="S277" s="210"/>
      <c r="T277" s="210"/>
      <c r="U277" s="210"/>
      <c r="V277" s="210"/>
      <c r="W277" s="210"/>
      <c r="X277" s="210"/>
      <c r="Y277" s="210"/>
    </row>
    <row r="278">
      <c r="A278" s="205" t="s">
        <v>412</v>
      </c>
      <c r="B278" s="205" t="s">
        <v>5389</v>
      </c>
      <c r="C278" s="280">
        <v>42.0</v>
      </c>
      <c r="D278" s="280">
        <v>1.0</v>
      </c>
      <c r="E278" s="280">
        <v>9.0</v>
      </c>
      <c r="F278" s="210"/>
      <c r="G278" s="210"/>
      <c r="H278" s="210"/>
      <c r="I278" s="210"/>
      <c r="J278" s="210"/>
      <c r="K278" s="210"/>
      <c r="L278" s="210"/>
      <c r="M278" s="210"/>
      <c r="N278" s="210"/>
      <c r="O278" s="210"/>
      <c r="P278" s="210"/>
      <c r="Q278" s="210"/>
      <c r="R278" s="210"/>
      <c r="S278" s="210"/>
      <c r="T278" s="210"/>
      <c r="U278" s="210"/>
      <c r="V278" s="210"/>
      <c r="W278" s="210"/>
      <c r="X278" s="210"/>
      <c r="Y278" s="210"/>
    </row>
    <row r="279">
      <c r="A279" s="205" t="s">
        <v>412</v>
      </c>
      <c r="B279" s="205" t="s">
        <v>5390</v>
      </c>
      <c r="C279" s="280">
        <v>34.0</v>
      </c>
      <c r="D279" s="280">
        <v>1.0</v>
      </c>
      <c r="E279" s="280">
        <v>8.0</v>
      </c>
      <c r="F279" s="210"/>
      <c r="G279" s="210"/>
      <c r="H279" s="210"/>
      <c r="I279" s="210"/>
      <c r="J279" s="210"/>
      <c r="K279" s="210"/>
      <c r="L279" s="210"/>
      <c r="M279" s="210"/>
      <c r="N279" s="210"/>
      <c r="O279" s="210"/>
      <c r="P279" s="210"/>
      <c r="Q279" s="210"/>
      <c r="R279" s="210"/>
      <c r="S279" s="210"/>
      <c r="T279" s="210"/>
      <c r="U279" s="210"/>
      <c r="V279" s="210"/>
      <c r="W279" s="210"/>
      <c r="X279" s="210"/>
      <c r="Y279" s="210"/>
    </row>
    <row r="280">
      <c r="A280" s="205" t="s">
        <v>222</v>
      </c>
      <c r="B280" s="205" t="s">
        <v>5384</v>
      </c>
      <c r="C280" s="280">
        <v>153.0</v>
      </c>
      <c r="D280" s="280">
        <v>2.0</v>
      </c>
      <c r="E280" s="280">
        <v>29.0</v>
      </c>
      <c r="F280" s="210"/>
      <c r="G280" s="210"/>
      <c r="H280" s="210"/>
      <c r="I280" s="210"/>
      <c r="J280" s="210"/>
      <c r="K280" s="210"/>
      <c r="L280" s="210"/>
      <c r="M280" s="210"/>
      <c r="N280" s="210"/>
      <c r="O280" s="210"/>
      <c r="P280" s="210"/>
      <c r="Q280" s="210"/>
      <c r="R280" s="210"/>
      <c r="S280" s="210"/>
      <c r="T280" s="210"/>
      <c r="U280" s="210"/>
      <c r="V280" s="210"/>
      <c r="W280" s="210"/>
      <c r="X280" s="210"/>
      <c r="Y280" s="210"/>
    </row>
    <row r="281">
      <c r="A281" s="205" t="s">
        <v>222</v>
      </c>
      <c r="B281" s="205" t="s">
        <v>5385</v>
      </c>
      <c r="C281" s="280">
        <v>20.0</v>
      </c>
      <c r="D281" s="280">
        <v>1.0</v>
      </c>
      <c r="E281" s="280">
        <v>3.0</v>
      </c>
      <c r="F281" s="210"/>
      <c r="G281" s="210"/>
      <c r="H281" s="210"/>
      <c r="I281" s="210"/>
      <c r="J281" s="210"/>
      <c r="K281" s="210"/>
      <c r="L281" s="210"/>
      <c r="M281" s="210"/>
      <c r="N281" s="210"/>
      <c r="O281" s="210"/>
      <c r="P281" s="210"/>
      <c r="Q281" s="210"/>
      <c r="R281" s="210"/>
      <c r="S281" s="210"/>
      <c r="T281" s="210"/>
      <c r="U281" s="210"/>
      <c r="V281" s="210"/>
      <c r="W281" s="210"/>
      <c r="X281" s="210"/>
      <c r="Y281" s="210"/>
    </row>
    <row r="282">
      <c r="A282" s="205" t="s">
        <v>222</v>
      </c>
      <c r="B282" s="205" t="s">
        <v>5391</v>
      </c>
      <c r="C282" s="280">
        <v>15.0</v>
      </c>
      <c r="D282" s="280">
        <v>1.0</v>
      </c>
      <c r="E282" s="280">
        <v>2.0</v>
      </c>
      <c r="F282" s="210"/>
      <c r="G282" s="210"/>
      <c r="H282" s="210"/>
      <c r="I282" s="210"/>
      <c r="J282" s="210"/>
      <c r="K282" s="210"/>
      <c r="L282" s="210"/>
      <c r="M282" s="210"/>
      <c r="N282" s="210"/>
      <c r="O282" s="210"/>
      <c r="P282" s="210"/>
      <c r="Q282" s="210"/>
      <c r="R282" s="210"/>
      <c r="S282" s="210"/>
      <c r="T282" s="210"/>
      <c r="U282" s="210"/>
      <c r="V282" s="210"/>
      <c r="W282" s="210"/>
      <c r="X282" s="210"/>
      <c r="Y282" s="210"/>
    </row>
    <row r="283">
      <c r="A283" s="205" t="s">
        <v>606</v>
      </c>
      <c r="B283" s="205" t="s">
        <v>5383</v>
      </c>
      <c r="C283" s="280">
        <v>17.0</v>
      </c>
      <c r="D283" s="280">
        <v>1.0</v>
      </c>
      <c r="E283" s="280">
        <v>2.0</v>
      </c>
      <c r="F283" s="210"/>
      <c r="G283" s="210"/>
      <c r="H283" s="210"/>
      <c r="I283" s="210"/>
      <c r="J283" s="210"/>
      <c r="K283" s="210"/>
      <c r="L283" s="210"/>
      <c r="M283" s="210"/>
      <c r="N283" s="210"/>
      <c r="O283" s="210"/>
      <c r="P283" s="210"/>
      <c r="Q283" s="210"/>
      <c r="R283" s="210"/>
      <c r="S283" s="210"/>
      <c r="T283" s="210"/>
      <c r="U283" s="210"/>
      <c r="V283" s="210"/>
      <c r="W283" s="210"/>
      <c r="X283" s="210"/>
      <c r="Y283" s="210"/>
    </row>
    <row r="284">
      <c r="A284" s="205" t="s">
        <v>606</v>
      </c>
      <c r="B284" s="205" t="s">
        <v>5384</v>
      </c>
      <c r="C284" s="280">
        <v>4.0</v>
      </c>
      <c r="D284" s="280">
        <v>1.0</v>
      </c>
      <c r="E284" s="280">
        <v>1.0</v>
      </c>
      <c r="F284" s="210"/>
      <c r="G284" s="210"/>
      <c r="H284" s="210"/>
      <c r="I284" s="210"/>
      <c r="J284" s="210"/>
      <c r="K284" s="210"/>
      <c r="L284" s="210"/>
      <c r="M284" s="210"/>
      <c r="N284" s="210"/>
      <c r="O284" s="210"/>
      <c r="P284" s="210"/>
      <c r="Q284" s="210"/>
      <c r="R284" s="210"/>
      <c r="S284" s="210"/>
      <c r="T284" s="210"/>
      <c r="U284" s="210"/>
      <c r="V284" s="210"/>
      <c r="W284" s="210"/>
      <c r="X284" s="210"/>
      <c r="Y284" s="210"/>
    </row>
    <row r="285">
      <c r="A285" s="205" t="s">
        <v>606</v>
      </c>
      <c r="B285" s="205" t="s">
        <v>5385</v>
      </c>
      <c r="C285" s="280">
        <v>86.0</v>
      </c>
      <c r="D285" s="280">
        <v>1.0</v>
      </c>
      <c r="E285" s="280">
        <v>8.0</v>
      </c>
      <c r="F285" s="210"/>
      <c r="G285" s="210"/>
      <c r="H285" s="210"/>
      <c r="I285" s="210"/>
      <c r="J285" s="210"/>
      <c r="K285" s="210"/>
      <c r="L285" s="210"/>
      <c r="M285" s="210"/>
      <c r="N285" s="210"/>
      <c r="O285" s="210"/>
      <c r="P285" s="210"/>
      <c r="Q285" s="210"/>
      <c r="R285" s="210"/>
      <c r="S285" s="210"/>
      <c r="T285" s="210"/>
      <c r="U285" s="210"/>
      <c r="V285" s="210"/>
      <c r="W285" s="210"/>
      <c r="X285" s="210"/>
      <c r="Y285" s="210"/>
    </row>
    <row r="286">
      <c r="A286" s="205" t="s">
        <v>606</v>
      </c>
      <c r="B286" s="205" t="s">
        <v>5392</v>
      </c>
      <c r="C286" s="280">
        <v>21.0</v>
      </c>
      <c r="D286" s="280">
        <v>2.0</v>
      </c>
      <c r="E286" s="280">
        <v>3.0</v>
      </c>
      <c r="F286" s="210"/>
      <c r="G286" s="210"/>
      <c r="H286" s="210"/>
      <c r="I286" s="210"/>
      <c r="J286" s="210"/>
      <c r="K286" s="210"/>
      <c r="L286" s="210"/>
      <c r="M286" s="210"/>
      <c r="N286" s="210"/>
      <c r="O286" s="210"/>
      <c r="P286" s="210"/>
      <c r="Q286" s="210"/>
      <c r="R286" s="210"/>
      <c r="S286" s="210"/>
      <c r="T286" s="210"/>
      <c r="U286" s="210"/>
      <c r="V286" s="210"/>
      <c r="W286" s="210"/>
      <c r="X286" s="210"/>
      <c r="Y286" s="210"/>
    </row>
    <row r="287">
      <c r="A287" s="205" t="s">
        <v>606</v>
      </c>
      <c r="B287" s="205" t="s">
        <v>5389</v>
      </c>
      <c r="C287" s="280">
        <v>259.0</v>
      </c>
      <c r="D287" s="280">
        <v>4.0</v>
      </c>
      <c r="E287" s="280">
        <v>71.0</v>
      </c>
      <c r="F287" s="210"/>
      <c r="G287" s="210"/>
      <c r="H287" s="210"/>
      <c r="I287" s="210"/>
      <c r="J287" s="210"/>
      <c r="K287" s="210"/>
      <c r="L287" s="210"/>
      <c r="M287" s="210"/>
      <c r="N287" s="210"/>
      <c r="O287" s="210"/>
      <c r="P287" s="210"/>
      <c r="Q287" s="210"/>
      <c r="R287" s="210"/>
      <c r="S287" s="210"/>
      <c r="T287" s="210"/>
      <c r="U287" s="210"/>
      <c r="V287" s="210"/>
      <c r="W287" s="210"/>
      <c r="X287" s="210"/>
      <c r="Y287" s="210"/>
    </row>
    <row r="288">
      <c r="A288" s="205" t="s">
        <v>224</v>
      </c>
      <c r="B288" s="205" t="s">
        <v>5384</v>
      </c>
      <c r="C288" s="280">
        <v>30.0</v>
      </c>
      <c r="D288" s="280">
        <v>2.0</v>
      </c>
      <c r="E288" s="280">
        <v>8.0</v>
      </c>
      <c r="F288" s="210"/>
      <c r="G288" s="210"/>
      <c r="H288" s="210"/>
      <c r="I288" s="210"/>
      <c r="J288" s="210"/>
      <c r="K288" s="210"/>
      <c r="L288" s="210"/>
      <c r="M288" s="210"/>
      <c r="N288" s="210"/>
      <c r="O288" s="210"/>
      <c r="P288" s="210"/>
      <c r="Q288" s="210"/>
      <c r="R288" s="210"/>
      <c r="S288" s="210"/>
      <c r="T288" s="210"/>
      <c r="U288" s="210"/>
      <c r="V288" s="210"/>
      <c r="W288" s="210"/>
      <c r="X288" s="210"/>
      <c r="Y288" s="210"/>
    </row>
    <row r="289">
      <c r="A289" s="205" t="s">
        <v>224</v>
      </c>
      <c r="B289" s="205" t="s">
        <v>5387</v>
      </c>
      <c r="C289" s="280">
        <v>21.0</v>
      </c>
      <c r="D289" s="280">
        <v>2.0</v>
      </c>
      <c r="E289" s="280">
        <v>4.0</v>
      </c>
      <c r="F289" s="210"/>
      <c r="G289" s="210"/>
      <c r="H289" s="210"/>
      <c r="I289" s="210"/>
      <c r="J289" s="210"/>
      <c r="K289" s="210"/>
      <c r="L289" s="210"/>
      <c r="M289" s="210"/>
      <c r="N289" s="210"/>
      <c r="O289" s="210"/>
      <c r="P289" s="210"/>
      <c r="Q289" s="210"/>
      <c r="R289" s="210"/>
      <c r="S289" s="210"/>
      <c r="T289" s="210"/>
      <c r="U289" s="210"/>
      <c r="V289" s="210"/>
      <c r="W289" s="210"/>
      <c r="X289" s="210"/>
      <c r="Y289" s="210"/>
    </row>
    <row r="290">
      <c r="A290" s="205" t="s">
        <v>224</v>
      </c>
      <c r="B290" s="205" t="s">
        <v>5389</v>
      </c>
      <c r="C290" s="280">
        <v>3.0</v>
      </c>
      <c r="D290" s="280">
        <v>1.0</v>
      </c>
      <c r="E290" s="280">
        <v>0.0</v>
      </c>
      <c r="F290" s="210"/>
      <c r="G290" s="210"/>
      <c r="H290" s="210"/>
      <c r="I290" s="210"/>
      <c r="J290" s="210"/>
      <c r="K290" s="210"/>
      <c r="L290" s="210"/>
      <c r="M290" s="210"/>
      <c r="N290" s="210"/>
      <c r="O290" s="210"/>
      <c r="P290" s="210"/>
      <c r="Q290" s="210"/>
      <c r="R290" s="210"/>
      <c r="S290" s="210"/>
      <c r="T290" s="210"/>
      <c r="U290" s="210"/>
      <c r="V290" s="210"/>
      <c r="W290" s="210"/>
      <c r="X290" s="210"/>
      <c r="Y290" s="210"/>
    </row>
    <row r="291">
      <c r="A291" s="205" t="s">
        <v>633</v>
      </c>
      <c r="B291" s="205" t="s">
        <v>5383</v>
      </c>
      <c r="C291" s="280">
        <v>16.0</v>
      </c>
      <c r="D291" s="280">
        <v>1.0</v>
      </c>
      <c r="E291" s="280">
        <v>2.0</v>
      </c>
      <c r="F291" s="210"/>
      <c r="G291" s="210"/>
      <c r="H291" s="210"/>
      <c r="I291" s="210"/>
      <c r="J291" s="210"/>
      <c r="K291" s="210"/>
      <c r="L291" s="210"/>
      <c r="M291" s="210"/>
      <c r="N291" s="210"/>
      <c r="O291" s="210"/>
      <c r="P291" s="210"/>
      <c r="Q291" s="210"/>
      <c r="R291" s="210"/>
      <c r="S291" s="210"/>
      <c r="T291" s="210"/>
      <c r="U291" s="210"/>
      <c r="V291" s="210"/>
      <c r="W291" s="210"/>
      <c r="X291" s="210"/>
      <c r="Y291" s="210"/>
    </row>
    <row r="292">
      <c r="A292" s="205" t="s">
        <v>633</v>
      </c>
      <c r="B292" s="205" t="s">
        <v>5384</v>
      </c>
      <c r="C292" s="280">
        <v>5.0</v>
      </c>
      <c r="D292" s="280">
        <v>1.0</v>
      </c>
      <c r="E292" s="280">
        <v>2.0</v>
      </c>
      <c r="F292" s="210"/>
      <c r="G292" s="210"/>
      <c r="H292" s="210"/>
      <c r="I292" s="210"/>
      <c r="J292" s="210"/>
      <c r="K292" s="210"/>
      <c r="L292" s="210"/>
      <c r="M292" s="210"/>
      <c r="N292" s="210"/>
      <c r="O292" s="210"/>
      <c r="P292" s="210"/>
      <c r="Q292" s="210"/>
      <c r="R292" s="210"/>
      <c r="S292" s="210"/>
      <c r="T292" s="210"/>
      <c r="U292" s="210"/>
      <c r="V292" s="210"/>
      <c r="W292" s="210"/>
      <c r="X292" s="210"/>
      <c r="Y292" s="210"/>
    </row>
    <row r="293">
      <c r="A293" s="205" t="s">
        <v>633</v>
      </c>
      <c r="B293" s="205" t="s">
        <v>5385</v>
      </c>
      <c r="C293" s="280">
        <v>35.0</v>
      </c>
      <c r="D293" s="280">
        <v>3.0</v>
      </c>
      <c r="E293" s="280">
        <v>7.0</v>
      </c>
      <c r="F293" s="210"/>
      <c r="G293" s="210"/>
      <c r="H293" s="210"/>
      <c r="I293" s="210"/>
      <c r="J293" s="210"/>
      <c r="K293" s="210"/>
      <c r="L293" s="210"/>
      <c r="M293" s="210"/>
      <c r="N293" s="210"/>
      <c r="O293" s="210"/>
      <c r="P293" s="210"/>
      <c r="Q293" s="210"/>
      <c r="R293" s="210"/>
      <c r="S293" s="210"/>
      <c r="T293" s="210"/>
      <c r="U293" s="210"/>
      <c r="V293" s="210"/>
      <c r="W293" s="210"/>
      <c r="X293" s="210"/>
      <c r="Y293" s="210"/>
    </row>
    <row r="294">
      <c r="A294" s="205" t="s">
        <v>633</v>
      </c>
      <c r="B294" s="205" t="s">
        <v>5387</v>
      </c>
      <c r="C294" s="280">
        <v>23.0</v>
      </c>
      <c r="D294" s="280">
        <v>2.0</v>
      </c>
      <c r="E294" s="280">
        <v>5.0</v>
      </c>
      <c r="F294" s="210"/>
      <c r="G294" s="210"/>
      <c r="H294" s="210"/>
      <c r="I294" s="210"/>
      <c r="J294" s="210"/>
      <c r="K294" s="210"/>
      <c r="L294" s="210"/>
      <c r="M294" s="210"/>
      <c r="N294" s="210"/>
      <c r="O294" s="210"/>
      <c r="P294" s="210"/>
      <c r="Q294" s="210"/>
      <c r="R294" s="210"/>
      <c r="S294" s="210"/>
      <c r="T294" s="210"/>
      <c r="U294" s="210"/>
      <c r="V294" s="210"/>
      <c r="W294" s="210"/>
      <c r="X294" s="210"/>
      <c r="Y294" s="210"/>
    </row>
    <row r="295">
      <c r="A295" s="205" t="s">
        <v>633</v>
      </c>
      <c r="B295" s="205" t="s">
        <v>5388</v>
      </c>
      <c r="C295" s="280">
        <v>36.0</v>
      </c>
      <c r="D295" s="280">
        <v>1.0</v>
      </c>
      <c r="E295" s="280">
        <v>4.0</v>
      </c>
      <c r="F295" s="210"/>
      <c r="G295" s="210"/>
      <c r="H295" s="210"/>
      <c r="I295" s="210"/>
      <c r="J295" s="210"/>
      <c r="K295" s="210"/>
      <c r="L295" s="210"/>
      <c r="M295" s="210"/>
      <c r="N295" s="210"/>
      <c r="O295" s="210"/>
      <c r="P295" s="210"/>
      <c r="Q295" s="210"/>
      <c r="R295" s="210"/>
      <c r="S295" s="210"/>
      <c r="T295" s="210"/>
      <c r="U295" s="210"/>
      <c r="V295" s="210"/>
      <c r="W295" s="210"/>
      <c r="X295" s="210"/>
      <c r="Y295" s="210"/>
    </row>
    <row r="296">
      <c r="A296" s="205" t="s">
        <v>633</v>
      </c>
      <c r="B296" s="205" t="s">
        <v>5391</v>
      </c>
      <c r="C296" s="280">
        <v>45.0</v>
      </c>
      <c r="D296" s="280">
        <v>2.0</v>
      </c>
      <c r="E296" s="280">
        <v>7.0</v>
      </c>
      <c r="F296" s="210"/>
      <c r="G296" s="210"/>
      <c r="H296" s="210"/>
      <c r="I296" s="210"/>
      <c r="J296" s="210"/>
      <c r="K296" s="210"/>
      <c r="L296" s="210"/>
      <c r="M296" s="210"/>
      <c r="N296" s="210"/>
      <c r="O296" s="210"/>
      <c r="P296" s="210"/>
      <c r="Q296" s="210"/>
      <c r="R296" s="210"/>
      <c r="S296" s="210"/>
      <c r="T296" s="210"/>
      <c r="U296" s="210"/>
      <c r="V296" s="210"/>
      <c r="W296" s="210"/>
      <c r="X296" s="210"/>
      <c r="Y296" s="210"/>
    </row>
    <row r="297">
      <c r="A297" s="205" t="s">
        <v>633</v>
      </c>
      <c r="B297" s="205" t="s">
        <v>5392</v>
      </c>
      <c r="C297" s="280">
        <v>46.0</v>
      </c>
      <c r="D297" s="280">
        <v>1.0</v>
      </c>
      <c r="E297" s="280">
        <v>9.0</v>
      </c>
      <c r="F297" s="210"/>
      <c r="G297" s="210"/>
      <c r="H297" s="210"/>
      <c r="I297" s="210"/>
      <c r="J297" s="210"/>
      <c r="K297" s="210"/>
      <c r="L297" s="210"/>
      <c r="M297" s="210"/>
      <c r="N297" s="210"/>
      <c r="O297" s="210"/>
      <c r="P297" s="210"/>
      <c r="Q297" s="210"/>
      <c r="R297" s="210"/>
      <c r="S297" s="210"/>
      <c r="T297" s="210"/>
      <c r="U297" s="210"/>
      <c r="V297" s="210"/>
      <c r="W297" s="210"/>
      <c r="X297" s="210"/>
      <c r="Y297" s="210"/>
    </row>
    <row r="298">
      <c r="A298" s="205" t="s">
        <v>633</v>
      </c>
      <c r="B298" s="205" t="s">
        <v>5389</v>
      </c>
      <c r="C298" s="280">
        <v>115.0</v>
      </c>
      <c r="D298" s="280">
        <v>3.0</v>
      </c>
      <c r="E298" s="280">
        <v>22.0</v>
      </c>
      <c r="F298" s="210"/>
      <c r="G298" s="210"/>
      <c r="H298" s="210"/>
      <c r="I298" s="210"/>
      <c r="J298" s="210"/>
      <c r="K298" s="210"/>
      <c r="L298" s="210"/>
      <c r="M298" s="210"/>
      <c r="N298" s="210"/>
      <c r="O298" s="210"/>
      <c r="P298" s="210"/>
      <c r="Q298" s="210"/>
      <c r="R298" s="210"/>
      <c r="S298" s="210"/>
      <c r="T298" s="210"/>
      <c r="U298" s="210"/>
      <c r="V298" s="210"/>
      <c r="W298" s="210"/>
      <c r="X298" s="210"/>
      <c r="Y298" s="210"/>
    </row>
    <row r="299">
      <c r="A299" s="205" t="s">
        <v>633</v>
      </c>
      <c r="B299" s="205" t="s">
        <v>5390</v>
      </c>
      <c r="C299" s="280">
        <v>9.0</v>
      </c>
      <c r="D299" s="280">
        <v>1.0</v>
      </c>
      <c r="E299" s="280">
        <v>2.0</v>
      </c>
      <c r="F299" s="210"/>
      <c r="G299" s="210"/>
      <c r="H299" s="210"/>
      <c r="I299" s="210"/>
      <c r="J299" s="210"/>
      <c r="K299" s="210"/>
      <c r="L299" s="210"/>
      <c r="M299" s="210"/>
      <c r="N299" s="210"/>
      <c r="O299" s="210"/>
      <c r="P299" s="210"/>
      <c r="Q299" s="210"/>
      <c r="R299" s="210"/>
      <c r="S299" s="210"/>
      <c r="T299" s="210"/>
      <c r="U299" s="210"/>
      <c r="V299" s="210"/>
      <c r="W299" s="210"/>
      <c r="X299" s="210"/>
      <c r="Y299" s="210"/>
    </row>
    <row r="300">
      <c r="A300" s="205" t="s">
        <v>185</v>
      </c>
      <c r="B300" s="205" t="s">
        <v>5383</v>
      </c>
      <c r="C300" s="280">
        <v>1.0</v>
      </c>
      <c r="D300" s="280">
        <v>1.0</v>
      </c>
      <c r="E300" s="280">
        <v>0.0</v>
      </c>
      <c r="F300" s="210"/>
      <c r="G300" s="210"/>
      <c r="H300" s="210"/>
      <c r="I300" s="210"/>
      <c r="J300" s="210"/>
      <c r="K300" s="210"/>
      <c r="L300" s="210"/>
      <c r="M300" s="210"/>
      <c r="N300" s="210"/>
      <c r="O300" s="210"/>
      <c r="P300" s="210"/>
      <c r="Q300" s="210"/>
      <c r="R300" s="210"/>
      <c r="S300" s="210"/>
      <c r="T300" s="210"/>
      <c r="U300" s="210"/>
      <c r="V300" s="210"/>
      <c r="W300" s="210"/>
      <c r="X300" s="210"/>
      <c r="Y300" s="210"/>
    </row>
    <row r="301">
      <c r="A301" s="205" t="s">
        <v>185</v>
      </c>
      <c r="B301" s="205" t="s">
        <v>5384</v>
      </c>
      <c r="C301" s="280">
        <v>95.0</v>
      </c>
      <c r="D301" s="280">
        <v>6.0</v>
      </c>
      <c r="E301" s="280">
        <v>16.0</v>
      </c>
      <c r="F301" s="210"/>
      <c r="G301" s="210"/>
      <c r="H301" s="210"/>
      <c r="I301" s="210"/>
      <c r="J301" s="210"/>
      <c r="K301" s="210"/>
      <c r="L301" s="210"/>
      <c r="M301" s="210"/>
      <c r="N301" s="210"/>
      <c r="O301" s="210"/>
      <c r="P301" s="210"/>
      <c r="Q301" s="210"/>
      <c r="R301" s="210"/>
      <c r="S301" s="210"/>
      <c r="T301" s="210"/>
      <c r="U301" s="210"/>
      <c r="V301" s="210"/>
      <c r="W301" s="210"/>
      <c r="X301" s="210"/>
      <c r="Y301" s="210"/>
    </row>
    <row r="302">
      <c r="A302" s="205" t="s">
        <v>185</v>
      </c>
      <c r="B302" s="205" t="s">
        <v>5385</v>
      </c>
      <c r="C302" s="280">
        <v>76.0</v>
      </c>
      <c r="D302" s="280">
        <v>6.0</v>
      </c>
      <c r="E302" s="280">
        <v>21.0</v>
      </c>
      <c r="F302" s="210"/>
      <c r="G302" s="210"/>
      <c r="H302" s="210"/>
      <c r="I302" s="210"/>
      <c r="J302" s="210"/>
      <c r="K302" s="210"/>
      <c r="L302" s="210"/>
      <c r="M302" s="210"/>
      <c r="N302" s="210"/>
      <c r="O302" s="210"/>
      <c r="P302" s="210"/>
      <c r="Q302" s="210"/>
      <c r="R302" s="210"/>
      <c r="S302" s="210"/>
      <c r="T302" s="210"/>
      <c r="U302" s="210"/>
      <c r="V302" s="210"/>
      <c r="W302" s="210"/>
      <c r="X302" s="210"/>
      <c r="Y302" s="210"/>
    </row>
    <row r="303">
      <c r="A303" s="205" t="s">
        <v>185</v>
      </c>
      <c r="B303" s="205" t="s">
        <v>5386</v>
      </c>
      <c r="C303" s="280">
        <v>99.0</v>
      </c>
      <c r="D303" s="280">
        <v>6.0</v>
      </c>
      <c r="E303" s="280">
        <v>23.0</v>
      </c>
      <c r="F303" s="210"/>
      <c r="G303" s="210"/>
      <c r="H303" s="210"/>
      <c r="I303" s="210"/>
      <c r="J303" s="210"/>
      <c r="K303" s="210"/>
      <c r="L303" s="210"/>
      <c r="M303" s="210"/>
      <c r="N303" s="210"/>
      <c r="O303" s="210"/>
      <c r="P303" s="210"/>
      <c r="Q303" s="210"/>
      <c r="R303" s="210"/>
      <c r="S303" s="210"/>
      <c r="T303" s="210"/>
      <c r="U303" s="210"/>
      <c r="V303" s="210"/>
      <c r="W303" s="210"/>
      <c r="X303" s="210"/>
      <c r="Y303" s="210"/>
    </row>
    <row r="304">
      <c r="A304" s="205" t="s">
        <v>185</v>
      </c>
      <c r="B304" s="205" t="s">
        <v>5387</v>
      </c>
      <c r="C304" s="280">
        <v>133.0</v>
      </c>
      <c r="D304" s="280">
        <v>3.0</v>
      </c>
      <c r="E304" s="280">
        <v>21.0</v>
      </c>
      <c r="F304" s="210"/>
      <c r="G304" s="210"/>
      <c r="H304" s="210"/>
      <c r="I304" s="210"/>
      <c r="J304" s="210"/>
      <c r="K304" s="210"/>
      <c r="L304" s="210"/>
      <c r="M304" s="210"/>
      <c r="N304" s="210"/>
      <c r="O304" s="210"/>
      <c r="P304" s="210"/>
      <c r="Q304" s="210"/>
      <c r="R304" s="210"/>
      <c r="S304" s="210"/>
      <c r="T304" s="210"/>
      <c r="U304" s="210"/>
      <c r="V304" s="210"/>
      <c r="W304" s="210"/>
      <c r="X304" s="210"/>
      <c r="Y304" s="210"/>
    </row>
    <row r="305">
      <c r="A305" s="205" t="s">
        <v>185</v>
      </c>
      <c r="B305" s="205" t="s">
        <v>5388</v>
      </c>
      <c r="C305" s="280">
        <v>59.0</v>
      </c>
      <c r="D305" s="280">
        <v>2.0</v>
      </c>
      <c r="E305" s="280">
        <v>2.0</v>
      </c>
      <c r="F305" s="210"/>
      <c r="G305" s="210"/>
      <c r="H305" s="210"/>
      <c r="I305" s="210"/>
      <c r="J305" s="210"/>
      <c r="K305" s="210"/>
      <c r="L305" s="210"/>
      <c r="M305" s="210"/>
      <c r="N305" s="210"/>
      <c r="O305" s="210"/>
      <c r="P305" s="210"/>
      <c r="Q305" s="210"/>
      <c r="R305" s="210"/>
      <c r="S305" s="210"/>
      <c r="T305" s="210"/>
      <c r="U305" s="210"/>
      <c r="V305" s="210"/>
      <c r="W305" s="210"/>
      <c r="X305" s="210"/>
      <c r="Y305" s="210"/>
    </row>
    <row r="306">
      <c r="A306" s="205" t="s">
        <v>185</v>
      </c>
      <c r="B306" s="205" t="s">
        <v>5391</v>
      </c>
      <c r="C306" s="280">
        <v>32.0</v>
      </c>
      <c r="D306" s="280">
        <v>2.0</v>
      </c>
      <c r="E306" s="280">
        <v>6.0</v>
      </c>
      <c r="F306" s="210"/>
      <c r="G306" s="210"/>
      <c r="H306" s="210"/>
      <c r="I306" s="210"/>
      <c r="J306" s="210"/>
      <c r="K306" s="210"/>
      <c r="L306" s="210"/>
      <c r="M306" s="210"/>
      <c r="N306" s="210"/>
      <c r="O306" s="210"/>
      <c r="P306" s="210"/>
      <c r="Q306" s="210"/>
      <c r="R306" s="210"/>
      <c r="S306" s="210"/>
      <c r="T306" s="210"/>
      <c r="U306" s="210"/>
      <c r="V306" s="210"/>
      <c r="W306" s="210"/>
      <c r="X306" s="210"/>
      <c r="Y306" s="210"/>
    </row>
    <row r="307">
      <c r="A307" s="205" t="s">
        <v>185</v>
      </c>
      <c r="B307" s="205" t="s">
        <v>5392</v>
      </c>
      <c r="C307" s="280">
        <v>38.0</v>
      </c>
      <c r="D307" s="280">
        <v>1.0</v>
      </c>
      <c r="E307" s="280">
        <v>6.0</v>
      </c>
      <c r="F307" s="210"/>
      <c r="G307" s="210"/>
      <c r="H307" s="210"/>
      <c r="I307" s="210"/>
      <c r="J307" s="210"/>
      <c r="K307" s="210"/>
      <c r="L307" s="210"/>
      <c r="M307" s="210"/>
      <c r="N307" s="210"/>
      <c r="O307" s="210"/>
      <c r="P307" s="210"/>
      <c r="Q307" s="210"/>
      <c r="R307" s="210"/>
      <c r="S307" s="210"/>
      <c r="T307" s="210"/>
      <c r="U307" s="210"/>
      <c r="V307" s="210"/>
      <c r="W307" s="210"/>
      <c r="X307" s="210"/>
      <c r="Y307" s="210"/>
    </row>
    <row r="308">
      <c r="A308" s="205" t="s">
        <v>185</v>
      </c>
      <c r="B308" s="205" t="s">
        <v>5389</v>
      </c>
      <c r="C308" s="280">
        <v>49.0</v>
      </c>
      <c r="D308" s="280">
        <v>2.0</v>
      </c>
      <c r="E308" s="280">
        <v>11.0</v>
      </c>
      <c r="F308" s="210"/>
      <c r="G308" s="210"/>
      <c r="H308" s="210"/>
      <c r="I308" s="210"/>
      <c r="J308" s="210"/>
      <c r="K308" s="210"/>
      <c r="L308" s="210"/>
      <c r="M308" s="210"/>
      <c r="N308" s="210"/>
      <c r="O308" s="210"/>
      <c r="P308" s="210"/>
      <c r="Q308" s="210"/>
      <c r="R308" s="210"/>
      <c r="S308" s="210"/>
      <c r="T308" s="210"/>
      <c r="U308" s="210"/>
      <c r="V308" s="210"/>
      <c r="W308" s="210"/>
      <c r="X308" s="210"/>
      <c r="Y308" s="210"/>
    </row>
    <row r="309">
      <c r="A309" s="205" t="s">
        <v>185</v>
      </c>
      <c r="B309" s="205" t="s">
        <v>5390</v>
      </c>
      <c r="C309" s="280">
        <v>31.0</v>
      </c>
      <c r="D309" s="280">
        <v>1.0</v>
      </c>
      <c r="E309" s="280">
        <v>6.0</v>
      </c>
      <c r="F309" s="210"/>
      <c r="G309" s="210"/>
      <c r="H309" s="210"/>
      <c r="I309" s="210"/>
      <c r="J309" s="210"/>
      <c r="K309" s="210"/>
      <c r="L309" s="210"/>
      <c r="M309" s="210"/>
      <c r="N309" s="210"/>
      <c r="O309" s="210"/>
      <c r="P309" s="210"/>
      <c r="Q309" s="210"/>
      <c r="R309" s="210"/>
      <c r="S309" s="210"/>
      <c r="T309" s="210"/>
      <c r="U309" s="210"/>
      <c r="V309" s="210"/>
      <c r="W309" s="210"/>
      <c r="X309" s="210"/>
      <c r="Y309" s="210"/>
    </row>
    <row r="310">
      <c r="A310" s="205" t="s">
        <v>763</v>
      </c>
      <c r="B310" s="205" t="s">
        <v>5384</v>
      </c>
      <c r="C310" s="280">
        <v>348.0</v>
      </c>
      <c r="D310" s="280">
        <v>1.0</v>
      </c>
      <c r="E310" s="280">
        <v>39.0</v>
      </c>
      <c r="F310" s="210"/>
      <c r="G310" s="210"/>
      <c r="H310" s="210"/>
      <c r="I310" s="210"/>
      <c r="J310" s="210"/>
      <c r="K310" s="210"/>
      <c r="L310" s="210"/>
      <c r="M310" s="210"/>
      <c r="N310" s="210"/>
      <c r="O310" s="210"/>
      <c r="P310" s="210"/>
      <c r="Q310" s="210"/>
      <c r="R310" s="210"/>
      <c r="S310" s="210"/>
      <c r="T310" s="210"/>
      <c r="U310" s="210"/>
      <c r="V310" s="210"/>
      <c r="W310" s="210"/>
      <c r="X310" s="210"/>
      <c r="Y310" s="210"/>
    </row>
    <row r="311">
      <c r="A311" s="205" t="s">
        <v>763</v>
      </c>
      <c r="B311" s="205" t="s">
        <v>5385</v>
      </c>
      <c r="C311" s="280">
        <v>209.0</v>
      </c>
      <c r="D311" s="280">
        <v>1.0</v>
      </c>
      <c r="E311" s="280">
        <v>24.0</v>
      </c>
      <c r="F311" s="210"/>
      <c r="G311" s="210"/>
      <c r="H311" s="210"/>
      <c r="I311" s="210"/>
      <c r="J311" s="210"/>
      <c r="K311" s="210"/>
      <c r="L311" s="210"/>
      <c r="M311" s="210"/>
      <c r="N311" s="210"/>
      <c r="O311" s="210"/>
      <c r="P311" s="210"/>
      <c r="Q311" s="210"/>
      <c r="R311" s="210"/>
      <c r="S311" s="210"/>
      <c r="T311" s="210"/>
      <c r="U311" s="210"/>
      <c r="V311" s="210"/>
      <c r="W311" s="210"/>
      <c r="X311" s="210"/>
      <c r="Y311" s="210"/>
    </row>
    <row r="312">
      <c r="A312" s="205" t="s">
        <v>763</v>
      </c>
      <c r="B312" s="205" t="s">
        <v>5387</v>
      </c>
      <c r="C312" s="280">
        <v>182.0</v>
      </c>
      <c r="D312" s="280">
        <v>1.0</v>
      </c>
      <c r="E312" s="280">
        <v>39.0</v>
      </c>
      <c r="F312" s="210"/>
      <c r="G312" s="210"/>
      <c r="H312" s="210"/>
      <c r="I312" s="210"/>
      <c r="J312" s="210"/>
      <c r="K312" s="210"/>
      <c r="L312" s="210"/>
      <c r="M312" s="210"/>
      <c r="N312" s="210"/>
      <c r="O312" s="210"/>
      <c r="P312" s="210"/>
      <c r="Q312" s="210"/>
      <c r="R312" s="210"/>
      <c r="S312" s="210"/>
      <c r="T312" s="210"/>
      <c r="U312" s="210"/>
      <c r="V312" s="210"/>
      <c r="W312" s="210"/>
      <c r="X312" s="210"/>
      <c r="Y312" s="210"/>
    </row>
    <row r="313">
      <c r="A313" s="205" t="s">
        <v>750</v>
      </c>
      <c r="B313" s="205" t="s">
        <v>5384</v>
      </c>
      <c r="C313" s="280">
        <v>267.0</v>
      </c>
      <c r="D313" s="280">
        <v>2.0</v>
      </c>
      <c r="E313" s="280">
        <v>38.0</v>
      </c>
      <c r="F313" s="210"/>
      <c r="G313" s="210"/>
      <c r="H313" s="210"/>
      <c r="I313" s="210"/>
      <c r="J313" s="210"/>
      <c r="K313" s="210"/>
      <c r="L313" s="210"/>
      <c r="M313" s="210"/>
      <c r="N313" s="210"/>
      <c r="O313" s="210"/>
      <c r="P313" s="210"/>
      <c r="Q313" s="210"/>
      <c r="R313" s="210"/>
      <c r="S313" s="210"/>
      <c r="T313" s="210"/>
      <c r="U313" s="210"/>
      <c r="V313" s="210"/>
      <c r="W313" s="210"/>
      <c r="X313" s="210"/>
      <c r="Y313" s="210"/>
    </row>
    <row r="314">
      <c r="A314" s="205" t="s">
        <v>750</v>
      </c>
      <c r="B314" s="205" t="s">
        <v>5386</v>
      </c>
      <c r="C314" s="280">
        <v>66.0</v>
      </c>
      <c r="D314" s="280">
        <v>3.0</v>
      </c>
      <c r="E314" s="280">
        <v>12.0</v>
      </c>
      <c r="F314" s="210"/>
      <c r="G314" s="210"/>
      <c r="H314" s="210"/>
      <c r="I314" s="210"/>
      <c r="J314" s="210"/>
      <c r="K314" s="210"/>
      <c r="L314" s="210"/>
      <c r="M314" s="210"/>
      <c r="N314" s="210"/>
      <c r="O314" s="210"/>
      <c r="P314" s="210"/>
      <c r="Q314" s="210"/>
      <c r="R314" s="210"/>
      <c r="S314" s="210"/>
      <c r="T314" s="210"/>
      <c r="U314" s="210"/>
      <c r="V314" s="210"/>
      <c r="W314" s="210"/>
      <c r="X314" s="210"/>
      <c r="Y314" s="210"/>
    </row>
    <row r="315">
      <c r="A315" s="205" t="s">
        <v>750</v>
      </c>
      <c r="B315" s="205" t="s">
        <v>5387</v>
      </c>
      <c r="C315" s="280">
        <v>6.0</v>
      </c>
      <c r="D315" s="280">
        <v>1.0</v>
      </c>
      <c r="E315" s="280">
        <v>1.0</v>
      </c>
      <c r="F315" s="210"/>
      <c r="G315" s="210"/>
      <c r="H315" s="210"/>
      <c r="I315" s="210"/>
      <c r="J315" s="210"/>
      <c r="K315" s="210"/>
      <c r="L315" s="210"/>
      <c r="M315" s="210"/>
      <c r="N315" s="210"/>
      <c r="O315" s="210"/>
      <c r="P315" s="210"/>
      <c r="Q315" s="210"/>
      <c r="R315" s="210"/>
      <c r="S315" s="210"/>
      <c r="T315" s="210"/>
      <c r="U315" s="210"/>
      <c r="V315" s="210"/>
      <c r="W315" s="210"/>
      <c r="X315" s="210"/>
      <c r="Y315" s="210"/>
    </row>
    <row r="316">
      <c r="A316" s="205" t="s">
        <v>750</v>
      </c>
      <c r="B316" s="205" t="s">
        <v>5388</v>
      </c>
      <c r="C316" s="280">
        <v>20.0</v>
      </c>
      <c r="D316" s="280">
        <v>1.0</v>
      </c>
      <c r="E316" s="280">
        <v>1.0</v>
      </c>
      <c r="F316" s="210"/>
      <c r="G316" s="210"/>
      <c r="H316" s="210"/>
      <c r="I316" s="210"/>
      <c r="J316" s="210"/>
      <c r="K316" s="210"/>
      <c r="L316" s="210"/>
      <c r="M316" s="210"/>
      <c r="N316" s="210"/>
      <c r="O316" s="210"/>
      <c r="P316" s="210"/>
      <c r="Q316" s="210"/>
      <c r="R316" s="210"/>
      <c r="S316" s="210"/>
      <c r="T316" s="210"/>
      <c r="U316" s="210"/>
      <c r="V316" s="210"/>
      <c r="W316" s="210"/>
      <c r="X316" s="210"/>
      <c r="Y316" s="210"/>
    </row>
    <row r="317">
      <c r="A317" s="205" t="s">
        <v>750</v>
      </c>
      <c r="B317" s="205" t="s">
        <v>5391</v>
      </c>
      <c r="C317" s="280">
        <v>355.0</v>
      </c>
      <c r="D317" s="280">
        <v>1.0</v>
      </c>
      <c r="E317" s="280">
        <v>76.0</v>
      </c>
      <c r="F317" s="210"/>
      <c r="G317" s="210"/>
      <c r="H317" s="210"/>
      <c r="I317" s="210"/>
      <c r="J317" s="210"/>
      <c r="K317" s="210"/>
      <c r="L317" s="210"/>
      <c r="M317" s="210"/>
      <c r="N317" s="210"/>
      <c r="O317" s="210"/>
      <c r="P317" s="210"/>
      <c r="Q317" s="210"/>
      <c r="R317" s="210"/>
      <c r="S317" s="210"/>
      <c r="T317" s="210"/>
      <c r="U317" s="210"/>
      <c r="V317" s="210"/>
      <c r="W317" s="210"/>
      <c r="X317" s="210"/>
      <c r="Y317" s="210"/>
    </row>
    <row r="318">
      <c r="A318" s="205" t="s">
        <v>750</v>
      </c>
      <c r="B318" s="205" t="s">
        <v>5392</v>
      </c>
      <c r="C318" s="280">
        <v>34.0</v>
      </c>
      <c r="D318" s="280">
        <v>1.0</v>
      </c>
      <c r="E318" s="280">
        <v>5.0</v>
      </c>
      <c r="F318" s="210"/>
      <c r="G318" s="210"/>
      <c r="H318" s="210"/>
      <c r="I318" s="210"/>
      <c r="J318" s="210"/>
      <c r="K318" s="210"/>
      <c r="L318" s="210"/>
      <c r="M318" s="210"/>
      <c r="N318" s="210"/>
      <c r="O318" s="210"/>
      <c r="P318" s="210"/>
      <c r="Q318" s="210"/>
      <c r="R318" s="210"/>
      <c r="S318" s="210"/>
      <c r="T318" s="210"/>
      <c r="U318" s="210"/>
      <c r="V318" s="210"/>
      <c r="W318" s="210"/>
      <c r="X318" s="210"/>
      <c r="Y318" s="210"/>
    </row>
    <row r="319">
      <c r="A319" s="205" t="s">
        <v>750</v>
      </c>
      <c r="B319" s="205" t="s">
        <v>5390</v>
      </c>
      <c r="C319" s="280">
        <v>9.0</v>
      </c>
      <c r="D319" s="280">
        <v>1.0</v>
      </c>
      <c r="E319" s="280">
        <v>1.0</v>
      </c>
      <c r="F319" s="210"/>
      <c r="G319" s="210"/>
      <c r="H319" s="210"/>
      <c r="I319" s="210"/>
      <c r="J319" s="210"/>
      <c r="K319" s="210"/>
      <c r="L319" s="210"/>
      <c r="M319" s="210"/>
      <c r="N319" s="210"/>
      <c r="O319" s="210"/>
      <c r="P319" s="210"/>
      <c r="Q319" s="210"/>
      <c r="R319" s="210"/>
      <c r="S319" s="210"/>
      <c r="T319" s="210"/>
      <c r="U319" s="210"/>
      <c r="V319" s="210"/>
      <c r="W319" s="210"/>
      <c r="X319" s="210"/>
      <c r="Y319" s="210"/>
    </row>
    <row r="320">
      <c r="A320" s="205" t="s">
        <v>298</v>
      </c>
      <c r="B320" s="205" t="s">
        <v>5384</v>
      </c>
      <c r="C320" s="280">
        <v>6.0</v>
      </c>
      <c r="D320" s="280">
        <v>1.0</v>
      </c>
      <c r="E320" s="280">
        <v>0.0</v>
      </c>
      <c r="F320" s="210"/>
      <c r="G320" s="210"/>
      <c r="H320" s="210"/>
      <c r="I320" s="210"/>
      <c r="J320" s="210"/>
      <c r="K320" s="210"/>
      <c r="L320" s="210"/>
      <c r="M320" s="210"/>
      <c r="N320" s="210"/>
      <c r="O320" s="210"/>
      <c r="P320" s="210"/>
      <c r="Q320" s="210"/>
      <c r="R320" s="210"/>
      <c r="S320" s="210"/>
      <c r="T320" s="210"/>
      <c r="U320" s="210"/>
      <c r="V320" s="210"/>
      <c r="W320" s="210"/>
      <c r="X320" s="210"/>
      <c r="Y320" s="210"/>
    </row>
    <row r="321">
      <c r="A321" s="205" t="s">
        <v>298</v>
      </c>
      <c r="B321" s="205" t="s">
        <v>5385</v>
      </c>
      <c r="C321" s="280">
        <v>16.0</v>
      </c>
      <c r="D321" s="280">
        <v>1.0</v>
      </c>
      <c r="E321" s="280">
        <v>2.0</v>
      </c>
      <c r="F321" s="210"/>
      <c r="G321" s="210"/>
      <c r="H321" s="210"/>
      <c r="I321" s="210"/>
      <c r="J321" s="210"/>
      <c r="K321" s="210"/>
      <c r="L321" s="210"/>
      <c r="M321" s="210"/>
      <c r="N321" s="210"/>
      <c r="O321" s="210"/>
      <c r="P321" s="210"/>
      <c r="Q321" s="210"/>
      <c r="R321" s="210"/>
      <c r="S321" s="210"/>
      <c r="T321" s="210"/>
      <c r="U321" s="210"/>
      <c r="V321" s="210"/>
      <c r="W321" s="210"/>
      <c r="X321" s="210"/>
      <c r="Y321" s="210"/>
    </row>
    <row r="322">
      <c r="A322" s="205" t="s">
        <v>399</v>
      </c>
      <c r="B322" s="205" t="s">
        <v>5384</v>
      </c>
      <c r="C322" s="280">
        <v>13.0</v>
      </c>
      <c r="D322" s="280">
        <v>2.0</v>
      </c>
      <c r="E322" s="280">
        <v>2.0</v>
      </c>
      <c r="F322" s="210"/>
      <c r="G322" s="210"/>
      <c r="H322" s="210"/>
      <c r="I322" s="210"/>
      <c r="J322" s="210"/>
      <c r="K322" s="210"/>
      <c r="L322" s="210"/>
      <c r="M322" s="210"/>
      <c r="N322" s="210"/>
      <c r="O322" s="210"/>
      <c r="P322" s="210"/>
      <c r="Q322" s="210"/>
      <c r="R322" s="210"/>
      <c r="S322" s="210"/>
      <c r="T322" s="210"/>
      <c r="U322" s="210"/>
      <c r="V322" s="210"/>
      <c r="W322" s="210"/>
      <c r="X322" s="210"/>
      <c r="Y322" s="210"/>
    </row>
    <row r="323">
      <c r="A323" s="205" t="s">
        <v>399</v>
      </c>
      <c r="B323" s="205" t="s">
        <v>5385</v>
      </c>
      <c r="C323" s="280">
        <v>211.0</v>
      </c>
      <c r="D323" s="280">
        <v>1.0</v>
      </c>
      <c r="E323" s="280">
        <v>22.0</v>
      </c>
      <c r="F323" s="210"/>
      <c r="G323" s="210"/>
      <c r="H323" s="210"/>
      <c r="I323" s="210"/>
      <c r="J323" s="210"/>
      <c r="K323" s="210"/>
      <c r="L323" s="210"/>
      <c r="M323" s="210"/>
      <c r="N323" s="210"/>
      <c r="O323" s="210"/>
      <c r="P323" s="210"/>
      <c r="Q323" s="210"/>
      <c r="R323" s="210"/>
      <c r="S323" s="210"/>
      <c r="T323" s="210"/>
      <c r="U323" s="210"/>
      <c r="V323" s="210"/>
      <c r="W323" s="210"/>
      <c r="X323" s="210"/>
      <c r="Y323" s="210"/>
    </row>
    <row r="324">
      <c r="A324" s="205" t="s">
        <v>476</v>
      </c>
      <c r="B324" s="205" t="s">
        <v>5385</v>
      </c>
      <c r="C324" s="280">
        <v>41.0</v>
      </c>
      <c r="D324" s="280">
        <v>2.0</v>
      </c>
      <c r="E324" s="280">
        <v>12.0</v>
      </c>
      <c r="F324" s="210"/>
      <c r="G324" s="210"/>
      <c r="H324" s="210"/>
      <c r="I324" s="210"/>
      <c r="J324" s="210"/>
      <c r="K324" s="210"/>
      <c r="L324" s="210"/>
      <c r="M324" s="210"/>
      <c r="N324" s="210"/>
      <c r="O324" s="210"/>
      <c r="P324" s="210"/>
      <c r="Q324" s="210"/>
      <c r="R324" s="210"/>
      <c r="S324" s="210"/>
      <c r="T324" s="210"/>
      <c r="U324" s="210"/>
      <c r="V324" s="210"/>
      <c r="W324" s="210"/>
      <c r="X324" s="210"/>
      <c r="Y324" s="210"/>
    </row>
    <row r="325">
      <c r="A325" s="205" t="s">
        <v>476</v>
      </c>
      <c r="B325" s="205" t="s">
        <v>5386</v>
      </c>
      <c r="C325" s="280">
        <v>44.0</v>
      </c>
      <c r="D325" s="280">
        <v>3.0</v>
      </c>
      <c r="E325" s="280">
        <v>12.0</v>
      </c>
      <c r="F325" s="210"/>
      <c r="G325" s="210"/>
      <c r="H325" s="210"/>
      <c r="I325" s="210"/>
      <c r="J325" s="210"/>
      <c r="K325" s="210"/>
      <c r="L325" s="210"/>
      <c r="M325" s="210"/>
      <c r="N325" s="210"/>
      <c r="O325" s="210"/>
      <c r="P325" s="210"/>
      <c r="Q325" s="210"/>
      <c r="R325" s="210"/>
      <c r="S325" s="210"/>
      <c r="T325" s="210"/>
      <c r="U325" s="210"/>
      <c r="V325" s="210"/>
      <c r="W325" s="210"/>
      <c r="X325" s="210"/>
      <c r="Y325" s="210"/>
    </row>
    <row r="326">
      <c r="A326" s="205" t="s">
        <v>476</v>
      </c>
      <c r="B326" s="205" t="s">
        <v>5387</v>
      </c>
      <c r="C326" s="280">
        <v>44.0</v>
      </c>
      <c r="D326" s="280">
        <v>4.0</v>
      </c>
      <c r="E326" s="280">
        <v>10.0</v>
      </c>
      <c r="F326" s="210"/>
      <c r="G326" s="210"/>
      <c r="H326" s="210"/>
      <c r="I326" s="210"/>
      <c r="J326" s="210"/>
      <c r="K326" s="210"/>
      <c r="L326" s="210"/>
      <c r="M326" s="210"/>
      <c r="N326" s="210"/>
      <c r="O326" s="210"/>
      <c r="P326" s="210"/>
      <c r="Q326" s="210"/>
      <c r="R326" s="210"/>
      <c r="S326" s="210"/>
      <c r="T326" s="210"/>
      <c r="U326" s="210"/>
      <c r="V326" s="210"/>
      <c r="W326" s="210"/>
      <c r="X326" s="210"/>
      <c r="Y326" s="210"/>
    </row>
    <row r="327">
      <c r="A327" s="205" t="s">
        <v>476</v>
      </c>
      <c r="B327" s="205" t="s">
        <v>5391</v>
      </c>
      <c r="C327" s="280">
        <v>42.0</v>
      </c>
      <c r="D327" s="280">
        <v>3.0</v>
      </c>
      <c r="E327" s="280">
        <v>10.0</v>
      </c>
      <c r="F327" s="210"/>
      <c r="G327" s="210"/>
      <c r="H327" s="210"/>
      <c r="I327" s="210"/>
      <c r="J327" s="210"/>
      <c r="K327" s="210"/>
      <c r="L327" s="210"/>
      <c r="M327" s="210"/>
      <c r="N327" s="210"/>
      <c r="O327" s="210"/>
      <c r="P327" s="210"/>
      <c r="Q327" s="210"/>
      <c r="R327" s="210"/>
      <c r="S327" s="210"/>
      <c r="T327" s="210"/>
      <c r="U327" s="210"/>
      <c r="V327" s="210"/>
      <c r="W327" s="210"/>
      <c r="X327" s="210"/>
      <c r="Y327" s="210"/>
    </row>
    <row r="328">
      <c r="A328" s="205" t="s">
        <v>476</v>
      </c>
      <c r="B328" s="205" t="s">
        <v>5392</v>
      </c>
      <c r="C328" s="280">
        <v>41.0</v>
      </c>
      <c r="D328" s="280">
        <v>3.0</v>
      </c>
      <c r="E328" s="280">
        <v>3.0</v>
      </c>
      <c r="F328" s="210"/>
      <c r="G328" s="210"/>
      <c r="H328" s="210"/>
      <c r="I328" s="210"/>
      <c r="J328" s="210"/>
      <c r="K328" s="210"/>
      <c r="L328" s="210"/>
      <c r="M328" s="210"/>
      <c r="N328" s="210"/>
      <c r="O328" s="210"/>
      <c r="P328" s="210"/>
      <c r="Q328" s="210"/>
      <c r="R328" s="210"/>
      <c r="S328" s="210"/>
      <c r="T328" s="210"/>
      <c r="U328" s="210"/>
      <c r="V328" s="210"/>
      <c r="W328" s="210"/>
      <c r="X328" s="210"/>
      <c r="Y328" s="210"/>
    </row>
    <row r="329">
      <c r="A329" s="205" t="s">
        <v>476</v>
      </c>
      <c r="B329" s="205" t="s">
        <v>5389</v>
      </c>
      <c r="C329" s="280">
        <v>9.0</v>
      </c>
      <c r="D329" s="280">
        <v>1.0</v>
      </c>
      <c r="E329" s="280">
        <v>2.0</v>
      </c>
      <c r="F329" s="210"/>
      <c r="G329" s="210"/>
      <c r="H329" s="210"/>
      <c r="I329" s="210"/>
      <c r="J329" s="210"/>
      <c r="K329" s="210"/>
      <c r="L329" s="210"/>
      <c r="M329" s="210"/>
      <c r="N329" s="210"/>
      <c r="O329" s="210"/>
      <c r="P329" s="210"/>
      <c r="Q329" s="210"/>
      <c r="R329" s="210"/>
      <c r="S329" s="210"/>
      <c r="T329" s="210"/>
      <c r="U329" s="210"/>
      <c r="V329" s="210"/>
      <c r="W329" s="210"/>
      <c r="X329" s="210"/>
      <c r="Y329" s="210"/>
    </row>
    <row r="330">
      <c r="A330" s="205" t="s">
        <v>650</v>
      </c>
      <c r="B330" s="205" t="s">
        <v>5384</v>
      </c>
      <c r="C330" s="280">
        <v>26.0</v>
      </c>
      <c r="D330" s="280">
        <v>1.0</v>
      </c>
      <c r="E330" s="280">
        <v>0.0</v>
      </c>
      <c r="F330" s="210"/>
      <c r="G330" s="210"/>
      <c r="H330" s="210"/>
      <c r="I330" s="210"/>
      <c r="J330" s="210"/>
      <c r="K330" s="210"/>
      <c r="L330" s="210"/>
      <c r="M330" s="210"/>
      <c r="N330" s="210"/>
      <c r="O330" s="210"/>
      <c r="P330" s="210"/>
      <c r="Q330" s="210"/>
      <c r="R330" s="210"/>
      <c r="S330" s="210"/>
      <c r="T330" s="210"/>
      <c r="U330" s="210"/>
      <c r="V330" s="210"/>
      <c r="W330" s="210"/>
      <c r="X330" s="210"/>
      <c r="Y330" s="210"/>
    </row>
    <row r="331">
      <c r="A331" s="205" t="s">
        <v>650</v>
      </c>
      <c r="B331" s="205" t="s">
        <v>5385</v>
      </c>
      <c r="C331" s="280">
        <v>99.0</v>
      </c>
      <c r="D331" s="280">
        <v>4.0</v>
      </c>
      <c r="E331" s="280">
        <v>14.0</v>
      </c>
      <c r="F331" s="210"/>
      <c r="G331" s="210"/>
      <c r="H331" s="210"/>
      <c r="I331" s="210"/>
      <c r="J331" s="210"/>
      <c r="K331" s="210"/>
      <c r="L331" s="210"/>
      <c r="M331" s="210"/>
      <c r="N331" s="210"/>
      <c r="O331" s="210"/>
      <c r="P331" s="210"/>
      <c r="Q331" s="210"/>
      <c r="R331" s="210"/>
      <c r="S331" s="210"/>
      <c r="T331" s="210"/>
      <c r="U331" s="210"/>
      <c r="V331" s="210"/>
      <c r="W331" s="210"/>
      <c r="X331" s="210"/>
      <c r="Y331" s="210"/>
    </row>
    <row r="332">
      <c r="A332" s="205" t="s">
        <v>650</v>
      </c>
      <c r="B332" s="205" t="s">
        <v>5386</v>
      </c>
      <c r="C332" s="280">
        <v>10.0</v>
      </c>
      <c r="D332" s="280">
        <v>1.0</v>
      </c>
      <c r="E332" s="280">
        <v>6.0</v>
      </c>
      <c r="F332" s="210"/>
      <c r="G332" s="210"/>
      <c r="H332" s="210"/>
      <c r="I332" s="210"/>
      <c r="J332" s="210"/>
      <c r="K332" s="210"/>
      <c r="L332" s="210"/>
      <c r="M332" s="210"/>
      <c r="N332" s="210"/>
      <c r="O332" s="210"/>
      <c r="P332" s="210"/>
      <c r="Q332" s="210"/>
      <c r="R332" s="210"/>
      <c r="S332" s="210"/>
      <c r="T332" s="210"/>
      <c r="U332" s="210"/>
      <c r="V332" s="210"/>
      <c r="W332" s="210"/>
      <c r="X332" s="210"/>
      <c r="Y332" s="210"/>
    </row>
    <row r="333">
      <c r="A333" s="205" t="s">
        <v>650</v>
      </c>
      <c r="B333" s="205" t="s">
        <v>5387</v>
      </c>
      <c r="C333" s="280">
        <v>35.0</v>
      </c>
      <c r="D333" s="280">
        <v>2.0</v>
      </c>
      <c r="E333" s="280">
        <v>10.0</v>
      </c>
      <c r="F333" s="210"/>
      <c r="G333" s="210"/>
      <c r="H333" s="210"/>
      <c r="I333" s="210"/>
      <c r="J333" s="210"/>
      <c r="K333" s="210"/>
      <c r="L333" s="210"/>
      <c r="M333" s="210"/>
      <c r="N333" s="210"/>
      <c r="O333" s="210"/>
      <c r="P333" s="210"/>
      <c r="Q333" s="210"/>
      <c r="R333" s="210"/>
      <c r="S333" s="210"/>
      <c r="T333" s="210"/>
      <c r="U333" s="210"/>
      <c r="V333" s="210"/>
      <c r="W333" s="210"/>
      <c r="X333" s="210"/>
      <c r="Y333" s="210"/>
    </row>
    <row r="334">
      <c r="A334" s="205" t="s">
        <v>650</v>
      </c>
      <c r="B334" s="205" t="s">
        <v>5391</v>
      </c>
      <c r="C334" s="280">
        <v>44.0</v>
      </c>
      <c r="D334" s="280">
        <v>2.0</v>
      </c>
      <c r="E334" s="280">
        <v>7.0</v>
      </c>
      <c r="F334" s="210"/>
      <c r="G334" s="210"/>
      <c r="H334" s="210"/>
      <c r="I334" s="210"/>
      <c r="J334" s="210"/>
      <c r="K334" s="210"/>
      <c r="L334" s="210"/>
      <c r="M334" s="210"/>
      <c r="N334" s="210"/>
      <c r="O334" s="210"/>
      <c r="P334" s="210"/>
      <c r="Q334" s="210"/>
      <c r="R334" s="210"/>
      <c r="S334" s="210"/>
      <c r="T334" s="210"/>
      <c r="U334" s="210"/>
      <c r="V334" s="210"/>
      <c r="W334" s="210"/>
      <c r="X334" s="210"/>
      <c r="Y334" s="210"/>
    </row>
    <row r="335">
      <c r="A335" s="205" t="s">
        <v>149</v>
      </c>
      <c r="B335" s="205" t="s">
        <v>5384</v>
      </c>
      <c r="C335" s="280">
        <v>3.0</v>
      </c>
      <c r="D335" s="280">
        <v>1.0</v>
      </c>
      <c r="E335" s="280">
        <v>0.0</v>
      </c>
      <c r="F335" s="210"/>
      <c r="G335" s="210"/>
      <c r="H335" s="210"/>
      <c r="I335" s="210"/>
      <c r="J335" s="210"/>
      <c r="K335" s="210"/>
      <c r="L335" s="210"/>
      <c r="M335" s="210"/>
      <c r="N335" s="210"/>
      <c r="O335" s="210"/>
      <c r="P335" s="210"/>
      <c r="Q335" s="210"/>
      <c r="R335" s="210"/>
      <c r="S335" s="210"/>
      <c r="T335" s="210"/>
      <c r="U335" s="210"/>
      <c r="V335" s="210"/>
      <c r="W335" s="210"/>
      <c r="X335" s="210"/>
      <c r="Y335" s="210"/>
    </row>
    <row r="336">
      <c r="A336" s="205" t="s">
        <v>149</v>
      </c>
      <c r="B336" s="205" t="s">
        <v>5386</v>
      </c>
      <c r="C336" s="280">
        <v>7.0</v>
      </c>
      <c r="D336" s="280">
        <v>1.0</v>
      </c>
      <c r="E336" s="280">
        <v>1.0</v>
      </c>
      <c r="F336" s="210"/>
      <c r="G336" s="210"/>
      <c r="H336" s="210"/>
      <c r="I336" s="210"/>
      <c r="J336" s="210"/>
      <c r="K336" s="210"/>
      <c r="L336" s="210"/>
      <c r="M336" s="210"/>
      <c r="N336" s="210"/>
      <c r="O336" s="210"/>
      <c r="P336" s="210"/>
      <c r="Q336" s="210"/>
      <c r="R336" s="210"/>
      <c r="S336" s="210"/>
      <c r="T336" s="210"/>
      <c r="U336" s="210"/>
      <c r="V336" s="210"/>
      <c r="W336" s="210"/>
      <c r="X336" s="210"/>
      <c r="Y336" s="210"/>
    </row>
    <row r="337">
      <c r="A337" s="205" t="s">
        <v>751</v>
      </c>
      <c r="B337" s="205" t="s">
        <v>5384</v>
      </c>
      <c r="C337" s="280">
        <v>20.0</v>
      </c>
      <c r="D337" s="280">
        <v>2.0</v>
      </c>
      <c r="E337" s="280">
        <v>4.0</v>
      </c>
      <c r="F337" s="210"/>
      <c r="G337" s="210"/>
      <c r="H337" s="210"/>
      <c r="I337" s="210"/>
      <c r="J337" s="210"/>
      <c r="K337" s="210"/>
      <c r="L337" s="210"/>
      <c r="M337" s="210"/>
      <c r="N337" s="210"/>
      <c r="O337" s="210"/>
      <c r="P337" s="210"/>
      <c r="Q337" s="210"/>
      <c r="R337" s="210"/>
      <c r="S337" s="210"/>
      <c r="T337" s="210"/>
      <c r="U337" s="210"/>
      <c r="V337" s="210"/>
      <c r="W337" s="210"/>
      <c r="X337" s="210"/>
      <c r="Y337" s="210"/>
    </row>
    <row r="338">
      <c r="A338" s="205" t="s">
        <v>751</v>
      </c>
      <c r="B338" s="205" t="s">
        <v>5385</v>
      </c>
      <c r="C338" s="280">
        <v>114.0</v>
      </c>
      <c r="D338" s="280">
        <v>4.0</v>
      </c>
      <c r="E338" s="280">
        <v>13.0</v>
      </c>
      <c r="F338" s="210"/>
      <c r="G338" s="210"/>
      <c r="H338" s="210"/>
      <c r="I338" s="210"/>
      <c r="J338" s="210"/>
      <c r="K338" s="210"/>
      <c r="L338" s="210"/>
      <c r="M338" s="210"/>
      <c r="N338" s="210"/>
      <c r="O338" s="210"/>
      <c r="P338" s="210"/>
      <c r="Q338" s="210"/>
      <c r="R338" s="210"/>
      <c r="S338" s="210"/>
      <c r="T338" s="210"/>
      <c r="U338" s="210"/>
      <c r="V338" s="210"/>
      <c r="W338" s="210"/>
      <c r="X338" s="210"/>
      <c r="Y338" s="210"/>
    </row>
    <row r="339">
      <c r="A339" s="205" t="s">
        <v>751</v>
      </c>
      <c r="B339" s="205" t="s">
        <v>5386</v>
      </c>
      <c r="C339" s="280">
        <v>45.0</v>
      </c>
      <c r="D339" s="280">
        <v>4.0</v>
      </c>
      <c r="E339" s="280">
        <v>7.0</v>
      </c>
      <c r="F339" s="210"/>
      <c r="G339" s="210"/>
      <c r="H339" s="210"/>
      <c r="I339" s="210"/>
      <c r="J339" s="210"/>
      <c r="K339" s="210"/>
      <c r="L339" s="210"/>
      <c r="M339" s="210"/>
      <c r="N339" s="210"/>
      <c r="O339" s="210"/>
      <c r="P339" s="210"/>
      <c r="Q339" s="210"/>
      <c r="R339" s="210"/>
      <c r="S339" s="210"/>
      <c r="T339" s="210"/>
      <c r="U339" s="210"/>
      <c r="V339" s="210"/>
      <c r="W339" s="210"/>
      <c r="X339" s="210"/>
      <c r="Y339" s="210"/>
    </row>
    <row r="340">
      <c r="A340" s="205" t="s">
        <v>751</v>
      </c>
      <c r="B340" s="205" t="s">
        <v>5387</v>
      </c>
      <c r="C340" s="280">
        <v>23.0</v>
      </c>
      <c r="D340" s="280">
        <v>1.0</v>
      </c>
      <c r="E340" s="280">
        <v>3.0</v>
      </c>
      <c r="F340" s="210"/>
      <c r="G340" s="210"/>
      <c r="H340" s="210"/>
      <c r="I340" s="210"/>
      <c r="J340" s="210"/>
      <c r="K340" s="210"/>
      <c r="L340" s="210"/>
      <c r="M340" s="210"/>
      <c r="N340" s="210"/>
      <c r="O340" s="210"/>
      <c r="P340" s="210"/>
      <c r="Q340" s="210"/>
      <c r="R340" s="210"/>
      <c r="S340" s="210"/>
      <c r="T340" s="210"/>
      <c r="U340" s="210"/>
      <c r="V340" s="210"/>
      <c r="W340" s="210"/>
      <c r="X340" s="210"/>
      <c r="Y340" s="210"/>
    </row>
    <row r="341">
      <c r="A341" s="205" t="s">
        <v>751</v>
      </c>
      <c r="B341" s="205" t="s">
        <v>5388</v>
      </c>
      <c r="C341" s="280">
        <v>43.0</v>
      </c>
      <c r="D341" s="280">
        <v>1.0</v>
      </c>
      <c r="E341" s="280">
        <v>1.0</v>
      </c>
      <c r="F341" s="210"/>
      <c r="G341" s="210"/>
      <c r="H341" s="210"/>
      <c r="I341" s="210"/>
      <c r="J341" s="210"/>
      <c r="K341" s="210"/>
      <c r="L341" s="210"/>
      <c r="M341" s="210"/>
      <c r="N341" s="210"/>
      <c r="O341" s="210"/>
      <c r="P341" s="210"/>
      <c r="Q341" s="210"/>
      <c r="R341" s="210"/>
      <c r="S341" s="210"/>
      <c r="T341" s="210"/>
      <c r="U341" s="210"/>
      <c r="V341" s="210"/>
      <c r="W341" s="210"/>
      <c r="X341" s="210"/>
      <c r="Y341" s="210"/>
    </row>
    <row r="342">
      <c r="A342" s="205" t="s">
        <v>751</v>
      </c>
      <c r="B342" s="205" t="s">
        <v>5389</v>
      </c>
      <c r="C342" s="280">
        <v>118.0</v>
      </c>
      <c r="D342" s="280">
        <v>1.0</v>
      </c>
      <c r="E342" s="280">
        <v>16.0</v>
      </c>
      <c r="F342" s="210"/>
      <c r="G342" s="210"/>
      <c r="H342" s="210"/>
      <c r="I342" s="210"/>
      <c r="J342" s="210"/>
      <c r="K342" s="210"/>
      <c r="L342" s="210"/>
      <c r="M342" s="210"/>
      <c r="N342" s="210"/>
      <c r="O342" s="210"/>
      <c r="P342" s="210"/>
      <c r="Q342" s="210"/>
      <c r="R342" s="210"/>
      <c r="S342" s="210"/>
      <c r="T342" s="210"/>
      <c r="U342" s="210"/>
      <c r="V342" s="210"/>
      <c r="W342" s="210"/>
      <c r="X342" s="210"/>
      <c r="Y342" s="210"/>
    </row>
    <row r="343">
      <c r="A343" s="205" t="s">
        <v>751</v>
      </c>
      <c r="B343" s="205" t="s">
        <v>5390</v>
      </c>
      <c r="C343" s="280">
        <v>157.0</v>
      </c>
      <c r="D343" s="280">
        <v>1.0</v>
      </c>
      <c r="E343" s="280">
        <v>17.0</v>
      </c>
      <c r="F343" s="210"/>
      <c r="G343" s="210"/>
      <c r="H343" s="210"/>
      <c r="I343" s="210"/>
      <c r="J343" s="210"/>
      <c r="K343" s="210"/>
      <c r="L343" s="210"/>
      <c r="M343" s="210"/>
      <c r="N343" s="210"/>
      <c r="O343" s="210"/>
      <c r="P343" s="210"/>
      <c r="Q343" s="210"/>
      <c r="R343" s="210"/>
      <c r="S343" s="210"/>
      <c r="T343" s="210"/>
      <c r="U343" s="210"/>
      <c r="V343" s="210"/>
      <c r="W343" s="210"/>
      <c r="X343" s="210"/>
      <c r="Y343" s="210"/>
    </row>
    <row r="344">
      <c r="A344" s="205" t="s">
        <v>453</v>
      </c>
      <c r="B344" s="205" t="s">
        <v>5383</v>
      </c>
      <c r="C344" s="280">
        <v>19.0</v>
      </c>
      <c r="D344" s="280">
        <v>1.0</v>
      </c>
      <c r="E344" s="280">
        <v>3.0</v>
      </c>
      <c r="F344" s="210"/>
      <c r="G344" s="210"/>
      <c r="H344" s="210"/>
      <c r="I344" s="210"/>
      <c r="J344" s="210"/>
      <c r="K344" s="210"/>
      <c r="L344" s="210"/>
      <c r="M344" s="210"/>
      <c r="N344" s="210"/>
      <c r="O344" s="210"/>
      <c r="P344" s="210"/>
      <c r="Q344" s="210"/>
      <c r="R344" s="210"/>
      <c r="S344" s="210"/>
      <c r="T344" s="210"/>
      <c r="U344" s="210"/>
      <c r="V344" s="210"/>
      <c r="W344" s="210"/>
      <c r="X344" s="210"/>
      <c r="Y344" s="210"/>
    </row>
    <row r="345">
      <c r="A345" s="205" t="s">
        <v>453</v>
      </c>
      <c r="B345" s="205" t="s">
        <v>5384</v>
      </c>
      <c r="C345" s="280">
        <v>44.0</v>
      </c>
      <c r="D345" s="280">
        <v>5.0</v>
      </c>
      <c r="E345" s="280">
        <v>6.0</v>
      </c>
      <c r="F345" s="210"/>
      <c r="G345" s="210"/>
      <c r="H345" s="210"/>
      <c r="I345" s="210"/>
      <c r="J345" s="210"/>
      <c r="K345" s="210"/>
      <c r="L345" s="210"/>
      <c r="M345" s="210"/>
      <c r="N345" s="210"/>
      <c r="O345" s="210"/>
      <c r="P345" s="210"/>
      <c r="Q345" s="210"/>
      <c r="R345" s="210"/>
      <c r="S345" s="210"/>
      <c r="T345" s="210"/>
      <c r="U345" s="210"/>
      <c r="V345" s="210"/>
      <c r="W345" s="210"/>
      <c r="X345" s="210"/>
      <c r="Y345" s="210"/>
    </row>
    <row r="346">
      <c r="A346" s="205" t="s">
        <v>379</v>
      </c>
      <c r="B346" s="205" t="s">
        <v>5384</v>
      </c>
      <c r="C346" s="280">
        <v>268.0</v>
      </c>
      <c r="D346" s="280">
        <v>1.0</v>
      </c>
      <c r="E346" s="280">
        <v>33.0</v>
      </c>
      <c r="F346" s="210"/>
      <c r="G346" s="210"/>
      <c r="H346" s="210"/>
      <c r="I346" s="210"/>
      <c r="J346" s="210"/>
      <c r="K346" s="210"/>
      <c r="L346" s="210"/>
      <c r="M346" s="210"/>
      <c r="N346" s="210"/>
      <c r="O346" s="210"/>
      <c r="P346" s="210"/>
      <c r="Q346" s="210"/>
      <c r="R346" s="210"/>
      <c r="S346" s="210"/>
      <c r="T346" s="210"/>
      <c r="U346" s="210"/>
      <c r="V346" s="210"/>
      <c r="W346" s="210"/>
      <c r="X346" s="210"/>
      <c r="Y346" s="210"/>
    </row>
    <row r="347">
      <c r="A347" s="205" t="s">
        <v>379</v>
      </c>
      <c r="B347" s="205" t="s">
        <v>5385</v>
      </c>
      <c r="C347" s="280">
        <v>35.0</v>
      </c>
      <c r="D347" s="280">
        <v>1.0</v>
      </c>
      <c r="E347" s="280">
        <v>2.0</v>
      </c>
      <c r="F347" s="210"/>
      <c r="G347" s="210"/>
      <c r="H347" s="210"/>
      <c r="I347" s="210"/>
      <c r="J347" s="210"/>
      <c r="K347" s="210"/>
      <c r="L347" s="210"/>
      <c r="M347" s="210"/>
      <c r="N347" s="210"/>
      <c r="O347" s="210"/>
      <c r="P347" s="210"/>
      <c r="Q347" s="210"/>
      <c r="R347" s="210"/>
      <c r="S347" s="210"/>
      <c r="T347" s="210"/>
      <c r="U347" s="210"/>
      <c r="V347" s="210"/>
      <c r="W347" s="210"/>
      <c r="X347" s="210"/>
      <c r="Y347" s="210"/>
    </row>
    <row r="348">
      <c r="A348" s="205" t="s">
        <v>379</v>
      </c>
      <c r="B348" s="205" t="s">
        <v>5387</v>
      </c>
      <c r="C348" s="280">
        <v>13.0</v>
      </c>
      <c r="D348" s="280">
        <v>1.0</v>
      </c>
      <c r="E348" s="280">
        <v>4.0</v>
      </c>
      <c r="F348" s="210"/>
      <c r="G348" s="210"/>
      <c r="H348" s="210"/>
      <c r="I348" s="210"/>
      <c r="J348" s="210"/>
      <c r="K348" s="210"/>
      <c r="L348" s="210"/>
      <c r="M348" s="210"/>
      <c r="N348" s="210"/>
      <c r="O348" s="210"/>
      <c r="P348" s="210"/>
      <c r="Q348" s="210"/>
      <c r="R348" s="210"/>
      <c r="S348" s="210"/>
      <c r="T348" s="210"/>
      <c r="U348" s="210"/>
      <c r="V348" s="210"/>
      <c r="W348" s="210"/>
      <c r="X348" s="210"/>
      <c r="Y348" s="210"/>
    </row>
    <row r="349">
      <c r="A349" s="205" t="s">
        <v>379</v>
      </c>
      <c r="B349" s="205" t="s">
        <v>5391</v>
      </c>
      <c r="C349" s="280">
        <v>23.0</v>
      </c>
      <c r="D349" s="280">
        <v>2.0</v>
      </c>
      <c r="E349" s="280">
        <v>5.0</v>
      </c>
      <c r="F349" s="210"/>
      <c r="G349" s="210"/>
      <c r="H349" s="210"/>
      <c r="I349" s="210"/>
      <c r="J349" s="210"/>
      <c r="K349" s="210"/>
      <c r="L349" s="210"/>
      <c r="M349" s="210"/>
      <c r="N349" s="210"/>
      <c r="O349" s="210"/>
      <c r="P349" s="210"/>
      <c r="Q349" s="210"/>
      <c r="R349" s="210"/>
      <c r="S349" s="210"/>
      <c r="T349" s="210"/>
      <c r="U349" s="210"/>
      <c r="V349" s="210"/>
      <c r="W349" s="210"/>
      <c r="X349" s="210"/>
      <c r="Y349" s="210"/>
    </row>
    <row r="350">
      <c r="A350" s="205" t="s">
        <v>379</v>
      </c>
      <c r="B350" s="205" t="s">
        <v>5392</v>
      </c>
      <c r="C350" s="280">
        <v>11.0</v>
      </c>
      <c r="D350" s="280">
        <v>1.0</v>
      </c>
      <c r="E350" s="280">
        <v>3.0</v>
      </c>
      <c r="F350" s="210"/>
      <c r="G350" s="210"/>
      <c r="H350" s="210"/>
      <c r="I350" s="210"/>
      <c r="J350" s="210"/>
      <c r="K350" s="210"/>
      <c r="L350" s="210"/>
      <c r="M350" s="210"/>
      <c r="N350" s="210"/>
      <c r="O350" s="210"/>
      <c r="P350" s="210"/>
      <c r="Q350" s="210"/>
      <c r="R350" s="210"/>
      <c r="S350" s="210"/>
      <c r="T350" s="210"/>
      <c r="U350" s="210"/>
      <c r="V350" s="210"/>
      <c r="W350" s="210"/>
      <c r="X350" s="210"/>
      <c r="Y350" s="210"/>
    </row>
    <row r="351">
      <c r="A351" s="205" t="s">
        <v>276</v>
      </c>
      <c r="B351" s="205" t="s">
        <v>5384</v>
      </c>
      <c r="C351" s="280">
        <v>18.0</v>
      </c>
      <c r="D351" s="280">
        <v>2.0</v>
      </c>
      <c r="E351" s="280">
        <v>4.0</v>
      </c>
      <c r="F351" s="210"/>
      <c r="G351" s="210"/>
      <c r="H351" s="210"/>
      <c r="I351" s="210"/>
      <c r="J351" s="210"/>
      <c r="K351" s="210"/>
      <c r="L351" s="210"/>
      <c r="M351" s="210"/>
      <c r="N351" s="210"/>
      <c r="O351" s="210"/>
      <c r="P351" s="210"/>
      <c r="Q351" s="210"/>
      <c r="R351" s="210"/>
      <c r="S351" s="210"/>
      <c r="T351" s="210"/>
      <c r="U351" s="210"/>
      <c r="V351" s="210"/>
      <c r="W351" s="210"/>
      <c r="X351" s="210"/>
      <c r="Y351" s="210"/>
    </row>
    <row r="352">
      <c r="A352" s="205" t="s">
        <v>276</v>
      </c>
      <c r="B352" s="205" t="s">
        <v>5385</v>
      </c>
      <c r="C352" s="280">
        <v>9.0</v>
      </c>
      <c r="D352" s="280">
        <v>2.0</v>
      </c>
      <c r="E352" s="280">
        <v>3.0</v>
      </c>
      <c r="F352" s="210"/>
      <c r="G352" s="210"/>
      <c r="H352" s="210"/>
      <c r="I352" s="210"/>
      <c r="J352" s="210"/>
      <c r="K352" s="210"/>
      <c r="L352" s="210"/>
      <c r="M352" s="210"/>
      <c r="N352" s="210"/>
      <c r="O352" s="210"/>
      <c r="P352" s="210"/>
      <c r="Q352" s="210"/>
      <c r="R352" s="210"/>
      <c r="S352" s="210"/>
      <c r="T352" s="210"/>
      <c r="U352" s="210"/>
      <c r="V352" s="210"/>
      <c r="W352" s="210"/>
      <c r="X352" s="210"/>
      <c r="Y352" s="210"/>
    </row>
    <row r="353">
      <c r="A353" s="205" t="s">
        <v>276</v>
      </c>
      <c r="B353" s="205" t="s">
        <v>5386</v>
      </c>
      <c r="C353" s="280">
        <v>5.0</v>
      </c>
      <c r="D353" s="280">
        <v>1.0</v>
      </c>
      <c r="E353" s="280">
        <v>1.0</v>
      </c>
      <c r="F353" s="210"/>
      <c r="G353" s="210"/>
      <c r="H353" s="210"/>
      <c r="I353" s="210"/>
      <c r="J353" s="210"/>
      <c r="K353" s="210"/>
      <c r="L353" s="210"/>
      <c r="M353" s="210"/>
      <c r="N353" s="210"/>
      <c r="O353" s="210"/>
      <c r="P353" s="210"/>
      <c r="Q353" s="210"/>
      <c r="R353" s="210"/>
      <c r="S353" s="210"/>
      <c r="T353" s="210"/>
      <c r="U353" s="210"/>
      <c r="V353" s="210"/>
      <c r="W353" s="210"/>
      <c r="X353" s="210"/>
      <c r="Y353" s="210"/>
    </row>
    <row r="354">
      <c r="A354" s="205" t="s">
        <v>363</v>
      </c>
      <c r="B354" s="205" t="s">
        <v>5384</v>
      </c>
      <c r="C354" s="280">
        <v>29.0</v>
      </c>
      <c r="D354" s="280">
        <v>2.0</v>
      </c>
      <c r="E354" s="280">
        <v>3.0</v>
      </c>
      <c r="F354" s="210"/>
      <c r="G354" s="210"/>
      <c r="H354" s="210"/>
      <c r="I354" s="210"/>
      <c r="J354" s="210"/>
      <c r="K354" s="210"/>
      <c r="L354" s="210"/>
      <c r="M354" s="210"/>
      <c r="N354" s="210"/>
      <c r="O354" s="210"/>
      <c r="P354" s="210"/>
      <c r="Q354" s="210"/>
      <c r="R354" s="210"/>
      <c r="S354" s="210"/>
      <c r="T354" s="210"/>
      <c r="U354" s="210"/>
      <c r="V354" s="210"/>
      <c r="W354" s="210"/>
      <c r="X354" s="210"/>
      <c r="Y354" s="210"/>
    </row>
    <row r="355">
      <c r="A355" s="205" t="s">
        <v>363</v>
      </c>
      <c r="B355" s="205" t="s">
        <v>5385</v>
      </c>
      <c r="C355" s="280">
        <v>79.0</v>
      </c>
      <c r="D355" s="280">
        <v>4.0</v>
      </c>
      <c r="E355" s="280">
        <v>5.0</v>
      </c>
      <c r="F355" s="210"/>
      <c r="G355" s="210"/>
      <c r="H355" s="210"/>
      <c r="I355" s="210"/>
      <c r="J355" s="210"/>
      <c r="K355" s="210"/>
      <c r="L355" s="210"/>
      <c r="M355" s="210"/>
      <c r="N355" s="210"/>
      <c r="O355" s="210"/>
      <c r="P355" s="210"/>
      <c r="Q355" s="210"/>
      <c r="R355" s="210"/>
      <c r="S355" s="210"/>
      <c r="T355" s="210"/>
      <c r="U355" s="210"/>
      <c r="V355" s="210"/>
      <c r="W355" s="210"/>
      <c r="X355" s="210"/>
      <c r="Y355" s="210"/>
    </row>
    <row r="356">
      <c r="A356" s="205" t="s">
        <v>820</v>
      </c>
      <c r="B356" s="205" t="s">
        <v>5383</v>
      </c>
      <c r="C356" s="280">
        <v>17.0</v>
      </c>
      <c r="D356" s="280">
        <v>1.0</v>
      </c>
      <c r="E356" s="280">
        <v>4.0</v>
      </c>
      <c r="F356" s="210"/>
      <c r="G356" s="210"/>
      <c r="H356" s="210"/>
      <c r="I356" s="210"/>
      <c r="J356" s="210"/>
      <c r="K356" s="210"/>
      <c r="L356" s="210"/>
      <c r="M356" s="210"/>
      <c r="N356" s="210"/>
      <c r="O356" s="210"/>
      <c r="P356" s="210"/>
      <c r="Q356" s="210"/>
      <c r="R356" s="210"/>
      <c r="S356" s="210"/>
      <c r="T356" s="210"/>
      <c r="U356" s="210"/>
      <c r="V356" s="210"/>
      <c r="W356" s="210"/>
      <c r="X356" s="210"/>
      <c r="Y356" s="210"/>
    </row>
    <row r="357">
      <c r="A357" s="205" t="s">
        <v>820</v>
      </c>
      <c r="B357" s="205" t="s">
        <v>5384</v>
      </c>
      <c r="C357" s="280">
        <v>25.0</v>
      </c>
      <c r="D357" s="280">
        <v>2.0</v>
      </c>
      <c r="E357" s="280">
        <v>5.0</v>
      </c>
      <c r="F357" s="210"/>
      <c r="G357" s="210"/>
      <c r="H357" s="210"/>
      <c r="I357" s="210"/>
      <c r="J357" s="210"/>
      <c r="K357" s="210"/>
      <c r="L357" s="210"/>
      <c r="M357" s="210"/>
      <c r="N357" s="210"/>
      <c r="O357" s="210"/>
      <c r="P357" s="210"/>
      <c r="Q357" s="210"/>
      <c r="R357" s="210"/>
      <c r="S357" s="210"/>
      <c r="T357" s="210"/>
      <c r="U357" s="210"/>
      <c r="V357" s="210"/>
      <c r="W357" s="210"/>
      <c r="X357" s="210"/>
      <c r="Y357" s="210"/>
    </row>
    <row r="358">
      <c r="A358" s="205" t="s">
        <v>820</v>
      </c>
      <c r="B358" s="205" t="s">
        <v>5385</v>
      </c>
      <c r="C358" s="280">
        <v>11.0</v>
      </c>
      <c r="D358" s="280">
        <v>1.0</v>
      </c>
      <c r="E358" s="280">
        <v>2.0</v>
      </c>
      <c r="F358" s="210"/>
      <c r="G358" s="210"/>
      <c r="H358" s="210"/>
      <c r="I358" s="210"/>
      <c r="J358" s="210"/>
      <c r="K358" s="210"/>
      <c r="L358" s="210"/>
      <c r="M358" s="210"/>
      <c r="N358" s="210"/>
      <c r="O358" s="210"/>
      <c r="P358" s="210"/>
      <c r="Q358" s="210"/>
      <c r="R358" s="210"/>
      <c r="S358" s="210"/>
      <c r="T358" s="210"/>
      <c r="U358" s="210"/>
      <c r="V358" s="210"/>
      <c r="W358" s="210"/>
      <c r="X358" s="210"/>
      <c r="Y358" s="210"/>
    </row>
    <row r="359">
      <c r="A359" s="205" t="s">
        <v>820</v>
      </c>
      <c r="B359" s="205" t="s">
        <v>5386</v>
      </c>
      <c r="C359" s="280">
        <v>46.0</v>
      </c>
      <c r="D359" s="280">
        <v>2.0</v>
      </c>
      <c r="E359" s="280">
        <v>3.0</v>
      </c>
      <c r="F359" s="210"/>
      <c r="G359" s="210"/>
      <c r="H359" s="210"/>
      <c r="I359" s="210"/>
      <c r="J359" s="210"/>
      <c r="K359" s="210"/>
      <c r="L359" s="210"/>
      <c r="M359" s="210"/>
      <c r="N359" s="210"/>
      <c r="O359" s="210"/>
      <c r="P359" s="210"/>
      <c r="Q359" s="210"/>
      <c r="R359" s="210"/>
      <c r="S359" s="210"/>
      <c r="T359" s="210"/>
      <c r="U359" s="210"/>
      <c r="V359" s="210"/>
      <c r="W359" s="210"/>
      <c r="X359" s="210"/>
      <c r="Y359" s="210"/>
    </row>
    <row r="360">
      <c r="A360" s="205" t="s">
        <v>820</v>
      </c>
      <c r="B360" s="205" t="s">
        <v>5387</v>
      </c>
      <c r="C360" s="280">
        <v>20.0</v>
      </c>
      <c r="D360" s="280">
        <v>1.0</v>
      </c>
      <c r="E360" s="280">
        <v>6.0</v>
      </c>
      <c r="F360" s="210"/>
      <c r="G360" s="210"/>
      <c r="H360" s="210"/>
      <c r="I360" s="210"/>
      <c r="J360" s="210"/>
      <c r="K360" s="210"/>
      <c r="L360" s="210"/>
      <c r="M360" s="210"/>
      <c r="N360" s="210"/>
      <c r="O360" s="210"/>
      <c r="P360" s="210"/>
      <c r="Q360" s="210"/>
      <c r="R360" s="210"/>
      <c r="S360" s="210"/>
      <c r="T360" s="210"/>
      <c r="U360" s="210"/>
      <c r="V360" s="210"/>
      <c r="W360" s="210"/>
      <c r="X360" s="210"/>
      <c r="Y360" s="210"/>
    </row>
    <row r="361">
      <c r="A361" s="205" t="s">
        <v>820</v>
      </c>
      <c r="B361" s="205" t="s">
        <v>5388</v>
      </c>
      <c r="C361" s="280">
        <v>82.0</v>
      </c>
      <c r="D361" s="280">
        <v>3.0</v>
      </c>
      <c r="E361" s="280">
        <v>17.0</v>
      </c>
      <c r="F361" s="210"/>
      <c r="G361" s="210"/>
      <c r="H361" s="210"/>
      <c r="I361" s="210"/>
      <c r="J361" s="210"/>
      <c r="K361" s="210"/>
      <c r="L361" s="210"/>
      <c r="M361" s="210"/>
      <c r="N361" s="210"/>
      <c r="O361" s="210"/>
      <c r="P361" s="210"/>
      <c r="Q361" s="210"/>
      <c r="R361" s="210"/>
      <c r="S361" s="210"/>
      <c r="T361" s="210"/>
      <c r="U361" s="210"/>
      <c r="V361" s="210"/>
      <c r="W361" s="210"/>
      <c r="X361" s="210"/>
      <c r="Y361" s="210"/>
    </row>
    <row r="362">
      <c r="A362" s="205" t="s">
        <v>820</v>
      </c>
      <c r="B362" s="205" t="s">
        <v>5392</v>
      </c>
      <c r="C362" s="280">
        <v>28.0</v>
      </c>
      <c r="D362" s="280">
        <v>1.0</v>
      </c>
      <c r="E362" s="280">
        <v>5.0</v>
      </c>
      <c r="F362" s="210"/>
      <c r="G362" s="210"/>
      <c r="H362" s="210"/>
      <c r="I362" s="210"/>
      <c r="J362" s="210"/>
      <c r="K362" s="210"/>
      <c r="L362" s="210"/>
      <c r="M362" s="210"/>
      <c r="N362" s="210"/>
      <c r="O362" s="210"/>
      <c r="P362" s="210"/>
      <c r="Q362" s="210"/>
      <c r="R362" s="210"/>
      <c r="S362" s="210"/>
      <c r="T362" s="210"/>
      <c r="U362" s="210"/>
      <c r="V362" s="210"/>
      <c r="W362" s="210"/>
      <c r="X362" s="210"/>
      <c r="Y362" s="210"/>
    </row>
    <row r="363">
      <c r="A363" s="205" t="s">
        <v>820</v>
      </c>
      <c r="B363" s="205" t="s">
        <v>5389</v>
      </c>
      <c r="C363" s="280">
        <v>9.0</v>
      </c>
      <c r="D363" s="280">
        <v>1.0</v>
      </c>
      <c r="E363" s="280">
        <v>2.0</v>
      </c>
      <c r="F363" s="210"/>
      <c r="G363" s="210"/>
      <c r="H363" s="210"/>
      <c r="I363" s="210"/>
      <c r="J363" s="210"/>
      <c r="K363" s="210"/>
      <c r="L363" s="210"/>
      <c r="M363" s="210"/>
      <c r="N363" s="210"/>
      <c r="O363" s="210"/>
      <c r="P363" s="210"/>
      <c r="Q363" s="210"/>
      <c r="R363" s="210"/>
      <c r="S363" s="210"/>
      <c r="T363" s="210"/>
      <c r="U363" s="210"/>
      <c r="V363" s="210"/>
      <c r="W363" s="210"/>
      <c r="X363" s="210"/>
      <c r="Y363" s="210"/>
    </row>
    <row r="364">
      <c r="A364" s="205" t="s">
        <v>820</v>
      </c>
      <c r="B364" s="205" t="s">
        <v>5390</v>
      </c>
      <c r="C364" s="280">
        <v>37.0</v>
      </c>
      <c r="D364" s="280">
        <v>2.0</v>
      </c>
      <c r="E364" s="280">
        <v>9.0</v>
      </c>
      <c r="F364" s="210"/>
      <c r="G364" s="210"/>
      <c r="H364" s="210"/>
      <c r="I364" s="210"/>
      <c r="J364" s="210"/>
      <c r="K364" s="210"/>
      <c r="L364" s="210"/>
      <c r="M364" s="210"/>
      <c r="N364" s="210"/>
      <c r="O364" s="210"/>
      <c r="P364" s="210"/>
      <c r="Q364" s="210"/>
      <c r="R364" s="210"/>
      <c r="S364" s="210"/>
      <c r="T364" s="210"/>
      <c r="U364" s="210"/>
      <c r="V364" s="210"/>
      <c r="W364" s="210"/>
      <c r="X364" s="210"/>
      <c r="Y364" s="210"/>
    </row>
    <row r="365">
      <c r="A365" s="205" t="s">
        <v>597</v>
      </c>
      <c r="B365" s="205" t="s">
        <v>5384</v>
      </c>
      <c r="C365" s="280">
        <v>5.0</v>
      </c>
      <c r="D365" s="280">
        <v>1.0</v>
      </c>
      <c r="E365" s="280">
        <v>0.0</v>
      </c>
      <c r="F365" s="210"/>
      <c r="G365" s="210"/>
      <c r="H365" s="210"/>
      <c r="I365" s="210"/>
      <c r="J365" s="210"/>
      <c r="K365" s="210"/>
      <c r="L365" s="210"/>
      <c r="M365" s="210"/>
      <c r="N365" s="210"/>
      <c r="O365" s="210"/>
      <c r="P365" s="210"/>
      <c r="Q365" s="210"/>
      <c r="R365" s="210"/>
      <c r="S365" s="210"/>
      <c r="T365" s="210"/>
      <c r="U365" s="210"/>
      <c r="V365" s="210"/>
      <c r="W365" s="210"/>
      <c r="X365" s="210"/>
      <c r="Y365" s="210"/>
    </row>
    <row r="366">
      <c r="A366" s="205" t="s">
        <v>597</v>
      </c>
      <c r="B366" s="205" t="s">
        <v>5385</v>
      </c>
      <c r="C366" s="280">
        <v>2.0</v>
      </c>
      <c r="D366" s="280">
        <v>1.0</v>
      </c>
      <c r="E366" s="280">
        <v>1.0</v>
      </c>
      <c r="F366" s="210"/>
      <c r="G366" s="210"/>
      <c r="H366" s="210"/>
      <c r="I366" s="210"/>
      <c r="J366" s="210"/>
      <c r="K366" s="210"/>
      <c r="L366" s="210"/>
      <c r="M366" s="210"/>
      <c r="N366" s="210"/>
      <c r="O366" s="210"/>
      <c r="P366" s="210"/>
      <c r="Q366" s="210"/>
      <c r="R366" s="210"/>
      <c r="S366" s="210"/>
      <c r="T366" s="210"/>
      <c r="U366" s="210"/>
      <c r="V366" s="210"/>
      <c r="W366" s="210"/>
      <c r="X366" s="210"/>
      <c r="Y366" s="210"/>
    </row>
    <row r="367">
      <c r="A367" s="205" t="s">
        <v>597</v>
      </c>
      <c r="B367" s="205" t="s">
        <v>5386</v>
      </c>
      <c r="C367" s="280">
        <v>51.0</v>
      </c>
      <c r="D367" s="280">
        <v>2.0</v>
      </c>
      <c r="E367" s="280">
        <v>12.0</v>
      </c>
      <c r="F367" s="210"/>
      <c r="G367" s="210"/>
      <c r="H367" s="210"/>
      <c r="I367" s="210"/>
      <c r="J367" s="210"/>
      <c r="K367" s="210"/>
      <c r="L367" s="210"/>
      <c r="M367" s="210"/>
      <c r="N367" s="210"/>
      <c r="O367" s="210"/>
      <c r="P367" s="210"/>
      <c r="Q367" s="210"/>
      <c r="R367" s="210"/>
      <c r="S367" s="210"/>
      <c r="T367" s="210"/>
      <c r="U367" s="210"/>
      <c r="V367" s="210"/>
      <c r="W367" s="210"/>
      <c r="X367" s="210"/>
      <c r="Y367" s="210"/>
    </row>
    <row r="368">
      <c r="A368" s="205" t="s">
        <v>215</v>
      </c>
      <c r="B368" s="205" t="s">
        <v>5384</v>
      </c>
      <c r="C368" s="280">
        <v>12.0</v>
      </c>
      <c r="D368" s="280">
        <v>1.0</v>
      </c>
      <c r="E368" s="280">
        <v>3.0</v>
      </c>
      <c r="F368" s="210"/>
      <c r="G368" s="210"/>
      <c r="H368" s="210"/>
      <c r="I368" s="210"/>
      <c r="J368" s="210"/>
      <c r="K368" s="210"/>
      <c r="L368" s="210"/>
      <c r="M368" s="210"/>
      <c r="N368" s="210"/>
      <c r="O368" s="210"/>
      <c r="P368" s="210"/>
      <c r="Q368" s="210"/>
      <c r="R368" s="210"/>
      <c r="S368" s="210"/>
      <c r="T368" s="210"/>
      <c r="U368" s="210"/>
      <c r="V368" s="210"/>
      <c r="W368" s="210"/>
      <c r="X368" s="210"/>
      <c r="Y368" s="210"/>
    </row>
    <row r="369">
      <c r="A369" s="205" t="s">
        <v>215</v>
      </c>
      <c r="B369" s="205" t="s">
        <v>5388</v>
      </c>
      <c r="C369" s="280">
        <v>7.0</v>
      </c>
      <c r="D369" s="280">
        <v>1.0</v>
      </c>
      <c r="E369" s="280">
        <v>1.0</v>
      </c>
      <c r="F369" s="210"/>
      <c r="G369" s="210"/>
      <c r="H369" s="210"/>
      <c r="I369" s="210"/>
      <c r="J369" s="210"/>
      <c r="K369" s="210"/>
      <c r="L369" s="210"/>
      <c r="M369" s="210"/>
      <c r="N369" s="210"/>
      <c r="O369" s="210"/>
      <c r="P369" s="210"/>
      <c r="Q369" s="210"/>
      <c r="R369" s="210"/>
      <c r="S369" s="210"/>
      <c r="T369" s="210"/>
      <c r="U369" s="210"/>
      <c r="V369" s="210"/>
      <c r="W369" s="210"/>
      <c r="X369" s="210"/>
      <c r="Y369" s="210"/>
    </row>
    <row r="370">
      <c r="A370" s="205" t="s">
        <v>458</v>
      </c>
      <c r="B370" s="205" t="s">
        <v>5383</v>
      </c>
      <c r="C370" s="280">
        <v>42.0</v>
      </c>
      <c r="D370" s="280">
        <v>2.0</v>
      </c>
      <c r="E370" s="280">
        <v>3.0</v>
      </c>
      <c r="F370" s="210"/>
      <c r="G370" s="210"/>
      <c r="H370" s="210"/>
      <c r="I370" s="210"/>
      <c r="J370" s="210"/>
      <c r="K370" s="210"/>
      <c r="L370" s="210"/>
      <c r="M370" s="210"/>
      <c r="N370" s="210"/>
      <c r="O370" s="210"/>
      <c r="P370" s="210"/>
      <c r="Q370" s="210"/>
      <c r="R370" s="210"/>
      <c r="S370" s="210"/>
      <c r="T370" s="210"/>
      <c r="U370" s="210"/>
      <c r="V370" s="210"/>
      <c r="W370" s="210"/>
      <c r="X370" s="210"/>
      <c r="Y370" s="210"/>
    </row>
    <row r="371">
      <c r="A371" s="205" t="s">
        <v>458</v>
      </c>
      <c r="B371" s="205" t="s">
        <v>5384</v>
      </c>
      <c r="C371" s="280">
        <v>23.0</v>
      </c>
      <c r="D371" s="280">
        <v>1.0</v>
      </c>
      <c r="E371" s="280">
        <v>4.0</v>
      </c>
      <c r="F371" s="210"/>
      <c r="G371" s="210"/>
      <c r="H371" s="210"/>
      <c r="I371" s="210"/>
      <c r="J371" s="210"/>
      <c r="K371" s="210"/>
      <c r="L371" s="210"/>
      <c r="M371" s="210"/>
      <c r="N371" s="210"/>
      <c r="O371" s="210"/>
      <c r="P371" s="210"/>
      <c r="Q371" s="210"/>
      <c r="R371" s="210"/>
      <c r="S371" s="210"/>
      <c r="T371" s="210"/>
      <c r="U371" s="210"/>
      <c r="V371" s="210"/>
      <c r="W371" s="210"/>
      <c r="X371" s="210"/>
      <c r="Y371" s="210"/>
    </row>
    <row r="372">
      <c r="A372" s="205" t="s">
        <v>458</v>
      </c>
      <c r="B372" s="205" t="s">
        <v>5385</v>
      </c>
      <c r="C372" s="280">
        <v>30.0</v>
      </c>
      <c r="D372" s="280">
        <v>2.0</v>
      </c>
      <c r="E372" s="280">
        <v>6.0</v>
      </c>
      <c r="F372" s="210"/>
      <c r="G372" s="210"/>
      <c r="H372" s="210"/>
      <c r="I372" s="210"/>
      <c r="J372" s="210"/>
      <c r="K372" s="210"/>
      <c r="L372" s="210"/>
      <c r="M372" s="210"/>
      <c r="N372" s="210"/>
      <c r="O372" s="210"/>
      <c r="P372" s="210"/>
      <c r="Q372" s="210"/>
      <c r="R372" s="210"/>
      <c r="S372" s="210"/>
      <c r="T372" s="210"/>
      <c r="U372" s="210"/>
      <c r="V372" s="210"/>
      <c r="W372" s="210"/>
      <c r="X372" s="210"/>
      <c r="Y372" s="210"/>
    </row>
    <row r="373">
      <c r="A373" s="205" t="s">
        <v>236</v>
      </c>
      <c r="B373" s="205" t="s">
        <v>5384</v>
      </c>
      <c r="C373" s="280">
        <v>61.0</v>
      </c>
      <c r="D373" s="280">
        <v>4.0</v>
      </c>
      <c r="E373" s="280">
        <v>12.0</v>
      </c>
      <c r="F373" s="210"/>
      <c r="G373" s="210"/>
      <c r="H373" s="210"/>
      <c r="I373" s="210"/>
      <c r="J373" s="210"/>
      <c r="K373" s="210"/>
      <c r="L373" s="210"/>
      <c r="M373" s="210"/>
      <c r="N373" s="210"/>
      <c r="O373" s="210"/>
      <c r="P373" s="210"/>
      <c r="Q373" s="210"/>
      <c r="R373" s="210"/>
      <c r="S373" s="210"/>
      <c r="T373" s="210"/>
      <c r="U373" s="210"/>
      <c r="V373" s="210"/>
      <c r="W373" s="210"/>
      <c r="X373" s="210"/>
      <c r="Y373" s="210"/>
    </row>
    <row r="374">
      <c r="A374" s="205" t="s">
        <v>236</v>
      </c>
      <c r="B374" s="205" t="s">
        <v>5385</v>
      </c>
      <c r="C374" s="280">
        <v>4.0</v>
      </c>
      <c r="D374" s="280">
        <v>1.0</v>
      </c>
      <c r="E374" s="280">
        <v>1.0</v>
      </c>
      <c r="F374" s="210"/>
      <c r="G374" s="210"/>
      <c r="H374" s="210"/>
      <c r="I374" s="210"/>
      <c r="J374" s="210"/>
      <c r="K374" s="210"/>
      <c r="L374" s="210"/>
      <c r="M374" s="210"/>
      <c r="N374" s="210"/>
      <c r="O374" s="210"/>
      <c r="P374" s="210"/>
      <c r="Q374" s="210"/>
      <c r="R374" s="210"/>
      <c r="S374" s="210"/>
      <c r="T374" s="210"/>
      <c r="U374" s="210"/>
      <c r="V374" s="210"/>
      <c r="W374" s="210"/>
      <c r="X374" s="210"/>
      <c r="Y374" s="210"/>
    </row>
    <row r="375">
      <c r="A375" s="205" t="s">
        <v>236</v>
      </c>
      <c r="B375" s="205" t="s">
        <v>5387</v>
      </c>
      <c r="C375" s="280">
        <v>7.0</v>
      </c>
      <c r="D375" s="280">
        <v>1.0</v>
      </c>
      <c r="E375" s="280">
        <v>1.0</v>
      </c>
      <c r="F375" s="210"/>
      <c r="G375" s="210"/>
      <c r="H375" s="210"/>
      <c r="I375" s="210"/>
      <c r="J375" s="210"/>
      <c r="K375" s="210"/>
      <c r="L375" s="210"/>
      <c r="M375" s="210"/>
      <c r="N375" s="210"/>
      <c r="O375" s="210"/>
      <c r="P375" s="210"/>
      <c r="Q375" s="210"/>
      <c r="R375" s="210"/>
      <c r="S375" s="210"/>
      <c r="T375" s="210"/>
      <c r="U375" s="210"/>
      <c r="V375" s="210"/>
      <c r="W375" s="210"/>
      <c r="X375" s="210"/>
      <c r="Y375" s="210"/>
    </row>
    <row r="376">
      <c r="A376" s="205" t="s">
        <v>236</v>
      </c>
      <c r="B376" s="205" t="s">
        <v>5388</v>
      </c>
      <c r="C376" s="280">
        <v>95.0</v>
      </c>
      <c r="D376" s="280">
        <v>2.0</v>
      </c>
      <c r="E376" s="280">
        <v>13.0</v>
      </c>
      <c r="F376" s="210"/>
      <c r="G376" s="210"/>
      <c r="H376" s="210"/>
      <c r="I376" s="210"/>
      <c r="J376" s="210"/>
      <c r="K376" s="210"/>
      <c r="L376" s="210"/>
      <c r="M376" s="210"/>
      <c r="N376" s="210"/>
      <c r="O376" s="210"/>
      <c r="P376" s="210"/>
      <c r="Q376" s="210"/>
      <c r="R376" s="210"/>
      <c r="S376" s="210"/>
      <c r="T376" s="210"/>
      <c r="U376" s="210"/>
      <c r="V376" s="210"/>
      <c r="W376" s="210"/>
      <c r="X376" s="210"/>
      <c r="Y376" s="210"/>
    </row>
    <row r="377">
      <c r="A377" s="205" t="s">
        <v>187</v>
      </c>
      <c r="B377" s="205" t="s">
        <v>5383</v>
      </c>
      <c r="C377" s="280">
        <v>6.0</v>
      </c>
      <c r="D377" s="280">
        <v>1.0</v>
      </c>
      <c r="E377" s="280">
        <v>0.0</v>
      </c>
      <c r="F377" s="210"/>
      <c r="G377" s="210"/>
      <c r="H377" s="210"/>
      <c r="I377" s="210"/>
      <c r="J377" s="210"/>
      <c r="K377" s="210"/>
      <c r="L377" s="210"/>
      <c r="M377" s="210"/>
      <c r="N377" s="210"/>
      <c r="O377" s="210"/>
      <c r="P377" s="210"/>
      <c r="Q377" s="210"/>
      <c r="R377" s="210"/>
      <c r="S377" s="210"/>
      <c r="T377" s="210"/>
      <c r="U377" s="210"/>
      <c r="V377" s="210"/>
      <c r="W377" s="210"/>
      <c r="X377" s="210"/>
      <c r="Y377" s="210"/>
    </row>
    <row r="378">
      <c r="A378" s="205" t="s">
        <v>187</v>
      </c>
      <c r="B378" s="205" t="s">
        <v>5384</v>
      </c>
      <c r="C378" s="280">
        <v>43.0</v>
      </c>
      <c r="D378" s="280">
        <v>3.0</v>
      </c>
      <c r="E378" s="280">
        <v>10.0</v>
      </c>
      <c r="F378" s="210"/>
      <c r="G378" s="210"/>
      <c r="H378" s="210"/>
      <c r="I378" s="210"/>
      <c r="J378" s="210"/>
      <c r="K378" s="210"/>
      <c r="L378" s="210"/>
      <c r="M378" s="210"/>
      <c r="N378" s="210"/>
      <c r="O378" s="210"/>
      <c r="P378" s="210"/>
      <c r="Q378" s="210"/>
      <c r="R378" s="210"/>
      <c r="S378" s="210"/>
      <c r="T378" s="210"/>
      <c r="U378" s="210"/>
      <c r="V378" s="210"/>
      <c r="W378" s="210"/>
      <c r="X378" s="210"/>
      <c r="Y378" s="210"/>
    </row>
    <row r="379">
      <c r="A379" s="205" t="s">
        <v>187</v>
      </c>
      <c r="B379" s="205" t="s">
        <v>5385</v>
      </c>
      <c r="C379" s="280">
        <v>94.0</v>
      </c>
      <c r="D379" s="280">
        <v>5.0</v>
      </c>
      <c r="E379" s="280">
        <v>23.0</v>
      </c>
      <c r="F379" s="210"/>
      <c r="G379" s="210"/>
      <c r="H379" s="210"/>
      <c r="I379" s="210"/>
      <c r="J379" s="210"/>
      <c r="K379" s="210"/>
      <c r="L379" s="210"/>
      <c r="M379" s="210"/>
      <c r="N379" s="210"/>
      <c r="O379" s="210"/>
      <c r="P379" s="210"/>
      <c r="Q379" s="210"/>
      <c r="R379" s="210"/>
      <c r="S379" s="210"/>
      <c r="T379" s="210"/>
      <c r="U379" s="210"/>
      <c r="V379" s="210"/>
      <c r="W379" s="210"/>
      <c r="X379" s="210"/>
      <c r="Y379" s="210"/>
    </row>
    <row r="380">
      <c r="A380" s="205" t="s">
        <v>187</v>
      </c>
      <c r="B380" s="205" t="s">
        <v>5386</v>
      </c>
      <c r="C380" s="280">
        <v>28.0</v>
      </c>
      <c r="D380" s="280">
        <v>1.0</v>
      </c>
      <c r="E380" s="280">
        <v>6.0</v>
      </c>
      <c r="F380" s="210"/>
      <c r="G380" s="210"/>
      <c r="H380" s="210"/>
      <c r="I380" s="210"/>
      <c r="J380" s="210"/>
      <c r="K380" s="210"/>
      <c r="L380" s="210"/>
      <c r="M380" s="210"/>
      <c r="N380" s="210"/>
      <c r="O380" s="210"/>
      <c r="P380" s="210"/>
      <c r="Q380" s="210"/>
      <c r="R380" s="210"/>
      <c r="S380" s="210"/>
      <c r="T380" s="210"/>
      <c r="U380" s="210"/>
      <c r="V380" s="210"/>
      <c r="W380" s="210"/>
      <c r="X380" s="210"/>
      <c r="Y380" s="210"/>
    </row>
    <row r="381">
      <c r="A381" s="205" t="s">
        <v>187</v>
      </c>
      <c r="B381" s="205" t="s">
        <v>5387</v>
      </c>
      <c r="C381" s="280">
        <v>160.0</v>
      </c>
      <c r="D381" s="280">
        <v>5.0</v>
      </c>
      <c r="E381" s="280">
        <v>22.0</v>
      </c>
      <c r="F381" s="210"/>
      <c r="G381" s="210"/>
      <c r="H381" s="210"/>
      <c r="I381" s="210"/>
      <c r="J381" s="210"/>
      <c r="K381" s="210"/>
      <c r="L381" s="210"/>
      <c r="M381" s="210"/>
      <c r="N381" s="210"/>
      <c r="O381" s="210"/>
      <c r="P381" s="210"/>
      <c r="Q381" s="210"/>
      <c r="R381" s="210"/>
      <c r="S381" s="210"/>
      <c r="T381" s="210"/>
      <c r="U381" s="210"/>
      <c r="V381" s="210"/>
      <c r="W381" s="210"/>
      <c r="X381" s="210"/>
      <c r="Y381" s="210"/>
    </row>
    <row r="382">
      <c r="A382" s="205" t="s">
        <v>187</v>
      </c>
      <c r="B382" s="205" t="s">
        <v>5388</v>
      </c>
      <c r="C382" s="280">
        <v>27.0</v>
      </c>
      <c r="D382" s="280">
        <v>2.0</v>
      </c>
      <c r="E382" s="280">
        <v>4.0</v>
      </c>
      <c r="F382" s="210"/>
      <c r="G382" s="210"/>
      <c r="H382" s="210"/>
      <c r="I382" s="210"/>
      <c r="J382" s="210"/>
      <c r="K382" s="210"/>
      <c r="L382" s="210"/>
      <c r="M382" s="210"/>
      <c r="N382" s="210"/>
      <c r="O382" s="210"/>
      <c r="P382" s="210"/>
      <c r="Q382" s="210"/>
      <c r="R382" s="210"/>
      <c r="S382" s="210"/>
      <c r="T382" s="210"/>
      <c r="U382" s="210"/>
      <c r="V382" s="210"/>
      <c r="W382" s="210"/>
      <c r="X382" s="210"/>
      <c r="Y382" s="210"/>
    </row>
    <row r="383">
      <c r="A383" s="205" t="s">
        <v>187</v>
      </c>
      <c r="B383" s="205" t="s">
        <v>5391</v>
      </c>
      <c r="C383" s="280">
        <v>24.0</v>
      </c>
      <c r="D383" s="280">
        <v>2.0</v>
      </c>
      <c r="E383" s="280">
        <v>3.0</v>
      </c>
      <c r="F383" s="210"/>
      <c r="G383" s="210"/>
      <c r="H383" s="210"/>
      <c r="I383" s="210"/>
      <c r="J383" s="210"/>
      <c r="K383" s="210"/>
      <c r="L383" s="210"/>
      <c r="M383" s="210"/>
      <c r="N383" s="210"/>
      <c r="O383" s="210"/>
      <c r="P383" s="210"/>
      <c r="Q383" s="210"/>
      <c r="R383" s="210"/>
      <c r="S383" s="210"/>
      <c r="T383" s="210"/>
      <c r="U383" s="210"/>
      <c r="V383" s="210"/>
      <c r="W383" s="210"/>
      <c r="X383" s="210"/>
      <c r="Y383" s="210"/>
    </row>
    <row r="384">
      <c r="A384" s="205" t="s">
        <v>821</v>
      </c>
      <c r="B384" s="205" t="s">
        <v>5384</v>
      </c>
      <c r="C384" s="280">
        <v>48.0</v>
      </c>
      <c r="D384" s="280">
        <v>1.0</v>
      </c>
      <c r="E384" s="280">
        <v>7.0</v>
      </c>
      <c r="F384" s="210"/>
      <c r="G384" s="210"/>
      <c r="H384" s="210"/>
      <c r="I384" s="210"/>
      <c r="J384" s="210"/>
      <c r="K384" s="210"/>
      <c r="L384" s="210"/>
      <c r="M384" s="210"/>
      <c r="N384" s="210"/>
      <c r="O384" s="210"/>
      <c r="P384" s="210"/>
      <c r="Q384" s="210"/>
      <c r="R384" s="210"/>
      <c r="S384" s="210"/>
      <c r="T384" s="210"/>
      <c r="U384" s="210"/>
      <c r="V384" s="210"/>
      <c r="W384" s="210"/>
      <c r="X384" s="210"/>
      <c r="Y384" s="210"/>
    </row>
    <row r="385">
      <c r="A385" s="205" t="s">
        <v>821</v>
      </c>
      <c r="B385" s="205" t="s">
        <v>5385</v>
      </c>
      <c r="C385" s="280">
        <v>70.0</v>
      </c>
      <c r="D385" s="280">
        <v>2.0</v>
      </c>
      <c r="E385" s="280">
        <v>11.0</v>
      </c>
      <c r="F385" s="210"/>
      <c r="G385" s="210"/>
      <c r="H385" s="210"/>
      <c r="I385" s="210"/>
      <c r="J385" s="210"/>
      <c r="K385" s="210"/>
      <c r="L385" s="210"/>
      <c r="M385" s="210"/>
      <c r="N385" s="210"/>
      <c r="O385" s="210"/>
      <c r="P385" s="210"/>
      <c r="Q385" s="210"/>
      <c r="R385" s="210"/>
      <c r="S385" s="210"/>
      <c r="T385" s="210"/>
      <c r="U385" s="210"/>
      <c r="V385" s="210"/>
      <c r="W385" s="210"/>
      <c r="X385" s="210"/>
      <c r="Y385" s="210"/>
    </row>
    <row r="386">
      <c r="A386" s="205" t="s">
        <v>821</v>
      </c>
      <c r="B386" s="205" t="s">
        <v>5386</v>
      </c>
      <c r="C386" s="280">
        <v>7.0</v>
      </c>
      <c r="D386" s="280">
        <v>1.0</v>
      </c>
      <c r="E386" s="280">
        <v>2.0</v>
      </c>
      <c r="F386" s="210"/>
      <c r="G386" s="210"/>
      <c r="H386" s="210"/>
      <c r="I386" s="210"/>
      <c r="J386" s="210"/>
      <c r="K386" s="210"/>
      <c r="L386" s="210"/>
      <c r="M386" s="210"/>
      <c r="N386" s="210"/>
      <c r="O386" s="210"/>
      <c r="P386" s="210"/>
      <c r="Q386" s="210"/>
      <c r="R386" s="210"/>
      <c r="S386" s="210"/>
      <c r="T386" s="210"/>
      <c r="U386" s="210"/>
      <c r="V386" s="210"/>
      <c r="W386" s="210"/>
      <c r="X386" s="210"/>
      <c r="Y386" s="210"/>
    </row>
    <row r="387">
      <c r="A387" s="205" t="s">
        <v>821</v>
      </c>
      <c r="B387" s="205" t="s">
        <v>5387</v>
      </c>
      <c r="C387" s="280">
        <v>50.0</v>
      </c>
      <c r="D387" s="280">
        <v>2.0</v>
      </c>
      <c r="E387" s="280">
        <v>10.0</v>
      </c>
      <c r="F387" s="210"/>
      <c r="G387" s="210"/>
      <c r="H387" s="210"/>
      <c r="I387" s="210"/>
      <c r="J387" s="210"/>
      <c r="K387" s="210"/>
      <c r="L387" s="210"/>
      <c r="M387" s="210"/>
      <c r="N387" s="210"/>
      <c r="O387" s="210"/>
      <c r="P387" s="210"/>
      <c r="Q387" s="210"/>
      <c r="R387" s="210"/>
      <c r="S387" s="210"/>
      <c r="T387" s="210"/>
      <c r="U387" s="210"/>
      <c r="V387" s="210"/>
      <c r="W387" s="210"/>
      <c r="X387" s="210"/>
      <c r="Y387" s="210"/>
    </row>
    <row r="388">
      <c r="A388" s="205" t="s">
        <v>821</v>
      </c>
      <c r="B388" s="205" t="s">
        <v>5388</v>
      </c>
      <c r="C388" s="280">
        <v>92.0</v>
      </c>
      <c r="D388" s="280">
        <v>6.0</v>
      </c>
      <c r="E388" s="280">
        <v>19.0</v>
      </c>
      <c r="F388" s="210"/>
      <c r="G388" s="210"/>
      <c r="H388" s="210"/>
      <c r="I388" s="210"/>
      <c r="J388" s="210"/>
      <c r="K388" s="210"/>
      <c r="L388" s="210"/>
      <c r="M388" s="210"/>
      <c r="N388" s="210"/>
      <c r="O388" s="210"/>
      <c r="P388" s="210"/>
      <c r="Q388" s="210"/>
      <c r="R388" s="210"/>
      <c r="S388" s="210"/>
      <c r="T388" s="210"/>
      <c r="U388" s="210"/>
      <c r="V388" s="210"/>
      <c r="W388" s="210"/>
      <c r="X388" s="210"/>
      <c r="Y388" s="210"/>
    </row>
    <row r="389">
      <c r="A389" s="205" t="s">
        <v>821</v>
      </c>
      <c r="B389" s="205" t="s">
        <v>5391</v>
      </c>
      <c r="C389" s="280">
        <v>225.0</v>
      </c>
      <c r="D389" s="280">
        <v>2.0</v>
      </c>
      <c r="E389" s="280">
        <v>40.0</v>
      </c>
      <c r="F389" s="210"/>
      <c r="G389" s="210"/>
      <c r="H389" s="210"/>
      <c r="I389" s="210"/>
      <c r="J389" s="210"/>
      <c r="K389" s="210"/>
      <c r="L389" s="210"/>
      <c r="M389" s="210"/>
      <c r="N389" s="210"/>
      <c r="O389" s="210"/>
      <c r="P389" s="210"/>
      <c r="Q389" s="210"/>
      <c r="R389" s="210"/>
      <c r="S389" s="210"/>
      <c r="T389" s="210"/>
      <c r="U389" s="210"/>
      <c r="V389" s="210"/>
      <c r="W389" s="210"/>
      <c r="X389" s="210"/>
      <c r="Y389" s="210"/>
    </row>
    <row r="390">
      <c r="A390" s="205" t="s">
        <v>821</v>
      </c>
      <c r="B390" s="205" t="s">
        <v>5392</v>
      </c>
      <c r="C390" s="280">
        <v>56.0</v>
      </c>
      <c r="D390" s="280">
        <v>3.0</v>
      </c>
      <c r="E390" s="280">
        <v>12.0</v>
      </c>
      <c r="F390" s="210"/>
      <c r="G390" s="210"/>
      <c r="H390" s="210"/>
      <c r="I390" s="210"/>
      <c r="J390" s="210"/>
      <c r="K390" s="210"/>
      <c r="L390" s="210"/>
      <c r="M390" s="210"/>
      <c r="N390" s="210"/>
      <c r="O390" s="210"/>
      <c r="P390" s="210"/>
      <c r="Q390" s="210"/>
      <c r="R390" s="210"/>
      <c r="S390" s="210"/>
      <c r="T390" s="210"/>
      <c r="U390" s="210"/>
      <c r="V390" s="210"/>
      <c r="W390" s="210"/>
      <c r="X390" s="210"/>
      <c r="Y390" s="210"/>
    </row>
    <row r="391">
      <c r="A391" s="205" t="s">
        <v>821</v>
      </c>
      <c r="B391" s="205" t="s">
        <v>5390</v>
      </c>
      <c r="C391" s="280">
        <v>32.0</v>
      </c>
      <c r="D391" s="280">
        <v>1.0</v>
      </c>
      <c r="E391" s="280">
        <v>8.0</v>
      </c>
      <c r="F391" s="210"/>
      <c r="G391" s="210"/>
      <c r="H391" s="210"/>
      <c r="I391" s="210"/>
      <c r="J391" s="210"/>
      <c r="K391" s="210"/>
      <c r="L391" s="210"/>
      <c r="M391" s="210"/>
      <c r="N391" s="210"/>
      <c r="O391" s="210"/>
      <c r="P391" s="210"/>
      <c r="Q391" s="210"/>
      <c r="R391" s="210"/>
      <c r="S391" s="210"/>
      <c r="T391" s="210"/>
      <c r="U391" s="210"/>
      <c r="V391" s="210"/>
      <c r="W391" s="210"/>
      <c r="X391" s="210"/>
      <c r="Y391" s="210"/>
    </row>
    <row r="392">
      <c r="A392" s="205" t="s">
        <v>424</v>
      </c>
      <c r="B392" s="205" t="s">
        <v>5385</v>
      </c>
      <c r="C392" s="280">
        <v>7.0</v>
      </c>
      <c r="D392" s="280">
        <v>1.0</v>
      </c>
      <c r="E392" s="280">
        <v>2.0</v>
      </c>
      <c r="F392" s="210"/>
      <c r="G392" s="210"/>
      <c r="H392" s="210"/>
      <c r="I392" s="210"/>
      <c r="J392" s="210"/>
      <c r="K392" s="210"/>
      <c r="L392" s="210"/>
      <c r="M392" s="210"/>
      <c r="N392" s="210"/>
      <c r="O392" s="210"/>
      <c r="P392" s="210"/>
      <c r="Q392" s="210"/>
      <c r="R392" s="210"/>
      <c r="S392" s="210"/>
      <c r="T392" s="210"/>
      <c r="U392" s="210"/>
      <c r="V392" s="210"/>
      <c r="W392" s="210"/>
      <c r="X392" s="210"/>
      <c r="Y392" s="210"/>
    </row>
    <row r="393">
      <c r="A393" s="205" t="s">
        <v>424</v>
      </c>
      <c r="B393" s="205" t="s">
        <v>5392</v>
      </c>
      <c r="C393" s="280">
        <v>2.0</v>
      </c>
      <c r="D393" s="280">
        <v>1.0</v>
      </c>
      <c r="E393" s="280">
        <v>1.0</v>
      </c>
      <c r="F393" s="210"/>
      <c r="G393" s="210"/>
      <c r="H393" s="210"/>
      <c r="I393" s="210"/>
      <c r="J393" s="210"/>
      <c r="K393" s="210"/>
      <c r="L393" s="210"/>
      <c r="M393" s="210"/>
      <c r="N393" s="210"/>
      <c r="O393" s="210"/>
      <c r="P393" s="210"/>
      <c r="Q393" s="210"/>
      <c r="R393" s="210"/>
      <c r="S393" s="210"/>
      <c r="T393" s="210"/>
      <c r="U393" s="210"/>
      <c r="V393" s="210"/>
      <c r="W393" s="210"/>
      <c r="X393" s="210"/>
      <c r="Y393" s="210"/>
    </row>
    <row r="394">
      <c r="A394" s="205" t="s">
        <v>424</v>
      </c>
      <c r="B394" s="205" t="s">
        <v>5390</v>
      </c>
      <c r="C394" s="280">
        <v>97.0</v>
      </c>
      <c r="D394" s="280">
        <v>1.0</v>
      </c>
      <c r="E394" s="280">
        <v>12.0</v>
      </c>
      <c r="F394" s="210"/>
      <c r="G394" s="210"/>
      <c r="H394" s="210"/>
      <c r="I394" s="210"/>
      <c r="J394" s="210"/>
      <c r="K394" s="210"/>
      <c r="L394" s="210"/>
      <c r="M394" s="210"/>
      <c r="N394" s="210"/>
      <c r="O394" s="210"/>
      <c r="P394" s="210"/>
      <c r="Q394" s="210"/>
      <c r="R394" s="210"/>
      <c r="S394" s="210"/>
      <c r="T394" s="210"/>
      <c r="U394" s="210"/>
      <c r="V394" s="210"/>
      <c r="W394" s="210"/>
      <c r="X394" s="210"/>
      <c r="Y394" s="210"/>
    </row>
    <row r="395">
      <c r="A395" s="205" t="s">
        <v>865</v>
      </c>
      <c r="B395" s="205" t="s">
        <v>5383</v>
      </c>
      <c r="C395" s="280">
        <v>28.0</v>
      </c>
      <c r="D395" s="280">
        <v>1.0</v>
      </c>
      <c r="E395" s="280">
        <v>3.0</v>
      </c>
      <c r="F395" s="210"/>
      <c r="G395" s="210"/>
      <c r="H395" s="210"/>
      <c r="I395" s="210"/>
      <c r="J395" s="210"/>
      <c r="K395" s="210"/>
      <c r="L395" s="210"/>
      <c r="M395" s="210"/>
      <c r="N395" s="210"/>
      <c r="O395" s="210"/>
      <c r="P395" s="210"/>
      <c r="Q395" s="210"/>
      <c r="R395" s="210"/>
      <c r="S395" s="210"/>
      <c r="T395" s="210"/>
      <c r="U395" s="210"/>
      <c r="V395" s="210"/>
      <c r="W395" s="210"/>
      <c r="X395" s="210"/>
      <c r="Y395" s="210"/>
    </row>
    <row r="396">
      <c r="A396" s="205" t="s">
        <v>865</v>
      </c>
      <c r="B396" s="205" t="s">
        <v>5384</v>
      </c>
      <c r="C396" s="280">
        <v>143.0</v>
      </c>
      <c r="D396" s="280">
        <v>2.0</v>
      </c>
      <c r="E396" s="280">
        <v>20.0</v>
      </c>
      <c r="F396" s="210"/>
      <c r="G396" s="210"/>
      <c r="H396" s="210"/>
      <c r="I396" s="210"/>
      <c r="J396" s="210"/>
      <c r="K396" s="210"/>
      <c r="L396" s="210"/>
      <c r="M396" s="210"/>
      <c r="N396" s="210"/>
      <c r="O396" s="210"/>
      <c r="P396" s="210"/>
      <c r="Q396" s="210"/>
      <c r="R396" s="210"/>
      <c r="S396" s="210"/>
      <c r="T396" s="210"/>
      <c r="U396" s="210"/>
      <c r="V396" s="210"/>
      <c r="W396" s="210"/>
      <c r="X396" s="210"/>
      <c r="Y396" s="210"/>
    </row>
    <row r="397">
      <c r="A397" s="205" t="s">
        <v>865</v>
      </c>
      <c r="B397" s="205" t="s">
        <v>5386</v>
      </c>
      <c r="C397" s="280">
        <v>53.0</v>
      </c>
      <c r="D397" s="280">
        <v>2.0</v>
      </c>
      <c r="E397" s="280">
        <v>9.0</v>
      </c>
      <c r="F397" s="210"/>
      <c r="G397" s="210"/>
      <c r="H397" s="210"/>
      <c r="I397" s="210"/>
      <c r="J397" s="210"/>
      <c r="K397" s="210"/>
      <c r="L397" s="210"/>
      <c r="M397" s="210"/>
      <c r="N397" s="210"/>
      <c r="O397" s="210"/>
      <c r="P397" s="210"/>
      <c r="Q397" s="210"/>
      <c r="R397" s="210"/>
      <c r="S397" s="210"/>
      <c r="T397" s="210"/>
      <c r="U397" s="210"/>
      <c r="V397" s="210"/>
      <c r="W397" s="210"/>
      <c r="X397" s="210"/>
      <c r="Y397" s="210"/>
    </row>
    <row r="398">
      <c r="A398" s="205" t="s">
        <v>865</v>
      </c>
      <c r="B398" s="205" t="s">
        <v>5387</v>
      </c>
      <c r="C398" s="280">
        <v>9.0</v>
      </c>
      <c r="D398" s="280">
        <v>2.0</v>
      </c>
      <c r="E398" s="280">
        <v>2.0</v>
      </c>
      <c r="F398" s="210"/>
      <c r="G398" s="210"/>
      <c r="H398" s="210"/>
      <c r="I398" s="210"/>
      <c r="J398" s="210"/>
      <c r="K398" s="210"/>
      <c r="L398" s="210"/>
      <c r="M398" s="210"/>
      <c r="N398" s="210"/>
      <c r="O398" s="210"/>
      <c r="P398" s="210"/>
      <c r="Q398" s="210"/>
      <c r="R398" s="210"/>
      <c r="S398" s="210"/>
      <c r="T398" s="210"/>
      <c r="U398" s="210"/>
      <c r="V398" s="210"/>
      <c r="W398" s="210"/>
      <c r="X398" s="210"/>
      <c r="Y398" s="210"/>
    </row>
    <row r="399">
      <c r="A399" s="205" t="s">
        <v>865</v>
      </c>
      <c r="B399" s="205" t="s">
        <v>5388</v>
      </c>
      <c r="C399" s="280">
        <v>6.0</v>
      </c>
      <c r="D399" s="280">
        <v>2.0</v>
      </c>
      <c r="E399" s="280">
        <v>1.0</v>
      </c>
      <c r="F399" s="210"/>
      <c r="G399" s="210"/>
      <c r="H399" s="210"/>
      <c r="I399" s="210"/>
      <c r="J399" s="210"/>
      <c r="K399" s="210"/>
      <c r="L399" s="210"/>
      <c r="M399" s="210"/>
      <c r="N399" s="210"/>
      <c r="O399" s="210"/>
      <c r="P399" s="210"/>
      <c r="Q399" s="210"/>
      <c r="R399" s="210"/>
      <c r="S399" s="210"/>
      <c r="T399" s="210"/>
      <c r="U399" s="210"/>
      <c r="V399" s="210"/>
      <c r="W399" s="210"/>
      <c r="X399" s="210"/>
      <c r="Y399" s="210"/>
    </row>
    <row r="400">
      <c r="A400" s="205" t="s">
        <v>108</v>
      </c>
      <c r="B400" s="205" t="s">
        <v>5384</v>
      </c>
      <c r="C400" s="280">
        <v>10.0</v>
      </c>
      <c r="D400" s="280">
        <v>3.0</v>
      </c>
      <c r="E400" s="280">
        <v>4.0</v>
      </c>
      <c r="F400" s="210"/>
      <c r="G400" s="210"/>
      <c r="H400" s="210"/>
      <c r="I400" s="210"/>
      <c r="J400" s="210"/>
      <c r="K400" s="210"/>
      <c r="L400" s="210"/>
      <c r="M400" s="210"/>
      <c r="N400" s="210"/>
      <c r="O400" s="210"/>
      <c r="P400" s="210"/>
      <c r="Q400" s="210"/>
      <c r="R400" s="210"/>
      <c r="S400" s="210"/>
      <c r="T400" s="210"/>
      <c r="U400" s="210"/>
      <c r="V400" s="210"/>
      <c r="W400" s="210"/>
      <c r="X400" s="210"/>
      <c r="Y400" s="210"/>
    </row>
    <row r="401">
      <c r="A401" s="205" t="s">
        <v>108</v>
      </c>
      <c r="B401" s="205" t="s">
        <v>5385</v>
      </c>
      <c r="C401" s="280">
        <v>25.0</v>
      </c>
      <c r="D401" s="280">
        <v>3.0</v>
      </c>
      <c r="E401" s="280">
        <v>6.0</v>
      </c>
      <c r="F401" s="210"/>
      <c r="G401" s="210"/>
      <c r="H401" s="210"/>
      <c r="I401" s="210"/>
      <c r="J401" s="210"/>
      <c r="K401" s="210"/>
      <c r="L401" s="210"/>
      <c r="M401" s="210"/>
      <c r="N401" s="210"/>
      <c r="O401" s="210"/>
      <c r="P401" s="210"/>
      <c r="Q401" s="210"/>
      <c r="R401" s="210"/>
      <c r="S401" s="210"/>
      <c r="T401" s="210"/>
      <c r="U401" s="210"/>
      <c r="V401" s="210"/>
      <c r="W401" s="210"/>
      <c r="X401" s="210"/>
      <c r="Y401" s="210"/>
    </row>
    <row r="402">
      <c r="A402" s="205" t="s">
        <v>108</v>
      </c>
      <c r="B402" s="205" t="s">
        <v>5386</v>
      </c>
      <c r="C402" s="280">
        <v>16.0</v>
      </c>
      <c r="D402" s="280">
        <v>2.0</v>
      </c>
      <c r="E402" s="280">
        <v>4.0</v>
      </c>
      <c r="F402" s="210"/>
      <c r="G402" s="210"/>
      <c r="H402" s="210"/>
      <c r="I402" s="210"/>
      <c r="J402" s="210"/>
      <c r="K402" s="210"/>
      <c r="L402" s="210"/>
      <c r="M402" s="210"/>
      <c r="N402" s="210"/>
      <c r="O402" s="210"/>
      <c r="P402" s="210"/>
      <c r="Q402" s="210"/>
      <c r="R402" s="210"/>
      <c r="S402" s="210"/>
      <c r="T402" s="210"/>
      <c r="U402" s="210"/>
      <c r="V402" s="210"/>
      <c r="W402" s="210"/>
      <c r="X402" s="210"/>
      <c r="Y402" s="210"/>
    </row>
    <row r="403">
      <c r="A403" s="205" t="s">
        <v>108</v>
      </c>
      <c r="B403" s="205" t="s">
        <v>5387</v>
      </c>
      <c r="C403" s="280">
        <v>19.0</v>
      </c>
      <c r="D403" s="280">
        <v>4.0</v>
      </c>
      <c r="E403" s="280">
        <v>7.0</v>
      </c>
      <c r="F403" s="210"/>
      <c r="G403" s="210"/>
      <c r="H403" s="210"/>
      <c r="I403" s="210"/>
      <c r="J403" s="210"/>
      <c r="K403" s="210"/>
      <c r="L403" s="210"/>
      <c r="M403" s="210"/>
      <c r="N403" s="210"/>
      <c r="O403" s="210"/>
      <c r="P403" s="210"/>
      <c r="Q403" s="210"/>
      <c r="R403" s="210"/>
      <c r="S403" s="210"/>
      <c r="T403" s="210"/>
      <c r="U403" s="210"/>
      <c r="V403" s="210"/>
      <c r="W403" s="210"/>
      <c r="X403" s="210"/>
      <c r="Y403" s="210"/>
    </row>
    <row r="404">
      <c r="A404" s="205" t="s">
        <v>108</v>
      </c>
      <c r="B404" s="205" t="s">
        <v>5388</v>
      </c>
      <c r="C404" s="280">
        <v>53.0</v>
      </c>
      <c r="D404" s="280">
        <v>1.0</v>
      </c>
      <c r="E404" s="280">
        <v>5.0</v>
      </c>
      <c r="F404" s="210"/>
      <c r="G404" s="210"/>
      <c r="H404" s="210"/>
      <c r="I404" s="210"/>
      <c r="J404" s="210"/>
      <c r="K404" s="210"/>
      <c r="L404" s="210"/>
      <c r="M404" s="210"/>
      <c r="N404" s="210"/>
      <c r="O404" s="210"/>
      <c r="P404" s="210"/>
      <c r="Q404" s="210"/>
      <c r="R404" s="210"/>
      <c r="S404" s="210"/>
      <c r="T404" s="210"/>
      <c r="U404" s="210"/>
      <c r="V404" s="210"/>
      <c r="W404" s="210"/>
      <c r="X404" s="210"/>
      <c r="Y404" s="210"/>
    </row>
    <row r="405">
      <c r="A405" s="205" t="s">
        <v>108</v>
      </c>
      <c r="B405" s="205" t="s">
        <v>5391</v>
      </c>
      <c r="C405" s="280">
        <v>5.0</v>
      </c>
      <c r="D405" s="280">
        <v>1.0</v>
      </c>
      <c r="E405" s="280">
        <v>1.0</v>
      </c>
      <c r="F405" s="210"/>
      <c r="G405" s="210"/>
      <c r="H405" s="210"/>
      <c r="I405" s="210"/>
      <c r="J405" s="210"/>
      <c r="K405" s="210"/>
      <c r="L405" s="210"/>
      <c r="M405" s="210"/>
      <c r="N405" s="210"/>
      <c r="O405" s="210"/>
      <c r="P405" s="210"/>
      <c r="Q405" s="210"/>
      <c r="R405" s="210"/>
      <c r="S405" s="210"/>
      <c r="T405" s="210"/>
      <c r="U405" s="210"/>
      <c r="V405" s="210"/>
      <c r="W405" s="210"/>
      <c r="X405" s="210"/>
      <c r="Y405" s="210"/>
    </row>
    <row r="406">
      <c r="A406" s="205" t="s">
        <v>108</v>
      </c>
      <c r="B406" s="205" t="s">
        <v>5392</v>
      </c>
      <c r="C406" s="280">
        <v>21.0</v>
      </c>
      <c r="D406" s="280">
        <v>1.0</v>
      </c>
      <c r="E406" s="280">
        <v>5.0</v>
      </c>
      <c r="F406" s="210"/>
      <c r="G406" s="210"/>
      <c r="H406" s="210"/>
      <c r="I406" s="210"/>
      <c r="J406" s="210"/>
      <c r="K406" s="210"/>
      <c r="L406" s="210"/>
      <c r="M406" s="210"/>
      <c r="N406" s="210"/>
      <c r="O406" s="210"/>
      <c r="P406" s="210"/>
      <c r="Q406" s="210"/>
      <c r="R406" s="210"/>
      <c r="S406" s="210"/>
      <c r="T406" s="210"/>
      <c r="U406" s="210"/>
      <c r="V406" s="210"/>
      <c r="W406" s="210"/>
      <c r="X406" s="210"/>
      <c r="Y406" s="210"/>
    </row>
    <row r="407">
      <c r="A407" s="205" t="s">
        <v>280</v>
      </c>
      <c r="B407" s="205" t="s">
        <v>5383</v>
      </c>
      <c r="C407" s="280">
        <v>5.0</v>
      </c>
      <c r="D407" s="280">
        <v>1.0</v>
      </c>
      <c r="E407" s="280">
        <v>1.0</v>
      </c>
      <c r="F407" s="210"/>
      <c r="G407" s="210"/>
      <c r="H407" s="210"/>
      <c r="I407" s="210"/>
      <c r="J407" s="210"/>
      <c r="K407" s="210"/>
      <c r="L407" s="210"/>
      <c r="M407" s="210"/>
      <c r="N407" s="210"/>
      <c r="O407" s="210"/>
      <c r="P407" s="210"/>
      <c r="Q407" s="210"/>
      <c r="R407" s="210"/>
      <c r="S407" s="210"/>
      <c r="T407" s="210"/>
      <c r="U407" s="210"/>
      <c r="V407" s="210"/>
      <c r="W407" s="210"/>
      <c r="X407" s="210"/>
      <c r="Y407" s="210"/>
    </row>
    <row r="408">
      <c r="A408" s="205" t="s">
        <v>280</v>
      </c>
      <c r="B408" s="205" t="s">
        <v>5384</v>
      </c>
      <c r="C408" s="280">
        <v>61.0</v>
      </c>
      <c r="D408" s="280">
        <v>3.0</v>
      </c>
      <c r="E408" s="280">
        <v>12.0</v>
      </c>
      <c r="F408" s="210"/>
      <c r="G408" s="210"/>
      <c r="H408" s="210"/>
      <c r="I408" s="210"/>
      <c r="J408" s="210"/>
      <c r="K408" s="210"/>
      <c r="L408" s="210"/>
      <c r="M408" s="210"/>
      <c r="N408" s="210"/>
      <c r="O408" s="210"/>
      <c r="P408" s="210"/>
      <c r="Q408" s="210"/>
      <c r="R408" s="210"/>
      <c r="S408" s="210"/>
      <c r="T408" s="210"/>
      <c r="U408" s="210"/>
      <c r="V408" s="210"/>
      <c r="W408" s="210"/>
      <c r="X408" s="210"/>
      <c r="Y408" s="210"/>
    </row>
    <row r="409">
      <c r="A409" s="205" t="s">
        <v>280</v>
      </c>
      <c r="B409" s="205" t="s">
        <v>5385</v>
      </c>
      <c r="C409" s="280">
        <v>22.0</v>
      </c>
      <c r="D409" s="280">
        <v>1.0</v>
      </c>
      <c r="E409" s="280">
        <v>5.0</v>
      </c>
      <c r="F409" s="210"/>
      <c r="G409" s="210"/>
      <c r="H409" s="210"/>
      <c r="I409" s="210"/>
      <c r="J409" s="210"/>
      <c r="K409" s="210"/>
      <c r="L409" s="210"/>
      <c r="M409" s="210"/>
      <c r="N409" s="210"/>
      <c r="O409" s="210"/>
      <c r="P409" s="210"/>
      <c r="Q409" s="210"/>
      <c r="R409" s="210"/>
      <c r="S409" s="210"/>
      <c r="T409" s="210"/>
      <c r="U409" s="210"/>
      <c r="V409" s="210"/>
      <c r="W409" s="210"/>
      <c r="X409" s="210"/>
      <c r="Y409" s="210"/>
    </row>
    <row r="410">
      <c r="A410" s="205" t="s">
        <v>743</v>
      </c>
      <c r="B410" s="205" t="s">
        <v>5384</v>
      </c>
      <c r="C410" s="280">
        <v>12.0</v>
      </c>
      <c r="D410" s="280">
        <v>3.0</v>
      </c>
      <c r="E410" s="280">
        <v>3.0</v>
      </c>
      <c r="F410" s="210"/>
      <c r="G410" s="210"/>
      <c r="H410" s="210"/>
      <c r="I410" s="210"/>
      <c r="J410" s="210"/>
      <c r="K410" s="210"/>
      <c r="L410" s="210"/>
      <c r="M410" s="210"/>
      <c r="N410" s="210"/>
      <c r="O410" s="210"/>
      <c r="P410" s="210"/>
      <c r="Q410" s="210"/>
      <c r="R410" s="210"/>
      <c r="S410" s="210"/>
      <c r="T410" s="210"/>
      <c r="U410" s="210"/>
      <c r="V410" s="210"/>
      <c r="W410" s="210"/>
      <c r="X410" s="210"/>
      <c r="Y410" s="210"/>
    </row>
    <row r="411">
      <c r="A411" s="205" t="s">
        <v>743</v>
      </c>
      <c r="B411" s="205" t="s">
        <v>5385</v>
      </c>
      <c r="C411" s="280">
        <v>10.0</v>
      </c>
      <c r="D411" s="280">
        <v>2.0</v>
      </c>
      <c r="E411" s="280">
        <v>3.0</v>
      </c>
      <c r="F411" s="210"/>
      <c r="G411" s="210"/>
      <c r="H411" s="210"/>
      <c r="I411" s="210"/>
      <c r="J411" s="210"/>
      <c r="K411" s="210"/>
      <c r="L411" s="210"/>
      <c r="M411" s="210"/>
      <c r="N411" s="210"/>
      <c r="O411" s="210"/>
      <c r="P411" s="210"/>
      <c r="Q411" s="210"/>
      <c r="R411" s="210"/>
      <c r="S411" s="210"/>
      <c r="T411" s="210"/>
      <c r="U411" s="210"/>
      <c r="V411" s="210"/>
      <c r="W411" s="210"/>
      <c r="X411" s="210"/>
      <c r="Y411" s="210"/>
    </row>
    <row r="412">
      <c r="A412" s="205" t="s">
        <v>743</v>
      </c>
      <c r="B412" s="205" t="s">
        <v>5386</v>
      </c>
      <c r="C412" s="280">
        <v>10.0</v>
      </c>
      <c r="D412" s="280">
        <v>2.0</v>
      </c>
      <c r="E412" s="280">
        <v>3.0</v>
      </c>
      <c r="F412" s="210"/>
      <c r="G412" s="210"/>
      <c r="H412" s="210"/>
      <c r="I412" s="210"/>
      <c r="J412" s="210"/>
      <c r="K412" s="210"/>
      <c r="L412" s="210"/>
      <c r="M412" s="210"/>
      <c r="N412" s="210"/>
      <c r="O412" s="210"/>
      <c r="P412" s="210"/>
      <c r="Q412" s="210"/>
      <c r="R412" s="210"/>
      <c r="S412" s="210"/>
      <c r="T412" s="210"/>
      <c r="U412" s="210"/>
      <c r="V412" s="210"/>
      <c r="W412" s="210"/>
      <c r="X412" s="210"/>
      <c r="Y412" s="210"/>
    </row>
    <row r="413">
      <c r="A413" s="205" t="s">
        <v>743</v>
      </c>
      <c r="B413" s="205" t="s">
        <v>5387</v>
      </c>
      <c r="C413" s="280">
        <v>42.0</v>
      </c>
      <c r="D413" s="280">
        <v>3.0</v>
      </c>
      <c r="E413" s="280">
        <v>13.0</v>
      </c>
      <c r="F413" s="210"/>
      <c r="G413" s="210"/>
      <c r="H413" s="210"/>
      <c r="I413" s="210"/>
      <c r="J413" s="210"/>
      <c r="K413" s="210"/>
      <c r="L413" s="210"/>
      <c r="M413" s="210"/>
      <c r="N413" s="210"/>
      <c r="O413" s="210"/>
      <c r="P413" s="210"/>
      <c r="Q413" s="210"/>
      <c r="R413" s="210"/>
      <c r="S413" s="210"/>
      <c r="T413" s="210"/>
      <c r="U413" s="210"/>
      <c r="V413" s="210"/>
      <c r="W413" s="210"/>
      <c r="X413" s="210"/>
      <c r="Y413" s="210"/>
    </row>
    <row r="414">
      <c r="A414" s="205" t="s">
        <v>743</v>
      </c>
      <c r="B414" s="205" t="s">
        <v>5388</v>
      </c>
      <c r="C414" s="280">
        <v>30.0</v>
      </c>
      <c r="D414" s="280">
        <v>2.0</v>
      </c>
      <c r="E414" s="280">
        <v>9.0</v>
      </c>
      <c r="F414" s="210"/>
      <c r="G414" s="210"/>
      <c r="H414" s="210"/>
      <c r="I414" s="210"/>
      <c r="J414" s="210"/>
      <c r="K414" s="210"/>
      <c r="L414" s="210"/>
      <c r="M414" s="210"/>
      <c r="N414" s="210"/>
      <c r="O414" s="210"/>
      <c r="P414" s="210"/>
      <c r="Q414" s="210"/>
      <c r="R414" s="210"/>
      <c r="S414" s="210"/>
      <c r="T414" s="210"/>
      <c r="U414" s="210"/>
      <c r="V414" s="210"/>
      <c r="W414" s="210"/>
      <c r="X414" s="210"/>
      <c r="Y414" s="210"/>
    </row>
    <row r="415">
      <c r="A415" s="205" t="s">
        <v>743</v>
      </c>
      <c r="B415" s="205" t="s">
        <v>5392</v>
      </c>
      <c r="C415" s="280">
        <v>4.0</v>
      </c>
      <c r="D415" s="280">
        <v>1.0</v>
      </c>
      <c r="E415" s="280">
        <v>0.0</v>
      </c>
      <c r="F415" s="210"/>
      <c r="G415" s="210"/>
      <c r="H415" s="210"/>
      <c r="I415" s="210"/>
      <c r="J415" s="210"/>
      <c r="K415" s="210"/>
      <c r="L415" s="210"/>
      <c r="M415" s="210"/>
      <c r="N415" s="210"/>
      <c r="O415" s="210"/>
      <c r="P415" s="210"/>
      <c r="Q415" s="210"/>
      <c r="R415" s="210"/>
      <c r="S415" s="210"/>
      <c r="T415" s="210"/>
      <c r="U415" s="210"/>
      <c r="V415" s="210"/>
      <c r="W415" s="210"/>
      <c r="X415" s="210"/>
      <c r="Y415" s="210"/>
    </row>
    <row r="416">
      <c r="A416" s="205" t="s">
        <v>856</v>
      </c>
      <c r="B416" s="205" t="s">
        <v>5383</v>
      </c>
      <c r="C416" s="280">
        <v>5.0</v>
      </c>
      <c r="D416" s="280">
        <v>1.0</v>
      </c>
      <c r="E416" s="280">
        <v>1.0</v>
      </c>
      <c r="F416" s="210"/>
      <c r="G416" s="210"/>
      <c r="H416" s="210"/>
      <c r="I416" s="210"/>
      <c r="J416" s="210"/>
      <c r="K416" s="210"/>
      <c r="L416" s="210"/>
      <c r="M416" s="210"/>
      <c r="N416" s="210"/>
      <c r="O416" s="210"/>
      <c r="P416" s="210"/>
      <c r="Q416" s="210"/>
      <c r="R416" s="210"/>
      <c r="S416" s="210"/>
      <c r="T416" s="210"/>
      <c r="U416" s="210"/>
      <c r="V416" s="210"/>
      <c r="W416" s="210"/>
      <c r="X416" s="210"/>
      <c r="Y416" s="210"/>
    </row>
    <row r="417">
      <c r="A417" s="205" t="s">
        <v>856</v>
      </c>
      <c r="B417" s="205" t="s">
        <v>5384</v>
      </c>
      <c r="C417" s="280">
        <v>55.0</v>
      </c>
      <c r="D417" s="280">
        <v>3.0</v>
      </c>
      <c r="E417" s="280">
        <v>9.0</v>
      </c>
      <c r="F417" s="210"/>
      <c r="G417" s="210"/>
      <c r="H417" s="210"/>
      <c r="I417" s="210"/>
      <c r="J417" s="210"/>
      <c r="K417" s="210"/>
      <c r="L417" s="210"/>
      <c r="M417" s="210"/>
      <c r="N417" s="210"/>
      <c r="O417" s="210"/>
      <c r="P417" s="210"/>
      <c r="Q417" s="210"/>
      <c r="R417" s="210"/>
      <c r="S417" s="210"/>
      <c r="T417" s="210"/>
      <c r="U417" s="210"/>
      <c r="V417" s="210"/>
      <c r="W417" s="210"/>
      <c r="X417" s="210"/>
      <c r="Y417" s="210"/>
    </row>
    <row r="418">
      <c r="A418" s="205" t="s">
        <v>856</v>
      </c>
      <c r="B418" s="205" t="s">
        <v>5389</v>
      </c>
      <c r="C418" s="280">
        <v>25.0</v>
      </c>
      <c r="D418" s="280">
        <v>1.0</v>
      </c>
      <c r="E418" s="280">
        <v>5.0</v>
      </c>
      <c r="F418" s="210"/>
      <c r="G418" s="210"/>
      <c r="H418" s="210"/>
      <c r="I418" s="210"/>
      <c r="J418" s="210"/>
      <c r="K418" s="210"/>
      <c r="L418" s="210"/>
      <c r="M418" s="210"/>
      <c r="N418" s="210"/>
      <c r="O418" s="210"/>
      <c r="P418" s="210"/>
      <c r="Q418" s="210"/>
      <c r="R418" s="210"/>
      <c r="S418" s="210"/>
      <c r="T418" s="210"/>
      <c r="U418" s="210"/>
      <c r="V418" s="210"/>
      <c r="W418" s="210"/>
      <c r="X418" s="210"/>
      <c r="Y418" s="210"/>
    </row>
    <row r="419">
      <c r="A419" s="205" t="s">
        <v>690</v>
      </c>
      <c r="B419" s="205" t="s">
        <v>5383</v>
      </c>
      <c r="C419" s="280">
        <v>5.0</v>
      </c>
      <c r="D419" s="280">
        <v>1.0</v>
      </c>
      <c r="E419" s="280">
        <v>1.0</v>
      </c>
      <c r="F419" s="210"/>
      <c r="G419" s="210"/>
      <c r="H419" s="210"/>
      <c r="I419" s="210"/>
      <c r="J419" s="210"/>
      <c r="K419" s="210"/>
      <c r="L419" s="210"/>
      <c r="M419" s="210"/>
      <c r="N419" s="210"/>
      <c r="O419" s="210"/>
      <c r="P419" s="210"/>
      <c r="Q419" s="210"/>
      <c r="R419" s="210"/>
      <c r="S419" s="210"/>
      <c r="T419" s="210"/>
      <c r="U419" s="210"/>
      <c r="V419" s="210"/>
      <c r="W419" s="210"/>
      <c r="X419" s="210"/>
      <c r="Y419" s="210"/>
    </row>
    <row r="420">
      <c r="A420" s="205" t="s">
        <v>690</v>
      </c>
      <c r="B420" s="205" t="s">
        <v>5384</v>
      </c>
      <c r="C420" s="280">
        <v>90.0</v>
      </c>
      <c r="D420" s="280">
        <v>4.0</v>
      </c>
      <c r="E420" s="280">
        <v>16.0</v>
      </c>
      <c r="F420" s="210"/>
      <c r="G420" s="210"/>
      <c r="H420" s="210"/>
      <c r="I420" s="210"/>
      <c r="J420" s="210"/>
      <c r="K420" s="210"/>
      <c r="L420" s="210"/>
      <c r="M420" s="210"/>
      <c r="N420" s="210"/>
      <c r="O420" s="210"/>
      <c r="P420" s="210"/>
      <c r="Q420" s="210"/>
      <c r="R420" s="210"/>
      <c r="S420" s="210"/>
      <c r="T420" s="210"/>
      <c r="U420" s="210"/>
      <c r="V420" s="210"/>
      <c r="W420" s="210"/>
      <c r="X420" s="210"/>
      <c r="Y420" s="210"/>
    </row>
    <row r="421">
      <c r="A421" s="205" t="s">
        <v>690</v>
      </c>
      <c r="B421" s="205" t="s">
        <v>5385</v>
      </c>
      <c r="C421" s="280">
        <v>78.0</v>
      </c>
      <c r="D421" s="280">
        <v>5.0</v>
      </c>
      <c r="E421" s="280">
        <v>13.0</v>
      </c>
      <c r="F421" s="210"/>
      <c r="G421" s="210"/>
      <c r="H421" s="210"/>
      <c r="I421" s="210"/>
      <c r="J421" s="210"/>
      <c r="K421" s="210"/>
      <c r="L421" s="210"/>
      <c r="M421" s="210"/>
      <c r="N421" s="210"/>
      <c r="O421" s="210"/>
      <c r="P421" s="210"/>
      <c r="Q421" s="210"/>
      <c r="R421" s="210"/>
      <c r="S421" s="210"/>
      <c r="T421" s="210"/>
      <c r="U421" s="210"/>
      <c r="V421" s="210"/>
      <c r="W421" s="210"/>
      <c r="X421" s="210"/>
      <c r="Y421" s="210"/>
    </row>
    <row r="422">
      <c r="A422" s="205" t="s">
        <v>690</v>
      </c>
      <c r="B422" s="205" t="s">
        <v>5386</v>
      </c>
      <c r="C422" s="280">
        <v>19.0</v>
      </c>
      <c r="D422" s="280">
        <v>2.0</v>
      </c>
      <c r="E422" s="280">
        <v>3.0</v>
      </c>
      <c r="F422" s="210"/>
      <c r="G422" s="210"/>
      <c r="H422" s="210"/>
      <c r="I422" s="210"/>
      <c r="J422" s="210"/>
      <c r="K422" s="210"/>
      <c r="L422" s="210"/>
      <c r="M422" s="210"/>
      <c r="N422" s="210"/>
      <c r="O422" s="210"/>
      <c r="P422" s="210"/>
      <c r="Q422" s="210"/>
      <c r="R422" s="210"/>
      <c r="S422" s="210"/>
      <c r="T422" s="210"/>
      <c r="U422" s="210"/>
      <c r="V422" s="210"/>
      <c r="W422" s="210"/>
      <c r="X422" s="210"/>
      <c r="Y422" s="210"/>
    </row>
    <row r="423">
      <c r="A423" s="205" t="s">
        <v>690</v>
      </c>
      <c r="B423" s="205" t="s">
        <v>5387</v>
      </c>
      <c r="C423" s="280">
        <v>4.0</v>
      </c>
      <c r="D423" s="280">
        <v>1.0</v>
      </c>
      <c r="E423" s="280">
        <v>1.0</v>
      </c>
      <c r="F423" s="210"/>
      <c r="G423" s="210"/>
      <c r="H423" s="210"/>
      <c r="I423" s="210"/>
      <c r="J423" s="210"/>
      <c r="K423" s="210"/>
      <c r="L423" s="210"/>
      <c r="M423" s="210"/>
      <c r="N423" s="210"/>
      <c r="O423" s="210"/>
      <c r="P423" s="210"/>
      <c r="Q423" s="210"/>
      <c r="R423" s="210"/>
      <c r="S423" s="210"/>
      <c r="T423" s="210"/>
      <c r="U423" s="210"/>
      <c r="V423" s="210"/>
      <c r="W423" s="210"/>
      <c r="X423" s="210"/>
      <c r="Y423" s="210"/>
    </row>
    <row r="424">
      <c r="A424" s="205" t="s">
        <v>690</v>
      </c>
      <c r="B424" s="205" t="s">
        <v>5391</v>
      </c>
      <c r="C424" s="280">
        <v>23.0</v>
      </c>
      <c r="D424" s="280">
        <v>1.0</v>
      </c>
      <c r="E424" s="280">
        <v>1.0</v>
      </c>
      <c r="F424" s="210"/>
      <c r="G424" s="210"/>
      <c r="H424" s="210"/>
      <c r="I424" s="210"/>
      <c r="J424" s="210"/>
      <c r="K424" s="210"/>
      <c r="L424" s="210"/>
      <c r="M424" s="210"/>
      <c r="N424" s="210"/>
      <c r="O424" s="210"/>
      <c r="P424" s="210"/>
      <c r="Q424" s="210"/>
      <c r="R424" s="210"/>
      <c r="S424" s="210"/>
      <c r="T424" s="210"/>
      <c r="U424" s="210"/>
      <c r="V424" s="210"/>
      <c r="W424" s="210"/>
      <c r="X424" s="210"/>
      <c r="Y424" s="210"/>
    </row>
    <row r="425">
      <c r="A425" s="205" t="s">
        <v>691</v>
      </c>
      <c r="B425" s="205" t="s">
        <v>5384</v>
      </c>
      <c r="C425" s="280">
        <v>82.0</v>
      </c>
      <c r="D425" s="280">
        <v>3.0</v>
      </c>
      <c r="E425" s="280">
        <v>10.0</v>
      </c>
      <c r="F425" s="210"/>
      <c r="G425" s="210"/>
      <c r="H425" s="210"/>
      <c r="I425" s="210"/>
      <c r="J425" s="210"/>
      <c r="K425" s="210"/>
      <c r="L425" s="210"/>
      <c r="M425" s="210"/>
      <c r="N425" s="210"/>
      <c r="O425" s="210"/>
      <c r="P425" s="210"/>
      <c r="Q425" s="210"/>
      <c r="R425" s="210"/>
      <c r="S425" s="210"/>
      <c r="T425" s="210"/>
      <c r="U425" s="210"/>
      <c r="V425" s="210"/>
      <c r="W425" s="210"/>
      <c r="X425" s="210"/>
      <c r="Y425" s="210"/>
    </row>
    <row r="426">
      <c r="A426" s="205" t="s">
        <v>691</v>
      </c>
      <c r="B426" s="205" t="s">
        <v>5385</v>
      </c>
      <c r="C426" s="280">
        <v>34.0</v>
      </c>
      <c r="D426" s="280">
        <v>2.0</v>
      </c>
      <c r="E426" s="280">
        <v>5.0</v>
      </c>
      <c r="F426" s="210"/>
      <c r="G426" s="210"/>
      <c r="H426" s="210"/>
      <c r="I426" s="210"/>
      <c r="J426" s="210"/>
      <c r="K426" s="210"/>
      <c r="L426" s="210"/>
      <c r="M426" s="210"/>
      <c r="N426" s="210"/>
      <c r="O426" s="210"/>
      <c r="P426" s="210"/>
      <c r="Q426" s="210"/>
      <c r="R426" s="210"/>
      <c r="S426" s="210"/>
      <c r="T426" s="210"/>
      <c r="U426" s="210"/>
      <c r="V426" s="210"/>
      <c r="W426" s="210"/>
      <c r="X426" s="210"/>
      <c r="Y426" s="210"/>
    </row>
    <row r="427">
      <c r="A427" s="205" t="s">
        <v>691</v>
      </c>
      <c r="B427" s="205" t="s">
        <v>5386</v>
      </c>
      <c r="C427" s="280">
        <v>29.0</v>
      </c>
      <c r="D427" s="280">
        <v>2.0</v>
      </c>
      <c r="E427" s="280">
        <v>6.0</v>
      </c>
      <c r="F427" s="210"/>
      <c r="G427" s="210"/>
      <c r="H427" s="210"/>
      <c r="I427" s="210"/>
      <c r="J427" s="210"/>
      <c r="K427" s="210"/>
      <c r="L427" s="210"/>
      <c r="M427" s="210"/>
      <c r="N427" s="210"/>
      <c r="O427" s="210"/>
      <c r="P427" s="210"/>
      <c r="Q427" s="210"/>
      <c r="R427" s="210"/>
      <c r="S427" s="210"/>
      <c r="T427" s="210"/>
      <c r="U427" s="210"/>
      <c r="V427" s="210"/>
      <c r="W427" s="210"/>
      <c r="X427" s="210"/>
      <c r="Y427" s="210"/>
    </row>
    <row r="428">
      <c r="A428" s="205" t="s">
        <v>691</v>
      </c>
      <c r="B428" s="205" t="s">
        <v>5387</v>
      </c>
      <c r="C428" s="280">
        <v>20.0</v>
      </c>
      <c r="D428" s="280">
        <v>2.0</v>
      </c>
      <c r="E428" s="280">
        <v>5.0</v>
      </c>
      <c r="F428" s="210"/>
      <c r="G428" s="210"/>
      <c r="H428" s="210"/>
      <c r="I428" s="210"/>
      <c r="J428" s="210"/>
      <c r="K428" s="210"/>
      <c r="L428" s="210"/>
      <c r="M428" s="210"/>
      <c r="N428" s="210"/>
      <c r="O428" s="210"/>
      <c r="P428" s="210"/>
      <c r="Q428" s="210"/>
      <c r="R428" s="210"/>
      <c r="S428" s="210"/>
      <c r="T428" s="210"/>
      <c r="U428" s="210"/>
      <c r="V428" s="210"/>
      <c r="W428" s="210"/>
      <c r="X428" s="210"/>
      <c r="Y428" s="210"/>
    </row>
    <row r="429">
      <c r="A429" s="205" t="s">
        <v>691</v>
      </c>
      <c r="B429" s="205" t="s">
        <v>5388</v>
      </c>
      <c r="C429" s="280">
        <v>9.0</v>
      </c>
      <c r="D429" s="280">
        <v>2.0</v>
      </c>
      <c r="E429" s="280">
        <v>3.0</v>
      </c>
      <c r="F429" s="210"/>
      <c r="G429" s="210"/>
      <c r="H429" s="210"/>
      <c r="I429" s="210"/>
      <c r="J429" s="210"/>
      <c r="K429" s="210"/>
      <c r="L429" s="210"/>
      <c r="M429" s="210"/>
      <c r="N429" s="210"/>
      <c r="O429" s="210"/>
      <c r="P429" s="210"/>
      <c r="Q429" s="210"/>
      <c r="R429" s="210"/>
      <c r="S429" s="210"/>
      <c r="T429" s="210"/>
      <c r="U429" s="210"/>
      <c r="V429" s="210"/>
      <c r="W429" s="210"/>
      <c r="X429" s="210"/>
      <c r="Y429" s="210"/>
    </row>
    <row r="430">
      <c r="A430" s="205" t="s">
        <v>691</v>
      </c>
      <c r="B430" s="205" t="s">
        <v>5392</v>
      </c>
      <c r="C430" s="280">
        <v>90.0</v>
      </c>
      <c r="D430" s="280">
        <v>3.0</v>
      </c>
      <c r="E430" s="280">
        <v>15.0</v>
      </c>
      <c r="F430" s="210"/>
      <c r="G430" s="210"/>
      <c r="H430" s="210"/>
      <c r="I430" s="210"/>
      <c r="J430" s="210"/>
      <c r="K430" s="210"/>
      <c r="L430" s="210"/>
      <c r="M430" s="210"/>
      <c r="N430" s="210"/>
      <c r="O430" s="210"/>
      <c r="P430" s="210"/>
      <c r="Q430" s="210"/>
      <c r="R430" s="210"/>
      <c r="S430" s="210"/>
      <c r="T430" s="210"/>
      <c r="U430" s="210"/>
      <c r="V430" s="210"/>
      <c r="W430" s="210"/>
      <c r="X430" s="210"/>
      <c r="Y430" s="210"/>
    </row>
    <row r="431">
      <c r="A431" s="205" t="s">
        <v>691</v>
      </c>
      <c r="B431" s="205" t="s">
        <v>5389</v>
      </c>
      <c r="C431" s="280">
        <v>19.0</v>
      </c>
      <c r="D431" s="280">
        <v>2.0</v>
      </c>
      <c r="E431" s="280">
        <v>5.0</v>
      </c>
      <c r="F431" s="210"/>
      <c r="G431" s="210"/>
      <c r="H431" s="210"/>
      <c r="I431" s="210"/>
      <c r="J431" s="210"/>
      <c r="K431" s="210"/>
      <c r="L431" s="210"/>
      <c r="M431" s="210"/>
      <c r="N431" s="210"/>
      <c r="O431" s="210"/>
      <c r="P431" s="210"/>
      <c r="Q431" s="210"/>
      <c r="R431" s="210"/>
      <c r="S431" s="210"/>
      <c r="T431" s="210"/>
      <c r="U431" s="210"/>
      <c r="V431" s="210"/>
      <c r="W431" s="210"/>
      <c r="X431" s="210"/>
      <c r="Y431" s="210"/>
    </row>
    <row r="432">
      <c r="A432" s="205" t="s">
        <v>691</v>
      </c>
      <c r="B432" s="205" t="s">
        <v>5390</v>
      </c>
      <c r="C432" s="280">
        <v>8.0</v>
      </c>
      <c r="D432" s="280">
        <v>1.0</v>
      </c>
      <c r="E432" s="280">
        <v>2.0</v>
      </c>
      <c r="F432" s="210"/>
      <c r="G432" s="210"/>
      <c r="H432" s="210"/>
      <c r="I432" s="210"/>
      <c r="J432" s="210"/>
      <c r="K432" s="210"/>
      <c r="L432" s="210"/>
      <c r="M432" s="210"/>
      <c r="N432" s="210"/>
      <c r="O432" s="210"/>
      <c r="P432" s="210"/>
      <c r="Q432" s="210"/>
      <c r="R432" s="210"/>
      <c r="S432" s="210"/>
      <c r="T432" s="210"/>
      <c r="U432" s="210"/>
      <c r="V432" s="210"/>
      <c r="W432" s="210"/>
      <c r="X432" s="210"/>
      <c r="Y432" s="210"/>
    </row>
    <row r="433">
      <c r="A433" s="205" t="s">
        <v>549</v>
      </c>
      <c r="B433" s="205" t="s">
        <v>5383</v>
      </c>
      <c r="C433" s="280">
        <v>7.0</v>
      </c>
      <c r="D433" s="280">
        <v>1.0</v>
      </c>
      <c r="E433" s="280">
        <v>1.0</v>
      </c>
      <c r="F433" s="210"/>
      <c r="G433" s="210"/>
      <c r="H433" s="210"/>
      <c r="I433" s="210"/>
      <c r="J433" s="210"/>
      <c r="K433" s="210"/>
      <c r="L433" s="210"/>
      <c r="M433" s="210"/>
      <c r="N433" s="210"/>
      <c r="O433" s="210"/>
      <c r="P433" s="210"/>
      <c r="Q433" s="210"/>
      <c r="R433" s="210"/>
      <c r="S433" s="210"/>
      <c r="T433" s="210"/>
      <c r="U433" s="210"/>
      <c r="V433" s="210"/>
      <c r="W433" s="210"/>
      <c r="X433" s="210"/>
      <c r="Y433" s="210"/>
    </row>
    <row r="434">
      <c r="A434" s="205" t="s">
        <v>549</v>
      </c>
      <c r="B434" s="205" t="s">
        <v>5384</v>
      </c>
      <c r="C434" s="280">
        <v>17.0</v>
      </c>
      <c r="D434" s="280">
        <v>3.0</v>
      </c>
      <c r="E434" s="280">
        <v>4.0</v>
      </c>
      <c r="F434" s="210"/>
      <c r="G434" s="210"/>
      <c r="H434" s="210"/>
      <c r="I434" s="210"/>
      <c r="J434" s="210"/>
      <c r="K434" s="210"/>
      <c r="L434" s="210"/>
      <c r="M434" s="210"/>
      <c r="N434" s="210"/>
      <c r="O434" s="210"/>
      <c r="P434" s="210"/>
      <c r="Q434" s="210"/>
      <c r="R434" s="210"/>
      <c r="S434" s="210"/>
      <c r="T434" s="210"/>
      <c r="U434" s="210"/>
      <c r="V434" s="210"/>
      <c r="W434" s="210"/>
      <c r="X434" s="210"/>
      <c r="Y434" s="210"/>
    </row>
    <row r="435">
      <c r="A435" s="205" t="s">
        <v>549</v>
      </c>
      <c r="B435" s="205" t="s">
        <v>5385</v>
      </c>
      <c r="C435" s="280">
        <v>23.0</v>
      </c>
      <c r="D435" s="280">
        <v>3.0</v>
      </c>
      <c r="E435" s="280">
        <v>4.0</v>
      </c>
      <c r="F435" s="210"/>
      <c r="G435" s="210"/>
      <c r="H435" s="210"/>
      <c r="I435" s="210"/>
      <c r="J435" s="210"/>
      <c r="K435" s="210"/>
      <c r="L435" s="210"/>
      <c r="M435" s="210"/>
      <c r="N435" s="210"/>
      <c r="O435" s="210"/>
      <c r="P435" s="210"/>
      <c r="Q435" s="210"/>
      <c r="R435" s="210"/>
      <c r="S435" s="210"/>
      <c r="T435" s="210"/>
      <c r="U435" s="210"/>
      <c r="V435" s="210"/>
      <c r="W435" s="210"/>
      <c r="X435" s="210"/>
      <c r="Y435" s="210"/>
    </row>
    <row r="436">
      <c r="A436" s="205" t="s">
        <v>549</v>
      </c>
      <c r="B436" s="205" t="s">
        <v>5386</v>
      </c>
      <c r="C436" s="280">
        <v>51.0</v>
      </c>
      <c r="D436" s="280">
        <v>5.0</v>
      </c>
      <c r="E436" s="280">
        <v>13.0</v>
      </c>
      <c r="F436" s="210"/>
      <c r="G436" s="210"/>
      <c r="H436" s="210"/>
      <c r="I436" s="210"/>
      <c r="J436" s="210"/>
      <c r="K436" s="210"/>
      <c r="L436" s="210"/>
      <c r="M436" s="210"/>
      <c r="N436" s="210"/>
      <c r="O436" s="210"/>
      <c r="P436" s="210"/>
      <c r="Q436" s="210"/>
      <c r="R436" s="210"/>
      <c r="S436" s="210"/>
      <c r="T436" s="210"/>
      <c r="U436" s="210"/>
      <c r="V436" s="210"/>
      <c r="W436" s="210"/>
      <c r="X436" s="210"/>
      <c r="Y436" s="210"/>
    </row>
    <row r="437">
      <c r="A437" s="205" t="s">
        <v>549</v>
      </c>
      <c r="B437" s="205" t="s">
        <v>5387</v>
      </c>
      <c r="C437" s="280">
        <v>48.0</v>
      </c>
      <c r="D437" s="280">
        <v>5.0</v>
      </c>
      <c r="E437" s="280">
        <v>12.0</v>
      </c>
      <c r="F437" s="210"/>
      <c r="G437" s="210"/>
      <c r="H437" s="210"/>
      <c r="I437" s="210"/>
      <c r="J437" s="210"/>
      <c r="K437" s="210"/>
      <c r="L437" s="210"/>
      <c r="M437" s="210"/>
      <c r="N437" s="210"/>
      <c r="O437" s="210"/>
      <c r="P437" s="210"/>
      <c r="Q437" s="210"/>
      <c r="R437" s="210"/>
      <c r="S437" s="210"/>
      <c r="T437" s="210"/>
      <c r="U437" s="210"/>
      <c r="V437" s="210"/>
      <c r="W437" s="210"/>
      <c r="X437" s="210"/>
      <c r="Y437" s="210"/>
    </row>
    <row r="438">
      <c r="A438" s="205" t="s">
        <v>549</v>
      </c>
      <c r="B438" s="205" t="s">
        <v>5388</v>
      </c>
      <c r="C438" s="280">
        <v>81.0</v>
      </c>
      <c r="D438" s="280">
        <v>3.0</v>
      </c>
      <c r="E438" s="280">
        <v>9.0</v>
      </c>
      <c r="F438" s="210"/>
      <c r="G438" s="210"/>
      <c r="H438" s="210"/>
      <c r="I438" s="210"/>
      <c r="J438" s="210"/>
      <c r="K438" s="210"/>
      <c r="L438" s="210"/>
      <c r="M438" s="210"/>
      <c r="N438" s="210"/>
      <c r="O438" s="210"/>
      <c r="P438" s="210"/>
      <c r="Q438" s="210"/>
      <c r="R438" s="210"/>
      <c r="S438" s="210"/>
      <c r="T438" s="210"/>
      <c r="U438" s="210"/>
      <c r="V438" s="210"/>
      <c r="W438" s="210"/>
      <c r="X438" s="210"/>
      <c r="Y438" s="210"/>
    </row>
    <row r="439">
      <c r="A439" s="205" t="s">
        <v>549</v>
      </c>
      <c r="B439" s="205" t="s">
        <v>5392</v>
      </c>
      <c r="C439" s="280">
        <v>10.0</v>
      </c>
      <c r="D439" s="280">
        <v>2.0</v>
      </c>
      <c r="E439" s="280">
        <v>1.0</v>
      </c>
      <c r="F439" s="210"/>
      <c r="G439" s="210"/>
      <c r="H439" s="210"/>
      <c r="I439" s="210"/>
      <c r="J439" s="210"/>
      <c r="K439" s="210"/>
      <c r="L439" s="210"/>
      <c r="M439" s="210"/>
      <c r="N439" s="210"/>
      <c r="O439" s="210"/>
      <c r="P439" s="210"/>
      <c r="Q439" s="210"/>
      <c r="R439" s="210"/>
      <c r="S439" s="210"/>
      <c r="T439" s="210"/>
      <c r="U439" s="210"/>
      <c r="V439" s="210"/>
      <c r="W439" s="210"/>
      <c r="X439" s="210"/>
      <c r="Y439" s="210"/>
    </row>
    <row r="440">
      <c r="A440" s="205" t="s">
        <v>549</v>
      </c>
      <c r="B440" s="205" t="s">
        <v>5389</v>
      </c>
      <c r="C440" s="280">
        <v>45.0</v>
      </c>
      <c r="D440" s="280">
        <v>1.0</v>
      </c>
      <c r="E440" s="280">
        <v>9.0</v>
      </c>
      <c r="F440" s="210"/>
      <c r="G440" s="210"/>
      <c r="H440" s="210"/>
      <c r="I440" s="210"/>
      <c r="J440" s="210"/>
      <c r="K440" s="210"/>
      <c r="L440" s="210"/>
      <c r="M440" s="210"/>
      <c r="N440" s="210"/>
      <c r="O440" s="210"/>
      <c r="P440" s="210"/>
      <c r="Q440" s="210"/>
      <c r="R440" s="210"/>
      <c r="S440" s="210"/>
      <c r="T440" s="210"/>
      <c r="U440" s="210"/>
      <c r="V440" s="210"/>
      <c r="W440" s="210"/>
      <c r="X440" s="210"/>
      <c r="Y440" s="210"/>
    </row>
    <row r="441">
      <c r="A441" s="205" t="s">
        <v>549</v>
      </c>
      <c r="B441" s="205" t="s">
        <v>5390</v>
      </c>
      <c r="C441" s="280">
        <v>4.0</v>
      </c>
      <c r="D441" s="280">
        <v>1.0</v>
      </c>
      <c r="E441" s="280">
        <v>1.0</v>
      </c>
      <c r="F441" s="210"/>
      <c r="G441" s="210"/>
      <c r="H441" s="210"/>
      <c r="I441" s="210"/>
      <c r="J441" s="210"/>
      <c r="K441" s="210"/>
      <c r="L441" s="210"/>
      <c r="M441" s="210"/>
      <c r="N441" s="210"/>
      <c r="O441" s="210"/>
      <c r="P441" s="210"/>
      <c r="Q441" s="210"/>
      <c r="R441" s="210"/>
      <c r="S441" s="210"/>
      <c r="T441" s="210"/>
      <c r="U441" s="210"/>
      <c r="V441" s="210"/>
      <c r="W441" s="210"/>
      <c r="X441" s="210"/>
      <c r="Y441" s="210"/>
    </row>
    <row r="442">
      <c r="A442" s="205" t="s">
        <v>764</v>
      </c>
      <c r="B442" s="205" t="s">
        <v>5384</v>
      </c>
      <c r="C442" s="280">
        <v>41.0</v>
      </c>
      <c r="D442" s="280">
        <v>2.0</v>
      </c>
      <c r="E442" s="280">
        <v>9.0</v>
      </c>
      <c r="F442" s="210"/>
      <c r="G442" s="210"/>
      <c r="H442" s="210"/>
      <c r="I442" s="210"/>
      <c r="J442" s="210"/>
      <c r="K442" s="210"/>
      <c r="L442" s="210"/>
      <c r="M442" s="210"/>
      <c r="N442" s="210"/>
      <c r="O442" s="210"/>
      <c r="P442" s="210"/>
      <c r="Q442" s="210"/>
      <c r="R442" s="210"/>
      <c r="S442" s="210"/>
      <c r="T442" s="210"/>
      <c r="U442" s="210"/>
      <c r="V442" s="210"/>
      <c r="W442" s="210"/>
      <c r="X442" s="210"/>
      <c r="Y442" s="210"/>
    </row>
    <row r="443">
      <c r="A443" s="205" t="s">
        <v>764</v>
      </c>
      <c r="B443" s="205" t="s">
        <v>5385</v>
      </c>
      <c r="C443" s="280">
        <v>6.0</v>
      </c>
      <c r="D443" s="280">
        <v>2.0</v>
      </c>
      <c r="E443" s="280">
        <v>1.0</v>
      </c>
      <c r="F443" s="210"/>
      <c r="G443" s="210"/>
      <c r="H443" s="210"/>
      <c r="I443" s="210"/>
      <c r="J443" s="210"/>
      <c r="K443" s="210"/>
      <c r="L443" s="210"/>
      <c r="M443" s="210"/>
      <c r="N443" s="210"/>
      <c r="O443" s="210"/>
      <c r="P443" s="210"/>
      <c r="Q443" s="210"/>
      <c r="R443" s="210"/>
      <c r="S443" s="210"/>
      <c r="T443" s="210"/>
      <c r="U443" s="210"/>
      <c r="V443" s="210"/>
      <c r="W443" s="210"/>
      <c r="X443" s="210"/>
      <c r="Y443" s="210"/>
    </row>
    <row r="444">
      <c r="A444" s="205" t="s">
        <v>764</v>
      </c>
      <c r="B444" s="205" t="s">
        <v>5386</v>
      </c>
      <c r="C444" s="280">
        <v>2.0</v>
      </c>
      <c r="D444" s="280">
        <v>1.0</v>
      </c>
      <c r="E444" s="280">
        <v>0.0</v>
      </c>
      <c r="F444" s="210"/>
      <c r="G444" s="210"/>
      <c r="H444" s="210"/>
      <c r="I444" s="210"/>
      <c r="J444" s="210"/>
      <c r="K444" s="210"/>
      <c r="L444" s="210"/>
      <c r="M444" s="210"/>
      <c r="N444" s="210"/>
      <c r="O444" s="210"/>
      <c r="P444" s="210"/>
      <c r="Q444" s="210"/>
      <c r="R444" s="210"/>
      <c r="S444" s="210"/>
      <c r="T444" s="210"/>
      <c r="U444" s="210"/>
      <c r="V444" s="210"/>
      <c r="W444" s="210"/>
      <c r="X444" s="210"/>
      <c r="Y444" s="210"/>
    </row>
    <row r="445">
      <c r="A445" s="205" t="s">
        <v>764</v>
      </c>
      <c r="B445" s="205" t="s">
        <v>5387</v>
      </c>
      <c r="C445" s="280">
        <v>32.0</v>
      </c>
      <c r="D445" s="280">
        <v>1.0</v>
      </c>
      <c r="E445" s="280">
        <v>7.0</v>
      </c>
      <c r="F445" s="210"/>
      <c r="G445" s="210"/>
      <c r="H445" s="210"/>
      <c r="I445" s="210"/>
      <c r="J445" s="210"/>
      <c r="K445" s="210"/>
      <c r="L445" s="210"/>
      <c r="M445" s="210"/>
      <c r="N445" s="210"/>
      <c r="O445" s="210"/>
      <c r="P445" s="210"/>
      <c r="Q445" s="210"/>
      <c r="R445" s="210"/>
      <c r="S445" s="210"/>
      <c r="T445" s="210"/>
      <c r="U445" s="210"/>
      <c r="V445" s="210"/>
      <c r="W445" s="210"/>
      <c r="X445" s="210"/>
      <c r="Y445" s="210"/>
    </row>
    <row r="446">
      <c r="A446" s="205" t="s">
        <v>764</v>
      </c>
      <c r="B446" s="205" t="s">
        <v>5388</v>
      </c>
      <c r="C446" s="280">
        <v>30.0</v>
      </c>
      <c r="D446" s="280">
        <v>2.0</v>
      </c>
      <c r="E446" s="280">
        <v>9.0</v>
      </c>
      <c r="F446" s="210"/>
      <c r="G446" s="210"/>
      <c r="H446" s="210"/>
      <c r="I446" s="210"/>
      <c r="J446" s="210"/>
      <c r="K446" s="210"/>
      <c r="L446" s="210"/>
      <c r="M446" s="210"/>
      <c r="N446" s="210"/>
      <c r="O446" s="210"/>
      <c r="P446" s="210"/>
      <c r="Q446" s="210"/>
      <c r="R446" s="210"/>
      <c r="S446" s="210"/>
      <c r="T446" s="210"/>
      <c r="U446" s="210"/>
      <c r="V446" s="210"/>
      <c r="W446" s="210"/>
      <c r="X446" s="210"/>
      <c r="Y446" s="210"/>
    </row>
    <row r="447">
      <c r="A447" s="205" t="s">
        <v>764</v>
      </c>
      <c r="B447" s="205" t="s">
        <v>5391</v>
      </c>
      <c r="C447" s="280">
        <v>24.0</v>
      </c>
      <c r="D447" s="280">
        <v>1.0</v>
      </c>
      <c r="E447" s="280">
        <v>5.0</v>
      </c>
      <c r="F447" s="210"/>
      <c r="G447" s="210"/>
      <c r="H447" s="210"/>
      <c r="I447" s="210"/>
      <c r="J447" s="210"/>
      <c r="K447" s="210"/>
      <c r="L447" s="210"/>
      <c r="M447" s="210"/>
      <c r="N447" s="210"/>
      <c r="O447" s="210"/>
      <c r="P447" s="210"/>
      <c r="Q447" s="210"/>
      <c r="R447" s="210"/>
      <c r="S447" s="210"/>
      <c r="T447" s="210"/>
      <c r="U447" s="210"/>
      <c r="V447" s="210"/>
      <c r="W447" s="210"/>
      <c r="X447" s="210"/>
      <c r="Y447" s="210"/>
    </row>
    <row r="448">
      <c r="A448" s="205" t="s">
        <v>764</v>
      </c>
      <c r="B448" s="205" t="s">
        <v>5389</v>
      </c>
      <c r="C448" s="280">
        <v>16.0</v>
      </c>
      <c r="D448" s="280">
        <v>2.0</v>
      </c>
      <c r="E448" s="280">
        <v>3.0</v>
      </c>
      <c r="F448" s="210"/>
      <c r="G448" s="210"/>
      <c r="H448" s="210"/>
      <c r="I448" s="210"/>
      <c r="J448" s="210"/>
      <c r="K448" s="210"/>
      <c r="L448" s="210"/>
      <c r="M448" s="210"/>
      <c r="N448" s="210"/>
      <c r="O448" s="210"/>
      <c r="P448" s="210"/>
      <c r="Q448" s="210"/>
      <c r="R448" s="210"/>
      <c r="S448" s="210"/>
      <c r="T448" s="210"/>
      <c r="U448" s="210"/>
      <c r="V448" s="210"/>
      <c r="W448" s="210"/>
      <c r="X448" s="210"/>
      <c r="Y448" s="210"/>
    </row>
    <row r="449">
      <c r="A449" s="205" t="s">
        <v>764</v>
      </c>
      <c r="B449" s="205" t="s">
        <v>5390</v>
      </c>
      <c r="C449" s="280">
        <v>13.0</v>
      </c>
      <c r="D449" s="280">
        <v>1.0</v>
      </c>
      <c r="E449" s="280">
        <v>3.0</v>
      </c>
      <c r="F449" s="210"/>
      <c r="G449" s="210"/>
      <c r="H449" s="210"/>
      <c r="I449" s="210"/>
      <c r="J449" s="210"/>
      <c r="K449" s="210"/>
      <c r="L449" s="210"/>
      <c r="M449" s="210"/>
      <c r="N449" s="210"/>
      <c r="O449" s="210"/>
      <c r="P449" s="210"/>
      <c r="Q449" s="210"/>
      <c r="R449" s="210"/>
      <c r="S449" s="210"/>
      <c r="T449" s="210"/>
      <c r="U449" s="210"/>
      <c r="V449" s="210"/>
      <c r="W449" s="210"/>
      <c r="X449" s="210"/>
      <c r="Y449" s="210"/>
    </row>
    <row r="450">
      <c r="A450" s="205" t="s">
        <v>733</v>
      </c>
      <c r="B450" s="205" t="s">
        <v>5384</v>
      </c>
      <c r="C450" s="280">
        <v>199.0</v>
      </c>
      <c r="D450" s="280">
        <v>3.0</v>
      </c>
      <c r="E450" s="280">
        <v>39.0</v>
      </c>
      <c r="F450" s="210"/>
      <c r="G450" s="210"/>
      <c r="H450" s="210"/>
      <c r="I450" s="210"/>
      <c r="J450" s="210"/>
      <c r="K450" s="210"/>
      <c r="L450" s="210"/>
      <c r="M450" s="210"/>
      <c r="N450" s="210"/>
      <c r="O450" s="210"/>
      <c r="P450" s="210"/>
      <c r="Q450" s="210"/>
      <c r="R450" s="210"/>
      <c r="S450" s="210"/>
      <c r="T450" s="210"/>
      <c r="U450" s="210"/>
      <c r="V450" s="210"/>
      <c r="W450" s="210"/>
      <c r="X450" s="210"/>
      <c r="Y450" s="210"/>
    </row>
    <row r="451">
      <c r="A451" s="205" t="s">
        <v>733</v>
      </c>
      <c r="B451" s="205" t="s">
        <v>5385</v>
      </c>
      <c r="C451" s="280">
        <v>15.0</v>
      </c>
      <c r="D451" s="280">
        <v>1.0</v>
      </c>
      <c r="E451" s="280">
        <v>2.0</v>
      </c>
      <c r="F451" s="210"/>
      <c r="G451" s="210"/>
      <c r="H451" s="210"/>
      <c r="I451" s="210"/>
      <c r="J451" s="210"/>
      <c r="K451" s="210"/>
      <c r="L451" s="210"/>
      <c r="M451" s="210"/>
      <c r="N451" s="210"/>
      <c r="O451" s="210"/>
      <c r="P451" s="210"/>
      <c r="Q451" s="210"/>
      <c r="R451" s="210"/>
      <c r="S451" s="210"/>
      <c r="T451" s="210"/>
      <c r="U451" s="210"/>
      <c r="V451" s="210"/>
      <c r="W451" s="210"/>
      <c r="X451" s="210"/>
      <c r="Y451" s="210"/>
    </row>
    <row r="452">
      <c r="A452" s="205" t="s">
        <v>733</v>
      </c>
      <c r="B452" s="205" t="s">
        <v>5387</v>
      </c>
      <c r="C452" s="280">
        <v>2.0</v>
      </c>
      <c r="D452" s="280">
        <v>1.0</v>
      </c>
      <c r="E452" s="280">
        <v>1.0</v>
      </c>
      <c r="F452" s="210"/>
      <c r="G452" s="210"/>
      <c r="H452" s="210"/>
      <c r="I452" s="210"/>
      <c r="J452" s="210"/>
      <c r="K452" s="210"/>
      <c r="L452" s="210"/>
      <c r="M452" s="210"/>
      <c r="N452" s="210"/>
      <c r="O452" s="210"/>
      <c r="P452" s="210"/>
      <c r="Q452" s="210"/>
      <c r="R452" s="210"/>
      <c r="S452" s="210"/>
      <c r="T452" s="210"/>
      <c r="U452" s="210"/>
      <c r="V452" s="210"/>
      <c r="W452" s="210"/>
      <c r="X452" s="210"/>
      <c r="Y452" s="210"/>
    </row>
    <row r="453">
      <c r="A453" s="205" t="s">
        <v>655</v>
      </c>
      <c r="B453" s="205" t="s">
        <v>5384</v>
      </c>
      <c r="C453" s="280">
        <v>70.0</v>
      </c>
      <c r="D453" s="280">
        <v>2.0</v>
      </c>
      <c r="E453" s="280">
        <v>13.0</v>
      </c>
      <c r="F453" s="210"/>
      <c r="G453" s="210"/>
      <c r="H453" s="210"/>
      <c r="I453" s="210"/>
      <c r="J453" s="210"/>
      <c r="K453" s="210"/>
      <c r="L453" s="210"/>
      <c r="M453" s="210"/>
      <c r="N453" s="210"/>
      <c r="O453" s="210"/>
      <c r="P453" s="210"/>
      <c r="Q453" s="210"/>
      <c r="R453" s="210"/>
      <c r="S453" s="210"/>
      <c r="T453" s="210"/>
      <c r="U453" s="210"/>
      <c r="V453" s="210"/>
      <c r="W453" s="210"/>
      <c r="X453" s="210"/>
      <c r="Y453" s="210"/>
    </row>
    <row r="454">
      <c r="A454" s="205" t="s">
        <v>655</v>
      </c>
      <c r="B454" s="205" t="s">
        <v>5385</v>
      </c>
      <c r="C454" s="280">
        <v>6.0</v>
      </c>
      <c r="D454" s="280">
        <v>1.0</v>
      </c>
      <c r="E454" s="280">
        <v>1.0</v>
      </c>
      <c r="F454" s="210"/>
      <c r="G454" s="210"/>
      <c r="H454" s="210"/>
      <c r="I454" s="210"/>
      <c r="J454" s="210"/>
      <c r="K454" s="210"/>
      <c r="L454" s="210"/>
      <c r="M454" s="210"/>
      <c r="N454" s="210"/>
      <c r="O454" s="210"/>
      <c r="P454" s="210"/>
      <c r="Q454" s="210"/>
      <c r="R454" s="210"/>
      <c r="S454" s="210"/>
      <c r="T454" s="210"/>
      <c r="U454" s="210"/>
      <c r="V454" s="210"/>
      <c r="W454" s="210"/>
      <c r="X454" s="210"/>
      <c r="Y454" s="210"/>
    </row>
    <row r="455">
      <c r="A455" s="205" t="s">
        <v>655</v>
      </c>
      <c r="B455" s="205" t="s">
        <v>5386</v>
      </c>
      <c r="C455" s="280">
        <v>24.0</v>
      </c>
      <c r="D455" s="280">
        <v>2.0</v>
      </c>
      <c r="E455" s="280">
        <v>4.0</v>
      </c>
      <c r="F455" s="210"/>
      <c r="G455" s="210"/>
      <c r="H455" s="210"/>
      <c r="I455" s="210"/>
      <c r="J455" s="210"/>
      <c r="K455" s="210"/>
      <c r="L455" s="210"/>
      <c r="M455" s="210"/>
      <c r="N455" s="210"/>
      <c r="O455" s="210"/>
      <c r="P455" s="210"/>
      <c r="Q455" s="210"/>
      <c r="R455" s="210"/>
      <c r="S455" s="210"/>
      <c r="T455" s="210"/>
      <c r="U455" s="210"/>
      <c r="V455" s="210"/>
      <c r="W455" s="210"/>
      <c r="X455" s="210"/>
      <c r="Y455" s="210"/>
    </row>
    <row r="456">
      <c r="A456" s="205" t="s">
        <v>655</v>
      </c>
      <c r="B456" s="205" t="s">
        <v>5392</v>
      </c>
      <c r="C456" s="280">
        <v>213.0</v>
      </c>
      <c r="D456" s="280">
        <v>1.0</v>
      </c>
      <c r="E456" s="280">
        <v>20.0</v>
      </c>
      <c r="F456" s="210"/>
      <c r="G456" s="210"/>
      <c r="H456" s="210"/>
      <c r="I456" s="210"/>
      <c r="J456" s="210"/>
      <c r="K456" s="210"/>
      <c r="L456" s="210"/>
      <c r="M456" s="210"/>
      <c r="N456" s="210"/>
      <c r="O456" s="210"/>
      <c r="P456" s="210"/>
      <c r="Q456" s="210"/>
      <c r="R456" s="210"/>
      <c r="S456" s="210"/>
      <c r="T456" s="210"/>
      <c r="U456" s="210"/>
      <c r="V456" s="210"/>
      <c r="W456" s="210"/>
      <c r="X456" s="210"/>
      <c r="Y456" s="210"/>
    </row>
    <row r="457">
      <c r="A457" s="205" t="s">
        <v>655</v>
      </c>
      <c r="B457" s="205" t="s">
        <v>5389</v>
      </c>
      <c r="C457" s="280">
        <v>12.0</v>
      </c>
      <c r="D457" s="280">
        <v>1.0</v>
      </c>
      <c r="E457" s="280">
        <v>2.0</v>
      </c>
      <c r="F457" s="210"/>
      <c r="G457" s="210"/>
      <c r="H457" s="210"/>
      <c r="I457" s="210"/>
      <c r="J457" s="210"/>
      <c r="K457" s="210"/>
      <c r="L457" s="210"/>
      <c r="M457" s="210"/>
      <c r="N457" s="210"/>
      <c r="O457" s="210"/>
      <c r="P457" s="210"/>
      <c r="Q457" s="210"/>
      <c r="R457" s="210"/>
      <c r="S457" s="210"/>
      <c r="T457" s="210"/>
      <c r="U457" s="210"/>
      <c r="V457" s="210"/>
      <c r="W457" s="210"/>
      <c r="X457" s="210"/>
      <c r="Y457" s="210"/>
    </row>
    <row r="458">
      <c r="A458" s="205" t="s">
        <v>232</v>
      </c>
      <c r="B458" s="205" t="s">
        <v>5383</v>
      </c>
      <c r="C458" s="280">
        <v>3.0</v>
      </c>
      <c r="D458" s="280">
        <v>1.0</v>
      </c>
      <c r="E458" s="280">
        <v>0.0</v>
      </c>
      <c r="F458" s="210"/>
      <c r="G458" s="210"/>
      <c r="H458" s="210"/>
      <c r="I458" s="210"/>
      <c r="J458" s="210"/>
      <c r="K458" s="210"/>
      <c r="L458" s="210"/>
      <c r="M458" s="210"/>
      <c r="N458" s="210"/>
      <c r="O458" s="210"/>
      <c r="P458" s="210"/>
      <c r="Q458" s="210"/>
      <c r="R458" s="210"/>
      <c r="S458" s="210"/>
      <c r="T458" s="210"/>
      <c r="U458" s="210"/>
      <c r="V458" s="210"/>
      <c r="W458" s="210"/>
      <c r="X458" s="210"/>
      <c r="Y458" s="210"/>
    </row>
    <row r="459">
      <c r="A459" s="205" t="s">
        <v>232</v>
      </c>
      <c r="B459" s="205" t="s">
        <v>5384</v>
      </c>
      <c r="C459" s="280">
        <v>107.0</v>
      </c>
      <c r="D459" s="280">
        <v>4.0</v>
      </c>
      <c r="E459" s="280">
        <v>18.0</v>
      </c>
      <c r="F459" s="210"/>
      <c r="G459" s="210"/>
      <c r="H459" s="210"/>
      <c r="I459" s="210"/>
      <c r="J459" s="210"/>
      <c r="K459" s="210"/>
      <c r="L459" s="210"/>
      <c r="M459" s="210"/>
      <c r="N459" s="210"/>
      <c r="O459" s="210"/>
      <c r="P459" s="210"/>
      <c r="Q459" s="210"/>
      <c r="R459" s="210"/>
      <c r="S459" s="210"/>
      <c r="T459" s="210"/>
      <c r="U459" s="210"/>
      <c r="V459" s="210"/>
      <c r="W459" s="210"/>
      <c r="X459" s="210"/>
      <c r="Y459" s="210"/>
    </row>
    <row r="460">
      <c r="A460" s="205" t="s">
        <v>232</v>
      </c>
      <c r="B460" s="205" t="s">
        <v>5385</v>
      </c>
      <c r="C460" s="280">
        <v>26.0</v>
      </c>
      <c r="D460" s="280">
        <v>2.0</v>
      </c>
      <c r="E460" s="280">
        <v>7.0</v>
      </c>
      <c r="F460" s="210"/>
      <c r="G460" s="210"/>
      <c r="H460" s="210"/>
      <c r="I460" s="210"/>
      <c r="J460" s="210"/>
      <c r="K460" s="210"/>
      <c r="L460" s="210"/>
      <c r="M460" s="210"/>
      <c r="N460" s="210"/>
      <c r="O460" s="210"/>
      <c r="P460" s="210"/>
      <c r="Q460" s="210"/>
      <c r="R460" s="210"/>
      <c r="S460" s="210"/>
      <c r="T460" s="210"/>
      <c r="U460" s="210"/>
      <c r="V460" s="210"/>
      <c r="W460" s="210"/>
      <c r="X460" s="210"/>
      <c r="Y460" s="210"/>
    </row>
    <row r="461">
      <c r="A461" s="205" t="s">
        <v>232</v>
      </c>
      <c r="B461" s="205" t="s">
        <v>5386</v>
      </c>
      <c r="C461" s="280">
        <v>42.0</v>
      </c>
      <c r="D461" s="280">
        <v>3.0</v>
      </c>
      <c r="E461" s="280">
        <v>11.0</v>
      </c>
      <c r="F461" s="210"/>
      <c r="G461" s="210"/>
      <c r="H461" s="210"/>
      <c r="I461" s="210"/>
      <c r="J461" s="210"/>
      <c r="K461" s="210"/>
      <c r="L461" s="210"/>
      <c r="M461" s="210"/>
      <c r="N461" s="210"/>
      <c r="O461" s="210"/>
      <c r="P461" s="210"/>
      <c r="Q461" s="210"/>
      <c r="R461" s="210"/>
      <c r="S461" s="210"/>
      <c r="T461" s="210"/>
      <c r="U461" s="210"/>
      <c r="V461" s="210"/>
      <c r="W461" s="210"/>
      <c r="X461" s="210"/>
      <c r="Y461" s="210"/>
    </row>
    <row r="462">
      <c r="A462" s="205" t="s">
        <v>232</v>
      </c>
      <c r="B462" s="205" t="s">
        <v>5387</v>
      </c>
      <c r="C462" s="280">
        <v>49.0</v>
      </c>
      <c r="D462" s="280">
        <v>4.0</v>
      </c>
      <c r="E462" s="280">
        <v>13.0</v>
      </c>
      <c r="F462" s="210"/>
      <c r="G462" s="210"/>
      <c r="H462" s="210"/>
      <c r="I462" s="210"/>
      <c r="J462" s="210"/>
      <c r="K462" s="210"/>
      <c r="L462" s="210"/>
      <c r="M462" s="210"/>
      <c r="N462" s="210"/>
      <c r="O462" s="210"/>
      <c r="P462" s="210"/>
      <c r="Q462" s="210"/>
      <c r="R462" s="210"/>
      <c r="S462" s="210"/>
      <c r="T462" s="210"/>
      <c r="U462" s="210"/>
      <c r="V462" s="210"/>
      <c r="W462" s="210"/>
      <c r="X462" s="210"/>
      <c r="Y462" s="210"/>
    </row>
    <row r="463">
      <c r="A463" s="205" t="s">
        <v>232</v>
      </c>
      <c r="B463" s="205" t="s">
        <v>5388</v>
      </c>
      <c r="C463" s="280">
        <v>8.0</v>
      </c>
      <c r="D463" s="280">
        <v>1.0</v>
      </c>
      <c r="E463" s="280">
        <v>1.0</v>
      </c>
      <c r="F463" s="210"/>
      <c r="G463" s="210"/>
      <c r="H463" s="210"/>
      <c r="I463" s="210"/>
      <c r="J463" s="210"/>
      <c r="K463" s="210"/>
      <c r="L463" s="210"/>
      <c r="M463" s="210"/>
      <c r="N463" s="210"/>
      <c r="O463" s="210"/>
      <c r="P463" s="210"/>
      <c r="Q463" s="210"/>
      <c r="R463" s="210"/>
      <c r="S463" s="210"/>
      <c r="T463" s="210"/>
      <c r="U463" s="210"/>
      <c r="V463" s="210"/>
      <c r="W463" s="210"/>
      <c r="X463" s="210"/>
      <c r="Y463" s="210"/>
    </row>
    <row r="464">
      <c r="A464" s="205" t="s">
        <v>232</v>
      </c>
      <c r="B464" s="205" t="s">
        <v>5391</v>
      </c>
      <c r="C464" s="280">
        <v>8.0</v>
      </c>
      <c r="D464" s="280">
        <v>2.0</v>
      </c>
      <c r="E464" s="280">
        <v>3.0</v>
      </c>
      <c r="F464" s="210"/>
      <c r="G464" s="210"/>
      <c r="H464" s="210"/>
      <c r="I464" s="210"/>
      <c r="J464" s="210"/>
      <c r="K464" s="210"/>
      <c r="L464" s="210"/>
      <c r="M464" s="210"/>
      <c r="N464" s="210"/>
      <c r="O464" s="210"/>
      <c r="P464" s="210"/>
      <c r="Q464" s="210"/>
      <c r="R464" s="210"/>
      <c r="S464" s="210"/>
      <c r="T464" s="210"/>
      <c r="U464" s="210"/>
      <c r="V464" s="210"/>
      <c r="W464" s="210"/>
      <c r="X464" s="210"/>
      <c r="Y464" s="210"/>
    </row>
    <row r="465">
      <c r="A465" s="205" t="s">
        <v>232</v>
      </c>
      <c r="B465" s="205" t="s">
        <v>5392</v>
      </c>
      <c r="C465" s="280">
        <v>96.0</v>
      </c>
      <c r="D465" s="280">
        <v>2.0</v>
      </c>
      <c r="E465" s="280">
        <v>31.0</v>
      </c>
      <c r="F465" s="210"/>
      <c r="G465" s="210"/>
      <c r="H465" s="210"/>
      <c r="I465" s="210"/>
      <c r="J465" s="210"/>
      <c r="K465" s="210"/>
      <c r="L465" s="210"/>
      <c r="M465" s="210"/>
      <c r="N465" s="210"/>
      <c r="O465" s="210"/>
      <c r="P465" s="210"/>
      <c r="Q465" s="210"/>
      <c r="R465" s="210"/>
      <c r="S465" s="210"/>
      <c r="T465" s="210"/>
      <c r="U465" s="210"/>
      <c r="V465" s="210"/>
      <c r="W465" s="210"/>
      <c r="X465" s="210"/>
      <c r="Y465" s="210"/>
    </row>
    <row r="466">
      <c r="A466" s="205" t="s">
        <v>232</v>
      </c>
      <c r="B466" s="205" t="s">
        <v>5389</v>
      </c>
      <c r="C466" s="280">
        <v>42.0</v>
      </c>
      <c r="D466" s="280">
        <v>2.0</v>
      </c>
      <c r="E466" s="280">
        <v>12.0</v>
      </c>
      <c r="F466" s="210"/>
      <c r="G466" s="210"/>
      <c r="H466" s="210"/>
      <c r="I466" s="210"/>
      <c r="J466" s="210"/>
      <c r="K466" s="210"/>
      <c r="L466" s="210"/>
      <c r="M466" s="210"/>
      <c r="N466" s="210"/>
      <c r="O466" s="210"/>
      <c r="P466" s="210"/>
      <c r="Q466" s="210"/>
      <c r="R466" s="210"/>
      <c r="S466" s="210"/>
      <c r="T466" s="210"/>
      <c r="U466" s="210"/>
      <c r="V466" s="210"/>
      <c r="W466" s="210"/>
      <c r="X466" s="210"/>
      <c r="Y466" s="210"/>
    </row>
    <row r="467">
      <c r="A467" s="205" t="s">
        <v>232</v>
      </c>
      <c r="B467" s="205" t="s">
        <v>5390</v>
      </c>
      <c r="C467" s="280">
        <v>102.0</v>
      </c>
      <c r="D467" s="280">
        <v>1.0</v>
      </c>
      <c r="E467" s="280">
        <v>15.0</v>
      </c>
      <c r="F467" s="210"/>
      <c r="G467" s="210"/>
      <c r="H467" s="210"/>
      <c r="I467" s="210"/>
      <c r="J467" s="210"/>
      <c r="K467" s="210"/>
      <c r="L467" s="210"/>
      <c r="M467" s="210"/>
      <c r="N467" s="210"/>
      <c r="O467" s="210"/>
      <c r="P467" s="210"/>
      <c r="Q467" s="210"/>
      <c r="R467" s="210"/>
      <c r="S467" s="210"/>
      <c r="T467" s="210"/>
      <c r="U467" s="210"/>
      <c r="V467" s="210"/>
      <c r="W467" s="210"/>
      <c r="X467" s="210"/>
      <c r="Y467" s="210"/>
    </row>
    <row r="468">
      <c r="A468" s="205" t="s">
        <v>169</v>
      </c>
      <c r="B468" s="205" t="s">
        <v>5384</v>
      </c>
      <c r="C468" s="280">
        <v>73.0</v>
      </c>
      <c r="D468" s="280">
        <v>4.0</v>
      </c>
      <c r="E468" s="280">
        <v>6.0</v>
      </c>
      <c r="F468" s="210"/>
      <c r="G468" s="210"/>
      <c r="H468" s="210"/>
      <c r="I468" s="210"/>
      <c r="J468" s="210"/>
      <c r="K468" s="210"/>
      <c r="L468" s="210"/>
      <c r="M468" s="210"/>
      <c r="N468" s="210"/>
      <c r="O468" s="210"/>
      <c r="P468" s="210"/>
      <c r="Q468" s="210"/>
      <c r="R468" s="210"/>
      <c r="S468" s="210"/>
      <c r="T468" s="210"/>
      <c r="U468" s="210"/>
      <c r="V468" s="210"/>
      <c r="W468" s="210"/>
      <c r="X468" s="210"/>
      <c r="Y468" s="210"/>
    </row>
    <row r="469">
      <c r="A469" s="205" t="s">
        <v>169</v>
      </c>
      <c r="B469" s="205" t="s">
        <v>5385</v>
      </c>
      <c r="C469" s="280">
        <v>51.0</v>
      </c>
      <c r="D469" s="280">
        <v>2.0</v>
      </c>
      <c r="E469" s="280">
        <v>9.0</v>
      </c>
      <c r="F469" s="210"/>
      <c r="G469" s="210"/>
      <c r="H469" s="210"/>
      <c r="I469" s="210"/>
      <c r="J469" s="210"/>
      <c r="K469" s="210"/>
      <c r="L469" s="210"/>
      <c r="M469" s="210"/>
      <c r="N469" s="210"/>
      <c r="O469" s="210"/>
      <c r="P469" s="210"/>
      <c r="Q469" s="210"/>
      <c r="R469" s="210"/>
      <c r="S469" s="210"/>
      <c r="T469" s="210"/>
      <c r="U469" s="210"/>
      <c r="V469" s="210"/>
      <c r="W469" s="210"/>
      <c r="X469" s="210"/>
      <c r="Y469" s="210"/>
    </row>
    <row r="470">
      <c r="A470" s="205" t="s">
        <v>169</v>
      </c>
      <c r="B470" s="205" t="s">
        <v>5386</v>
      </c>
      <c r="C470" s="280">
        <v>13.0</v>
      </c>
      <c r="D470" s="280">
        <v>2.0</v>
      </c>
      <c r="E470" s="280">
        <v>2.0</v>
      </c>
      <c r="F470" s="210"/>
      <c r="G470" s="210"/>
      <c r="H470" s="210"/>
      <c r="I470" s="210"/>
      <c r="J470" s="210"/>
      <c r="K470" s="210"/>
      <c r="L470" s="210"/>
      <c r="M470" s="210"/>
      <c r="N470" s="210"/>
      <c r="O470" s="210"/>
      <c r="P470" s="210"/>
      <c r="Q470" s="210"/>
      <c r="R470" s="210"/>
      <c r="S470" s="210"/>
      <c r="T470" s="210"/>
      <c r="U470" s="210"/>
      <c r="V470" s="210"/>
      <c r="W470" s="210"/>
      <c r="X470" s="210"/>
      <c r="Y470" s="210"/>
    </row>
    <row r="471">
      <c r="A471" s="205" t="s">
        <v>169</v>
      </c>
      <c r="B471" s="205" t="s">
        <v>5387</v>
      </c>
      <c r="C471" s="280">
        <v>10.0</v>
      </c>
      <c r="D471" s="280">
        <v>1.0</v>
      </c>
      <c r="E471" s="280">
        <v>2.0</v>
      </c>
      <c r="F471" s="210"/>
      <c r="G471" s="210"/>
      <c r="H471" s="210"/>
      <c r="I471" s="210"/>
      <c r="J471" s="210"/>
      <c r="K471" s="210"/>
      <c r="L471" s="210"/>
      <c r="M471" s="210"/>
      <c r="N471" s="210"/>
      <c r="O471" s="210"/>
      <c r="P471" s="210"/>
      <c r="Q471" s="210"/>
      <c r="R471" s="210"/>
      <c r="S471" s="210"/>
      <c r="T471" s="210"/>
      <c r="U471" s="210"/>
      <c r="V471" s="210"/>
      <c r="W471" s="210"/>
      <c r="X471" s="210"/>
      <c r="Y471" s="210"/>
    </row>
    <row r="472">
      <c r="A472" s="205" t="s">
        <v>169</v>
      </c>
      <c r="B472" s="205" t="s">
        <v>5392</v>
      </c>
      <c r="C472" s="280">
        <v>3.0</v>
      </c>
      <c r="D472" s="280">
        <v>1.0</v>
      </c>
      <c r="E472" s="280">
        <v>1.0</v>
      </c>
      <c r="F472" s="210"/>
      <c r="G472" s="210"/>
      <c r="H472" s="210"/>
      <c r="I472" s="210"/>
      <c r="J472" s="210"/>
      <c r="K472" s="210"/>
      <c r="L472" s="210"/>
      <c r="M472" s="210"/>
      <c r="N472" s="210"/>
      <c r="O472" s="210"/>
      <c r="P472" s="210"/>
      <c r="Q472" s="210"/>
      <c r="R472" s="210"/>
      <c r="S472" s="210"/>
      <c r="T472" s="210"/>
      <c r="U472" s="210"/>
      <c r="V472" s="210"/>
      <c r="W472" s="210"/>
      <c r="X472" s="210"/>
      <c r="Y472" s="210"/>
    </row>
    <row r="473">
      <c r="A473" s="205" t="s">
        <v>499</v>
      </c>
      <c r="B473" s="205" t="s">
        <v>5384</v>
      </c>
      <c r="C473" s="280">
        <v>28.0</v>
      </c>
      <c r="D473" s="280">
        <v>1.0</v>
      </c>
      <c r="E473" s="280">
        <v>5.0</v>
      </c>
      <c r="F473" s="210"/>
      <c r="G473" s="210"/>
      <c r="H473" s="210"/>
      <c r="I473" s="210"/>
      <c r="J473" s="210"/>
      <c r="K473" s="210"/>
      <c r="L473" s="210"/>
      <c r="M473" s="210"/>
      <c r="N473" s="210"/>
      <c r="O473" s="210"/>
      <c r="P473" s="210"/>
      <c r="Q473" s="210"/>
      <c r="R473" s="210"/>
      <c r="S473" s="210"/>
      <c r="T473" s="210"/>
      <c r="U473" s="210"/>
      <c r="V473" s="210"/>
      <c r="W473" s="210"/>
      <c r="X473" s="210"/>
      <c r="Y473" s="210"/>
    </row>
    <row r="474">
      <c r="A474" s="205" t="s">
        <v>499</v>
      </c>
      <c r="B474" s="205" t="s">
        <v>5385</v>
      </c>
      <c r="C474" s="280">
        <v>5.0</v>
      </c>
      <c r="D474" s="280">
        <v>1.0</v>
      </c>
      <c r="E474" s="280">
        <v>0.0</v>
      </c>
      <c r="F474" s="210"/>
      <c r="G474" s="210"/>
      <c r="H474" s="210"/>
      <c r="I474" s="210"/>
      <c r="J474" s="210"/>
      <c r="K474" s="210"/>
      <c r="L474" s="210"/>
      <c r="M474" s="210"/>
      <c r="N474" s="210"/>
      <c r="O474" s="210"/>
      <c r="P474" s="210"/>
      <c r="Q474" s="210"/>
      <c r="R474" s="210"/>
      <c r="S474" s="210"/>
      <c r="T474" s="210"/>
      <c r="U474" s="210"/>
      <c r="V474" s="210"/>
      <c r="W474" s="210"/>
      <c r="X474" s="210"/>
      <c r="Y474" s="210"/>
    </row>
    <row r="475">
      <c r="A475" s="205" t="s">
        <v>499</v>
      </c>
      <c r="B475" s="205" t="s">
        <v>5387</v>
      </c>
      <c r="C475" s="280">
        <v>18.0</v>
      </c>
      <c r="D475" s="280">
        <v>1.0</v>
      </c>
      <c r="E475" s="280">
        <v>4.0</v>
      </c>
      <c r="F475" s="210"/>
      <c r="G475" s="210"/>
      <c r="H475" s="210"/>
      <c r="I475" s="210"/>
      <c r="J475" s="210"/>
      <c r="K475" s="210"/>
      <c r="L475" s="210"/>
      <c r="M475" s="210"/>
      <c r="N475" s="210"/>
      <c r="O475" s="210"/>
      <c r="P475" s="210"/>
      <c r="Q475" s="210"/>
      <c r="R475" s="210"/>
      <c r="S475" s="210"/>
      <c r="T475" s="210"/>
      <c r="U475" s="210"/>
      <c r="V475" s="210"/>
      <c r="W475" s="210"/>
      <c r="X475" s="210"/>
      <c r="Y475" s="210"/>
    </row>
    <row r="476">
      <c r="A476" s="205" t="s">
        <v>499</v>
      </c>
      <c r="B476" s="205" t="s">
        <v>5388</v>
      </c>
      <c r="C476" s="280">
        <v>229.0</v>
      </c>
      <c r="D476" s="280">
        <v>1.0</v>
      </c>
      <c r="E476" s="280">
        <v>16.0</v>
      </c>
      <c r="F476" s="210"/>
      <c r="G476" s="210"/>
      <c r="H476" s="210"/>
      <c r="I476" s="210"/>
      <c r="J476" s="210"/>
      <c r="K476" s="210"/>
      <c r="L476" s="210"/>
      <c r="M476" s="210"/>
      <c r="N476" s="210"/>
      <c r="O476" s="210"/>
      <c r="P476" s="210"/>
      <c r="Q476" s="210"/>
      <c r="R476" s="210"/>
      <c r="S476" s="210"/>
      <c r="T476" s="210"/>
      <c r="U476" s="210"/>
      <c r="V476" s="210"/>
      <c r="W476" s="210"/>
      <c r="X476" s="210"/>
      <c r="Y476" s="210"/>
    </row>
    <row r="477">
      <c r="A477" s="205" t="s">
        <v>499</v>
      </c>
      <c r="B477" s="205" t="s">
        <v>5389</v>
      </c>
      <c r="C477" s="280">
        <v>114.0</v>
      </c>
      <c r="D477" s="280">
        <v>1.0</v>
      </c>
      <c r="E477" s="280">
        <v>20.0</v>
      </c>
      <c r="F477" s="210"/>
      <c r="G477" s="210"/>
      <c r="H477" s="210"/>
      <c r="I477" s="210"/>
      <c r="J477" s="210"/>
      <c r="K477" s="210"/>
      <c r="L477" s="210"/>
      <c r="M477" s="210"/>
      <c r="N477" s="210"/>
      <c r="O477" s="210"/>
      <c r="P477" s="210"/>
      <c r="Q477" s="210"/>
      <c r="R477" s="210"/>
      <c r="S477" s="210"/>
      <c r="T477" s="210"/>
      <c r="U477" s="210"/>
      <c r="V477" s="210"/>
      <c r="W477" s="210"/>
      <c r="X477" s="210"/>
      <c r="Y477" s="210"/>
    </row>
    <row r="478">
      <c r="A478" s="205" t="s">
        <v>88</v>
      </c>
      <c r="B478" s="205" t="s">
        <v>5384</v>
      </c>
      <c r="C478" s="280">
        <v>25.0</v>
      </c>
      <c r="D478" s="280">
        <v>5.0</v>
      </c>
      <c r="E478" s="280">
        <v>3.0</v>
      </c>
      <c r="F478" s="210"/>
      <c r="G478" s="210"/>
      <c r="H478" s="210"/>
      <c r="I478" s="210"/>
      <c r="J478" s="210"/>
      <c r="K478" s="210"/>
      <c r="L478" s="210"/>
      <c r="M478" s="210"/>
      <c r="N478" s="210"/>
      <c r="O478" s="210"/>
      <c r="P478" s="210"/>
      <c r="Q478" s="210"/>
      <c r="R478" s="210"/>
      <c r="S478" s="210"/>
      <c r="T478" s="210"/>
      <c r="U478" s="210"/>
      <c r="V478" s="210"/>
      <c r="W478" s="210"/>
      <c r="X478" s="210"/>
      <c r="Y478" s="210"/>
    </row>
    <row r="479">
      <c r="A479" s="205" t="s">
        <v>88</v>
      </c>
      <c r="B479" s="205" t="s">
        <v>5385</v>
      </c>
      <c r="C479" s="280">
        <v>27.0</v>
      </c>
      <c r="D479" s="280">
        <v>3.0</v>
      </c>
      <c r="E479" s="280">
        <v>5.0</v>
      </c>
      <c r="F479" s="210"/>
      <c r="G479" s="210"/>
      <c r="H479" s="210"/>
      <c r="I479" s="210"/>
      <c r="J479" s="210"/>
      <c r="K479" s="210"/>
      <c r="L479" s="210"/>
      <c r="M479" s="210"/>
      <c r="N479" s="210"/>
      <c r="O479" s="210"/>
      <c r="P479" s="210"/>
      <c r="Q479" s="210"/>
      <c r="R479" s="210"/>
      <c r="S479" s="210"/>
      <c r="T479" s="210"/>
      <c r="U479" s="210"/>
      <c r="V479" s="210"/>
      <c r="W479" s="210"/>
      <c r="X479" s="210"/>
      <c r="Y479" s="210"/>
    </row>
    <row r="480">
      <c r="A480" s="205" t="s">
        <v>88</v>
      </c>
      <c r="B480" s="205" t="s">
        <v>5386</v>
      </c>
      <c r="C480" s="280">
        <v>15.0</v>
      </c>
      <c r="D480" s="280">
        <v>1.0</v>
      </c>
      <c r="E480" s="280">
        <v>3.0</v>
      </c>
      <c r="F480" s="210"/>
      <c r="G480" s="210"/>
      <c r="H480" s="210"/>
      <c r="I480" s="210"/>
      <c r="J480" s="210"/>
      <c r="K480" s="210"/>
      <c r="L480" s="210"/>
      <c r="M480" s="210"/>
      <c r="N480" s="210"/>
      <c r="O480" s="210"/>
      <c r="P480" s="210"/>
      <c r="Q480" s="210"/>
      <c r="R480" s="210"/>
      <c r="S480" s="210"/>
      <c r="T480" s="210"/>
      <c r="U480" s="210"/>
      <c r="V480" s="210"/>
      <c r="W480" s="210"/>
      <c r="X480" s="210"/>
      <c r="Y480" s="210"/>
    </row>
    <row r="481">
      <c r="A481" s="205" t="s">
        <v>88</v>
      </c>
      <c r="B481" s="205" t="s">
        <v>5387</v>
      </c>
      <c r="C481" s="280">
        <v>76.0</v>
      </c>
      <c r="D481" s="280">
        <v>3.0</v>
      </c>
      <c r="E481" s="280">
        <v>9.0</v>
      </c>
      <c r="F481" s="210"/>
      <c r="G481" s="210"/>
      <c r="H481" s="210"/>
      <c r="I481" s="210"/>
      <c r="J481" s="210"/>
      <c r="K481" s="210"/>
      <c r="L481" s="210"/>
      <c r="M481" s="210"/>
      <c r="N481" s="210"/>
      <c r="O481" s="210"/>
      <c r="P481" s="210"/>
      <c r="Q481" s="210"/>
      <c r="R481" s="210"/>
      <c r="S481" s="210"/>
      <c r="T481" s="210"/>
      <c r="U481" s="210"/>
      <c r="V481" s="210"/>
      <c r="W481" s="210"/>
      <c r="X481" s="210"/>
      <c r="Y481" s="210"/>
    </row>
    <row r="482">
      <c r="A482" s="205" t="s">
        <v>88</v>
      </c>
      <c r="B482" s="205" t="s">
        <v>5388</v>
      </c>
      <c r="C482" s="280">
        <v>17.0</v>
      </c>
      <c r="D482" s="280">
        <v>2.0</v>
      </c>
      <c r="E482" s="280">
        <v>4.0</v>
      </c>
      <c r="F482" s="210"/>
      <c r="G482" s="210"/>
      <c r="H482" s="210"/>
      <c r="I482" s="210"/>
      <c r="J482" s="210"/>
      <c r="K482" s="210"/>
      <c r="L482" s="210"/>
      <c r="M482" s="210"/>
      <c r="N482" s="210"/>
      <c r="O482" s="210"/>
      <c r="P482" s="210"/>
      <c r="Q482" s="210"/>
      <c r="R482" s="210"/>
      <c r="S482" s="210"/>
      <c r="T482" s="210"/>
      <c r="U482" s="210"/>
      <c r="V482" s="210"/>
      <c r="W482" s="210"/>
      <c r="X482" s="210"/>
      <c r="Y482" s="210"/>
    </row>
    <row r="483">
      <c r="A483" s="205" t="s">
        <v>466</v>
      </c>
      <c r="B483" s="205" t="s">
        <v>5385</v>
      </c>
      <c r="C483" s="280">
        <v>29.0</v>
      </c>
      <c r="D483" s="280">
        <v>2.0</v>
      </c>
      <c r="E483" s="280">
        <v>6.0</v>
      </c>
      <c r="F483" s="210"/>
      <c r="G483" s="210"/>
      <c r="H483" s="210"/>
      <c r="I483" s="210"/>
      <c r="J483" s="210"/>
      <c r="K483" s="210"/>
      <c r="L483" s="210"/>
      <c r="M483" s="210"/>
      <c r="N483" s="210"/>
      <c r="O483" s="210"/>
      <c r="P483" s="210"/>
      <c r="Q483" s="210"/>
      <c r="R483" s="210"/>
      <c r="S483" s="210"/>
      <c r="T483" s="210"/>
      <c r="U483" s="210"/>
      <c r="V483" s="210"/>
      <c r="W483" s="210"/>
      <c r="X483" s="210"/>
      <c r="Y483" s="210"/>
    </row>
    <row r="484">
      <c r="A484" s="205" t="s">
        <v>426</v>
      </c>
      <c r="B484" s="205" t="s">
        <v>5384</v>
      </c>
      <c r="C484" s="280">
        <v>61.0</v>
      </c>
      <c r="D484" s="280">
        <v>2.0</v>
      </c>
      <c r="E484" s="280">
        <v>5.0</v>
      </c>
      <c r="F484" s="210"/>
      <c r="G484" s="210"/>
      <c r="H484" s="210"/>
      <c r="I484" s="210"/>
      <c r="J484" s="210"/>
      <c r="K484" s="210"/>
      <c r="L484" s="210"/>
      <c r="M484" s="210"/>
      <c r="N484" s="210"/>
      <c r="O484" s="210"/>
      <c r="P484" s="210"/>
      <c r="Q484" s="210"/>
      <c r="R484" s="210"/>
      <c r="S484" s="210"/>
      <c r="T484" s="210"/>
      <c r="U484" s="210"/>
      <c r="V484" s="210"/>
      <c r="W484" s="210"/>
      <c r="X484" s="210"/>
      <c r="Y484" s="210"/>
    </row>
    <row r="485">
      <c r="A485" s="205" t="s">
        <v>426</v>
      </c>
      <c r="B485" s="205" t="s">
        <v>5385</v>
      </c>
      <c r="C485" s="280">
        <v>71.0</v>
      </c>
      <c r="D485" s="280">
        <v>3.0</v>
      </c>
      <c r="E485" s="280">
        <v>10.0</v>
      </c>
      <c r="F485" s="210"/>
      <c r="G485" s="210"/>
      <c r="H485" s="210"/>
      <c r="I485" s="210"/>
      <c r="J485" s="210"/>
      <c r="K485" s="210"/>
      <c r="L485" s="210"/>
      <c r="M485" s="210"/>
      <c r="N485" s="210"/>
      <c r="O485" s="210"/>
      <c r="P485" s="210"/>
      <c r="Q485" s="210"/>
      <c r="R485" s="210"/>
      <c r="S485" s="210"/>
      <c r="T485" s="210"/>
      <c r="U485" s="210"/>
      <c r="V485" s="210"/>
      <c r="W485" s="210"/>
      <c r="X485" s="210"/>
      <c r="Y485" s="210"/>
    </row>
    <row r="486">
      <c r="A486" s="205" t="s">
        <v>426</v>
      </c>
      <c r="B486" s="205" t="s">
        <v>5386</v>
      </c>
      <c r="C486" s="280">
        <v>42.0</v>
      </c>
      <c r="D486" s="280">
        <v>2.0</v>
      </c>
      <c r="E486" s="280">
        <v>11.0</v>
      </c>
      <c r="F486" s="210"/>
      <c r="G486" s="210"/>
      <c r="H486" s="210"/>
      <c r="I486" s="210"/>
      <c r="J486" s="210"/>
      <c r="K486" s="210"/>
      <c r="L486" s="210"/>
      <c r="M486" s="210"/>
      <c r="N486" s="210"/>
      <c r="O486" s="210"/>
      <c r="P486" s="210"/>
      <c r="Q486" s="210"/>
      <c r="R486" s="210"/>
      <c r="S486" s="210"/>
      <c r="T486" s="210"/>
      <c r="U486" s="210"/>
      <c r="V486" s="210"/>
      <c r="W486" s="210"/>
      <c r="X486" s="210"/>
      <c r="Y486" s="210"/>
    </row>
    <row r="487">
      <c r="A487" s="205" t="s">
        <v>426</v>
      </c>
      <c r="B487" s="205" t="s">
        <v>5387</v>
      </c>
      <c r="C487" s="280">
        <v>47.0</v>
      </c>
      <c r="D487" s="280">
        <v>3.0</v>
      </c>
      <c r="E487" s="280">
        <v>6.0</v>
      </c>
      <c r="F487" s="210"/>
      <c r="G487" s="210"/>
      <c r="H487" s="210"/>
      <c r="I487" s="210"/>
      <c r="J487" s="210"/>
      <c r="K487" s="210"/>
      <c r="L487" s="210"/>
      <c r="M487" s="210"/>
      <c r="N487" s="210"/>
      <c r="O487" s="210"/>
      <c r="P487" s="210"/>
      <c r="Q487" s="210"/>
      <c r="R487" s="210"/>
      <c r="S487" s="210"/>
      <c r="T487" s="210"/>
      <c r="U487" s="210"/>
      <c r="V487" s="210"/>
      <c r="W487" s="210"/>
      <c r="X487" s="210"/>
      <c r="Y487" s="210"/>
    </row>
    <row r="488">
      <c r="A488" s="205" t="s">
        <v>426</v>
      </c>
      <c r="B488" s="205" t="s">
        <v>5391</v>
      </c>
      <c r="C488" s="280">
        <v>23.0</v>
      </c>
      <c r="D488" s="280">
        <v>1.0</v>
      </c>
      <c r="E488" s="280">
        <v>3.0</v>
      </c>
      <c r="F488" s="210"/>
      <c r="G488" s="210"/>
      <c r="H488" s="210"/>
      <c r="I488" s="210"/>
      <c r="J488" s="210"/>
      <c r="K488" s="210"/>
      <c r="L488" s="210"/>
      <c r="M488" s="210"/>
      <c r="N488" s="210"/>
      <c r="O488" s="210"/>
      <c r="P488" s="210"/>
      <c r="Q488" s="210"/>
      <c r="R488" s="210"/>
      <c r="S488" s="210"/>
      <c r="T488" s="210"/>
      <c r="U488" s="210"/>
      <c r="V488" s="210"/>
      <c r="W488" s="210"/>
      <c r="X488" s="210"/>
      <c r="Y488" s="210"/>
    </row>
    <row r="489">
      <c r="A489" s="205" t="s">
        <v>462</v>
      </c>
      <c r="B489" s="205" t="s">
        <v>5384</v>
      </c>
      <c r="C489" s="280">
        <v>21.0</v>
      </c>
      <c r="D489" s="280">
        <v>2.0</v>
      </c>
      <c r="E489" s="280">
        <v>5.0</v>
      </c>
      <c r="F489" s="210"/>
      <c r="G489" s="210"/>
      <c r="H489" s="210"/>
      <c r="I489" s="210"/>
      <c r="J489" s="210"/>
      <c r="K489" s="210"/>
      <c r="L489" s="210"/>
      <c r="M489" s="210"/>
      <c r="N489" s="210"/>
      <c r="O489" s="210"/>
      <c r="P489" s="210"/>
      <c r="Q489" s="210"/>
      <c r="R489" s="210"/>
      <c r="S489" s="210"/>
      <c r="T489" s="210"/>
      <c r="U489" s="210"/>
      <c r="V489" s="210"/>
      <c r="W489" s="210"/>
      <c r="X489" s="210"/>
      <c r="Y489" s="210"/>
    </row>
    <row r="490">
      <c r="A490" s="205" t="s">
        <v>462</v>
      </c>
      <c r="B490" s="205" t="s">
        <v>5385</v>
      </c>
      <c r="C490" s="280">
        <v>40.0</v>
      </c>
      <c r="D490" s="280">
        <v>2.0</v>
      </c>
      <c r="E490" s="280">
        <v>9.0</v>
      </c>
      <c r="F490" s="210"/>
      <c r="G490" s="210"/>
      <c r="H490" s="210"/>
      <c r="I490" s="210"/>
      <c r="J490" s="210"/>
      <c r="K490" s="210"/>
      <c r="L490" s="210"/>
      <c r="M490" s="210"/>
      <c r="N490" s="210"/>
      <c r="O490" s="210"/>
      <c r="P490" s="210"/>
      <c r="Q490" s="210"/>
      <c r="R490" s="210"/>
      <c r="S490" s="210"/>
      <c r="T490" s="210"/>
      <c r="U490" s="210"/>
      <c r="V490" s="210"/>
      <c r="W490" s="210"/>
      <c r="X490" s="210"/>
      <c r="Y490" s="210"/>
    </row>
    <row r="491">
      <c r="A491" s="205" t="s">
        <v>462</v>
      </c>
      <c r="B491" s="205" t="s">
        <v>5386</v>
      </c>
      <c r="C491" s="280">
        <v>73.0</v>
      </c>
      <c r="D491" s="280">
        <v>4.0</v>
      </c>
      <c r="E491" s="280">
        <v>18.0</v>
      </c>
      <c r="F491" s="210"/>
      <c r="G491" s="210"/>
      <c r="H491" s="210"/>
      <c r="I491" s="210"/>
      <c r="J491" s="210"/>
      <c r="K491" s="210"/>
      <c r="L491" s="210"/>
      <c r="M491" s="210"/>
      <c r="N491" s="210"/>
      <c r="O491" s="210"/>
      <c r="P491" s="210"/>
      <c r="Q491" s="210"/>
      <c r="R491" s="210"/>
      <c r="S491" s="210"/>
      <c r="T491" s="210"/>
      <c r="U491" s="210"/>
      <c r="V491" s="210"/>
      <c r="W491" s="210"/>
      <c r="X491" s="210"/>
      <c r="Y491" s="210"/>
    </row>
    <row r="492">
      <c r="A492" s="205" t="s">
        <v>462</v>
      </c>
      <c r="B492" s="205" t="s">
        <v>5387</v>
      </c>
      <c r="C492" s="280">
        <v>39.0</v>
      </c>
      <c r="D492" s="280">
        <v>4.0</v>
      </c>
      <c r="E492" s="280">
        <v>10.0</v>
      </c>
      <c r="F492" s="210"/>
      <c r="G492" s="210"/>
      <c r="H492" s="210"/>
      <c r="I492" s="210"/>
      <c r="J492" s="210"/>
      <c r="K492" s="210"/>
      <c r="L492" s="210"/>
      <c r="M492" s="210"/>
      <c r="N492" s="210"/>
      <c r="O492" s="210"/>
      <c r="P492" s="210"/>
      <c r="Q492" s="210"/>
      <c r="R492" s="210"/>
      <c r="S492" s="210"/>
      <c r="T492" s="210"/>
      <c r="U492" s="210"/>
      <c r="V492" s="210"/>
      <c r="W492" s="210"/>
      <c r="X492" s="210"/>
      <c r="Y492" s="210"/>
    </row>
    <row r="493">
      <c r="A493" s="205" t="s">
        <v>462</v>
      </c>
      <c r="B493" s="205" t="s">
        <v>5388</v>
      </c>
      <c r="C493" s="280">
        <v>4.0</v>
      </c>
      <c r="D493" s="280">
        <v>1.0</v>
      </c>
      <c r="E493" s="280">
        <v>0.0</v>
      </c>
      <c r="F493" s="210"/>
      <c r="G493" s="210"/>
      <c r="H493" s="210"/>
      <c r="I493" s="210"/>
      <c r="J493" s="210"/>
      <c r="K493" s="210"/>
      <c r="L493" s="210"/>
      <c r="M493" s="210"/>
      <c r="N493" s="210"/>
      <c r="O493" s="210"/>
      <c r="P493" s="210"/>
      <c r="Q493" s="210"/>
      <c r="R493" s="210"/>
      <c r="S493" s="210"/>
      <c r="T493" s="210"/>
      <c r="U493" s="210"/>
      <c r="V493" s="210"/>
      <c r="W493" s="210"/>
      <c r="X493" s="210"/>
      <c r="Y493" s="210"/>
    </row>
    <row r="494">
      <c r="A494" s="205" t="s">
        <v>462</v>
      </c>
      <c r="B494" s="205" t="s">
        <v>5391</v>
      </c>
      <c r="C494" s="280">
        <v>23.0</v>
      </c>
      <c r="D494" s="280">
        <v>1.0</v>
      </c>
      <c r="E494" s="280">
        <v>4.0</v>
      </c>
      <c r="F494" s="210"/>
      <c r="G494" s="210"/>
      <c r="H494" s="210"/>
      <c r="I494" s="210"/>
      <c r="J494" s="210"/>
      <c r="K494" s="210"/>
      <c r="L494" s="210"/>
      <c r="M494" s="210"/>
      <c r="N494" s="210"/>
      <c r="O494" s="210"/>
      <c r="P494" s="210"/>
      <c r="Q494" s="210"/>
      <c r="R494" s="210"/>
      <c r="S494" s="210"/>
      <c r="T494" s="210"/>
      <c r="U494" s="210"/>
      <c r="V494" s="210"/>
      <c r="W494" s="210"/>
      <c r="X494" s="210"/>
      <c r="Y494" s="210"/>
    </row>
    <row r="495">
      <c r="A495" s="205" t="s">
        <v>462</v>
      </c>
      <c r="B495" s="205" t="s">
        <v>5392</v>
      </c>
      <c r="C495" s="280">
        <v>16.0</v>
      </c>
      <c r="D495" s="280">
        <v>1.0</v>
      </c>
      <c r="E495" s="280">
        <v>2.0</v>
      </c>
      <c r="F495" s="210"/>
      <c r="G495" s="210"/>
      <c r="H495" s="210"/>
      <c r="I495" s="210"/>
      <c r="J495" s="210"/>
      <c r="K495" s="210"/>
      <c r="L495" s="210"/>
      <c r="M495" s="210"/>
      <c r="N495" s="210"/>
      <c r="O495" s="210"/>
      <c r="P495" s="210"/>
      <c r="Q495" s="210"/>
      <c r="R495" s="210"/>
      <c r="S495" s="210"/>
      <c r="T495" s="210"/>
      <c r="U495" s="210"/>
      <c r="V495" s="210"/>
      <c r="W495" s="210"/>
      <c r="X495" s="210"/>
      <c r="Y495" s="210"/>
    </row>
    <row r="496">
      <c r="A496" s="205" t="s">
        <v>827</v>
      </c>
      <c r="B496" s="205" t="s">
        <v>5384</v>
      </c>
      <c r="C496" s="280">
        <v>54.0</v>
      </c>
      <c r="D496" s="280">
        <v>5.0</v>
      </c>
      <c r="E496" s="280">
        <v>4.0</v>
      </c>
      <c r="F496" s="210"/>
      <c r="G496" s="210"/>
      <c r="H496" s="210"/>
      <c r="I496" s="210"/>
      <c r="J496" s="210"/>
      <c r="K496" s="210"/>
      <c r="L496" s="210"/>
      <c r="M496" s="210"/>
      <c r="N496" s="210"/>
      <c r="O496" s="210"/>
      <c r="P496" s="210"/>
      <c r="Q496" s="210"/>
      <c r="R496" s="210"/>
      <c r="S496" s="210"/>
      <c r="T496" s="210"/>
      <c r="U496" s="210"/>
      <c r="V496" s="210"/>
      <c r="W496" s="210"/>
      <c r="X496" s="210"/>
      <c r="Y496" s="210"/>
    </row>
    <row r="497">
      <c r="A497" s="205" t="s">
        <v>827</v>
      </c>
      <c r="B497" s="205" t="s">
        <v>5385</v>
      </c>
      <c r="C497" s="280">
        <v>27.0</v>
      </c>
      <c r="D497" s="280">
        <v>1.0</v>
      </c>
      <c r="E497" s="280">
        <v>1.0</v>
      </c>
      <c r="F497" s="210"/>
      <c r="G497" s="210"/>
      <c r="H497" s="210"/>
      <c r="I497" s="210"/>
      <c r="J497" s="210"/>
      <c r="K497" s="210"/>
      <c r="L497" s="210"/>
      <c r="M497" s="210"/>
      <c r="N497" s="210"/>
      <c r="O497" s="210"/>
      <c r="P497" s="210"/>
      <c r="Q497" s="210"/>
      <c r="R497" s="210"/>
      <c r="S497" s="210"/>
      <c r="T497" s="210"/>
      <c r="U497" s="210"/>
      <c r="V497" s="210"/>
      <c r="W497" s="210"/>
      <c r="X497" s="210"/>
      <c r="Y497" s="210"/>
    </row>
    <row r="498">
      <c r="A498" s="205" t="s">
        <v>827</v>
      </c>
      <c r="B498" s="205" t="s">
        <v>5386</v>
      </c>
      <c r="C498" s="280">
        <v>14.0</v>
      </c>
      <c r="D498" s="280">
        <v>2.0</v>
      </c>
      <c r="E498" s="280">
        <v>2.0</v>
      </c>
      <c r="F498" s="210"/>
      <c r="G498" s="210"/>
      <c r="H498" s="210"/>
      <c r="I498" s="210"/>
      <c r="J498" s="210"/>
      <c r="K498" s="210"/>
      <c r="L498" s="210"/>
      <c r="M498" s="210"/>
      <c r="N498" s="210"/>
      <c r="O498" s="210"/>
      <c r="P498" s="210"/>
      <c r="Q498" s="210"/>
      <c r="R498" s="210"/>
      <c r="S498" s="210"/>
      <c r="T498" s="210"/>
      <c r="U498" s="210"/>
      <c r="V498" s="210"/>
      <c r="W498" s="210"/>
      <c r="X498" s="210"/>
      <c r="Y498" s="210"/>
    </row>
    <row r="499">
      <c r="A499" s="205" t="s">
        <v>827</v>
      </c>
      <c r="B499" s="205" t="s">
        <v>5387</v>
      </c>
      <c r="C499" s="280">
        <v>22.0</v>
      </c>
      <c r="D499" s="280">
        <v>1.0</v>
      </c>
      <c r="E499" s="280">
        <v>2.0</v>
      </c>
      <c r="F499" s="210"/>
      <c r="G499" s="210"/>
      <c r="H499" s="210"/>
      <c r="I499" s="210"/>
      <c r="J499" s="210"/>
      <c r="K499" s="210"/>
      <c r="L499" s="210"/>
      <c r="M499" s="210"/>
      <c r="N499" s="210"/>
      <c r="O499" s="210"/>
      <c r="P499" s="210"/>
      <c r="Q499" s="210"/>
      <c r="R499" s="210"/>
      <c r="S499" s="210"/>
      <c r="T499" s="210"/>
      <c r="U499" s="210"/>
      <c r="V499" s="210"/>
      <c r="W499" s="210"/>
      <c r="X499" s="210"/>
      <c r="Y499" s="210"/>
    </row>
    <row r="500">
      <c r="A500" s="205" t="s">
        <v>827</v>
      </c>
      <c r="B500" s="205" t="s">
        <v>5388</v>
      </c>
      <c r="C500" s="280">
        <v>33.0</v>
      </c>
      <c r="D500" s="280">
        <v>2.0</v>
      </c>
      <c r="E500" s="280">
        <v>7.0</v>
      </c>
      <c r="F500" s="210"/>
      <c r="G500" s="210"/>
      <c r="H500" s="210"/>
      <c r="I500" s="210"/>
      <c r="J500" s="210"/>
      <c r="K500" s="210"/>
      <c r="L500" s="210"/>
      <c r="M500" s="210"/>
      <c r="N500" s="210"/>
      <c r="O500" s="210"/>
      <c r="P500" s="210"/>
      <c r="Q500" s="210"/>
      <c r="R500" s="210"/>
      <c r="S500" s="210"/>
      <c r="T500" s="210"/>
      <c r="U500" s="210"/>
      <c r="V500" s="210"/>
      <c r="W500" s="210"/>
      <c r="X500" s="210"/>
      <c r="Y500" s="210"/>
    </row>
    <row r="501">
      <c r="A501" s="205" t="s">
        <v>827</v>
      </c>
      <c r="B501" s="205" t="s">
        <v>5391</v>
      </c>
      <c r="C501" s="280">
        <v>13.0</v>
      </c>
      <c r="D501" s="280">
        <v>1.0</v>
      </c>
      <c r="E501" s="280">
        <v>2.0</v>
      </c>
      <c r="F501" s="210"/>
      <c r="G501" s="210"/>
      <c r="H501" s="210"/>
      <c r="I501" s="210"/>
      <c r="J501" s="210"/>
      <c r="K501" s="210"/>
      <c r="L501" s="210"/>
      <c r="M501" s="210"/>
      <c r="N501" s="210"/>
      <c r="O501" s="210"/>
      <c r="P501" s="210"/>
      <c r="Q501" s="210"/>
      <c r="R501" s="210"/>
      <c r="S501" s="210"/>
      <c r="T501" s="210"/>
      <c r="U501" s="210"/>
      <c r="V501" s="210"/>
      <c r="W501" s="210"/>
      <c r="X501" s="210"/>
      <c r="Y501" s="210"/>
    </row>
    <row r="502">
      <c r="A502" s="205" t="s">
        <v>827</v>
      </c>
      <c r="B502" s="205" t="s">
        <v>5392</v>
      </c>
      <c r="C502" s="280">
        <v>28.0</v>
      </c>
      <c r="D502" s="280">
        <v>1.0</v>
      </c>
      <c r="E502" s="280">
        <v>7.0</v>
      </c>
      <c r="F502" s="210"/>
      <c r="G502" s="210"/>
      <c r="H502" s="210"/>
      <c r="I502" s="210"/>
      <c r="J502" s="210"/>
      <c r="K502" s="210"/>
      <c r="L502" s="210"/>
      <c r="M502" s="210"/>
      <c r="N502" s="210"/>
      <c r="O502" s="210"/>
      <c r="P502" s="210"/>
      <c r="Q502" s="210"/>
      <c r="R502" s="210"/>
      <c r="S502" s="210"/>
      <c r="T502" s="210"/>
      <c r="U502" s="210"/>
      <c r="V502" s="210"/>
      <c r="W502" s="210"/>
      <c r="X502" s="210"/>
      <c r="Y502" s="210"/>
    </row>
    <row r="503">
      <c r="A503" s="205" t="s">
        <v>827</v>
      </c>
      <c r="B503" s="205" t="s">
        <v>5390</v>
      </c>
      <c r="C503" s="280">
        <v>38.0</v>
      </c>
      <c r="D503" s="280">
        <v>2.0</v>
      </c>
      <c r="E503" s="280">
        <v>12.0</v>
      </c>
      <c r="F503" s="210"/>
      <c r="G503" s="210"/>
      <c r="H503" s="210"/>
      <c r="I503" s="210"/>
      <c r="J503" s="210"/>
      <c r="K503" s="210"/>
      <c r="L503" s="210"/>
      <c r="M503" s="210"/>
      <c r="N503" s="210"/>
      <c r="O503" s="210"/>
      <c r="P503" s="210"/>
      <c r="Q503" s="210"/>
      <c r="R503" s="210"/>
      <c r="S503" s="210"/>
      <c r="T503" s="210"/>
      <c r="U503" s="210"/>
      <c r="V503" s="210"/>
      <c r="W503" s="210"/>
      <c r="X503" s="210"/>
      <c r="Y503" s="210"/>
    </row>
    <row r="504">
      <c r="A504" s="205" t="s">
        <v>828</v>
      </c>
      <c r="B504" s="205" t="s">
        <v>5384</v>
      </c>
      <c r="C504" s="280">
        <v>5.0</v>
      </c>
      <c r="D504" s="280">
        <v>1.0</v>
      </c>
      <c r="E504" s="280">
        <v>1.0</v>
      </c>
      <c r="F504" s="210"/>
      <c r="G504" s="210"/>
      <c r="H504" s="210"/>
      <c r="I504" s="210"/>
      <c r="J504" s="210"/>
      <c r="K504" s="210"/>
      <c r="L504" s="210"/>
      <c r="M504" s="210"/>
      <c r="N504" s="210"/>
      <c r="O504" s="210"/>
      <c r="P504" s="210"/>
      <c r="Q504" s="210"/>
      <c r="R504" s="210"/>
      <c r="S504" s="210"/>
      <c r="T504" s="210"/>
      <c r="U504" s="210"/>
      <c r="V504" s="210"/>
      <c r="W504" s="210"/>
      <c r="X504" s="210"/>
      <c r="Y504" s="210"/>
    </row>
    <row r="505">
      <c r="A505" s="205" t="s">
        <v>828</v>
      </c>
      <c r="B505" s="205" t="s">
        <v>5386</v>
      </c>
      <c r="C505" s="280">
        <v>78.0</v>
      </c>
      <c r="D505" s="280">
        <v>5.0</v>
      </c>
      <c r="E505" s="280">
        <v>21.0</v>
      </c>
      <c r="F505" s="210"/>
      <c r="G505" s="210"/>
      <c r="H505" s="210"/>
      <c r="I505" s="210"/>
      <c r="J505" s="210"/>
      <c r="K505" s="210"/>
      <c r="L505" s="210"/>
      <c r="M505" s="210"/>
      <c r="N505" s="210"/>
      <c r="O505" s="210"/>
      <c r="P505" s="210"/>
      <c r="Q505" s="210"/>
      <c r="R505" s="210"/>
      <c r="S505" s="210"/>
      <c r="T505" s="210"/>
      <c r="U505" s="210"/>
      <c r="V505" s="210"/>
      <c r="W505" s="210"/>
      <c r="X505" s="210"/>
      <c r="Y505" s="210"/>
    </row>
    <row r="506">
      <c r="A506" s="205" t="s">
        <v>828</v>
      </c>
      <c r="B506" s="205" t="s">
        <v>5387</v>
      </c>
      <c r="C506" s="280">
        <v>28.0</v>
      </c>
      <c r="D506" s="280">
        <v>3.0</v>
      </c>
      <c r="E506" s="280">
        <v>7.0</v>
      </c>
      <c r="F506" s="210"/>
      <c r="G506" s="210"/>
      <c r="H506" s="210"/>
      <c r="I506" s="210"/>
      <c r="J506" s="210"/>
      <c r="K506" s="210"/>
      <c r="L506" s="210"/>
      <c r="M506" s="210"/>
      <c r="N506" s="210"/>
      <c r="O506" s="210"/>
      <c r="P506" s="210"/>
      <c r="Q506" s="210"/>
      <c r="R506" s="210"/>
      <c r="S506" s="210"/>
      <c r="T506" s="210"/>
      <c r="U506" s="210"/>
      <c r="V506" s="210"/>
      <c r="W506" s="210"/>
      <c r="X506" s="210"/>
      <c r="Y506" s="210"/>
    </row>
    <row r="507">
      <c r="A507" s="205" t="s">
        <v>828</v>
      </c>
      <c r="B507" s="205" t="s">
        <v>5388</v>
      </c>
      <c r="C507" s="280">
        <v>9.0</v>
      </c>
      <c r="D507" s="280">
        <v>1.0</v>
      </c>
      <c r="E507" s="280">
        <v>2.0</v>
      </c>
      <c r="F507" s="210"/>
      <c r="G507" s="210"/>
      <c r="H507" s="210"/>
      <c r="I507" s="210"/>
      <c r="J507" s="210"/>
      <c r="K507" s="210"/>
      <c r="L507" s="210"/>
      <c r="M507" s="210"/>
      <c r="N507" s="210"/>
      <c r="O507" s="210"/>
      <c r="P507" s="210"/>
      <c r="Q507" s="210"/>
      <c r="R507" s="210"/>
      <c r="S507" s="210"/>
      <c r="T507" s="210"/>
      <c r="U507" s="210"/>
      <c r="V507" s="210"/>
      <c r="W507" s="210"/>
      <c r="X507" s="210"/>
      <c r="Y507" s="210"/>
    </row>
    <row r="508">
      <c r="A508" s="205" t="s">
        <v>828</v>
      </c>
      <c r="B508" s="205" t="s">
        <v>5391</v>
      </c>
      <c r="C508" s="280">
        <v>38.0</v>
      </c>
      <c r="D508" s="280">
        <v>1.0</v>
      </c>
      <c r="E508" s="280">
        <v>11.0</v>
      </c>
      <c r="F508" s="210"/>
      <c r="G508" s="210"/>
      <c r="H508" s="210"/>
      <c r="I508" s="210"/>
      <c r="J508" s="210"/>
      <c r="K508" s="210"/>
      <c r="L508" s="210"/>
      <c r="M508" s="210"/>
      <c r="N508" s="210"/>
      <c r="O508" s="210"/>
      <c r="P508" s="210"/>
      <c r="Q508" s="210"/>
      <c r="R508" s="210"/>
      <c r="S508" s="210"/>
      <c r="T508" s="210"/>
      <c r="U508" s="210"/>
      <c r="V508" s="210"/>
      <c r="W508" s="210"/>
      <c r="X508" s="210"/>
      <c r="Y508" s="210"/>
    </row>
    <row r="509">
      <c r="A509" s="205" t="s">
        <v>608</v>
      </c>
      <c r="B509" s="205" t="s">
        <v>5384</v>
      </c>
      <c r="C509" s="280">
        <v>13.0</v>
      </c>
      <c r="D509" s="280">
        <v>1.0</v>
      </c>
      <c r="E509" s="280">
        <v>3.0</v>
      </c>
      <c r="F509" s="210"/>
      <c r="G509" s="210"/>
      <c r="H509" s="210"/>
      <c r="I509" s="210"/>
      <c r="J509" s="210"/>
      <c r="K509" s="210"/>
      <c r="L509" s="210"/>
      <c r="M509" s="210"/>
      <c r="N509" s="210"/>
      <c r="O509" s="210"/>
      <c r="P509" s="210"/>
      <c r="Q509" s="210"/>
      <c r="R509" s="210"/>
      <c r="S509" s="210"/>
      <c r="T509" s="210"/>
      <c r="U509" s="210"/>
      <c r="V509" s="210"/>
      <c r="W509" s="210"/>
      <c r="X509" s="210"/>
      <c r="Y509" s="210"/>
    </row>
    <row r="510">
      <c r="A510" s="205" t="s">
        <v>608</v>
      </c>
      <c r="B510" s="205" t="s">
        <v>5385</v>
      </c>
      <c r="C510" s="280">
        <v>22.0</v>
      </c>
      <c r="D510" s="280">
        <v>1.0</v>
      </c>
      <c r="E510" s="280">
        <v>6.0</v>
      </c>
      <c r="F510" s="210"/>
      <c r="G510" s="210"/>
      <c r="H510" s="210"/>
      <c r="I510" s="210"/>
      <c r="J510" s="210"/>
      <c r="K510" s="210"/>
      <c r="L510" s="210"/>
      <c r="M510" s="210"/>
      <c r="N510" s="210"/>
      <c r="O510" s="210"/>
      <c r="P510" s="210"/>
      <c r="Q510" s="210"/>
      <c r="R510" s="210"/>
      <c r="S510" s="210"/>
      <c r="T510" s="210"/>
      <c r="U510" s="210"/>
      <c r="V510" s="210"/>
      <c r="W510" s="210"/>
      <c r="X510" s="210"/>
      <c r="Y510" s="210"/>
    </row>
    <row r="511">
      <c r="A511" s="205" t="s">
        <v>608</v>
      </c>
      <c r="B511" s="205" t="s">
        <v>5386</v>
      </c>
      <c r="C511" s="280">
        <v>44.0</v>
      </c>
      <c r="D511" s="280">
        <v>2.0</v>
      </c>
      <c r="E511" s="280">
        <v>9.0</v>
      </c>
      <c r="F511" s="210"/>
      <c r="G511" s="210"/>
      <c r="H511" s="210"/>
      <c r="I511" s="210"/>
      <c r="J511" s="210"/>
      <c r="K511" s="210"/>
      <c r="L511" s="210"/>
      <c r="M511" s="210"/>
      <c r="N511" s="210"/>
      <c r="O511" s="210"/>
      <c r="P511" s="210"/>
      <c r="Q511" s="210"/>
      <c r="R511" s="210"/>
      <c r="S511" s="210"/>
      <c r="T511" s="210"/>
      <c r="U511" s="210"/>
      <c r="V511" s="210"/>
      <c r="W511" s="210"/>
      <c r="X511" s="210"/>
      <c r="Y511" s="210"/>
    </row>
    <row r="512">
      <c r="A512" s="205" t="s">
        <v>608</v>
      </c>
      <c r="B512" s="205" t="s">
        <v>5387</v>
      </c>
      <c r="C512" s="280">
        <v>21.0</v>
      </c>
      <c r="D512" s="280">
        <v>3.0</v>
      </c>
      <c r="E512" s="280">
        <v>5.0</v>
      </c>
      <c r="F512" s="210"/>
      <c r="G512" s="210"/>
      <c r="H512" s="210"/>
      <c r="I512" s="210"/>
      <c r="J512" s="210"/>
      <c r="K512" s="210"/>
      <c r="L512" s="210"/>
      <c r="M512" s="210"/>
      <c r="N512" s="210"/>
      <c r="O512" s="210"/>
      <c r="P512" s="210"/>
      <c r="Q512" s="210"/>
      <c r="R512" s="210"/>
      <c r="S512" s="210"/>
      <c r="T512" s="210"/>
      <c r="U512" s="210"/>
      <c r="V512" s="210"/>
      <c r="W512" s="210"/>
      <c r="X512" s="210"/>
      <c r="Y512" s="210"/>
    </row>
    <row r="513">
      <c r="A513" s="205" t="s">
        <v>608</v>
      </c>
      <c r="B513" s="205" t="s">
        <v>5389</v>
      </c>
      <c r="C513" s="280">
        <v>3.0</v>
      </c>
      <c r="D513" s="280">
        <v>1.0</v>
      </c>
      <c r="E513" s="280">
        <v>1.0</v>
      </c>
      <c r="F513" s="210"/>
      <c r="G513" s="210"/>
      <c r="H513" s="210"/>
      <c r="I513" s="210"/>
      <c r="J513" s="210"/>
      <c r="K513" s="210"/>
      <c r="L513" s="210"/>
      <c r="M513" s="210"/>
      <c r="N513" s="210"/>
      <c r="O513" s="210"/>
      <c r="P513" s="210"/>
      <c r="Q513" s="210"/>
      <c r="R513" s="210"/>
      <c r="S513" s="210"/>
      <c r="T513" s="210"/>
      <c r="U513" s="210"/>
      <c r="V513" s="210"/>
      <c r="W513" s="210"/>
      <c r="X513" s="210"/>
      <c r="Y513" s="210"/>
    </row>
    <row r="514">
      <c r="A514" s="205" t="s">
        <v>193</v>
      </c>
      <c r="B514" s="205" t="s">
        <v>5384</v>
      </c>
      <c r="C514" s="280">
        <v>14.0</v>
      </c>
      <c r="D514" s="280">
        <v>1.0</v>
      </c>
      <c r="E514" s="280">
        <v>3.0</v>
      </c>
      <c r="F514" s="210"/>
      <c r="G514" s="210"/>
      <c r="H514" s="210"/>
      <c r="I514" s="210"/>
      <c r="J514" s="210"/>
      <c r="K514" s="210"/>
      <c r="L514" s="210"/>
      <c r="M514" s="210"/>
      <c r="N514" s="210"/>
      <c r="O514" s="210"/>
      <c r="P514" s="210"/>
      <c r="Q514" s="210"/>
      <c r="R514" s="210"/>
      <c r="S514" s="210"/>
      <c r="T514" s="210"/>
      <c r="U514" s="210"/>
      <c r="V514" s="210"/>
      <c r="W514" s="210"/>
      <c r="X514" s="210"/>
      <c r="Y514" s="210"/>
    </row>
    <row r="515">
      <c r="A515" s="205" t="s">
        <v>193</v>
      </c>
      <c r="B515" s="205" t="s">
        <v>5385</v>
      </c>
      <c r="C515" s="280">
        <v>35.0</v>
      </c>
      <c r="D515" s="280">
        <v>1.0</v>
      </c>
      <c r="E515" s="280">
        <v>7.0</v>
      </c>
      <c r="F515" s="210"/>
      <c r="G515" s="210"/>
      <c r="H515" s="210"/>
      <c r="I515" s="210"/>
      <c r="J515" s="210"/>
      <c r="K515" s="210"/>
      <c r="L515" s="210"/>
      <c r="M515" s="210"/>
      <c r="N515" s="210"/>
      <c r="O515" s="210"/>
      <c r="P515" s="210"/>
      <c r="Q515" s="210"/>
      <c r="R515" s="210"/>
      <c r="S515" s="210"/>
      <c r="T515" s="210"/>
      <c r="U515" s="210"/>
      <c r="V515" s="210"/>
      <c r="W515" s="210"/>
      <c r="X515" s="210"/>
      <c r="Y515" s="210"/>
    </row>
    <row r="516">
      <c r="A516" s="205" t="s">
        <v>193</v>
      </c>
      <c r="B516" s="205" t="s">
        <v>5387</v>
      </c>
      <c r="C516" s="280">
        <v>13.0</v>
      </c>
      <c r="D516" s="280">
        <v>1.0</v>
      </c>
      <c r="E516" s="280">
        <v>2.0</v>
      </c>
      <c r="F516" s="210"/>
      <c r="G516" s="210"/>
      <c r="H516" s="210"/>
      <c r="I516" s="210"/>
      <c r="J516" s="210"/>
      <c r="K516" s="210"/>
      <c r="L516" s="210"/>
      <c r="M516" s="210"/>
      <c r="N516" s="210"/>
      <c r="O516" s="210"/>
      <c r="P516" s="210"/>
      <c r="Q516" s="210"/>
      <c r="R516" s="210"/>
      <c r="S516" s="210"/>
      <c r="T516" s="210"/>
      <c r="U516" s="210"/>
      <c r="V516" s="210"/>
      <c r="W516" s="210"/>
      <c r="X516" s="210"/>
      <c r="Y516" s="210"/>
    </row>
    <row r="517">
      <c r="A517" s="205" t="s">
        <v>193</v>
      </c>
      <c r="B517" s="205" t="s">
        <v>5388</v>
      </c>
      <c r="C517" s="280">
        <v>19.0</v>
      </c>
      <c r="D517" s="280">
        <v>3.0</v>
      </c>
      <c r="E517" s="280">
        <v>4.0</v>
      </c>
      <c r="F517" s="210"/>
      <c r="G517" s="210"/>
      <c r="H517" s="210"/>
      <c r="I517" s="210"/>
      <c r="J517" s="210"/>
      <c r="K517" s="210"/>
      <c r="L517" s="210"/>
      <c r="M517" s="210"/>
      <c r="N517" s="210"/>
      <c r="O517" s="210"/>
      <c r="P517" s="210"/>
      <c r="Q517" s="210"/>
      <c r="R517" s="210"/>
      <c r="S517" s="210"/>
      <c r="T517" s="210"/>
      <c r="U517" s="210"/>
      <c r="V517" s="210"/>
      <c r="W517" s="210"/>
      <c r="X517" s="210"/>
      <c r="Y517" s="210"/>
    </row>
    <row r="518">
      <c r="A518" s="205" t="s">
        <v>193</v>
      </c>
      <c r="B518" s="205" t="s">
        <v>5391</v>
      </c>
      <c r="C518" s="280">
        <v>78.0</v>
      </c>
      <c r="D518" s="280">
        <v>4.0</v>
      </c>
      <c r="E518" s="280">
        <v>12.0</v>
      </c>
      <c r="F518" s="210"/>
      <c r="G518" s="210"/>
      <c r="H518" s="210"/>
      <c r="I518" s="210"/>
      <c r="J518" s="210"/>
      <c r="K518" s="210"/>
      <c r="L518" s="210"/>
      <c r="M518" s="210"/>
      <c r="N518" s="210"/>
      <c r="O518" s="210"/>
      <c r="P518" s="210"/>
      <c r="Q518" s="210"/>
      <c r="R518" s="210"/>
      <c r="S518" s="210"/>
      <c r="T518" s="210"/>
      <c r="U518" s="210"/>
      <c r="V518" s="210"/>
      <c r="W518" s="210"/>
      <c r="X518" s="210"/>
      <c r="Y518" s="210"/>
    </row>
    <row r="519">
      <c r="A519" s="205" t="s">
        <v>514</v>
      </c>
      <c r="B519" s="205" t="s">
        <v>5384</v>
      </c>
      <c r="C519" s="280">
        <v>58.0</v>
      </c>
      <c r="D519" s="280">
        <v>2.0</v>
      </c>
      <c r="E519" s="280">
        <v>9.0</v>
      </c>
      <c r="F519" s="210"/>
      <c r="G519" s="210"/>
      <c r="H519" s="210"/>
      <c r="I519" s="210"/>
      <c r="J519" s="210"/>
      <c r="K519" s="210"/>
      <c r="L519" s="210"/>
      <c r="M519" s="210"/>
      <c r="N519" s="210"/>
      <c r="O519" s="210"/>
      <c r="P519" s="210"/>
      <c r="Q519" s="210"/>
      <c r="R519" s="210"/>
      <c r="S519" s="210"/>
      <c r="T519" s="210"/>
      <c r="U519" s="210"/>
      <c r="V519" s="210"/>
      <c r="W519" s="210"/>
      <c r="X519" s="210"/>
      <c r="Y519" s="210"/>
    </row>
    <row r="520">
      <c r="A520" s="205" t="s">
        <v>514</v>
      </c>
      <c r="B520" s="205" t="s">
        <v>5385</v>
      </c>
      <c r="C520" s="280">
        <v>6.0</v>
      </c>
      <c r="D520" s="280">
        <v>1.0</v>
      </c>
      <c r="E520" s="280">
        <v>3.0</v>
      </c>
      <c r="F520" s="210"/>
      <c r="G520" s="210"/>
      <c r="H520" s="210"/>
      <c r="I520" s="210"/>
      <c r="J520" s="210"/>
      <c r="K520" s="210"/>
      <c r="L520" s="210"/>
      <c r="M520" s="210"/>
      <c r="N520" s="210"/>
      <c r="O520" s="210"/>
      <c r="P520" s="210"/>
      <c r="Q520" s="210"/>
      <c r="R520" s="210"/>
      <c r="S520" s="210"/>
      <c r="T520" s="210"/>
      <c r="U520" s="210"/>
      <c r="V520" s="210"/>
      <c r="W520" s="210"/>
      <c r="X520" s="210"/>
      <c r="Y520" s="210"/>
    </row>
    <row r="521">
      <c r="A521" s="205" t="s">
        <v>514</v>
      </c>
      <c r="B521" s="205" t="s">
        <v>5386</v>
      </c>
      <c r="C521" s="280">
        <v>4.0</v>
      </c>
      <c r="D521" s="280">
        <v>1.0</v>
      </c>
      <c r="E521" s="280">
        <v>1.0</v>
      </c>
      <c r="F521" s="210"/>
      <c r="G521" s="210"/>
      <c r="H521" s="210"/>
      <c r="I521" s="210"/>
      <c r="J521" s="210"/>
      <c r="K521" s="210"/>
      <c r="L521" s="210"/>
      <c r="M521" s="210"/>
      <c r="N521" s="210"/>
      <c r="O521" s="210"/>
      <c r="P521" s="210"/>
      <c r="Q521" s="210"/>
      <c r="R521" s="210"/>
      <c r="S521" s="210"/>
      <c r="T521" s="210"/>
      <c r="U521" s="210"/>
      <c r="V521" s="210"/>
      <c r="W521" s="210"/>
      <c r="X521" s="210"/>
      <c r="Y521" s="210"/>
    </row>
    <row r="522">
      <c r="A522" s="205" t="s">
        <v>514</v>
      </c>
      <c r="B522" s="205" t="s">
        <v>5387</v>
      </c>
      <c r="C522" s="280">
        <v>3.0</v>
      </c>
      <c r="D522" s="280">
        <v>1.0</v>
      </c>
      <c r="E522" s="280">
        <v>1.0</v>
      </c>
      <c r="F522" s="210"/>
      <c r="G522" s="210"/>
      <c r="H522" s="210"/>
      <c r="I522" s="210"/>
      <c r="J522" s="210"/>
      <c r="K522" s="210"/>
      <c r="L522" s="210"/>
      <c r="M522" s="210"/>
      <c r="N522" s="210"/>
      <c r="O522" s="210"/>
      <c r="P522" s="210"/>
      <c r="Q522" s="210"/>
      <c r="R522" s="210"/>
      <c r="S522" s="210"/>
      <c r="T522" s="210"/>
      <c r="U522" s="210"/>
      <c r="V522" s="210"/>
      <c r="W522" s="210"/>
      <c r="X522" s="210"/>
      <c r="Y522" s="210"/>
    </row>
    <row r="523">
      <c r="A523" s="205" t="s">
        <v>514</v>
      </c>
      <c r="B523" s="205" t="s">
        <v>5389</v>
      </c>
      <c r="C523" s="280">
        <v>35.0</v>
      </c>
      <c r="D523" s="280">
        <v>1.0</v>
      </c>
      <c r="E523" s="280">
        <v>6.0</v>
      </c>
      <c r="F523" s="210"/>
      <c r="G523" s="210"/>
      <c r="H523" s="210"/>
      <c r="I523" s="210"/>
      <c r="J523" s="210"/>
      <c r="K523" s="210"/>
      <c r="L523" s="210"/>
      <c r="M523" s="210"/>
      <c r="N523" s="210"/>
      <c r="O523" s="210"/>
      <c r="P523" s="210"/>
      <c r="Q523" s="210"/>
      <c r="R523" s="210"/>
      <c r="S523" s="210"/>
      <c r="T523" s="210"/>
      <c r="U523" s="210"/>
      <c r="V523" s="210"/>
      <c r="W523" s="210"/>
      <c r="X523" s="210"/>
      <c r="Y523" s="210"/>
    </row>
    <row r="524">
      <c r="A524" s="205" t="s">
        <v>697</v>
      </c>
      <c r="B524" s="205" t="s">
        <v>5383</v>
      </c>
      <c r="C524" s="280">
        <v>56.0</v>
      </c>
      <c r="D524" s="280">
        <v>1.0</v>
      </c>
      <c r="E524" s="280">
        <v>1.0</v>
      </c>
      <c r="F524" s="210"/>
      <c r="G524" s="210"/>
      <c r="H524" s="210"/>
      <c r="I524" s="210"/>
      <c r="J524" s="210"/>
      <c r="K524" s="210"/>
      <c r="L524" s="210"/>
      <c r="M524" s="210"/>
      <c r="N524" s="210"/>
      <c r="O524" s="210"/>
      <c r="P524" s="210"/>
      <c r="Q524" s="210"/>
      <c r="R524" s="210"/>
      <c r="S524" s="210"/>
      <c r="T524" s="210"/>
      <c r="U524" s="210"/>
      <c r="V524" s="210"/>
      <c r="W524" s="210"/>
      <c r="X524" s="210"/>
      <c r="Y524" s="210"/>
    </row>
    <row r="525">
      <c r="A525" s="205" t="s">
        <v>697</v>
      </c>
      <c r="B525" s="205" t="s">
        <v>5384</v>
      </c>
      <c r="C525" s="280">
        <v>38.0</v>
      </c>
      <c r="D525" s="280">
        <v>1.0</v>
      </c>
      <c r="E525" s="280">
        <v>7.0</v>
      </c>
      <c r="F525" s="210"/>
      <c r="G525" s="210"/>
      <c r="H525" s="210"/>
      <c r="I525" s="210"/>
      <c r="J525" s="210"/>
      <c r="K525" s="210"/>
      <c r="L525" s="210"/>
      <c r="M525" s="210"/>
      <c r="N525" s="210"/>
      <c r="O525" s="210"/>
      <c r="P525" s="210"/>
      <c r="Q525" s="210"/>
      <c r="R525" s="210"/>
      <c r="S525" s="210"/>
      <c r="T525" s="210"/>
      <c r="U525" s="210"/>
      <c r="V525" s="210"/>
      <c r="W525" s="210"/>
      <c r="X525" s="210"/>
      <c r="Y525" s="210"/>
    </row>
    <row r="526">
      <c r="A526" s="205" t="s">
        <v>697</v>
      </c>
      <c r="B526" s="205" t="s">
        <v>5391</v>
      </c>
      <c r="C526" s="280">
        <v>50.0</v>
      </c>
      <c r="D526" s="280">
        <v>1.0</v>
      </c>
      <c r="E526" s="280">
        <v>11.0</v>
      </c>
      <c r="F526" s="210"/>
      <c r="G526" s="210"/>
      <c r="H526" s="210"/>
      <c r="I526" s="210"/>
      <c r="J526" s="210"/>
      <c r="K526" s="210"/>
      <c r="L526" s="210"/>
      <c r="M526" s="210"/>
      <c r="N526" s="210"/>
      <c r="O526" s="210"/>
      <c r="P526" s="210"/>
      <c r="Q526" s="210"/>
      <c r="R526" s="210"/>
      <c r="S526" s="210"/>
      <c r="T526" s="210"/>
      <c r="U526" s="210"/>
      <c r="V526" s="210"/>
      <c r="W526" s="210"/>
      <c r="X526" s="210"/>
      <c r="Y526" s="210"/>
    </row>
    <row r="527">
      <c r="A527" s="205" t="s">
        <v>389</v>
      </c>
      <c r="B527" s="205" t="s">
        <v>5386</v>
      </c>
      <c r="C527" s="280">
        <v>34.0</v>
      </c>
      <c r="D527" s="280">
        <v>1.0</v>
      </c>
      <c r="E527" s="280">
        <v>6.0</v>
      </c>
      <c r="F527" s="210"/>
      <c r="G527" s="210"/>
      <c r="H527" s="210"/>
      <c r="I527" s="210"/>
      <c r="J527" s="210"/>
      <c r="K527" s="210"/>
      <c r="L527" s="210"/>
      <c r="M527" s="210"/>
      <c r="N527" s="210"/>
      <c r="O527" s="210"/>
      <c r="P527" s="210"/>
      <c r="Q527" s="210"/>
      <c r="R527" s="210"/>
      <c r="S527" s="210"/>
      <c r="T527" s="210"/>
      <c r="U527" s="210"/>
      <c r="V527" s="210"/>
      <c r="W527" s="210"/>
      <c r="X527" s="210"/>
      <c r="Y527" s="210"/>
    </row>
    <row r="528">
      <c r="A528" s="205" t="s">
        <v>389</v>
      </c>
      <c r="B528" s="205" t="s">
        <v>5387</v>
      </c>
      <c r="C528" s="280">
        <v>37.0</v>
      </c>
      <c r="D528" s="280">
        <v>4.0</v>
      </c>
      <c r="E528" s="280">
        <v>5.0</v>
      </c>
      <c r="F528" s="210"/>
      <c r="G528" s="210"/>
      <c r="H528" s="210"/>
      <c r="I528" s="210"/>
      <c r="J528" s="210"/>
      <c r="K528" s="210"/>
      <c r="L528" s="210"/>
      <c r="M528" s="210"/>
      <c r="N528" s="210"/>
      <c r="O528" s="210"/>
      <c r="P528" s="210"/>
      <c r="Q528" s="210"/>
      <c r="R528" s="210"/>
      <c r="S528" s="210"/>
      <c r="T528" s="210"/>
      <c r="U528" s="210"/>
      <c r="V528" s="210"/>
      <c r="W528" s="210"/>
      <c r="X528" s="210"/>
      <c r="Y528" s="210"/>
    </row>
    <row r="529">
      <c r="A529" s="205" t="s">
        <v>389</v>
      </c>
      <c r="B529" s="205" t="s">
        <v>5388</v>
      </c>
      <c r="C529" s="280">
        <v>2.0</v>
      </c>
      <c r="D529" s="280">
        <v>1.0</v>
      </c>
      <c r="E529" s="280">
        <v>1.0</v>
      </c>
      <c r="F529" s="210"/>
      <c r="G529" s="210"/>
      <c r="H529" s="210"/>
      <c r="I529" s="210"/>
      <c r="J529" s="210"/>
      <c r="K529" s="210"/>
      <c r="L529" s="210"/>
      <c r="M529" s="210"/>
      <c r="N529" s="210"/>
      <c r="O529" s="210"/>
      <c r="P529" s="210"/>
      <c r="Q529" s="210"/>
      <c r="R529" s="210"/>
      <c r="S529" s="210"/>
      <c r="T529" s="210"/>
      <c r="U529" s="210"/>
      <c r="V529" s="210"/>
      <c r="W529" s="210"/>
      <c r="X529" s="210"/>
      <c r="Y529" s="210"/>
    </row>
    <row r="530">
      <c r="A530" s="205" t="s">
        <v>389</v>
      </c>
      <c r="B530" s="205" t="s">
        <v>5391</v>
      </c>
      <c r="C530" s="280">
        <v>37.0</v>
      </c>
      <c r="D530" s="280">
        <v>1.0</v>
      </c>
      <c r="E530" s="280">
        <v>9.0</v>
      </c>
      <c r="F530" s="210"/>
      <c r="G530" s="210"/>
      <c r="H530" s="210"/>
      <c r="I530" s="210"/>
      <c r="J530" s="210"/>
      <c r="K530" s="210"/>
      <c r="L530" s="210"/>
      <c r="M530" s="210"/>
      <c r="N530" s="210"/>
      <c r="O530" s="210"/>
      <c r="P530" s="210"/>
      <c r="Q530" s="210"/>
      <c r="R530" s="210"/>
      <c r="S530" s="210"/>
      <c r="T530" s="210"/>
      <c r="U530" s="210"/>
      <c r="V530" s="210"/>
      <c r="W530" s="210"/>
      <c r="X530" s="210"/>
      <c r="Y530" s="210"/>
    </row>
    <row r="531">
      <c r="A531" s="205" t="s">
        <v>774</v>
      </c>
      <c r="B531" s="205" t="s">
        <v>5386</v>
      </c>
      <c r="C531" s="280">
        <v>17.0</v>
      </c>
      <c r="D531" s="280">
        <v>2.0</v>
      </c>
      <c r="E531" s="280">
        <v>3.0</v>
      </c>
      <c r="F531" s="210"/>
      <c r="G531" s="210"/>
      <c r="H531" s="210"/>
      <c r="I531" s="210"/>
      <c r="J531" s="210"/>
      <c r="K531" s="210"/>
      <c r="L531" s="210"/>
      <c r="M531" s="210"/>
      <c r="N531" s="210"/>
      <c r="O531" s="210"/>
      <c r="P531" s="210"/>
      <c r="Q531" s="210"/>
      <c r="R531" s="210"/>
      <c r="S531" s="210"/>
      <c r="T531" s="210"/>
      <c r="U531" s="210"/>
      <c r="V531" s="210"/>
      <c r="W531" s="210"/>
      <c r="X531" s="210"/>
      <c r="Y531" s="210"/>
    </row>
    <row r="532">
      <c r="A532" s="205" t="s">
        <v>774</v>
      </c>
      <c r="B532" s="205" t="s">
        <v>5387</v>
      </c>
      <c r="C532" s="280">
        <v>22.0</v>
      </c>
      <c r="D532" s="280">
        <v>1.0</v>
      </c>
      <c r="E532" s="280">
        <v>4.0</v>
      </c>
      <c r="F532" s="210"/>
      <c r="G532" s="210"/>
      <c r="H532" s="210"/>
      <c r="I532" s="210"/>
      <c r="J532" s="210"/>
      <c r="K532" s="210"/>
      <c r="L532" s="210"/>
      <c r="M532" s="210"/>
      <c r="N532" s="210"/>
      <c r="O532" s="210"/>
      <c r="P532" s="210"/>
      <c r="Q532" s="210"/>
      <c r="R532" s="210"/>
      <c r="S532" s="210"/>
      <c r="T532" s="210"/>
      <c r="U532" s="210"/>
      <c r="V532" s="210"/>
      <c r="W532" s="210"/>
      <c r="X532" s="210"/>
      <c r="Y532" s="210"/>
    </row>
    <row r="533">
      <c r="A533" s="205" t="s">
        <v>774</v>
      </c>
      <c r="B533" s="205" t="s">
        <v>5388</v>
      </c>
      <c r="C533" s="280">
        <v>25.0</v>
      </c>
      <c r="D533" s="280">
        <v>1.0</v>
      </c>
      <c r="E533" s="280">
        <v>5.0</v>
      </c>
      <c r="F533" s="210"/>
      <c r="G533" s="210"/>
      <c r="H533" s="210"/>
      <c r="I533" s="210"/>
      <c r="J533" s="210"/>
      <c r="K533" s="210"/>
      <c r="L533" s="210"/>
      <c r="M533" s="210"/>
      <c r="N533" s="210"/>
      <c r="O533" s="210"/>
      <c r="P533" s="210"/>
      <c r="Q533" s="210"/>
      <c r="R533" s="210"/>
      <c r="S533" s="210"/>
      <c r="T533" s="210"/>
      <c r="U533" s="210"/>
      <c r="V533" s="210"/>
      <c r="W533" s="210"/>
      <c r="X533" s="210"/>
      <c r="Y533" s="210"/>
    </row>
    <row r="534">
      <c r="A534" s="205" t="s">
        <v>774</v>
      </c>
      <c r="B534" s="205" t="s">
        <v>5391</v>
      </c>
      <c r="C534" s="280">
        <v>102.0</v>
      </c>
      <c r="D534" s="280">
        <v>2.0</v>
      </c>
      <c r="E534" s="280">
        <v>19.0</v>
      </c>
      <c r="F534" s="210"/>
      <c r="G534" s="210"/>
      <c r="H534" s="210"/>
      <c r="I534" s="210"/>
      <c r="J534" s="210"/>
      <c r="K534" s="210"/>
      <c r="L534" s="210"/>
      <c r="M534" s="210"/>
      <c r="N534" s="210"/>
      <c r="O534" s="210"/>
      <c r="P534" s="210"/>
      <c r="Q534" s="210"/>
      <c r="R534" s="210"/>
      <c r="S534" s="210"/>
      <c r="T534" s="210"/>
      <c r="U534" s="210"/>
      <c r="V534" s="210"/>
      <c r="W534" s="210"/>
      <c r="X534" s="210"/>
      <c r="Y534" s="210"/>
    </row>
    <row r="535">
      <c r="A535" s="205" t="s">
        <v>774</v>
      </c>
      <c r="B535" s="205" t="s">
        <v>5392</v>
      </c>
      <c r="C535" s="280">
        <v>16.0</v>
      </c>
      <c r="D535" s="280">
        <v>2.0</v>
      </c>
      <c r="E535" s="280">
        <v>3.0</v>
      </c>
      <c r="F535" s="210"/>
      <c r="G535" s="210"/>
      <c r="H535" s="210"/>
      <c r="I535" s="210"/>
      <c r="J535" s="210"/>
      <c r="K535" s="210"/>
      <c r="L535" s="210"/>
      <c r="M535" s="210"/>
      <c r="N535" s="210"/>
      <c r="O535" s="210"/>
      <c r="P535" s="210"/>
      <c r="Q535" s="210"/>
      <c r="R535" s="210"/>
      <c r="S535" s="210"/>
      <c r="T535" s="210"/>
      <c r="U535" s="210"/>
      <c r="V535" s="210"/>
      <c r="W535" s="210"/>
      <c r="X535" s="210"/>
      <c r="Y535" s="210"/>
    </row>
    <row r="536">
      <c r="A536" s="205" t="s">
        <v>774</v>
      </c>
      <c r="B536" s="205" t="s">
        <v>5390</v>
      </c>
      <c r="C536" s="280">
        <v>29.0</v>
      </c>
      <c r="D536" s="280">
        <v>1.0</v>
      </c>
      <c r="E536" s="280">
        <v>7.0</v>
      </c>
      <c r="F536" s="210"/>
      <c r="G536" s="210"/>
      <c r="H536" s="210"/>
      <c r="I536" s="210"/>
      <c r="J536" s="210"/>
      <c r="K536" s="210"/>
      <c r="L536" s="210"/>
      <c r="M536" s="210"/>
      <c r="N536" s="210"/>
      <c r="O536" s="210"/>
      <c r="P536" s="210"/>
      <c r="Q536" s="210"/>
      <c r="R536" s="210"/>
      <c r="S536" s="210"/>
      <c r="T536" s="210"/>
      <c r="U536" s="210"/>
      <c r="V536" s="210"/>
      <c r="W536" s="210"/>
      <c r="X536" s="210"/>
      <c r="Y536" s="210"/>
    </row>
    <row r="537">
      <c r="A537" s="205" t="s">
        <v>699</v>
      </c>
      <c r="B537" s="205" t="s">
        <v>5384</v>
      </c>
      <c r="C537" s="280">
        <v>18.0</v>
      </c>
      <c r="D537" s="280">
        <v>2.0</v>
      </c>
      <c r="E537" s="280">
        <v>4.0</v>
      </c>
      <c r="F537" s="210"/>
      <c r="G537" s="210"/>
      <c r="H537" s="210"/>
      <c r="I537" s="210"/>
      <c r="J537" s="210"/>
      <c r="K537" s="210"/>
      <c r="L537" s="210"/>
      <c r="M537" s="210"/>
      <c r="N537" s="210"/>
      <c r="O537" s="210"/>
      <c r="P537" s="210"/>
      <c r="Q537" s="210"/>
      <c r="R537" s="210"/>
      <c r="S537" s="210"/>
      <c r="T537" s="210"/>
      <c r="U537" s="210"/>
      <c r="V537" s="210"/>
      <c r="W537" s="210"/>
      <c r="X537" s="210"/>
      <c r="Y537" s="210"/>
    </row>
    <row r="538">
      <c r="A538" s="205" t="s">
        <v>699</v>
      </c>
      <c r="B538" s="205" t="s">
        <v>5385</v>
      </c>
      <c r="C538" s="280">
        <v>6.0</v>
      </c>
      <c r="D538" s="280">
        <v>1.0</v>
      </c>
      <c r="E538" s="280">
        <v>2.0</v>
      </c>
      <c r="F538" s="210"/>
      <c r="G538" s="210"/>
      <c r="H538" s="210"/>
      <c r="I538" s="210"/>
      <c r="J538" s="210"/>
      <c r="K538" s="210"/>
      <c r="L538" s="210"/>
      <c r="M538" s="210"/>
      <c r="N538" s="210"/>
      <c r="O538" s="210"/>
      <c r="P538" s="210"/>
      <c r="Q538" s="210"/>
      <c r="R538" s="210"/>
      <c r="S538" s="210"/>
      <c r="T538" s="210"/>
      <c r="U538" s="210"/>
      <c r="V538" s="210"/>
      <c r="W538" s="210"/>
      <c r="X538" s="210"/>
      <c r="Y538" s="210"/>
    </row>
    <row r="539">
      <c r="A539" s="205" t="s">
        <v>699</v>
      </c>
      <c r="B539" s="205" t="s">
        <v>5386</v>
      </c>
      <c r="C539" s="280">
        <v>18.0</v>
      </c>
      <c r="D539" s="280">
        <v>1.0</v>
      </c>
      <c r="E539" s="280">
        <v>1.0</v>
      </c>
      <c r="F539" s="210"/>
      <c r="G539" s="210"/>
      <c r="H539" s="210"/>
      <c r="I539" s="210"/>
      <c r="J539" s="210"/>
      <c r="K539" s="210"/>
      <c r="L539" s="210"/>
      <c r="M539" s="210"/>
      <c r="N539" s="210"/>
      <c r="O539" s="210"/>
      <c r="P539" s="210"/>
      <c r="Q539" s="210"/>
      <c r="R539" s="210"/>
      <c r="S539" s="210"/>
      <c r="T539" s="210"/>
      <c r="U539" s="210"/>
      <c r="V539" s="210"/>
      <c r="W539" s="210"/>
      <c r="X539" s="210"/>
      <c r="Y539" s="210"/>
    </row>
    <row r="540">
      <c r="A540" s="205" t="s">
        <v>699</v>
      </c>
      <c r="B540" s="205" t="s">
        <v>5387</v>
      </c>
      <c r="C540" s="280">
        <v>67.0</v>
      </c>
      <c r="D540" s="280">
        <v>4.0</v>
      </c>
      <c r="E540" s="280">
        <v>9.0</v>
      </c>
      <c r="F540" s="210"/>
      <c r="G540" s="210"/>
      <c r="H540" s="210"/>
      <c r="I540" s="210"/>
      <c r="J540" s="210"/>
      <c r="K540" s="210"/>
      <c r="L540" s="210"/>
      <c r="M540" s="210"/>
      <c r="N540" s="210"/>
      <c r="O540" s="210"/>
      <c r="P540" s="210"/>
      <c r="Q540" s="210"/>
      <c r="R540" s="210"/>
      <c r="S540" s="210"/>
      <c r="T540" s="210"/>
      <c r="U540" s="210"/>
      <c r="V540" s="210"/>
      <c r="W540" s="210"/>
      <c r="X540" s="210"/>
      <c r="Y540" s="210"/>
    </row>
    <row r="541">
      <c r="A541" s="205" t="s">
        <v>699</v>
      </c>
      <c r="B541" s="205" t="s">
        <v>5388</v>
      </c>
      <c r="C541" s="280">
        <v>80.0</v>
      </c>
      <c r="D541" s="280">
        <v>2.0</v>
      </c>
      <c r="E541" s="280">
        <v>11.0</v>
      </c>
      <c r="F541" s="210"/>
      <c r="G541" s="210"/>
      <c r="H541" s="210"/>
      <c r="I541" s="210"/>
      <c r="J541" s="210"/>
      <c r="K541" s="210"/>
      <c r="L541" s="210"/>
      <c r="M541" s="210"/>
      <c r="N541" s="210"/>
      <c r="O541" s="210"/>
      <c r="P541" s="210"/>
      <c r="Q541" s="210"/>
      <c r="R541" s="210"/>
      <c r="S541" s="210"/>
      <c r="T541" s="210"/>
      <c r="U541" s="210"/>
      <c r="V541" s="210"/>
      <c r="W541" s="210"/>
      <c r="X541" s="210"/>
      <c r="Y541" s="210"/>
    </row>
    <row r="542">
      <c r="A542" s="205" t="s">
        <v>699</v>
      </c>
      <c r="B542" s="205" t="s">
        <v>5391</v>
      </c>
      <c r="C542" s="280">
        <v>43.0</v>
      </c>
      <c r="D542" s="280">
        <v>1.0</v>
      </c>
      <c r="E542" s="280">
        <v>6.0</v>
      </c>
      <c r="F542" s="210"/>
      <c r="G542" s="210"/>
      <c r="H542" s="210"/>
      <c r="I542" s="210"/>
      <c r="J542" s="210"/>
      <c r="K542" s="210"/>
      <c r="L542" s="210"/>
      <c r="M542" s="210"/>
      <c r="N542" s="210"/>
      <c r="O542" s="210"/>
      <c r="P542" s="210"/>
      <c r="Q542" s="210"/>
      <c r="R542" s="210"/>
      <c r="S542" s="210"/>
      <c r="T542" s="210"/>
      <c r="U542" s="210"/>
      <c r="V542" s="210"/>
      <c r="W542" s="210"/>
      <c r="X542" s="210"/>
      <c r="Y542" s="210"/>
    </row>
    <row r="543">
      <c r="A543" s="205" t="s">
        <v>152</v>
      </c>
      <c r="B543" s="205" t="s">
        <v>5384</v>
      </c>
      <c r="C543" s="280">
        <v>47.0</v>
      </c>
      <c r="D543" s="280">
        <v>5.0</v>
      </c>
      <c r="E543" s="280">
        <v>10.0</v>
      </c>
      <c r="F543" s="210"/>
      <c r="G543" s="210"/>
      <c r="H543" s="210"/>
      <c r="I543" s="210"/>
      <c r="J543" s="210"/>
      <c r="K543" s="210"/>
      <c r="L543" s="210"/>
      <c r="M543" s="210"/>
      <c r="N543" s="210"/>
      <c r="O543" s="210"/>
      <c r="P543" s="210"/>
      <c r="Q543" s="210"/>
      <c r="R543" s="210"/>
      <c r="S543" s="210"/>
      <c r="T543" s="210"/>
      <c r="U543" s="210"/>
      <c r="V543" s="210"/>
      <c r="W543" s="210"/>
      <c r="X543" s="210"/>
      <c r="Y543" s="210"/>
    </row>
    <row r="544">
      <c r="A544" s="205" t="s">
        <v>152</v>
      </c>
      <c r="B544" s="205" t="s">
        <v>5385</v>
      </c>
      <c r="C544" s="280">
        <v>155.0</v>
      </c>
      <c r="D544" s="280">
        <v>2.0</v>
      </c>
      <c r="E544" s="280">
        <v>31.0</v>
      </c>
      <c r="F544" s="210"/>
      <c r="G544" s="210"/>
      <c r="H544" s="210"/>
      <c r="I544" s="210"/>
      <c r="J544" s="210"/>
      <c r="K544" s="210"/>
      <c r="L544" s="210"/>
      <c r="M544" s="210"/>
      <c r="N544" s="210"/>
      <c r="O544" s="210"/>
      <c r="P544" s="210"/>
      <c r="Q544" s="210"/>
      <c r="R544" s="210"/>
      <c r="S544" s="210"/>
      <c r="T544" s="210"/>
      <c r="U544" s="210"/>
      <c r="V544" s="210"/>
      <c r="W544" s="210"/>
      <c r="X544" s="210"/>
      <c r="Y544" s="210"/>
    </row>
    <row r="545">
      <c r="A545" s="205" t="s">
        <v>152</v>
      </c>
      <c r="B545" s="205" t="s">
        <v>5386</v>
      </c>
      <c r="C545" s="280">
        <v>44.0</v>
      </c>
      <c r="D545" s="280">
        <v>1.0</v>
      </c>
      <c r="E545" s="280">
        <v>11.0</v>
      </c>
      <c r="F545" s="210"/>
      <c r="G545" s="210"/>
      <c r="H545" s="210"/>
      <c r="I545" s="210"/>
      <c r="J545" s="210"/>
      <c r="K545" s="210"/>
      <c r="L545" s="210"/>
      <c r="M545" s="210"/>
      <c r="N545" s="210"/>
      <c r="O545" s="210"/>
      <c r="P545" s="210"/>
      <c r="Q545" s="210"/>
      <c r="R545" s="210"/>
      <c r="S545" s="210"/>
      <c r="T545" s="210"/>
      <c r="U545" s="210"/>
      <c r="V545" s="210"/>
      <c r="W545" s="210"/>
      <c r="X545" s="210"/>
      <c r="Y545" s="210"/>
    </row>
    <row r="546">
      <c r="A546" s="205" t="s">
        <v>152</v>
      </c>
      <c r="B546" s="205" t="s">
        <v>5390</v>
      </c>
      <c r="C546" s="280">
        <v>113.0</v>
      </c>
      <c r="D546" s="280">
        <v>1.0</v>
      </c>
      <c r="E546" s="280">
        <v>23.0</v>
      </c>
      <c r="F546" s="210"/>
      <c r="G546" s="210"/>
      <c r="H546" s="210"/>
      <c r="I546" s="210"/>
      <c r="J546" s="210"/>
      <c r="K546" s="210"/>
      <c r="L546" s="210"/>
      <c r="M546" s="210"/>
      <c r="N546" s="210"/>
      <c r="O546" s="210"/>
      <c r="P546" s="210"/>
      <c r="Q546" s="210"/>
      <c r="R546" s="210"/>
      <c r="S546" s="210"/>
      <c r="T546" s="210"/>
      <c r="U546" s="210"/>
      <c r="V546" s="210"/>
      <c r="W546" s="210"/>
      <c r="X546" s="210"/>
      <c r="Y546" s="210"/>
    </row>
    <row r="547">
      <c r="A547" s="205" t="s">
        <v>367</v>
      </c>
      <c r="B547" s="205" t="s">
        <v>5384</v>
      </c>
      <c r="C547" s="280">
        <v>104.0</v>
      </c>
      <c r="D547" s="280">
        <v>2.0</v>
      </c>
      <c r="E547" s="280">
        <v>13.0</v>
      </c>
      <c r="F547" s="210"/>
      <c r="G547" s="210"/>
      <c r="H547" s="210"/>
      <c r="I547" s="210"/>
      <c r="J547" s="210"/>
      <c r="K547" s="210"/>
      <c r="L547" s="210"/>
      <c r="M547" s="210"/>
      <c r="N547" s="210"/>
      <c r="O547" s="210"/>
      <c r="P547" s="210"/>
      <c r="Q547" s="210"/>
      <c r="R547" s="210"/>
      <c r="S547" s="210"/>
      <c r="T547" s="210"/>
      <c r="U547" s="210"/>
      <c r="V547" s="210"/>
      <c r="W547" s="210"/>
      <c r="X547" s="210"/>
      <c r="Y547" s="210"/>
    </row>
    <row r="548">
      <c r="A548" s="205" t="s">
        <v>367</v>
      </c>
      <c r="B548" s="205" t="s">
        <v>5385</v>
      </c>
      <c r="C548" s="280">
        <v>69.0</v>
      </c>
      <c r="D548" s="280">
        <v>3.0</v>
      </c>
      <c r="E548" s="280">
        <v>12.0</v>
      </c>
      <c r="F548" s="210"/>
      <c r="G548" s="210"/>
      <c r="H548" s="210"/>
      <c r="I548" s="210"/>
      <c r="J548" s="210"/>
      <c r="K548" s="210"/>
      <c r="L548" s="210"/>
      <c r="M548" s="210"/>
      <c r="N548" s="210"/>
      <c r="O548" s="210"/>
      <c r="P548" s="210"/>
      <c r="Q548" s="210"/>
      <c r="R548" s="210"/>
      <c r="S548" s="210"/>
      <c r="T548" s="210"/>
      <c r="U548" s="210"/>
      <c r="V548" s="210"/>
      <c r="W548" s="210"/>
      <c r="X548" s="210"/>
      <c r="Y548" s="210"/>
    </row>
    <row r="549">
      <c r="A549" s="205" t="s">
        <v>367</v>
      </c>
      <c r="B549" s="205" t="s">
        <v>5386</v>
      </c>
      <c r="C549" s="280">
        <v>7.0</v>
      </c>
      <c r="D549" s="280">
        <v>3.0</v>
      </c>
      <c r="E549" s="280">
        <v>3.0</v>
      </c>
      <c r="F549" s="210"/>
      <c r="G549" s="210"/>
      <c r="H549" s="210"/>
      <c r="I549" s="210"/>
      <c r="J549" s="210"/>
      <c r="K549" s="210"/>
      <c r="L549" s="210"/>
      <c r="M549" s="210"/>
      <c r="N549" s="210"/>
      <c r="O549" s="210"/>
      <c r="P549" s="210"/>
      <c r="Q549" s="210"/>
      <c r="R549" s="210"/>
      <c r="S549" s="210"/>
      <c r="T549" s="210"/>
      <c r="U549" s="210"/>
      <c r="V549" s="210"/>
      <c r="W549" s="210"/>
      <c r="X549" s="210"/>
      <c r="Y549" s="210"/>
    </row>
    <row r="550">
      <c r="A550" s="205" t="s">
        <v>367</v>
      </c>
      <c r="B550" s="205" t="s">
        <v>5387</v>
      </c>
      <c r="C550" s="280">
        <v>80.0</v>
      </c>
      <c r="D550" s="280">
        <v>1.0</v>
      </c>
      <c r="E550" s="280">
        <v>17.0</v>
      </c>
      <c r="F550" s="210"/>
      <c r="G550" s="210"/>
      <c r="H550" s="210"/>
      <c r="I550" s="210"/>
      <c r="J550" s="210"/>
      <c r="K550" s="210"/>
      <c r="L550" s="210"/>
      <c r="M550" s="210"/>
      <c r="N550" s="210"/>
      <c r="O550" s="210"/>
      <c r="P550" s="210"/>
      <c r="Q550" s="210"/>
      <c r="R550" s="210"/>
      <c r="S550" s="210"/>
      <c r="T550" s="210"/>
      <c r="U550" s="210"/>
      <c r="V550" s="210"/>
      <c r="W550" s="210"/>
      <c r="X550" s="210"/>
      <c r="Y550" s="210"/>
    </row>
    <row r="551">
      <c r="A551" s="205" t="s">
        <v>367</v>
      </c>
      <c r="B551" s="205" t="s">
        <v>5388</v>
      </c>
      <c r="C551" s="280">
        <v>18.0</v>
      </c>
      <c r="D551" s="280">
        <v>1.0</v>
      </c>
      <c r="E551" s="280">
        <v>2.0</v>
      </c>
      <c r="F551" s="210"/>
      <c r="G551" s="210"/>
      <c r="H551" s="210"/>
      <c r="I551" s="210"/>
      <c r="J551" s="210"/>
      <c r="K551" s="210"/>
      <c r="L551" s="210"/>
      <c r="M551" s="210"/>
      <c r="N551" s="210"/>
      <c r="O551" s="210"/>
      <c r="P551" s="210"/>
      <c r="Q551" s="210"/>
      <c r="R551" s="210"/>
      <c r="S551" s="210"/>
      <c r="T551" s="210"/>
      <c r="U551" s="210"/>
      <c r="V551" s="210"/>
      <c r="W551" s="210"/>
      <c r="X551" s="210"/>
      <c r="Y551" s="210"/>
    </row>
    <row r="552">
      <c r="A552" s="205" t="s">
        <v>637</v>
      </c>
      <c r="B552" s="205" t="s">
        <v>5383</v>
      </c>
      <c r="C552" s="280">
        <v>9.0</v>
      </c>
      <c r="D552" s="280">
        <v>1.0</v>
      </c>
      <c r="E552" s="280">
        <v>2.0</v>
      </c>
      <c r="F552" s="210"/>
      <c r="G552" s="210"/>
      <c r="H552" s="210"/>
      <c r="I552" s="210"/>
      <c r="J552" s="210"/>
      <c r="K552" s="210"/>
      <c r="L552" s="210"/>
      <c r="M552" s="210"/>
      <c r="N552" s="210"/>
      <c r="O552" s="210"/>
      <c r="P552" s="210"/>
      <c r="Q552" s="210"/>
      <c r="R552" s="210"/>
      <c r="S552" s="210"/>
      <c r="T552" s="210"/>
      <c r="U552" s="210"/>
      <c r="V552" s="210"/>
      <c r="W552" s="210"/>
      <c r="X552" s="210"/>
      <c r="Y552" s="210"/>
    </row>
    <row r="553">
      <c r="A553" s="205" t="s">
        <v>637</v>
      </c>
      <c r="B553" s="205" t="s">
        <v>5385</v>
      </c>
      <c r="C553" s="280">
        <v>30.0</v>
      </c>
      <c r="D553" s="280">
        <v>3.0</v>
      </c>
      <c r="E553" s="280">
        <v>6.0</v>
      </c>
      <c r="F553" s="210"/>
      <c r="G553" s="210"/>
      <c r="H553" s="210"/>
      <c r="I553" s="210"/>
      <c r="J553" s="210"/>
      <c r="K553" s="210"/>
      <c r="L553" s="210"/>
      <c r="M553" s="210"/>
      <c r="N553" s="210"/>
      <c r="O553" s="210"/>
      <c r="P553" s="210"/>
      <c r="Q553" s="210"/>
      <c r="R553" s="210"/>
      <c r="S553" s="210"/>
      <c r="T553" s="210"/>
      <c r="U553" s="210"/>
      <c r="V553" s="210"/>
      <c r="W553" s="210"/>
      <c r="X553" s="210"/>
      <c r="Y553" s="210"/>
    </row>
    <row r="554">
      <c r="A554" s="205" t="s">
        <v>637</v>
      </c>
      <c r="B554" s="205" t="s">
        <v>5386</v>
      </c>
      <c r="C554" s="280">
        <v>8.0</v>
      </c>
      <c r="D554" s="280">
        <v>1.0</v>
      </c>
      <c r="E554" s="280">
        <v>2.0</v>
      </c>
      <c r="F554" s="210"/>
      <c r="G554" s="210"/>
      <c r="H554" s="210"/>
      <c r="I554" s="210"/>
      <c r="J554" s="210"/>
      <c r="K554" s="210"/>
      <c r="L554" s="210"/>
      <c r="M554" s="210"/>
      <c r="N554" s="210"/>
      <c r="O554" s="210"/>
      <c r="P554" s="210"/>
      <c r="Q554" s="210"/>
      <c r="R554" s="210"/>
      <c r="S554" s="210"/>
      <c r="T554" s="210"/>
      <c r="U554" s="210"/>
      <c r="V554" s="210"/>
      <c r="W554" s="210"/>
      <c r="X554" s="210"/>
      <c r="Y554" s="210"/>
    </row>
    <row r="555">
      <c r="A555" s="205" t="s">
        <v>637</v>
      </c>
      <c r="B555" s="205" t="s">
        <v>5391</v>
      </c>
      <c r="C555" s="280">
        <v>102.0</v>
      </c>
      <c r="D555" s="280">
        <v>2.0</v>
      </c>
      <c r="E555" s="280">
        <v>20.0</v>
      </c>
      <c r="F555" s="210"/>
      <c r="G555" s="210"/>
      <c r="H555" s="210"/>
      <c r="I555" s="210"/>
      <c r="J555" s="210"/>
      <c r="K555" s="210"/>
      <c r="L555" s="210"/>
      <c r="M555" s="210"/>
      <c r="N555" s="210"/>
      <c r="O555" s="210"/>
      <c r="P555" s="210"/>
      <c r="Q555" s="210"/>
      <c r="R555" s="210"/>
      <c r="S555" s="210"/>
      <c r="T555" s="210"/>
      <c r="U555" s="210"/>
      <c r="V555" s="210"/>
      <c r="W555" s="210"/>
      <c r="X555" s="210"/>
      <c r="Y555" s="210"/>
    </row>
    <row r="556">
      <c r="A556" s="205" t="s">
        <v>217</v>
      </c>
      <c r="B556" s="205" t="s">
        <v>5384</v>
      </c>
      <c r="C556" s="280">
        <v>14.0</v>
      </c>
      <c r="D556" s="280">
        <v>3.0</v>
      </c>
      <c r="E556" s="280">
        <v>4.0</v>
      </c>
      <c r="F556" s="210"/>
      <c r="G556" s="210"/>
      <c r="H556" s="210"/>
      <c r="I556" s="210"/>
      <c r="J556" s="210"/>
      <c r="K556" s="210"/>
      <c r="L556" s="210"/>
      <c r="M556" s="210"/>
      <c r="N556" s="210"/>
      <c r="O556" s="210"/>
      <c r="P556" s="210"/>
      <c r="Q556" s="210"/>
      <c r="R556" s="210"/>
      <c r="S556" s="210"/>
      <c r="T556" s="210"/>
      <c r="U556" s="210"/>
      <c r="V556" s="210"/>
      <c r="W556" s="210"/>
      <c r="X556" s="210"/>
      <c r="Y556" s="210"/>
    </row>
    <row r="557">
      <c r="A557" s="205" t="s">
        <v>217</v>
      </c>
      <c r="B557" s="205" t="s">
        <v>5386</v>
      </c>
      <c r="C557" s="280">
        <v>13.0</v>
      </c>
      <c r="D557" s="280">
        <v>2.0</v>
      </c>
      <c r="E557" s="280">
        <v>4.0</v>
      </c>
      <c r="F557" s="210"/>
      <c r="G557" s="210"/>
      <c r="H557" s="210"/>
      <c r="I557" s="210"/>
      <c r="J557" s="210"/>
      <c r="K557" s="210"/>
      <c r="L557" s="210"/>
      <c r="M557" s="210"/>
      <c r="N557" s="210"/>
      <c r="O557" s="210"/>
      <c r="P557" s="210"/>
      <c r="Q557" s="210"/>
      <c r="R557" s="210"/>
      <c r="S557" s="210"/>
      <c r="T557" s="210"/>
      <c r="U557" s="210"/>
      <c r="V557" s="210"/>
      <c r="W557" s="210"/>
      <c r="X557" s="210"/>
      <c r="Y557" s="210"/>
    </row>
    <row r="558">
      <c r="A558" s="205" t="s">
        <v>217</v>
      </c>
      <c r="B558" s="205" t="s">
        <v>5387</v>
      </c>
      <c r="C558" s="280">
        <v>17.0</v>
      </c>
      <c r="D558" s="280">
        <v>2.0</v>
      </c>
      <c r="E558" s="280">
        <v>5.0</v>
      </c>
      <c r="F558" s="210"/>
      <c r="G558" s="210"/>
      <c r="H558" s="210"/>
      <c r="I558" s="210"/>
      <c r="J558" s="210"/>
      <c r="K558" s="210"/>
      <c r="L558" s="210"/>
      <c r="M558" s="210"/>
      <c r="N558" s="210"/>
      <c r="O558" s="210"/>
      <c r="P558" s="210"/>
      <c r="Q558" s="210"/>
      <c r="R558" s="210"/>
      <c r="S558" s="210"/>
      <c r="T558" s="210"/>
      <c r="U558" s="210"/>
      <c r="V558" s="210"/>
      <c r="W558" s="210"/>
      <c r="X558" s="210"/>
      <c r="Y558" s="210"/>
    </row>
    <row r="559">
      <c r="A559" s="205" t="s">
        <v>217</v>
      </c>
      <c r="B559" s="205" t="s">
        <v>5388</v>
      </c>
      <c r="C559" s="280">
        <v>7.0</v>
      </c>
      <c r="D559" s="280">
        <v>2.0</v>
      </c>
      <c r="E559" s="280">
        <v>3.0</v>
      </c>
      <c r="F559" s="210"/>
      <c r="G559" s="210"/>
      <c r="H559" s="210"/>
      <c r="I559" s="210"/>
      <c r="J559" s="210"/>
      <c r="K559" s="210"/>
      <c r="L559" s="210"/>
      <c r="M559" s="210"/>
      <c r="N559" s="210"/>
      <c r="O559" s="210"/>
      <c r="P559" s="210"/>
      <c r="Q559" s="210"/>
      <c r="R559" s="210"/>
      <c r="S559" s="210"/>
      <c r="T559" s="210"/>
      <c r="U559" s="210"/>
      <c r="V559" s="210"/>
      <c r="W559" s="210"/>
      <c r="X559" s="210"/>
      <c r="Y559" s="210"/>
    </row>
    <row r="560">
      <c r="A560" s="205" t="s">
        <v>831</v>
      </c>
      <c r="B560" s="205" t="s">
        <v>5383</v>
      </c>
      <c r="C560" s="280">
        <v>4.0</v>
      </c>
      <c r="D560" s="280">
        <v>1.0</v>
      </c>
      <c r="E560" s="280">
        <v>0.0</v>
      </c>
      <c r="F560" s="210"/>
      <c r="G560" s="210"/>
      <c r="H560" s="210"/>
      <c r="I560" s="210"/>
      <c r="J560" s="210"/>
      <c r="K560" s="210"/>
      <c r="L560" s="210"/>
      <c r="M560" s="210"/>
      <c r="N560" s="210"/>
      <c r="O560" s="210"/>
      <c r="P560" s="210"/>
      <c r="Q560" s="210"/>
      <c r="R560" s="210"/>
      <c r="S560" s="210"/>
      <c r="T560" s="210"/>
      <c r="U560" s="210"/>
      <c r="V560" s="210"/>
      <c r="W560" s="210"/>
      <c r="X560" s="210"/>
      <c r="Y560" s="210"/>
    </row>
    <row r="561">
      <c r="A561" s="205" t="s">
        <v>831</v>
      </c>
      <c r="B561" s="205" t="s">
        <v>5384</v>
      </c>
      <c r="C561" s="280">
        <v>8.0</v>
      </c>
      <c r="D561" s="280">
        <v>2.0</v>
      </c>
      <c r="E561" s="280">
        <v>2.0</v>
      </c>
      <c r="F561" s="210"/>
      <c r="G561" s="210"/>
      <c r="H561" s="210"/>
      <c r="I561" s="210"/>
      <c r="J561" s="210"/>
      <c r="K561" s="210"/>
      <c r="L561" s="210"/>
      <c r="M561" s="210"/>
      <c r="N561" s="210"/>
      <c r="O561" s="210"/>
      <c r="P561" s="210"/>
      <c r="Q561" s="210"/>
      <c r="R561" s="210"/>
      <c r="S561" s="210"/>
      <c r="T561" s="210"/>
      <c r="U561" s="210"/>
      <c r="V561" s="210"/>
      <c r="W561" s="210"/>
      <c r="X561" s="210"/>
      <c r="Y561" s="210"/>
    </row>
    <row r="562">
      <c r="A562" s="205" t="s">
        <v>831</v>
      </c>
      <c r="B562" s="205" t="s">
        <v>5385</v>
      </c>
      <c r="C562" s="280">
        <v>21.0</v>
      </c>
      <c r="D562" s="280">
        <v>1.0</v>
      </c>
      <c r="E562" s="280">
        <v>4.0</v>
      </c>
      <c r="F562" s="210"/>
      <c r="G562" s="210"/>
      <c r="H562" s="210"/>
      <c r="I562" s="210"/>
      <c r="J562" s="210"/>
      <c r="K562" s="210"/>
      <c r="L562" s="210"/>
      <c r="M562" s="210"/>
      <c r="N562" s="210"/>
      <c r="O562" s="210"/>
      <c r="P562" s="210"/>
      <c r="Q562" s="210"/>
      <c r="R562" s="210"/>
      <c r="S562" s="210"/>
      <c r="T562" s="210"/>
      <c r="U562" s="210"/>
      <c r="V562" s="210"/>
      <c r="W562" s="210"/>
      <c r="X562" s="210"/>
      <c r="Y562" s="210"/>
    </row>
    <row r="563">
      <c r="A563" s="205" t="s">
        <v>831</v>
      </c>
      <c r="B563" s="205" t="s">
        <v>5386</v>
      </c>
      <c r="C563" s="280">
        <v>120.0</v>
      </c>
      <c r="D563" s="280">
        <v>4.0</v>
      </c>
      <c r="E563" s="280">
        <v>22.0</v>
      </c>
      <c r="F563" s="210"/>
      <c r="G563" s="210"/>
      <c r="H563" s="210"/>
      <c r="I563" s="210"/>
      <c r="J563" s="210"/>
      <c r="K563" s="210"/>
      <c r="L563" s="210"/>
      <c r="M563" s="210"/>
      <c r="N563" s="210"/>
      <c r="O563" s="210"/>
      <c r="P563" s="210"/>
      <c r="Q563" s="210"/>
      <c r="R563" s="210"/>
      <c r="S563" s="210"/>
      <c r="T563" s="210"/>
      <c r="U563" s="210"/>
      <c r="V563" s="210"/>
      <c r="W563" s="210"/>
      <c r="X563" s="210"/>
      <c r="Y563" s="210"/>
    </row>
    <row r="564">
      <c r="A564" s="205" t="s">
        <v>831</v>
      </c>
      <c r="B564" s="205" t="s">
        <v>5387</v>
      </c>
      <c r="C564" s="280">
        <v>13.0</v>
      </c>
      <c r="D564" s="280">
        <v>1.0</v>
      </c>
      <c r="E564" s="280">
        <v>1.0</v>
      </c>
      <c r="F564" s="210"/>
      <c r="G564" s="210"/>
      <c r="H564" s="210"/>
      <c r="I564" s="210"/>
      <c r="J564" s="210"/>
      <c r="K564" s="210"/>
      <c r="L564" s="210"/>
      <c r="M564" s="210"/>
      <c r="N564" s="210"/>
      <c r="O564" s="210"/>
      <c r="P564" s="210"/>
      <c r="Q564" s="210"/>
      <c r="R564" s="210"/>
      <c r="S564" s="210"/>
      <c r="T564" s="210"/>
      <c r="U564" s="210"/>
      <c r="V564" s="210"/>
      <c r="W564" s="210"/>
      <c r="X564" s="210"/>
      <c r="Y564" s="210"/>
    </row>
    <row r="565">
      <c r="A565" s="205" t="s">
        <v>831</v>
      </c>
      <c r="B565" s="205" t="s">
        <v>5388</v>
      </c>
      <c r="C565" s="280">
        <v>150.0</v>
      </c>
      <c r="D565" s="280">
        <v>1.0</v>
      </c>
      <c r="E565" s="280">
        <v>27.0</v>
      </c>
      <c r="F565" s="210"/>
      <c r="G565" s="210"/>
      <c r="H565" s="210"/>
      <c r="I565" s="210"/>
      <c r="J565" s="210"/>
      <c r="K565" s="210"/>
      <c r="L565" s="210"/>
      <c r="M565" s="210"/>
      <c r="N565" s="210"/>
      <c r="O565" s="210"/>
      <c r="P565" s="210"/>
      <c r="Q565" s="210"/>
      <c r="R565" s="210"/>
      <c r="S565" s="210"/>
      <c r="T565" s="210"/>
      <c r="U565" s="210"/>
      <c r="V565" s="210"/>
      <c r="W565" s="210"/>
      <c r="X565" s="210"/>
      <c r="Y565" s="210"/>
    </row>
    <row r="566">
      <c r="A566" s="205" t="s">
        <v>831</v>
      </c>
      <c r="B566" s="205" t="s">
        <v>5392</v>
      </c>
      <c r="C566" s="280">
        <v>6.0</v>
      </c>
      <c r="D566" s="280">
        <v>1.0</v>
      </c>
      <c r="E566" s="280">
        <v>2.0</v>
      </c>
      <c r="F566" s="210"/>
      <c r="G566" s="210"/>
      <c r="H566" s="210"/>
      <c r="I566" s="210"/>
      <c r="J566" s="210"/>
      <c r="K566" s="210"/>
      <c r="L566" s="210"/>
      <c r="M566" s="210"/>
      <c r="N566" s="210"/>
      <c r="O566" s="210"/>
      <c r="P566" s="210"/>
      <c r="Q566" s="210"/>
      <c r="R566" s="210"/>
      <c r="S566" s="210"/>
      <c r="T566" s="210"/>
      <c r="U566" s="210"/>
      <c r="V566" s="210"/>
      <c r="W566" s="210"/>
      <c r="X566" s="210"/>
      <c r="Y566" s="210"/>
    </row>
    <row r="567">
      <c r="A567" s="205" t="s">
        <v>831</v>
      </c>
      <c r="B567" s="205" t="s">
        <v>5389</v>
      </c>
      <c r="C567" s="280">
        <v>176.0</v>
      </c>
      <c r="D567" s="280">
        <v>1.0</v>
      </c>
      <c r="E567" s="280">
        <v>47.0</v>
      </c>
      <c r="F567" s="210"/>
      <c r="G567" s="210"/>
      <c r="H567" s="210"/>
      <c r="I567" s="210"/>
      <c r="J567" s="210"/>
      <c r="K567" s="210"/>
      <c r="L567" s="210"/>
      <c r="M567" s="210"/>
      <c r="N567" s="210"/>
      <c r="O567" s="210"/>
      <c r="P567" s="210"/>
      <c r="Q567" s="210"/>
      <c r="R567" s="210"/>
      <c r="S567" s="210"/>
      <c r="T567" s="210"/>
      <c r="U567" s="210"/>
      <c r="V567" s="210"/>
      <c r="W567" s="210"/>
      <c r="X567" s="210"/>
      <c r="Y567" s="210"/>
    </row>
    <row r="568">
      <c r="A568" s="205" t="s">
        <v>831</v>
      </c>
      <c r="B568" s="205" t="s">
        <v>5390</v>
      </c>
      <c r="C568" s="280">
        <v>209.0</v>
      </c>
      <c r="D568" s="280">
        <v>1.0</v>
      </c>
      <c r="E568" s="280">
        <v>50.0</v>
      </c>
      <c r="F568" s="210"/>
      <c r="G568" s="210"/>
      <c r="H568" s="210"/>
      <c r="I568" s="210"/>
      <c r="J568" s="210"/>
      <c r="K568" s="210"/>
      <c r="L568" s="210"/>
      <c r="M568" s="210"/>
      <c r="N568" s="210"/>
      <c r="O568" s="210"/>
      <c r="P568" s="210"/>
      <c r="Q568" s="210"/>
      <c r="R568" s="210"/>
      <c r="S568" s="210"/>
      <c r="T568" s="210"/>
      <c r="U568" s="210"/>
      <c r="V568" s="210"/>
      <c r="W568" s="210"/>
      <c r="X568" s="210"/>
      <c r="Y568" s="210"/>
    </row>
    <row r="569">
      <c r="A569" s="205" t="s">
        <v>701</v>
      </c>
      <c r="B569" s="205" t="s">
        <v>5384</v>
      </c>
      <c r="C569" s="280">
        <v>28.0</v>
      </c>
      <c r="D569" s="280">
        <v>2.0</v>
      </c>
      <c r="E569" s="280">
        <v>4.0</v>
      </c>
      <c r="F569" s="210"/>
      <c r="G569" s="210"/>
      <c r="H569" s="210"/>
      <c r="I569" s="210"/>
      <c r="J569" s="210"/>
      <c r="K569" s="210"/>
      <c r="L569" s="210"/>
      <c r="M569" s="210"/>
      <c r="N569" s="210"/>
      <c r="O569" s="210"/>
      <c r="P569" s="210"/>
      <c r="Q569" s="210"/>
      <c r="R569" s="210"/>
      <c r="S569" s="210"/>
      <c r="T569" s="210"/>
      <c r="U569" s="210"/>
      <c r="V569" s="210"/>
      <c r="W569" s="210"/>
      <c r="X569" s="210"/>
      <c r="Y569" s="210"/>
    </row>
    <row r="570">
      <c r="A570" s="205" t="s">
        <v>701</v>
      </c>
      <c r="B570" s="205" t="s">
        <v>5385</v>
      </c>
      <c r="C570" s="280">
        <v>79.0</v>
      </c>
      <c r="D570" s="280">
        <v>3.0</v>
      </c>
      <c r="E570" s="280">
        <v>9.0</v>
      </c>
      <c r="F570" s="210"/>
      <c r="G570" s="210"/>
      <c r="H570" s="210"/>
      <c r="I570" s="210"/>
      <c r="J570" s="210"/>
      <c r="K570" s="210"/>
      <c r="L570" s="210"/>
      <c r="M570" s="210"/>
      <c r="N570" s="210"/>
      <c r="O570" s="210"/>
      <c r="P570" s="210"/>
      <c r="Q570" s="210"/>
      <c r="R570" s="210"/>
      <c r="S570" s="210"/>
      <c r="T570" s="210"/>
      <c r="U570" s="210"/>
      <c r="V570" s="210"/>
      <c r="W570" s="210"/>
      <c r="X570" s="210"/>
      <c r="Y570" s="210"/>
    </row>
    <row r="571">
      <c r="A571" s="205" t="s">
        <v>701</v>
      </c>
      <c r="B571" s="205" t="s">
        <v>5387</v>
      </c>
      <c r="C571" s="280">
        <v>196.0</v>
      </c>
      <c r="D571" s="280">
        <v>2.0</v>
      </c>
      <c r="E571" s="280">
        <v>38.0</v>
      </c>
      <c r="F571" s="210"/>
      <c r="G571" s="210"/>
      <c r="H571" s="210"/>
      <c r="I571" s="210"/>
      <c r="J571" s="210"/>
      <c r="K571" s="210"/>
      <c r="L571" s="210"/>
      <c r="M571" s="210"/>
      <c r="N571" s="210"/>
      <c r="O571" s="210"/>
      <c r="P571" s="210"/>
      <c r="Q571" s="210"/>
      <c r="R571" s="210"/>
      <c r="S571" s="210"/>
      <c r="T571" s="210"/>
      <c r="U571" s="210"/>
      <c r="V571" s="210"/>
      <c r="W571" s="210"/>
      <c r="X571" s="210"/>
      <c r="Y571" s="210"/>
    </row>
    <row r="572">
      <c r="A572" s="205" t="s">
        <v>701</v>
      </c>
      <c r="B572" s="205" t="s">
        <v>5392</v>
      </c>
      <c r="C572" s="280">
        <v>28.0</v>
      </c>
      <c r="D572" s="280">
        <v>1.0</v>
      </c>
      <c r="E572" s="280">
        <v>3.0</v>
      </c>
      <c r="F572" s="210"/>
      <c r="G572" s="210"/>
      <c r="H572" s="210"/>
      <c r="I572" s="210"/>
      <c r="J572" s="210"/>
      <c r="K572" s="210"/>
      <c r="L572" s="210"/>
      <c r="M572" s="210"/>
      <c r="N572" s="210"/>
      <c r="O572" s="210"/>
      <c r="P572" s="210"/>
      <c r="Q572" s="210"/>
      <c r="R572" s="210"/>
      <c r="S572" s="210"/>
      <c r="T572" s="210"/>
      <c r="U572" s="210"/>
      <c r="V572" s="210"/>
      <c r="W572" s="210"/>
      <c r="X572" s="210"/>
      <c r="Y572" s="210"/>
    </row>
    <row r="573">
      <c r="A573" s="205" t="s">
        <v>701</v>
      </c>
      <c r="B573" s="205" t="s">
        <v>5390</v>
      </c>
      <c r="C573" s="280">
        <v>46.0</v>
      </c>
      <c r="D573" s="280">
        <v>1.0</v>
      </c>
      <c r="E573" s="280">
        <v>7.0</v>
      </c>
      <c r="F573" s="210"/>
      <c r="G573" s="210"/>
      <c r="H573" s="210"/>
      <c r="I573" s="210"/>
      <c r="J573" s="210"/>
      <c r="K573" s="210"/>
      <c r="L573" s="210"/>
      <c r="M573" s="210"/>
      <c r="N573" s="210"/>
      <c r="O573" s="210"/>
      <c r="P573" s="210"/>
      <c r="Q573" s="210"/>
      <c r="R573" s="210"/>
      <c r="S573" s="210"/>
      <c r="T573" s="210"/>
      <c r="U573" s="210"/>
      <c r="V573" s="210"/>
      <c r="W573" s="210"/>
      <c r="X573" s="210"/>
      <c r="Y573" s="210"/>
    </row>
    <row r="574">
      <c r="A574" s="205" t="s">
        <v>833</v>
      </c>
      <c r="B574" s="205" t="s">
        <v>5384</v>
      </c>
      <c r="C574" s="280">
        <v>21.0</v>
      </c>
      <c r="D574" s="280">
        <v>2.0</v>
      </c>
      <c r="E574" s="280">
        <v>3.0</v>
      </c>
      <c r="F574" s="210"/>
      <c r="G574" s="210"/>
      <c r="H574" s="210"/>
      <c r="I574" s="210"/>
      <c r="J574" s="210"/>
      <c r="K574" s="210"/>
      <c r="L574" s="210"/>
      <c r="M574" s="210"/>
      <c r="N574" s="210"/>
      <c r="O574" s="210"/>
      <c r="P574" s="210"/>
      <c r="Q574" s="210"/>
      <c r="R574" s="210"/>
      <c r="S574" s="210"/>
      <c r="T574" s="210"/>
      <c r="U574" s="210"/>
      <c r="V574" s="210"/>
      <c r="W574" s="210"/>
      <c r="X574" s="210"/>
      <c r="Y574" s="210"/>
    </row>
    <row r="575">
      <c r="A575" s="205" t="s">
        <v>833</v>
      </c>
      <c r="B575" s="205" t="s">
        <v>5385</v>
      </c>
      <c r="C575" s="280">
        <v>41.0</v>
      </c>
      <c r="D575" s="280">
        <v>1.0</v>
      </c>
      <c r="E575" s="280">
        <v>4.0</v>
      </c>
      <c r="F575" s="210"/>
      <c r="G575" s="210"/>
      <c r="H575" s="210"/>
      <c r="I575" s="210"/>
      <c r="J575" s="210"/>
      <c r="K575" s="210"/>
      <c r="L575" s="210"/>
      <c r="M575" s="210"/>
      <c r="N575" s="210"/>
      <c r="O575" s="210"/>
      <c r="P575" s="210"/>
      <c r="Q575" s="210"/>
      <c r="R575" s="210"/>
      <c r="S575" s="210"/>
      <c r="T575" s="210"/>
      <c r="U575" s="210"/>
      <c r="V575" s="210"/>
      <c r="W575" s="210"/>
      <c r="X575" s="210"/>
      <c r="Y575" s="210"/>
    </row>
    <row r="576">
      <c r="A576" s="205" t="s">
        <v>833</v>
      </c>
      <c r="B576" s="205" t="s">
        <v>5386</v>
      </c>
      <c r="C576" s="280">
        <v>14.0</v>
      </c>
      <c r="D576" s="280">
        <v>2.0</v>
      </c>
      <c r="E576" s="280">
        <v>1.0</v>
      </c>
      <c r="F576" s="210"/>
      <c r="G576" s="210"/>
      <c r="H576" s="210"/>
      <c r="I576" s="210"/>
      <c r="J576" s="210"/>
      <c r="K576" s="210"/>
      <c r="L576" s="210"/>
      <c r="M576" s="210"/>
      <c r="N576" s="210"/>
      <c r="O576" s="210"/>
      <c r="P576" s="210"/>
      <c r="Q576" s="210"/>
      <c r="R576" s="210"/>
      <c r="S576" s="210"/>
      <c r="T576" s="210"/>
      <c r="U576" s="210"/>
      <c r="V576" s="210"/>
      <c r="W576" s="210"/>
      <c r="X576" s="210"/>
      <c r="Y576" s="210"/>
    </row>
    <row r="577">
      <c r="A577" s="205" t="s">
        <v>833</v>
      </c>
      <c r="B577" s="205" t="s">
        <v>5392</v>
      </c>
      <c r="C577" s="280">
        <v>27.0</v>
      </c>
      <c r="D577" s="280">
        <v>1.0</v>
      </c>
      <c r="E577" s="280">
        <v>4.0</v>
      </c>
      <c r="F577" s="210"/>
      <c r="G577" s="210"/>
      <c r="H577" s="210"/>
      <c r="I577" s="210"/>
      <c r="J577" s="210"/>
      <c r="K577" s="210"/>
      <c r="L577" s="210"/>
      <c r="M577" s="210"/>
      <c r="N577" s="210"/>
      <c r="O577" s="210"/>
      <c r="P577" s="210"/>
      <c r="Q577" s="210"/>
      <c r="R577" s="210"/>
      <c r="S577" s="210"/>
      <c r="T577" s="210"/>
      <c r="U577" s="210"/>
      <c r="V577" s="210"/>
      <c r="W577" s="210"/>
      <c r="X577" s="210"/>
      <c r="Y577" s="210"/>
    </row>
    <row r="578">
      <c r="A578" s="205" t="s">
        <v>784</v>
      </c>
      <c r="B578" s="205" t="s">
        <v>5384</v>
      </c>
      <c r="C578" s="280">
        <v>65.0</v>
      </c>
      <c r="D578" s="280">
        <v>4.0</v>
      </c>
      <c r="E578" s="280">
        <v>9.0</v>
      </c>
      <c r="F578" s="210"/>
      <c r="G578" s="210"/>
      <c r="H578" s="210"/>
      <c r="I578" s="210"/>
      <c r="J578" s="210"/>
      <c r="K578" s="210"/>
      <c r="L578" s="210"/>
      <c r="M578" s="210"/>
      <c r="N578" s="210"/>
      <c r="O578" s="210"/>
      <c r="P578" s="210"/>
      <c r="Q578" s="210"/>
      <c r="R578" s="210"/>
      <c r="S578" s="210"/>
      <c r="T578" s="210"/>
      <c r="U578" s="210"/>
      <c r="V578" s="210"/>
      <c r="W578" s="210"/>
      <c r="X578" s="210"/>
      <c r="Y578" s="210"/>
    </row>
    <row r="579">
      <c r="A579" s="205" t="s">
        <v>784</v>
      </c>
      <c r="B579" s="205" t="s">
        <v>5385</v>
      </c>
      <c r="C579" s="280">
        <v>37.0</v>
      </c>
      <c r="D579" s="280">
        <v>2.0</v>
      </c>
      <c r="E579" s="280">
        <v>7.0</v>
      </c>
      <c r="F579" s="210"/>
      <c r="G579" s="210"/>
      <c r="H579" s="210"/>
      <c r="I579" s="210"/>
      <c r="J579" s="210"/>
      <c r="K579" s="210"/>
      <c r="L579" s="210"/>
      <c r="M579" s="210"/>
      <c r="N579" s="210"/>
      <c r="O579" s="210"/>
      <c r="P579" s="210"/>
      <c r="Q579" s="210"/>
      <c r="R579" s="210"/>
      <c r="S579" s="210"/>
      <c r="T579" s="210"/>
      <c r="U579" s="210"/>
      <c r="V579" s="210"/>
      <c r="W579" s="210"/>
      <c r="X579" s="210"/>
      <c r="Y579" s="210"/>
    </row>
    <row r="580">
      <c r="A580" s="205" t="s">
        <v>784</v>
      </c>
      <c r="B580" s="205" t="s">
        <v>5386</v>
      </c>
      <c r="C580" s="280">
        <v>22.0</v>
      </c>
      <c r="D580" s="280">
        <v>3.0</v>
      </c>
      <c r="E580" s="280">
        <v>5.0</v>
      </c>
      <c r="F580" s="210"/>
      <c r="G580" s="210"/>
      <c r="H580" s="210"/>
      <c r="I580" s="210"/>
      <c r="J580" s="210"/>
      <c r="K580" s="210"/>
      <c r="L580" s="210"/>
      <c r="M580" s="210"/>
      <c r="N580" s="210"/>
      <c r="O580" s="210"/>
      <c r="P580" s="210"/>
      <c r="Q580" s="210"/>
      <c r="R580" s="210"/>
      <c r="S580" s="210"/>
      <c r="T580" s="210"/>
      <c r="U580" s="210"/>
      <c r="V580" s="210"/>
      <c r="W580" s="210"/>
      <c r="X580" s="210"/>
      <c r="Y580" s="210"/>
    </row>
    <row r="581">
      <c r="A581" s="205" t="s">
        <v>784</v>
      </c>
      <c r="B581" s="205" t="s">
        <v>5388</v>
      </c>
      <c r="C581" s="280">
        <v>22.0</v>
      </c>
      <c r="D581" s="280">
        <v>4.0</v>
      </c>
      <c r="E581" s="280">
        <v>6.0</v>
      </c>
      <c r="F581" s="210"/>
      <c r="G581" s="210"/>
      <c r="H581" s="210"/>
      <c r="I581" s="210"/>
      <c r="J581" s="210"/>
      <c r="K581" s="210"/>
      <c r="L581" s="210"/>
      <c r="M581" s="210"/>
      <c r="N581" s="210"/>
      <c r="O581" s="210"/>
      <c r="P581" s="210"/>
      <c r="Q581" s="210"/>
      <c r="R581" s="210"/>
      <c r="S581" s="210"/>
      <c r="T581" s="210"/>
      <c r="U581" s="210"/>
      <c r="V581" s="210"/>
      <c r="W581" s="210"/>
      <c r="X581" s="210"/>
      <c r="Y581" s="210"/>
    </row>
    <row r="582">
      <c r="A582" s="205" t="s">
        <v>784</v>
      </c>
      <c r="B582" s="205" t="s">
        <v>5391</v>
      </c>
      <c r="C582" s="280">
        <v>20.0</v>
      </c>
      <c r="D582" s="280">
        <v>2.0</v>
      </c>
      <c r="E582" s="280">
        <v>5.0</v>
      </c>
      <c r="F582" s="210"/>
      <c r="G582" s="210"/>
      <c r="H582" s="210"/>
      <c r="I582" s="210"/>
      <c r="J582" s="210"/>
      <c r="K582" s="210"/>
      <c r="L582" s="210"/>
      <c r="M582" s="210"/>
      <c r="N582" s="210"/>
      <c r="O582" s="210"/>
      <c r="P582" s="210"/>
      <c r="Q582" s="210"/>
      <c r="R582" s="210"/>
      <c r="S582" s="210"/>
      <c r="T582" s="210"/>
      <c r="U582" s="210"/>
      <c r="V582" s="210"/>
      <c r="W582" s="210"/>
      <c r="X582" s="210"/>
      <c r="Y582" s="210"/>
    </row>
    <row r="583">
      <c r="A583" s="205" t="s">
        <v>784</v>
      </c>
      <c r="B583" s="205" t="s">
        <v>5389</v>
      </c>
      <c r="C583" s="280">
        <v>119.0</v>
      </c>
      <c r="D583" s="280">
        <v>1.0</v>
      </c>
      <c r="E583" s="280">
        <v>25.0</v>
      </c>
      <c r="F583" s="210"/>
      <c r="G583" s="210"/>
      <c r="H583" s="210"/>
      <c r="I583" s="210"/>
      <c r="J583" s="210"/>
      <c r="K583" s="210"/>
      <c r="L583" s="210"/>
      <c r="M583" s="210"/>
      <c r="N583" s="210"/>
      <c r="O583" s="210"/>
      <c r="P583" s="210"/>
      <c r="Q583" s="210"/>
      <c r="R583" s="210"/>
      <c r="S583" s="210"/>
      <c r="T583" s="210"/>
      <c r="U583" s="210"/>
      <c r="V583" s="210"/>
      <c r="W583" s="210"/>
      <c r="X583" s="210"/>
      <c r="Y583" s="210"/>
    </row>
    <row r="584">
      <c r="A584" s="205" t="s">
        <v>784</v>
      </c>
      <c r="B584" s="205" t="s">
        <v>5390</v>
      </c>
      <c r="C584" s="280">
        <v>11.0</v>
      </c>
      <c r="D584" s="280">
        <v>1.0</v>
      </c>
      <c r="E584" s="280">
        <v>2.0</v>
      </c>
      <c r="F584" s="210"/>
      <c r="G584" s="210"/>
      <c r="H584" s="210"/>
      <c r="I584" s="210"/>
      <c r="J584" s="210"/>
      <c r="K584" s="210"/>
      <c r="L584" s="210"/>
      <c r="M584" s="210"/>
      <c r="N584" s="210"/>
      <c r="O584" s="210"/>
      <c r="P584" s="210"/>
      <c r="Q584" s="210"/>
      <c r="R584" s="210"/>
      <c r="S584" s="210"/>
      <c r="T584" s="210"/>
      <c r="U584" s="210"/>
      <c r="V584" s="210"/>
      <c r="W584" s="210"/>
      <c r="X584" s="210"/>
      <c r="Y584" s="210"/>
    </row>
    <row r="585">
      <c r="A585" s="205" t="s">
        <v>131</v>
      </c>
      <c r="B585" s="205" t="s">
        <v>5383</v>
      </c>
      <c r="C585" s="280">
        <v>6.0</v>
      </c>
      <c r="D585" s="280">
        <v>1.0</v>
      </c>
      <c r="E585" s="280">
        <v>1.0</v>
      </c>
      <c r="F585" s="210"/>
      <c r="G585" s="210"/>
      <c r="H585" s="210"/>
      <c r="I585" s="210"/>
      <c r="J585" s="210"/>
      <c r="K585" s="210"/>
      <c r="L585" s="210"/>
      <c r="M585" s="210"/>
      <c r="N585" s="210"/>
      <c r="O585" s="210"/>
      <c r="P585" s="210"/>
      <c r="Q585" s="210"/>
      <c r="R585" s="210"/>
      <c r="S585" s="210"/>
      <c r="T585" s="210"/>
      <c r="U585" s="210"/>
      <c r="V585" s="210"/>
      <c r="W585" s="210"/>
      <c r="X585" s="210"/>
      <c r="Y585" s="210"/>
    </row>
    <row r="586">
      <c r="A586" s="205" t="s">
        <v>131</v>
      </c>
      <c r="B586" s="205" t="s">
        <v>5384</v>
      </c>
      <c r="C586" s="280">
        <v>15.0</v>
      </c>
      <c r="D586" s="280">
        <v>1.0</v>
      </c>
      <c r="E586" s="280">
        <v>0.0</v>
      </c>
      <c r="F586" s="210"/>
      <c r="G586" s="210"/>
      <c r="H586" s="210"/>
      <c r="I586" s="210"/>
      <c r="J586" s="210"/>
      <c r="K586" s="210"/>
      <c r="L586" s="210"/>
      <c r="M586" s="210"/>
      <c r="N586" s="210"/>
      <c r="O586" s="210"/>
      <c r="P586" s="210"/>
      <c r="Q586" s="210"/>
      <c r="R586" s="210"/>
      <c r="S586" s="210"/>
      <c r="T586" s="210"/>
      <c r="U586" s="210"/>
      <c r="V586" s="210"/>
      <c r="W586" s="210"/>
      <c r="X586" s="210"/>
      <c r="Y586" s="210"/>
    </row>
    <row r="587">
      <c r="A587" s="205" t="s">
        <v>131</v>
      </c>
      <c r="B587" s="205" t="s">
        <v>5385</v>
      </c>
      <c r="C587" s="280">
        <v>3.0</v>
      </c>
      <c r="D587" s="280">
        <v>1.0</v>
      </c>
      <c r="E587" s="280">
        <v>2.0</v>
      </c>
      <c r="F587" s="210"/>
      <c r="G587" s="210"/>
      <c r="H587" s="210"/>
      <c r="I587" s="210"/>
      <c r="J587" s="210"/>
      <c r="K587" s="210"/>
      <c r="L587" s="210"/>
      <c r="M587" s="210"/>
      <c r="N587" s="210"/>
      <c r="O587" s="210"/>
      <c r="P587" s="210"/>
      <c r="Q587" s="210"/>
      <c r="R587" s="210"/>
      <c r="S587" s="210"/>
      <c r="T587" s="210"/>
      <c r="U587" s="210"/>
      <c r="V587" s="210"/>
      <c r="W587" s="210"/>
      <c r="X587" s="210"/>
      <c r="Y587" s="210"/>
    </row>
    <row r="588">
      <c r="A588" s="205" t="s">
        <v>131</v>
      </c>
      <c r="B588" s="205" t="s">
        <v>5386</v>
      </c>
      <c r="C588" s="280">
        <v>27.0</v>
      </c>
      <c r="D588" s="280">
        <v>3.0</v>
      </c>
      <c r="E588" s="280">
        <v>4.0</v>
      </c>
      <c r="F588" s="210"/>
      <c r="G588" s="210"/>
      <c r="H588" s="210"/>
      <c r="I588" s="210"/>
      <c r="J588" s="210"/>
      <c r="K588" s="210"/>
      <c r="L588" s="210"/>
      <c r="M588" s="210"/>
      <c r="N588" s="210"/>
      <c r="O588" s="210"/>
      <c r="P588" s="210"/>
      <c r="Q588" s="210"/>
      <c r="R588" s="210"/>
      <c r="S588" s="210"/>
      <c r="T588" s="210"/>
      <c r="U588" s="210"/>
      <c r="V588" s="210"/>
      <c r="W588" s="210"/>
      <c r="X588" s="210"/>
      <c r="Y588" s="210"/>
    </row>
    <row r="589">
      <c r="A589" s="205" t="s">
        <v>131</v>
      </c>
      <c r="B589" s="205" t="s">
        <v>5391</v>
      </c>
      <c r="C589" s="280">
        <v>31.0</v>
      </c>
      <c r="D589" s="280">
        <v>2.0</v>
      </c>
      <c r="E589" s="280">
        <v>7.0</v>
      </c>
      <c r="F589" s="210"/>
      <c r="G589" s="210"/>
      <c r="H589" s="210"/>
      <c r="I589" s="210"/>
      <c r="J589" s="210"/>
      <c r="K589" s="210"/>
      <c r="L589" s="210"/>
      <c r="M589" s="210"/>
      <c r="N589" s="210"/>
      <c r="O589" s="210"/>
      <c r="P589" s="210"/>
      <c r="Q589" s="210"/>
      <c r="R589" s="210"/>
      <c r="S589" s="210"/>
      <c r="T589" s="210"/>
      <c r="U589" s="210"/>
      <c r="V589" s="210"/>
      <c r="W589" s="210"/>
      <c r="X589" s="210"/>
      <c r="Y589" s="210"/>
    </row>
    <row r="590">
      <c r="A590" s="205" t="s">
        <v>131</v>
      </c>
      <c r="B590" s="205" t="s">
        <v>5389</v>
      </c>
      <c r="C590" s="280">
        <v>114.0</v>
      </c>
      <c r="D590" s="280">
        <v>1.0</v>
      </c>
      <c r="E590" s="280">
        <v>16.0</v>
      </c>
      <c r="F590" s="210"/>
      <c r="G590" s="210"/>
      <c r="H590" s="210"/>
      <c r="I590" s="210"/>
      <c r="J590" s="210"/>
      <c r="K590" s="210"/>
      <c r="L590" s="210"/>
      <c r="M590" s="210"/>
      <c r="N590" s="210"/>
      <c r="O590" s="210"/>
      <c r="P590" s="210"/>
      <c r="Q590" s="210"/>
      <c r="R590" s="210"/>
      <c r="S590" s="210"/>
      <c r="T590" s="210"/>
      <c r="U590" s="210"/>
      <c r="V590" s="210"/>
      <c r="W590" s="210"/>
      <c r="X590" s="210"/>
      <c r="Y590" s="210"/>
    </row>
    <row r="591">
      <c r="A591" s="205" t="s">
        <v>284</v>
      </c>
      <c r="B591" s="205" t="s">
        <v>5384</v>
      </c>
      <c r="C591" s="280">
        <v>18.0</v>
      </c>
      <c r="D591" s="280">
        <v>3.0</v>
      </c>
      <c r="E591" s="280">
        <v>6.0</v>
      </c>
      <c r="F591" s="210"/>
      <c r="G591" s="210"/>
      <c r="H591" s="210"/>
      <c r="I591" s="210"/>
      <c r="J591" s="210"/>
      <c r="K591" s="210"/>
      <c r="L591" s="210"/>
      <c r="M591" s="210"/>
      <c r="N591" s="210"/>
      <c r="O591" s="210"/>
      <c r="P591" s="210"/>
      <c r="Q591" s="210"/>
      <c r="R591" s="210"/>
      <c r="S591" s="210"/>
      <c r="T591" s="210"/>
      <c r="U591" s="210"/>
      <c r="V591" s="210"/>
      <c r="W591" s="210"/>
      <c r="X591" s="210"/>
      <c r="Y591" s="210"/>
    </row>
    <row r="592">
      <c r="A592" s="205" t="s">
        <v>284</v>
      </c>
      <c r="B592" s="205" t="s">
        <v>5385</v>
      </c>
      <c r="C592" s="280">
        <v>17.0</v>
      </c>
      <c r="D592" s="280">
        <v>2.0</v>
      </c>
      <c r="E592" s="280">
        <v>3.0</v>
      </c>
      <c r="F592" s="210"/>
      <c r="G592" s="210"/>
      <c r="H592" s="210"/>
      <c r="I592" s="210"/>
      <c r="J592" s="210"/>
      <c r="K592" s="210"/>
      <c r="L592" s="210"/>
      <c r="M592" s="210"/>
      <c r="N592" s="210"/>
      <c r="O592" s="210"/>
      <c r="P592" s="210"/>
      <c r="Q592" s="210"/>
      <c r="R592" s="210"/>
      <c r="S592" s="210"/>
      <c r="T592" s="210"/>
      <c r="U592" s="210"/>
      <c r="V592" s="210"/>
      <c r="W592" s="210"/>
      <c r="X592" s="210"/>
      <c r="Y592" s="210"/>
    </row>
    <row r="593">
      <c r="A593" s="205" t="s">
        <v>284</v>
      </c>
      <c r="B593" s="205" t="s">
        <v>5386</v>
      </c>
      <c r="C593" s="280">
        <v>14.0</v>
      </c>
      <c r="D593" s="280">
        <v>1.0</v>
      </c>
      <c r="E593" s="280">
        <v>4.0</v>
      </c>
      <c r="F593" s="210"/>
      <c r="G593" s="210"/>
      <c r="H593" s="210"/>
      <c r="I593" s="210"/>
      <c r="J593" s="210"/>
      <c r="K593" s="210"/>
      <c r="L593" s="210"/>
      <c r="M593" s="210"/>
      <c r="N593" s="210"/>
      <c r="O593" s="210"/>
      <c r="P593" s="210"/>
      <c r="Q593" s="210"/>
      <c r="R593" s="210"/>
      <c r="S593" s="210"/>
      <c r="T593" s="210"/>
      <c r="U593" s="210"/>
      <c r="V593" s="210"/>
      <c r="W593" s="210"/>
      <c r="X593" s="210"/>
      <c r="Y593" s="210"/>
    </row>
    <row r="594">
      <c r="A594" s="205" t="s">
        <v>284</v>
      </c>
      <c r="B594" s="205" t="s">
        <v>5388</v>
      </c>
      <c r="C594" s="280">
        <v>6.0</v>
      </c>
      <c r="D594" s="280">
        <v>1.0</v>
      </c>
      <c r="E594" s="280">
        <v>1.0</v>
      </c>
      <c r="F594" s="210"/>
      <c r="G594" s="210"/>
      <c r="H594" s="210"/>
      <c r="I594" s="210"/>
      <c r="J594" s="210"/>
      <c r="K594" s="210"/>
      <c r="L594" s="210"/>
      <c r="M594" s="210"/>
      <c r="N594" s="210"/>
      <c r="O594" s="210"/>
      <c r="P594" s="210"/>
      <c r="Q594" s="210"/>
      <c r="R594" s="210"/>
      <c r="S594" s="210"/>
      <c r="T594" s="210"/>
      <c r="U594" s="210"/>
      <c r="V594" s="210"/>
      <c r="W594" s="210"/>
      <c r="X594" s="210"/>
      <c r="Y594" s="210"/>
    </row>
    <row r="595">
      <c r="A595" s="205" t="s">
        <v>284</v>
      </c>
      <c r="B595" s="205" t="s">
        <v>5391</v>
      </c>
      <c r="C595" s="280">
        <v>5.0</v>
      </c>
      <c r="D595" s="280">
        <v>1.0</v>
      </c>
      <c r="E595" s="280">
        <v>2.0</v>
      </c>
      <c r="F595" s="210"/>
      <c r="G595" s="210"/>
      <c r="H595" s="210"/>
      <c r="I595" s="210"/>
      <c r="J595" s="210"/>
      <c r="K595" s="210"/>
      <c r="L595" s="210"/>
      <c r="M595" s="210"/>
      <c r="N595" s="210"/>
      <c r="O595" s="210"/>
      <c r="P595" s="210"/>
      <c r="Q595" s="210"/>
      <c r="R595" s="210"/>
      <c r="S595" s="210"/>
      <c r="T595" s="210"/>
      <c r="U595" s="210"/>
      <c r="V595" s="210"/>
      <c r="W595" s="210"/>
      <c r="X595" s="210"/>
      <c r="Y595" s="210"/>
    </row>
    <row r="596">
      <c r="A596" s="205" t="s">
        <v>745</v>
      </c>
      <c r="B596" s="205" t="s">
        <v>5384</v>
      </c>
      <c r="C596" s="280">
        <v>10.0</v>
      </c>
      <c r="D596" s="280">
        <v>2.0</v>
      </c>
      <c r="E596" s="280">
        <v>3.0</v>
      </c>
      <c r="F596" s="210"/>
      <c r="G596" s="210"/>
      <c r="H596" s="210"/>
      <c r="I596" s="210"/>
      <c r="J596" s="210"/>
      <c r="K596" s="210"/>
      <c r="L596" s="210"/>
      <c r="M596" s="210"/>
      <c r="N596" s="210"/>
      <c r="O596" s="210"/>
      <c r="P596" s="210"/>
      <c r="Q596" s="210"/>
      <c r="R596" s="210"/>
      <c r="S596" s="210"/>
      <c r="T596" s="210"/>
      <c r="U596" s="210"/>
      <c r="V596" s="210"/>
      <c r="W596" s="210"/>
      <c r="X596" s="210"/>
      <c r="Y596" s="210"/>
    </row>
    <row r="597">
      <c r="A597" s="205" t="s">
        <v>745</v>
      </c>
      <c r="B597" s="205" t="s">
        <v>5385</v>
      </c>
      <c r="C597" s="280">
        <v>35.0</v>
      </c>
      <c r="D597" s="280">
        <v>1.0</v>
      </c>
      <c r="E597" s="280">
        <v>3.0</v>
      </c>
      <c r="F597" s="210"/>
      <c r="G597" s="210"/>
      <c r="H597" s="210"/>
      <c r="I597" s="210"/>
      <c r="J597" s="210"/>
      <c r="K597" s="210"/>
      <c r="L597" s="210"/>
      <c r="M597" s="210"/>
      <c r="N597" s="210"/>
      <c r="O597" s="210"/>
      <c r="P597" s="210"/>
      <c r="Q597" s="210"/>
      <c r="R597" s="210"/>
      <c r="S597" s="210"/>
      <c r="T597" s="210"/>
      <c r="U597" s="210"/>
      <c r="V597" s="210"/>
      <c r="W597" s="210"/>
      <c r="X597" s="210"/>
      <c r="Y597" s="210"/>
    </row>
    <row r="598">
      <c r="A598" s="205" t="s">
        <v>745</v>
      </c>
      <c r="B598" s="205" t="s">
        <v>5386</v>
      </c>
      <c r="C598" s="280">
        <v>19.0</v>
      </c>
      <c r="D598" s="280">
        <v>1.0</v>
      </c>
      <c r="E598" s="280">
        <v>4.0</v>
      </c>
      <c r="F598" s="210"/>
      <c r="G598" s="210"/>
      <c r="H598" s="210"/>
      <c r="I598" s="210"/>
      <c r="J598" s="210"/>
      <c r="K598" s="210"/>
      <c r="L598" s="210"/>
      <c r="M598" s="210"/>
      <c r="N598" s="210"/>
      <c r="O598" s="210"/>
      <c r="P598" s="210"/>
      <c r="Q598" s="210"/>
      <c r="R598" s="210"/>
      <c r="S598" s="210"/>
      <c r="T598" s="210"/>
      <c r="U598" s="210"/>
      <c r="V598" s="210"/>
      <c r="W598" s="210"/>
      <c r="X598" s="210"/>
      <c r="Y598" s="210"/>
    </row>
    <row r="599">
      <c r="A599" s="205" t="s">
        <v>745</v>
      </c>
      <c r="B599" s="205" t="s">
        <v>5387</v>
      </c>
      <c r="C599" s="280">
        <v>16.0</v>
      </c>
      <c r="D599" s="280">
        <v>2.0</v>
      </c>
      <c r="E599" s="280">
        <v>3.0</v>
      </c>
      <c r="F599" s="210"/>
      <c r="G599" s="210"/>
      <c r="H599" s="210"/>
      <c r="I599" s="210"/>
      <c r="J599" s="210"/>
      <c r="K599" s="210"/>
      <c r="L599" s="210"/>
      <c r="M599" s="210"/>
      <c r="N599" s="210"/>
      <c r="O599" s="210"/>
      <c r="P599" s="210"/>
      <c r="Q599" s="210"/>
      <c r="R599" s="210"/>
      <c r="S599" s="210"/>
      <c r="T599" s="210"/>
      <c r="U599" s="210"/>
      <c r="V599" s="210"/>
      <c r="W599" s="210"/>
      <c r="X599" s="210"/>
      <c r="Y599" s="210"/>
    </row>
    <row r="600">
      <c r="A600" s="205" t="s">
        <v>745</v>
      </c>
      <c r="B600" s="205" t="s">
        <v>5388</v>
      </c>
      <c r="C600" s="280">
        <v>105.0</v>
      </c>
      <c r="D600" s="280">
        <v>5.0</v>
      </c>
      <c r="E600" s="280">
        <v>18.0</v>
      </c>
      <c r="F600" s="210"/>
      <c r="G600" s="210"/>
      <c r="H600" s="210"/>
      <c r="I600" s="210"/>
      <c r="J600" s="210"/>
      <c r="K600" s="210"/>
      <c r="L600" s="210"/>
      <c r="M600" s="210"/>
      <c r="N600" s="210"/>
      <c r="O600" s="210"/>
      <c r="P600" s="210"/>
      <c r="Q600" s="210"/>
      <c r="R600" s="210"/>
      <c r="S600" s="210"/>
      <c r="T600" s="210"/>
      <c r="U600" s="210"/>
      <c r="V600" s="210"/>
      <c r="W600" s="210"/>
      <c r="X600" s="210"/>
      <c r="Y600" s="210"/>
    </row>
    <row r="601">
      <c r="A601" s="205" t="s">
        <v>745</v>
      </c>
      <c r="B601" s="205" t="s">
        <v>5391</v>
      </c>
      <c r="C601" s="280">
        <v>42.0</v>
      </c>
      <c r="D601" s="280">
        <v>4.0</v>
      </c>
      <c r="E601" s="280">
        <v>9.0</v>
      </c>
      <c r="F601" s="210"/>
      <c r="G601" s="210"/>
      <c r="H601" s="210"/>
      <c r="I601" s="210"/>
      <c r="J601" s="210"/>
      <c r="K601" s="210"/>
      <c r="L601" s="210"/>
      <c r="M601" s="210"/>
      <c r="N601" s="210"/>
      <c r="O601" s="210"/>
      <c r="P601" s="210"/>
      <c r="Q601" s="210"/>
      <c r="R601" s="210"/>
      <c r="S601" s="210"/>
      <c r="T601" s="210"/>
      <c r="U601" s="210"/>
      <c r="V601" s="210"/>
      <c r="W601" s="210"/>
      <c r="X601" s="210"/>
      <c r="Y601" s="210"/>
    </row>
    <row r="602">
      <c r="A602" s="205" t="s">
        <v>745</v>
      </c>
      <c r="B602" s="205" t="s">
        <v>5392</v>
      </c>
      <c r="C602" s="280">
        <v>29.0</v>
      </c>
      <c r="D602" s="280">
        <v>2.0</v>
      </c>
      <c r="E602" s="280">
        <v>4.0</v>
      </c>
      <c r="F602" s="210"/>
      <c r="G602" s="210"/>
      <c r="H602" s="210"/>
      <c r="I602" s="210"/>
      <c r="J602" s="210"/>
      <c r="K602" s="210"/>
      <c r="L602" s="210"/>
      <c r="M602" s="210"/>
      <c r="N602" s="210"/>
      <c r="O602" s="210"/>
      <c r="P602" s="210"/>
      <c r="Q602" s="210"/>
      <c r="R602" s="210"/>
      <c r="S602" s="210"/>
      <c r="T602" s="210"/>
      <c r="U602" s="210"/>
      <c r="V602" s="210"/>
      <c r="W602" s="210"/>
      <c r="X602" s="210"/>
      <c r="Y602" s="210"/>
    </row>
    <row r="603">
      <c r="A603" s="205" t="s">
        <v>511</v>
      </c>
      <c r="B603" s="205" t="s">
        <v>5384</v>
      </c>
      <c r="C603" s="280">
        <v>69.0</v>
      </c>
      <c r="D603" s="280">
        <v>1.0</v>
      </c>
      <c r="E603" s="280">
        <v>9.0</v>
      </c>
      <c r="F603" s="210"/>
      <c r="G603" s="210"/>
      <c r="H603" s="210"/>
      <c r="I603" s="210"/>
      <c r="J603" s="210"/>
      <c r="K603" s="210"/>
      <c r="L603" s="210"/>
      <c r="M603" s="210"/>
      <c r="N603" s="210"/>
      <c r="O603" s="210"/>
      <c r="P603" s="210"/>
      <c r="Q603" s="210"/>
      <c r="R603" s="210"/>
      <c r="S603" s="210"/>
      <c r="T603" s="210"/>
      <c r="U603" s="210"/>
      <c r="V603" s="210"/>
      <c r="W603" s="210"/>
      <c r="X603" s="210"/>
      <c r="Y603" s="210"/>
    </row>
    <row r="604">
      <c r="A604" s="205" t="s">
        <v>511</v>
      </c>
      <c r="B604" s="205" t="s">
        <v>5385</v>
      </c>
      <c r="C604" s="280">
        <v>185.0</v>
      </c>
      <c r="D604" s="280">
        <v>2.0</v>
      </c>
      <c r="E604" s="280">
        <v>34.0</v>
      </c>
      <c r="F604" s="210"/>
      <c r="G604" s="210"/>
      <c r="H604" s="210"/>
      <c r="I604" s="210"/>
      <c r="J604" s="210"/>
      <c r="K604" s="210"/>
      <c r="L604" s="210"/>
      <c r="M604" s="210"/>
      <c r="N604" s="210"/>
      <c r="O604" s="210"/>
      <c r="P604" s="210"/>
      <c r="Q604" s="210"/>
      <c r="R604" s="210"/>
      <c r="S604" s="210"/>
      <c r="T604" s="210"/>
      <c r="U604" s="210"/>
      <c r="V604" s="210"/>
      <c r="W604" s="210"/>
      <c r="X604" s="210"/>
      <c r="Y604" s="210"/>
    </row>
    <row r="605">
      <c r="A605" s="205" t="s">
        <v>511</v>
      </c>
      <c r="B605" s="205" t="s">
        <v>5387</v>
      </c>
      <c r="C605" s="280">
        <v>103.0</v>
      </c>
      <c r="D605" s="280">
        <v>1.0</v>
      </c>
      <c r="E605" s="280">
        <v>26.0</v>
      </c>
      <c r="F605" s="210"/>
      <c r="G605" s="210"/>
      <c r="H605" s="210"/>
      <c r="I605" s="210"/>
      <c r="J605" s="210"/>
      <c r="K605" s="210"/>
      <c r="L605" s="210"/>
      <c r="M605" s="210"/>
      <c r="N605" s="210"/>
      <c r="O605" s="210"/>
      <c r="P605" s="210"/>
      <c r="Q605" s="210"/>
      <c r="R605" s="210"/>
      <c r="S605" s="210"/>
      <c r="T605" s="210"/>
      <c r="U605" s="210"/>
      <c r="V605" s="210"/>
      <c r="W605" s="210"/>
      <c r="X605" s="210"/>
      <c r="Y605" s="210"/>
    </row>
    <row r="606">
      <c r="A606" s="205" t="s">
        <v>511</v>
      </c>
      <c r="B606" s="205" t="s">
        <v>5389</v>
      </c>
      <c r="C606" s="280">
        <v>8.0</v>
      </c>
      <c r="D606" s="280">
        <v>1.0</v>
      </c>
      <c r="E606" s="280">
        <v>2.0</v>
      </c>
      <c r="F606" s="210"/>
      <c r="G606" s="210"/>
      <c r="H606" s="210"/>
      <c r="I606" s="210"/>
      <c r="J606" s="210"/>
      <c r="K606" s="210"/>
      <c r="L606" s="210"/>
      <c r="M606" s="210"/>
      <c r="N606" s="210"/>
      <c r="O606" s="210"/>
      <c r="P606" s="210"/>
      <c r="Q606" s="210"/>
      <c r="R606" s="210"/>
      <c r="S606" s="210"/>
      <c r="T606" s="210"/>
      <c r="U606" s="210"/>
      <c r="V606" s="210"/>
      <c r="W606" s="210"/>
      <c r="X606" s="210"/>
      <c r="Y606" s="210"/>
    </row>
    <row r="607">
      <c r="A607" s="205" t="s">
        <v>511</v>
      </c>
      <c r="B607" s="205" t="s">
        <v>5390</v>
      </c>
      <c r="C607" s="280">
        <v>2.0</v>
      </c>
      <c r="D607" s="280">
        <v>1.0</v>
      </c>
      <c r="E607" s="280">
        <v>0.0</v>
      </c>
      <c r="F607" s="210"/>
      <c r="G607" s="210"/>
      <c r="H607" s="210"/>
      <c r="I607" s="210"/>
      <c r="J607" s="210"/>
      <c r="K607" s="210"/>
      <c r="L607" s="210"/>
      <c r="M607" s="210"/>
      <c r="N607" s="210"/>
      <c r="O607" s="210"/>
      <c r="P607" s="210"/>
      <c r="Q607" s="210"/>
      <c r="R607" s="210"/>
      <c r="S607" s="210"/>
      <c r="T607" s="210"/>
      <c r="U607" s="210"/>
      <c r="V607" s="210"/>
      <c r="W607" s="210"/>
      <c r="X607" s="210"/>
      <c r="Y607" s="210"/>
    </row>
    <row r="608">
      <c r="A608" s="205" t="s">
        <v>785</v>
      </c>
      <c r="B608" s="205" t="s">
        <v>5383</v>
      </c>
      <c r="C608" s="280">
        <v>3.0</v>
      </c>
      <c r="D608" s="280">
        <v>1.0</v>
      </c>
      <c r="E608" s="280">
        <v>0.0</v>
      </c>
      <c r="F608" s="210"/>
      <c r="G608" s="210"/>
      <c r="H608" s="210"/>
      <c r="I608" s="210"/>
      <c r="J608" s="210"/>
      <c r="K608" s="210"/>
      <c r="L608" s="210"/>
      <c r="M608" s="210"/>
      <c r="N608" s="210"/>
      <c r="O608" s="210"/>
      <c r="P608" s="210"/>
      <c r="Q608" s="210"/>
      <c r="R608" s="210"/>
      <c r="S608" s="210"/>
      <c r="T608" s="210"/>
      <c r="U608" s="210"/>
      <c r="V608" s="210"/>
      <c r="W608" s="210"/>
      <c r="X608" s="210"/>
      <c r="Y608" s="210"/>
    </row>
    <row r="609">
      <c r="A609" s="205" t="s">
        <v>785</v>
      </c>
      <c r="B609" s="205" t="s">
        <v>5385</v>
      </c>
      <c r="C609" s="280">
        <v>114.0</v>
      </c>
      <c r="D609" s="280">
        <v>3.0</v>
      </c>
      <c r="E609" s="280">
        <v>11.0</v>
      </c>
      <c r="F609" s="210"/>
      <c r="G609" s="210"/>
      <c r="H609" s="210"/>
      <c r="I609" s="210"/>
      <c r="J609" s="210"/>
      <c r="K609" s="210"/>
      <c r="L609" s="210"/>
      <c r="M609" s="210"/>
      <c r="N609" s="210"/>
      <c r="O609" s="210"/>
      <c r="P609" s="210"/>
      <c r="Q609" s="210"/>
      <c r="R609" s="210"/>
      <c r="S609" s="210"/>
      <c r="T609" s="210"/>
      <c r="U609" s="210"/>
      <c r="V609" s="210"/>
      <c r="W609" s="210"/>
      <c r="X609" s="210"/>
      <c r="Y609" s="210"/>
    </row>
    <row r="610">
      <c r="A610" s="205" t="s">
        <v>785</v>
      </c>
      <c r="B610" s="205" t="s">
        <v>5386</v>
      </c>
      <c r="C610" s="280">
        <v>26.0</v>
      </c>
      <c r="D610" s="280">
        <v>2.0</v>
      </c>
      <c r="E610" s="280">
        <v>1.0</v>
      </c>
      <c r="F610" s="210"/>
      <c r="G610" s="210"/>
      <c r="H610" s="210"/>
      <c r="I610" s="210"/>
      <c r="J610" s="210"/>
      <c r="K610" s="210"/>
      <c r="L610" s="210"/>
      <c r="M610" s="210"/>
      <c r="N610" s="210"/>
      <c r="O610" s="210"/>
      <c r="P610" s="210"/>
      <c r="Q610" s="210"/>
      <c r="R610" s="210"/>
      <c r="S610" s="210"/>
      <c r="T610" s="210"/>
      <c r="U610" s="210"/>
      <c r="V610" s="210"/>
      <c r="W610" s="210"/>
      <c r="X610" s="210"/>
      <c r="Y610" s="210"/>
    </row>
    <row r="611">
      <c r="A611" s="205" t="s">
        <v>154</v>
      </c>
      <c r="B611" s="205" t="s">
        <v>5383</v>
      </c>
      <c r="C611" s="280">
        <v>28.0</v>
      </c>
      <c r="D611" s="280">
        <v>1.0</v>
      </c>
      <c r="E611" s="280">
        <v>4.0</v>
      </c>
      <c r="F611" s="210"/>
      <c r="G611" s="210"/>
      <c r="H611" s="210"/>
      <c r="I611" s="210"/>
      <c r="J611" s="210"/>
      <c r="K611" s="210"/>
      <c r="L611" s="210"/>
      <c r="M611" s="210"/>
      <c r="N611" s="210"/>
      <c r="O611" s="210"/>
      <c r="P611" s="210"/>
      <c r="Q611" s="210"/>
      <c r="R611" s="210"/>
      <c r="S611" s="210"/>
      <c r="T611" s="210"/>
      <c r="U611" s="210"/>
      <c r="V611" s="210"/>
      <c r="W611" s="210"/>
      <c r="X611" s="210"/>
      <c r="Y611" s="210"/>
    </row>
    <row r="612">
      <c r="A612" s="205" t="s">
        <v>154</v>
      </c>
      <c r="B612" s="205" t="s">
        <v>5384</v>
      </c>
      <c r="C612" s="280">
        <v>69.0</v>
      </c>
      <c r="D612" s="280">
        <v>4.0</v>
      </c>
      <c r="E612" s="280">
        <v>9.0</v>
      </c>
      <c r="F612" s="210"/>
      <c r="G612" s="210"/>
      <c r="H612" s="210"/>
      <c r="I612" s="210"/>
      <c r="J612" s="210"/>
      <c r="K612" s="210"/>
      <c r="L612" s="210"/>
      <c r="M612" s="210"/>
      <c r="N612" s="210"/>
      <c r="O612" s="210"/>
      <c r="P612" s="210"/>
      <c r="Q612" s="210"/>
      <c r="R612" s="210"/>
      <c r="S612" s="210"/>
      <c r="T612" s="210"/>
      <c r="U612" s="210"/>
      <c r="V612" s="210"/>
      <c r="W612" s="210"/>
      <c r="X612" s="210"/>
      <c r="Y612" s="210"/>
    </row>
    <row r="613">
      <c r="A613" s="205" t="s">
        <v>154</v>
      </c>
      <c r="B613" s="205" t="s">
        <v>5385</v>
      </c>
      <c r="C613" s="280">
        <v>3.0</v>
      </c>
      <c r="D613" s="280">
        <v>1.0</v>
      </c>
      <c r="E613" s="280">
        <v>1.0</v>
      </c>
      <c r="F613" s="210"/>
      <c r="G613" s="210"/>
      <c r="H613" s="210"/>
      <c r="I613" s="210"/>
      <c r="J613" s="210"/>
      <c r="K613" s="210"/>
      <c r="L613" s="210"/>
      <c r="M613" s="210"/>
      <c r="N613" s="210"/>
      <c r="O613" s="210"/>
      <c r="P613" s="210"/>
      <c r="Q613" s="210"/>
      <c r="R613" s="210"/>
      <c r="S613" s="210"/>
      <c r="T613" s="210"/>
      <c r="U613" s="210"/>
      <c r="V613" s="210"/>
      <c r="W613" s="210"/>
      <c r="X613" s="210"/>
      <c r="Y613" s="210"/>
    </row>
    <row r="614">
      <c r="A614" s="205" t="s">
        <v>154</v>
      </c>
      <c r="B614" s="205" t="s">
        <v>5386</v>
      </c>
      <c r="C614" s="280">
        <v>52.0</v>
      </c>
      <c r="D614" s="280">
        <v>3.0</v>
      </c>
      <c r="E614" s="280">
        <v>13.0</v>
      </c>
      <c r="F614" s="210"/>
      <c r="G614" s="210"/>
      <c r="H614" s="210"/>
      <c r="I614" s="210"/>
      <c r="J614" s="210"/>
      <c r="K614" s="210"/>
      <c r="L614" s="210"/>
      <c r="M614" s="210"/>
      <c r="N614" s="210"/>
      <c r="O614" s="210"/>
      <c r="P614" s="210"/>
      <c r="Q614" s="210"/>
      <c r="R614" s="210"/>
      <c r="S614" s="210"/>
      <c r="T614" s="210"/>
      <c r="U614" s="210"/>
      <c r="V614" s="210"/>
      <c r="W614" s="210"/>
      <c r="X614" s="210"/>
      <c r="Y614" s="210"/>
    </row>
    <row r="615">
      <c r="A615" s="205" t="s">
        <v>154</v>
      </c>
      <c r="B615" s="205" t="s">
        <v>5388</v>
      </c>
      <c r="C615" s="280">
        <v>6.0</v>
      </c>
      <c r="D615" s="280">
        <v>2.0</v>
      </c>
      <c r="E615" s="280">
        <v>2.0</v>
      </c>
      <c r="F615" s="210"/>
      <c r="G615" s="210"/>
      <c r="H615" s="210"/>
      <c r="I615" s="210"/>
      <c r="J615" s="210"/>
      <c r="K615" s="210"/>
      <c r="L615" s="210"/>
      <c r="M615" s="210"/>
      <c r="N615" s="210"/>
      <c r="O615" s="210"/>
      <c r="P615" s="210"/>
      <c r="Q615" s="210"/>
      <c r="R615" s="210"/>
      <c r="S615" s="210"/>
      <c r="T615" s="210"/>
      <c r="U615" s="210"/>
      <c r="V615" s="210"/>
      <c r="W615" s="210"/>
      <c r="X615" s="210"/>
      <c r="Y615" s="210"/>
    </row>
    <row r="616">
      <c r="A616" s="205" t="s">
        <v>154</v>
      </c>
      <c r="B616" s="205" t="s">
        <v>5391</v>
      </c>
      <c r="C616" s="280">
        <v>135.0</v>
      </c>
      <c r="D616" s="280">
        <v>1.0</v>
      </c>
      <c r="E616" s="280">
        <v>28.0</v>
      </c>
      <c r="F616" s="210"/>
      <c r="G616" s="210"/>
      <c r="H616" s="210"/>
      <c r="I616" s="210"/>
      <c r="J616" s="210"/>
      <c r="K616" s="210"/>
      <c r="L616" s="210"/>
      <c r="M616" s="210"/>
      <c r="N616" s="210"/>
      <c r="O616" s="210"/>
      <c r="P616" s="210"/>
      <c r="Q616" s="210"/>
      <c r="R616" s="210"/>
      <c r="S616" s="210"/>
      <c r="T616" s="210"/>
      <c r="U616" s="210"/>
      <c r="V616" s="210"/>
      <c r="W616" s="210"/>
      <c r="X616" s="210"/>
      <c r="Y616" s="210"/>
    </row>
    <row r="617">
      <c r="A617" s="205" t="s">
        <v>154</v>
      </c>
      <c r="B617" s="205" t="s">
        <v>5392</v>
      </c>
      <c r="C617" s="280">
        <v>197.0</v>
      </c>
      <c r="D617" s="280">
        <v>2.0</v>
      </c>
      <c r="E617" s="280">
        <v>28.0</v>
      </c>
      <c r="F617" s="210"/>
      <c r="G617" s="210"/>
      <c r="H617" s="210"/>
      <c r="I617" s="210"/>
      <c r="J617" s="210"/>
      <c r="K617" s="210"/>
      <c r="L617" s="210"/>
      <c r="M617" s="210"/>
      <c r="N617" s="210"/>
      <c r="O617" s="210"/>
      <c r="P617" s="210"/>
      <c r="Q617" s="210"/>
      <c r="R617" s="210"/>
      <c r="S617" s="210"/>
      <c r="T617" s="210"/>
      <c r="U617" s="210"/>
      <c r="V617" s="210"/>
      <c r="W617" s="210"/>
      <c r="X617" s="210"/>
      <c r="Y617" s="210"/>
    </row>
    <row r="618">
      <c r="A618" s="205" t="s">
        <v>154</v>
      </c>
      <c r="B618" s="205" t="s">
        <v>5389</v>
      </c>
      <c r="C618" s="280">
        <v>30.0</v>
      </c>
      <c r="D618" s="280">
        <v>1.0</v>
      </c>
      <c r="E618" s="280">
        <v>16.0</v>
      </c>
      <c r="F618" s="210"/>
      <c r="G618" s="210"/>
      <c r="H618" s="210"/>
      <c r="I618" s="210"/>
      <c r="J618" s="210"/>
      <c r="K618" s="210"/>
      <c r="L618" s="210"/>
      <c r="M618" s="210"/>
      <c r="N618" s="210"/>
      <c r="O618" s="210"/>
      <c r="P618" s="210"/>
      <c r="Q618" s="210"/>
      <c r="R618" s="210"/>
      <c r="S618" s="210"/>
      <c r="T618" s="210"/>
      <c r="U618" s="210"/>
      <c r="V618" s="210"/>
      <c r="W618" s="210"/>
      <c r="X618" s="210"/>
      <c r="Y618" s="210"/>
    </row>
    <row r="619">
      <c r="A619" s="205" t="s">
        <v>383</v>
      </c>
      <c r="B619" s="205" t="s">
        <v>5383</v>
      </c>
      <c r="C619" s="280">
        <v>27.0</v>
      </c>
      <c r="D619" s="280">
        <v>1.0</v>
      </c>
      <c r="E619" s="280">
        <v>4.0</v>
      </c>
      <c r="F619" s="210"/>
      <c r="G619" s="210"/>
      <c r="H619" s="210"/>
      <c r="I619" s="210"/>
      <c r="J619" s="210"/>
      <c r="K619" s="210"/>
      <c r="L619" s="210"/>
      <c r="M619" s="210"/>
      <c r="N619" s="210"/>
      <c r="O619" s="210"/>
      <c r="P619" s="210"/>
      <c r="Q619" s="210"/>
      <c r="R619" s="210"/>
      <c r="S619" s="210"/>
      <c r="T619" s="210"/>
      <c r="U619" s="210"/>
      <c r="V619" s="210"/>
      <c r="W619" s="210"/>
      <c r="X619" s="210"/>
      <c r="Y619" s="210"/>
    </row>
    <row r="620">
      <c r="A620" s="205" t="s">
        <v>383</v>
      </c>
      <c r="B620" s="205" t="s">
        <v>5384</v>
      </c>
      <c r="C620" s="280">
        <v>180.0</v>
      </c>
      <c r="D620" s="280">
        <v>6.0</v>
      </c>
      <c r="E620" s="280">
        <v>31.0</v>
      </c>
      <c r="F620" s="210"/>
      <c r="G620" s="210"/>
      <c r="H620" s="210"/>
      <c r="I620" s="210"/>
      <c r="J620" s="210"/>
      <c r="K620" s="210"/>
      <c r="L620" s="210"/>
      <c r="M620" s="210"/>
      <c r="N620" s="210"/>
      <c r="O620" s="210"/>
      <c r="P620" s="210"/>
      <c r="Q620" s="210"/>
      <c r="R620" s="210"/>
      <c r="S620" s="210"/>
      <c r="T620" s="210"/>
      <c r="U620" s="210"/>
      <c r="V620" s="210"/>
      <c r="W620" s="210"/>
      <c r="X620" s="210"/>
      <c r="Y620" s="210"/>
    </row>
    <row r="621">
      <c r="A621" s="205" t="s">
        <v>383</v>
      </c>
      <c r="B621" s="205" t="s">
        <v>5385</v>
      </c>
      <c r="C621" s="280">
        <v>101.0</v>
      </c>
      <c r="D621" s="280">
        <v>4.0</v>
      </c>
      <c r="E621" s="280">
        <v>12.0</v>
      </c>
      <c r="F621" s="210"/>
      <c r="G621" s="210"/>
      <c r="H621" s="210"/>
      <c r="I621" s="210"/>
      <c r="J621" s="210"/>
      <c r="K621" s="210"/>
      <c r="L621" s="210"/>
      <c r="M621" s="210"/>
      <c r="N621" s="210"/>
      <c r="O621" s="210"/>
      <c r="P621" s="210"/>
      <c r="Q621" s="210"/>
      <c r="R621" s="210"/>
      <c r="S621" s="210"/>
      <c r="T621" s="210"/>
      <c r="U621" s="210"/>
      <c r="V621" s="210"/>
      <c r="W621" s="210"/>
      <c r="X621" s="210"/>
      <c r="Y621" s="210"/>
    </row>
    <row r="622">
      <c r="A622" s="205" t="s">
        <v>383</v>
      </c>
      <c r="B622" s="205" t="s">
        <v>5386</v>
      </c>
      <c r="C622" s="280">
        <v>61.0</v>
      </c>
      <c r="D622" s="280">
        <v>2.0</v>
      </c>
      <c r="E622" s="280">
        <v>13.0</v>
      </c>
      <c r="F622" s="210"/>
      <c r="G622" s="210"/>
      <c r="H622" s="210"/>
      <c r="I622" s="210"/>
      <c r="J622" s="210"/>
      <c r="K622" s="210"/>
      <c r="L622" s="210"/>
      <c r="M622" s="210"/>
      <c r="N622" s="210"/>
      <c r="O622" s="210"/>
      <c r="P622" s="210"/>
      <c r="Q622" s="210"/>
      <c r="R622" s="210"/>
      <c r="S622" s="210"/>
      <c r="T622" s="210"/>
      <c r="U622" s="210"/>
      <c r="V622" s="210"/>
      <c r="W622" s="210"/>
      <c r="X622" s="210"/>
      <c r="Y622" s="210"/>
    </row>
    <row r="623">
      <c r="A623" s="205" t="s">
        <v>383</v>
      </c>
      <c r="B623" s="205" t="s">
        <v>5387</v>
      </c>
      <c r="C623" s="280">
        <v>11.0</v>
      </c>
      <c r="D623" s="280">
        <v>2.0</v>
      </c>
      <c r="E623" s="280">
        <v>2.0</v>
      </c>
      <c r="F623" s="210"/>
      <c r="G623" s="210"/>
      <c r="H623" s="210"/>
      <c r="I623" s="210"/>
      <c r="J623" s="210"/>
      <c r="K623" s="210"/>
      <c r="L623" s="210"/>
      <c r="M623" s="210"/>
      <c r="N623" s="210"/>
      <c r="O623" s="210"/>
      <c r="P623" s="210"/>
      <c r="Q623" s="210"/>
      <c r="R623" s="210"/>
      <c r="S623" s="210"/>
      <c r="T623" s="210"/>
      <c r="U623" s="210"/>
      <c r="V623" s="210"/>
      <c r="W623" s="210"/>
      <c r="X623" s="210"/>
      <c r="Y623" s="210"/>
    </row>
    <row r="624">
      <c r="A624" s="205" t="s">
        <v>552</v>
      </c>
      <c r="B624" s="205" t="s">
        <v>5384</v>
      </c>
      <c r="C624" s="280">
        <v>173.0</v>
      </c>
      <c r="D624" s="280">
        <v>4.0</v>
      </c>
      <c r="E624" s="280">
        <v>17.0</v>
      </c>
      <c r="F624" s="210"/>
      <c r="G624" s="210"/>
      <c r="H624" s="210"/>
      <c r="I624" s="210"/>
      <c r="J624" s="210"/>
      <c r="K624" s="210"/>
      <c r="L624" s="210"/>
      <c r="M624" s="210"/>
      <c r="N624" s="210"/>
      <c r="O624" s="210"/>
      <c r="P624" s="210"/>
      <c r="Q624" s="210"/>
      <c r="R624" s="210"/>
      <c r="S624" s="210"/>
      <c r="T624" s="210"/>
      <c r="U624" s="210"/>
      <c r="V624" s="210"/>
      <c r="W624" s="210"/>
      <c r="X624" s="210"/>
      <c r="Y624" s="210"/>
    </row>
    <row r="625">
      <c r="A625" s="205" t="s">
        <v>552</v>
      </c>
      <c r="B625" s="205" t="s">
        <v>5385</v>
      </c>
      <c r="C625" s="280">
        <v>61.0</v>
      </c>
      <c r="D625" s="280">
        <v>1.0</v>
      </c>
      <c r="E625" s="280">
        <v>15.0</v>
      </c>
      <c r="F625" s="210"/>
      <c r="G625" s="210"/>
      <c r="H625" s="210"/>
      <c r="I625" s="210"/>
      <c r="J625" s="210"/>
      <c r="K625" s="210"/>
      <c r="L625" s="210"/>
      <c r="M625" s="210"/>
      <c r="N625" s="210"/>
      <c r="O625" s="210"/>
      <c r="P625" s="210"/>
      <c r="Q625" s="210"/>
      <c r="R625" s="210"/>
      <c r="S625" s="210"/>
      <c r="T625" s="210"/>
      <c r="U625" s="210"/>
      <c r="V625" s="210"/>
      <c r="W625" s="210"/>
      <c r="X625" s="210"/>
      <c r="Y625" s="210"/>
    </row>
    <row r="626">
      <c r="A626" s="205" t="s">
        <v>552</v>
      </c>
      <c r="B626" s="205" t="s">
        <v>5386</v>
      </c>
      <c r="C626" s="280">
        <v>55.0</v>
      </c>
      <c r="D626" s="280">
        <v>4.0</v>
      </c>
      <c r="E626" s="280">
        <v>12.0</v>
      </c>
      <c r="F626" s="210"/>
      <c r="G626" s="210"/>
      <c r="H626" s="210"/>
      <c r="I626" s="210"/>
      <c r="J626" s="210"/>
      <c r="K626" s="210"/>
      <c r="L626" s="210"/>
      <c r="M626" s="210"/>
      <c r="N626" s="210"/>
      <c r="O626" s="210"/>
      <c r="P626" s="210"/>
      <c r="Q626" s="210"/>
      <c r="R626" s="210"/>
      <c r="S626" s="210"/>
      <c r="T626" s="210"/>
      <c r="U626" s="210"/>
      <c r="V626" s="210"/>
      <c r="W626" s="210"/>
      <c r="X626" s="210"/>
      <c r="Y626" s="210"/>
    </row>
    <row r="627">
      <c r="A627" s="205" t="s">
        <v>552</v>
      </c>
      <c r="B627" s="205" t="s">
        <v>5387</v>
      </c>
      <c r="C627" s="280">
        <v>145.0</v>
      </c>
      <c r="D627" s="280">
        <v>2.0</v>
      </c>
      <c r="E627" s="280">
        <v>21.0</v>
      </c>
      <c r="F627" s="210"/>
      <c r="G627" s="210"/>
      <c r="H627" s="210"/>
      <c r="I627" s="210"/>
      <c r="J627" s="210"/>
      <c r="K627" s="210"/>
      <c r="L627" s="210"/>
      <c r="M627" s="210"/>
      <c r="N627" s="210"/>
      <c r="O627" s="210"/>
      <c r="P627" s="210"/>
      <c r="Q627" s="210"/>
      <c r="R627" s="210"/>
      <c r="S627" s="210"/>
      <c r="T627" s="210"/>
      <c r="U627" s="210"/>
      <c r="V627" s="210"/>
      <c r="W627" s="210"/>
      <c r="X627" s="210"/>
      <c r="Y627" s="210"/>
    </row>
    <row r="628">
      <c r="A628" s="205" t="s">
        <v>552</v>
      </c>
      <c r="B628" s="205" t="s">
        <v>5388</v>
      </c>
      <c r="C628" s="280">
        <v>66.0</v>
      </c>
      <c r="D628" s="280">
        <v>3.0</v>
      </c>
      <c r="E628" s="280">
        <v>13.0</v>
      </c>
      <c r="F628" s="210"/>
      <c r="G628" s="210"/>
      <c r="H628" s="210"/>
      <c r="I628" s="210"/>
      <c r="J628" s="210"/>
      <c r="K628" s="210"/>
      <c r="L628" s="210"/>
      <c r="M628" s="210"/>
      <c r="N628" s="210"/>
      <c r="O628" s="210"/>
      <c r="P628" s="210"/>
      <c r="Q628" s="210"/>
      <c r="R628" s="210"/>
      <c r="S628" s="210"/>
      <c r="T628" s="210"/>
      <c r="U628" s="210"/>
      <c r="V628" s="210"/>
      <c r="W628" s="210"/>
      <c r="X628" s="210"/>
      <c r="Y628" s="210"/>
    </row>
    <row r="629">
      <c r="A629" s="205" t="s">
        <v>552</v>
      </c>
      <c r="B629" s="205" t="s">
        <v>5392</v>
      </c>
      <c r="C629" s="280">
        <v>158.0</v>
      </c>
      <c r="D629" s="280">
        <v>1.0</v>
      </c>
      <c r="E629" s="280">
        <v>33.0</v>
      </c>
      <c r="F629" s="210"/>
      <c r="G629" s="210"/>
      <c r="H629" s="210"/>
      <c r="I629" s="210"/>
      <c r="J629" s="210"/>
      <c r="K629" s="210"/>
      <c r="L629" s="210"/>
      <c r="M629" s="210"/>
      <c r="N629" s="210"/>
      <c r="O629" s="210"/>
      <c r="P629" s="210"/>
      <c r="Q629" s="210"/>
      <c r="R629" s="210"/>
      <c r="S629" s="210"/>
      <c r="T629" s="210"/>
      <c r="U629" s="210"/>
      <c r="V629" s="210"/>
      <c r="W629" s="210"/>
      <c r="X629" s="210"/>
      <c r="Y629" s="210"/>
    </row>
    <row r="630">
      <c r="A630" s="205" t="s">
        <v>552</v>
      </c>
      <c r="B630" s="205" t="s">
        <v>5389</v>
      </c>
      <c r="C630" s="280">
        <v>130.0</v>
      </c>
      <c r="D630" s="280">
        <v>2.0</v>
      </c>
      <c r="E630" s="280">
        <v>27.0</v>
      </c>
      <c r="F630" s="210"/>
      <c r="G630" s="210"/>
      <c r="H630" s="210"/>
      <c r="I630" s="210"/>
      <c r="J630" s="210"/>
      <c r="K630" s="210"/>
      <c r="L630" s="210"/>
      <c r="M630" s="210"/>
      <c r="N630" s="210"/>
      <c r="O630" s="210"/>
      <c r="P630" s="210"/>
      <c r="Q630" s="210"/>
      <c r="R630" s="210"/>
      <c r="S630" s="210"/>
      <c r="T630" s="210"/>
      <c r="U630" s="210"/>
      <c r="V630" s="210"/>
      <c r="W630" s="210"/>
      <c r="X630" s="210"/>
      <c r="Y630" s="210"/>
    </row>
    <row r="631">
      <c r="A631" s="205" t="s">
        <v>552</v>
      </c>
      <c r="B631" s="205" t="s">
        <v>5390</v>
      </c>
      <c r="C631" s="280">
        <v>18.0</v>
      </c>
      <c r="D631" s="280">
        <v>1.0</v>
      </c>
      <c r="E631" s="280">
        <v>4.0</v>
      </c>
      <c r="F631" s="210"/>
      <c r="G631" s="210"/>
      <c r="H631" s="210"/>
      <c r="I631" s="210"/>
      <c r="J631" s="210"/>
      <c r="K631" s="210"/>
      <c r="L631" s="210"/>
      <c r="M631" s="210"/>
      <c r="N631" s="210"/>
      <c r="O631" s="210"/>
      <c r="P631" s="210"/>
      <c r="Q631" s="210"/>
      <c r="R631" s="210"/>
      <c r="S631" s="210"/>
      <c r="T631" s="210"/>
      <c r="U631" s="210"/>
      <c r="V631" s="210"/>
      <c r="W631" s="210"/>
      <c r="X631" s="210"/>
      <c r="Y631" s="210"/>
    </row>
    <row r="632">
      <c r="A632" s="205" t="s">
        <v>156</v>
      </c>
      <c r="B632" s="205" t="s">
        <v>5383</v>
      </c>
      <c r="C632" s="280">
        <v>6.0</v>
      </c>
      <c r="D632" s="280">
        <v>1.0</v>
      </c>
      <c r="E632" s="280">
        <v>1.0</v>
      </c>
      <c r="F632" s="210"/>
      <c r="G632" s="210"/>
      <c r="H632" s="210"/>
      <c r="I632" s="210"/>
      <c r="J632" s="210"/>
      <c r="K632" s="210"/>
      <c r="L632" s="210"/>
      <c r="M632" s="210"/>
      <c r="N632" s="210"/>
      <c r="O632" s="210"/>
      <c r="P632" s="210"/>
      <c r="Q632" s="210"/>
      <c r="R632" s="210"/>
      <c r="S632" s="210"/>
      <c r="T632" s="210"/>
      <c r="U632" s="210"/>
      <c r="V632" s="210"/>
      <c r="W632" s="210"/>
      <c r="X632" s="210"/>
      <c r="Y632" s="210"/>
    </row>
    <row r="633">
      <c r="A633" s="205" t="s">
        <v>156</v>
      </c>
      <c r="B633" s="205" t="s">
        <v>5384</v>
      </c>
      <c r="C633" s="280">
        <v>20.0</v>
      </c>
      <c r="D633" s="280">
        <v>2.0</v>
      </c>
      <c r="E633" s="280">
        <v>1.0</v>
      </c>
      <c r="F633" s="210"/>
      <c r="G633" s="210"/>
      <c r="H633" s="210"/>
      <c r="I633" s="210"/>
      <c r="J633" s="210"/>
      <c r="K633" s="210"/>
      <c r="L633" s="210"/>
      <c r="M633" s="210"/>
      <c r="N633" s="210"/>
      <c r="O633" s="210"/>
      <c r="P633" s="210"/>
      <c r="Q633" s="210"/>
      <c r="R633" s="210"/>
      <c r="S633" s="210"/>
      <c r="T633" s="210"/>
      <c r="U633" s="210"/>
      <c r="V633" s="210"/>
      <c r="W633" s="210"/>
      <c r="X633" s="210"/>
      <c r="Y633" s="210"/>
    </row>
    <row r="634">
      <c r="A634" s="205" t="s">
        <v>156</v>
      </c>
      <c r="B634" s="205" t="s">
        <v>5386</v>
      </c>
      <c r="C634" s="280">
        <v>19.0</v>
      </c>
      <c r="D634" s="280">
        <v>2.0</v>
      </c>
      <c r="E634" s="280">
        <v>4.0</v>
      </c>
      <c r="F634" s="210"/>
      <c r="G634" s="210"/>
      <c r="H634" s="210"/>
      <c r="I634" s="210"/>
      <c r="J634" s="210"/>
      <c r="K634" s="210"/>
      <c r="L634" s="210"/>
      <c r="M634" s="210"/>
      <c r="N634" s="210"/>
      <c r="O634" s="210"/>
      <c r="P634" s="210"/>
      <c r="Q634" s="210"/>
      <c r="R634" s="210"/>
      <c r="S634" s="210"/>
      <c r="T634" s="210"/>
      <c r="U634" s="210"/>
      <c r="V634" s="210"/>
      <c r="W634" s="210"/>
      <c r="X634" s="210"/>
      <c r="Y634" s="210"/>
    </row>
    <row r="635">
      <c r="A635" s="205" t="s">
        <v>156</v>
      </c>
      <c r="B635" s="205" t="s">
        <v>5387</v>
      </c>
      <c r="C635" s="280">
        <v>15.0</v>
      </c>
      <c r="D635" s="280">
        <v>2.0</v>
      </c>
      <c r="E635" s="280">
        <v>5.0</v>
      </c>
      <c r="F635" s="210"/>
      <c r="G635" s="210"/>
      <c r="H635" s="210"/>
      <c r="I635" s="210"/>
      <c r="J635" s="210"/>
      <c r="K635" s="210"/>
      <c r="L635" s="210"/>
      <c r="M635" s="210"/>
      <c r="N635" s="210"/>
      <c r="O635" s="210"/>
      <c r="P635" s="210"/>
      <c r="Q635" s="210"/>
      <c r="R635" s="210"/>
      <c r="S635" s="210"/>
      <c r="T635" s="210"/>
      <c r="U635" s="210"/>
      <c r="V635" s="210"/>
      <c r="W635" s="210"/>
      <c r="X635" s="210"/>
      <c r="Y635" s="210"/>
    </row>
    <row r="636">
      <c r="A636" s="205" t="s">
        <v>156</v>
      </c>
      <c r="B636" s="205" t="s">
        <v>5388</v>
      </c>
      <c r="C636" s="280">
        <v>9.0</v>
      </c>
      <c r="D636" s="280">
        <v>1.0</v>
      </c>
      <c r="E636" s="280">
        <v>3.0</v>
      </c>
      <c r="F636" s="210"/>
      <c r="G636" s="210"/>
      <c r="H636" s="210"/>
      <c r="I636" s="210"/>
      <c r="J636" s="210"/>
      <c r="K636" s="210"/>
      <c r="L636" s="210"/>
      <c r="M636" s="210"/>
      <c r="N636" s="210"/>
      <c r="O636" s="210"/>
      <c r="P636" s="210"/>
      <c r="Q636" s="210"/>
      <c r="R636" s="210"/>
      <c r="S636" s="210"/>
      <c r="T636" s="210"/>
      <c r="U636" s="210"/>
      <c r="V636" s="210"/>
      <c r="W636" s="210"/>
      <c r="X636" s="210"/>
      <c r="Y636" s="210"/>
    </row>
    <row r="637">
      <c r="A637" s="205" t="s">
        <v>156</v>
      </c>
      <c r="B637" s="205" t="s">
        <v>5392</v>
      </c>
      <c r="C637" s="280">
        <v>9.0</v>
      </c>
      <c r="D637" s="280">
        <v>1.0</v>
      </c>
      <c r="E637" s="280">
        <v>2.0</v>
      </c>
      <c r="F637" s="210"/>
      <c r="G637" s="210"/>
      <c r="H637" s="210"/>
      <c r="I637" s="210"/>
      <c r="J637" s="210"/>
      <c r="K637" s="210"/>
      <c r="L637" s="210"/>
      <c r="M637" s="210"/>
      <c r="N637" s="210"/>
      <c r="O637" s="210"/>
      <c r="P637" s="210"/>
      <c r="Q637" s="210"/>
      <c r="R637" s="210"/>
      <c r="S637" s="210"/>
      <c r="T637" s="210"/>
      <c r="U637" s="210"/>
      <c r="V637" s="210"/>
      <c r="W637" s="210"/>
      <c r="X637" s="210"/>
      <c r="Y637" s="210"/>
    </row>
    <row r="638">
      <c r="A638" s="205" t="s">
        <v>156</v>
      </c>
      <c r="B638" s="205" t="s">
        <v>5389</v>
      </c>
      <c r="C638" s="280">
        <v>11.0</v>
      </c>
      <c r="D638" s="280">
        <v>1.0</v>
      </c>
      <c r="E638" s="280">
        <v>3.0</v>
      </c>
      <c r="F638" s="210"/>
      <c r="G638" s="210"/>
      <c r="H638" s="210"/>
      <c r="I638" s="210"/>
      <c r="J638" s="210"/>
      <c r="K638" s="210"/>
      <c r="L638" s="210"/>
      <c r="M638" s="210"/>
      <c r="N638" s="210"/>
      <c r="O638" s="210"/>
      <c r="P638" s="210"/>
      <c r="Q638" s="210"/>
      <c r="R638" s="210"/>
      <c r="S638" s="210"/>
      <c r="T638" s="210"/>
      <c r="U638" s="210"/>
      <c r="V638" s="210"/>
      <c r="W638" s="210"/>
      <c r="X638" s="210"/>
      <c r="Y638" s="210"/>
    </row>
    <row r="639">
      <c r="A639" s="205" t="s">
        <v>658</v>
      </c>
      <c r="B639" s="205" t="s">
        <v>5383</v>
      </c>
      <c r="C639" s="280">
        <v>54.0</v>
      </c>
      <c r="D639" s="280">
        <v>2.0</v>
      </c>
      <c r="E639" s="280">
        <v>5.0</v>
      </c>
      <c r="F639" s="210"/>
      <c r="G639" s="210"/>
      <c r="H639" s="210"/>
      <c r="I639" s="210"/>
      <c r="J639" s="210"/>
      <c r="K639" s="210"/>
      <c r="L639" s="210"/>
      <c r="M639" s="210"/>
      <c r="N639" s="210"/>
      <c r="O639" s="210"/>
      <c r="P639" s="210"/>
      <c r="Q639" s="210"/>
      <c r="R639" s="210"/>
      <c r="S639" s="210"/>
      <c r="T639" s="210"/>
      <c r="U639" s="210"/>
      <c r="V639" s="210"/>
      <c r="W639" s="210"/>
      <c r="X639" s="210"/>
      <c r="Y639" s="210"/>
    </row>
    <row r="640">
      <c r="A640" s="205" t="s">
        <v>658</v>
      </c>
      <c r="B640" s="205" t="s">
        <v>5384</v>
      </c>
      <c r="C640" s="280">
        <v>12.0</v>
      </c>
      <c r="D640" s="280">
        <v>2.0</v>
      </c>
      <c r="E640" s="280">
        <v>3.0</v>
      </c>
      <c r="F640" s="210"/>
      <c r="G640" s="210"/>
      <c r="H640" s="210"/>
      <c r="I640" s="210"/>
      <c r="J640" s="210"/>
      <c r="K640" s="210"/>
      <c r="L640" s="210"/>
      <c r="M640" s="210"/>
      <c r="N640" s="210"/>
      <c r="O640" s="210"/>
      <c r="P640" s="210"/>
      <c r="Q640" s="210"/>
      <c r="R640" s="210"/>
      <c r="S640" s="210"/>
      <c r="T640" s="210"/>
      <c r="U640" s="210"/>
      <c r="V640" s="210"/>
      <c r="W640" s="210"/>
      <c r="X640" s="210"/>
      <c r="Y640" s="210"/>
    </row>
    <row r="641">
      <c r="A641" s="205" t="s">
        <v>658</v>
      </c>
      <c r="B641" s="205" t="s">
        <v>5385</v>
      </c>
      <c r="C641" s="280">
        <v>45.0</v>
      </c>
      <c r="D641" s="280">
        <v>3.0</v>
      </c>
      <c r="E641" s="280">
        <v>12.0</v>
      </c>
      <c r="F641" s="210"/>
      <c r="G641" s="210"/>
      <c r="H641" s="210"/>
      <c r="I641" s="210"/>
      <c r="J641" s="210"/>
      <c r="K641" s="210"/>
      <c r="L641" s="210"/>
      <c r="M641" s="210"/>
      <c r="N641" s="210"/>
      <c r="O641" s="210"/>
      <c r="P641" s="210"/>
      <c r="Q641" s="210"/>
      <c r="R641" s="210"/>
      <c r="S641" s="210"/>
      <c r="T641" s="210"/>
      <c r="U641" s="210"/>
      <c r="V641" s="210"/>
      <c r="W641" s="210"/>
      <c r="X641" s="210"/>
      <c r="Y641" s="210"/>
    </row>
    <row r="642">
      <c r="A642" s="205" t="s">
        <v>206</v>
      </c>
      <c r="B642" s="205" t="s">
        <v>5385</v>
      </c>
      <c r="C642" s="280">
        <v>39.0</v>
      </c>
      <c r="D642" s="280">
        <v>2.0</v>
      </c>
      <c r="E642" s="280">
        <v>9.0</v>
      </c>
      <c r="F642" s="210"/>
      <c r="G642" s="210"/>
      <c r="H642" s="210"/>
      <c r="I642" s="210"/>
      <c r="J642" s="210"/>
      <c r="K642" s="210"/>
      <c r="L642" s="210"/>
      <c r="M642" s="210"/>
      <c r="N642" s="210"/>
      <c r="O642" s="210"/>
      <c r="P642" s="210"/>
      <c r="Q642" s="210"/>
      <c r="R642" s="210"/>
      <c r="S642" s="210"/>
      <c r="T642" s="210"/>
      <c r="U642" s="210"/>
      <c r="V642" s="210"/>
      <c r="W642" s="210"/>
      <c r="X642" s="210"/>
      <c r="Y642" s="210"/>
    </row>
    <row r="643">
      <c r="A643" s="205" t="s">
        <v>206</v>
      </c>
      <c r="B643" s="205" t="s">
        <v>5386</v>
      </c>
      <c r="C643" s="280">
        <v>31.0</v>
      </c>
      <c r="D643" s="280">
        <v>2.0</v>
      </c>
      <c r="E643" s="280">
        <v>7.0</v>
      </c>
      <c r="F643" s="210"/>
      <c r="G643" s="210"/>
      <c r="H643" s="210"/>
      <c r="I643" s="210"/>
      <c r="J643" s="210"/>
      <c r="K643" s="210"/>
      <c r="L643" s="210"/>
      <c r="M643" s="210"/>
      <c r="N643" s="210"/>
      <c r="O643" s="210"/>
      <c r="P643" s="210"/>
      <c r="Q643" s="210"/>
      <c r="R643" s="210"/>
      <c r="S643" s="210"/>
      <c r="T643" s="210"/>
      <c r="U643" s="210"/>
      <c r="V643" s="210"/>
      <c r="W643" s="210"/>
      <c r="X643" s="210"/>
      <c r="Y643" s="210"/>
    </row>
    <row r="644">
      <c r="A644" s="205" t="s">
        <v>206</v>
      </c>
      <c r="B644" s="205" t="s">
        <v>5387</v>
      </c>
      <c r="C644" s="280">
        <v>37.0</v>
      </c>
      <c r="D644" s="280">
        <v>2.0</v>
      </c>
      <c r="E644" s="280">
        <v>10.0</v>
      </c>
      <c r="F644" s="210"/>
      <c r="G644" s="210"/>
      <c r="H644" s="210"/>
      <c r="I644" s="210"/>
      <c r="J644" s="210"/>
      <c r="K644" s="210"/>
      <c r="L644" s="210"/>
      <c r="M644" s="210"/>
      <c r="N644" s="210"/>
      <c r="O644" s="210"/>
      <c r="P644" s="210"/>
      <c r="Q644" s="210"/>
      <c r="R644" s="210"/>
      <c r="S644" s="210"/>
      <c r="T644" s="210"/>
      <c r="U644" s="210"/>
      <c r="V644" s="210"/>
      <c r="W644" s="210"/>
      <c r="X644" s="210"/>
      <c r="Y644" s="210"/>
    </row>
    <row r="645">
      <c r="A645" s="205" t="s">
        <v>206</v>
      </c>
      <c r="B645" s="205" t="s">
        <v>5388</v>
      </c>
      <c r="C645" s="280">
        <v>85.0</v>
      </c>
      <c r="D645" s="280">
        <v>3.0</v>
      </c>
      <c r="E645" s="280">
        <v>20.0</v>
      </c>
      <c r="F645" s="210"/>
      <c r="G645" s="210"/>
      <c r="H645" s="210"/>
      <c r="I645" s="210"/>
      <c r="J645" s="210"/>
      <c r="K645" s="210"/>
      <c r="L645" s="210"/>
      <c r="M645" s="210"/>
      <c r="N645" s="210"/>
      <c r="O645" s="210"/>
      <c r="P645" s="210"/>
      <c r="Q645" s="210"/>
      <c r="R645" s="210"/>
      <c r="S645" s="210"/>
      <c r="T645" s="210"/>
      <c r="U645" s="210"/>
      <c r="V645" s="210"/>
      <c r="W645" s="210"/>
      <c r="X645" s="210"/>
      <c r="Y645" s="210"/>
    </row>
    <row r="646">
      <c r="A646" s="205" t="s">
        <v>206</v>
      </c>
      <c r="B646" s="205" t="s">
        <v>5391</v>
      </c>
      <c r="C646" s="280">
        <v>70.0</v>
      </c>
      <c r="D646" s="280">
        <v>3.0</v>
      </c>
      <c r="E646" s="280">
        <v>15.0</v>
      </c>
      <c r="F646" s="210"/>
      <c r="G646" s="210"/>
      <c r="H646" s="210"/>
      <c r="I646" s="210"/>
      <c r="J646" s="210"/>
      <c r="K646" s="210"/>
      <c r="L646" s="210"/>
      <c r="M646" s="210"/>
      <c r="N646" s="210"/>
      <c r="O646" s="210"/>
      <c r="P646" s="210"/>
      <c r="Q646" s="210"/>
      <c r="R646" s="210"/>
      <c r="S646" s="210"/>
      <c r="T646" s="210"/>
      <c r="U646" s="210"/>
      <c r="V646" s="210"/>
      <c r="W646" s="210"/>
      <c r="X646" s="210"/>
      <c r="Y646" s="210"/>
    </row>
    <row r="647">
      <c r="A647" s="205" t="s">
        <v>206</v>
      </c>
      <c r="B647" s="205" t="s">
        <v>5392</v>
      </c>
      <c r="C647" s="280">
        <v>23.0</v>
      </c>
      <c r="D647" s="280">
        <v>1.0</v>
      </c>
      <c r="E647" s="280">
        <v>6.0</v>
      </c>
      <c r="F647" s="210"/>
      <c r="G647" s="210"/>
      <c r="H647" s="210"/>
      <c r="I647" s="210"/>
      <c r="J647" s="210"/>
      <c r="K647" s="210"/>
      <c r="L647" s="210"/>
      <c r="M647" s="210"/>
      <c r="N647" s="210"/>
      <c r="O647" s="210"/>
      <c r="P647" s="210"/>
      <c r="Q647" s="210"/>
      <c r="R647" s="210"/>
      <c r="S647" s="210"/>
      <c r="T647" s="210"/>
      <c r="U647" s="210"/>
      <c r="V647" s="210"/>
      <c r="W647" s="210"/>
      <c r="X647" s="210"/>
      <c r="Y647" s="210"/>
    </row>
    <row r="648">
      <c r="A648" s="205" t="s">
        <v>206</v>
      </c>
      <c r="B648" s="205" t="s">
        <v>5389</v>
      </c>
      <c r="C648" s="280">
        <v>43.0</v>
      </c>
      <c r="D648" s="280">
        <v>2.0</v>
      </c>
      <c r="E648" s="280">
        <v>11.0</v>
      </c>
      <c r="F648" s="210"/>
      <c r="G648" s="210"/>
      <c r="H648" s="210"/>
      <c r="I648" s="210"/>
      <c r="J648" s="210"/>
      <c r="K648" s="210"/>
      <c r="L648" s="210"/>
      <c r="M648" s="210"/>
      <c r="N648" s="210"/>
      <c r="O648" s="210"/>
      <c r="P648" s="210"/>
      <c r="Q648" s="210"/>
      <c r="R648" s="210"/>
      <c r="S648" s="210"/>
      <c r="T648" s="210"/>
      <c r="U648" s="210"/>
      <c r="V648" s="210"/>
      <c r="W648" s="210"/>
      <c r="X648" s="210"/>
      <c r="Y648" s="210"/>
    </row>
    <row r="649">
      <c r="A649" s="205" t="s">
        <v>206</v>
      </c>
      <c r="B649" s="205" t="s">
        <v>5390</v>
      </c>
      <c r="C649" s="280">
        <v>4.0</v>
      </c>
      <c r="D649" s="280">
        <v>1.0</v>
      </c>
      <c r="E649" s="280">
        <v>2.0</v>
      </c>
      <c r="F649" s="210"/>
      <c r="G649" s="210"/>
      <c r="H649" s="210"/>
      <c r="I649" s="210"/>
      <c r="J649" s="210"/>
      <c r="K649" s="210"/>
      <c r="L649" s="210"/>
      <c r="M649" s="210"/>
      <c r="N649" s="210"/>
      <c r="O649" s="210"/>
      <c r="P649" s="210"/>
      <c r="Q649" s="210"/>
      <c r="R649" s="210"/>
      <c r="S649" s="210"/>
      <c r="T649" s="210"/>
      <c r="U649" s="210"/>
      <c r="V649" s="210"/>
      <c r="W649" s="210"/>
      <c r="X649" s="210"/>
      <c r="Y649" s="210"/>
    </row>
    <row r="650">
      <c r="A650" s="205" t="s">
        <v>242</v>
      </c>
      <c r="B650" s="205" t="s">
        <v>5384</v>
      </c>
      <c r="C650" s="280">
        <v>2.0</v>
      </c>
      <c r="D650" s="280">
        <v>1.0</v>
      </c>
      <c r="E650" s="280">
        <v>1.0</v>
      </c>
      <c r="F650" s="210"/>
      <c r="G650" s="210"/>
      <c r="H650" s="210"/>
      <c r="I650" s="210"/>
      <c r="J650" s="210"/>
      <c r="K650" s="210"/>
      <c r="L650" s="210"/>
      <c r="M650" s="210"/>
      <c r="N650" s="210"/>
      <c r="O650" s="210"/>
      <c r="P650" s="210"/>
      <c r="Q650" s="210"/>
      <c r="R650" s="210"/>
      <c r="S650" s="210"/>
      <c r="T650" s="210"/>
      <c r="U650" s="210"/>
      <c r="V650" s="210"/>
      <c r="W650" s="210"/>
      <c r="X650" s="210"/>
      <c r="Y650" s="210"/>
    </row>
    <row r="651">
      <c r="A651" s="205" t="s">
        <v>242</v>
      </c>
      <c r="B651" s="205" t="s">
        <v>5385</v>
      </c>
      <c r="C651" s="280">
        <v>5.0</v>
      </c>
      <c r="D651" s="280">
        <v>1.0</v>
      </c>
      <c r="E651" s="280">
        <v>1.0</v>
      </c>
      <c r="F651" s="210"/>
      <c r="G651" s="210"/>
      <c r="H651" s="210"/>
      <c r="I651" s="210"/>
      <c r="J651" s="210"/>
      <c r="K651" s="210"/>
      <c r="L651" s="210"/>
      <c r="M651" s="210"/>
      <c r="N651" s="210"/>
      <c r="O651" s="210"/>
      <c r="P651" s="210"/>
      <c r="Q651" s="210"/>
      <c r="R651" s="210"/>
      <c r="S651" s="210"/>
      <c r="T651" s="210"/>
      <c r="U651" s="210"/>
      <c r="V651" s="210"/>
      <c r="W651" s="210"/>
      <c r="X651" s="210"/>
      <c r="Y651" s="210"/>
    </row>
    <row r="652">
      <c r="A652" s="205" t="s">
        <v>242</v>
      </c>
      <c r="B652" s="205" t="s">
        <v>5386</v>
      </c>
      <c r="C652" s="280">
        <v>11.0</v>
      </c>
      <c r="D652" s="280">
        <v>1.0</v>
      </c>
      <c r="E652" s="280">
        <v>2.0</v>
      </c>
      <c r="F652" s="210"/>
      <c r="G652" s="210"/>
      <c r="H652" s="210"/>
      <c r="I652" s="210"/>
      <c r="J652" s="210"/>
      <c r="K652" s="210"/>
      <c r="L652" s="210"/>
      <c r="M652" s="210"/>
      <c r="N652" s="210"/>
      <c r="O652" s="210"/>
      <c r="P652" s="210"/>
      <c r="Q652" s="210"/>
      <c r="R652" s="210"/>
      <c r="S652" s="210"/>
      <c r="T652" s="210"/>
      <c r="U652" s="210"/>
      <c r="V652" s="210"/>
      <c r="W652" s="210"/>
      <c r="X652" s="210"/>
      <c r="Y652" s="210"/>
    </row>
    <row r="653">
      <c r="A653" s="205" t="s">
        <v>836</v>
      </c>
      <c r="B653" s="205" t="s">
        <v>5386</v>
      </c>
      <c r="C653" s="280">
        <v>3.0</v>
      </c>
      <c r="D653" s="280">
        <v>1.0</v>
      </c>
      <c r="E653" s="280">
        <v>1.0</v>
      </c>
      <c r="F653" s="210"/>
      <c r="G653" s="210"/>
      <c r="H653" s="210"/>
      <c r="I653" s="210"/>
      <c r="J653" s="210"/>
      <c r="K653" s="210"/>
      <c r="L653" s="210"/>
      <c r="M653" s="210"/>
      <c r="N653" s="210"/>
      <c r="O653" s="210"/>
      <c r="P653" s="210"/>
      <c r="Q653" s="210"/>
      <c r="R653" s="210"/>
      <c r="S653" s="210"/>
      <c r="T653" s="210"/>
      <c r="U653" s="210"/>
      <c r="V653" s="210"/>
      <c r="W653" s="210"/>
      <c r="X653" s="210"/>
      <c r="Y653" s="210"/>
    </row>
    <row r="654">
      <c r="A654" s="205" t="s">
        <v>836</v>
      </c>
      <c r="B654" s="205" t="s">
        <v>5387</v>
      </c>
      <c r="C654" s="280">
        <v>16.0</v>
      </c>
      <c r="D654" s="280">
        <v>1.0</v>
      </c>
      <c r="E654" s="280">
        <v>2.0</v>
      </c>
      <c r="F654" s="210"/>
      <c r="G654" s="210"/>
      <c r="H654" s="210"/>
      <c r="I654" s="210"/>
      <c r="J654" s="210"/>
      <c r="K654" s="210"/>
      <c r="L654" s="210"/>
      <c r="M654" s="210"/>
      <c r="N654" s="210"/>
      <c r="O654" s="210"/>
      <c r="P654" s="210"/>
      <c r="Q654" s="210"/>
      <c r="R654" s="210"/>
      <c r="S654" s="210"/>
      <c r="T654" s="210"/>
      <c r="U654" s="210"/>
      <c r="V654" s="210"/>
      <c r="W654" s="210"/>
      <c r="X654" s="210"/>
      <c r="Y654" s="210"/>
    </row>
    <row r="655">
      <c r="A655" s="205" t="s">
        <v>836</v>
      </c>
      <c r="B655" s="205" t="s">
        <v>5392</v>
      </c>
      <c r="C655" s="280">
        <v>180.0</v>
      </c>
      <c r="D655" s="280">
        <v>1.0</v>
      </c>
      <c r="E655" s="280">
        <v>46.0</v>
      </c>
      <c r="F655" s="210"/>
      <c r="G655" s="210"/>
      <c r="H655" s="210"/>
      <c r="I655" s="210"/>
      <c r="J655" s="210"/>
      <c r="K655" s="210"/>
      <c r="L655" s="210"/>
      <c r="M655" s="210"/>
      <c r="N655" s="210"/>
      <c r="O655" s="210"/>
      <c r="P655" s="210"/>
      <c r="Q655" s="210"/>
      <c r="R655" s="210"/>
      <c r="S655" s="210"/>
      <c r="T655" s="210"/>
      <c r="U655" s="210"/>
      <c r="V655" s="210"/>
      <c r="W655" s="210"/>
      <c r="X655" s="210"/>
      <c r="Y655" s="210"/>
    </row>
    <row r="656">
      <c r="A656" s="205" t="s">
        <v>438</v>
      </c>
      <c r="B656" s="205" t="s">
        <v>5383</v>
      </c>
      <c r="C656" s="280">
        <v>17.0</v>
      </c>
      <c r="D656" s="280">
        <v>2.0</v>
      </c>
      <c r="E656" s="280">
        <v>3.0</v>
      </c>
      <c r="F656" s="210"/>
      <c r="G656" s="210"/>
      <c r="H656" s="210"/>
      <c r="I656" s="210"/>
      <c r="J656" s="210"/>
      <c r="K656" s="210"/>
      <c r="L656" s="210"/>
      <c r="M656" s="210"/>
      <c r="N656" s="210"/>
      <c r="O656" s="210"/>
      <c r="P656" s="210"/>
      <c r="Q656" s="210"/>
      <c r="R656" s="210"/>
      <c r="S656" s="210"/>
      <c r="T656" s="210"/>
      <c r="U656" s="210"/>
      <c r="V656" s="210"/>
      <c r="W656" s="210"/>
      <c r="X656" s="210"/>
      <c r="Y656" s="210"/>
    </row>
    <row r="657">
      <c r="A657" s="205" t="s">
        <v>438</v>
      </c>
      <c r="B657" s="205" t="s">
        <v>5384</v>
      </c>
      <c r="C657" s="280">
        <v>26.0</v>
      </c>
      <c r="D657" s="280">
        <v>1.0</v>
      </c>
      <c r="E657" s="280">
        <v>4.0</v>
      </c>
      <c r="F657" s="210"/>
      <c r="G657" s="210"/>
      <c r="H657" s="210"/>
      <c r="I657" s="210"/>
      <c r="J657" s="210"/>
      <c r="K657" s="210"/>
      <c r="L657" s="210"/>
      <c r="M657" s="210"/>
      <c r="N657" s="210"/>
      <c r="O657" s="210"/>
      <c r="P657" s="210"/>
      <c r="Q657" s="210"/>
      <c r="R657" s="210"/>
      <c r="S657" s="210"/>
      <c r="T657" s="210"/>
      <c r="U657" s="210"/>
      <c r="V657" s="210"/>
      <c r="W657" s="210"/>
      <c r="X657" s="210"/>
      <c r="Y657" s="210"/>
    </row>
    <row r="658">
      <c r="A658" s="205" t="s">
        <v>438</v>
      </c>
      <c r="B658" s="205" t="s">
        <v>5385</v>
      </c>
      <c r="C658" s="280">
        <v>38.0</v>
      </c>
      <c r="D658" s="280">
        <v>5.0</v>
      </c>
      <c r="E658" s="280">
        <v>8.0</v>
      </c>
      <c r="F658" s="210"/>
      <c r="G658" s="210"/>
      <c r="H658" s="210"/>
      <c r="I658" s="210"/>
      <c r="J658" s="210"/>
      <c r="K658" s="210"/>
      <c r="L658" s="210"/>
      <c r="M658" s="210"/>
      <c r="N658" s="210"/>
      <c r="O658" s="210"/>
      <c r="P658" s="210"/>
      <c r="Q658" s="210"/>
      <c r="R658" s="210"/>
      <c r="S658" s="210"/>
      <c r="T658" s="210"/>
      <c r="U658" s="210"/>
      <c r="V658" s="210"/>
      <c r="W658" s="210"/>
      <c r="X658" s="210"/>
      <c r="Y658" s="210"/>
    </row>
    <row r="659">
      <c r="A659" s="205" t="s">
        <v>438</v>
      </c>
      <c r="B659" s="205" t="s">
        <v>5386</v>
      </c>
      <c r="C659" s="280">
        <v>19.0</v>
      </c>
      <c r="D659" s="280">
        <v>1.0</v>
      </c>
      <c r="E659" s="280">
        <v>3.0</v>
      </c>
      <c r="F659" s="210"/>
      <c r="G659" s="210"/>
      <c r="H659" s="210"/>
      <c r="I659" s="210"/>
      <c r="J659" s="210"/>
      <c r="K659" s="210"/>
      <c r="L659" s="210"/>
      <c r="M659" s="210"/>
      <c r="N659" s="210"/>
      <c r="O659" s="210"/>
      <c r="P659" s="210"/>
      <c r="Q659" s="210"/>
      <c r="R659" s="210"/>
      <c r="S659" s="210"/>
      <c r="T659" s="210"/>
      <c r="U659" s="210"/>
      <c r="V659" s="210"/>
      <c r="W659" s="210"/>
      <c r="X659" s="210"/>
      <c r="Y659" s="210"/>
    </row>
    <row r="660">
      <c r="A660" s="205" t="s">
        <v>575</v>
      </c>
      <c r="B660" s="205" t="s">
        <v>5384</v>
      </c>
      <c r="C660" s="280">
        <v>22.0</v>
      </c>
      <c r="D660" s="280">
        <v>2.0</v>
      </c>
      <c r="E660" s="280">
        <v>5.0</v>
      </c>
      <c r="F660" s="210"/>
      <c r="G660" s="210"/>
      <c r="H660" s="210"/>
      <c r="I660" s="210"/>
      <c r="J660" s="210"/>
      <c r="K660" s="210"/>
      <c r="L660" s="210"/>
      <c r="M660" s="210"/>
      <c r="N660" s="210"/>
      <c r="O660" s="210"/>
      <c r="P660" s="210"/>
      <c r="Q660" s="210"/>
      <c r="R660" s="210"/>
      <c r="S660" s="210"/>
      <c r="T660" s="210"/>
      <c r="U660" s="210"/>
      <c r="V660" s="210"/>
      <c r="W660" s="210"/>
      <c r="X660" s="210"/>
      <c r="Y660" s="210"/>
    </row>
    <row r="661">
      <c r="A661" s="205" t="s">
        <v>575</v>
      </c>
      <c r="B661" s="205" t="s">
        <v>5385</v>
      </c>
      <c r="C661" s="280">
        <v>26.0</v>
      </c>
      <c r="D661" s="280">
        <v>1.0</v>
      </c>
      <c r="E661" s="280">
        <v>3.0</v>
      </c>
      <c r="F661" s="210"/>
      <c r="G661" s="210"/>
      <c r="H661" s="210"/>
      <c r="I661" s="210"/>
      <c r="J661" s="210"/>
      <c r="K661" s="210"/>
      <c r="L661" s="210"/>
      <c r="M661" s="210"/>
      <c r="N661" s="210"/>
      <c r="O661" s="210"/>
      <c r="P661" s="210"/>
      <c r="Q661" s="210"/>
      <c r="R661" s="210"/>
      <c r="S661" s="210"/>
      <c r="T661" s="210"/>
      <c r="U661" s="210"/>
      <c r="V661" s="210"/>
      <c r="W661" s="210"/>
      <c r="X661" s="210"/>
      <c r="Y661" s="210"/>
    </row>
    <row r="662">
      <c r="A662" s="205" t="s">
        <v>575</v>
      </c>
      <c r="B662" s="205" t="s">
        <v>5387</v>
      </c>
      <c r="C662" s="280">
        <v>52.0</v>
      </c>
      <c r="D662" s="280">
        <v>1.0</v>
      </c>
      <c r="E662" s="280">
        <v>8.0</v>
      </c>
      <c r="F662" s="210"/>
      <c r="G662" s="210"/>
      <c r="H662" s="210"/>
      <c r="I662" s="210"/>
      <c r="J662" s="210"/>
      <c r="K662" s="210"/>
      <c r="L662" s="210"/>
      <c r="M662" s="210"/>
      <c r="N662" s="210"/>
      <c r="O662" s="210"/>
      <c r="P662" s="210"/>
      <c r="Q662" s="210"/>
      <c r="R662" s="210"/>
      <c r="S662" s="210"/>
      <c r="T662" s="210"/>
      <c r="U662" s="210"/>
      <c r="V662" s="210"/>
      <c r="W662" s="210"/>
      <c r="X662" s="210"/>
      <c r="Y662" s="210"/>
    </row>
    <row r="663">
      <c r="A663" s="205" t="s">
        <v>837</v>
      </c>
      <c r="B663" s="205" t="s">
        <v>5386</v>
      </c>
      <c r="C663" s="280">
        <v>235.0</v>
      </c>
      <c r="D663" s="280">
        <v>2.0</v>
      </c>
      <c r="E663" s="280">
        <v>38.0</v>
      </c>
      <c r="F663" s="210"/>
      <c r="G663" s="210"/>
      <c r="H663" s="210"/>
      <c r="I663" s="210"/>
      <c r="J663" s="210"/>
      <c r="K663" s="210"/>
      <c r="L663" s="210"/>
      <c r="M663" s="210"/>
      <c r="N663" s="210"/>
      <c r="O663" s="210"/>
      <c r="P663" s="210"/>
      <c r="Q663" s="210"/>
      <c r="R663" s="210"/>
      <c r="S663" s="210"/>
      <c r="T663" s="210"/>
      <c r="U663" s="210"/>
      <c r="V663" s="210"/>
      <c r="W663" s="210"/>
      <c r="X663" s="210"/>
      <c r="Y663" s="210"/>
    </row>
    <row r="664">
      <c r="A664" s="205" t="s">
        <v>837</v>
      </c>
      <c r="B664" s="205" t="s">
        <v>5387</v>
      </c>
      <c r="C664" s="280">
        <v>179.0</v>
      </c>
      <c r="D664" s="280">
        <v>2.0</v>
      </c>
      <c r="E664" s="280">
        <v>29.0</v>
      </c>
      <c r="F664" s="210"/>
      <c r="G664" s="210"/>
      <c r="H664" s="210"/>
      <c r="I664" s="210"/>
      <c r="J664" s="210"/>
      <c r="K664" s="210"/>
      <c r="L664" s="210"/>
      <c r="M664" s="210"/>
      <c r="N664" s="210"/>
      <c r="O664" s="210"/>
      <c r="P664" s="210"/>
      <c r="Q664" s="210"/>
      <c r="R664" s="210"/>
      <c r="S664" s="210"/>
      <c r="T664" s="210"/>
      <c r="U664" s="210"/>
      <c r="V664" s="210"/>
      <c r="W664" s="210"/>
      <c r="X664" s="210"/>
      <c r="Y664" s="210"/>
    </row>
    <row r="665">
      <c r="A665" s="205" t="s">
        <v>837</v>
      </c>
      <c r="B665" s="205" t="s">
        <v>5392</v>
      </c>
      <c r="C665" s="280">
        <v>32.0</v>
      </c>
      <c r="D665" s="280">
        <v>1.0</v>
      </c>
      <c r="E665" s="280">
        <v>3.0</v>
      </c>
      <c r="F665" s="210"/>
      <c r="G665" s="210"/>
      <c r="H665" s="210"/>
      <c r="I665" s="210"/>
      <c r="J665" s="210"/>
      <c r="K665" s="210"/>
      <c r="L665" s="210"/>
      <c r="M665" s="210"/>
      <c r="N665" s="210"/>
      <c r="O665" s="210"/>
      <c r="P665" s="210"/>
      <c r="Q665" s="210"/>
      <c r="R665" s="210"/>
      <c r="S665" s="210"/>
      <c r="T665" s="210"/>
      <c r="U665" s="210"/>
      <c r="V665" s="210"/>
      <c r="W665" s="210"/>
      <c r="X665" s="210"/>
      <c r="Y665" s="210"/>
    </row>
    <row r="666">
      <c r="A666" s="205" t="s">
        <v>512</v>
      </c>
      <c r="B666" s="205" t="s">
        <v>5384</v>
      </c>
      <c r="C666" s="280">
        <v>95.0</v>
      </c>
      <c r="D666" s="280">
        <v>2.0</v>
      </c>
      <c r="E666" s="280">
        <v>17.0</v>
      </c>
      <c r="F666" s="210"/>
      <c r="G666" s="210"/>
      <c r="H666" s="210"/>
      <c r="I666" s="210"/>
      <c r="J666" s="210"/>
      <c r="K666" s="210"/>
      <c r="L666" s="210"/>
      <c r="M666" s="210"/>
      <c r="N666" s="210"/>
      <c r="O666" s="210"/>
      <c r="P666" s="210"/>
      <c r="Q666" s="210"/>
      <c r="R666" s="210"/>
      <c r="S666" s="210"/>
      <c r="T666" s="210"/>
      <c r="U666" s="210"/>
      <c r="V666" s="210"/>
      <c r="W666" s="210"/>
      <c r="X666" s="210"/>
      <c r="Y666" s="210"/>
    </row>
    <row r="667">
      <c r="A667" s="205" t="s">
        <v>512</v>
      </c>
      <c r="B667" s="205" t="s">
        <v>5385</v>
      </c>
      <c r="C667" s="280">
        <v>8.0</v>
      </c>
      <c r="D667" s="280">
        <v>2.0</v>
      </c>
      <c r="E667" s="280">
        <v>3.0</v>
      </c>
      <c r="F667" s="210"/>
      <c r="G667" s="210"/>
      <c r="H667" s="210"/>
      <c r="I667" s="210"/>
      <c r="J667" s="210"/>
      <c r="K667" s="210"/>
      <c r="L667" s="210"/>
      <c r="M667" s="210"/>
      <c r="N667" s="210"/>
      <c r="O667" s="210"/>
      <c r="P667" s="210"/>
      <c r="Q667" s="210"/>
      <c r="R667" s="210"/>
      <c r="S667" s="210"/>
      <c r="T667" s="210"/>
      <c r="U667" s="210"/>
      <c r="V667" s="210"/>
      <c r="W667" s="210"/>
      <c r="X667" s="210"/>
      <c r="Y667" s="210"/>
    </row>
    <row r="668">
      <c r="A668" s="205" t="s">
        <v>512</v>
      </c>
      <c r="B668" s="205" t="s">
        <v>5386</v>
      </c>
      <c r="C668" s="280">
        <v>68.0</v>
      </c>
      <c r="D668" s="280">
        <v>4.0</v>
      </c>
      <c r="E668" s="280">
        <v>5.0</v>
      </c>
      <c r="F668" s="210"/>
      <c r="G668" s="210"/>
      <c r="H668" s="210"/>
      <c r="I668" s="210"/>
      <c r="J668" s="210"/>
      <c r="K668" s="210"/>
      <c r="L668" s="210"/>
      <c r="M668" s="210"/>
      <c r="N668" s="210"/>
      <c r="O668" s="210"/>
      <c r="P668" s="210"/>
      <c r="Q668" s="210"/>
      <c r="R668" s="210"/>
      <c r="S668" s="210"/>
      <c r="T668" s="210"/>
      <c r="U668" s="210"/>
      <c r="V668" s="210"/>
      <c r="W668" s="210"/>
      <c r="X668" s="210"/>
      <c r="Y668" s="210"/>
    </row>
    <row r="669">
      <c r="A669" s="205" t="s">
        <v>512</v>
      </c>
      <c r="B669" s="205" t="s">
        <v>5387</v>
      </c>
      <c r="C669" s="280">
        <v>18.0</v>
      </c>
      <c r="D669" s="280">
        <v>2.0</v>
      </c>
      <c r="E669" s="280">
        <v>4.0</v>
      </c>
      <c r="F669" s="210"/>
      <c r="G669" s="210"/>
      <c r="H669" s="210"/>
      <c r="I669" s="210"/>
      <c r="J669" s="210"/>
      <c r="K669" s="210"/>
      <c r="L669" s="210"/>
      <c r="M669" s="210"/>
      <c r="N669" s="210"/>
      <c r="O669" s="210"/>
      <c r="P669" s="210"/>
      <c r="Q669" s="210"/>
      <c r="R669" s="210"/>
      <c r="S669" s="210"/>
      <c r="T669" s="210"/>
      <c r="U669" s="210"/>
      <c r="V669" s="210"/>
      <c r="W669" s="210"/>
      <c r="X669" s="210"/>
      <c r="Y669" s="210"/>
    </row>
    <row r="670">
      <c r="A670" s="205" t="s">
        <v>512</v>
      </c>
      <c r="B670" s="205" t="s">
        <v>5388</v>
      </c>
      <c r="C670" s="280">
        <v>73.0</v>
      </c>
      <c r="D670" s="280">
        <v>2.0</v>
      </c>
      <c r="E670" s="280">
        <v>17.0</v>
      </c>
      <c r="F670" s="210"/>
      <c r="G670" s="210"/>
      <c r="H670" s="210"/>
      <c r="I670" s="210"/>
      <c r="J670" s="210"/>
      <c r="K670" s="210"/>
      <c r="L670" s="210"/>
      <c r="M670" s="210"/>
      <c r="N670" s="210"/>
      <c r="O670" s="210"/>
      <c r="P670" s="210"/>
      <c r="Q670" s="210"/>
      <c r="R670" s="210"/>
      <c r="S670" s="210"/>
      <c r="T670" s="210"/>
      <c r="U670" s="210"/>
      <c r="V670" s="210"/>
      <c r="W670" s="210"/>
      <c r="X670" s="210"/>
      <c r="Y670" s="210"/>
    </row>
    <row r="671">
      <c r="A671" s="205" t="s">
        <v>512</v>
      </c>
      <c r="B671" s="205" t="s">
        <v>5392</v>
      </c>
      <c r="C671" s="280">
        <v>37.0</v>
      </c>
      <c r="D671" s="280">
        <v>1.0</v>
      </c>
      <c r="E671" s="280">
        <v>4.0</v>
      </c>
      <c r="F671" s="210"/>
      <c r="G671" s="210"/>
      <c r="H671" s="210"/>
      <c r="I671" s="210"/>
      <c r="J671" s="210"/>
      <c r="K671" s="210"/>
      <c r="L671" s="210"/>
      <c r="M671" s="210"/>
      <c r="N671" s="210"/>
      <c r="O671" s="210"/>
      <c r="P671" s="210"/>
      <c r="Q671" s="210"/>
      <c r="R671" s="210"/>
      <c r="S671" s="210"/>
      <c r="T671" s="210"/>
      <c r="U671" s="210"/>
      <c r="V671" s="210"/>
      <c r="W671" s="210"/>
      <c r="X671" s="210"/>
      <c r="Y671" s="210"/>
    </row>
    <row r="672">
      <c r="A672" s="205" t="s">
        <v>512</v>
      </c>
      <c r="B672" s="205" t="s">
        <v>5390</v>
      </c>
      <c r="C672" s="280">
        <v>15.0</v>
      </c>
      <c r="D672" s="280">
        <v>1.0</v>
      </c>
      <c r="E672" s="280">
        <v>4.0</v>
      </c>
      <c r="F672" s="210"/>
      <c r="G672" s="210"/>
      <c r="H672" s="210"/>
      <c r="I672" s="210"/>
      <c r="J672" s="210"/>
      <c r="K672" s="210"/>
      <c r="L672" s="210"/>
      <c r="M672" s="210"/>
      <c r="N672" s="210"/>
      <c r="O672" s="210"/>
      <c r="P672" s="210"/>
      <c r="Q672" s="210"/>
      <c r="R672" s="210"/>
      <c r="S672" s="210"/>
      <c r="T672" s="210"/>
      <c r="U672" s="210"/>
      <c r="V672" s="210"/>
      <c r="W672" s="210"/>
      <c r="X672" s="210"/>
      <c r="Y672" s="210"/>
    </row>
    <row r="673">
      <c r="A673" s="205" t="s">
        <v>173</v>
      </c>
      <c r="B673" s="205" t="s">
        <v>5384</v>
      </c>
      <c r="C673" s="280">
        <v>67.0</v>
      </c>
      <c r="D673" s="280">
        <v>2.0</v>
      </c>
      <c r="E673" s="280">
        <v>6.0</v>
      </c>
      <c r="F673" s="210"/>
      <c r="G673" s="210"/>
      <c r="H673" s="210"/>
      <c r="I673" s="210"/>
      <c r="J673" s="210"/>
      <c r="K673" s="210"/>
      <c r="L673" s="210"/>
      <c r="M673" s="210"/>
      <c r="N673" s="210"/>
      <c r="O673" s="210"/>
      <c r="P673" s="210"/>
      <c r="Q673" s="210"/>
      <c r="R673" s="210"/>
      <c r="S673" s="210"/>
      <c r="T673" s="210"/>
      <c r="U673" s="210"/>
      <c r="V673" s="210"/>
      <c r="W673" s="210"/>
      <c r="X673" s="210"/>
      <c r="Y673" s="210"/>
    </row>
    <row r="674">
      <c r="A674" s="205" t="s">
        <v>173</v>
      </c>
      <c r="B674" s="205" t="s">
        <v>5385</v>
      </c>
      <c r="C674" s="280">
        <v>10.0</v>
      </c>
      <c r="D674" s="280">
        <v>2.0</v>
      </c>
      <c r="E674" s="280">
        <v>2.0</v>
      </c>
      <c r="F674" s="210"/>
      <c r="G674" s="210"/>
      <c r="H674" s="210"/>
      <c r="I674" s="210"/>
      <c r="J674" s="210"/>
      <c r="K674" s="210"/>
      <c r="L674" s="210"/>
      <c r="M674" s="210"/>
      <c r="N674" s="210"/>
      <c r="O674" s="210"/>
      <c r="P674" s="210"/>
      <c r="Q674" s="210"/>
      <c r="R674" s="210"/>
      <c r="S674" s="210"/>
      <c r="T674" s="210"/>
      <c r="U674" s="210"/>
      <c r="V674" s="210"/>
      <c r="W674" s="210"/>
      <c r="X674" s="210"/>
      <c r="Y674" s="210"/>
    </row>
    <row r="675">
      <c r="A675" s="205" t="s">
        <v>173</v>
      </c>
      <c r="B675" s="205" t="s">
        <v>5386</v>
      </c>
      <c r="C675" s="280">
        <v>9.0</v>
      </c>
      <c r="D675" s="280">
        <v>1.0</v>
      </c>
      <c r="E675" s="280">
        <v>2.0</v>
      </c>
      <c r="F675" s="210"/>
      <c r="G675" s="210"/>
      <c r="H675" s="210"/>
      <c r="I675" s="210"/>
      <c r="J675" s="210"/>
      <c r="K675" s="210"/>
      <c r="L675" s="210"/>
      <c r="M675" s="210"/>
      <c r="N675" s="210"/>
      <c r="O675" s="210"/>
      <c r="P675" s="210"/>
      <c r="Q675" s="210"/>
      <c r="R675" s="210"/>
      <c r="S675" s="210"/>
      <c r="T675" s="210"/>
      <c r="U675" s="210"/>
      <c r="V675" s="210"/>
      <c r="W675" s="210"/>
      <c r="X675" s="210"/>
      <c r="Y675" s="210"/>
    </row>
    <row r="676">
      <c r="A676" s="205" t="s">
        <v>173</v>
      </c>
      <c r="B676" s="205" t="s">
        <v>5387</v>
      </c>
      <c r="C676" s="280">
        <v>23.0</v>
      </c>
      <c r="D676" s="280">
        <v>1.0</v>
      </c>
      <c r="E676" s="280">
        <v>5.0</v>
      </c>
      <c r="F676" s="210"/>
      <c r="G676" s="210"/>
      <c r="H676" s="210"/>
      <c r="I676" s="210"/>
      <c r="J676" s="210"/>
      <c r="K676" s="210"/>
      <c r="L676" s="210"/>
      <c r="M676" s="210"/>
      <c r="N676" s="210"/>
      <c r="O676" s="210"/>
      <c r="P676" s="210"/>
      <c r="Q676" s="210"/>
      <c r="R676" s="210"/>
      <c r="S676" s="210"/>
      <c r="T676" s="210"/>
      <c r="U676" s="210"/>
      <c r="V676" s="210"/>
      <c r="W676" s="210"/>
      <c r="X676" s="210"/>
      <c r="Y676" s="210"/>
    </row>
    <row r="677">
      <c r="A677" s="205" t="s">
        <v>173</v>
      </c>
      <c r="B677" s="205" t="s">
        <v>5391</v>
      </c>
      <c r="C677" s="280">
        <v>55.0</v>
      </c>
      <c r="D677" s="280">
        <v>2.0</v>
      </c>
      <c r="E677" s="280">
        <v>3.0</v>
      </c>
      <c r="F677" s="210"/>
      <c r="G677" s="210"/>
      <c r="H677" s="210"/>
      <c r="I677" s="210"/>
      <c r="J677" s="210"/>
      <c r="K677" s="210"/>
      <c r="L677" s="210"/>
      <c r="M677" s="210"/>
      <c r="N677" s="210"/>
      <c r="O677" s="210"/>
      <c r="P677" s="210"/>
      <c r="Q677" s="210"/>
      <c r="R677" s="210"/>
      <c r="S677" s="210"/>
      <c r="T677" s="210"/>
      <c r="U677" s="210"/>
      <c r="V677" s="210"/>
      <c r="W677" s="210"/>
      <c r="X677" s="210"/>
      <c r="Y677" s="210"/>
    </row>
    <row r="678">
      <c r="A678" s="205" t="s">
        <v>173</v>
      </c>
      <c r="B678" s="205" t="s">
        <v>5392</v>
      </c>
      <c r="C678" s="280">
        <v>23.0</v>
      </c>
      <c r="D678" s="280">
        <v>1.0</v>
      </c>
      <c r="E678" s="280">
        <v>6.0</v>
      </c>
      <c r="F678" s="210"/>
      <c r="G678" s="210"/>
      <c r="H678" s="210"/>
      <c r="I678" s="210"/>
      <c r="J678" s="210"/>
      <c r="K678" s="210"/>
      <c r="L678" s="210"/>
      <c r="M678" s="210"/>
      <c r="N678" s="210"/>
      <c r="O678" s="210"/>
      <c r="P678" s="210"/>
      <c r="Q678" s="210"/>
      <c r="R678" s="210"/>
      <c r="S678" s="210"/>
      <c r="T678" s="210"/>
      <c r="U678" s="210"/>
      <c r="V678" s="210"/>
      <c r="W678" s="210"/>
      <c r="X678" s="210"/>
      <c r="Y678" s="210"/>
    </row>
    <row r="679">
      <c r="A679" s="205" t="s">
        <v>343</v>
      </c>
      <c r="B679" s="205" t="s">
        <v>5384</v>
      </c>
      <c r="C679" s="280">
        <v>64.0</v>
      </c>
      <c r="D679" s="280">
        <v>1.0</v>
      </c>
      <c r="E679" s="280">
        <v>8.0</v>
      </c>
      <c r="F679" s="210"/>
      <c r="G679" s="210"/>
      <c r="H679" s="210"/>
      <c r="I679" s="210"/>
      <c r="J679" s="210"/>
      <c r="K679" s="210"/>
      <c r="L679" s="210"/>
      <c r="M679" s="210"/>
      <c r="N679" s="210"/>
      <c r="O679" s="210"/>
      <c r="P679" s="210"/>
      <c r="Q679" s="210"/>
      <c r="R679" s="210"/>
      <c r="S679" s="210"/>
      <c r="T679" s="210"/>
      <c r="U679" s="210"/>
      <c r="V679" s="210"/>
      <c r="W679" s="210"/>
      <c r="X679" s="210"/>
      <c r="Y679" s="210"/>
    </row>
    <row r="680">
      <c r="A680" s="205" t="s">
        <v>343</v>
      </c>
      <c r="B680" s="205" t="s">
        <v>5386</v>
      </c>
      <c r="C680" s="280">
        <v>16.0</v>
      </c>
      <c r="D680" s="280">
        <v>1.0</v>
      </c>
      <c r="E680" s="280">
        <v>3.0</v>
      </c>
      <c r="F680" s="210"/>
      <c r="G680" s="210"/>
      <c r="H680" s="210"/>
      <c r="I680" s="210"/>
      <c r="J680" s="210"/>
      <c r="K680" s="210"/>
      <c r="L680" s="210"/>
      <c r="M680" s="210"/>
      <c r="N680" s="210"/>
      <c r="O680" s="210"/>
      <c r="P680" s="210"/>
      <c r="Q680" s="210"/>
      <c r="R680" s="210"/>
      <c r="S680" s="210"/>
      <c r="T680" s="210"/>
      <c r="U680" s="210"/>
      <c r="V680" s="210"/>
      <c r="W680" s="210"/>
      <c r="X680" s="210"/>
      <c r="Y680" s="210"/>
    </row>
    <row r="681">
      <c r="A681" s="205" t="s">
        <v>343</v>
      </c>
      <c r="B681" s="205" t="s">
        <v>5387</v>
      </c>
      <c r="C681" s="280">
        <v>25.0</v>
      </c>
      <c r="D681" s="280">
        <v>1.0</v>
      </c>
      <c r="E681" s="280">
        <v>5.0</v>
      </c>
      <c r="F681" s="210"/>
      <c r="G681" s="210"/>
      <c r="H681" s="210"/>
      <c r="I681" s="210"/>
      <c r="J681" s="210"/>
      <c r="K681" s="210"/>
      <c r="L681" s="210"/>
      <c r="M681" s="210"/>
      <c r="N681" s="210"/>
      <c r="O681" s="210"/>
      <c r="P681" s="210"/>
      <c r="Q681" s="210"/>
      <c r="R681" s="210"/>
      <c r="S681" s="210"/>
      <c r="T681" s="210"/>
      <c r="U681" s="210"/>
      <c r="V681" s="210"/>
      <c r="W681" s="210"/>
      <c r="X681" s="210"/>
      <c r="Y681" s="210"/>
    </row>
    <row r="682">
      <c r="A682" s="205" t="s">
        <v>776</v>
      </c>
      <c r="B682" s="205" t="s">
        <v>5384</v>
      </c>
      <c r="C682" s="280">
        <v>3.0</v>
      </c>
      <c r="D682" s="280">
        <v>1.0</v>
      </c>
      <c r="E682" s="280">
        <v>1.0</v>
      </c>
      <c r="F682" s="210"/>
      <c r="G682" s="210"/>
      <c r="H682" s="210"/>
      <c r="I682" s="210"/>
      <c r="J682" s="210"/>
      <c r="K682" s="210"/>
      <c r="L682" s="210"/>
      <c r="M682" s="210"/>
      <c r="N682" s="210"/>
      <c r="O682" s="210"/>
      <c r="P682" s="210"/>
      <c r="Q682" s="210"/>
      <c r="R682" s="210"/>
      <c r="S682" s="210"/>
      <c r="T682" s="210"/>
      <c r="U682" s="210"/>
      <c r="V682" s="210"/>
      <c r="W682" s="210"/>
      <c r="X682" s="210"/>
      <c r="Y682" s="210"/>
    </row>
    <row r="683">
      <c r="A683" s="205" t="s">
        <v>776</v>
      </c>
      <c r="B683" s="205" t="s">
        <v>5386</v>
      </c>
      <c r="C683" s="280">
        <v>37.0</v>
      </c>
      <c r="D683" s="280">
        <v>2.0</v>
      </c>
      <c r="E683" s="280">
        <v>6.0</v>
      </c>
      <c r="F683" s="210"/>
      <c r="G683" s="210"/>
      <c r="H683" s="210"/>
      <c r="I683" s="210"/>
      <c r="J683" s="210"/>
      <c r="K683" s="210"/>
      <c r="L683" s="210"/>
      <c r="M683" s="210"/>
      <c r="N683" s="210"/>
      <c r="O683" s="210"/>
      <c r="P683" s="210"/>
      <c r="Q683" s="210"/>
      <c r="R683" s="210"/>
      <c r="S683" s="210"/>
      <c r="T683" s="210"/>
      <c r="U683" s="210"/>
      <c r="V683" s="210"/>
      <c r="W683" s="210"/>
      <c r="X683" s="210"/>
      <c r="Y683" s="210"/>
    </row>
    <row r="684">
      <c r="A684" s="205" t="s">
        <v>278</v>
      </c>
      <c r="B684" s="205" t="s">
        <v>5385</v>
      </c>
      <c r="C684" s="280">
        <v>34.0</v>
      </c>
      <c r="D684" s="280">
        <v>2.0</v>
      </c>
      <c r="E684" s="280">
        <v>5.0</v>
      </c>
      <c r="F684" s="210"/>
      <c r="G684" s="210"/>
      <c r="H684" s="210"/>
      <c r="I684" s="210"/>
      <c r="J684" s="210"/>
      <c r="K684" s="210"/>
      <c r="L684" s="210"/>
      <c r="M684" s="210"/>
      <c r="N684" s="210"/>
      <c r="O684" s="210"/>
      <c r="P684" s="210"/>
      <c r="Q684" s="210"/>
      <c r="R684" s="210"/>
      <c r="S684" s="210"/>
      <c r="T684" s="210"/>
      <c r="U684" s="210"/>
      <c r="V684" s="210"/>
      <c r="W684" s="210"/>
      <c r="X684" s="210"/>
      <c r="Y684" s="210"/>
    </row>
    <row r="685">
      <c r="A685" s="205" t="s">
        <v>278</v>
      </c>
      <c r="B685" s="205" t="s">
        <v>5386</v>
      </c>
      <c r="C685" s="280">
        <v>12.0</v>
      </c>
      <c r="D685" s="280">
        <v>1.0</v>
      </c>
      <c r="E685" s="280">
        <v>1.0</v>
      </c>
      <c r="F685" s="210"/>
      <c r="G685" s="210"/>
      <c r="H685" s="210"/>
      <c r="I685" s="210"/>
      <c r="J685" s="210"/>
      <c r="K685" s="210"/>
      <c r="L685" s="210"/>
      <c r="M685" s="210"/>
      <c r="N685" s="210"/>
      <c r="O685" s="210"/>
      <c r="P685" s="210"/>
      <c r="Q685" s="210"/>
      <c r="R685" s="210"/>
      <c r="S685" s="210"/>
      <c r="T685" s="210"/>
      <c r="U685" s="210"/>
      <c r="V685" s="210"/>
      <c r="W685" s="210"/>
      <c r="X685" s="210"/>
      <c r="Y685" s="210"/>
    </row>
    <row r="686">
      <c r="A686" s="205" t="s">
        <v>278</v>
      </c>
      <c r="B686" s="205" t="s">
        <v>5387</v>
      </c>
      <c r="C686" s="280">
        <v>67.0</v>
      </c>
      <c r="D686" s="280">
        <v>1.0</v>
      </c>
      <c r="E686" s="280">
        <v>16.0</v>
      </c>
      <c r="F686" s="210"/>
      <c r="G686" s="210"/>
      <c r="H686" s="210"/>
      <c r="I686" s="210"/>
      <c r="J686" s="210"/>
      <c r="K686" s="210"/>
      <c r="L686" s="210"/>
      <c r="M686" s="210"/>
      <c r="N686" s="210"/>
      <c r="O686" s="210"/>
      <c r="P686" s="210"/>
      <c r="Q686" s="210"/>
      <c r="R686" s="210"/>
      <c r="S686" s="210"/>
      <c r="T686" s="210"/>
      <c r="U686" s="210"/>
      <c r="V686" s="210"/>
      <c r="W686" s="210"/>
      <c r="X686" s="210"/>
      <c r="Y686" s="210"/>
    </row>
    <row r="687">
      <c r="A687" s="205" t="s">
        <v>278</v>
      </c>
      <c r="B687" s="205" t="s">
        <v>5390</v>
      </c>
      <c r="C687" s="280">
        <v>160.0</v>
      </c>
      <c r="D687" s="280">
        <v>1.0</v>
      </c>
      <c r="E687" s="280">
        <v>1.0</v>
      </c>
      <c r="F687" s="210"/>
      <c r="G687" s="210"/>
      <c r="H687" s="210"/>
      <c r="I687" s="210"/>
      <c r="J687" s="210"/>
      <c r="K687" s="210"/>
      <c r="L687" s="210"/>
      <c r="M687" s="210"/>
      <c r="N687" s="210"/>
      <c r="O687" s="210"/>
      <c r="P687" s="210"/>
      <c r="Q687" s="210"/>
      <c r="R687" s="210"/>
      <c r="S687" s="210"/>
      <c r="T687" s="210"/>
      <c r="U687" s="210"/>
      <c r="V687" s="210"/>
      <c r="W687" s="210"/>
      <c r="X687" s="210"/>
      <c r="Y687" s="210"/>
    </row>
    <row r="688">
      <c r="A688" s="205" t="s">
        <v>734</v>
      </c>
      <c r="B688" s="205" t="s">
        <v>5383</v>
      </c>
      <c r="C688" s="280">
        <v>3.0</v>
      </c>
      <c r="D688" s="280">
        <v>1.0</v>
      </c>
      <c r="E688" s="280">
        <v>1.0</v>
      </c>
      <c r="F688" s="210"/>
      <c r="G688" s="210"/>
      <c r="H688" s="210"/>
      <c r="I688" s="210"/>
      <c r="J688" s="210"/>
      <c r="K688" s="210"/>
      <c r="L688" s="210"/>
      <c r="M688" s="210"/>
      <c r="N688" s="210"/>
      <c r="O688" s="210"/>
      <c r="P688" s="210"/>
      <c r="Q688" s="210"/>
      <c r="R688" s="210"/>
      <c r="S688" s="210"/>
      <c r="T688" s="210"/>
      <c r="U688" s="210"/>
      <c r="V688" s="210"/>
      <c r="W688" s="210"/>
      <c r="X688" s="210"/>
      <c r="Y688" s="210"/>
    </row>
    <row r="689">
      <c r="A689" s="205" t="s">
        <v>734</v>
      </c>
      <c r="B689" s="205" t="s">
        <v>5384</v>
      </c>
      <c r="C689" s="280">
        <v>85.0</v>
      </c>
      <c r="D689" s="280">
        <v>5.0</v>
      </c>
      <c r="E689" s="280">
        <v>17.0</v>
      </c>
      <c r="F689" s="210"/>
      <c r="G689" s="210"/>
      <c r="H689" s="210"/>
      <c r="I689" s="210"/>
      <c r="J689" s="210"/>
      <c r="K689" s="210"/>
      <c r="L689" s="210"/>
      <c r="M689" s="210"/>
      <c r="N689" s="210"/>
      <c r="O689" s="210"/>
      <c r="P689" s="210"/>
      <c r="Q689" s="210"/>
      <c r="R689" s="210"/>
      <c r="S689" s="210"/>
      <c r="T689" s="210"/>
      <c r="U689" s="210"/>
      <c r="V689" s="210"/>
      <c r="W689" s="210"/>
      <c r="X689" s="210"/>
      <c r="Y689" s="210"/>
    </row>
    <row r="690">
      <c r="A690" s="205" t="s">
        <v>734</v>
      </c>
      <c r="B690" s="205" t="s">
        <v>5385</v>
      </c>
      <c r="C690" s="280">
        <v>54.0</v>
      </c>
      <c r="D690" s="280">
        <v>3.0</v>
      </c>
      <c r="E690" s="280">
        <v>4.0</v>
      </c>
      <c r="F690" s="210"/>
      <c r="G690" s="210"/>
      <c r="H690" s="210"/>
      <c r="I690" s="210"/>
      <c r="J690" s="210"/>
      <c r="K690" s="210"/>
      <c r="L690" s="210"/>
      <c r="M690" s="210"/>
      <c r="N690" s="210"/>
      <c r="O690" s="210"/>
      <c r="P690" s="210"/>
      <c r="Q690" s="210"/>
      <c r="R690" s="210"/>
      <c r="S690" s="210"/>
      <c r="T690" s="210"/>
      <c r="U690" s="210"/>
      <c r="V690" s="210"/>
      <c r="W690" s="210"/>
      <c r="X690" s="210"/>
      <c r="Y690" s="210"/>
    </row>
    <row r="691">
      <c r="A691" s="205" t="s">
        <v>734</v>
      </c>
      <c r="B691" s="205" t="s">
        <v>5386</v>
      </c>
      <c r="C691" s="280">
        <v>6.0</v>
      </c>
      <c r="D691" s="280">
        <v>1.0</v>
      </c>
      <c r="E691" s="280">
        <v>1.0</v>
      </c>
      <c r="F691" s="210"/>
      <c r="G691" s="210"/>
      <c r="H691" s="210"/>
      <c r="I691" s="210"/>
      <c r="J691" s="210"/>
      <c r="K691" s="210"/>
      <c r="L691" s="210"/>
      <c r="M691" s="210"/>
      <c r="N691" s="210"/>
      <c r="O691" s="210"/>
      <c r="P691" s="210"/>
      <c r="Q691" s="210"/>
      <c r="R691" s="210"/>
      <c r="S691" s="210"/>
      <c r="T691" s="210"/>
      <c r="U691" s="210"/>
      <c r="V691" s="210"/>
      <c r="W691" s="210"/>
      <c r="X691" s="210"/>
      <c r="Y691" s="210"/>
    </row>
    <row r="692">
      <c r="A692" s="205" t="s">
        <v>734</v>
      </c>
      <c r="B692" s="205" t="s">
        <v>5387</v>
      </c>
      <c r="C692" s="280">
        <v>17.0</v>
      </c>
      <c r="D692" s="280">
        <v>2.0</v>
      </c>
      <c r="E692" s="280">
        <v>4.0</v>
      </c>
      <c r="F692" s="210"/>
      <c r="G692" s="210"/>
      <c r="H692" s="210"/>
      <c r="I692" s="210"/>
      <c r="J692" s="210"/>
      <c r="K692" s="210"/>
      <c r="L692" s="210"/>
      <c r="M692" s="210"/>
      <c r="N692" s="210"/>
      <c r="O692" s="210"/>
      <c r="P692" s="210"/>
      <c r="Q692" s="210"/>
      <c r="R692" s="210"/>
      <c r="S692" s="210"/>
      <c r="T692" s="210"/>
      <c r="U692" s="210"/>
      <c r="V692" s="210"/>
      <c r="W692" s="210"/>
      <c r="X692" s="210"/>
      <c r="Y692" s="210"/>
    </row>
    <row r="693">
      <c r="A693" s="205" t="s">
        <v>734</v>
      </c>
      <c r="B693" s="205" t="s">
        <v>5388</v>
      </c>
      <c r="C693" s="280">
        <v>19.0</v>
      </c>
      <c r="D693" s="280">
        <v>2.0</v>
      </c>
      <c r="E693" s="280">
        <v>4.0</v>
      </c>
      <c r="F693" s="210"/>
      <c r="G693" s="210"/>
      <c r="H693" s="210"/>
      <c r="I693" s="210"/>
      <c r="J693" s="210"/>
      <c r="K693" s="210"/>
      <c r="L693" s="210"/>
      <c r="M693" s="210"/>
      <c r="N693" s="210"/>
      <c r="O693" s="210"/>
      <c r="P693" s="210"/>
      <c r="Q693" s="210"/>
      <c r="R693" s="210"/>
      <c r="S693" s="210"/>
      <c r="T693" s="210"/>
      <c r="U693" s="210"/>
      <c r="V693" s="210"/>
      <c r="W693" s="210"/>
      <c r="X693" s="210"/>
      <c r="Y693" s="210"/>
    </row>
    <row r="694">
      <c r="A694" s="205" t="s">
        <v>734</v>
      </c>
      <c r="B694" s="205" t="s">
        <v>5391</v>
      </c>
      <c r="C694" s="280">
        <v>37.0</v>
      </c>
      <c r="D694" s="280">
        <v>5.0</v>
      </c>
      <c r="E694" s="280">
        <v>7.0</v>
      </c>
      <c r="F694" s="210"/>
      <c r="G694" s="210"/>
      <c r="H694" s="210"/>
      <c r="I694" s="210"/>
      <c r="J694" s="210"/>
      <c r="K694" s="210"/>
      <c r="L694" s="210"/>
      <c r="M694" s="210"/>
      <c r="N694" s="210"/>
      <c r="O694" s="210"/>
      <c r="P694" s="210"/>
      <c r="Q694" s="210"/>
      <c r="R694" s="210"/>
      <c r="S694" s="210"/>
      <c r="T694" s="210"/>
      <c r="U694" s="210"/>
      <c r="V694" s="210"/>
      <c r="W694" s="210"/>
      <c r="X694" s="210"/>
      <c r="Y694" s="210"/>
    </row>
    <row r="695">
      <c r="A695" s="205" t="s">
        <v>734</v>
      </c>
      <c r="B695" s="205" t="s">
        <v>5392</v>
      </c>
      <c r="C695" s="280">
        <v>25.0</v>
      </c>
      <c r="D695" s="280">
        <v>2.0</v>
      </c>
      <c r="E695" s="280">
        <v>5.0</v>
      </c>
      <c r="F695" s="210"/>
      <c r="G695" s="210"/>
      <c r="H695" s="210"/>
      <c r="I695" s="210"/>
      <c r="J695" s="210"/>
      <c r="K695" s="210"/>
      <c r="L695" s="210"/>
      <c r="M695" s="210"/>
      <c r="N695" s="210"/>
      <c r="O695" s="210"/>
      <c r="P695" s="210"/>
      <c r="Q695" s="210"/>
      <c r="R695" s="210"/>
      <c r="S695" s="210"/>
      <c r="T695" s="210"/>
      <c r="U695" s="210"/>
      <c r="V695" s="210"/>
      <c r="W695" s="210"/>
      <c r="X695" s="210"/>
      <c r="Y695" s="210"/>
    </row>
    <row r="696">
      <c r="A696" s="205" t="s">
        <v>734</v>
      </c>
      <c r="B696" s="205" t="s">
        <v>5389</v>
      </c>
      <c r="C696" s="280">
        <v>15.0</v>
      </c>
      <c r="D696" s="280">
        <v>3.0</v>
      </c>
      <c r="E696" s="280">
        <v>2.0</v>
      </c>
      <c r="F696" s="210"/>
      <c r="G696" s="210"/>
      <c r="H696" s="210"/>
      <c r="I696" s="210"/>
      <c r="J696" s="210"/>
      <c r="K696" s="210"/>
      <c r="L696" s="210"/>
      <c r="M696" s="210"/>
      <c r="N696" s="210"/>
      <c r="O696" s="210"/>
      <c r="P696" s="210"/>
      <c r="Q696" s="210"/>
      <c r="R696" s="210"/>
      <c r="S696" s="210"/>
      <c r="T696" s="210"/>
      <c r="U696" s="210"/>
      <c r="V696" s="210"/>
      <c r="W696" s="210"/>
      <c r="X696" s="210"/>
      <c r="Y696" s="210"/>
    </row>
    <row r="697">
      <c r="A697" s="205" t="s">
        <v>503</v>
      </c>
      <c r="B697" s="205" t="s">
        <v>5384</v>
      </c>
      <c r="C697" s="280">
        <v>10.0</v>
      </c>
      <c r="D697" s="280">
        <v>1.0</v>
      </c>
      <c r="E697" s="280">
        <v>1.0</v>
      </c>
      <c r="F697" s="210"/>
      <c r="G697" s="210"/>
      <c r="H697" s="210"/>
      <c r="I697" s="210"/>
      <c r="J697" s="210"/>
      <c r="K697" s="210"/>
      <c r="L697" s="210"/>
      <c r="M697" s="210"/>
      <c r="N697" s="210"/>
      <c r="O697" s="210"/>
      <c r="P697" s="210"/>
      <c r="Q697" s="210"/>
      <c r="R697" s="210"/>
      <c r="S697" s="210"/>
      <c r="T697" s="210"/>
      <c r="U697" s="210"/>
      <c r="V697" s="210"/>
      <c r="W697" s="210"/>
      <c r="X697" s="210"/>
      <c r="Y697" s="210"/>
    </row>
    <row r="698">
      <c r="A698" s="205" t="s">
        <v>503</v>
      </c>
      <c r="B698" s="205" t="s">
        <v>5385</v>
      </c>
      <c r="C698" s="280">
        <v>26.0</v>
      </c>
      <c r="D698" s="280">
        <v>3.0</v>
      </c>
      <c r="E698" s="280">
        <v>5.0</v>
      </c>
      <c r="F698" s="210"/>
      <c r="G698" s="210"/>
      <c r="H698" s="210"/>
      <c r="I698" s="210"/>
      <c r="J698" s="210"/>
      <c r="K698" s="210"/>
      <c r="L698" s="210"/>
      <c r="M698" s="210"/>
      <c r="N698" s="210"/>
      <c r="O698" s="210"/>
      <c r="P698" s="210"/>
      <c r="Q698" s="210"/>
      <c r="R698" s="210"/>
      <c r="S698" s="210"/>
      <c r="T698" s="210"/>
      <c r="U698" s="210"/>
      <c r="V698" s="210"/>
      <c r="W698" s="210"/>
      <c r="X698" s="210"/>
      <c r="Y698" s="210"/>
    </row>
    <row r="699">
      <c r="A699" s="205" t="s">
        <v>503</v>
      </c>
      <c r="B699" s="205" t="s">
        <v>5386</v>
      </c>
      <c r="C699" s="280">
        <v>59.0</v>
      </c>
      <c r="D699" s="280">
        <v>4.0</v>
      </c>
      <c r="E699" s="280">
        <v>12.0</v>
      </c>
      <c r="F699" s="210"/>
      <c r="G699" s="210"/>
      <c r="H699" s="210"/>
      <c r="I699" s="210"/>
      <c r="J699" s="210"/>
      <c r="K699" s="210"/>
      <c r="L699" s="210"/>
      <c r="M699" s="210"/>
      <c r="N699" s="210"/>
      <c r="O699" s="210"/>
      <c r="P699" s="210"/>
      <c r="Q699" s="210"/>
      <c r="R699" s="210"/>
      <c r="S699" s="210"/>
      <c r="T699" s="210"/>
      <c r="U699" s="210"/>
      <c r="V699" s="210"/>
      <c r="W699" s="210"/>
      <c r="X699" s="210"/>
      <c r="Y699" s="210"/>
    </row>
    <row r="700">
      <c r="A700" s="205" t="s">
        <v>503</v>
      </c>
      <c r="B700" s="205" t="s">
        <v>5387</v>
      </c>
      <c r="C700" s="280">
        <v>47.0</v>
      </c>
      <c r="D700" s="280">
        <v>3.0</v>
      </c>
      <c r="E700" s="280">
        <v>11.0</v>
      </c>
      <c r="F700" s="210"/>
      <c r="G700" s="210"/>
      <c r="H700" s="210"/>
      <c r="I700" s="210"/>
      <c r="J700" s="210"/>
      <c r="K700" s="210"/>
      <c r="L700" s="210"/>
      <c r="M700" s="210"/>
      <c r="N700" s="210"/>
      <c r="O700" s="210"/>
      <c r="P700" s="210"/>
      <c r="Q700" s="210"/>
      <c r="R700" s="210"/>
      <c r="S700" s="210"/>
      <c r="T700" s="210"/>
      <c r="U700" s="210"/>
      <c r="V700" s="210"/>
      <c r="W700" s="210"/>
      <c r="X700" s="210"/>
      <c r="Y700" s="210"/>
    </row>
    <row r="701">
      <c r="A701" s="205" t="s">
        <v>503</v>
      </c>
      <c r="B701" s="205" t="s">
        <v>5388</v>
      </c>
      <c r="C701" s="280">
        <v>122.0</v>
      </c>
      <c r="D701" s="280">
        <v>10.0</v>
      </c>
      <c r="E701" s="280">
        <v>22.0</v>
      </c>
      <c r="F701" s="210"/>
      <c r="G701" s="210"/>
      <c r="H701" s="210"/>
      <c r="I701" s="210"/>
      <c r="J701" s="210"/>
      <c r="K701" s="210"/>
      <c r="L701" s="210"/>
      <c r="M701" s="210"/>
      <c r="N701" s="210"/>
      <c r="O701" s="210"/>
      <c r="P701" s="210"/>
      <c r="Q701" s="210"/>
      <c r="R701" s="210"/>
      <c r="S701" s="210"/>
      <c r="T701" s="210"/>
      <c r="U701" s="210"/>
      <c r="V701" s="210"/>
      <c r="W701" s="210"/>
      <c r="X701" s="210"/>
      <c r="Y701" s="210"/>
    </row>
    <row r="702">
      <c r="A702" s="205" t="s">
        <v>503</v>
      </c>
      <c r="B702" s="205" t="s">
        <v>5391</v>
      </c>
      <c r="C702" s="280">
        <v>34.0</v>
      </c>
      <c r="D702" s="280">
        <v>4.0</v>
      </c>
      <c r="E702" s="280">
        <v>9.0</v>
      </c>
      <c r="F702" s="210"/>
      <c r="G702" s="210"/>
      <c r="H702" s="210"/>
      <c r="I702" s="210"/>
      <c r="J702" s="210"/>
      <c r="K702" s="210"/>
      <c r="L702" s="210"/>
      <c r="M702" s="210"/>
      <c r="N702" s="210"/>
      <c r="O702" s="210"/>
      <c r="P702" s="210"/>
      <c r="Q702" s="210"/>
      <c r="R702" s="210"/>
      <c r="S702" s="210"/>
      <c r="T702" s="210"/>
      <c r="U702" s="210"/>
      <c r="V702" s="210"/>
      <c r="W702" s="210"/>
      <c r="X702" s="210"/>
      <c r="Y702" s="210"/>
    </row>
    <row r="703">
      <c r="A703" s="205" t="s">
        <v>503</v>
      </c>
      <c r="B703" s="205" t="s">
        <v>5392</v>
      </c>
      <c r="C703" s="280">
        <v>22.0</v>
      </c>
      <c r="D703" s="280">
        <v>2.0</v>
      </c>
      <c r="E703" s="280">
        <v>1.0</v>
      </c>
      <c r="F703" s="210"/>
      <c r="G703" s="210"/>
      <c r="H703" s="210"/>
      <c r="I703" s="210"/>
      <c r="J703" s="210"/>
      <c r="K703" s="210"/>
      <c r="L703" s="210"/>
      <c r="M703" s="210"/>
      <c r="N703" s="210"/>
      <c r="O703" s="210"/>
      <c r="P703" s="210"/>
      <c r="Q703" s="210"/>
      <c r="R703" s="210"/>
      <c r="S703" s="210"/>
      <c r="T703" s="210"/>
      <c r="U703" s="210"/>
      <c r="V703" s="210"/>
      <c r="W703" s="210"/>
      <c r="X703" s="210"/>
      <c r="Y703" s="210"/>
    </row>
    <row r="704">
      <c r="A704" s="205" t="s">
        <v>503</v>
      </c>
      <c r="B704" s="205" t="s">
        <v>5390</v>
      </c>
      <c r="C704" s="280">
        <v>24.0</v>
      </c>
      <c r="D704" s="280">
        <v>2.0</v>
      </c>
      <c r="E704" s="280">
        <v>7.0</v>
      </c>
      <c r="F704" s="210"/>
      <c r="G704" s="210"/>
      <c r="H704" s="210"/>
      <c r="I704" s="210"/>
      <c r="J704" s="210"/>
      <c r="K704" s="210"/>
      <c r="L704" s="210"/>
      <c r="M704" s="210"/>
      <c r="N704" s="210"/>
      <c r="O704" s="210"/>
      <c r="P704" s="210"/>
      <c r="Q704" s="210"/>
      <c r="R704" s="210"/>
      <c r="S704" s="210"/>
      <c r="T704" s="210"/>
      <c r="U704" s="210"/>
      <c r="V704" s="210"/>
      <c r="W704" s="210"/>
      <c r="X704" s="210"/>
      <c r="Y704" s="210"/>
    </row>
    <row r="705">
      <c r="A705" s="205" t="s">
        <v>555</v>
      </c>
      <c r="B705" s="205" t="s">
        <v>5383</v>
      </c>
      <c r="C705" s="280">
        <v>32.0</v>
      </c>
      <c r="D705" s="280">
        <v>1.0</v>
      </c>
      <c r="E705" s="280">
        <v>2.0</v>
      </c>
      <c r="F705" s="210"/>
      <c r="G705" s="210"/>
      <c r="H705" s="210"/>
      <c r="I705" s="210"/>
      <c r="J705" s="210"/>
      <c r="K705" s="210"/>
      <c r="L705" s="210"/>
      <c r="M705" s="210"/>
      <c r="N705" s="210"/>
      <c r="O705" s="210"/>
      <c r="P705" s="210"/>
      <c r="Q705" s="210"/>
      <c r="R705" s="210"/>
      <c r="S705" s="210"/>
      <c r="T705" s="210"/>
      <c r="U705" s="210"/>
      <c r="V705" s="210"/>
      <c r="W705" s="210"/>
      <c r="X705" s="210"/>
      <c r="Y705" s="210"/>
    </row>
    <row r="706">
      <c r="A706" s="205" t="s">
        <v>555</v>
      </c>
      <c r="B706" s="205" t="s">
        <v>5384</v>
      </c>
      <c r="C706" s="280">
        <v>35.0</v>
      </c>
      <c r="D706" s="280">
        <v>4.0</v>
      </c>
      <c r="E706" s="280">
        <v>6.0</v>
      </c>
      <c r="F706" s="210"/>
      <c r="G706" s="210"/>
      <c r="H706" s="210"/>
      <c r="I706" s="210"/>
      <c r="J706" s="210"/>
      <c r="K706" s="210"/>
      <c r="L706" s="210"/>
      <c r="M706" s="210"/>
      <c r="N706" s="210"/>
      <c r="O706" s="210"/>
      <c r="P706" s="210"/>
      <c r="Q706" s="210"/>
      <c r="R706" s="210"/>
      <c r="S706" s="210"/>
      <c r="T706" s="210"/>
      <c r="U706" s="210"/>
      <c r="V706" s="210"/>
      <c r="W706" s="210"/>
      <c r="X706" s="210"/>
      <c r="Y706" s="210"/>
    </row>
    <row r="707">
      <c r="A707" s="205" t="s">
        <v>555</v>
      </c>
      <c r="B707" s="205" t="s">
        <v>5385</v>
      </c>
      <c r="C707" s="280">
        <v>122.0</v>
      </c>
      <c r="D707" s="280">
        <v>7.0</v>
      </c>
      <c r="E707" s="280">
        <v>19.0</v>
      </c>
      <c r="F707" s="210"/>
      <c r="G707" s="210"/>
      <c r="H707" s="210"/>
      <c r="I707" s="210"/>
      <c r="J707" s="210"/>
      <c r="K707" s="210"/>
      <c r="L707" s="210"/>
      <c r="M707" s="210"/>
      <c r="N707" s="210"/>
      <c r="O707" s="210"/>
      <c r="P707" s="210"/>
      <c r="Q707" s="210"/>
      <c r="R707" s="210"/>
      <c r="S707" s="210"/>
      <c r="T707" s="210"/>
      <c r="U707" s="210"/>
      <c r="V707" s="210"/>
      <c r="W707" s="210"/>
      <c r="X707" s="210"/>
      <c r="Y707" s="210"/>
    </row>
    <row r="708">
      <c r="A708" s="205" t="s">
        <v>555</v>
      </c>
      <c r="B708" s="205" t="s">
        <v>5386</v>
      </c>
      <c r="C708" s="280">
        <v>106.0</v>
      </c>
      <c r="D708" s="280">
        <v>6.0</v>
      </c>
      <c r="E708" s="280">
        <v>15.0</v>
      </c>
      <c r="F708" s="210"/>
      <c r="G708" s="210"/>
      <c r="H708" s="210"/>
      <c r="I708" s="210"/>
      <c r="J708" s="210"/>
      <c r="K708" s="210"/>
      <c r="L708" s="210"/>
      <c r="M708" s="210"/>
      <c r="N708" s="210"/>
      <c r="O708" s="210"/>
      <c r="P708" s="210"/>
      <c r="Q708" s="210"/>
      <c r="R708" s="210"/>
      <c r="S708" s="210"/>
      <c r="T708" s="210"/>
      <c r="U708" s="210"/>
      <c r="V708" s="210"/>
      <c r="W708" s="210"/>
      <c r="X708" s="210"/>
      <c r="Y708" s="210"/>
    </row>
    <row r="709">
      <c r="A709" s="205" t="s">
        <v>555</v>
      </c>
      <c r="B709" s="205" t="s">
        <v>5387</v>
      </c>
      <c r="C709" s="280">
        <v>99.0</v>
      </c>
      <c r="D709" s="280">
        <v>6.0</v>
      </c>
      <c r="E709" s="280">
        <v>16.0</v>
      </c>
      <c r="F709" s="210"/>
      <c r="G709" s="210"/>
      <c r="H709" s="210"/>
      <c r="I709" s="210"/>
      <c r="J709" s="210"/>
      <c r="K709" s="210"/>
      <c r="L709" s="210"/>
      <c r="M709" s="210"/>
      <c r="N709" s="210"/>
      <c r="O709" s="210"/>
      <c r="P709" s="210"/>
      <c r="Q709" s="210"/>
      <c r="R709" s="210"/>
      <c r="S709" s="210"/>
      <c r="T709" s="210"/>
      <c r="U709" s="210"/>
      <c r="V709" s="210"/>
      <c r="W709" s="210"/>
      <c r="X709" s="210"/>
      <c r="Y709" s="210"/>
    </row>
    <row r="710">
      <c r="A710" s="205" t="s">
        <v>555</v>
      </c>
      <c r="B710" s="205" t="s">
        <v>5388</v>
      </c>
      <c r="C710" s="280">
        <v>180.0</v>
      </c>
      <c r="D710" s="280">
        <v>3.0</v>
      </c>
      <c r="E710" s="280">
        <v>50.0</v>
      </c>
      <c r="F710" s="210"/>
      <c r="G710" s="210"/>
      <c r="H710" s="210"/>
      <c r="I710" s="210"/>
      <c r="J710" s="210"/>
      <c r="K710" s="210"/>
      <c r="L710" s="210"/>
      <c r="M710" s="210"/>
      <c r="N710" s="210"/>
      <c r="O710" s="210"/>
      <c r="P710" s="210"/>
      <c r="Q710" s="210"/>
      <c r="R710" s="210"/>
      <c r="S710" s="210"/>
      <c r="T710" s="210"/>
      <c r="U710" s="210"/>
      <c r="V710" s="210"/>
      <c r="W710" s="210"/>
      <c r="X710" s="210"/>
      <c r="Y710" s="210"/>
    </row>
    <row r="711">
      <c r="A711" s="205" t="s">
        <v>555</v>
      </c>
      <c r="B711" s="205" t="s">
        <v>5391</v>
      </c>
      <c r="C711" s="280">
        <v>367.0</v>
      </c>
      <c r="D711" s="280">
        <v>4.0</v>
      </c>
      <c r="E711" s="280">
        <v>83.0</v>
      </c>
      <c r="F711" s="210"/>
      <c r="G711" s="210"/>
      <c r="H711" s="210"/>
      <c r="I711" s="210"/>
      <c r="J711" s="210"/>
      <c r="K711" s="210"/>
      <c r="L711" s="210"/>
      <c r="M711" s="210"/>
      <c r="N711" s="210"/>
      <c r="O711" s="210"/>
      <c r="P711" s="210"/>
      <c r="Q711" s="210"/>
      <c r="R711" s="210"/>
      <c r="S711" s="210"/>
      <c r="T711" s="210"/>
      <c r="U711" s="210"/>
      <c r="V711" s="210"/>
      <c r="W711" s="210"/>
      <c r="X711" s="210"/>
      <c r="Y711" s="210"/>
    </row>
    <row r="712">
      <c r="A712" s="205" t="s">
        <v>555</v>
      </c>
      <c r="B712" s="205" t="s">
        <v>5392</v>
      </c>
      <c r="C712" s="280">
        <v>71.0</v>
      </c>
      <c r="D712" s="280">
        <v>1.0</v>
      </c>
      <c r="E712" s="280">
        <v>21.0</v>
      </c>
      <c r="F712" s="210"/>
      <c r="G712" s="210"/>
      <c r="H712" s="210"/>
      <c r="I712" s="210"/>
      <c r="J712" s="210"/>
      <c r="K712" s="210"/>
      <c r="L712" s="210"/>
      <c r="M712" s="210"/>
      <c r="N712" s="210"/>
      <c r="O712" s="210"/>
      <c r="P712" s="210"/>
      <c r="Q712" s="210"/>
      <c r="R712" s="210"/>
      <c r="S712" s="210"/>
      <c r="T712" s="210"/>
      <c r="U712" s="210"/>
      <c r="V712" s="210"/>
      <c r="W712" s="210"/>
      <c r="X712" s="210"/>
      <c r="Y712" s="210"/>
    </row>
    <row r="713">
      <c r="A713" s="205" t="s">
        <v>96</v>
      </c>
      <c r="B713" s="205" t="s">
        <v>5383</v>
      </c>
      <c r="C713" s="280">
        <v>5.0</v>
      </c>
      <c r="D713" s="280">
        <v>1.0</v>
      </c>
      <c r="E713" s="280">
        <v>2.0</v>
      </c>
      <c r="F713" s="210"/>
      <c r="G713" s="210"/>
      <c r="H713" s="210"/>
      <c r="I713" s="210"/>
      <c r="J713" s="210"/>
      <c r="K713" s="210"/>
      <c r="L713" s="210"/>
      <c r="M713" s="210"/>
      <c r="N713" s="210"/>
      <c r="O713" s="210"/>
      <c r="P713" s="210"/>
      <c r="Q713" s="210"/>
      <c r="R713" s="210"/>
      <c r="S713" s="210"/>
      <c r="T713" s="210"/>
      <c r="U713" s="210"/>
      <c r="V713" s="210"/>
      <c r="W713" s="210"/>
      <c r="X713" s="210"/>
      <c r="Y713" s="210"/>
    </row>
    <row r="714">
      <c r="A714" s="205" t="s">
        <v>96</v>
      </c>
      <c r="B714" s="205" t="s">
        <v>5384</v>
      </c>
      <c r="C714" s="280">
        <v>51.0</v>
      </c>
      <c r="D714" s="280">
        <v>2.0</v>
      </c>
      <c r="E714" s="280">
        <v>13.0</v>
      </c>
      <c r="F714" s="210"/>
      <c r="G714" s="210"/>
      <c r="H714" s="210"/>
      <c r="I714" s="210"/>
      <c r="J714" s="210"/>
      <c r="K714" s="210"/>
      <c r="L714" s="210"/>
      <c r="M714" s="210"/>
      <c r="N714" s="210"/>
      <c r="O714" s="210"/>
      <c r="P714" s="210"/>
      <c r="Q714" s="210"/>
      <c r="R714" s="210"/>
      <c r="S714" s="210"/>
      <c r="T714" s="210"/>
      <c r="U714" s="210"/>
      <c r="V714" s="210"/>
      <c r="W714" s="210"/>
      <c r="X714" s="210"/>
      <c r="Y714" s="210"/>
    </row>
    <row r="715">
      <c r="A715" s="205" t="s">
        <v>96</v>
      </c>
      <c r="B715" s="205" t="s">
        <v>5385</v>
      </c>
      <c r="C715" s="280">
        <v>43.0</v>
      </c>
      <c r="D715" s="280">
        <v>7.0</v>
      </c>
      <c r="E715" s="280">
        <v>14.0</v>
      </c>
      <c r="F715" s="210"/>
      <c r="G715" s="210"/>
      <c r="H715" s="210"/>
      <c r="I715" s="210"/>
      <c r="J715" s="210"/>
      <c r="K715" s="210"/>
      <c r="L715" s="210"/>
      <c r="M715" s="210"/>
      <c r="N715" s="210"/>
      <c r="O715" s="210"/>
      <c r="P715" s="210"/>
      <c r="Q715" s="210"/>
      <c r="R715" s="210"/>
      <c r="S715" s="210"/>
      <c r="T715" s="210"/>
      <c r="U715" s="210"/>
      <c r="V715" s="210"/>
      <c r="W715" s="210"/>
      <c r="X715" s="210"/>
      <c r="Y715" s="210"/>
    </row>
    <row r="716">
      <c r="A716" s="205" t="s">
        <v>96</v>
      </c>
      <c r="B716" s="205" t="s">
        <v>5386</v>
      </c>
      <c r="C716" s="280">
        <v>77.0</v>
      </c>
      <c r="D716" s="280">
        <v>5.0</v>
      </c>
      <c r="E716" s="280">
        <v>17.0</v>
      </c>
      <c r="F716" s="210"/>
      <c r="G716" s="210"/>
      <c r="H716" s="210"/>
      <c r="I716" s="210"/>
      <c r="J716" s="210"/>
      <c r="K716" s="210"/>
      <c r="L716" s="210"/>
      <c r="M716" s="210"/>
      <c r="N716" s="210"/>
      <c r="O716" s="210"/>
      <c r="P716" s="210"/>
      <c r="Q716" s="210"/>
      <c r="R716" s="210"/>
      <c r="S716" s="210"/>
      <c r="T716" s="210"/>
      <c r="U716" s="210"/>
      <c r="V716" s="210"/>
      <c r="W716" s="210"/>
      <c r="X716" s="210"/>
      <c r="Y716" s="210"/>
    </row>
    <row r="717">
      <c r="A717" s="205" t="s">
        <v>96</v>
      </c>
      <c r="B717" s="205" t="s">
        <v>5387</v>
      </c>
      <c r="C717" s="280">
        <v>31.0</v>
      </c>
      <c r="D717" s="280">
        <v>3.0</v>
      </c>
      <c r="E717" s="280">
        <v>7.0</v>
      </c>
      <c r="F717" s="210"/>
      <c r="G717" s="210"/>
      <c r="H717" s="210"/>
      <c r="I717" s="210"/>
      <c r="J717" s="210"/>
      <c r="K717" s="210"/>
      <c r="L717" s="210"/>
      <c r="M717" s="210"/>
      <c r="N717" s="210"/>
      <c r="O717" s="210"/>
      <c r="P717" s="210"/>
      <c r="Q717" s="210"/>
      <c r="R717" s="210"/>
      <c r="S717" s="210"/>
      <c r="T717" s="210"/>
      <c r="U717" s="210"/>
      <c r="V717" s="210"/>
      <c r="W717" s="210"/>
      <c r="X717" s="210"/>
      <c r="Y717" s="210"/>
    </row>
    <row r="718">
      <c r="A718" s="205" t="s">
        <v>96</v>
      </c>
      <c r="B718" s="205" t="s">
        <v>5388</v>
      </c>
      <c r="C718" s="280">
        <v>66.0</v>
      </c>
      <c r="D718" s="280">
        <v>4.0</v>
      </c>
      <c r="E718" s="280">
        <v>15.0</v>
      </c>
      <c r="F718" s="210"/>
      <c r="G718" s="210"/>
      <c r="H718" s="210"/>
      <c r="I718" s="210"/>
      <c r="J718" s="210"/>
      <c r="K718" s="210"/>
      <c r="L718" s="210"/>
      <c r="M718" s="210"/>
      <c r="N718" s="210"/>
      <c r="O718" s="210"/>
      <c r="P718" s="210"/>
      <c r="Q718" s="210"/>
      <c r="R718" s="210"/>
      <c r="S718" s="210"/>
      <c r="T718" s="210"/>
      <c r="U718" s="210"/>
      <c r="V718" s="210"/>
      <c r="W718" s="210"/>
      <c r="X718" s="210"/>
      <c r="Y718" s="210"/>
    </row>
    <row r="719">
      <c r="A719" s="205" t="s">
        <v>96</v>
      </c>
      <c r="B719" s="205" t="s">
        <v>5391</v>
      </c>
      <c r="C719" s="280">
        <v>59.0</v>
      </c>
      <c r="D719" s="280">
        <v>2.0</v>
      </c>
      <c r="E719" s="280">
        <v>16.0</v>
      </c>
      <c r="F719" s="210"/>
      <c r="G719" s="210"/>
      <c r="H719" s="210"/>
      <c r="I719" s="210"/>
      <c r="J719" s="210"/>
      <c r="K719" s="210"/>
      <c r="L719" s="210"/>
      <c r="M719" s="210"/>
      <c r="N719" s="210"/>
      <c r="O719" s="210"/>
      <c r="P719" s="210"/>
      <c r="Q719" s="210"/>
      <c r="R719" s="210"/>
      <c r="S719" s="210"/>
      <c r="T719" s="210"/>
      <c r="U719" s="210"/>
      <c r="V719" s="210"/>
      <c r="W719" s="210"/>
      <c r="X719" s="210"/>
      <c r="Y719" s="210"/>
    </row>
    <row r="720">
      <c r="A720" s="205" t="s">
        <v>96</v>
      </c>
      <c r="B720" s="205" t="s">
        <v>5392</v>
      </c>
      <c r="C720" s="280">
        <v>24.0</v>
      </c>
      <c r="D720" s="280">
        <v>4.0</v>
      </c>
      <c r="E720" s="280">
        <v>7.0</v>
      </c>
      <c r="F720" s="210"/>
      <c r="G720" s="210"/>
      <c r="H720" s="210"/>
      <c r="I720" s="210"/>
      <c r="J720" s="210"/>
      <c r="K720" s="210"/>
      <c r="L720" s="210"/>
      <c r="M720" s="210"/>
      <c r="N720" s="210"/>
      <c r="O720" s="210"/>
      <c r="P720" s="210"/>
      <c r="Q720" s="210"/>
      <c r="R720" s="210"/>
      <c r="S720" s="210"/>
      <c r="T720" s="210"/>
      <c r="U720" s="210"/>
      <c r="V720" s="210"/>
      <c r="W720" s="210"/>
      <c r="X720" s="210"/>
      <c r="Y720" s="210"/>
    </row>
    <row r="721">
      <c r="A721" s="205" t="s">
        <v>96</v>
      </c>
      <c r="B721" s="205" t="s">
        <v>5389</v>
      </c>
      <c r="C721" s="280">
        <v>63.0</v>
      </c>
      <c r="D721" s="280">
        <v>3.0</v>
      </c>
      <c r="E721" s="280">
        <v>13.0</v>
      </c>
      <c r="F721" s="210"/>
      <c r="G721" s="210"/>
      <c r="H721" s="210"/>
      <c r="I721" s="210"/>
      <c r="J721" s="210"/>
      <c r="K721" s="210"/>
      <c r="L721" s="210"/>
      <c r="M721" s="210"/>
      <c r="N721" s="210"/>
      <c r="O721" s="210"/>
      <c r="P721" s="210"/>
      <c r="Q721" s="210"/>
      <c r="R721" s="210"/>
      <c r="S721" s="210"/>
      <c r="T721" s="210"/>
      <c r="U721" s="210"/>
      <c r="V721" s="210"/>
      <c r="W721" s="210"/>
      <c r="X721" s="210"/>
      <c r="Y721" s="210"/>
    </row>
    <row r="722">
      <c r="A722" s="205" t="s">
        <v>777</v>
      </c>
      <c r="B722" s="205" t="s">
        <v>5383</v>
      </c>
      <c r="C722" s="280">
        <v>11.0</v>
      </c>
      <c r="D722" s="280">
        <v>1.0</v>
      </c>
      <c r="E722" s="280">
        <v>2.0</v>
      </c>
      <c r="F722" s="210"/>
      <c r="G722" s="210"/>
      <c r="H722" s="210"/>
      <c r="I722" s="210"/>
      <c r="J722" s="210"/>
      <c r="K722" s="210"/>
      <c r="L722" s="210"/>
      <c r="M722" s="210"/>
      <c r="N722" s="210"/>
      <c r="O722" s="210"/>
      <c r="P722" s="210"/>
      <c r="Q722" s="210"/>
      <c r="R722" s="210"/>
      <c r="S722" s="210"/>
      <c r="T722" s="210"/>
      <c r="U722" s="210"/>
      <c r="V722" s="210"/>
      <c r="W722" s="210"/>
      <c r="X722" s="210"/>
      <c r="Y722" s="210"/>
    </row>
    <row r="723">
      <c r="A723" s="205" t="s">
        <v>777</v>
      </c>
      <c r="B723" s="205" t="s">
        <v>5384</v>
      </c>
      <c r="C723" s="280">
        <v>38.0</v>
      </c>
      <c r="D723" s="280">
        <v>5.0</v>
      </c>
      <c r="E723" s="280">
        <v>7.0</v>
      </c>
      <c r="F723" s="210"/>
      <c r="G723" s="210"/>
      <c r="H723" s="210"/>
      <c r="I723" s="210"/>
      <c r="J723" s="210"/>
      <c r="K723" s="210"/>
      <c r="L723" s="210"/>
      <c r="M723" s="210"/>
      <c r="N723" s="210"/>
      <c r="O723" s="210"/>
      <c r="P723" s="210"/>
      <c r="Q723" s="210"/>
      <c r="R723" s="210"/>
      <c r="S723" s="210"/>
      <c r="T723" s="210"/>
      <c r="U723" s="210"/>
      <c r="V723" s="210"/>
      <c r="W723" s="210"/>
      <c r="X723" s="210"/>
      <c r="Y723" s="210"/>
    </row>
    <row r="724">
      <c r="A724" s="205" t="s">
        <v>777</v>
      </c>
      <c r="B724" s="205" t="s">
        <v>5385</v>
      </c>
      <c r="C724" s="280">
        <v>35.0</v>
      </c>
      <c r="D724" s="280">
        <v>5.0</v>
      </c>
      <c r="E724" s="280">
        <v>7.0</v>
      </c>
      <c r="F724" s="210"/>
      <c r="G724" s="210"/>
      <c r="H724" s="210"/>
      <c r="I724" s="210"/>
      <c r="J724" s="210"/>
      <c r="K724" s="210"/>
      <c r="L724" s="210"/>
      <c r="M724" s="210"/>
      <c r="N724" s="210"/>
      <c r="O724" s="210"/>
      <c r="P724" s="210"/>
      <c r="Q724" s="210"/>
      <c r="R724" s="210"/>
      <c r="S724" s="210"/>
      <c r="T724" s="210"/>
      <c r="U724" s="210"/>
      <c r="V724" s="210"/>
      <c r="W724" s="210"/>
      <c r="X724" s="210"/>
      <c r="Y724" s="210"/>
    </row>
    <row r="725">
      <c r="A725" s="205" t="s">
        <v>777</v>
      </c>
      <c r="B725" s="205" t="s">
        <v>5386</v>
      </c>
      <c r="C725" s="280">
        <v>21.0</v>
      </c>
      <c r="D725" s="280">
        <v>3.0</v>
      </c>
      <c r="E725" s="280">
        <v>5.0</v>
      </c>
      <c r="F725" s="210"/>
      <c r="G725" s="210"/>
      <c r="H725" s="210"/>
      <c r="I725" s="210"/>
      <c r="J725" s="210"/>
      <c r="K725" s="210"/>
      <c r="L725" s="210"/>
      <c r="M725" s="210"/>
      <c r="N725" s="210"/>
      <c r="O725" s="210"/>
      <c r="P725" s="210"/>
      <c r="Q725" s="210"/>
      <c r="R725" s="210"/>
      <c r="S725" s="210"/>
      <c r="T725" s="210"/>
      <c r="U725" s="210"/>
      <c r="V725" s="210"/>
      <c r="W725" s="210"/>
      <c r="X725" s="210"/>
      <c r="Y725" s="210"/>
    </row>
    <row r="726">
      <c r="A726" s="205" t="s">
        <v>777</v>
      </c>
      <c r="B726" s="205" t="s">
        <v>5387</v>
      </c>
      <c r="C726" s="280">
        <v>171.0</v>
      </c>
      <c r="D726" s="280">
        <v>3.0</v>
      </c>
      <c r="E726" s="280">
        <v>29.0</v>
      </c>
      <c r="F726" s="210"/>
      <c r="G726" s="210"/>
      <c r="H726" s="210"/>
      <c r="I726" s="210"/>
      <c r="J726" s="210"/>
      <c r="K726" s="210"/>
      <c r="L726" s="210"/>
      <c r="M726" s="210"/>
      <c r="N726" s="210"/>
      <c r="O726" s="210"/>
      <c r="P726" s="210"/>
      <c r="Q726" s="210"/>
      <c r="R726" s="210"/>
      <c r="S726" s="210"/>
      <c r="T726" s="210"/>
      <c r="U726" s="210"/>
      <c r="V726" s="210"/>
      <c r="W726" s="210"/>
      <c r="X726" s="210"/>
      <c r="Y726" s="210"/>
    </row>
    <row r="727">
      <c r="A727" s="205" t="s">
        <v>777</v>
      </c>
      <c r="B727" s="205" t="s">
        <v>5388</v>
      </c>
      <c r="C727" s="280">
        <v>39.0</v>
      </c>
      <c r="D727" s="280">
        <v>2.0</v>
      </c>
      <c r="E727" s="280">
        <v>10.0</v>
      </c>
      <c r="F727" s="210"/>
      <c r="G727" s="210"/>
      <c r="H727" s="210"/>
      <c r="I727" s="210"/>
      <c r="J727" s="210"/>
      <c r="K727" s="210"/>
      <c r="L727" s="210"/>
      <c r="M727" s="210"/>
      <c r="N727" s="210"/>
      <c r="O727" s="210"/>
      <c r="P727" s="210"/>
      <c r="Q727" s="210"/>
      <c r="R727" s="210"/>
      <c r="S727" s="210"/>
      <c r="T727" s="210"/>
      <c r="U727" s="210"/>
      <c r="V727" s="210"/>
      <c r="W727" s="210"/>
      <c r="X727" s="210"/>
      <c r="Y727" s="210"/>
    </row>
    <row r="728">
      <c r="A728" s="205" t="s">
        <v>777</v>
      </c>
      <c r="B728" s="205" t="s">
        <v>5391</v>
      </c>
      <c r="C728" s="280">
        <v>38.0</v>
      </c>
      <c r="D728" s="280">
        <v>2.0</v>
      </c>
      <c r="E728" s="280">
        <v>16.0</v>
      </c>
      <c r="F728" s="210"/>
      <c r="G728" s="210"/>
      <c r="H728" s="210"/>
      <c r="I728" s="210"/>
      <c r="J728" s="210"/>
      <c r="K728" s="210"/>
      <c r="L728" s="210"/>
      <c r="M728" s="210"/>
      <c r="N728" s="210"/>
      <c r="O728" s="210"/>
      <c r="P728" s="210"/>
      <c r="Q728" s="210"/>
      <c r="R728" s="210"/>
      <c r="S728" s="210"/>
      <c r="T728" s="210"/>
      <c r="U728" s="210"/>
      <c r="V728" s="210"/>
      <c r="W728" s="210"/>
      <c r="X728" s="210"/>
      <c r="Y728" s="210"/>
    </row>
    <row r="729">
      <c r="A729" s="205" t="s">
        <v>777</v>
      </c>
      <c r="B729" s="205" t="s">
        <v>5392</v>
      </c>
      <c r="C729" s="280">
        <v>255.0</v>
      </c>
      <c r="D729" s="280">
        <v>2.0</v>
      </c>
      <c r="E729" s="280">
        <v>48.0</v>
      </c>
      <c r="F729" s="210"/>
      <c r="G729" s="210"/>
      <c r="H729" s="210"/>
      <c r="I729" s="210"/>
      <c r="J729" s="210"/>
      <c r="K729" s="210"/>
      <c r="L729" s="210"/>
      <c r="M729" s="210"/>
      <c r="N729" s="210"/>
      <c r="O729" s="210"/>
      <c r="P729" s="210"/>
      <c r="Q729" s="210"/>
      <c r="R729" s="210"/>
      <c r="S729" s="210"/>
      <c r="T729" s="210"/>
      <c r="U729" s="210"/>
      <c r="V729" s="210"/>
      <c r="W729" s="210"/>
      <c r="X729" s="210"/>
      <c r="Y729" s="210"/>
    </row>
    <row r="730">
      <c r="A730" s="205" t="s">
        <v>345</v>
      </c>
      <c r="B730" s="205" t="s">
        <v>5392</v>
      </c>
      <c r="C730" s="280">
        <v>13.0</v>
      </c>
      <c r="D730" s="280">
        <v>1.0</v>
      </c>
      <c r="E730" s="280">
        <v>4.0</v>
      </c>
      <c r="F730" s="210"/>
      <c r="G730" s="210"/>
      <c r="H730" s="210"/>
      <c r="I730" s="210"/>
      <c r="J730" s="210"/>
      <c r="K730" s="210"/>
      <c r="L730" s="210"/>
      <c r="M730" s="210"/>
      <c r="N730" s="210"/>
      <c r="O730" s="210"/>
      <c r="P730" s="210"/>
      <c r="Q730" s="210"/>
      <c r="R730" s="210"/>
      <c r="S730" s="210"/>
      <c r="T730" s="210"/>
      <c r="U730" s="210"/>
      <c r="V730" s="210"/>
      <c r="W730" s="210"/>
      <c r="X730" s="210"/>
      <c r="Y730" s="210"/>
    </row>
    <row r="731">
      <c r="A731" s="205" t="s">
        <v>346</v>
      </c>
      <c r="B731" s="205" t="s">
        <v>5384</v>
      </c>
      <c r="C731" s="280">
        <v>38.0</v>
      </c>
      <c r="D731" s="280">
        <v>1.0</v>
      </c>
      <c r="E731" s="280">
        <v>5.0</v>
      </c>
      <c r="F731" s="210"/>
      <c r="G731" s="210"/>
      <c r="H731" s="210"/>
      <c r="I731" s="210"/>
      <c r="J731" s="210"/>
      <c r="K731" s="210"/>
      <c r="L731" s="210"/>
      <c r="M731" s="210"/>
      <c r="N731" s="210"/>
      <c r="O731" s="210"/>
      <c r="P731" s="210"/>
      <c r="Q731" s="210"/>
      <c r="R731" s="210"/>
      <c r="S731" s="210"/>
      <c r="T731" s="210"/>
      <c r="U731" s="210"/>
      <c r="V731" s="210"/>
      <c r="W731" s="210"/>
      <c r="X731" s="210"/>
      <c r="Y731" s="210"/>
    </row>
    <row r="732">
      <c r="A732" s="205" t="s">
        <v>346</v>
      </c>
      <c r="B732" s="205" t="s">
        <v>5385</v>
      </c>
      <c r="C732" s="280">
        <v>4.0</v>
      </c>
      <c r="D732" s="280">
        <v>1.0</v>
      </c>
      <c r="E732" s="280">
        <v>2.0</v>
      </c>
      <c r="F732" s="210"/>
      <c r="G732" s="210"/>
      <c r="H732" s="210"/>
      <c r="I732" s="210"/>
      <c r="J732" s="210"/>
      <c r="K732" s="210"/>
      <c r="L732" s="210"/>
      <c r="M732" s="210"/>
      <c r="N732" s="210"/>
      <c r="O732" s="210"/>
      <c r="P732" s="210"/>
      <c r="Q732" s="210"/>
      <c r="R732" s="210"/>
      <c r="S732" s="210"/>
      <c r="T732" s="210"/>
      <c r="U732" s="210"/>
      <c r="V732" s="210"/>
      <c r="W732" s="210"/>
      <c r="X732" s="210"/>
      <c r="Y732" s="210"/>
    </row>
    <row r="733">
      <c r="A733" s="205" t="s">
        <v>346</v>
      </c>
      <c r="B733" s="205" t="s">
        <v>5386</v>
      </c>
      <c r="C733" s="280">
        <v>9.0</v>
      </c>
      <c r="D733" s="280">
        <v>1.0</v>
      </c>
      <c r="E733" s="280">
        <v>0.0</v>
      </c>
      <c r="F733" s="210"/>
      <c r="G733" s="210"/>
      <c r="H733" s="210"/>
      <c r="I733" s="210"/>
      <c r="J733" s="210"/>
      <c r="K733" s="210"/>
      <c r="L733" s="210"/>
      <c r="M733" s="210"/>
      <c r="N733" s="210"/>
      <c r="O733" s="210"/>
      <c r="P733" s="210"/>
      <c r="Q733" s="210"/>
      <c r="R733" s="210"/>
      <c r="S733" s="210"/>
      <c r="T733" s="210"/>
      <c r="U733" s="210"/>
      <c r="V733" s="210"/>
      <c r="W733" s="210"/>
      <c r="X733" s="210"/>
      <c r="Y733" s="210"/>
    </row>
    <row r="734">
      <c r="A734" s="205" t="s">
        <v>346</v>
      </c>
      <c r="B734" s="205" t="s">
        <v>5387</v>
      </c>
      <c r="C734" s="280">
        <v>42.0</v>
      </c>
      <c r="D734" s="280">
        <v>3.0</v>
      </c>
      <c r="E734" s="280">
        <v>8.0</v>
      </c>
      <c r="F734" s="210"/>
      <c r="G734" s="210"/>
      <c r="H734" s="210"/>
      <c r="I734" s="210"/>
      <c r="J734" s="210"/>
      <c r="K734" s="210"/>
      <c r="L734" s="210"/>
      <c r="M734" s="210"/>
      <c r="N734" s="210"/>
      <c r="O734" s="210"/>
      <c r="P734" s="210"/>
      <c r="Q734" s="210"/>
      <c r="R734" s="210"/>
      <c r="S734" s="210"/>
      <c r="T734" s="210"/>
      <c r="U734" s="210"/>
      <c r="V734" s="210"/>
      <c r="W734" s="210"/>
      <c r="X734" s="210"/>
      <c r="Y734" s="210"/>
    </row>
    <row r="735">
      <c r="A735" s="205" t="s">
        <v>346</v>
      </c>
      <c r="B735" s="205" t="s">
        <v>5391</v>
      </c>
      <c r="C735" s="280">
        <v>227.0</v>
      </c>
      <c r="D735" s="280">
        <v>3.0</v>
      </c>
      <c r="E735" s="280">
        <v>25.0</v>
      </c>
      <c r="F735" s="210"/>
      <c r="G735" s="210"/>
      <c r="H735" s="210"/>
      <c r="I735" s="210"/>
      <c r="J735" s="210"/>
      <c r="K735" s="210"/>
      <c r="L735" s="210"/>
      <c r="M735" s="210"/>
      <c r="N735" s="210"/>
      <c r="O735" s="210"/>
      <c r="P735" s="210"/>
      <c r="Q735" s="210"/>
      <c r="R735" s="210"/>
      <c r="S735" s="210"/>
      <c r="T735" s="210"/>
      <c r="U735" s="210"/>
      <c r="V735" s="210"/>
      <c r="W735" s="210"/>
      <c r="X735" s="210"/>
      <c r="Y735" s="210"/>
    </row>
    <row r="736">
      <c r="A736" s="205" t="s">
        <v>346</v>
      </c>
      <c r="B736" s="205" t="s">
        <v>5392</v>
      </c>
      <c r="C736" s="280">
        <v>7.0</v>
      </c>
      <c r="D736" s="280">
        <v>1.0</v>
      </c>
      <c r="E736" s="280">
        <v>1.0</v>
      </c>
      <c r="F736" s="210"/>
      <c r="G736" s="210"/>
      <c r="H736" s="210"/>
      <c r="I736" s="210"/>
      <c r="J736" s="210"/>
      <c r="K736" s="210"/>
      <c r="L736" s="210"/>
      <c r="M736" s="210"/>
      <c r="N736" s="210"/>
      <c r="O736" s="210"/>
      <c r="P736" s="210"/>
      <c r="Q736" s="210"/>
      <c r="R736" s="210"/>
      <c r="S736" s="210"/>
      <c r="T736" s="210"/>
      <c r="U736" s="210"/>
      <c r="V736" s="210"/>
      <c r="W736" s="210"/>
      <c r="X736" s="210"/>
      <c r="Y736" s="210"/>
    </row>
    <row r="737">
      <c r="A737" s="205" t="s">
        <v>346</v>
      </c>
      <c r="B737" s="205" t="s">
        <v>5389</v>
      </c>
      <c r="C737" s="280">
        <v>173.0</v>
      </c>
      <c r="D737" s="280">
        <v>1.0</v>
      </c>
      <c r="E737" s="280">
        <v>25.0</v>
      </c>
      <c r="F737" s="210"/>
      <c r="G737" s="210"/>
      <c r="H737" s="210"/>
      <c r="I737" s="210"/>
      <c r="J737" s="210"/>
      <c r="K737" s="210"/>
      <c r="L737" s="210"/>
      <c r="M737" s="210"/>
      <c r="N737" s="210"/>
      <c r="O737" s="210"/>
      <c r="P737" s="210"/>
      <c r="Q737" s="210"/>
      <c r="R737" s="210"/>
      <c r="S737" s="210"/>
      <c r="T737" s="210"/>
      <c r="U737" s="210"/>
      <c r="V737" s="210"/>
      <c r="W737" s="210"/>
      <c r="X737" s="210"/>
      <c r="Y737" s="210"/>
    </row>
    <row r="738">
      <c r="A738" s="205" t="s">
        <v>346</v>
      </c>
      <c r="B738" s="205" t="s">
        <v>5390</v>
      </c>
      <c r="C738" s="280">
        <v>258.0</v>
      </c>
      <c r="D738" s="280">
        <v>2.0</v>
      </c>
      <c r="E738" s="280">
        <v>27.0</v>
      </c>
      <c r="F738" s="210"/>
      <c r="G738" s="210"/>
      <c r="H738" s="210"/>
      <c r="I738" s="210"/>
      <c r="J738" s="210"/>
      <c r="K738" s="210"/>
      <c r="L738" s="210"/>
      <c r="M738" s="210"/>
      <c r="N738" s="210"/>
      <c r="O738" s="210"/>
      <c r="P738" s="210"/>
      <c r="Q738" s="210"/>
      <c r="R738" s="210"/>
      <c r="S738" s="210"/>
      <c r="T738" s="210"/>
      <c r="U738" s="210"/>
      <c r="V738" s="210"/>
      <c r="W738" s="210"/>
      <c r="X738" s="210"/>
      <c r="Y738" s="210"/>
    </row>
    <row r="739">
      <c r="A739" s="205" t="s">
        <v>347</v>
      </c>
      <c r="B739" s="205" t="s">
        <v>5383</v>
      </c>
      <c r="C739" s="280">
        <v>70.0</v>
      </c>
      <c r="D739" s="280">
        <v>1.0</v>
      </c>
      <c r="E739" s="280">
        <v>8.0</v>
      </c>
      <c r="F739" s="210"/>
      <c r="G739" s="210"/>
      <c r="H739" s="210"/>
      <c r="I739" s="210"/>
      <c r="J739" s="210"/>
      <c r="K739" s="210"/>
      <c r="L739" s="210"/>
      <c r="M739" s="210"/>
      <c r="N739" s="210"/>
      <c r="O739" s="210"/>
      <c r="P739" s="210"/>
      <c r="Q739" s="210"/>
      <c r="R739" s="210"/>
      <c r="S739" s="210"/>
      <c r="T739" s="210"/>
      <c r="U739" s="210"/>
      <c r="V739" s="210"/>
      <c r="W739" s="210"/>
      <c r="X739" s="210"/>
      <c r="Y739" s="210"/>
    </row>
    <row r="740">
      <c r="A740" s="205" t="s">
        <v>300</v>
      </c>
      <c r="B740" s="205" t="s">
        <v>5385</v>
      </c>
      <c r="C740" s="280">
        <v>58.0</v>
      </c>
      <c r="D740" s="280">
        <v>1.0</v>
      </c>
      <c r="E740" s="280">
        <v>2.0</v>
      </c>
      <c r="F740" s="210"/>
      <c r="G740" s="210"/>
      <c r="H740" s="210"/>
      <c r="I740" s="210"/>
      <c r="J740" s="210"/>
      <c r="K740" s="210"/>
      <c r="L740" s="210"/>
      <c r="M740" s="210"/>
      <c r="N740" s="210"/>
      <c r="O740" s="210"/>
      <c r="P740" s="210"/>
      <c r="Q740" s="210"/>
      <c r="R740" s="210"/>
      <c r="S740" s="210"/>
      <c r="T740" s="210"/>
      <c r="U740" s="210"/>
      <c r="V740" s="210"/>
      <c r="W740" s="210"/>
      <c r="X740" s="210"/>
      <c r="Y740" s="210"/>
    </row>
    <row r="741">
      <c r="A741" s="205" t="s">
        <v>300</v>
      </c>
      <c r="B741" s="205" t="s">
        <v>5386</v>
      </c>
      <c r="C741" s="280">
        <v>34.0</v>
      </c>
      <c r="D741" s="280">
        <v>1.0</v>
      </c>
      <c r="E741" s="280">
        <v>10.0</v>
      </c>
      <c r="F741" s="210"/>
      <c r="G741" s="210"/>
      <c r="H741" s="210"/>
      <c r="I741" s="210"/>
      <c r="J741" s="210"/>
      <c r="K741" s="210"/>
      <c r="L741" s="210"/>
      <c r="M741" s="210"/>
      <c r="N741" s="210"/>
      <c r="O741" s="210"/>
      <c r="P741" s="210"/>
      <c r="Q741" s="210"/>
      <c r="R741" s="210"/>
      <c r="S741" s="210"/>
      <c r="T741" s="210"/>
      <c r="U741" s="210"/>
      <c r="V741" s="210"/>
      <c r="W741" s="210"/>
      <c r="X741" s="210"/>
      <c r="Y741" s="210"/>
    </row>
    <row r="742">
      <c r="A742" s="205" t="s">
        <v>300</v>
      </c>
      <c r="B742" s="205" t="s">
        <v>5387</v>
      </c>
      <c r="C742" s="280">
        <v>10.0</v>
      </c>
      <c r="D742" s="280">
        <v>1.0</v>
      </c>
      <c r="E742" s="280">
        <v>1.0</v>
      </c>
      <c r="F742" s="210"/>
      <c r="G742" s="210"/>
      <c r="H742" s="210"/>
      <c r="I742" s="210"/>
      <c r="J742" s="210"/>
      <c r="K742" s="210"/>
      <c r="L742" s="210"/>
      <c r="M742" s="210"/>
      <c r="N742" s="210"/>
      <c r="O742" s="210"/>
      <c r="P742" s="210"/>
      <c r="Q742" s="210"/>
      <c r="R742" s="210"/>
      <c r="S742" s="210"/>
      <c r="T742" s="210"/>
      <c r="U742" s="210"/>
      <c r="V742" s="210"/>
      <c r="W742" s="210"/>
      <c r="X742" s="210"/>
      <c r="Y742" s="210"/>
    </row>
    <row r="743">
      <c r="A743" s="205" t="s">
        <v>300</v>
      </c>
      <c r="B743" s="205" t="s">
        <v>5388</v>
      </c>
      <c r="C743" s="280">
        <v>80.0</v>
      </c>
      <c r="D743" s="280">
        <v>2.0</v>
      </c>
      <c r="E743" s="280">
        <v>13.0</v>
      </c>
      <c r="F743" s="210"/>
      <c r="G743" s="210"/>
      <c r="H743" s="210"/>
      <c r="I743" s="210"/>
      <c r="J743" s="210"/>
      <c r="K743" s="210"/>
      <c r="L743" s="210"/>
      <c r="M743" s="210"/>
      <c r="N743" s="210"/>
      <c r="O743" s="210"/>
      <c r="P743" s="210"/>
      <c r="Q743" s="210"/>
      <c r="R743" s="210"/>
      <c r="S743" s="210"/>
      <c r="T743" s="210"/>
      <c r="U743" s="210"/>
      <c r="V743" s="210"/>
      <c r="W743" s="210"/>
      <c r="X743" s="210"/>
      <c r="Y743" s="210"/>
    </row>
    <row r="744">
      <c r="A744" s="205" t="s">
        <v>556</v>
      </c>
      <c r="B744" s="205" t="s">
        <v>5383</v>
      </c>
      <c r="C744" s="280">
        <v>9.0</v>
      </c>
      <c r="D744" s="280">
        <v>1.0</v>
      </c>
      <c r="E744" s="280">
        <v>3.0</v>
      </c>
      <c r="F744" s="210"/>
      <c r="G744" s="210"/>
      <c r="H744" s="210"/>
      <c r="I744" s="210"/>
      <c r="J744" s="210"/>
      <c r="K744" s="210"/>
      <c r="L744" s="210"/>
      <c r="M744" s="210"/>
      <c r="N744" s="210"/>
      <c r="O744" s="210"/>
      <c r="P744" s="210"/>
      <c r="Q744" s="210"/>
      <c r="R744" s="210"/>
      <c r="S744" s="210"/>
      <c r="T744" s="210"/>
      <c r="U744" s="210"/>
      <c r="V744" s="210"/>
      <c r="W744" s="210"/>
      <c r="X744" s="210"/>
      <c r="Y744" s="210"/>
    </row>
    <row r="745">
      <c r="A745" s="205" t="s">
        <v>556</v>
      </c>
      <c r="B745" s="205" t="s">
        <v>5384</v>
      </c>
      <c r="C745" s="280">
        <v>77.0</v>
      </c>
      <c r="D745" s="280">
        <v>2.0</v>
      </c>
      <c r="E745" s="280">
        <v>9.0</v>
      </c>
      <c r="F745" s="210"/>
      <c r="G745" s="210"/>
      <c r="H745" s="210"/>
      <c r="I745" s="210"/>
      <c r="J745" s="210"/>
      <c r="K745" s="210"/>
      <c r="L745" s="210"/>
      <c r="M745" s="210"/>
      <c r="N745" s="210"/>
      <c r="O745" s="210"/>
      <c r="P745" s="210"/>
      <c r="Q745" s="210"/>
      <c r="R745" s="210"/>
      <c r="S745" s="210"/>
      <c r="T745" s="210"/>
      <c r="U745" s="210"/>
      <c r="V745" s="210"/>
      <c r="W745" s="210"/>
      <c r="X745" s="210"/>
      <c r="Y745" s="210"/>
    </row>
    <row r="746">
      <c r="A746" s="205" t="s">
        <v>556</v>
      </c>
      <c r="B746" s="205" t="s">
        <v>5385</v>
      </c>
      <c r="C746" s="280">
        <v>33.0</v>
      </c>
      <c r="D746" s="280">
        <v>2.0</v>
      </c>
      <c r="E746" s="280">
        <v>4.0</v>
      </c>
      <c r="F746" s="210"/>
      <c r="G746" s="210"/>
      <c r="H746" s="210"/>
      <c r="I746" s="210"/>
      <c r="J746" s="210"/>
      <c r="K746" s="210"/>
      <c r="L746" s="210"/>
      <c r="M746" s="210"/>
      <c r="N746" s="210"/>
      <c r="O746" s="210"/>
      <c r="P746" s="210"/>
      <c r="Q746" s="210"/>
      <c r="R746" s="210"/>
      <c r="S746" s="210"/>
      <c r="T746" s="210"/>
      <c r="U746" s="210"/>
      <c r="V746" s="210"/>
      <c r="W746" s="210"/>
      <c r="X746" s="210"/>
      <c r="Y746" s="210"/>
    </row>
    <row r="747">
      <c r="A747" s="205" t="s">
        <v>556</v>
      </c>
      <c r="B747" s="205" t="s">
        <v>5386</v>
      </c>
      <c r="C747" s="280">
        <v>55.0</v>
      </c>
      <c r="D747" s="280">
        <v>4.0</v>
      </c>
      <c r="E747" s="280">
        <v>3.0</v>
      </c>
      <c r="F747" s="210"/>
      <c r="G747" s="210"/>
      <c r="H747" s="210"/>
      <c r="I747" s="210"/>
      <c r="J747" s="210"/>
      <c r="K747" s="210"/>
      <c r="L747" s="210"/>
      <c r="M747" s="210"/>
      <c r="N747" s="210"/>
      <c r="O747" s="210"/>
      <c r="P747" s="210"/>
      <c r="Q747" s="210"/>
      <c r="R747" s="210"/>
      <c r="S747" s="210"/>
      <c r="T747" s="210"/>
      <c r="U747" s="210"/>
      <c r="V747" s="210"/>
      <c r="W747" s="210"/>
      <c r="X747" s="210"/>
      <c r="Y747" s="210"/>
    </row>
    <row r="748">
      <c r="A748" s="205" t="s">
        <v>556</v>
      </c>
      <c r="B748" s="205" t="s">
        <v>5387</v>
      </c>
      <c r="C748" s="280">
        <v>43.0</v>
      </c>
      <c r="D748" s="280">
        <v>1.0</v>
      </c>
      <c r="E748" s="280">
        <v>8.0</v>
      </c>
      <c r="F748" s="210"/>
      <c r="G748" s="210"/>
      <c r="H748" s="210"/>
      <c r="I748" s="210"/>
      <c r="J748" s="210"/>
      <c r="K748" s="210"/>
      <c r="L748" s="210"/>
      <c r="M748" s="210"/>
      <c r="N748" s="210"/>
      <c r="O748" s="210"/>
      <c r="P748" s="210"/>
      <c r="Q748" s="210"/>
      <c r="R748" s="210"/>
      <c r="S748" s="210"/>
      <c r="T748" s="210"/>
      <c r="U748" s="210"/>
      <c r="V748" s="210"/>
      <c r="W748" s="210"/>
      <c r="X748" s="210"/>
      <c r="Y748" s="210"/>
    </row>
    <row r="749">
      <c r="A749" s="205" t="s">
        <v>556</v>
      </c>
      <c r="B749" s="205" t="s">
        <v>5388</v>
      </c>
      <c r="C749" s="280">
        <v>9.0</v>
      </c>
      <c r="D749" s="280">
        <v>2.0</v>
      </c>
      <c r="E749" s="280">
        <v>3.0</v>
      </c>
      <c r="F749" s="210"/>
      <c r="G749" s="210"/>
      <c r="H749" s="210"/>
      <c r="I749" s="210"/>
      <c r="J749" s="210"/>
      <c r="K749" s="210"/>
      <c r="L749" s="210"/>
      <c r="M749" s="210"/>
      <c r="N749" s="210"/>
      <c r="O749" s="210"/>
      <c r="P749" s="210"/>
      <c r="Q749" s="210"/>
      <c r="R749" s="210"/>
      <c r="S749" s="210"/>
      <c r="T749" s="210"/>
      <c r="U749" s="210"/>
      <c r="V749" s="210"/>
      <c r="W749" s="210"/>
      <c r="X749" s="210"/>
      <c r="Y749" s="210"/>
    </row>
    <row r="750">
      <c r="A750" s="205" t="s">
        <v>556</v>
      </c>
      <c r="B750" s="205" t="s">
        <v>5392</v>
      </c>
      <c r="C750" s="280">
        <v>30.0</v>
      </c>
      <c r="D750" s="280">
        <v>2.0</v>
      </c>
      <c r="E750" s="280">
        <v>3.0</v>
      </c>
      <c r="F750" s="210"/>
      <c r="G750" s="210"/>
      <c r="H750" s="210"/>
      <c r="I750" s="210"/>
      <c r="J750" s="210"/>
      <c r="K750" s="210"/>
      <c r="L750" s="210"/>
      <c r="M750" s="210"/>
      <c r="N750" s="210"/>
      <c r="O750" s="210"/>
      <c r="P750" s="210"/>
      <c r="Q750" s="210"/>
      <c r="R750" s="210"/>
      <c r="S750" s="210"/>
      <c r="T750" s="210"/>
      <c r="U750" s="210"/>
      <c r="V750" s="210"/>
      <c r="W750" s="210"/>
      <c r="X750" s="210"/>
      <c r="Y750" s="210"/>
    </row>
    <row r="751">
      <c r="A751" s="205" t="s">
        <v>778</v>
      </c>
      <c r="B751" s="205" t="s">
        <v>5384</v>
      </c>
      <c r="C751" s="280">
        <v>122.0</v>
      </c>
      <c r="D751" s="280">
        <v>1.0</v>
      </c>
      <c r="E751" s="280">
        <v>17.0</v>
      </c>
      <c r="F751" s="210"/>
      <c r="G751" s="210"/>
      <c r="H751" s="210"/>
      <c r="I751" s="210"/>
      <c r="J751" s="210"/>
      <c r="K751" s="210"/>
      <c r="L751" s="210"/>
      <c r="M751" s="210"/>
      <c r="N751" s="210"/>
      <c r="O751" s="210"/>
      <c r="P751" s="210"/>
      <c r="Q751" s="210"/>
      <c r="R751" s="210"/>
      <c r="S751" s="210"/>
      <c r="T751" s="210"/>
      <c r="U751" s="210"/>
      <c r="V751" s="210"/>
      <c r="W751" s="210"/>
      <c r="X751" s="210"/>
      <c r="Y751" s="210"/>
    </row>
    <row r="752">
      <c r="A752" s="205" t="s">
        <v>778</v>
      </c>
      <c r="B752" s="205" t="s">
        <v>5385</v>
      </c>
      <c r="C752" s="280">
        <v>24.0</v>
      </c>
      <c r="D752" s="280">
        <v>2.0</v>
      </c>
      <c r="E752" s="280">
        <v>2.0</v>
      </c>
      <c r="F752" s="210"/>
      <c r="G752" s="210"/>
      <c r="H752" s="210"/>
      <c r="I752" s="210"/>
      <c r="J752" s="210"/>
      <c r="K752" s="210"/>
      <c r="L752" s="210"/>
      <c r="M752" s="210"/>
      <c r="N752" s="210"/>
      <c r="O752" s="210"/>
      <c r="P752" s="210"/>
      <c r="Q752" s="210"/>
      <c r="R752" s="210"/>
      <c r="S752" s="210"/>
      <c r="T752" s="210"/>
      <c r="U752" s="210"/>
      <c r="V752" s="210"/>
      <c r="W752" s="210"/>
      <c r="X752" s="210"/>
      <c r="Y752" s="210"/>
    </row>
    <row r="753">
      <c r="A753" s="205" t="s">
        <v>778</v>
      </c>
      <c r="B753" s="205" t="s">
        <v>5386</v>
      </c>
      <c r="C753" s="280">
        <v>40.0</v>
      </c>
      <c r="D753" s="280">
        <v>2.0</v>
      </c>
      <c r="E753" s="280">
        <v>8.0</v>
      </c>
      <c r="F753" s="210"/>
      <c r="G753" s="210"/>
      <c r="H753" s="210"/>
      <c r="I753" s="210"/>
      <c r="J753" s="210"/>
      <c r="K753" s="210"/>
      <c r="L753" s="210"/>
      <c r="M753" s="210"/>
      <c r="N753" s="210"/>
      <c r="O753" s="210"/>
      <c r="P753" s="210"/>
      <c r="Q753" s="210"/>
      <c r="R753" s="210"/>
      <c r="S753" s="210"/>
      <c r="T753" s="210"/>
      <c r="U753" s="210"/>
      <c r="V753" s="210"/>
      <c r="W753" s="210"/>
      <c r="X753" s="210"/>
      <c r="Y753" s="210"/>
    </row>
    <row r="754">
      <c r="A754" s="205" t="s">
        <v>778</v>
      </c>
      <c r="B754" s="205" t="s">
        <v>5387</v>
      </c>
      <c r="C754" s="280">
        <v>63.0</v>
      </c>
      <c r="D754" s="280">
        <v>4.0</v>
      </c>
      <c r="E754" s="280">
        <v>14.0</v>
      </c>
      <c r="F754" s="210"/>
      <c r="G754" s="210"/>
      <c r="H754" s="210"/>
      <c r="I754" s="210"/>
      <c r="J754" s="210"/>
      <c r="K754" s="210"/>
      <c r="L754" s="210"/>
      <c r="M754" s="210"/>
      <c r="N754" s="210"/>
      <c r="O754" s="210"/>
      <c r="P754" s="210"/>
      <c r="Q754" s="210"/>
      <c r="R754" s="210"/>
      <c r="S754" s="210"/>
      <c r="T754" s="210"/>
      <c r="U754" s="210"/>
      <c r="V754" s="210"/>
      <c r="W754" s="210"/>
      <c r="X754" s="210"/>
      <c r="Y754" s="210"/>
    </row>
    <row r="755">
      <c r="A755" s="205" t="s">
        <v>778</v>
      </c>
      <c r="B755" s="205" t="s">
        <v>5388</v>
      </c>
      <c r="C755" s="280">
        <v>7.0</v>
      </c>
      <c r="D755" s="280">
        <v>1.0</v>
      </c>
      <c r="E755" s="280">
        <v>1.0</v>
      </c>
      <c r="F755" s="210"/>
      <c r="G755" s="210"/>
      <c r="H755" s="210"/>
      <c r="I755" s="210"/>
      <c r="J755" s="210"/>
      <c r="K755" s="210"/>
      <c r="L755" s="210"/>
      <c r="M755" s="210"/>
      <c r="N755" s="210"/>
      <c r="O755" s="210"/>
      <c r="P755" s="210"/>
      <c r="Q755" s="210"/>
      <c r="R755" s="210"/>
      <c r="S755" s="210"/>
      <c r="T755" s="210"/>
      <c r="U755" s="210"/>
      <c r="V755" s="210"/>
      <c r="W755" s="210"/>
      <c r="X755" s="210"/>
      <c r="Y755" s="210"/>
    </row>
    <row r="756">
      <c r="A756" s="205" t="s">
        <v>778</v>
      </c>
      <c r="B756" s="205" t="s">
        <v>5391</v>
      </c>
      <c r="C756" s="280">
        <v>18.0</v>
      </c>
      <c r="D756" s="280">
        <v>1.0</v>
      </c>
      <c r="E756" s="280">
        <v>3.0</v>
      </c>
      <c r="F756" s="210"/>
      <c r="G756" s="210"/>
      <c r="H756" s="210"/>
      <c r="I756" s="210"/>
      <c r="J756" s="210"/>
      <c r="K756" s="210"/>
      <c r="L756" s="210"/>
      <c r="M756" s="210"/>
      <c r="N756" s="210"/>
      <c r="O756" s="210"/>
      <c r="P756" s="210"/>
      <c r="Q756" s="210"/>
      <c r="R756" s="210"/>
      <c r="S756" s="210"/>
      <c r="T756" s="210"/>
      <c r="U756" s="210"/>
      <c r="V756" s="210"/>
      <c r="W756" s="210"/>
      <c r="X756" s="210"/>
      <c r="Y756" s="210"/>
    </row>
    <row r="757">
      <c r="A757" s="205" t="s">
        <v>778</v>
      </c>
      <c r="B757" s="205" t="s">
        <v>5389</v>
      </c>
      <c r="C757" s="280">
        <v>36.0</v>
      </c>
      <c r="D757" s="280">
        <v>2.0</v>
      </c>
      <c r="E757" s="280">
        <v>5.0</v>
      </c>
      <c r="F757" s="210"/>
      <c r="G757" s="210"/>
      <c r="H757" s="210"/>
      <c r="I757" s="210"/>
      <c r="J757" s="210"/>
      <c r="K757" s="210"/>
      <c r="L757" s="210"/>
      <c r="M757" s="210"/>
      <c r="N757" s="210"/>
      <c r="O757" s="210"/>
      <c r="P757" s="210"/>
      <c r="Q757" s="210"/>
      <c r="R757" s="210"/>
      <c r="S757" s="210"/>
      <c r="T757" s="210"/>
      <c r="U757" s="210"/>
      <c r="V757" s="210"/>
      <c r="W757" s="210"/>
      <c r="X757" s="210"/>
      <c r="Y757" s="210"/>
    </row>
    <row r="758">
      <c r="A758" s="205" t="s">
        <v>314</v>
      </c>
      <c r="B758" s="205" t="s">
        <v>5385</v>
      </c>
      <c r="C758" s="280">
        <v>98.0</v>
      </c>
      <c r="D758" s="280">
        <v>3.0</v>
      </c>
      <c r="E758" s="280">
        <v>10.0</v>
      </c>
      <c r="F758" s="210"/>
      <c r="G758" s="210"/>
      <c r="H758" s="210"/>
      <c r="I758" s="210"/>
      <c r="J758" s="210"/>
      <c r="K758" s="210"/>
      <c r="L758" s="210"/>
      <c r="M758" s="210"/>
      <c r="N758" s="210"/>
      <c r="O758" s="210"/>
      <c r="P758" s="210"/>
      <c r="Q758" s="210"/>
      <c r="R758" s="210"/>
      <c r="S758" s="210"/>
      <c r="T758" s="210"/>
      <c r="U758" s="210"/>
      <c r="V758" s="210"/>
      <c r="W758" s="210"/>
      <c r="X758" s="210"/>
      <c r="Y758" s="210"/>
    </row>
    <row r="759">
      <c r="A759" s="205" t="s">
        <v>314</v>
      </c>
      <c r="B759" s="205" t="s">
        <v>5386</v>
      </c>
      <c r="C759" s="280">
        <v>106.0</v>
      </c>
      <c r="D759" s="280">
        <v>4.0</v>
      </c>
      <c r="E759" s="280">
        <v>7.0</v>
      </c>
      <c r="F759" s="210"/>
      <c r="G759" s="210"/>
      <c r="H759" s="210"/>
      <c r="I759" s="210"/>
      <c r="J759" s="210"/>
      <c r="K759" s="210"/>
      <c r="L759" s="210"/>
      <c r="M759" s="210"/>
      <c r="N759" s="210"/>
      <c r="O759" s="210"/>
      <c r="P759" s="210"/>
      <c r="Q759" s="210"/>
      <c r="R759" s="210"/>
      <c r="S759" s="210"/>
      <c r="T759" s="210"/>
      <c r="U759" s="210"/>
      <c r="V759" s="210"/>
      <c r="W759" s="210"/>
      <c r="X759" s="210"/>
      <c r="Y759" s="210"/>
    </row>
    <row r="760">
      <c r="A760" s="205" t="s">
        <v>314</v>
      </c>
      <c r="B760" s="205" t="s">
        <v>5387</v>
      </c>
      <c r="C760" s="280">
        <v>31.0</v>
      </c>
      <c r="D760" s="280">
        <v>2.0</v>
      </c>
      <c r="E760" s="280">
        <v>6.0</v>
      </c>
      <c r="F760" s="210"/>
      <c r="G760" s="210"/>
      <c r="H760" s="210"/>
      <c r="I760" s="210"/>
      <c r="J760" s="210"/>
      <c r="K760" s="210"/>
      <c r="L760" s="210"/>
      <c r="M760" s="210"/>
      <c r="N760" s="210"/>
      <c r="O760" s="210"/>
      <c r="P760" s="210"/>
      <c r="Q760" s="210"/>
      <c r="R760" s="210"/>
      <c r="S760" s="210"/>
      <c r="T760" s="210"/>
      <c r="U760" s="210"/>
      <c r="V760" s="210"/>
      <c r="W760" s="210"/>
      <c r="X760" s="210"/>
      <c r="Y760" s="210"/>
    </row>
    <row r="761">
      <c r="A761" s="205" t="s">
        <v>348</v>
      </c>
      <c r="B761" s="205" t="s">
        <v>5386</v>
      </c>
      <c r="C761" s="280">
        <v>9.0</v>
      </c>
      <c r="D761" s="280">
        <v>1.0</v>
      </c>
      <c r="E761" s="280">
        <v>2.0</v>
      </c>
      <c r="F761" s="210"/>
      <c r="G761" s="210"/>
      <c r="H761" s="210"/>
      <c r="I761" s="210"/>
      <c r="J761" s="210"/>
      <c r="K761" s="210"/>
      <c r="L761" s="210"/>
      <c r="M761" s="210"/>
      <c r="N761" s="210"/>
      <c r="O761" s="210"/>
      <c r="P761" s="210"/>
      <c r="Q761" s="210"/>
      <c r="R761" s="210"/>
      <c r="S761" s="210"/>
      <c r="T761" s="210"/>
      <c r="U761" s="210"/>
      <c r="V761" s="210"/>
      <c r="W761" s="210"/>
      <c r="X761" s="210"/>
      <c r="Y761" s="210"/>
    </row>
    <row r="762">
      <c r="A762" s="205" t="s">
        <v>348</v>
      </c>
      <c r="B762" s="205" t="s">
        <v>5392</v>
      </c>
      <c r="C762" s="280">
        <v>7.0</v>
      </c>
      <c r="D762" s="280">
        <v>1.0</v>
      </c>
      <c r="E762" s="280">
        <v>2.0</v>
      </c>
      <c r="F762" s="210"/>
      <c r="G762" s="210"/>
      <c r="H762" s="210"/>
      <c r="I762" s="210"/>
      <c r="J762" s="210"/>
      <c r="K762" s="210"/>
      <c r="L762" s="210"/>
      <c r="M762" s="210"/>
      <c r="N762" s="210"/>
      <c r="O762" s="210"/>
      <c r="P762" s="210"/>
      <c r="Q762" s="210"/>
      <c r="R762" s="210"/>
      <c r="S762" s="210"/>
      <c r="T762" s="210"/>
      <c r="U762" s="210"/>
      <c r="V762" s="210"/>
      <c r="W762" s="210"/>
      <c r="X762" s="210"/>
      <c r="Y762" s="210"/>
    </row>
    <row r="763">
      <c r="A763" s="205" t="s">
        <v>841</v>
      </c>
      <c r="B763" s="205" t="s">
        <v>5383</v>
      </c>
      <c r="C763" s="280">
        <v>11.0</v>
      </c>
      <c r="D763" s="280">
        <v>1.0</v>
      </c>
      <c r="E763" s="280">
        <v>2.0</v>
      </c>
      <c r="F763" s="210"/>
      <c r="G763" s="210"/>
      <c r="H763" s="210"/>
      <c r="I763" s="210"/>
      <c r="J763" s="210"/>
      <c r="K763" s="210"/>
      <c r="L763" s="210"/>
      <c r="M763" s="210"/>
      <c r="N763" s="210"/>
      <c r="O763" s="210"/>
      <c r="P763" s="210"/>
      <c r="Q763" s="210"/>
      <c r="R763" s="210"/>
      <c r="S763" s="210"/>
      <c r="T763" s="210"/>
      <c r="U763" s="210"/>
      <c r="V763" s="210"/>
      <c r="W763" s="210"/>
      <c r="X763" s="210"/>
      <c r="Y763" s="210"/>
    </row>
    <row r="764">
      <c r="A764" s="205" t="s">
        <v>841</v>
      </c>
      <c r="B764" s="205" t="s">
        <v>5384</v>
      </c>
      <c r="C764" s="280">
        <v>134.0</v>
      </c>
      <c r="D764" s="280">
        <v>1.0</v>
      </c>
      <c r="E764" s="280">
        <v>27.0</v>
      </c>
      <c r="F764" s="210"/>
      <c r="G764" s="210"/>
      <c r="H764" s="210"/>
      <c r="I764" s="210"/>
      <c r="J764" s="210"/>
      <c r="K764" s="210"/>
      <c r="L764" s="210"/>
      <c r="M764" s="210"/>
      <c r="N764" s="210"/>
      <c r="O764" s="210"/>
      <c r="P764" s="210"/>
      <c r="Q764" s="210"/>
      <c r="R764" s="210"/>
      <c r="S764" s="210"/>
      <c r="T764" s="210"/>
      <c r="U764" s="210"/>
      <c r="V764" s="210"/>
      <c r="W764" s="210"/>
      <c r="X764" s="210"/>
      <c r="Y764" s="210"/>
    </row>
    <row r="765">
      <c r="A765" s="205" t="s">
        <v>841</v>
      </c>
      <c r="B765" s="205" t="s">
        <v>5385</v>
      </c>
      <c r="C765" s="280">
        <v>28.0</v>
      </c>
      <c r="D765" s="280">
        <v>2.0</v>
      </c>
      <c r="E765" s="280">
        <v>3.0</v>
      </c>
      <c r="F765" s="210"/>
      <c r="G765" s="210"/>
      <c r="H765" s="210"/>
      <c r="I765" s="210"/>
      <c r="J765" s="210"/>
      <c r="K765" s="210"/>
      <c r="L765" s="210"/>
      <c r="M765" s="210"/>
      <c r="N765" s="210"/>
      <c r="O765" s="210"/>
      <c r="P765" s="210"/>
      <c r="Q765" s="210"/>
      <c r="R765" s="210"/>
      <c r="S765" s="210"/>
      <c r="T765" s="210"/>
      <c r="U765" s="210"/>
      <c r="V765" s="210"/>
      <c r="W765" s="210"/>
      <c r="X765" s="210"/>
      <c r="Y765" s="210"/>
    </row>
    <row r="766">
      <c r="A766" s="205" t="s">
        <v>841</v>
      </c>
      <c r="B766" s="205" t="s">
        <v>5386</v>
      </c>
      <c r="C766" s="280">
        <v>35.0</v>
      </c>
      <c r="D766" s="280">
        <v>3.0</v>
      </c>
      <c r="E766" s="280">
        <v>5.0</v>
      </c>
      <c r="F766" s="210"/>
      <c r="G766" s="210"/>
      <c r="H766" s="210"/>
      <c r="I766" s="210"/>
      <c r="J766" s="210"/>
      <c r="K766" s="210"/>
      <c r="L766" s="210"/>
      <c r="M766" s="210"/>
      <c r="N766" s="210"/>
      <c r="O766" s="210"/>
      <c r="P766" s="210"/>
      <c r="Q766" s="210"/>
      <c r="R766" s="210"/>
      <c r="S766" s="210"/>
      <c r="T766" s="210"/>
      <c r="U766" s="210"/>
      <c r="V766" s="210"/>
      <c r="W766" s="210"/>
      <c r="X766" s="210"/>
      <c r="Y766" s="210"/>
    </row>
    <row r="767">
      <c r="A767" s="205" t="s">
        <v>841</v>
      </c>
      <c r="B767" s="205" t="s">
        <v>5387</v>
      </c>
      <c r="C767" s="280">
        <v>32.0</v>
      </c>
      <c r="D767" s="280">
        <v>2.0</v>
      </c>
      <c r="E767" s="280">
        <v>7.0</v>
      </c>
      <c r="F767" s="210"/>
      <c r="G767" s="210"/>
      <c r="H767" s="210"/>
      <c r="I767" s="210"/>
      <c r="J767" s="210"/>
      <c r="K767" s="210"/>
      <c r="L767" s="210"/>
      <c r="M767" s="210"/>
      <c r="N767" s="210"/>
      <c r="O767" s="210"/>
      <c r="P767" s="210"/>
      <c r="Q767" s="210"/>
      <c r="R767" s="210"/>
      <c r="S767" s="210"/>
      <c r="T767" s="210"/>
      <c r="U767" s="210"/>
      <c r="V767" s="210"/>
      <c r="W767" s="210"/>
      <c r="X767" s="210"/>
      <c r="Y767" s="210"/>
    </row>
    <row r="768">
      <c r="A768" s="205" t="s">
        <v>841</v>
      </c>
      <c r="B768" s="205" t="s">
        <v>5391</v>
      </c>
      <c r="C768" s="280">
        <v>38.0</v>
      </c>
      <c r="D768" s="280">
        <v>2.0</v>
      </c>
      <c r="E768" s="280">
        <v>7.0</v>
      </c>
      <c r="F768" s="210"/>
      <c r="G768" s="210"/>
      <c r="H768" s="210"/>
      <c r="I768" s="210"/>
      <c r="J768" s="210"/>
      <c r="K768" s="210"/>
      <c r="L768" s="210"/>
      <c r="M768" s="210"/>
      <c r="N768" s="210"/>
      <c r="O768" s="210"/>
      <c r="P768" s="210"/>
      <c r="Q768" s="210"/>
      <c r="R768" s="210"/>
      <c r="S768" s="210"/>
      <c r="T768" s="210"/>
      <c r="U768" s="210"/>
      <c r="V768" s="210"/>
      <c r="W768" s="210"/>
      <c r="X768" s="210"/>
      <c r="Y768" s="210"/>
    </row>
    <row r="769">
      <c r="A769" s="205" t="s">
        <v>260</v>
      </c>
      <c r="B769" s="205" t="s">
        <v>5384</v>
      </c>
      <c r="C769" s="280">
        <v>6.0</v>
      </c>
      <c r="D769" s="280">
        <v>2.0</v>
      </c>
      <c r="E769" s="280">
        <v>1.0</v>
      </c>
      <c r="F769" s="210"/>
      <c r="G769" s="210"/>
      <c r="H769" s="210"/>
      <c r="I769" s="210"/>
      <c r="J769" s="210"/>
      <c r="K769" s="210"/>
      <c r="L769" s="210"/>
      <c r="M769" s="210"/>
      <c r="N769" s="210"/>
      <c r="O769" s="210"/>
      <c r="P769" s="210"/>
      <c r="Q769" s="210"/>
      <c r="R769" s="210"/>
      <c r="S769" s="210"/>
      <c r="T769" s="210"/>
      <c r="U769" s="210"/>
      <c r="V769" s="210"/>
      <c r="W769" s="210"/>
      <c r="X769" s="210"/>
      <c r="Y769" s="210"/>
    </row>
    <row r="770">
      <c r="A770" s="205" t="s">
        <v>260</v>
      </c>
      <c r="B770" s="205" t="s">
        <v>5385</v>
      </c>
      <c r="C770" s="280">
        <v>50.0</v>
      </c>
      <c r="D770" s="280">
        <v>5.0</v>
      </c>
      <c r="E770" s="280">
        <v>9.0</v>
      </c>
      <c r="F770" s="210"/>
      <c r="G770" s="210"/>
      <c r="H770" s="210"/>
      <c r="I770" s="210"/>
      <c r="J770" s="210"/>
      <c r="K770" s="210"/>
      <c r="L770" s="210"/>
      <c r="M770" s="210"/>
      <c r="N770" s="210"/>
      <c r="O770" s="210"/>
      <c r="P770" s="210"/>
      <c r="Q770" s="210"/>
      <c r="R770" s="210"/>
      <c r="S770" s="210"/>
      <c r="T770" s="210"/>
      <c r="U770" s="210"/>
      <c r="V770" s="210"/>
      <c r="W770" s="210"/>
      <c r="X770" s="210"/>
      <c r="Y770" s="210"/>
    </row>
    <row r="771">
      <c r="A771" s="205" t="s">
        <v>260</v>
      </c>
      <c r="B771" s="205" t="s">
        <v>5386</v>
      </c>
      <c r="C771" s="280">
        <v>20.0</v>
      </c>
      <c r="D771" s="280">
        <v>3.0</v>
      </c>
      <c r="E771" s="280">
        <v>6.0</v>
      </c>
      <c r="F771" s="210"/>
      <c r="G771" s="210"/>
      <c r="H771" s="210"/>
      <c r="I771" s="210"/>
      <c r="J771" s="210"/>
      <c r="K771" s="210"/>
      <c r="L771" s="210"/>
      <c r="M771" s="210"/>
      <c r="N771" s="210"/>
      <c r="O771" s="210"/>
      <c r="P771" s="210"/>
      <c r="Q771" s="210"/>
      <c r="R771" s="210"/>
      <c r="S771" s="210"/>
      <c r="T771" s="210"/>
      <c r="U771" s="210"/>
      <c r="V771" s="210"/>
      <c r="W771" s="210"/>
      <c r="X771" s="210"/>
      <c r="Y771" s="210"/>
    </row>
    <row r="772">
      <c r="A772" s="205" t="s">
        <v>260</v>
      </c>
      <c r="B772" s="205" t="s">
        <v>5388</v>
      </c>
      <c r="C772" s="280">
        <v>19.0</v>
      </c>
      <c r="D772" s="280">
        <v>1.0</v>
      </c>
      <c r="E772" s="280">
        <v>4.0</v>
      </c>
      <c r="F772" s="210"/>
      <c r="G772" s="210"/>
      <c r="H772" s="210"/>
      <c r="I772" s="210"/>
      <c r="J772" s="210"/>
      <c r="K772" s="210"/>
      <c r="L772" s="210"/>
      <c r="M772" s="210"/>
      <c r="N772" s="210"/>
      <c r="O772" s="210"/>
      <c r="P772" s="210"/>
      <c r="Q772" s="210"/>
      <c r="R772" s="210"/>
      <c r="S772" s="210"/>
      <c r="T772" s="210"/>
      <c r="U772" s="210"/>
      <c r="V772" s="210"/>
      <c r="W772" s="210"/>
      <c r="X772" s="210"/>
      <c r="Y772" s="210"/>
    </row>
    <row r="773">
      <c r="A773" s="205" t="s">
        <v>260</v>
      </c>
      <c r="B773" s="205" t="s">
        <v>5391</v>
      </c>
      <c r="C773" s="280">
        <v>57.0</v>
      </c>
      <c r="D773" s="280">
        <v>1.0</v>
      </c>
      <c r="E773" s="280">
        <v>2.0</v>
      </c>
      <c r="F773" s="210"/>
      <c r="G773" s="210"/>
      <c r="H773" s="210"/>
      <c r="I773" s="210"/>
      <c r="J773" s="210"/>
      <c r="K773" s="210"/>
      <c r="L773" s="210"/>
      <c r="M773" s="210"/>
      <c r="N773" s="210"/>
      <c r="O773" s="210"/>
      <c r="P773" s="210"/>
      <c r="Q773" s="210"/>
      <c r="R773" s="210"/>
      <c r="S773" s="210"/>
      <c r="T773" s="210"/>
      <c r="U773" s="210"/>
      <c r="V773" s="210"/>
      <c r="W773" s="210"/>
      <c r="X773" s="210"/>
      <c r="Y773" s="210"/>
    </row>
    <row r="774">
      <c r="A774" s="205" t="s">
        <v>260</v>
      </c>
      <c r="B774" s="205" t="s">
        <v>5389</v>
      </c>
      <c r="C774" s="280">
        <v>48.0</v>
      </c>
      <c r="D774" s="280">
        <v>2.0</v>
      </c>
      <c r="E774" s="280">
        <v>9.0</v>
      </c>
      <c r="F774" s="210"/>
      <c r="G774" s="210"/>
      <c r="H774" s="210"/>
      <c r="I774" s="210"/>
      <c r="J774" s="210"/>
      <c r="K774" s="210"/>
      <c r="L774" s="210"/>
      <c r="M774" s="210"/>
      <c r="N774" s="210"/>
      <c r="O774" s="210"/>
      <c r="P774" s="210"/>
      <c r="Q774" s="210"/>
      <c r="R774" s="210"/>
      <c r="S774" s="210"/>
      <c r="T774" s="210"/>
      <c r="U774" s="210"/>
      <c r="V774" s="210"/>
      <c r="W774" s="210"/>
      <c r="X774" s="210"/>
      <c r="Y774" s="210"/>
    </row>
    <row r="775">
      <c r="A775" s="205" t="s">
        <v>713</v>
      </c>
      <c r="B775" s="205" t="s">
        <v>5383</v>
      </c>
      <c r="C775" s="280">
        <v>10.0</v>
      </c>
      <c r="D775" s="280">
        <v>1.0</v>
      </c>
      <c r="E775" s="280">
        <v>2.0</v>
      </c>
      <c r="F775" s="210"/>
      <c r="G775" s="210"/>
      <c r="H775" s="210"/>
      <c r="I775" s="210"/>
      <c r="J775" s="210"/>
      <c r="K775" s="210"/>
      <c r="L775" s="210"/>
      <c r="M775" s="210"/>
      <c r="N775" s="210"/>
      <c r="O775" s="210"/>
      <c r="P775" s="210"/>
      <c r="Q775" s="210"/>
      <c r="R775" s="210"/>
      <c r="S775" s="210"/>
      <c r="T775" s="210"/>
      <c r="U775" s="210"/>
      <c r="V775" s="210"/>
      <c r="W775" s="210"/>
      <c r="X775" s="210"/>
      <c r="Y775" s="210"/>
    </row>
    <row r="776">
      <c r="A776" s="205" t="s">
        <v>713</v>
      </c>
      <c r="B776" s="205" t="s">
        <v>5385</v>
      </c>
      <c r="C776" s="280">
        <v>133.0</v>
      </c>
      <c r="D776" s="280">
        <v>1.0</v>
      </c>
      <c r="E776" s="280">
        <v>20.0</v>
      </c>
      <c r="F776" s="210"/>
      <c r="G776" s="210"/>
      <c r="H776" s="210"/>
      <c r="I776" s="210"/>
      <c r="J776" s="210"/>
      <c r="K776" s="210"/>
      <c r="L776" s="210"/>
      <c r="M776" s="210"/>
      <c r="N776" s="210"/>
      <c r="O776" s="210"/>
      <c r="P776" s="210"/>
      <c r="Q776" s="210"/>
      <c r="R776" s="210"/>
      <c r="S776" s="210"/>
      <c r="T776" s="210"/>
      <c r="U776" s="210"/>
      <c r="V776" s="210"/>
      <c r="W776" s="210"/>
      <c r="X776" s="210"/>
      <c r="Y776" s="210"/>
    </row>
    <row r="777">
      <c r="A777" s="205" t="s">
        <v>713</v>
      </c>
      <c r="B777" s="205" t="s">
        <v>5387</v>
      </c>
      <c r="C777" s="280">
        <v>65.0</v>
      </c>
      <c r="D777" s="280">
        <v>1.0</v>
      </c>
      <c r="E777" s="280">
        <v>14.0</v>
      </c>
      <c r="F777" s="210"/>
      <c r="G777" s="210"/>
      <c r="H777" s="210"/>
      <c r="I777" s="210"/>
      <c r="J777" s="210"/>
      <c r="K777" s="210"/>
      <c r="L777" s="210"/>
      <c r="M777" s="210"/>
      <c r="N777" s="210"/>
      <c r="O777" s="210"/>
      <c r="P777" s="210"/>
      <c r="Q777" s="210"/>
      <c r="R777" s="210"/>
      <c r="S777" s="210"/>
      <c r="T777" s="210"/>
      <c r="U777" s="210"/>
      <c r="V777" s="210"/>
      <c r="W777" s="210"/>
      <c r="X777" s="210"/>
      <c r="Y777" s="210"/>
    </row>
    <row r="778">
      <c r="A778" s="205" t="s">
        <v>713</v>
      </c>
      <c r="B778" s="205" t="s">
        <v>5388</v>
      </c>
      <c r="C778" s="280">
        <v>63.0</v>
      </c>
      <c r="D778" s="280">
        <v>3.0</v>
      </c>
      <c r="E778" s="280">
        <v>14.0</v>
      </c>
      <c r="F778" s="210"/>
      <c r="G778" s="210"/>
      <c r="H778" s="210"/>
      <c r="I778" s="210"/>
      <c r="J778" s="210"/>
      <c r="K778" s="210"/>
      <c r="L778" s="210"/>
      <c r="M778" s="210"/>
      <c r="N778" s="210"/>
      <c r="O778" s="210"/>
      <c r="P778" s="210"/>
      <c r="Q778" s="210"/>
      <c r="R778" s="210"/>
      <c r="S778" s="210"/>
      <c r="T778" s="210"/>
      <c r="U778" s="210"/>
      <c r="V778" s="210"/>
      <c r="W778" s="210"/>
      <c r="X778" s="210"/>
      <c r="Y778" s="210"/>
    </row>
    <row r="779">
      <c r="A779" s="205" t="s">
        <v>713</v>
      </c>
      <c r="B779" s="205" t="s">
        <v>5391</v>
      </c>
      <c r="C779" s="280">
        <v>133.0</v>
      </c>
      <c r="D779" s="280">
        <v>2.0</v>
      </c>
      <c r="E779" s="280">
        <v>22.0</v>
      </c>
      <c r="F779" s="210"/>
      <c r="G779" s="210"/>
      <c r="H779" s="210"/>
      <c r="I779" s="210"/>
      <c r="J779" s="210"/>
      <c r="K779" s="210"/>
      <c r="L779" s="210"/>
      <c r="M779" s="210"/>
      <c r="N779" s="210"/>
      <c r="O779" s="210"/>
      <c r="P779" s="210"/>
      <c r="Q779" s="210"/>
      <c r="R779" s="210"/>
      <c r="S779" s="210"/>
      <c r="T779" s="210"/>
      <c r="U779" s="210"/>
      <c r="V779" s="210"/>
      <c r="W779" s="210"/>
      <c r="X779" s="210"/>
      <c r="Y779" s="210"/>
    </row>
    <row r="780">
      <c r="A780" s="205" t="s">
        <v>713</v>
      </c>
      <c r="B780" s="205" t="s">
        <v>5392</v>
      </c>
      <c r="C780" s="280">
        <v>126.0</v>
      </c>
      <c r="D780" s="280">
        <v>3.0</v>
      </c>
      <c r="E780" s="280">
        <v>23.0</v>
      </c>
      <c r="F780" s="210"/>
      <c r="G780" s="210"/>
      <c r="H780" s="210"/>
      <c r="I780" s="210"/>
      <c r="J780" s="210"/>
      <c r="K780" s="210"/>
      <c r="L780" s="210"/>
      <c r="M780" s="210"/>
      <c r="N780" s="210"/>
      <c r="O780" s="210"/>
      <c r="P780" s="210"/>
      <c r="Q780" s="210"/>
      <c r="R780" s="210"/>
      <c r="S780" s="210"/>
      <c r="T780" s="210"/>
      <c r="U780" s="210"/>
      <c r="V780" s="210"/>
      <c r="W780" s="210"/>
      <c r="X780" s="210"/>
      <c r="Y780" s="210"/>
    </row>
    <row r="781">
      <c r="A781" s="205" t="s">
        <v>591</v>
      </c>
      <c r="B781" s="205" t="s">
        <v>5384</v>
      </c>
      <c r="C781" s="280">
        <v>28.0</v>
      </c>
      <c r="D781" s="280">
        <v>1.0</v>
      </c>
      <c r="E781" s="280">
        <v>6.0</v>
      </c>
      <c r="F781" s="210"/>
      <c r="G781" s="210"/>
      <c r="H781" s="210"/>
      <c r="I781" s="210"/>
      <c r="J781" s="210"/>
      <c r="K781" s="210"/>
      <c r="L781" s="210"/>
      <c r="M781" s="210"/>
      <c r="N781" s="210"/>
      <c r="O781" s="210"/>
      <c r="P781" s="210"/>
      <c r="Q781" s="210"/>
      <c r="R781" s="210"/>
      <c r="S781" s="210"/>
      <c r="T781" s="210"/>
      <c r="U781" s="210"/>
      <c r="V781" s="210"/>
      <c r="W781" s="210"/>
      <c r="X781" s="210"/>
      <c r="Y781" s="210"/>
    </row>
    <row r="782">
      <c r="A782" s="205" t="s">
        <v>591</v>
      </c>
      <c r="B782" s="205" t="s">
        <v>5386</v>
      </c>
      <c r="C782" s="280">
        <v>10.0</v>
      </c>
      <c r="D782" s="280">
        <v>2.0</v>
      </c>
      <c r="E782" s="280">
        <v>2.0</v>
      </c>
      <c r="F782" s="210"/>
      <c r="G782" s="210"/>
      <c r="H782" s="210"/>
      <c r="I782" s="210"/>
      <c r="J782" s="210"/>
      <c r="K782" s="210"/>
      <c r="L782" s="210"/>
      <c r="M782" s="210"/>
      <c r="N782" s="210"/>
      <c r="O782" s="210"/>
      <c r="P782" s="210"/>
      <c r="Q782" s="210"/>
      <c r="R782" s="210"/>
      <c r="S782" s="210"/>
      <c r="T782" s="210"/>
      <c r="U782" s="210"/>
      <c r="V782" s="210"/>
      <c r="W782" s="210"/>
      <c r="X782" s="210"/>
      <c r="Y782" s="210"/>
    </row>
    <row r="783">
      <c r="A783" s="205" t="s">
        <v>591</v>
      </c>
      <c r="B783" s="205" t="s">
        <v>5387</v>
      </c>
      <c r="C783" s="280">
        <v>50.0</v>
      </c>
      <c r="D783" s="280">
        <v>4.0</v>
      </c>
      <c r="E783" s="280">
        <v>13.0</v>
      </c>
      <c r="F783" s="210"/>
      <c r="G783" s="210"/>
      <c r="H783" s="210"/>
      <c r="I783" s="210"/>
      <c r="J783" s="210"/>
      <c r="K783" s="210"/>
      <c r="L783" s="210"/>
      <c r="M783" s="210"/>
      <c r="N783" s="210"/>
      <c r="O783" s="210"/>
      <c r="P783" s="210"/>
      <c r="Q783" s="210"/>
      <c r="R783" s="210"/>
      <c r="S783" s="210"/>
      <c r="T783" s="210"/>
      <c r="U783" s="210"/>
      <c r="V783" s="210"/>
      <c r="W783" s="210"/>
      <c r="X783" s="210"/>
      <c r="Y783" s="210"/>
    </row>
    <row r="784">
      <c r="A784" s="205" t="s">
        <v>591</v>
      </c>
      <c r="B784" s="205" t="s">
        <v>5388</v>
      </c>
      <c r="C784" s="280">
        <v>17.0</v>
      </c>
      <c r="D784" s="280">
        <v>1.0</v>
      </c>
      <c r="E784" s="280">
        <v>2.0</v>
      </c>
      <c r="F784" s="210"/>
      <c r="G784" s="210"/>
      <c r="H784" s="210"/>
      <c r="I784" s="210"/>
      <c r="J784" s="210"/>
      <c r="K784" s="210"/>
      <c r="L784" s="210"/>
      <c r="M784" s="210"/>
      <c r="N784" s="210"/>
      <c r="O784" s="210"/>
      <c r="P784" s="210"/>
      <c r="Q784" s="210"/>
      <c r="R784" s="210"/>
      <c r="S784" s="210"/>
      <c r="T784" s="210"/>
      <c r="U784" s="210"/>
      <c r="V784" s="210"/>
      <c r="W784" s="210"/>
      <c r="X784" s="210"/>
      <c r="Y784" s="210"/>
    </row>
    <row r="785">
      <c r="A785" s="205" t="s">
        <v>591</v>
      </c>
      <c r="B785" s="205" t="s">
        <v>5391</v>
      </c>
      <c r="C785" s="280">
        <v>7.0</v>
      </c>
      <c r="D785" s="280">
        <v>1.0</v>
      </c>
      <c r="E785" s="280">
        <v>2.0</v>
      </c>
      <c r="F785" s="210"/>
      <c r="G785" s="210"/>
      <c r="H785" s="210"/>
      <c r="I785" s="210"/>
      <c r="J785" s="210"/>
      <c r="K785" s="210"/>
      <c r="L785" s="210"/>
      <c r="M785" s="210"/>
      <c r="N785" s="210"/>
      <c r="O785" s="210"/>
      <c r="P785" s="210"/>
      <c r="Q785" s="210"/>
      <c r="R785" s="210"/>
      <c r="S785" s="210"/>
      <c r="T785" s="210"/>
      <c r="U785" s="210"/>
      <c r="V785" s="210"/>
      <c r="W785" s="210"/>
      <c r="X785" s="210"/>
      <c r="Y785" s="210"/>
    </row>
    <row r="786">
      <c r="A786" s="205" t="s">
        <v>591</v>
      </c>
      <c r="B786" s="205" t="s">
        <v>5392</v>
      </c>
      <c r="C786" s="280">
        <v>157.0</v>
      </c>
      <c r="D786" s="280">
        <v>7.0</v>
      </c>
      <c r="E786" s="280">
        <v>31.0</v>
      </c>
      <c r="F786" s="210"/>
      <c r="G786" s="210"/>
      <c r="H786" s="210"/>
      <c r="I786" s="210"/>
      <c r="J786" s="210"/>
      <c r="K786" s="210"/>
      <c r="L786" s="210"/>
      <c r="M786" s="210"/>
      <c r="N786" s="210"/>
      <c r="O786" s="210"/>
      <c r="P786" s="210"/>
      <c r="Q786" s="210"/>
      <c r="R786" s="210"/>
      <c r="S786" s="210"/>
      <c r="T786" s="210"/>
      <c r="U786" s="210"/>
      <c r="V786" s="210"/>
      <c r="W786" s="210"/>
      <c r="X786" s="210"/>
      <c r="Y786" s="210"/>
    </row>
    <row r="787">
      <c r="A787" s="205" t="s">
        <v>158</v>
      </c>
      <c r="B787" s="205" t="s">
        <v>5384</v>
      </c>
      <c r="C787" s="280">
        <v>65.0</v>
      </c>
      <c r="D787" s="280">
        <v>3.0</v>
      </c>
      <c r="E787" s="280">
        <v>12.0</v>
      </c>
      <c r="F787" s="210"/>
      <c r="G787" s="210"/>
      <c r="H787" s="210"/>
      <c r="I787" s="210"/>
      <c r="J787" s="210"/>
      <c r="K787" s="210"/>
      <c r="L787" s="210"/>
      <c r="M787" s="210"/>
      <c r="N787" s="210"/>
      <c r="O787" s="210"/>
      <c r="P787" s="210"/>
      <c r="Q787" s="210"/>
      <c r="R787" s="210"/>
      <c r="S787" s="210"/>
      <c r="T787" s="210"/>
      <c r="U787" s="210"/>
      <c r="V787" s="210"/>
      <c r="W787" s="210"/>
      <c r="X787" s="210"/>
      <c r="Y787" s="210"/>
    </row>
    <row r="788">
      <c r="A788" s="205" t="s">
        <v>158</v>
      </c>
      <c r="B788" s="205" t="s">
        <v>5385</v>
      </c>
      <c r="C788" s="280">
        <v>3.0</v>
      </c>
      <c r="D788" s="280">
        <v>1.0</v>
      </c>
      <c r="E788" s="280">
        <v>1.0</v>
      </c>
      <c r="F788" s="210"/>
      <c r="G788" s="210"/>
      <c r="H788" s="210"/>
      <c r="I788" s="210"/>
      <c r="J788" s="210"/>
      <c r="K788" s="210"/>
      <c r="L788" s="210"/>
      <c r="M788" s="210"/>
      <c r="N788" s="210"/>
      <c r="O788" s="210"/>
      <c r="P788" s="210"/>
      <c r="Q788" s="210"/>
      <c r="R788" s="210"/>
      <c r="S788" s="210"/>
      <c r="T788" s="210"/>
      <c r="U788" s="210"/>
      <c r="V788" s="210"/>
      <c r="W788" s="210"/>
      <c r="X788" s="210"/>
      <c r="Y788" s="210"/>
    </row>
    <row r="789">
      <c r="A789" s="205" t="s">
        <v>158</v>
      </c>
      <c r="B789" s="205" t="s">
        <v>5387</v>
      </c>
      <c r="C789" s="280">
        <v>29.0</v>
      </c>
      <c r="D789" s="280">
        <v>1.0</v>
      </c>
      <c r="E789" s="280">
        <v>7.0</v>
      </c>
      <c r="F789" s="210"/>
      <c r="G789" s="210"/>
      <c r="H789" s="210"/>
      <c r="I789" s="210"/>
      <c r="J789" s="210"/>
      <c r="K789" s="210"/>
      <c r="L789" s="210"/>
      <c r="M789" s="210"/>
      <c r="N789" s="210"/>
      <c r="O789" s="210"/>
      <c r="P789" s="210"/>
      <c r="Q789" s="210"/>
      <c r="R789" s="210"/>
      <c r="S789" s="210"/>
      <c r="T789" s="210"/>
      <c r="U789" s="210"/>
      <c r="V789" s="210"/>
      <c r="W789" s="210"/>
      <c r="X789" s="210"/>
      <c r="Y789" s="210"/>
    </row>
    <row r="790">
      <c r="A790" s="205" t="s">
        <v>158</v>
      </c>
      <c r="B790" s="205" t="s">
        <v>5392</v>
      </c>
      <c r="C790" s="280">
        <v>122.0</v>
      </c>
      <c r="D790" s="280">
        <v>1.0</v>
      </c>
      <c r="E790" s="280">
        <v>22.0</v>
      </c>
      <c r="F790" s="210"/>
      <c r="G790" s="210"/>
      <c r="H790" s="210"/>
      <c r="I790" s="210"/>
      <c r="J790" s="210"/>
      <c r="K790" s="210"/>
      <c r="L790" s="210"/>
      <c r="M790" s="210"/>
      <c r="N790" s="210"/>
      <c r="O790" s="210"/>
      <c r="P790" s="210"/>
      <c r="Q790" s="210"/>
      <c r="R790" s="210"/>
      <c r="S790" s="210"/>
      <c r="T790" s="210"/>
      <c r="U790" s="210"/>
      <c r="V790" s="210"/>
      <c r="W790" s="210"/>
      <c r="X790" s="210"/>
      <c r="Y790" s="210"/>
    </row>
    <row r="791">
      <c r="A791" s="205" t="s">
        <v>765</v>
      </c>
      <c r="B791" s="205" t="s">
        <v>5385</v>
      </c>
      <c r="C791" s="280">
        <v>8.0</v>
      </c>
      <c r="D791" s="280">
        <v>1.0</v>
      </c>
      <c r="E791" s="280">
        <v>2.0</v>
      </c>
      <c r="F791" s="210"/>
      <c r="G791" s="210"/>
      <c r="H791" s="210"/>
      <c r="I791" s="210"/>
      <c r="J791" s="210"/>
      <c r="K791" s="210"/>
      <c r="L791" s="210"/>
      <c r="M791" s="210"/>
      <c r="N791" s="210"/>
      <c r="O791" s="210"/>
      <c r="P791" s="210"/>
      <c r="Q791" s="210"/>
      <c r="R791" s="210"/>
      <c r="S791" s="210"/>
      <c r="T791" s="210"/>
      <c r="U791" s="210"/>
      <c r="V791" s="210"/>
      <c r="W791" s="210"/>
      <c r="X791" s="210"/>
      <c r="Y791" s="210"/>
    </row>
    <row r="792">
      <c r="A792" s="205" t="s">
        <v>765</v>
      </c>
      <c r="B792" s="205" t="s">
        <v>5386</v>
      </c>
      <c r="C792" s="280">
        <v>53.0</v>
      </c>
      <c r="D792" s="280">
        <v>3.0</v>
      </c>
      <c r="E792" s="280">
        <v>8.0</v>
      </c>
      <c r="F792" s="210"/>
      <c r="G792" s="210"/>
      <c r="H792" s="210"/>
      <c r="I792" s="210"/>
      <c r="J792" s="210"/>
      <c r="K792" s="210"/>
      <c r="L792" s="210"/>
      <c r="M792" s="210"/>
      <c r="N792" s="210"/>
      <c r="O792" s="210"/>
      <c r="P792" s="210"/>
      <c r="Q792" s="210"/>
      <c r="R792" s="210"/>
      <c r="S792" s="210"/>
      <c r="T792" s="210"/>
      <c r="U792" s="210"/>
      <c r="V792" s="210"/>
      <c r="W792" s="210"/>
      <c r="X792" s="210"/>
      <c r="Y792" s="210"/>
    </row>
    <row r="793">
      <c r="A793" s="205" t="s">
        <v>504</v>
      </c>
      <c r="B793" s="205" t="s">
        <v>5384</v>
      </c>
      <c r="C793" s="280">
        <v>6.0</v>
      </c>
      <c r="D793" s="280">
        <v>1.0</v>
      </c>
      <c r="E793" s="280">
        <v>1.0</v>
      </c>
      <c r="F793" s="210"/>
      <c r="G793" s="210"/>
      <c r="H793" s="210"/>
      <c r="I793" s="210"/>
      <c r="J793" s="210"/>
      <c r="K793" s="210"/>
      <c r="L793" s="210"/>
      <c r="M793" s="210"/>
      <c r="N793" s="210"/>
      <c r="O793" s="210"/>
      <c r="P793" s="210"/>
      <c r="Q793" s="210"/>
      <c r="R793" s="210"/>
      <c r="S793" s="210"/>
      <c r="T793" s="210"/>
      <c r="U793" s="210"/>
      <c r="V793" s="210"/>
      <c r="W793" s="210"/>
      <c r="X793" s="210"/>
      <c r="Y793" s="210"/>
    </row>
    <row r="794">
      <c r="A794" s="205" t="s">
        <v>504</v>
      </c>
      <c r="B794" s="205" t="s">
        <v>5385</v>
      </c>
      <c r="C794" s="280">
        <v>43.0</v>
      </c>
      <c r="D794" s="280">
        <v>1.0</v>
      </c>
      <c r="E794" s="280">
        <v>9.0</v>
      </c>
      <c r="F794" s="210"/>
      <c r="G794" s="210"/>
      <c r="H794" s="210"/>
      <c r="I794" s="210"/>
      <c r="J794" s="210"/>
      <c r="K794" s="210"/>
      <c r="L794" s="210"/>
      <c r="M794" s="210"/>
      <c r="N794" s="210"/>
      <c r="O794" s="210"/>
      <c r="P794" s="210"/>
      <c r="Q794" s="210"/>
      <c r="R794" s="210"/>
      <c r="S794" s="210"/>
      <c r="T794" s="210"/>
      <c r="U794" s="210"/>
      <c r="V794" s="210"/>
      <c r="W794" s="210"/>
      <c r="X794" s="210"/>
      <c r="Y794" s="210"/>
    </row>
    <row r="795">
      <c r="A795" s="205" t="s">
        <v>504</v>
      </c>
      <c r="B795" s="205" t="s">
        <v>5387</v>
      </c>
      <c r="C795" s="280">
        <v>22.0</v>
      </c>
      <c r="D795" s="280">
        <v>2.0</v>
      </c>
      <c r="E795" s="280">
        <v>4.0</v>
      </c>
      <c r="F795" s="210"/>
      <c r="G795" s="210"/>
      <c r="H795" s="210"/>
      <c r="I795" s="210"/>
      <c r="J795" s="210"/>
      <c r="K795" s="210"/>
      <c r="L795" s="210"/>
      <c r="M795" s="210"/>
      <c r="N795" s="210"/>
      <c r="O795" s="210"/>
      <c r="P795" s="210"/>
      <c r="Q795" s="210"/>
      <c r="R795" s="210"/>
      <c r="S795" s="210"/>
      <c r="T795" s="210"/>
      <c r="U795" s="210"/>
      <c r="V795" s="210"/>
      <c r="W795" s="210"/>
      <c r="X795" s="210"/>
      <c r="Y795" s="210"/>
    </row>
    <row r="796">
      <c r="A796" s="205" t="s">
        <v>504</v>
      </c>
      <c r="B796" s="205" t="s">
        <v>5389</v>
      </c>
      <c r="C796" s="280">
        <v>20.0</v>
      </c>
      <c r="D796" s="280">
        <v>1.0</v>
      </c>
      <c r="E796" s="280">
        <v>2.0</v>
      </c>
      <c r="F796" s="210"/>
      <c r="G796" s="210"/>
      <c r="H796" s="210"/>
      <c r="I796" s="210"/>
      <c r="J796" s="210"/>
      <c r="K796" s="210"/>
      <c r="L796" s="210"/>
      <c r="M796" s="210"/>
      <c r="N796" s="210"/>
      <c r="O796" s="210"/>
      <c r="P796" s="210"/>
      <c r="Q796" s="210"/>
      <c r="R796" s="210"/>
      <c r="S796" s="210"/>
      <c r="T796" s="210"/>
      <c r="U796" s="210"/>
      <c r="V796" s="210"/>
      <c r="W796" s="210"/>
      <c r="X796" s="210"/>
      <c r="Y796" s="210"/>
    </row>
    <row r="797">
      <c r="A797" s="205" t="s">
        <v>350</v>
      </c>
      <c r="B797" s="205" t="s">
        <v>5387</v>
      </c>
      <c r="C797" s="280">
        <v>20.0</v>
      </c>
      <c r="D797" s="280">
        <v>1.0</v>
      </c>
      <c r="E797" s="280">
        <v>3.0</v>
      </c>
      <c r="F797" s="210"/>
      <c r="G797" s="210"/>
      <c r="H797" s="210"/>
      <c r="I797" s="210"/>
      <c r="J797" s="210"/>
      <c r="K797" s="210"/>
      <c r="L797" s="210"/>
      <c r="M797" s="210"/>
      <c r="N797" s="210"/>
      <c r="O797" s="210"/>
      <c r="P797" s="210"/>
      <c r="Q797" s="210"/>
      <c r="R797" s="210"/>
      <c r="S797" s="210"/>
      <c r="T797" s="210"/>
      <c r="U797" s="210"/>
      <c r="V797" s="210"/>
      <c r="W797" s="210"/>
      <c r="X797" s="210"/>
      <c r="Y797" s="210"/>
    </row>
    <row r="798">
      <c r="A798" s="205" t="s">
        <v>611</v>
      </c>
      <c r="B798" s="205" t="s">
        <v>5384</v>
      </c>
      <c r="C798" s="280">
        <v>35.0</v>
      </c>
      <c r="D798" s="280">
        <v>2.0</v>
      </c>
      <c r="E798" s="280">
        <v>6.0</v>
      </c>
      <c r="F798" s="210"/>
      <c r="G798" s="210"/>
      <c r="H798" s="210"/>
      <c r="I798" s="210"/>
      <c r="J798" s="210"/>
      <c r="K798" s="210"/>
      <c r="L798" s="210"/>
      <c r="M798" s="210"/>
      <c r="N798" s="210"/>
      <c r="O798" s="210"/>
      <c r="P798" s="210"/>
      <c r="Q798" s="210"/>
      <c r="R798" s="210"/>
      <c r="S798" s="210"/>
      <c r="T798" s="210"/>
      <c r="U798" s="210"/>
      <c r="V798" s="210"/>
      <c r="W798" s="210"/>
      <c r="X798" s="210"/>
      <c r="Y798" s="210"/>
    </row>
    <row r="799">
      <c r="A799" s="205" t="s">
        <v>611</v>
      </c>
      <c r="B799" s="205" t="s">
        <v>5385</v>
      </c>
      <c r="C799" s="280">
        <v>58.0</v>
      </c>
      <c r="D799" s="280">
        <v>3.0</v>
      </c>
      <c r="E799" s="280">
        <v>13.0</v>
      </c>
      <c r="F799" s="210"/>
      <c r="G799" s="210"/>
      <c r="H799" s="210"/>
      <c r="I799" s="210"/>
      <c r="J799" s="210"/>
      <c r="K799" s="210"/>
      <c r="L799" s="210"/>
      <c r="M799" s="210"/>
      <c r="N799" s="210"/>
      <c r="O799" s="210"/>
      <c r="P799" s="210"/>
      <c r="Q799" s="210"/>
      <c r="R799" s="210"/>
      <c r="S799" s="210"/>
      <c r="T799" s="210"/>
      <c r="U799" s="210"/>
      <c r="V799" s="210"/>
      <c r="W799" s="210"/>
      <c r="X799" s="210"/>
      <c r="Y799" s="210"/>
    </row>
    <row r="800">
      <c r="A800" s="205" t="s">
        <v>611</v>
      </c>
      <c r="B800" s="205" t="s">
        <v>5386</v>
      </c>
      <c r="C800" s="280">
        <v>10.0</v>
      </c>
      <c r="D800" s="280">
        <v>1.0</v>
      </c>
      <c r="E800" s="280">
        <v>3.0</v>
      </c>
      <c r="F800" s="210"/>
      <c r="G800" s="210"/>
      <c r="H800" s="210"/>
      <c r="I800" s="210"/>
      <c r="J800" s="210"/>
      <c r="K800" s="210"/>
      <c r="L800" s="210"/>
      <c r="M800" s="210"/>
      <c r="N800" s="210"/>
      <c r="O800" s="210"/>
      <c r="P800" s="210"/>
      <c r="Q800" s="210"/>
      <c r="R800" s="210"/>
      <c r="S800" s="210"/>
      <c r="T800" s="210"/>
      <c r="U800" s="210"/>
      <c r="V800" s="210"/>
      <c r="W800" s="210"/>
      <c r="X800" s="210"/>
      <c r="Y800" s="210"/>
    </row>
    <row r="801">
      <c r="A801" s="205" t="s">
        <v>611</v>
      </c>
      <c r="B801" s="205" t="s">
        <v>5387</v>
      </c>
      <c r="C801" s="280">
        <v>24.0</v>
      </c>
      <c r="D801" s="280">
        <v>2.0</v>
      </c>
      <c r="E801" s="280">
        <v>6.0</v>
      </c>
      <c r="F801" s="210"/>
      <c r="G801" s="210"/>
      <c r="H801" s="210"/>
      <c r="I801" s="210"/>
      <c r="J801" s="210"/>
      <c r="K801" s="210"/>
      <c r="L801" s="210"/>
      <c r="M801" s="210"/>
      <c r="N801" s="210"/>
      <c r="O801" s="210"/>
      <c r="P801" s="210"/>
      <c r="Q801" s="210"/>
      <c r="R801" s="210"/>
      <c r="S801" s="210"/>
      <c r="T801" s="210"/>
      <c r="U801" s="210"/>
      <c r="V801" s="210"/>
      <c r="W801" s="210"/>
      <c r="X801" s="210"/>
      <c r="Y801" s="210"/>
    </row>
    <row r="802">
      <c r="A802" s="205" t="s">
        <v>715</v>
      </c>
      <c r="B802" s="205" t="s">
        <v>5383</v>
      </c>
      <c r="C802" s="280">
        <v>9.0</v>
      </c>
      <c r="D802" s="280">
        <v>1.0</v>
      </c>
      <c r="E802" s="280">
        <v>0.0</v>
      </c>
      <c r="F802" s="210"/>
      <c r="G802" s="210"/>
      <c r="H802" s="210"/>
      <c r="I802" s="210"/>
      <c r="J802" s="210"/>
      <c r="K802" s="210"/>
      <c r="L802" s="210"/>
      <c r="M802" s="210"/>
      <c r="N802" s="210"/>
      <c r="O802" s="210"/>
      <c r="P802" s="210"/>
      <c r="Q802" s="210"/>
      <c r="R802" s="210"/>
      <c r="S802" s="210"/>
      <c r="T802" s="210"/>
      <c r="U802" s="210"/>
      <c r="V802" s="210"/>
      <c r="W802" s="210"/>
      <c r="X802" s="210"/>
      <c r="Y802" s="210"/>
    </row>
    <row r="803">
      <c r="A803" s="205" t="s">
        <v>715</v>
      </c>
      <c r="B803" s="205" t="s">
        <v>5384</v>
      </c>
      <c r="C803" s="280">
        <v>52.0</v>
      </c>
      <c r="D803" s="280">
        <v>2.0</v>
      </c>
      <c r="E803" s="280">
        <v>11.0</v>
      </c>
      <c r="F803" s="210"/>
      <c r="G803" s="210"/>
      <c r="H803" s="210"/>
      <c r="I803" s="210"/>
      <c r="J803" s="210"/>
      <c r="K803" s="210"/>
      <c r="L803" s="210"/>
      <c r="M803" s="210"/>
      <c r="N803" s="210"/>
      <c r="O803" s="210"/>
      <c r="P803" s="210"/>
      <c r="Q803" s="210"/>
      <c r="R803" s="210"/>
      <c r="S803" s="210"/>
      <c r="T803" s="210"/>
      <c r="U803" s="210"/>
      <c r="V803" s="210"/>
      <c r="W803" s="210"/>
      <c r="X803" s="210"/>
      <c r="Y803" s="210"/>
    </row>
    <row r="804">
      <c r="A804" s="205" t="s">
        <v>715</v>
      </c>
      <c r="B804" s="205" t="s">
        <v>5385</v>
      </c>
      <c r="C804" s="280">
        <v>17.0</v>
      </c>
      <c r="D804" s="280">
        <v>1.0</v>
      </c>
      <c r="E804" s="280">
        <v>5.0</v>
      </c>
      <c r="F804" s="210"/>
      <c r="G804" s="210"/>
      <c r="H804" s="210"/>
      <c r="I804" s="210"/>
      <c r="J804" s="210"/>
      <c r="K804" s="210"/>
      <c r="L804" s="210"/>
      <c r="M804" s="210"/>
      <c r="N804" s="210"/>
      <c r="O804" s="210"/>
      <c r="P804" s="210"/>
      <c r="Q804" s="210"/>
      <c r="R804" s="210"/>
      <c r="S804" s="210"/>
      <c r="T804" s="210"/>
      <c r="U804" s="210"/>
      <c r="V804" s="210"/>
      <c r="W804" s="210"/>
      <c r="X804" s="210"/>
      <c r="Y804" s="210"/>
    </row>
    <row r="805">
      <c r="A805" s="205" t="s">
        <v>715</v>
      </c>
      <c r="B805" s="205" t="s">
        <v>5386</v>
      </c>
      <c r="C805" s="280">
        <v>50.0</v>
      </c>
      <c r="D805" s="280">
        <v>4.0</v>
      </c>
      <c r="E805" s="280">
        <v>13.0</v>
      </c>
      <c r="F805" s="210"/>
      <c r="G805" s="210"/>
      <c r="H805" s="210"/>
      <c r="I805" s="210"/>
      <c r="J805" s="210"/>
      <c r="K805" s="210"/>
      <c r="L805" s="210"/>
      <c r="M805" s="210"/>
      <c r="N805" s="210"/>
      <c r="O805" s="210"/>
      <c r="P805" s="210"/>
      <c r="Q805" s="210"/>
      <c r="R805" s="210"/>
      <c r="S805" s="210"/>
      <c r="T805" s="210"/>
      <c r="U805" s="210"/>
      <c r="V805" s="210"/>
      <c r="W805" s="210"/>
      <c r="X805" s="210"/>
      <c r="Y805" s="210"/>
    </row>
    <row r="806">
      <c r="A806" s="205" t="s">
        <v>715</v>
      </c>
      <c r="B806" s="205" t="s">
        <v>5387</v>
      </c>
      <c r="C806" s="280">
        <v>36.0</v>
      </c>
      <c r="D806" s="280">
        <v>3.0</v>
      </c>
      <c r="E806" s="280">
        <v>11.0</v>
      </c>
      <c r="F806" s="210"/>
      <c r="G806" s="210"/>
      <c r="H806" s="210"/>
      <c r="I806" s="210"/>
      <c r="J806" s="210"/>
      <c r="K806" s="210"/>
      <c r="L806" s="210"/>
      <c r="M806" s="210"/>
      <c r="N806" s="210"/>
      <c r="O806" s="210"/>
      <c r="P806" s="210"/>
      <c r="Q806" s="210"/>
      <c r="R806" s="210"/>
      <c r="S806" s="210"/>
      <c r="T806" s="210"/>
      <c r="U806" s="210"/>
      <c r="V806" s="210"/>
      <c r="W806" s="210"/>
      <c r="X806" s="210"/>
      <c r="Y806" s="210"/>
    </row>
    <row r="807">
      <c r="A807" s="205" t="s">
        <v>715</v>
      </c>
      <c r="B807" s="205" t="s">
        <v>5388</v>
      </c>
      <c r="C807" s="280">
        <v>87.0</v>
      </c>
      <c r="D807" s="280">
        <v>1.0</v>
      </c>
      <c r="E807" s="280">
        <v>15.0</v>
      </c>
      <c r="F807" s="210"/>
      <c r="G807" s="210"/>
      <c r="H807" s="210"/>
      <c r="I807" s="210"/>
      <c r="J807" s="210"/>
      <c r="K807" s="210"/>
      <c r="L807" s="210"/>
      <c r="M807" s="210"/>
      <c r="N807" s="210"/>
      <c r="O807" s="210"/>
      <c r="P807" s="210"/>
      <c r="Q807" s="210"/>
      <c r="R807" s="210"/>
      <c r="S807" s="210"/>
      <c r="T807" s="210"/>
      <c r="U807" s="210"/>
      <c r="V807" s="210"/>
      <c r="W807" s="210"/>
      <c r="X807" s="210"/>
      <c r="Y807" s="210"/>
    </row>
    <row r="808">
      <c r="A808" s="205" t="s">
        <v>715</v>
      </c>
      <c r="B808" s="205" t="s">
        <v>5391</v>
      </c>
      <c r="C808" s="280">
        <v>37.0</v>
      </c>
      <c r="D808" s="280">
        <v>2.0</v>
      </c>
      <c r="E808" s="280">
        <v>10.0</v>
      </c>
      <c r="F808" s="210"/>
      <c r="G808" s="210"/>
      <c r="H808" s="210"/>
      <c r="I808" s="210"/>
      <c r="J808" s="210"/>
      <c r="K808" s="210"/>
      <c r="L808" s="210"/>
      <c r="M808" s="210"/>
      <c r="N808" s="210"/>
      <c r="O808" s="210"/>
      <c r="P808" s="210"/>
      <c r="Q808" s="210"/>
      <c r="R808" s="210"/>
      <c r="S808" s="210"/>
      <c r="T808" s="210"/>
      <c r="U808" s="210"/>
      <c r="V808" s="210"/>
      <c r="W808" s="210"/>
      <c r="X808" s="210"/>
      <c r="Y808" s="210"/>
    </row>
    <row r="809">
      <c r="A809" s="205" t="s">
        <v>715</v>
      </c>
      <c r="B809" s="205" t="s">
        <v>5392</v>
      </c>
      <c r="C809" s="280">
        <v>33.0</v>
      </c>
      <c r="D809" s="280">
        <v>2.0</v>
      </c>
      <c r="E809" s="280">
        <v>6.0</v>
      </c>
      <c r="F809" s="210"/>
      <c r="G809" s="210"/>
      <c r="H809" s="210"/>
      <c r="I809" s="210"/>
      <c r="J809" s="210"/>
      <c r="K809" s="210"/>
      <c r="L809" s="210"/>
      <c r="M809" s="210"/>
      <c r="N809" s="210"/>
      <c r="O809" s="210"/>
      <c r="P809" s="210"/>
      <c r="Q809" s="210"/>
      <c r="R809" s="210"/>
      <c r="S809" s="210"/>
      <c r="T809" s="210"/>
      <c r="U809" s="210"/>
      <c r="V809" s="210"/>
      <c r="W809" s="210"/>
      <c r="X809" s="210"/>
      <c r="Y809" s="210"/>
    </row>
    <row r="810">
      <c r="A810" s="205" t="s">
        <v>715</v>
      </c>
      <c r="B810" s="205" t="s">
        <v>5389</v>
      </c>
      <c r="C810" s="280">
        <v>128.0</v>
      </c>
      <c r="D810" s="280">
        <v>4.0</v>
      </c>
      <c r="E810" s="280">
        <v>14.0</v>
      </c>
      <c r="F810" s="210"/>
      <c r="G810" s="210"/>
      <c r="H810" s="210"/>
      <c r="I810" s="210"/>
      <c r="J810" s="210"/>
      <c r="K810" s="210"/>
      <c r="L810" s="210"/>
      <c r="M810" s="210"/>
      <c r="N810" s="210"/>
      <c r="O810" s="210"/>
      <c r="P810" s="210"/>
      <c r="Q810" s="210"/>
      <c r="R810" s="210"/>
      <c r="S810" s="210"/>
      <c r="T810" s="210"/>
      <c r="U810" s="210"/>
      <c r="V810" s="210"/>
      <c r="W810" s="210"/>
      <c r="X810" s="210"/>
      <c r="Y810" s="210"/>
    </row>
    <row r="811">
      <c r="A811" s="205" t="s">
        <v>352</v>
      </c>
      <c r="B811" s="205" t="s">
        <v>5384</v>
      </c>
      <c r="C811" s="280">
        <v>15.0</v>
      </c>
      <c r="D811" s="280">
        <v>1.0</v>
      </c>
      <c r="E811" s="280">
        <v>4.0</v>
      </c>
      <c r="F811" s="210"/>
      <c r="G811" s="210"/>
      <c r="H811" s="210"/>
      <c r="I811" s="210"/>
      <c r="J811" s="210"/>
      <c r="K811" s="210"/>
      <c r="L811" s="210"/>
      <c r="M811" s="210"/>
      <c r="N811" s="210"/>
      <c r="O811" s="210"/>
      <c r="P811" s="210"/>
      <c r="Q811" s="210"/>
      <c r="R811" s="210"/>
      <c r="S811" s="210"/>
      <c r="T811" s="210"/>
      <c r="U811" s="210"/>
      <c r="V811" s="210"/>
      <c r="W811" s="210"/>
      <c r="X811" s="210"/>
      <c r="Y811" s="210"/>
    </row>
    <row r="812">
      <c r="A812" s="205" t="s">
        <v>844</v>
      </c>
      <c r="B812" s="205" t="s">
        <v>5384</v>
      </c>
      <c r="C812" s="280">
        <v>70.0</v>
      </c>
      <c r="D812" s="280">
        <v>2.0</v>
      </c>
      <c r="E812" s="280">
        <v>10.0</v>
      </c>
      <c r="F812" s="210"/>
      <c r="G812" s="210"/>
      <c r="H812" s="210"/>
      <c r="I812" s="210"/>
      <c r="J812" s="210"/>
      <c r="K812" s="210"/>
      <c r="L812" s="210"/>
      <c r="M812" s="210"/>
      <c r="N812" s="210"/>
      <c r="O812" s="210"/>
      <c r="P812" s="210"/>
      <c r="Q812" s="210"/>
      <c r="R812" s="210"/>
      <c r="S812" s="210"/>
      <c r="T812" s="210"/>
      <c r="U812" s="210"/>
      <c r="V812" s="210"/>
      <c r="W812" s="210"/>
      <c r="X812" s="210"/>
      <c r="Y812" s="210"/>
    </row>
    <row r="813">
      <c r="A813" s="205" t="s">
        <v>844</v>
      </c>
      <c r="B813" s="205" t="s">
        <v>5385</v>
      </c>
      <c r="C813" s="280">
        <v>59.0</v>
      </c>
      <c r="D813" s="280">
        <v>2.0</v>
      </c>
      <c r="E813" s="280">
        <v>10.0</v>
      </c>
      <c r="F813" s="210"/>
      <c r="G813" s="210"/>
      <c r="H813" s="210"/>
      <c r="I813" s="210"/>
      <c r="J813" s="210"/>
      <c r="K813" s="210"/>
      <c r="L813" s="210"/>
      <c r="M813" s="210"/>
      <c r="N813" s="210"/>
      <c r="O813" s="210"/>
      <c r="P813" s="210"/>
      <c r="Q813" s="210"/>
      <c r="R813" s="210"/>
      <c r="S813" s="210"/>
      <c r="T813" s="210"/>
      <c r="U813" s="210"/>
      <c r="V813" s="210"/>
      <c r="W813" s="210"/>
      <c r="X813" s="210"/>
      <c r="Y813" s="210"/>
    </row>
    <row r="814">
      <c r="A814" s="205" t="s">
        <v>844</v>
      </c>
      <c r="B814" s="205" t="s">
        <v>5386</v>
      </c>
      <c r="C814" s="280">
        <v>102.0</v>
      </c>
      <c r="D814" s="280">
        <v>4.0</v>
      </c>
      <c r="E814" s="280">
        <v>17.0</v>
      </c>
      <c r="F814" s="210"/>
      <c r="G814" s="210"/>
      <c r="H814" s="210"/>
      <c r="I814" s="210"/>
      <c r="J814" s="210"/>
      <c r="K814" s="210"/>
      <c r="L814" s="210"/>
      <c r="M814" s="210"/>
      <c r="N814" s="210"/>
      <c r="O814" s="210"/>
      <c r="P814" s="210"/>
      <c r="Q814" s="210"/>
      <c r="R814" s="210"/>
      <c r="S814" s="210"/>
      <c r="T814" s="210"/>
      <c r="U814" s="210"/>
      <c r="V814" s="210"/>
      <c r="W814" s="210"/>
      <c r="X814" s="210"/>
      <c r="Y814" s="210"/>
    </row>
    <row r="815">
      <c r="A815" s="205" t="s">
        <v>844</v>
      </c>
      <c r="B815" s="205" t="s">
        <v>5387</v>
      </c>
      <c r="C815" s="280">
        <v>9.0</v>
      </c>
      <c r="D815" s="280">
        <v>2.0</v>
      </c>
      <c r="E815" s="280">
        <v>3.0</v>
      </c>
      <c r="F815" s="210"/>
      <c r="G815" s="210"/>
      <c r="H815" s="210"/>
      <c r="I815" s="210"/>
      <c r="J815" s="210"/>
      <c r="K815" s="210"/>
      <c r="L815" s="210"/>
      <c r="M815" s="210"/>
      <c r="N815" s="210"/>
      <c r="O815" s="210"/>
      <c r="P815" s="210"/>
      <c r="Q815" s="210"/>
      <c r="R815" s="210"/>
      <c r="S815" s="210"/>
      <c r="T815" s="210"/>
      <c r="U815" s="210"/>
      <c r="V815" s="210"/>
      <c r="W815" s="210"/>
      <c r="X815" s="210"/>
      <c r="Y815" s="210"/>
    </row>
    <row r="816">
      <c r="A816" s="205" t="s">
        <v>393</v>
      </c>
      <c r="B816" s="205" t="s">
        <v>5384</v>
      </c>
      <c r="C816" s="280">
        <v>32.0</v>
      </c>
      <c r="D816" s="280">
        <v>3.0</v>
      </c>
      <c r="E816" s="280">
        <v>8.0</v>
      </c>
      <c r="F816" s="210"/>
      <c r="G816" s="210"/>
      <c r="H816" s="210"/>
      <c r="I816" s="210"/>
      <c r="J816" s="210"/>
      <c r="K816" s="210"/>
      <c r="L816" s="210"/>
      <c r="M816" s="210"/>
      <c r="N816" s="210"/>
      <c r="O816" s="210"/>
      <c r="P816" s="210"/>
      <c r="Q816" s="210"/>
      <c r="R816" s="210"/>
      <c r="S816" s="210"/>
      <c r="T816" s="210"/>
      <c r="U816" s="210"/>
      <c r="V816" s="210"/>
      <c r="W816" s="210"/>
      <c r="X816" s="210"/>
      <c r="Y816" s="210"/>
    </row>
    <row r="817">
      <c r="A817" s="205" t="s">
        <v>393</v>
      </c>
      <c r="B817" s="205" t="s">
        <v>5385</v>
      </c>
      <c r="C817" s="280">
        <v>77.0</v>
      </c>
      <c r="D817" s="280">
        <v>3.0</v>
      </c>
      <c r="E817" s="280">
        <v>17.0</v>
      </c>
      <c r="F817" s="210"/>
      <c r="G817" s="210"/>
      <c r="H817" s="210"/>
      <c r="I817" s="210"/>
      <c r="J817" s="210"/>
      <c r="K817" s="210"/>
      <c r="L817" s="210"/>
      <c r="M817" s="210"/>
      <c r="N817" s="210"/>
      <c r="O817" s="210"/>
      <c r="P817" s="210"/>
      <c r="Q817" s="210"/>
      <c r="R817" s="210"/>
      <c r="S817" s="210"/>
      <c r="T817" s="210"/>
      <c r="U817" s="210"/>
      <c r="V817" s="210"/>
      <c r="W817" s="210"/>
      <c r="X817" s="210"/>
      <c r="Y817" s="210"/>
    </row>
    <row r="818">
      <c r="A818" s="205" t="s">
        <v>393</v>
      </c>
      <c r="B818" s="205" t="s">
        <v>5386</v>
      </c>
      <c r="C818" s="280">
        <v>3.0</v>
      </c>
      <c r="D818" s="280">
        <v>1.0</v>
      </c>
      <c r="E818" s="280">
        <v>1.0</v>
      </c>
      <c r="F818" s="210"/>
      <c r="G818" s="210"/>
      <c r="H818" s="210"/>
      <c r="I818" s="210"/>
      <c r="J818" s="210"/>
      <c r="K818" s="210"/>
      <c r="L818" s="210"/>
      <c r="M818" s="210"/>
      <c r="N818" s="210"/>
      <c r="O818" s="210"/>
      <c r="P818" s="210"/>
      <c r="Q818" s="210"/>
      <c r="R818" s="210"/>
      <c r="S818" s="210"/>
      <c r="T818" s="210"/>
      <c r="U818" s="210"/>
      <c r="V818" s="210"/>
      <c r="W818" s="210"/>
      <c r="X818" s="210"/>
      <c r="Y818" s="210"/>
    </row>
    <row r="819">
      <c r="A819" s="205" t="s">
        <v>393</v>
      </c>
      <c r="B819" s="205" t="s">
        <v>5387</v>
      </c>
      <c r="C819" s="280">
        <v>42.0</v>
      </c>
      <c r="D819" s="280">
        <v>6.0</v>
      </c>
      <c r="E819" s="280">
        <v>18.0</v>
      </c>
      <c r="F819" s="210"/>
      <c r="G819" s="210"/>
      <c r="H819" s="210"/>
      <c r="I819" s="210"/>
      <c r="J819" s="210"/>
      <c r="K819" s="210"/>
      <c r="L819" s="210"/>
      <c r="M819" s="210"/>
      <c r="N819" s="210"/>
      <c r="O819" s="210"/>
      <c r="P819" s="210"/>
      <c r="Q819" s="210"/>
      <c r="R819" s="210"/>
      <c r="S819" s="210"/>
      <c r="T819" s="210"/>
      <c r="U819" s="210"/>
      <c r="V819" s="210"/>
      <c r="W819" s="210"/>
      <c r="X819" s="210"/>
      <c r="Y819" s="210"/>
    </row>
    <row r="820">
      <c r="A820" s="205" t="s">
        <v>292</v>
      </c>
      <c r="B820" s="205" t="s">
        <v>5384</v>
      </c>
      <c r="C820" s="280">
        <v>16.0</v>
      </c>
      <c r="D820" s="280">
        <v>1.0</v>
      </c>
      <c r="E820" s="280">
        <v>4.0</v>
      </c>
      <c r="F820" s="210"/>
      <c r="G820" s="210"/>
      <c r="H820" s="210"/>
      <c r="I820" s="210"/>
      <c r="J820" s="210"/>
      <c r="K820" s="210"/>
      <c r="L820" s="210"/>
      <c r="M820" s="210"/>
      <c r="N820" s="210"/>
      <c r="O820" s="210"/>
      <c r="P820" s="210"/>
      <c r="Q820" s="210"/>
      <c r="R820" s="210"/>
      <c r="S820" s="210"/>
      <c r="T820" s="210"/>
      <c r="U820" s="210"/>
      <c r="V820" s="210"/>
      <c r="W820" s="210"/>
      <c r="X820" s="210"/>
      <c r="Y820" s="210"/>
    </row>
    <row r="821">
      <c r="A821" s="205" t="s">
        <v>292</v>
      </c>
      <c r="B821" s="205" t="s">
        <v>5385</v>
      </c>
      <c r="C821" s="280">
        <v>83.0</v>
      </c>
      <c r="D821" s="280">
        <v>1.0</v>
      </c>
      <c r="E821" s="280">
        <v>14.0</v>
      </c>
      <c r="F821" s="210"/>
      <c r="G821" s="210"/>
      <c r="H821" s="210"/>
      <c r="I821" s="210"/>
      <c r="J821" s="210"/>
      <c r="K821" s="210"/>
      <c r="L821" s="210"/>
      <c r="M821" s="210"/>
      <c r="N821" s="210"/>
      <c r="O821" s="210"/>
      <c r="P821" s="210"/>
      <c r="Q821" s="210"/>
      <c r="R821" s="210"/>
      <c r="S821" s="210"/>
      <c r="T821" s="210"/>
      <c r="U821" s="210"/>
      <c r="V821" s="210"/>
      <c r="W821" s="210"/>
      <c r="X821" s="210"/>
      <c r="Y821" s="210"/>
    </row>
    <row r="822">
      <c r="A822" s="205" t="s">
        <v>292</v>
      </c>
      <c r="B822" s="205" t="s">
        <v>5386</v>
      </c>
      <c r="C822" s="280">
        <v>180.0</v>
      </c>
      <c r="D822" s="280">
        <v>3.0</v>
      </c>
      <c r="E822" s="280">
        <v>39.0</v>
      </c>
      <c r="F822" s="210"/>
      <c r="G822" s="210"/>
      <c r="H822" s="210"/>
      <c r="I822" s="210"/>
      <c r="J822" s="210"/>
      <c r="K822" s="210"/>
      <c r="L822" s="210"/>
      <c r="M822" s="210"/>
      <c r="N822" s="210"/>
      <c r="O822" s="210"/>
      <c r="P822" s="210"/>
      <c r="Q822" s="210"/>
      <c r="R822" s="210"/>
      <c r="S822" s="210"/>
      <c r="T822" s="210"/>
      <c r="U822" s="210"/>
      <c r="V822" s="210"/>
      <c r="W822" s="210"/>
      <c r="X822" s="210"/>
      <c r="Y822" s="210"/>
    </row>
    <row r="823">
      <c r="A823" s="205" t="s">
        <v>292</v>
      </c>
      <c r="B823" s="205" t="s">
        <v>5387</v>
      </c>
      <c r="C823" s="280">
        <v>19.0</v>
      </c>
      <c r="D823" s="280">
        <v>1.0</v>
      </c>
      <c r="E823" s="280">
        <v>4.0</v>
      </c>
      <c r="F823" s="210"/>
      <c r="G823" s="210"/>
      <c r="H823" s="210"/>
      <c r="I823" s="210"/>
      <c r="J823" s="210"/>
      <c r="K823" s="210"/>
      <c r="L823" s="210"/>
      <c r="M823" s="210"/>
      <c r="N823" s="210"/>
      <c r="O823" s="210"/>
      <c r="P823" s="210"/>
      <c r="Q823" s="210"/>
      <c r="R823" s="210"/>
      <c r="S823" s="210"/>
      <c r="T823" s="210"/>
      <c r="U823" s="210"/>
      <c r="V823" s="210"/>
      <c r="W823" s="210"/>
      <c r="X823" s="210"/>
      <c r="Y823" s="210"/>
    </row>
    <row r="824">
      <c r="A824" s="205" t="s">
        <v>614</v>
      </c>
      <c r="B824" s="205" t="s">
        <v>5383</v>
      </c>
      <c r="C824" s="280">
        <v>77.0</v>
      </c>
      <c r="D824" s="280">
        <v>1.0</v>
      </c>
      <c r="E824" s="280">
        <v>16.0</v>
      </c>
      <c r="F824" s="210"/>
      <c r="G824" s="210"/>
      <c r="H824" s="210"/>
      <c r="I824" s="210"/>
      <c r="J824" s="210"/>
      <c r="K824" s="210"/>
      <c r="L824" s="210"/>
      <c r="M824" s="210"/>
      <c r="N824" s="210"/>
      <c r="O824" s="210"/>
      <c r="P824" s="210"/>
      <c r="Q824" s="210"/>
      <c r="R824" s="210"/>
      <c r="S824" s="210"/>
      <c r="T824" s="210"/>
      <c r="U824" s="210"/>
      <c r="V824" s="210"/>
      <c r="W824" s="210"/>
      <c r="X824" s="210"/>
      <c r="Y824" s="210"/>
    </row>
    <row r="825">
      <c r="A825" s="205" t="s">
        <v>614</v>
      </c>
      <c r="B825" s="205" t="s">
        <v>5384</v>
      </c>
      <c r="C825" s="280">
        <v>62.0</v>
      </c>
      <c r="D825" s="280">
        <v>2.0</v>
      </c>
      <c r="E825" s="280">
        <v>8.0</v>
      </c>
      <c r="F825" s="210"/>
      <c r="G825" s="210"/>
      <c r="H825" s="210"/>
      <c r="I825" s="210"/>
      <c r="J825" s="210"/>
      <c r="K825" s="210"/>
      <c r="L825" s="210"/>
      <c r="M825" s="210"/>
      <c r="N825" s="210"/>
      <c r="O825" s="210"/>
      <c r="P825" s="210"/>
      <c r="Q825" s="210"/>
      <c r="R825" s="210"/>
      <c r="S825" s="210"/>
      <c r="T825" s="210"/>
      <c r="U825" s="210"/>
      <c r="V825" s="210"/>
      <c r="W825" s="210"/>
      <c r="X825" s="210"/>
      <c r="Y825" s="210"/>
    </row>
    <row r="826">
      <c r="A826" s="205" t="s">
        <v>614</v>
      </c>
      <c r="B826" s="205" t="s">
        <v>5385</v>
      </c>
      <c r="C826" s="280">
        <v>74.0</v>
      </c>
      <c r="D826" s="280">
        <v>1.0</v>
      </c>
      <c r="E826" s="280">
        <v>16.0</v>
      </c>
      <c r="F826" s="210"/>
      <c r="G826" s="210"/>
      <c r="H826" s="210"/>
      <c r="I826" s="210"/>
      <c r="J826" s="210"/>
      <c r="K826" s="210"/>
      <c r="L826" s="210"/>
      <c r="M826" s="210"/>
      <c r="N826" s="210"/>
      <c r="O826" s="210"/>
      <c r="P826" s="210"/>
      <c r="Q826" s="210"/>
      <c r="R826" s="210"/>
      <c r="S826" s="210"/>
      <c r="T826" s="210"/>
      <c r="U826" s="210"/>
      <c r="V826" s="210"/>
      <c r="W826" s="210"/>
      <c r="X826" s="210"/>
      <c r="Y826" s="210"/>
    </row>
    <row r="827">
      <c r="A827" s="205" t="s">
        <v>614</v>
      </c>
      <c r="B827" s="205" t="s">
        <v>5387</v>
      </c>
      <c r="C827" s="280">
        <v>49.0</v>
      </c>
      <c r="D827" s="280">
        <v>4.0</v>
      </c>
      <c r="E827" s="280">
        <v>13.0</v>
      </c>
      <c r="F827" s="210"/>
      <c r="G827" s="210"/>
      <c r="H827" s="210"/>
      <c r="I827" s="210"/>
      <c r="J827" s="210"/>
      <c r="K827" s="210"/>
      <c r="L827" s="210"/>
      <c r="M827" s="210"/>
      <c r="N827" s="210"/>
      <c r="O827" s="210"/>
      <c r="P827" s="210"/>
      <c r="Q827" s="210"/>
      <c r="R827" s="210"/>
      <c r="S827" s="210"/>
      <c r="T827" s="210"/>
      <c r="U827" s="210"/>
      <c r="V827" s="210"/>
      <c r="W827" s="210"/>
      <c r="X827" s="210"/>
      <c r="Y827" s="210"/>
    </row>
    <row r="828">
      <c r="A828" s="205" t="s">
        <v>614</v>
      </c>
      <c r="B828" s="205" t="s">
        <v>5388</v>
      </c>
      <c r="C828" s="280">
        <v>18.0</v>
      </c>
      <c r="D828" s="280">
        <v>1.0</v>
      </c>
      <c r="E828" s="280">
        <v>4.0</v>
      </c>
      <c r="F828" s="210"/>
      <c r="G828" s="210"/>
      <c r="H828" s="210"/>
      <c r="I828" s="210"/>
      <c r="J828" s="210"/>
      <c r="K828" s="210"/>
      <c r="L828" s="210"/>
      <c r="M828" s="210"/>
      <c r="N828" s="210"/>
      <c r="O828" s="210"/>
      <c r="P828" s="210"/>
      <c r="Q828" s="210"/>
      <c r="R828" s="210"/>
      <c r="S828" s="210"/>
      <c r="T828" s="210"/>
      <c r="U828" s="210"/>
      <c r="V828" s="210"/>
      <c r="W828" s="210"/>
      <c r="X828" s="210"/>
      <c r="Y828" s="210"/>
    </row>
    <row r="829">
      <c r="A829" s="205" t="s">
        <v>614</v>
      </c>
      <c r="B829" s="205" t="s">
        <v>5391</v>
      </c>
      <c r="C829" s="280">
        <v>10.0</v>
      </c>
      <c r="D829" s="280">
        <v>1.0</v>
      </c>
      <c r="E829" s="280">
        <v>6.0</v>
      </c>
      <c r="F829" s="210"/>
      <c r="G829" s="210"/>
      <c r="H829" s="210"/>
      <c r="I829" s="210"/>
      <c r="J829" s="210"/>
      <c r="K829" s="210"/>
      <c r="L829" s="210"/>
      <c r="M829" s="210"/>
      <c r="N829" s="210"/>
      <c r="O829" s="210"/>
      <c r="P829" s="210"/>
      <c r="Q829" s="210"/>
      <c r="R829" s="210"/>
      <c r="S829" s="210"/>
      <c r="T829" s="210"/>
      <c r="U829" s="210"/>
      <c r="V829" s="210"/>
      <c r="W829" s="210"/>
      <c r="X829" s="210"/>
      <c r="Y829" s="210"/>
    </row>
    <row r="830">
      <c r="A830" s="205" t="s">
        <v>365</v>
      </c>
      <c r="B830" s="205" t="s">
        <v>5386</v>
      </c>
      <c r="C830" s="280">
        <v>8.0</v>
      </c>
      <c r="D830" s="280">
        <v>1.0</v>
      </c>
      <c r="E830" s="280">
        <v>1.0</v>
      </c>
      <c r="F830" s="210"/>
      <c r="G830" s="210"/>
      <c r="H830" s="210"/>
      <c r="I830" s="210"/>
      <c r="J830" s="210"/>
      <c r="K830" s="210"/>
      <c r="L830" s="210"/>
      <c r="M830" s="210"/>
      <c r="N830" s="210"/>
      <c r="O830" s="210"/>
      <c r="P830" s="210"/>
      <c r="Q830" s="210"/>
      <c r="R830" s="210"/>
      <c r="S830" s="210"/>
      <c r="T830" s="210"/>
      <c r="U830" s="210"/>
      <c r="V830" s="210"/>
      <c r="W830" s="210"/>
      <c r="X830" s="210"/>
      <c r="Y830" s="210"/>
    </row>
    <row r="831">
      <c r="A831" s="205" t="s">
        <v>365</v>
      </c>
      <c r="B831" s="205" t="s">
        <v>5387</v>
      </c>
      <c r="C831" s="280">
        <v>51.0</v>
      </c>
      <c r="D831" s="280">
        <v>2.0</v>
      </c>
      <c r="E831" s="280">
        <v>11.0</v>
      </c>
      <c r="F831" s="210"/>
      <c r="G831" s="210"/>
      <c r="H831" s="210"/>
      <c r="I831" s="210"/>
      <c r="J831" s="210"/>
      <c r="K831" s="210"/>
      <c r="L831" s="210"/>
      <c r="M831" s="210"/>
      <c r="N831" s="210"/>
      <c r="O831" s="210"/>
      <c r="P831" s="210"/>
      <c r="Q831" s="210"/>
      <c r="R831" s="210"/>
      <c r="S831" s="210"/>
      <c r="T831" s="210"/>
      <c r="U831" s="210"/>
      <c r="V831" s="210"/>
      <c r="W831" s="210"/>
      <c r="X831" s="210"/>
      <c r="Y831" s="210"/>
    </row>
    <row r="832">
      <c r="A832" s="205" t="s">
        <v>365</v>
      </c>
      <c r="B832" s="205" t="s">
        <v>5391</v>
      </c>
      <c r="C832" s="280">
        <v>168.0</v>
      </c>
      <c r="D832" s="280">
        <v>1.0</v>
      </c>
      <c r="E832" s="280">
        <v>39.0</v>
      </c>
      <c r="F832" s="210"/>
      <c r="G832" s="210"/>
      <c r="H832" s="210"/>
      <c r="I832" s="210"/>
      <c r="J832" s="210"/>
      <c r="K832" s="210"/>
      <c r="L832" s="210"/>
      <c r="M832" s="210"/>
      <c r="N832" s="210"/>
      <c r="O832" s="210"/>
      <c r="P832" s="210"/>
      <c r="Q832" s="210"/>
      <c r="R832" s="210"/>
      <c r="S832" s="210"/>
      <c r="T832" s="210"/>
      <c r="U832" s="210"/>
      <c r="V832" s="210"/>
      <c r="W832" s="210"/>
      <c r="X832" s="210"/>
      <c r="Y832" s="210"/>
    </row>
    <row r="833">
      <c r="A833" s="205" t="s">
        <v>559</v>
      </c>
      <c r="B833" s="205" t="s">
        <v>5384</v>
      </c>
      <c r="C833" s="280">
        <v>19.0</v>
      </c>
      <c r="D833" s="280">
        <v>1.0</v>
      </c>
      <c r="E833" s="280">
        <v>3.0</v>
      </c>
      <c r="F833" s="210"/>
      <c r="G833" s="210"/>
      <c r="H833" s="210"/>
      <c r="I833" s="210"/>
      <c r="J833" s="210"/>
      <c r="K833" s="210"/>
      <c r="L833" s="210"/>
      <c r="M833" s="210"/>
      <c r="N833" s="210"/>
      <c r="O833" s="210"/>
      <c r="P833" s="210"/>
      <c r="Q833" s="210"/>
      <c r="R833" s="210"/>
      <c r="S833" s="210"/>
      <c r="T833" s="210"/>
      <c r="U833" s="210"/>
      <c r="V833" s="210"/>
      <c r="W833" s="210"/>
      <c r="X833" s="210"/>
      <c r="Y833" s="210"/>
    </row>
    <row r="834">
      <c r="A834" s="205" t="s">
        <v>559</v>
      </c>
      <c r="B834" s="205" t="s">
        <v>5385</v>
      </c>
      <c r="C834" s="280">
        <v>18.0</v>
      </c>
      <c r="D834" s="280">
        <v>2.0</v>
      </c>
      <c r="E834" s="280">
        <v>4.0</v>
      </c>
      <c r="F834" s="210"/>
      <c r="G834" s="210"/>
      <c r="H834" s="210"/>
      <c r="I834" s="210"/>
      <c r="J834" s="210"/>
      <c r="K834" s="210"/>
      <c r="L834" s="210"/>
      <c r="M834" s="210"/>
      <c r="N834" s="210"/>
      <c r="O834" s="210"/>
      <c r="P834" s="210"/>
      <c r="Q834" s="210"/>
      <c r="R834" s="210"/>
      <c r="S834" s="210"/>
      <c r="T834" s="210"/>
      <c r="U834" s="210"/>
      <c r="V834" s="210"/>
      <c r="W834" s="210"/>
      <c r="X834" s="210"/>
      <c r="Y834" s="210"/>
    </row>
    <row r="835">
      <c r="A835" s="205" t="s">
        <v>559</v>
      </c>
      <c r="B835" s="205" t="s">
        <v>5386</v>
      </c>
      <c r="C835" s="280">
        <v>45.0</v>
      </c>
      <c r="D835" s="280">
        <v>2.0</v>
      </c>
      <c r="E835" s="280">
        <v>8.0</v>
      </c>
      <c r="F835" s="210"/>
      <c r="G835" s="210"/>
      <c r="H835" s="210"/>
      <c r="I835" s="210"/>
      <c r="J835" s="210"/>
      <c r="K835" s="210"/>
      <c r="L835" s="210"/>
      <c r="M835" s="210"/>
      <c r="N835" s="210"/>
      <c r="O835" s="210"/>
      <c r="P835" s="210"/>
      <c r="Q835" s="210"/>
      <c r="R835" s="210"/>
      <c r="S835" s="210"/>
      <c r="T835" s="210"/>
      <c r="U835" s="210"/>
      <c r="V835" s="210"/>
      <c r="W835" s="210"/>
      <c r="X835" s="210"/>
      <c r="Y835" s="210"/>
    </row>
    <row r="836">
      <c r="A836" s="205" t="s">
        <v>559</v>
      </c>
      <c r="B836" s="205" t="s">
        <v>5387</v>
      </c>
      <c r="C836" s="280">
        <v>34.0</v>
      </c>
      <c r="D836" s="280">
        <v>2.0</v>
      </c>
      <c r="E836" s="280">
        <v>4.0</v>
      </c>
      <c r="F836" s="210"/>
      <c r="G836" s="210"/>
      <c r="H836" s="210"/>
      <c r="I836" s="210"/>
      <c r="J836" s="210"/>
      <c r="K836" s="210"/>
      <c r="L836" s="210"/>
      <c r="M836" s="210"/>
      <c r="N836" s="210"/>
      <c r="O836" s="210"/>
      <c r="P836" s="210"/>
      <c r="Q836" s="210"/>
      <c r="R836" s="210"/>
      <c r="S836" s="210"/>
      <c r="T836" s="210"/>
      <c r="U836" s="210"/>
      <c r="V836" s="210"/>
      <c r="W836" s="210"/>
      <c r="X836" s="210"/>
      <c r="Y836" s="210"/>
    </row>
    <row r="837">
      <c r="A837" s="205" t="s">
        <v>559</v>
      </c>
      <c r="B837" s="205" t="s">
        <v>5388</v>
      </c>
      <c r="C837" s="280">
        <v>14.0</v>
      </c>
      <c r="D837" s="280">
        <v>2.0</v>
      </c>
      <c r="E837" s="280">
        <v>4.0</v>
      </c>
      <c r="F837" s="210"/>
      <c r="G837" s="210"/>
      <c r="H837" s="210"/>
      <c r="I837" s="210"/>
      <c r="J837" s="210"/>
      <c r="K837" s="210"/>
      <c r="L837" s="210"/>
      <c r="M837" s="210"/>
      <c r="N837" s="210"/>
      <c r="O837" s="210"/>
      <c r="P837" s="210"/>
      <c r="Q837" s="210"/>
      <c r="R837" s="210"/>
      <c r="S837" s="210"/>
      <c r="T837" s="210"/>
      <c r="U837" s="210"/>
      <c r="V837" s="210"/>
      <c r="W837" s="210"/>
      <c r="X837" s="210"/>
      <c r="Y837" s="210"/>
    </row>
    <row r="838">
      <c r="A838" s="205" t="s">
        <v>559</v>
      </c>
      <c r="B838" s="205" t="s">
        <v>5391</v>
      </c>
      <c r="C838" s="280">
        <v>9.0</v>
      </c>
      <c r="D838" s="280">
        <v>1.0</v>
      </c>
      <c r="E838" s="280">
        <v>2.0</v>
      </c>
      <c r="F838" s="210"/>
      <c r="G838" s="210"/>
      <c r="H838" s="210"/>
      <c r="I838" s="210"/>
      <c r="J838" s="210"/>
      <c r="K838" s="210"/>
      <c r="L838" s="210"/>
      <c r="M838" s="210"/>
      <c r="N838" s="210"/>
      <c r="O838" s="210"/>
      <c r="P838" s="210"/>
      <c r="Q838" s="210"/>
      <c r="R838" s="210"/>
      <c r="S838" s="210"/>
      <c r="T838" s="210"/>
      <c r="U838" s="210"/>
      <c r="V838" s="210"/>
      <c r="W838" s="210"/>
      <c r="X838" s="210"/>
      <c r="Y838" s="210"/>
    </row>
    <row r="839">
      <c r="A839" s="205" t="s">
        <v>559</v>
      </c>
      <c r="B839" s="205" t="s">
        <v>5392</v>
      </c>
      <c r="C839" s="280">
        <v>133.0</v>
      </c>
      <c r="D839" s="280">
        <v>1.0</v>
      </c>
      <c r="E839" s="280">
        <v>20.0</v>
      </c>
      <c r="F839" s="210"/>
      <c r="G839" s="210"/>
      <c r="H839" s="210"/>
      <c r="I839" s="210"/>
      <c r="J839" s="210"/>
      <c r="K839" s="210"/>
      <c r="L839" s="210"/>
      <c r="M839" s="210"/>
      <c r="N839" s="210"/>
      <c r="O839" s="210"/>
      <c r="P839" s="210"/>
      <c r="Q839" s="210"/>
      <c r="R839" s="210"/>
      <c r="S839" s="210"/>
      <c r="T839" s="210"/>
      <c r="U839" s="210"/>
      <c r="V839" s="210"/>
      <c r="W839" s="210"/>
      <c r="X839" s="210"/>
      <c r="Y839" s="210"/>
    </row>
    <row r="840">
      <c r="A840" s="205" t="s">
        <v>559</v>
      </c>
      <c r="B840" s="205" t="s">
        <v>5389</v>
      </c>
      <c r="C840" s="280">
        <v>178.0</v>
      </c>
      <c r="D840" s="280">
        <v>3.0</v>
      </c>
      <c r="E840" s="280">
        <v>23.0</v>
      </c>
      <c r="F840" s="210"/>
      <c r="G840" s="210"/>
      <c r="H840" s="210"/>
      <c r="I840" s="210"/>
      <c r="J840" s="210"/>
      <c r="K840" s="210"/>
      <c r="L840" s="210"/>
      <c r="M840" s="210"/>
      <c r="N840" s="210"/>
      <c r="O840" s="210"/>
      <c r="P840" s="210"/>
      <c r="Q840" s="210"/>
      <c r="R840" s="210"/>
      <c r="S840" s="210"/>
      <c r="T840" s="210"/>
      <c r="U840" s="210"/>
      <c r="V840" s="210"/>
      <c r="W840" s="210"/>
      <c r="X840" s="210"/>
      <c r="Y840" s="210"/>
    </row>
    <row r="841">
      <c r="A841" s="205" t="s">
        <v>559</v>
      </c>
      <c r="B841" s="205" t="s">
        <v>5390</v>
      </c>
      <c r="C841" s="280">
        <v>83.0</v>
      </c>
      <c r="D841" s="280">
        <v>4.0</v>
      </c>
      <c r="E841" s="280">
        <v>15.0</v>
      </c>
      <c r="F841" s="210"/>
      <c r="G841" s="210"/>
      <c r="H841" s="210"/>
      <c r="I841" s="210"/>
      <c r="J841" s="210"/>
      <c r="K841" s="210"/>
      <c r="L841" s="210"/>
      <c r="M841" s="210"/>
      <c r="N841" s="210"/>
      <c r="O841" s="210"/>
      <c r="P841" s="210"/>
      <c r="Q841" s="210"/>
      <c r="R841" s="210"/>
      <c r="S841" s="210"/>
      <c r="T841" s="210"/>
      <c r="U841" s="210"/>
      <c r="V841" s="210"/>
      <c r="W841" s="210"/>
      <c r="X841" s="210"/>
      <c r="Y841" s="210"/>
    </row>
    <row r="842">
      <c r="A842" s="205" t="s">
        <v>718</v>
      </c>
      <c r="B842" s="205" t="s">
        <v>5384</v>
      </c>
      <c r="C842" s="280">
        <v>223.0</v>
      </c>
      <c r="D842" s="280">
        <v>6.0</v>
      </c>
      <c r="E842" s="280">
        <v>33.0</v>
      </c>
      <c r="F842" s="210"/>
      <c r="G842" s="210"/>
      <c r="H842" s="210"/>
      <c r="I842" s="210"/>
      <c r="J842" s="210"/>
      <c r="K842" s="210"/>
      <c r="L842" s="210"/>
      <c r="M842" s="210"/>
      <c r="N842" s="210"/>
      <c r="O842" s="210"/>
      <c r="P842" s="210"/>
      <c r="Q842" s="210"/>
      <c r="R842" s="210"/>
      <c r="S842" s="210"/>
      <c r="T842" s="210"/>
      <c r="U842" s="210"/>
      <c r="V842" s="210"/>
      <c r="W842" s="210"/>
      <c r="X842" s="210"/>
      <c r="Y842" s="210"/>
    </row>
    <row r="843">
      <c r="A843" s="205" t="s">
        <v>718</v>
      </c>
      <c r="B843" s="205" t="s">
        <v>5385</v>
      </c>
      <c r="C843" s="280">
        <v>21.0</v>
      </c>
      <c r="D843" s="280">
        <v>4.0</v>
      </c>
      <c r="E843" s="280">
        <v>5.0</v>
      </c>
      <c r="F843" s="210"/>
      <c r="G843" s="210"/>
      <c r="H843" s="210"/>
      <c r="I843" s="210"/>
      <c r="J843" s="210"/>
      <c r="K843" s="210"/>
      <c r="L843" s="210"/>
      <c r="M843" s="210"/>
      <c r="N843" s="210"/>
      <c r="O843" s="210"/>
      <c r="P843" s="210"/>
      <c r="Q843" s="210"/>
      <c r="R843" s="210"/>
      <c r="S843" s="210"/>
      <c r="T843" s="210"/>
      <c r="U843" s="210"/>
      <c r="V843" s="210"/>
      <c r="W843" s="210"/>
      <c r="X843" s="210"/>
      <c r="Y843" s="210"/>
    </row>
    <row r="844">
      <c r="A844" s="205" t="s">
        <v>718</v>
      </c>
      <c r="B844" s="205" t="s">
        <v>5386</v>
      </c>
      <c r="C844" s="280">
        <v>10.0</v>
      </c>
      <c r="D844" s="280">
        <v>1.0</v>
      </c>
      <c r="E844" s="280">
        <v>2.0</v>
      </c>
      <c r="F844" s="210"/>
      <c r="G844" s="210"/>
      <c r="H844" s="210"/>
      <c r="I844" s="210"/>
      <c r="J844" s="210"/>
      <c r="K844" s="210"/>
      <c r="L844" s="210"/>
      <c r="M844" s="210"/>
      <c r="N844" s="210"/>
      <c r="O844" s="210"/>
      <c r="P844" s="210"/>
      <c r="Q844" s="210"/>
      <c r="R844" s="210"/>
      <c r="S844" s="210"/>
      <c r="T844" s="210"/>
      <c r="U844" s="210"/>
      <c r="V844" s="210"/>
      <c r="W844" s="210"/>
      <c r="X844" s="210"/>
      <c r="Y844" s="210"/>
    </row>
    <row r="845">
      <c r="A845" s="205" t="s">
        <v>719</v>
      </c>
      <c r="B845" s="205" t="s">
        <v>5383</v>
      </c>
      <c r="C845" s="280">
        <v>60.0</v>
      </c>
      <c r="D845" s="280">
        <v>1.0</v>
      </c>
      <c r="E845" s="280">
        <v>8.0</v>
      </c>
      <c r="F845" s="210"/>
      <c r="G845" s="210"/>
      <c r="H845" s="210"/>
      <c r="I845" s="210"/>
      <c r="J845" s="210"/>
      <c r="K845" s="210"/>
      <c r="L845" s="210"/>
      <c r="M845" s="210"/>
      <c r="N845" s="210"/>
      <c r="O845" s="210"/>
      <c r="P845" s="210"/>
      <c r="Q845" s="210"/>
      <c r="R845" s="210"/>
      <c r="S845" s="210"/>
      <c r="T845" s="210"/>
      <c r="U845" s="210"/>
      <c r="V845" s="210"/>
      <c r="W845" s="210"/>
      <c r="X845" s="210"/>
      <c r="Y845" s="210"/>
    </row>
    <row r="846">
      <c r="A846" s="205" t="s">
        <v>719</v>
      </c>
      <c r="B846" s="205" t="s">
        <v>5384</v>
      </c>
      <c r="C846" s="280">
        <v>285.0</v>
      </c>
      <c r="D846" s="280">
        <v>1.0</v>
      </c>
      <c r="E846" s="280">
        <v>31.0</v>
      </c>
      <c r="F846" s="210"/>
      <c r="G846" s="210"/>
      <c r="H846" s="210"/>
      <c r="I846" s="210"/>
      <c r="J846" s="210"/>
      <c r="K846" s="210"/>
      <c r="L846" s="210"/>
      <c r="M846" s="210"/>
      <c r="N846" s="210"/>
      <c r="O846" s="210"/>
      <c r="P846" s="210"/>
      <c r="Q846" s="210"/>
      <c r="R846" s="210"/>
      <c r="S846" s="210"/>
      <c r="T846" s="210"/>
      <c r="U846" s="210"/>
      <c r="V846" s="210"/>
      <c r="W846" s="210"/>
      <c r="X846" s="210"/>
      <c r="Y846" s="210"/>
    </row>
    <row r="847">
      <c r="A847" s="205" t="s">
        <v>719</v>
      </c>
      <c r="B847" s="205" t="s">
        <v>5385</v>
      </c>
      <c r="C847" s="280">
        <v>41.0</v>
      </c>
      <c r="D847" s="280">
        <v>3.0</v>
      </c>
      <c r="E847" s="280">
        <v>4.0</v>
      </c>
      <c r="F847" s="210"/>
      <c r="G847" s="210"/>
      <c r="H847" s="210"/>
      <c r="I847" s="210"/>
      <c r="J847" s="210"/>
      <c r="K847" s="210"/>
      <c r="L847" s="210"/>
      <c r="M847" s="210"/>
      <c r="N847" s="210"/>
      <c r="O847" s="210"/>
      <c r="P847" s="210"/>
      <c r="Q847" s="210"/>
      <c r="R847" s="210"/>
      <c r="S847" s="210"/>
      <c r="T847" s="210"/>
      <c r="U847" s="210"/>
      <c r="V847" s="210"/>
      <c r="W847" s="210"/>
      <c r="X847" s="210"/>
      <c r="Y847" s="210"/>
    </row>
    <row r="848">
      <c r="A848" s="205" t="s">
        <v>719</v>
      </c>
      <c r="B848" s="205" t="s">
        <v>5386</v>
      </c>
      <c r="C848" s="280">
        <v>89.0</v>
      </c>
      <c r="D848" s="280">
        <v>2.0</v>
      </c>
      <c r="E848" s="280">
        <v>6.0</v>
      </c>
      <c r="F848" s="210"/>
      <c r="G848" s="210"/>
      <c r="H848" s="210"/>
      <c r="I848" s="210"/>
      <c r="J848" s="210"/>
      <c r="K848" s="210"/>
      <c r="L848" s="210"/>
      <c r="M848" s="210"/>
      <c r="N848" s="210"/>
      <c r="O848" s="210"/>
      <c r="P848" s="210"/>
      <c r="Q848" s="210"/>
      <c r="R848" s="210"/>
      <c r="S848" s="210"/>
      <c r="T848" s="210"/>
      <c r="U848" s="210"/>
      <c r="V848" s="210"/>
      <c r="W848" s="210"/>
      <c r="X848" s="210"/>
      <c r="Y848" s="210"/>
    </row>
    <row r="849">
      <c r="A849" s="205" t="s">
        <v>719</v>
      </c>
      <c r="B849" s="205" t="s">
        <v>5387</v>
      </c>
      <c r="C849" s="280">
        <v>7.0</v>
      </c>
      <c r="D849" s="280">
        <v>1.0</v>
      </c>
      <c r="E849" s="280">
        <v>2.0</v>
      </c>
      <c r="F849" s="210"/>
      <c r="G849" s="210"/>
      <c r="H849" s="210"/>
      <c r="I849" s="210"/>
      <c r="J849" s="210"/>
      <c r="K849" s="210"/>
      <c r="L849" s="210"/>
      <c r="M849" s="210"/>
      <c r="N849" s="210"/>
      <c r="O849" s="210"/>
      <c r="P849" s="210"/>
      <c r="Q849" s="210"/>
      <c r="R849" s="210"/>
      <c r="S849" s="210"/>
      <c r="T849" s="210"/>
      <c r="U849" s="210"/>
      <c r="V849" s="210"/>
      <c r="W849" s="210"/>
      <c r="X849" s="210"/>
      <c r="Y849" s="210"/>
    </row>
    <row r="850">
      <c r="A850" s="205" t="s">
        <v>719</v>
      </c>
      <c r="B850" s="205" t="s">
        <v>5388</v>
      </c>
      <c r="C850" s="280">
        <v>6.0</v>
      </c>
      <c r="D850" s="280">
        <v>1.0</v>
      </c>
      <c r="E850" s="280">
        <v>2.0</v>
      </c>
      <c r="F850" s="210"/>
      <c r="G850" s="210"/>
      <c r="H850" s="210"/>
      <c r="I850" s="210"/>
      <c r="J850" s="210"/>
      <c r="K850" s="210"/>
      <c r="L850" s="210"/>
      <c r="M850" s="210"/>
      <c r="N850" s="210"/>
      <c r="O850" s="210"/>
      <c r="P850" s="210"/>
      <c r="Q850" s="210"/>
      <c r="R850" s="210"/>
      <c r="S850" s="210"/>
      <c r="T850" s="210"/>
      <c r="U850" s="210"/>
      <c r="V850" s="210"/>
      <c r="W850" s="210"/>
      <c r="X850" s="210"/>
      <c r="Y850" s="210"/>
    </row>
    <row r="851">
      <c r="A851" s="205" t="s">
        <v>563</v>
      </c>
      <c r="B851" s="205" t="s">
        <v>5384</v>
      </c>
      <c r="C851" s="280">
        <v>2.0</v>
      </c>
      <c r="D851" s="280">
        <v>1.0</v>
      </c>
      <c r="E851" s="280">
        <v>0.0</v>
      </c>
      <c r="F851" s="210"/>
      <c r="G851" s="210"/>
      <c r="H851" s="210"/>
      <c r="I851" s="210"/>
      <c r="J851" s="210"/>
      <c r="K851" s="210"/>
      <c r="L851" s="210"/>
      <c r="M851" s="210"/>
      <c r="N851" s="210"/>
      <c r="O851" s="210"/>
      <c r="P851" s="210"/>
      <c r="Q851" s="210"/>
      <c r="R851" s="210"/>
      <c r="S851" s="210"/>
      <c r="T851" s="210"/>
      <c r="U851" s="210"/>
      <c r="V851" s="210"/>
      <c r="W851" s="210"/>
      <c r="X851" s="210"/>
      <c r="Y851" s="210"/>
    </row>
    <row r="852">
      <c r="A852" s="205" t="s">
        <v>563</v>
      </c>
      <c r="B852" s="205" t="s">
        <v>5385</v>
      </c>
      <c r="C852" s="280">
        <v>19.0</v>
      </c>
      <c r="D852" s="280">
        <v>1.0</v>
      </c>
      <c r="E852" s="280">
        <v>5.0</v>
      </c>
      <c r="F852" s="210"/>
      <c r="G852" s="210"/>
      <c r="H852" s="210"/>
      <c r="I852" s="210"/>
      <c r="J852" s="210"/>
      <c r="K852" s="210"/>
      <c r="L852" s="210"/>
      <c r="M852" s="210"/>
      <c r="N852" s="210"/>
      <c r="O852" s="210"/>
      <c r="P852" s="210"/>
      <c r="Q852" s="210"/>
      <c r="R852" s="210"/>
      <c r="S852" s="210"/>
      <c r="T852" s="210"/>
      <c r="U852" s="210"/>
      <c r="V852" s="210"/>
      <c r="W852" s="210"/>
      <c r="X852" s="210"/>
      <c r="Y852" s="210"/>
    </row>
    <row r="853">
      <c r="A853" s="205" t="s">
        <v>563</v>
      </c>
      <c r="B853" s="205" t="s">
        <v>5387</v>
      </c>
      <c r="C853" s="280">
        <v>20.0</v>
      </c>
      <c r="D853" s="280">
        <v>2.0</v>
      </c>
      <c r="E853" s="280">
        <v>4.0</v>
      </c>
      <c r="F853" s="210"/>
      <c r="G853" s="210"/>
      <c r="H853" s="210"/>
      <c r="I853" s="210"/>
      <c r="J853" s="210"/>
      <c r="K853" s="210"/>
      <c r="L853" s="210"/>
      <c r="M853" s="210"/>
      <c r="N853" s="210"/>
      <c r="O853" s="210"/>
      <c r="P853" s="210"/>
      <c r="Q853" s="210"/>
      <c r="R853" s="210"/>
      <c r="S853" s="210"/>
      <c r="T853" s="210"/>
      <c r="U853" s="210"/>
      <c r="V853" s="210"/>
      <c r="W853" s="210"/>
      <c r="X853" s="210"/>
      <c r="Y853" s="210"/>
    </row>
    <row r="854">
      <c r="A854" s="205" t="s">
        <v>563</v>
      </c>
      <c r="B854" s="205" t="s">
        <v>5389</v>
      </c>
      <c r="C854" s="280">
        <v>7.0</v>
      </c>
      <c r="D854" s="280">
        <v>1.0</v>
      </c>
      <c r="E854" s="280">
        <v>2.0</v>
      </c>
      <c r="F854" s="210"/>
      <c r="G854" s="210"/>
      <c r="H854" s="210"/>
      <c r="I854" s="210"/>
      <c r="J854" s="210"/>
      <c r="K854" s="210"/>
      <c r="L854" s="210"/>
      <c r="M854" s="210"/>
      <c r="N854" s="210"/>
      <c r="O854" s="210"/>
      <c r="P854" s="210"/>
      <c r="Q854" s="210"/>
      <c r="R854" s="210"/>
      <c r="S854" s="210"/>
      <c r="T854" s="210"/>
      <c r="U854" s="210"/>
      <c r="V854" s="210"/>
      <c r="W854" s="210"/>
      <c r="X854" s="210"/>
      <c r="Y854" s="210"/>
    </row>
    <row r="855">
      <c r="A855" s="205" t="s">
        <v>160</v>
      </c>
      <c r="B855" s="205" t="s">
        <v>5385</v>
      </c>
      <c r="C855" s="280">
        <v>6.0</v>
      </c>
      <c r="D855" s="280">
        <v>2.0</v>
      </c>
      <c r="E855" s="280">
        <v>2.0</v>
      </c>
      <c r="F855" s="210"/>
      <c r="G855" s="210"/>
      <c r="H855" s="210"/>
      <c r="I855" s="210"/>
      <c r="J855" s="210"/>
      <c r="K855" s="210"/>
      <c r="L855" s="210"/>
      <c r="M855" s="210"/>
      <c r="N855" s="210"/>
      <c r="O855" s="210"/>
      <c r="P855" s="210"/>
      <c r="Q855" s="210"/>
      <c r="R855" s="210"/>
      <c r="S855" s="210"/>
      <c r="T855" s="210"/>
      <c r="U855" s="210"/>
      <c r="V855" s="210"/>
      <c r="W855" s="210"/>
      <c r="X855" s="210"/>
      <c r="Y855" s="210"/>
    </row>
    <row r="856">
      <c r="A856" s="205" t="s">
        <v>160</v>
      </c>
      <c r="B856" s="205" t="s">
        <v>5386</v>
      </c>
      <c r="C856" s="280">
        <v>3.0</v>
      </c>
      <c r="D856" s="280">
        <v>1.0</v>
      </c>
      <c r="E856" s="280">
        <v>2.0</v>
      </c>
      <c r="F856" s="210"/>
      <c r="G856" s="210"/>
      <c r="H856" s="210"/>
      <c r="I856" s="210"/>
      <c r="J856" s="210"/>
      <c r="K856" s="210"/>
      <c r="L856" s="210"/>
      <c r="M856" s="210"/>
      <c r="N856" s="210"/>
      <c r="O856" s="210"/>
      <c r="P856" s="210"/>
      <c r="Q856" s="210"/>
      <c r="R856" s="210"/>
      <c r="S856" s="210"/>
      <c r="T856" s="210"/>
      <c r="U856" s="210"/>
      <c r="V856" s="210"/>
      <c r="W856" s="210"/>
      <c r="X856" s="210"/>
      <c r="Y856" s="210"/>
    </row>
    <row r="857">
      <c r="A857" s="205" t="s">
        <v>160</v>
      </c>
      <c r="B857" s="205" t="s">
        <v>5387</v>
      </c>
      <c r="C857" s="280">
        <v>45.0</v>
      </c>
      <c r="D857" s="280">
        <v>2.0</v>
      </c>
      <c r="E857" s="280">
        <v>10.0</v>
      </c>
      <c r="F857" s="210"/>
      <c r="G857" s="210"/>
      <c r="H857" s="210"/>
      <c r="I857" s="210"/>
      <c r="J857" s="210"/>
      <c r="K857" s="210"/>
      <c r="L857" s="210"/>
      <c r="M857" s="210"/>
      <c r="N857" s="210"/>
      <c r="O857" s="210"/>
      <c r="P857" s="210"/>
      <c r="Q857" s="210"/>
      <c r="R857" s="210"/>
      <c r="S857" s="210"/>
      <c r="T857" s="210"/>
      <c r="U857" s="210"/>
      <c r="V857" s="210"/>
      <c r="W857" s="210"/>
      <c r="X857" s="210"/>
      <c r="Y857" s="210"/>
    </row>
    <row r="858">
      <c r="A858" s="205" t="s">
        <v>160</v>
      </c>
      <c r="B858" s="205" t="s">
        <v>5388</v>
      </c>
      <c r="C858" s="280">
        <v>4.0</v>
      </c>
      <c r="D858" s="280">
        <v>1.0</v>
      </c>
      <c r="E858" s="280">
        <v>1.0</v>
      </c>
      <c r="F858" s="210"/>
      <c r="G858" s="210"/>
      <c r="H858" s="210"/>
      <c r="I858" s="210"/>
      <c r="J858" s="210"/>
      <c r="K858" s="210"/>
      <c r="L858" s="210"/>
      <c r="M858" s="210"/>
      <c r="N858" s="210"/>
      <c r="O858" s="210"/>
      <c r="P858" s="210"/>
      <c r="Q858" s="210"/>
      <c r="R858" s="210"/>
      <c r="S858" s="210"/>
      <c r="T858" s="210"/>
      <c r="U858" s="210"/>
      <c r="V858" s="210"/>
      <c r="W858" s="210"/>
      <c r="X858" s="210"/>
      <c r="Y858" s="210"/>
    </row>
    <row r="859">
      <c r="A859" s="205" t="s">
        <v>160</v>
      </c>
      <c r="B859" s="205" t="s">
        <v>5391</v>
      </c>
      <c r="C859" s="280">
        <v>10.0</v>
      </c>
      <c r="D859" s="280">
        <v>1.0</v>
      </c>
      <c r="E859" s="280">
        <v>2.0</v>
      </c>
      <c r="F859" s="210"/>
      <c r="G859" s="210"/>
      <c r="H859" s="210"/>
      <c r="I859" s="210"/>
      <c r="J859" s="210"/>
      <c r="K859" s="210"/>
      <c r="L859" s="210"/>
      <c r="M859" s="210"/>
      <c r="N859" s="210"/>
      <c r="O859" s="210"/>
      <c r="P859" s="210"/>
      <c r="Q859" s="210"/>
      <c r="R859" s="210"/>
      <c r="S859" s="210"/>
      <c r="T859" s="210"/>
      <c r="U859" s="210"/>
      <c r="V859" s="210"/>
      <c r="W859" s="210"/>
      <c r="X859" s="210"/>
      <c r="Y859" s="210"/>
    </row>
    <row r="860">
      <c r="A860" s="205" t="s">
        <v>160</v>
      </c>
      <c r="B860" s="205" t="s">
        <v>5390</v>
      </c>
      <c r="C860" s="280">
        <v>118.0</v>
      </c>
      <c r="D860" s="280">
        <v>1.0</v>
      </c>
      <c r="E860" s="280">
        <v>14.0</v>
      </c>
      <c r="F860" s="210"/>
      <c r="G860" s="210"/>
      <c r="H860" s="210"/>
      <c r="I860" s="210"/>
      <c r="J860" s="210"/>
      <c r="K860" s="210"/>
      <c r="L860" s="210"/>
      <c r="M860" s="210"/>
      <c r="N860" s="210"/>
      <c r="O860" s="210"/>
      <c r="P860" s="210"/>
      <c r="Q860" s="210"/>
      <c r="R860" s="210"/>
      <c r="S860" s="210"/>
      <c r="T860" s="210"/>
      <c r="U860" s="210"/>
      <c r="V860" s="210"/>
      <c r="W860" s="210"/>
      <c r="X860" s="210"/>
      <c r="Y860" s="210"/>
    </row>
    <row r="861">
      <c r="A861" s="205" t="s">
        <v>858</v>
      </c>
      <c r="B861" s="205" t="s">
        <v>5384</v>
      </c>
      <c r="C861" s="280">
        <v>60.0</v>
      </c>
      <c r="D861" s="280">
        <v>4.0</v>
      </c>
      <c r="E861" s="280">
        <v>12.0</v>
      </c>
      <c r="F861" s="210"/>
      <c r="G861" s="210"/>
      <c r="H861" s="210"/>
      <c r="I861" s="210"/>
      <c r="J861" s="210"/>
      <c r="K861" s="210"/>
      <c r="L861" s="210"/>
      <c r="M861" s="210"/>
      <c r="N861" s="210"/>
      <c r="O861" s="210"/>
      <c r="P861" s="210"/>
      <c r="Q861" s="210"/>
      <c r="R861" s="210"/>
      <c r="S861" s="210"/>
      <c r="T861" s="210"/>
      <c r="U861" s="210"/>
      <c r="V861" s="210"/>
      <c r="W861" s="210"/>
      <c r="X861" s="210"/>
      <c r="Y861" s="210"/>
    </row>
    <row r="862">
      <c r="A862" s="205" t="s">
        <v>858</v>
      </c>
      <c r="B862" s="205" t="s">
        <v>5385</v>
      </c>
      <c r="C862" s="280">
        <v>212.0</v>
      </c>
      <c r="D862" s="280">
        <v>5.0</v>
      </c>
      <c r="E862" s="280">
        <v>31.0</v>
      </c>
      <c r="F862" s="210"/>
      <c r="G862" s="210"/>
      <c r="H862" s="210"/>
      <c r="I862" s="210"/>
      <c r="J862" s="210"/>
      <c r="K862" s="210"/>
      <c r="L862" s="210"/>
      <c r="M862" s="210"/>
      <c r="N862" s="210"/>
      <c r="O862" s="210"/>
      <c r="P862" s="210"/>
      <c r="Q862" s="210"/>
      <c r="R862" s="210"/>
      <c r="S862" s="210"/>
      <c r="T862" s="210"/>
      <c r="U862" s="210"/>
      <c r="V862" s="210"/>
      <c r="W862" s="210"/>
      <c r="X862" s="210"/>
      <c r="Y862" s="210"/>
    </row>
    <row r="863">
      <c r="A863" s="205" t="s">
        <v>858</v>
      </c>
      <c r="B863" s="205" t="s">
        <v>5386</v>
      </c>
      <c r="C863" s="280">
        <v>36.0</v>
      </c>
      <c r="D863" s="280">
        <v>2.0</v>
      </c>
      <c r="E863" s="280">
        <v>6.0</v>
      </c>
      <c r="F863" s="210"/>
      <c r="G863" s="210"/>
      <c r="H863" s="210"/>
      <c r="I863" s="210"/>
      <c r="J863" s="210"/>
      <c r="K863" s="210"/>
      <c r="L863" s="210"/>
      <c r="M863" s="210"/>
      <c r="N863" s="210"/>
      <c r="O863" s="210"/>
      <c r="P863" s="210"/>
      <c r="Q863" s="210"/>
      <c r="R863" s="210"/>
      <c r="S863" s="210"/>
      <c r="T863" s="210"/>
      <c r="U863" s="210"/>
      <c r="V863" s="210"/>
      <c r="W863" s="210"/>
      <c r="X863" s="210"/>
      <c r="Y863" s="210"/>
    </row>
    <row r="864">
      <c r="A864" s="205" t="s">
        <v>858</v>
      </c>
      <c r="B864" s="205" t="s">
        <v>5387</v>
      </c>
      <c r="C864" s="280">
        <v>105.0</v>
      </c>
      <c r="D864" s="280">
        <v>1.0</v>
      </c>
      <c r="E864" s="280">
        <v>20.0</v>
      </c>
      <c r="F864" s="210"/>
      <c r="G864" s="210"/>
      <c r="H864" s="210"/>
      <c r="I864" s="210"/>
      <c r="J864" s="210"/>
      <c r="K864" s="210"/>
      <c r="L864" s="210"/>
      <c r="M864" s="210"/>
      <c r="N864" s="210"/>
      <c r="O864" s="210"/>
      <c r="P864" s="210"/>
      <c r="Q864" s="210"/>
      <c r="R864" s="210"/>
      <c r="S864" s="210"/>
      <c r="T864" s="210"/>
      <c r="U864" s="210"/>
      <c r="V864" s="210"/>
      <c r="W864" s="210"/>
      <c r="X864" s="210"/>
      <c r="Y864" s="210"/>
    </row>
    <row r="865">
      <c r="A865" s="205" t="s">
        <v>430</v>
      </c>
      <c r="B865" s="205" t="s">
        <v>5386</v>
      </c>
      <c r="C865" s="280">
        <v>3.0</v>
      </c>
      <c r="D865" s="280">
        <v>1.0</v>
      </c>
      <c r="E865" s="280">
        <v>1.0</v>
      </c>
      <c r="F865" s="210"/>
      <c r="G865" s="210"/>
      <c r="H865" s="210"/>
      <c r="I865" s="210"/>
      <c r="J865" s="210"/>
      <c r="K865" s="210"/>
      <c r="L865" s="210"/>
      <c r="M865" s="210"/>
      <c r="N865" s="210"/>
      <c r="O865" s="210"/>
      <c r="P865" s="210"/>
      <c r="Q865" s="210"/>
      <c r="R865" s="210"/>
      <c r="S865" s="210"/>
      <c r="T865" s="210"/>
      <c r="U865" s="210"/>
      <c r="V865" s="210"/>
      <c r="W865" s="210"/>
      <c r="X865" s="210"/>
      <c r="Y865" s="210"/>
    </row>
    <row r="866">
      <c r="A866" s="205" t="s">
        <v>430</v>
      </c>
      <c r="B866" s="205" t="s">
        <v>5388</v>
      </c>
      <c r="C866" s="280">
        <v>49.0</v>
      </c>
      <c r="D866" s="280">
        <v>1.0</v>
      </c>
      <c r="E866" s="280">
        <v>13.0</v>
      </c>
      <c r="F866" s="210"/>
      <c r="G866" s="210"/>
      <c r="H866" s="210"/>
      <c r="I866" s="210"/>
      <c r="J866" s="210"/>
      <c r="K866" s="210"/>
      <c r="L866" s="210"/>
      <c r="M866" s="210"/>
      <c r="N866" s="210"/>
      <c r="O866" s="210"/>
      <c r="P866" s="210"/>
      <c r="Q866" s="210"/>
      <c r="R866" s="210"/>
      <c r="S866" s="210"/>
      <c r="T866" s="210"/>
      <c r="U866" s="210"/>
      <c r="V866" s="210"/>
      <c r="W866" s="210"/>
      <c r="X866" s="210"/>
      <c r="Y866" s="210"/>
    </row>
    <row r="867">
      <c r="A867" s="205" t="s">
        <v>294</v>
      </c>
      <c r="B867" s="205" t="s">
        <v>5384</v>
      </c>
      <c r="C867" s="280">
        <v>76.0</v>
      </c>
      <c r="D867" s="280">
        <v>5.0</v>
      </c>
      <c r="E867" s="280">
        <v>15.0</v>
      </c>
      <c r="F867" s="210"/>
      <c r="G867" s="210"/>
      <c r="H867" s="210"/>
      <c r="I867" s="210"/>
      <c r="J867" s="210"/>
      <c r="K867" s="210"/>
      <c r="L867" s="210"/>
      <c r="M867" s="210"/>
      <c r="N867" s="210"/>
      <c r="O867" s="210"/>
      <c r="P867" s="210"/>
      <c r="Q867" s="210"/>
      <c r="R867" s="210"/>
      <c r="S867" s="210"/>
      <c r="T867" s="210"/>
      <c r="U867" s="210"/>
      <c r="V867" s="210"/>
      <c r="W867" s="210"/>
      <c r="X867" s="210"/>
      <c r="Y867" s="210"/>
    </row>
    <row r="868">
      <c r="A868" s="205" t="s">
        <v>294</v>
      </c>
      <c r="B868" s="205" t="s">
        <v>5385</v>
      </c>
      <c r="C868" s="280">
        <v>72.0</v>
      </c>
      <c r="D868" s="280">
        <v>3.0</v>
      </c>
      <c r="E868" s="280">
        <v>14.0</v>
      </c>
      <c r="F868" s="210"/>
      <c r="G868" s="210"/>
      <c r="H868" s="210"/>
      <c r="I868" s="210"/>
      <c r="J868" s="210"/>
      <c r="K868" s="210"/>
      <c r="L868" s="210"/>
      <c r="M868" s="210"/>
      <c r="N868" s="210"/>
      <c r="O868" s="210"/>
      <c r="P868" s="210"/>
      <c r="Q868" s="210"/>
      <c r="R868" s="210"/>
      <c r="S868" s="210"/>
      <c r="T868" s="210"/>
      <c r="U868" s="210"/>
      <c r="V868" s="210"/>
      <c r="W868" s="210"/>
      <c r="X868" s="210"/>
      <c r="Y868" s="210"/>
    </row>
    <row r="869">
      <c r="A869" s="205" t="s">
        <v>294</v>
      </c>
      <c r="B869" s="205" t="s">
        <v>5386</v>
      </c>
      <c r="C869" s="280">
        <v>278.0</v>
      </c>
      <c r="D869" s="280">
        <v>1.0</v>
      </c>
      <c r="E869" s="280">
        <v>56.0</v>
      </c>
      <c r="F869" s="210"/>
      <c r="G869" s="210"/>
      <c r="H869" s="210"/>
      <c r="I869" s="210"/>
      <c r="J869" s="210"/>
      <c r="K869" s="210"/>
      <c r="L869" s="210"/>
      <c r="M869" s="210"/>
      <c r="N869" s="210"/>
      <c r="O869" s="210"/>
      <c r="P869" s="210"/>
      <c r="Q869" s="210"/>
      <c r="R869" s="210"/>
      <c r="S869" s="210"/>
      <c r="T869" s="210"/>
      <c r="U869" s="210"/>
      <c r="V869" s="210"/>
      <c r="W869" s="210"/>
      <c r="X869" s="210"/>
      <c r="Y869" s="210"/>
    </row>
    <row r="870">
      <c r="A870" s="205" t="s">
        <v>294</v>
      </c>
      <c r="B870" s="205" t="s">
        <v>5387</v>
      </c>
      <c r="C870" s="280">
        <v>72.0</v>
      </c>
      <c r="D870" s="280">
        <v>4.0</v>
      </c>
      <c r="E870" s="280">
        <v>21.0</v>
      </c>
      <c r="F870" s="210"/>
      <c r="G870" s="210"/>
      <c r="H870" s="210"/>
      <c r="I870" s="210"/>
      <c r="J870" s="210"/>
      <c r="K870" s="210"/>
      <c r="L870" s="210"/>
      <c r="M870" s="210"/>
      <c r="N870" s="210"/>
      <c r="O870" s="210"/>
      <c r="P870" s="210"/>
      <c r="Q870" s="210"/>
      <c r="R870" s="210"/>
      <c r="S870" s="210"/>
      <c r="T870" s="210"/>
      <c r="U870" s="210"/>
      <c r="V870" s="210"/>
      <c r="W870" s="210"/>
      <c r="X870" s="210"/>
      <c r="Y870" s="210"/>
    </row>
    <row r="871">
      <c r="A871" s="205" t="s">
        <v>294</v>
      </c>
      <c r="B871" s="205" t="s">
        <v>5388</v>
      </c>
      <c r="C871" s="280">
        <v>39.0</v>
      </c>
      <c r="D871" s="280">
        <v>3.0</v>
      </c>
      <c r="E871" s="280">
        <v>8.0</v>
      </c>
      <c r="F871" s="210"/>
      <c r="G871" s="210"/>
      <c r="H871" s="210"/>
      <c r="I871" s="210"/>
      <c r="J871" s="210"/>
      <c r="K871" s="210"/>
      <c r="L871" s="210"/>
      <c r="M871" s="210"/>
      <c r="N871" s="210"/>
      <c r="O871" s="210"/>
      <c r="P871" s="210"/>
      <c r="Q871" s="210"/>
      <c r="R871" s="210"/>
      <c r="S871" s="210"/>
      <c r="T871" s="210"/>
      <c r="U871" s="210"/>
      <c r="V871" s="210"/>
      <c r="W871" s="210"/>
      <c r="X871" s="210"/>
      <c r="Y871" s="210"/>
    </row>
    <row r="872">
      <c r="A872" s="205" t="s">
        <v>294</v>
      </c>
      <c r="B872" s="205" t="s">
        <v>5391</v>
      </c>
      <c r="C872" s="280">
        <v>31.0</v>
      </c>
      <c r="D872" s="280">
        <v>2.0</v>
      </c>
      <c r="E872" s="280">
        <v>1.0</v>
      </c>
      <c r="F872" s="210"/>
      <c r="G872" s="210"/>
      <c r="H872" s="210"/>
      <c r="I872" s="210"/>
      <c r="J872" s="210"/>
      <c r="K872" s="210"/>
      <c r="L872" s="210"/>
      <c r="M872" s="210"/>
      <c r="N872" s="210"/>
      <c r="O872" s="210"/>
      <c r="P872" s="210"/>
      <c r="Q872" s="210"/>
      <c r="R872" s="210"/>
      <c r="S872" s="210"/>
      <c r="T872" s="210"/>
      <c r="U872" s="210"/>
      <c r="V872" s="210"/>
      <c r="W872" s="210"/>
      <c r="X872" s="210"/>
      <c r="Y872" s="210"/>
    </row>
    <row r="873">
      <c r="A873" s="205" t="s">
        <v>294</v>
      </c>
      <c r="B873" s="205" t="s">
        <v>5392</v>
      </c>
      <c r="C873" s="280">
        <v>260.0</v>
      </c>
      <c r="D873" s="280">
        <v>5.0</v>
      </c>
      <c r="E873" s="280">
        <v>53.0</v>
      </c>
      <c r="F873" s="210"/>
      <c r="G873" s="210"/>
      <c r="H873" s="210"/>
      <c r="I873" s="210"/>
      <c r="J873" s="210"/>
      <c r="K873" s="210"/>
      <c r="L873" s="210"/>
      <c r="M873" s="210"/>
      <c r="N873" s="210"/>
      <c r="O873" s="210"/>
      <c r="P873" s="210"/>
      <c r="Q873" s="210"/>
      <c r="R873" s="210"/>
      <c r="S873" s="210"/>
      <c r="T873" s="210"/>
      <c r="U873" s="210"/>
      <c r="V873" s="210"/>
      <c r="W873" s="210"/>
      <c r="X873" s="210"/>
      <c r="Y873" s="210"/>
    </row>
    <row r="874">
      <c r="A874" s="205" t="s">
        <v>294</v>
      </c>
      <c r="B874" s="205" t="s">
        <v>5389</v>
      </c>
      <c r="C874" s="280">
        <v>17.0</v>
      </c>
      <c r="D874" s="280">
        <v>1.0</v>
      </c>
      <c r="E874" s="280">
        <v>4.0</v>
      </c>
      <c r="F874" s="210"/>
      <c r="G874" s="210"/>
      <c r="H874" s="210"/>
      <c r="I874" s="210"/>
      <c r="J874" s="210"/>
      <c r="K874" s="210"/>
      <c r="L874" s="210"/>
      <c r="M874" s="210"/>
      <c r="N874" s="210"/>
      <c r="O874" s="210"/>
      <c r="P874" s="210"/>
      <c r="Q874" s="210"/>
      <c r="R874" s="210"/>
      <c r="S874" s="210"/>
      <c r="T874" s="210"/>
      <c r="U874" s="210"/>
      <c r="V874" s="210"/>
      <c r="W874" s="210"/>
      <c r="X874" s="210"/>
      <c r="Y874" s="210"/>
    </row>
    <row r="875">
      <c r="A875" s="205" t="s">
        <v>359</v>
      </c>
      <c r="B875" s="205" t="s">
        <v>5383</v>
      </c>
      <c r="C875" s="280">
        <v>66.0</v>
      </c>
      <c r="D875" s="280">
        <v>1.0</v>
      </c>
      <c r="E875" s="280">
        <v>8.0</v>
      </c>
      <c r="F875" s="210"/>
      <c r="G875" s="210"/>
      <c r="H875" s="210"/>
      <c r="I875" s="210"/>
      <c r="J875" s="210"/>
      <c r="K875" s="210"/>
      <c r="L875" s="210"/>
      <c r="M875" s="210"/>
      <c r="N875" s="210"/>
      <c r="O875" s="210"/>
      <c r="P875" s="210"/>
      <c r="Q875" s="210"/>
      <c r="R875" s="210"/>
      <c r="S875" s="210"/>
      <c r="T875" s="210"/>
      <c r="U875" s="210"/>
      <c r="V875" s="210"/>
      <c r="W875" s="210"/>
      <c r="X875" s="210"/>
      <c r="Y875" s="210"/>
    </row>
    <row r="876">
      <c r="A876" s="205" t="s">
        <v>359</v>
      </c>
      <c r="B876" s="205" t="s">
        <v>5384</v>
      </c>
      <c r="C876" s="280">
        <v>88.0</v>
      </c>
      <c r="D876" s="280">
        <v>1.0</v>
      </c>
      <c r="E876" s="280">
        <v>18.0</v>
      </c>
      <c r="F876" s="210"/>
      <c r="G876" s="210"/>
      <c r="H876" s="210"/>
      <c r="I876" s="210"/>
      <c r="J876" s="210"/>
      <c r="K876" s="210"/>
      <c r="L876" s="210"/>
      <c r="M876" s="210"/>
      <c r="N876" s="210"/>
      <c r="O876" s="210"/>
      <c r="P876" s="210"/>
      <c r="Q876" s="210"/>
      <c r="R876" s="210"/>
      <c r="S876" s="210"/>
      <c r="T876" s="210"/>
      <c r="U876" s="210"/>
      <c r="V876" s="210"/>
      <c r="W876" s="210"/>
      <c r="X876" s="210"/>
      <c r="Y876" s="210"/>
    </row>
    <row r="877">
      <c r="A877" s="205" t="s">
        <v>359</v>
      </c>
      <c r="B877" s="205" t="s">
        <v>5385</v>
      </c>
      <c r="C877" s="280">
        <v>6.0</v>
      </c>
      <c r="D877" s="280">
        <v>2.0</v>
      </c>
      <c r="E877" s="280">
        <v>2.0</v>
      </c>
      <c r="F877" s="210"/>
      <c r="G877" s="210"/>
      <c r="H877" s="210"/>
      <c r="I877" s="210"/>
      <c r="J877" s="210"/>
      <c r="K877" s="210"/>
      <c r="L877" s="210"/>
      <c r="M877" s="210"/>
      <c r="N877" s="210"/>
      <c r="O877" s="210"/>
      <c r="P877" s="210"/>
      <c r="Q877" s="210"/>
      <c r="R877" s="210"/>
      <c r="S877" s="210"/>
      <c r="T877" s="210"/>
      <c r="U877" s="210"/>
      <c r="V877" s="210"/>
      <c r="W877" s="210"/>
      <c r="X877" s="210"/>
      <c r="Y877" s="210"/>
    </row>
    <row r="878">
      <c r="A878" s="205" t="s">
        <v>359</v>
      </c>
      <c r="B878" s="205" t="s">
        <v>5386</v>
      </c>
      <c r="C878" s="280">
        <v>7.0</v>
      </c>
      <c r="D878" s="280">
        <v>1.0</v>
      </c>
      <c r="E878" s="280">
        <v>2.0</v>
      </c>
      <c r="F878" s="210"/>
      <c r="G878" s="210"/>
      <c r="H878" s="210"/>
      <c r="I878" s="210"/>
      <c r="J878" s="210"/>
      <c r="K878" s="210"/>
      <c r="L878" s="210"/>
      <c r="M878" s="210"/>
      <c r="N878" s="210"/>
      <c r="O878" s="210"/>
      <c r="P878" s="210"/>
      <c r="Q878" s="210"/>
      <c r="R878" s="210"/>
      <c r="S878" s="210"/>
      <c r="T878" s="210"/>
      <c r="U878" s="210"/>
      <c r="V878" s="210"/>
      <c r="W878" s="210"/>
      <c r="X878" s="210"/>
      <c r="Y878" s="210"/>
    </row>
    <row r="879">
      <c r="A879" s="205" t="s">
        <v>359</v>
      </c>
      <c r="B879" s="205" t="s">
        <v>5387</v>
      </c>
      <c r="C879" s="280">
        <v>3.0</v>
      </c>
      <c r="D879" s="280">
        <v>1.0</v>
      </c>
      <c r="E879" s="280">
        <v>1.0</v>
      </c>
      <c r="F879" s="210"/>
      <c r="G879" s="210"/>
      <c r="H879" s="210"/>
      <c r="I879" s="210"/>
      <c r="J879" s="210"/>
      <c r="K879" s="210"/>
      <c r="L879" s="210"/>
      <c r="M879" s="210"/>
      <c r="N879" s="210"/>
      <c r="O879" s="210"/>
      <c r="P879" s="210"/>
      <c r="Q879" s="210"/>
      <c r="R879" s="210"/>
      <c r="S879" s="210"/>
      <c r="T879" s="210"/>
      <c r="U879" s="210"/>
      <c r="V879" s="210"/>
      <c r="W879" s="210"/>
      <c r="X879" s="210"/>
      <c r="Y879" s="210"/>
    </row>
    <row r="880">
      <c r="A880" s="205" t="s">
        <v>359</v>
      </c>
      <c r="B880" s="205" t="s">
        <v>5388</v>
      </c>
      <c r="C880" s="280">
        <v>14.0</v>
      </c>
      <c r="D880" s="280">
        <v>1.0</v>
      </c>
      <c r="E880" s="280">
        <v>0.0</v>
      </c>
      <c r="F880" s="210"/>
      <c r="G880" s="210"/>
      <c r="H880" s="210"/>
      <c r="I880" s="210"/>
      <c r="J880" s="210"/>
      <c r="K880" s="210"/>
      <c r="L880" s="210"/>
      <c r="M880" s="210"/>
      <c r="N880" s="210"/>
      <c r="O880" s="210"/>
      <c r="P880" s="210"/>
      <c r="Q880" s="210"/>
      <c r="R880" s="210"/>
      <c r="S880" s="210"/>
      <c r="T880" s="210"/>
      <c r="U880" s="210"/>
      <c r="V880" s="210"/>
      <c r="W880" s="210"/>
      <c r="X880" s="210"/>
      <c r="Y880" s="210"/>
    </row>
    <row r="881">
      <c r="A881" s="205" t="s">
        <v>359</v>
      </c>
      <c r="B881" s="205" t="s">
        <v>5391</v>
      </c>
      <c r="C881" s="280">
        <v>5.0</v>
      </c>
      <c r="D881" s="280">
        <v>1.0</v>
      </c>
      <c r="E881" s="280">
        <v>1.0</v>
      </c>
      <c r="F881" s="210"/>
      <c r="G881" s="210"/>
      <c r="H881" s="210"/>
      <c r="I881" s="210"/>
      <c r="J881" s="210"/>
      <c r="K881" s="210"/>
      <c r="L881" s="210"/>
      <c r="M881" s="210"/>
      <c r="N881" s="210"/>
      <c r="O881" s="210"/>
      <c r="P881" s="210"/>
      <c r="Q881" s="210"/>
      <c r="R881" s="210"/>
      <c r="S881" s="210"/>
      <c r="T881" s="210"/>
      <c r="U881" s="210"/>
      <c r="V881" s="210"/>
      <c r="W881" s="210"/>
      <c r="X881" s="210"/>
      <c r="Y881" s="210"/>
    </row>
    <row r="882">
      <c r="A882" s="205" t="s">
        <v>359</v>
      </c>
      <c r="B882" s="205" t="s">
        <v>5389</v>
      </c>
      <c r="C882" s="280">
        <v>7.0</v>
      </c>
      <c r="D882" s="280">
        <v>1.0</v>
      </c>
      <c r="E882" s="280">
        <v>2.0</v>
      </c>
      <c r="F882" s="210"/>
      <c r="G882" s="210"/>
      <c r="H882" s="210"/>
      <c r="I882" s="210"/>
      <c r="J882" s="210"/>
      <c r="K882" s="210"/>
      <c r="L882" s="210"/>
      <c r="M882" s="210"/>
      <c r="N882" s="210"/>
      <c r="O882" s="210"/>
      <c r="P882" s="210"/>
      <c r="Q882" s="210"/>
      <c r="R882" s="210"/>
      <c r="S882" s="210"/>
      <c r="T882" s="210"/>
      <c r="U882" s="210"/>
      <c r="V882" s="210"/>
      <c r="W882" s="210"/>
      <c r="X882" s="210"/>
      <c r="Y882" s="210"/>
    </row>
    <row r="883">
      <c r="A883" s="205" t="s">
        <v>359</v>
      </c>
      <c r="B883" s="205" t="s">
        <v>5390</v>
      </c>
      <c r="C883" s="280">
        <v>4.0</v>
      </c>
      <c r="D883" s="280">
        <v>1.0</v>
      </c>
      <c r="E883" s="280">
        <v>1.0</v>
      </c>
      <c r="F883" s="210"/>
      <c r="G883" s="210"/>
      <c r="H883" s="210"/>
      <c r="I883" s="210"/>
      <c r="J883" s="210"/>
      <c r="K883" s="210"/>
      <c r="L883" s="210"/>
      <c r="M883" s="210"/>
      <c r="N883" s="210"/>
      <c r="O883" s="210"/>
      <c r="P883" s="210"/>
      <c r="Q883" s="210"/>
      <c r="R883" s="210"/>
      <c r="S883" s="210"/>
      <c r="T883" s="210"/>
      <c r="U883" s="210"/>
      <c r="V883" s="210"/>
      <c r="W883" s="210"/>
      <c r="X883" s="210"/>
      <c r="Y883" s="210"/>
    </row>
    <row r="884">
      <c r="A884" s="205" t="s">
        <v>847</v>
      </c>
      <c r="B884" s="205" t="s">
        <v>5383</v>
      </c>
      <c r="C884" s="280">
        <v>18.0</v>
      </c>
      <c r="D884" s="280">
        <v>1.0</v>
      </c>
      <c r="E884" s="280">
        <v>2.0</v>
      </c>
      <c r="F884" s="210"/>
      <c r="G884" s="210"/>
      <c r="H884" s="210"/>
      <c r="I884" s="210"/>
      <c r="J884" s="210"/>
      <c r="K884" s="210"/>
      <c r="L884" s="210"/>
      <c r="M884" s="210"/>
      <c r="N884" s="210"/>
      <c r="O884" s="210"/>
      <c r="P884" s="210"/>
      <c r="Q884" s="210"/>
      <c r="R884" s="210"/>
      <c r="S884" s="210"/>
      <c r="T884" s="210"/>
      <c r="U884" s="210"/>
      <c r="V884" s="210"/>
      <c r="W884" s="210"/>
      <c r="X884" s="210"/>
      <c r="Y884" s="210"/>
    </row>
    <row r="885">
      <c r="A885" s="205" t="s">
        <v>847</v>
      </c>
      <c r="B885" s="205" t="s">
        <v>5384</v>
      </c>
      <c r="C885" s="280">
        <v>49.0</v>
      </c>
      <c r="D885" s="280">
        <v>1.0</v>
      </c>
      <c r="E885" s="280">
        <v>7.0</v>
      </c>
      <c r="F885" s="210"/>
      <c r="G885" s="210"/>
      <c r="H885" s="210"/>
      <c r="I885" s="210"/>
      <c r="J885" s="210"/>
      <c r="K885" s="210"/>
      <c r="L885" s="210"/>
      <c r="M885" s="210"/>
      <c r="N885" s="210"/>
      <c r="O885" s="210"/>
      <c r="P885" s="210"/>
      <c r="Q885" s="210"/>
      <c r="R885" s="210"/>
      <c r="S885" s="210"/>
      <c r="T885" s="210"/>
      <c r="U885" s="210"/>
      <c r="V885" s="210"/>
      <c r="W885" s="210"/>
      <c r="X885" s="210"/>
      <c r="Y885" s="210"/>
    </row>
    <row r="886">
      <c r="A886" s="205" t="s">
        <v>847</v>
      </c>
      <c r="B886" s="205" t="s">
        <v>5385</v>
      </c>
      <c r="C886" s="280">
        <v>57.0</v>
      </c>
      <c r="D886" s="280">
        <v>3.0</v>
      </c>
      <c r="E886" s="280">
        <v>9.0</v>
      </c>
      <c r="F886" s="210"/>
      <c r="G886" s="210"/>
      <c r="H886" s="210"/>
      <c r="I886" s="210"/>
      <c r="J886" s="210"/>
      <c r="K886" s="210"/>
      <c r="L886" s="210"/>
      <c r="M886" s="210"/>
      <c r="N886" s="210"/>
      <c r="O886" s="210"/>
      <c r="P886" s="210"/>
      <c r="Q886" s="210"/>
      <c r="R886" s="210"/>
      <c r="S886" s="210"/>
      <c r="T886" s="210"/>
      <c r="U886" s="210"/>
      <c r="V886" s="210"/>
      <c r="W886" s="210"/>
      <c r="X886" s="210"/>
      <c r="Y886" s="210"/>
    </row>
    <row r="887">
      <c r="A887" s="205" t="s">
        <v>165</v>
      </c>
      <c r="B887" s="205" t="s">
        <v>5386</v>
      </c>
      <c r="C887" s="280">
        <v>15.0</v>
      </c>
      <c r="D887" s="280">
        <v>2.0</v>
      </c>
      <c r="E887" s="280">
        <v>3.0</v>
      </c>
      <c r="F887" s="210"/>
      <c r="G887" s="210"/>
      <c r="H887" s="210"/>
      <c r="I887" s="210"/>
      <c r="J887" s="210"/>
      <c r="K887" s="210"/>
      <c r="L887" s="210"/>
      <c r="M887" s="210"/>
      <c r="N887" s="210"/>
      <c r="O887" s="210"/>
      <c r="P887" s="210"/>
      <c r="Q887" s="210"/>
      <c r="R887" s="210"/>
      <c r="S887" s="210"/>
      <c r="T887" s="210"/>
      <c r="U887" s="210"/>
      <c r="V887" s="210"/>
      <c r="W887" s="210"/>
      <c r="X887" s="210"/>
      <c r="Y887" s="210"/>
    </row>
    <row r="888">
      <c r="A888" s="205" t="s">
        <v>165</v>
      </c>
      <c r="B888" s="205" t="s">
        <v>5387</v>
      </c>
      <c r="C888" s="280">
        <v>31.0</v>
      </c>
      <c r="D888" s="280">
        <v>1.0</v>
      </c>
      <c r="E888" s="280">
        <v>7.0</v>
      </c>
      <c r="F888" s="210"/>
      <c r="G888" s="210"/>
      <c r="H888" s="210"/>
      <c r="I888" s="210"/>
      <c r="J888" s="210"/>
      <c r="K888" s="210"/>
      <c r="L888" s="210"/>
      <c r="M888" s="210"/>
      <c r="N888" s="210"/>
      <c r="O888" s="210"/>
      <c r="P888" s="210"/>
      <c r="Q888" s="210"/>
      <c r="R888" s="210"/>
      <c r="S888" s="210"/>
      <c r="T888" s="210"/>
      <c r="U888" s="210"/>
      <c r="V888" s="210"/>
      <c r="W888" s="210"/>
      <c r="X888" s="210"/>
      <c r="Y888" s="210"/>
    </row>
    <row r="889">
      <c r="A889" s="205" t="s">
        <v>165</v>
      </c>
      <c r="B889" s="205" t="s">
        <v>5391</v>
      </c>
      <c r="C889" s="280">
        <v>5.0</v>
      </c>
      <c r="D889" s="280">
        <v>1.0</v>
      </c>
      <c r="E889" s="280">
        <v>1.0</v>
      </c>
      <c r="F889" s="210"/>
      <c r="G889" s="210"/>
      <c r="H889" s="210"/>
      <c r="I889" s="210"/>
      <c r="J889" s="210"/>
      <c r="K889" s="210"/>
      <c r="L889" s="210"/>
      <c r="M889" s="210"/>
      <c r="N889" s="210"/>
      <c r="O889" s="210"/>
      <c r="P889" s="210"/>
      <c r="Q889" s="210"/>
      <c r="R889" s="210"/>
      <c r="S889" s="210"/>
      <c r="T889" s="210"/>
      <c r="U889" s="210"/>
      <c r="V889" s="210"/>
      <c r="W889" s="210"/>
      <c r="X889" s="210"/>
      <c r="Y889" s="210"/>
    </row>
    <row r="890">
      <c r="A890" s="205" t="s">
        <v>165</v>
      </c>
      <c r="B890" s="205" t="s">
        <v>5392</v>
      </c>
      <c r="C890" s="280">
        <v>11.0</v>
      </c>
      <c r="D890" s="280">
        <v>2.0</v>
      </c>
      <c r="E890" s="280">
        <v>3.0</v>
      </c>
      <c r="F890" s="210"/>
      <c r="G890" s="210"/>
      <c r="H890" s="210"/>
      <c r="I890" s="210"/>
      <c r="J890" s="210"/>
      <c r="K890" s="210"/>
      <c r="L890" s="210"/>
      <c r="M890" s="210"/>
      <c r="N890" s="210"/>
      <c r="O890" s="210"/>
      <c r="P890" s="210"/>
      <c r="Q890" s="210"/>
      <c r="R890" s="210"/>
      <c r="S890" s="210"/>
      <c r="T890" s="210"/>
      <c r="U890" s="210"/>
      <c r="V890" s="210"/>
      <c r="W890" s="210"/>
      <c r="X890" s="210"/>
      <c r="Y890" s="210"/>
    </row>
    <row r="891">
      <c r="A891" s="205" t="s">
        <v>848</v>
      </c>
      <c r="B891" s="205" t="s">
        <v>5384</v>
      </c>
      <c r="C891" s="280">
        <v>23.0</v>
      </c>
      <c r="D891" s="280">
        <v>1.0</v>
      </c>
      <c r="E891" s="280">
        <v>4.0</v>
      </c>
      <c r="F891" s="210"/>
      <c r="G891" s="210"/>
      <c r="H891" s="210"/>
      <c r="I891" s="210"/>
      <c r="J891" s="210"/>
      <c r="K891" s="210"/>
      <c r="L891" s="210"/>
      <c r="M891" s="210"/>
      <c r="N891" s="210"/>
      <c r="O891" s="210"/>
      <c r="P891" s="210"/>
      <c r="Q891" s="210"/>
      <c r="R891" s="210"/>
      <c r="S891" s="210"/>
      <c r="T891" s="210"/>
      <c r="U891" s="210"/>
      <c r="V891" s="210"/>
      <c r="W891" s="210"/>
      <c r="X891" s="210"/>
      <c r="Y891" s="210"/>
    </row>
    <row r="892">
      <c r="A892" s="205" t="s">
        <v>848</v>
      </c>
      <c r="B892" s="205" t="s">
        <v>5386</v>
      </c>
      <c r="C892" s="280">
        <v>5.0</v>
      </c>
      <c r="D892" s="280">
        <v>1.0</v>
      </c>
      <c r="E892" s="280">
        <v>2.0</v>
      </c>
      <c r="F892" s="210"/>
      <c r="G892" s="210"/>
      <c r="H892" s="210"/>
      <c r="I892" s="210"/>
      <c r="J892" s="210"/>
      <c r="K892" s="210"/>
      <c r="L892" s="210"/>
      <c r="M892" s="210"/>
      <c r="N892" s="210"/>
      <c r="O892" s="210"/>
      <c r="P892" s="210"/>
      <c r="Q892" s="210"/>
      <c r="R892" s="210"/>
      <c r="S892" s="210"/>
      <c r="T892" s="210"/>
      <c r="U892" s="210"/>
      <c r="V892" s="210"/>
      <c r="W892" s="210"/>
      <c r="X892" s="210"/>
      <c r="Y892" s="210"/>
    </row>
    <row r="893">
      <c r="A893" s="205" t="s">
        <v>848</v>
      </c>
      <c r="B893" s="205" t="s">
        <v>5387</v>
      </c>
      <c r="C893" s="280">
        <v>8.0</v>
      </c>
      <c r="D893" s="280">
        <v>1.0</v>
      </c>
      <c r="E893" s="280">
        <v>1.0</v>
      </c>
      <c r="F893" s="210"/>
      <c r="G893" s="210"/>
      <c r="H893" s="210"/>
      <c r="I893" s="210"/>
      <c r="J893" s="210"/>
      <c r="K893" s="210"/>
      <c r="L893" s="210"/>
      <c r="M893" s="210"/>
      <c r="N893" s="210"/>
      <c r="O893" s="210"/>
      <c r="P893" s="210"/>
      <c r="Q893" s="210"/>
      <c r="R893" s="210"/>
      <c r="S893" s="210"/>
      <c r="T893" s="210"/>
      <c r="U893" s="210"/>
      <c r="V893" s="210"/>
      <c r="W893" s="210"/>
      <c r="X893" s="210"/>
      <c r="Y893" s="210"/>
    </row>
    <row r="894">
      <c r="A894" s="205" t="s">
        <v>252</v>
      </c>
      <c r="B894" s="205" t="s">
        <v>5385</v>
      </c>
      <c r="C894" s="280">
        <v>13.0</v>
      </c>
      <c r="D894" s="280">
        <v>2.0</v>
      </c>
      <c r="E894" s="280">
        <v>5.0</v>
      </c>
      <c r="F894" s="210"/>
      <c r="G894" s="210"/>
      <c r="H894" s="210"/>
      <c r="I894" s="210"/>
      <c r="J894" s="210"/>
      <c r="K894" s="210"/>
      <c r="L894" s="210"/>
      <c r="M894" s="210"/>
      <c r="N894" s="210"/>
      <c r="O894" s="210"/>
      <c r="P894" s="210"/>
      <c r="Q894" s="210"/>
      <c r="R894" s="210"/>
      <c r="S894" s="210"/>
      <c r="T894" s="210"/>
      <c r="U894" s="210"/>
      <c r="V894" s="210"/>
      <c r="W894" s="210"/>
      <c r="X894" s="210"/>
      <c r="Y894" s="210"/>
    </row>
    <row r="895">
      <c r="A895" s="205" t="s">
        <v>252</v>
      </c>
      <c r="B895" s="205" t="s">
        <v>5386</v>
      </c>
      <c r="C895" s="280">
        <v>5.0</v>
      </c>
      <c r="D895" s="280">
        <v>1.0</v>
      </c>
      <c r="E895" s="280">
        <v>1.0</v>
      </c>
      <c r="F895" s="210"/>
      <c r="G895" s="210"/>
      <c r="H895" s="210"/>
      <c r="I895" s="210"/>
      <c r="J895" s="210"/>
      <c r="K895" s="210"/>
      <c r="L895" s="210"/>
      <c r="M895" s="210"/>
      <c r="N895" s="210"/>
      <c r="O895" s="210"/>
      <c r="P895" s="210"/>
      <c r="Q895" s="210"/>
      <c r="R895" s="210"/>
      <c r="S895" s="210"/>
      <c r="T895" s="210"/>
      <c r="U895" s="210"/>
      <c r="V895" s="210"/>
      <c r="W895" s="210"/>
      <c r="X895" s="210"/>
      <c r="Y895" s="210"/>
    </row>
    <row r="896">
      <c r="A896" s="205" t="s">
        <v>252</v>
      </c>
      <c r="B896" s="205" t="s">
        <v>5391</v>
      </c>
      <c r="C896" s="280">
        <v>14.0</v>
      </c>
      <c r="D896" s="280">
        <v>1.0</v>
      </c>
      <c r="E896" s="280">
        <v>3.0</v>
      </c>
      <c r="F896" s="210"/>
      <c r="G896" s="210"/>
      <c r="H896" s="210"/>
      <c r="I896" s="210"/>
      <c r="J896" s="210"/>
      <c r="K896" s="210"/>
      <c r="L896" s="210"/>
      <c r="M896" s="210"/>
      <c r="N896" s="210"/>
      <c r="O896" s="210"/>
      <c r="P896" s="210"/>
      <c r="Q896" s="210"/>
      <c r="R896" s="210"/>
      <c r="S896" s="210"/>
      <c r="T896" s="210"/>
      <c r="U896" s="210"/>
      <c r="V896" s="210"/>
      <c r="W896" s="210"/>
      <c r="X896" s="210"/>
      <c r="Y896" s="210"/>
    </row>
    <row r="897">
      <c r="A897" s="205" t="s">
        <v>252</v>
      </c>
      <c r="B897" s="205" t="s">
        <v>5392</v>
      </c>
      <c r="C897" s="280">
        <v>14.0</v>
      </c>
      <c r="D897" s="280">
        <v>1.0</v>
      </c>
      <c r="E897" s="280">
        <v>2.0</v>
      </c>
      <c r="F897" s="210"/>
      <c r="G897" s="210"/>
      <c r="H897" s="210"/>
      <c r="I897" s="210"/>
      <c r="J897" s="210"/>
      <c r="K897" s="210"/>
      <c r="L897" s="210"/>
      <c r="M897" s="210"/>
      <c r="N897" s="210"/>
      <c r="O897" s="210"/>
      <c r="P897" s="210"/>
      <c r="Q897" s="210"/>
      <c r="R897" s="210"/>
      <c r="S897" s="210"/>
      <c r="T897" s="210"/>
      <c r="U897" s="210"/>
      <c r="V897" s="210"/>
      <c r="W897" s="210"/>
      <c r="X897" s="210"/>
      <c r="Y897" s="210"/>
    </row>
    <row r="898">
      <c r="A898" s="205" t="s">
        <v>758</v>
      </c>
      <c r="B898" s="205" t="s">
        <v>5385</v>
      </c>
      <c r="C898" s="280">
        <v>7.0</v>
      </c>
      <c r="D898" s="280">
        <v>1.0</v>
      </c>
      <c r="E898" s="280">
        <v>1.0</v>
      </c>
      <c r="F898" s="210"/>
      <c r="G898" s="210"/>
      <c r="H898" s="210"/>
      <c r="I898" s="210"/>
      <c r="J898" s="210"/>
      <c r="K898" s="210"/>
      <c r="L898" s="210"/>
      <c r="M898" s="210"/>
      <c r="N898" s="210"/>
      <c r="O898" s="210"/>
      <c r="P898" s="210"/>
      <c r="Q898" s="210"/>
      <c r="R898" s="210"/>
      <c r="S898" s="210"/>
      <c r="T898" s="210"/>
      <c r="U898" s="210"/>
      <c r="V898" s="210"/>
      <c r="W898" s="210"/>
      <c r="X898" s="210"/>
      <c r="Y898" s="210"/>
    </row>
    <row r="899">
      <c r="A899" s="205" t="s">
        <v>195</v>
      </c>
      <c r="B899" s="205" t="s">
        <v>5384</v>
      </c>
      <c r="C899" s="280">
        <v>44.0</v>
      </c>
      <c r="D899" s="280">
        <v>1.0</v>
      </c>
      <c r="E899" s="280">
        <v>6.0</v>
      </c>
      <c r="F899" s="210"/>
      <c r="G899" s="210"/>
      <c r="H899" s="210"/>
      <c r="I899" s="210"/>
      <c r="J899" s="210"/>
      <c r="K899" s="210"/>
      <c r="L899" s="210"/>
      <c r="M899" s="210"/>
      <c r="N899" s="210"/>
      <c r="O899" s="210"/>
      <c r="P899" s="210"/>
      <c r="Q899" s="210"/>
      <c r="R899" s="210"/>
      <c r="S899" s="210"/>
      <c r="T899" s="210"/>
      <c r="U899" s="210"/>
      <c r="V899" s="210"/>
      <c r="W899" s="210"/>
      <c r="X899" s="210"/>
      <c r="Y899" s="210"/>
    </row>
    <row r="900">
      <c r="A900" s="205" t="s">
        <v>195</v>
      </c>
      <c r="B900" s="205" t="s">
        <v>5385</v>
      </c>
      <c r="C900" s="280">
        <v>41.0</v>
      </c>
      <c r="D900" s="280">
        <v>1.0</v>
      </c>
      <c r="E900" s="280">
        <v>8.0</v>
      </c>
      <c r="F900" s="210"/>
      <c r="G900" s="210"/>
      <c r="H900" s="210"/>
      <c r="I900" s="210"/>
      <c r="J900" s="210"/>
      <c r="K900" s="210"/>
      <c r="L900" s="210"/>
      <c r="M900" s="210"/>
      <c r="N900" s="210"/>
      <c r="O900" s="210"/>
      <c r="P900" s="210"/>
      <c r="Q900" s="210"/>
      <c r="R900" s="210"/>
      <c r="S900" s="210"/>
      <c r="T900" s="210"/>
      <c r="U900" s="210"/>
      <c r="V900" s="210"/>
      <c r="W900" s="210"/>
      <c r="X900" s="210"/>
      <c r="Y900" s="210"/>
    </row>
    <row r="901">
      <c r="A901" s="205" t="s">
        <v>195</v>
      </c>
      <c r="B901" s="205" t="s">
        <v>5386</v>
      </c>
      <c r="C901" s="280">
        <v>27.0</v>
      </c>
      <c r="D901" s="280">
        <v>1.0</v>
      </c>
      <c r="E901" s="280">
        <v>5.0</v>
      </c>
      <c r="F901" s="210"/>
      <c r="G901" s="210"/>
      <c r="H901" s="210"/>
      <c r="I901" s="210"/>
      <c r="J901" s="210"/>
      <c r="K901" s="210"/>
      <c r="L901" s="210"/>
      <c r="M901" s="210"/>
      <c r="N901" s="210"/>
      <c r="O901" s="210"/>
      <c r="P901" s="210"/>
      <c r="Q901" s="210"/>
      <c r="R901" s="210"/>
      <c r="S901" s="210"/>
      <c r="T901" s="210"/>
      <c r="U901" s="210"/>
      <c r="V901" s="210"/>
      <c r="W901" s="210"/>
      <c r="X901" s="210"/>
      <c r="Y901" s="210"/>
    </row>
    <row r="902">
      <c r="A902" s="205" t="s">
        <v>195</v>
      </c>
      <c r="B902" s="205" t="s">
        <v>5387</v>
      </c>
      <c r="C902" s="280">
        <v>8.0</v>
      </c>
      <c r="D902" s="280">
        <v>1.0</v>
      </c>
      <c r="E902" s="280">
        <v>1.0</v>
      </c>
      <c r="F902" s="210"/>
      <c r="G902" s="210"/>
      <c r="H902" s="210"/>
      <c r="I902" s="210"/>
      <c r="J902" s="210"/>
      <c r="K902" s="210"/>
      <c r="L902" s="210"/>
      <c r="M902" s="210"/>
      <c r="N902" s="210"/>
      <c r="O902" s="210"/>
      <c r="P902" s="210"/>
      <c r="Q902" s="210"/>
      <c r="R902" s="210"/>
      <c r="S902" s="210"/>
      <c r="T902" s="210"/>
      <c r="U902" s="210"/>
      <c r="V902" s="210"/>
      <c r="W902" s="210"/>
      <c r="X902" s="210"/>
      <c r="Y902" s="210"/>
    </row>
    <row r="903">
      <c r="A903" s="205" t="s">
        <v>195</v>
      </c>
      <c r="B903" s="205" t="s">
        <v>5388</v>
      </c>
      <c r="C903" s="280">
        <v>222.0</v>
      </c>
      <c r="D903" s="280">
        <v>2.0</v>
      </c>
      <c r="E903" s="280">
        <v>32.0</v>
      </c>
      <c r="F903" s="210"/>
      <c r="G903" s="210"/>
      <c r="H903" s="210"/>
      <c r="I903" s="210"/>
      <c r="J903" s="210"/>
      <c r="K903" s="210"/>
      <c r="L903" s="210"/>
      <c r="M903" s="210"/>
      <c r="N903" s="210"/>
      <c r="O903" s="210"/>
      <c r="P903" s="210"/>
      <c r="Q903" s="210"/>
      <c r="R903" s="210"/>
      <c r="S903" s="210"/>
      <c r="T903" s="210"/>
      <c r="U903" s="210"/>
      <c r="V903" s="210"/>
      <c r="W903" s="210"/>
      <c r="X903" s="210"/>
      <c r="Y903" s="210"/>
    </row>
    <row r="904">
      <c r="A904" s="205" t="s">
        <v>195</v>
      </c>
      <c r="B904" s="205" t="s">
        <v>5391</v>
      </c>
      <c r="C904" s="280">
        <v>30.0</v>
      </c>
      <c r="D904" s="280">
        <v>3.0</v>
      </c>
      <c r="E904" s="280">
        <v>6.0</v>
      </c>
      <c r="F904" s="210"/>
      <c r="G904" s="210"/>
      <c r="H904" s="210"/>
      <c r="I904" s="210"/>
      <c r="J904" s="210"/>
      <c r="K904" s="210"/>
      <c r="L904" s="210"/>
      <c r="M904" s="210"/>
      <c r="N904" s="210"/>
      <c r="O904" s="210"/>
      <c r="P904" s="210"/>
      <c r="Q904" s="210"/>
      <c r="R904" s="210"/>
      <c r="S904" s="210"/>
      <c r="T904" s="210"/>
      <c r="U904" s="210"/>
      <c r="V904" s="210"/>
      <c r="W904" s="210"/>
      <c r="X904" s="210"/>
      <c r="Y904" s="210"/>
    </row>
    <row r="905">
      <c r="A905" s="205" t="s">
        <v>195</v>
      </c>
      <c r="B905" s="205" t="s">
        <v>5392</v>
      </c>
      <c r="C905" s="280">
        <v>27.0</v>
      </c>
      <c r="D905" s="280">
        <v>5.0</v>
      </c>
      <c r="E905" s="280">
        <v>8.0</v>
      </c>
      <c r="F905" s="210"/>
      <c r="G905" s="210"/>
      <c r="H905" s="210"/>
      <c r="I905" s="210"/>
      <c r="J905" s="210"/>
      <c r="K905" s="210"/>
      <c r="L905" s="210"/>
      <c r="M905" s="210"/>
      <c r="N905" s="210"/>
      <c r="O905" s="210"/>
      <c r="P905" s="210"/>
      <c r="Q905" s="210"/>
      <c r="R905" s="210"/>
      <c r="S905" s="210"/>
      <c r="T905" s="210"/>
      <c r="U905" s="210"/>
      <c r="V905" s="210"/>
      <c r="W905" s="210"/>
      <c r="X905" s="210"/>
      <c r="Y905" s="210"/>
    </row>
    <row r="906">
      <c r="A906" s="205" t="s">
        <v>721</v>
      </c>
      <c r="B906" s="205" t="s">
        <v>5383</v>
      </c>
      <c r="C906" s="280">
        <v>21.0</v>
      </c>
      <c r="D906" s="280">
        <v>1.0</v>
      </c>
      <c r="E906" s="280">
        <v>3.0</v>
      </c>
      <c r="F906" s="210"/>
      <c r="G906" s="210"/>
      <c r="H906" s="210"/>
      <c r="I906" s="210"/>
      <c r="J906" s="210"/>
      <c r="K906" s="210"/>
      <c r="L906" s="210"/>
      <c r="M906" s="210"/>
      <c r="N906" s="210"/>
      <c r="O906" s="210"/>
      <c r="P906" s="210"/>
      <c r="Q906" s="210"/>
      <c r="R906" s="210"/>
      <c r="S906" s="210"/>
      <c r="T906" s="210"/>
      <c r="U906" s="210"/>
      <c r="V906" s="210"/>
      <c r="W906" s="210"/>
      <c r="X906" s="210"/>
      <c r="Y906" s="210"/>
    </row>
    <row r="907">
      <c r="A907" s="205" t="s">
        <v>721</v>
      </c>
      <c r="B907" s="205" t="s">
        <v>5384</v>
      </c>
      <c r="C907" s="280">
        <v>83.0</v>
      </c>
      <c r="D907" s="280">
        <v>2.0</v>
      </c>
      <c r="E907" s="280">
        <v>16.0</v>
      </c>
      <c r="F907" s="210"/>
      <c r="G907" s="210"/>
      <c r="H907" s="210"/>
      <c r="I907" s="210"/>
      <c r="J907" s="210"/>
      <c r="K907" s="210"/>
      <c r="L907" s="210"/>
      <c r="M907" s="210"/>
      <c r="N907" s="210"/>
      <c r="O907" s="210"/>
      <c r="P907" s="210"/>
      <c r="Q907" s="210"/>
      <c r="R907" s="210"/>
      <c r="S907" s="210"/>
      <c r="T907" s="210"/>
      <c r="U907" s="210"/>
      <c r="V907" s="210"/>
      <c r="W907" s="210"/>
      <c r="X907" s="210"/>
      <c r="Y907" s="210"/>
    </row>
    <row r="908">
      <c r="A908" s="205" t="s">
        <v>721</v>
      </c>
      <c r="B908" s="205" t="s">
        <v>5386</v>
      </c>
      <c r="C908" s="280">
        <v>29.0</v>
      </c>
      <c r="D908" s="280">
        <v>3.0</v>
      </c>
      <c r="E908" s="280">
        <v>6.0</v>
      </c>
      <c r="F908" s="210"/>
      <c r="G908" s="210"/>
      <c r="H908" s="210"/>
      <c r="I908" s="210"/>
      <c r="J908" s="210"/>
      <c r="K908" s="210"/>
      <c r="L908" s="210"/>
      <c r="M908" s="210"/>
      <c r="N908" s="210"/>
      <c r="O908" s="210"/>
      <c r="P908" s="210"/>
      <c r="Q908" s="210"/>
      <c r="R908" s="210"/>
      <c r="S908" s="210"/>
      <c r="T908" s="210"/>
      <c r="U908" s="210"/>
      <c r="V908" s="210"/>
      <c r="W908" s="210"/>
      <c r="X908" s="210"/>
      <c r="Y908" s="210"/>
    </row>
    <row r="909">
      <c r="A909" s="205" t="s">
        <v>721</v>
      </c>
      <c r="B909" s="205" t="s">
        <v>5387</v>
      </c>
      <c r="C909" s="280">
        <v>12.0</v>
      </c>
      <c r="D909" s="280">
        <v>1.0</v>
      </c>
      <c r="E909" s="280">
        <v>3.0</v>
      </c>
      <c r="F909" s="210"/>
      <c r="G909" s="210"/>
      <c r="H909" s="210"/>
      <c r="I909" s="210"/>
      <c r="J909" s="210"/>
      <c r="K909" s="210"/>
      <c r="L909" s="210"/>
      <c r="M909" s="210"/>
      <c r="N909" s="210"/>
      <c r="O909" s="210"/>
      <c r="P909" s="210"/>
      <c r="Q909" s="210"/>
      <c r="R909" s="210"/>
      <c r="S909" s="210"/>
      <c r="T909" s="210"/>
      <c r="U909" s="210"/>
      <c r="V909" s="210"/>
      <c r="W909" s="210"/>
      <c r="X909" s="210"/>
      <c r="Y909" s="210"/>
    </row>
    <row r="910">
      <c r="A910" s="205" t="s">
        <v>722</v>
      </c>
      <c r="B910" s="205" t="s">
        <v>5383</v>
      </c>
      <c r="C910" s="280">
        <v>33.0</v>
      </c>
      <c r="D910" s="280">
        <v>2.0</v>
      </c>
      <c r="E910" s="280">
        <v>7.0</v>
      </c>
      <c r="F910" s="210"/>
      <c r="G910" s="210"/>
      <c r="H910" s="210"/>
      <c r="I910" s="210"/>
      <c r="J910" s="210"/>
      <c r="K910" s="210"/>
      <c r="L910" s="210"/>
      <c r="M910" s="210"/>
      <c r="N910" s="210"/>
      <c r="O910" s="210"/>
      <c r="P910" s="210"/>
      <c r="Q910" s="210"/>
      <c r="R910" s="210"/>
      <c r="S910" s="210"/>
      <c r="T910" s="210"/>
      <c r="U910" s="210"/>
      <c r="V910" s="210"/>
      <c r="W910" s="210"/>
      <c r="X910" s="210"/>
      <c r="Y910" s="210"/>
    </row>
    <row r="911">
      <c r="A911" s="205" t="s">
        <v>722</v>
      </c>
      <c r="B911" s="205" t="s">
        <v>5384</v>
      </c>
      <c r="C911" s="280">
        <v>107.0</v>
      </c>
      <c r="D911" s="280">
        <v>4.0</v>
      </c>
      <c r="E911" s="280">
        <v>21.0</v>
      </c>
      <c r="F911" s="210"/>
      <c r="G911" s="210"/>
      <c r="H911" s="210"/>
      <c r="I911" s="210"/>
      <c r="J911" s="210"/>
      <c r="K911" s="210"/>
      <c r="L911" s="210"/>
      <c r="M911" s="210"/>
      <c r="N911" s="210"/>
      <c r="O911" s="210"/>
      <c r="P911" s="210"/>
      <c r="Q911" s="210"/>
      <c r="R911" s="210"/>
      <c r="S911" s="210"/>
      <c r="T911" s="210"/>
      <c r="U911" s="210"/>
      <c r="V911" s="210"/>
      <c r="W911" s="210"/>
      <c r="X911" s="210"/>
      <c r="Y911" s="210"/>
    </row>
    <row r="912">
      <c r="A912" s="205" t="s">
        <v>722</v>
      </c>
      <c r="B912" s="205" t="s">
        <v>5385</v>
      </c>
      <c r="C912" s="280">
        <v>30.0</v>
      </c>
      <c r="D912" s="280">
        <v>2.0</v>
      </c>
      <c r="E912" s="280">
        <v>5.0</v>
      </c>
      <c r="F912" s="210"/>
      <c r="G912" s="210"/>
      <c r="H912" s="210"/>
      <c r="I912" s="210"/>
      <c r="J912" s="210"/>
      <c r="K912" s="210"/>
      <c r="L912" s="210"/>
      <c r="M912" s="210"/>
      <c r="N912" s="210"/>
      <c r="O912" s="210"/>
      <c r="P912" s="210"/>
      <c r="Q912" s="210"/>
      <c r="R912" s="210"/>
      <c r="S912" s="210"/>
      <c r="T912" s="210"/>
      <c r="U912" s="210"/>
      <c r="V912" s="210"/>
      <c r="W912" s="210"/>
      <c r="X912" s="210"/>
      <c r="Y912" s="210"/>
    </row>
    <row r="913">
      <c r="A913" s="205" t="s">
        <v>722</v>
      </c>
      <c r="B913" s="205" t="s">
        <v>5386</v>
      </c>
      <c r="C913" s="280">
        <v>131.0</v>
      </c>
      <c r="D913" s="280">
        <v>7.0</v>
      </c>
      <c r="E913" s="280">
        <v>29.0</v>
      </c>
      <c r="F913" s="210"/>
      <c r="G913" s="210"/>
      <c r="H913" s="210"/>
      <c r="I913" s="210"/>
      <c r="J913" s="210"/>
      <c r="K913" s="210"/>
      <c r="L913" s="210"/>
      <c r="M913" s="210"/>
      <c r="N913" s="210"/>
      <c r="O913" s="210"/>
      <c r="P913" s="210"/>
      <c r="Q913" s="210"/>
      <c r="R913" s="210"/>
      <c r="S913" s="210"/>
      <c r="T913" s="210"/>
      <c r="U913" s="210"/>
      <c r="V913" s="210"/>
      <c r="W913" s="210"/>
      <c r="X913" s="210"/>
      <c r="Y913" s="210"/>
    </row>
    <row r="914">
      <c r="A914" s="205" t="s">
        <v>722</v>
      </c>
      <c r="B914" s="205" t="s">
        <v>5387</v>
      </c>
      <c r="C914" s="280">
        <v>31.0</v>
      </c>
      <c r="D914" s="280">
        <v>4.0</v>
      </c>
      <c r="E914" s="280">
        <v>7.0</v>
      </c>
      <c r="F914" s="210"/>
      <c r="G914" s="210"/>
      <c r="H914" s="210"/>
      <c r="I914" s="210"/>
      <c r="J914" s="210"/>
      <c r="K914" s="210"/>
      <c r="L914" s="210"/>
      <c r="M914" s="210"/>
      <c r="N914" s="210"/>
      <c r="O914" s="210"/>
      <c r="P914" s="210"/>
      <c r="Q914" s="210"/>
      <c r="R914" s="210"/>
      <c r="S914" s="210"/>
      <c r="T914" s="210"/>
      <c r="U914" s="210"/>
      <c r="V914" s="210"/>
      <c r="W914" s="210"/>
      <c r="X914" s="210"/>
      <c r="Y914" s="210"/>
    </row>
    <row r="915">
      <c r="A915" s="205" t="s">
        <v>722</v>
      </c>
      <c r="B915" s="205" t="s">
        <v>5388</v>
      </c>
      <c r="C915" s="280">
        <v>36.0</v>
      </c>
      <c r="D915" s="280">
        <v>1.0</v>
      </c>
      <c r="E915" s="280">
        <v>2.0</v>
      </c>
      <c r="F915" s="210"/>
      <c r="G915" s="210"/>
      <c r="H915" s="210"/>
      <c r="I915" s="210"/>
      <c r="J915" s="210"/>
      <c r="K915" s="210"/>
      <c r="L915" s="210"/>
      <c r="M915" s="210"/>
      <c r="N915" s="210"/>
      <c r="O915" s="210"/>
      <c r="P915" s="210"/>
      <c r="Q915" s="210"/>
      <c r="R915" s="210"/>
      <c r="S915" s="210"/>
      <c r="T915" s="210"/>
      <c r="U915" s="210"/>
      <c r="V915" s="210"/>
      <c r="W915" s="210"/>
      <c r="X915" s="210"/>
      <c r="Y915" s="210"/>
    </row>
    <row r="916">
      <c r="A916" s="205" t="s">
        <v>722</v>
      </c>
      <c r="B916" s="205" t="s">
        <v>5391</v>
      </c>
      <c r="C916" s="280">
        <v>105.0</v>
      </c>
      <c r="D916" s="280">
        <v>3.0</v>
      </c>
      <c r="E916" s="280">
        <v>20.0</v>
      </c>
      <c r="F916" s="210"/>
      <c r="G916" s="210"/>
      <c r="H916" s="210"/>
      <c r="I916" s="210"/>
      <c r="J916" s="210"/>
      <c r="K916" s="210"/>
      <c r="L916" s="210"/>
      <c r="M916" s="210"/>
      <c r="N916" s="210"/>
      <c r="O916" s="210"/>
      <c r="P916" s="210"/>
      <c r="Q916" s="210"/>
      <c r="R916" s="210"/>
      <c r="S916" s="210"/>
      <c r="T916" s="210"/>
      <c r="U916" s="210"/>
      <c r="V916" s="210"/>
      <c r="W916" s="210"/>
      <c r="X916" s="210"/>
      <c r="Y916" s="210"/>
    </row>
    <row r="917">
      <c r="A917" s="205" t="s">
        <v>722</v>
      </c>
      <c r="B917" s="205" t="s">
        <v>5392</v>
      </c>
      <c r="C917" s="280">
        <v>24.0</v>
      </c>
      <c r="D917" s="280">
        <v>1.0</v>
      </c>
      <c r="E917" s="280">
        <v>6.0</v>
      </c>
      <c r="F917" s="210"/>
      <c r="G917" s="210"/>
      <c r="H917" s="210"/>
      <c r="I917" s="210"/>
      <c r="J917" s="210"/>
      <c r="K917" s="210"/>
      <c r="L917" s="210"/>
      <c r="M917" s="210"/>
      <c r="N917" s="210"/>
      <c r="O917" s="210"/>
      <c r="P917" s="210"/>
      <c r="Q917" s="210"/>
      <c r="R917" s="210"/>
      <c r="S917" s="210"/>
      <c r="T917" s="210"/>
      <c r="U917" s="210"/>
      <c r="V917" s="210"/>
      <c r="W917" s="210"/>
      <c r="X917" s="210"/>
      <c r="Y917" s="210"/>
    </row>
    <row r="918">
      <c r="A918" s="205" t="s">
        <v>722</v>
      </c>
      <c r="B918" s="205" t="s">
        <v>5389</v>
      </c>
      <c r="C918" s="280">
        <v>23.0</v>
      </c>
      <c r="D918" s="280">
        <v>1.0</v>
      </c>
      <c r="E918" s="280">
        <v>6.0</v>
      </c>
      <c r="F918" s="210"/>
      <c r="G918" s="210"/>
      <c r="H918" s="210"/>
      <c r="I918" s="210"/>
      <c r="J918" s="210"/>
      <c r="K918" s="210"/>
      <c r="L918" s="210"/>
      <c r="M918" s="210"/>
      <c r="N918" s="210"/>
      <c r="O918" s="210"/>
      <c r="P918" s="210"/>
      <c r="Q918" s="210"/>
      <c r="R918" s="210"/>
      <c r="S918" s="210"/>
      <c r="T918" s="210"/>
      <c r="U918" s="210"/>
      <c r="V918" s="210"/>
      <c r="W918" s="210"/>
      <c r="X918" s="210"/>
      <c r="Y918" s="210"/>
    </row>
    <row r="919">
      <c r="A919" s="205" t="s">
        <v>722</v>
      </c>
      <c r="B919" s="205" t="s">
        <v>5390</v>
      </c>
      <c r="C919" s="280">
        <v>37.0</v>
      </c>
      <c r="D919" s="280">
        <v>3.0</v>
      </c>
      <c r="E919" s="280">
        <v>6.0</v>
      </c>
      <c r="F919" s="210"/>
      <c r="G919" s="210"/>
      <c r="H919" s="210"/>
      <c r="I919" s="210"/>
      <c r="J919" s="210"/>
      <c r="K919" s="210"/>
      <c r="L919" s="210"/>
      <c r="M919" s="210"/>
      <c r="N919" s="210"/>
      <c r="O919" s="210"/>
      <c r="P919" s="210"/>
      <c r="Q919" s="210"/>
      <c r="R919" s="210"/>
      <c r="S919" s="210"/>
      <c r="T919" s="210"/>
      <c r="U919" s="210"/>
      <c r="V919" s="210"/>
      <c r="W919" s="210"/>
      <c r="X919" s="210"/>
      <c r="Y919" s="210"/>
    </row>
    <row r="920">
      <c r="A920" s="205" t="s">
        <v>395</v>
      </c>
      <c r="B920" s="205" t="s">
        <v>5384</v>
      </c>
      <c r="C920" s="280">
        <v>65.0</v>
      </c>
      <c r="D920" s="280">
        <v>1.0</v>
      </c>
      <c r="E920" s="280">
        <v>13.0</v>
      </c>
      <c r="F920" s="210"/>
      <c r="G920" s="210"/>
      <c r="H920" s="210"/>
      <c r="I920" s="210"/>
      <c r="J920" s="210"/>
      <c r="K920" s="210"/>
      <c r="L920" s="210"/>
      <c r="M920" s="210"/>
      <c r="N920" s="210"/>
      <c r="O920" s="210"/>
      <c r="P920" s="210"/>
      <c r="Q920" s="210"/>
      <c r="R920" s="210"/>
      <c r="S920" s="210"/>
      <c r="T920" s="210"/>
      <c r="U920" s="210"/>
      <c r="V920" s="210"/>
      <c r="W920" s="210"/>
      <c r="X920" s="210"/>
      <c r="Y920" s="210"/>
    </row>
    <row r="921">
      <c r="A921" s="205" t="s">
        <v>395</v>
      </c>
      <c r="B921" s="205" t="s">
        <v>5385</v>
      </c>
      <c r="C921" s="280">
        <v>24.0</v>
      </c>
      <c r="D921" s="280">
        <v>1.0</v>
      </c>
      <c r="E921" s="280">
        <v>5.0</v>
      </c>
      <c r="F921" s="210"/>
      <c r="G921" s="210"/>
      <c r="H921" s="210"/>
      <c r="I921" s="210"/>
      <c r="J921" s="210"/>
      <c r="K921" s="210"/>
      <c r="L921" s="210"/>
      <c r="M921" s="210"/>
      <c r="N921" s="210"/>
      <c r="O921" s="210"/>
      <c r="P921" s="210"/>
      <c r="Q921" s="210"/>
      <c r="R921" s="210"/>
      <c r="S921" s="210"/>
      <c r="T921" s="210"/>
      <c r="U921" s="210"/>
      <c r="V921" s="210"/>
      <c r="W921" s="210"/>
      <c r="X921" s="210"/>
      <c r="Y921" s="210"/>
    </row>
    <row r="922">
      <c r="A922" s="205" t="s">
        <v>395</v>
      </c>
      <c r="B922" s="205" t="s">
        <v>5386</v>
      </c>
      <c r="C922" s="280">
        <v>37.0</v>
      </c>
      <c r="D922" s="280">
        <v>3.0</v>
      </c>
      <c r="E922" s="280">
        <v>8.0</v>
      </c>
      <c r="F922" s="210"/>
      <c r="G922" s="210"/>
      <c r="H922" s="210"/>
      <c r="I922" s="210"/>
      <c r="J922" s="210"/>
      <c r="K922" s="210"/>
      <c r="L922" s="210"/>
      <c r="M922" s="210"/>
      <c r="N922" s="210"/>
      <c r="O922" s="210"/>
      <c r="P922" s="210"/>
      <c r="Q922" s="210"/>
      <c r="R922" s="210"/>
      <c r="S922" s="210"/>
      <c r="T922" s="210"/>
      <c r="U922" s="210"/>
      <c r="V922" s="210"/>
      <c r="W922" s="210"/>
      <c r="X922" s="210"/>
      <c r="Y922" s="210"/>
    </row>
    <row r="923">
      <c r="A923" s="205" t="s">
        <v>395</v>
      </c>
      <c r="B923" s="205" t="s">
        <v>5388</v>
      </c>
      <c r="C923" s="280">
        <v>36.0</v>
      </c>
      <c r="D923" s="280">
        <v>2.0</v>
      </c>
      <c r="E923" s="280">
        <v>9.0</v>
      </c>
      <c r="F923" s="210"/>
      <c r="G923" s="210"/>
      <c r="H923" s="210"/>
      <c r="I923" s="210"/>
      <c r="J923" s="210"/>
      <c r="K923" s="210"/>
      <c r="L923" s="210"/>
      <c r="M923" s="210"/>
      <c r="N923" s="210"/>
      <c r="O923" s="210"/>
      <c r="P923" s="210"/>
      <c r="Q923" s="210"/>
      <c r="R923" s="210"/>
      <c r="S923" s="210"/>
      <c r="T923" s="210"/>
      <c r="U923" s="210"/>
      <c r="V923" s="210"/>
      <c r="W923" s="210"/>
      <c r="X923" s="210"/>
      <c r="Y923" s="210"/>
    </row>
    <row r="924">
      <c r="A924" s="205" t="s">
        <v>668</v>
      </c>
      <c r="B924" s="205" t="s">
        <v>5383</v>
      </c>
      <c r="C924" s="280">
        <v>27.0</v>
      </c>
      <c r="D924" s="280">
        <v>1.0</v>
      </c>
      <c r="E924" s="280">
        <v>1.0</v>
      </c>
      <c r="F924" s="210"/>
      <c r="G924" s="210"/>
      <c r="H924" s="210"/>
      <c r="I924" s="210"/>
      <c r="J924" s="210"/>
      <c r="K924" s="210"/>
      <c r="L924" s="210"/>
      <c r="M924" s="210"/>
      <c r="N924" s="210"/>
      <c r="O924" s="210"/>
      <c r="P924" s="210"/>
      <c r="Q924" s="210"/>
      <c r="R924" s="210"/>
      <c r="S924" s="210"/>
      <c r="T924" s="210"/>
      <c r="U924" s="210"/>
      <c r="V924" s="210"/>
      <c r="W924" s="210"/>
      <c r="X924" s="210"/>
      <c r="Y924" s="210"/>
    </row>
    <row r="925">
      <c r="A925" s="205" t="s">
        <v>524</v>
      </c>
      <c r="B925" s="205" t="s">
        <v>5384</v>
      </c>
      <c r="C925" s="280">
        <v>3.0</v>
      </c>
      <c r="D925" s="280">
        <v>1.0</v>
      </c>
      <c r="E925" s="280">
        <v>1.0</v>
      </c>
      <c r="F925" s="210"/>
      <c r="G925" s="210"/>
      <c r="H925" s="210"/>
      <c r="I925" s="210"/>
      <c r="J925" s="210"/>
      <c r="K925" s="210"/>
      <c r="L925" s="210"/>
      <c r="M925" s="210"/>
      <c r="N925" s="210"/>
      <c r="O925" s="210"/>
      <c r="P925" s="210"/>
      <c r="Q925" s="210"/>
      <c r="R925" s="210"/>
      <c r="S925" s="210"/>
      <c r="T925" s="210"/>
      <c r="U925" s="210"/>
      <c r="V925" s="210"/>
      <c r="W925" s="210"/>
      <c r="X925" s="210"/>
      <c r="Y925" s="210"/>
    </row>
    <row r="926">
      <c r="A926" s="205" t="s">
        <v>524</v>
      </c>
      <c r="B926" s="205" t="s">
        <v>5387</v>
      </c>
      <c r="C926" s="280">
        <v>7.0</v>
      </c>
      <c r="D926" s="280">
        <v>1.0</v>
      </c>
      <c r="E926" s="280">
        <v>2.0</v>
      </c>
      <c r="F926" s="210"/>
      <c r="G926" s="210"/>
      <c r="H926" s="210"/>
      <c r="I926" s="210"/>
      <c r="J926" s="210"/>
      <c r="K926" s="210"/>
      <c r="L926" s="210"/>
      <c r="M926" s="210"/>
      <c r="N926" s="210"/>
      <c r="O926" s="210"/>
      <c r="P926" s="210"/>
      <c r="Q926" s="210"/>
      <c r="R926" s="210"/>
      <c r="S926" s="210"/>
      <c r="T926" s="210"/>
      <c r="U926" s="210"/>
      <c r="V926" s="210"/>
      <c r="W926" s="210"/>
      <c r="X926" s="210"/>
      <c r="Y926" s="210"/>
    </row>
    <row r="927">
      <c r="A927" s="205" t="s">
        <v>612</v>
      </c>
      <c r="B927" s="205" t="s">
        <v>5384</v>
      </c>
      <c r="C927" s="280">
        <v>23.0</v>
      </c>
      <c r="D927" s="280">
        <v>2.0</v>
      </c>
      <c r="E927" s="280">
        <v>6.0</v>
      </c>
      <c r="F927" s="210"/>
      <c r="G927" s="210"/>
      <c r="H927" s="210"/>
      <c r="I927" s="210"/>
      <c r="J927" s="210"/>
      <c r="K927" s="210"/>
      <c r="L927" s="210"/>
      <c r="M927" s="210"/>
      <c r="N927" s="210"/>
      <c r="O927" s="210"/>
      <c r="P927" s="210"/>
      <c r="Q927" s="210"/>
      <c r="R927" s="210"/>
      <c r="S927" s="210"/>
      <c r="T927" s="210"/>
      <c r="U927" s="210"/>
      <c r="V927" s="210"/>
      <c r="W927" s="210"/>
      <c r="X927" s="210"/>
      <c r="Y927" s="210"/>
    </row>
    <row r="928">
      <c r="A928" s="205" t="s">
        <v>612</v>
      </c>
      <c r="B928" s="205" t="s">
        <v>5385</v>
      </c>
      <c r="C928" s="280">
        <v>36.0</v>
      </c>
      <c r="D928" s="280">
        <v>3.0</v>
      </c>
      <c r="E928" s="280">
        <v>6.0</v>
      </c>
      <c r="F928" s="210"/>
      <c r="G928" s="210"/>
      <c r="H928" s="210"/>
      <c r="I928" s="210"/>
      <c r="J928" s="210"/>
      <c r="K928" s="210"/>
      <c r="L928" s="210"/>
      <c r="M928" s="210"/>
      <c r="N928" s="210"/>
      <c r="O928" s="210"/>
      <c r="P928" s="210"/>
      <c r="Q928" s="210"/>
      <c r="R928" s="210"/>
      <c r="S928" s="210"/>
      <c r="T928" s="210"/>
      <c r="U928" s="210"/>
      <c r="V928" s="210"/>
      <c r="W928" s="210"/>
      <c r="X928" s="210"/>
      <c r="Y928" s="210"/>
    </row>
    <row r="929">
      <c r="A929" s="205" t="s">
        <v>612</v>
      </c>
      <c r="B929" s="205" t="s">
        <v>5386</v>
      </c>
      <c r="C929" s="280">
        <v>22.0</v>
      </c>
      <c r="D929" s="280">
        <v>3.0</v>
      </c>
      <c r="E929" s="280">
        <v>6.0</v>
      </c>
      <c r="F929" s="210"/>
      <c r="G929" s="210"/>
      <c r="H929" s="210"/>
      <c r="I929" s="210"/>
      <c r="J929" s="210"/>
      <c r="K929" s="210"/>
      <c r="L929" s="210"/>
      <c r="M929" s="210"/>
      <c r="N929" s="210"/>
      <c r="O929" s="210"/>
      <c r="P929" s="210"/>
      <c r="Q929" s="210"/>
      <c r="R929" s="210"/>
      <c r="S929" s="210"/>
      <c r="T929" s="210"/>
      <c r="U929" s="210"/>
      <c r="V929" s="210"/>
      <c r="W929" s="210"/>
      <c r="X929" s="210"/>
      <c r="Y929" s="210"/>
    </row>
    <row r="930">
      <c r="A930" s="205" t="s">
        <v>612</v>
      </c>
      <c r="B930" s="205" t="s">
        <v>5387</v>
      </c>
      <c r="C930" s="280">
        <v>12.0</v>
      </c>
      <c r="D930" s="280">
        <v>1.0</v>
      </c>
      <c r="E930" s="280">
        <v>0.0</v>
      </c>
      <c r="F930" s="210"/>
      <c r="G930" s="210"/>
      <c r="H930" s="210"/>
      <c r="I930" s="210"/>
      <c r="J930" s="210"/>
      <c r="K930" s="210"/>
      <c r="L930" s="210"/>
      <c r="M930" s="210"/>
      <c r="N930" s="210"/>
      <c r="O930" s="210"/>
      <c r="P930" s="210"/>
      <c r="Q930" s="210"/>
      <c r="R930" s="210"/>
      <c r="S930" s="210"/>
      <c r="T930" s="210"/>
      <c r="U930" s="210"/>
      <c r="V930" s="210"/>
      <c r="W930" s="210"/>
      <c r="X930" s="210"/>
      <c r="Y930" s="210"/>
    </row>
    <row r="931">
      <c r="A931" s="205" t="s">
        <v>612</v>
      </c>
      <c r="B931" s="205" t="s">
        <v>5388</v>
      </c>
      <c r="C931" s="280">
        <v>229.0</v>
      </c>
      <c r="D931" s="280">
        <v>3.0</v>
      </c>
      <c r="E931" s="280">
        <v>49.0</v>
      </c>
      <c r="F931" s="210"/>
      <c r="G931" s="210"/>
      <c r="H931" s="210"/>
      <c r="I931" s="210"/>
      <c r="J931" s="210"/>
      <c r="K931" s="210"/>
      <c r="L931" s="210"/>
      <c r="M931" s="210"/>
      <c r="N931" s="210"/>
      <c r="O931" s="210"/>
      <c r="P931" s="210"/>
      <c r="Q931" s="210"/>
      <c r="R931" s="210"/>
      <c r="S931" s="210"/>
      <c r="T931" s="210"/>
      <c r="U931" s="210"/>
      <c r="V931" s="210"/>
      <c r="W931" s="210"/>
      <c r="X931" s="210"/>
      <c r="Y931" s="210"/>
    </row>
    <row r="932">
      <c r="A932" s="205" t="s">
        <v>612</v>
      </c>
      <c r="B932" s="205" t="s">
        <v>5391</v>
      </c>
      <c r="C932" s="280">
        <v>42.0</v>
      </c>
      <c r="D932" s="280">
        <v>4.0</v>
      </c>
      <c r="E932" s="280">
        <v>7.0</v>
      </c>
      <c r="F932" s="210"/>
      <c r="G932" s="210"/>
      <c r="H932" s="210"/>
      <c r="I932" s="210"/>
      <c r="J932" s="210"/>
      <c r="K932" s="210"/>
      <c r="L932" s="210"/>
      <c r="M932" s="210"/>
      <c r="N932" s="210"/>
      <c r="O932" s="210"/>
      <c r="P932" s="210"/>
      <c r="Q932" s="210"/>
      <c r="R932" s="210"/>
      <c r="S932" s="210"/>
      <c r="T932" s="210"/>
      <c r="U932" s="210"/>
      <c r="V932" s="210"/>
      <c r="W932" s="210"/>
      <c r="X932" s="210"/>
      <c r="Y932" s="210"/>
    </row>
    <row r="933">
      <c r="A933" s="205" t="s">
        <v>612</v>
      </c>
      <c r="B933" s="205" t="s">
        <v>5392</v>
      </c>
      <c r="C933" s="280">
        <v>17.0</v>
      </c>
      <c r="D933" s="280">
        <v>2.0</v>
      </c>
      <c r="E933" s="280">
        <v>4.0</v>
      </c>
      <c r="F933" s="210"/>
      <c r="G933" s="210"/>
      <c r="H933" s="210"/>
      <c r="I933" s="210"/>
      <c r="J933" s="210"/>
      <c r="K933" s="210"/>
      <c r="L933" s="210"/>
      <c r="M933" s="210"/>
      <c r="N933" s="210"/>
      <c r="O933" s="210"/>
      <c r="P933" s="210"/>
      <c r="Q933" s="210"/>
      <c r="R933" s="210"/>
      <c r="S933" s="210"/>
      <c r="T933" s="210"/>
      <c r="U933" s="210"/>
      <c r="V933" s="210"/>
      <c r="W933" s="210"/>
      <c r="X933" s="210"/>
      <c r="Y933" s="210"/>
    </row>
    <row r="934">
      <c r="A934" s="205" t="s">
        <v>612</v>
      </c>
      <c r="B934" s="205" t="s">
        <v>5389</v>
      </c>
      <c r="C934" s="280">
        <v>34.0</v>
      </c>
      <c r="D934" s="280">
        <v>2.0</v>
      </c>
      <c r="E934" s="280">
        <v>6.0</v>
      </c>
      <c r="F934" s="210"/>
      <c r="G934" s="210"/>
      <c r="H934" s="210"/>
      <c r="I934" s="210"/>
      <c r="J934" s="210"/>
      <c r="K934" s="210"/>
      <c r="L934" s="210"/>
      <c r="M934" s="210"/>
      <c r="N934" s="210"/>
      <c r="O934" s="210"/>
      <c r="P934" s="210"/>
      <c r="Q934" s="210"/>
      <c r="R934" s="210"/>
      <c r="S934" s="210"/>
      <c r="T934" s="210"/>
      <c r="U934" s="210"/>
      <c r="V934" s="210"/>
      <c r="W934" s="210"/>
      <c r="X934" s="210"/>
      <c r="Y934" s="210"/>
    </row>
    <row r="935">
      <c r="A935" s="205" t="s">
        <v>612</v>
      </c>
      <c r="B935" s="205" t="s">
        <v>5390</v>
      </c>
      <c r="C935" s="280">
        <v>28.0</v>
      </c>
      <c r="D935" s="280">
        <v>2.0</v>
      </c>
      <c r="E935" s="280">
        <v>4.0</v>
      </c>
      <c r="F935" s="210"/>
      <c r="G935" s="210"/>
      <c r="H935" s="210"/>
      <c r="I935" s="210"/>
      <c r="J935" s="210"/>
      <c r="K935" s="210"/>
      <c r="L935" s="210"/>
      <c r="M935" s="210"/>
      <c r="N935" s="210"/>
      <c r="O935" s="210"/>
      <c r="P935" s="210"/>
      <c r="Q935" s="210"/>
      <c r="R935" s="210"/>
      <c r="S935" s="210"/>
      <c r="T935" s="210"/>
      <c r="U935" s="210"/>
      <c r="V935" s="210"/>
      <c r="W935" s="210"/>
      <c r="X935" s="210"/>
      <c r="Y935" s="210"/>
    </row>
    <row r="936">
      <c r="A936" s="205" t="s">
        <v>854</v>
      </c>
      <c r="B936" s="205" t="s">
        <v>5383</v>
      </c>
      <c r="C936" s="280">
        <v>17.0</v>
      </c>
      <c r="D936" s="280">
        <v>1.0</v>
      </c>
      <c r="E936" s="280">
        <v>4.0</v>
      </c>
      <c r="F936" s="210"/>
      <c r="G936" s="210"/>
      <c r="H936" s="210"/>
      <c r="I936" s="210"/>
      <c r="J936" s="210"/>
      <c r="K936" s="210"/>
      <c r="L936" s="210"/>
      <c r="M936" s="210"/>
      <c r="N936" s="210"/>
      <c r="O936" s="210"/>
      <c r="P936" s="210"/>
      <c r="Q936" s="210"/>
      <c r="R936" s="210"/>
      <c r="S936" s="210"/>
      <c r="T936" s="210"/>
      <c r="U936" s="210"/>
      <c r="V936" s="210"/>
      <c r="W936" s="210"/>
      <c r="X936" s="210"/>
      <c r="Y936" s="210"/>
    </row>
    <row r="937">
      <c r="A937" s="205" t="s">
        <v>854</v>
      </c>
      <c r="B937" s="205" t="s">
        <v>5384</v>
      </c>
      <c r="C937" s="280">
        <v>118.0</v>
      </c>
      <c r="D937" s="280">
        <v>2.0</v>
      </c>
      <c r="E937" s="280">
        <v>15.0</v>
      </c>
      <c r="F937" s="210"/>
      <c r="G937" s="210"/>
      <c r="H937" s="210"/>
      <c r="I937" s="210"/>
      <c r="J937" s="210"/>
      <c r="K937" s="210"/>
      <c r="L937" s="210"/>
      <c r="M937" s="210"/>
      <c r="N937" s="210"/>
      <c r="O937" s="210"/>
      <c r="P937" s="210"/>
      <c r="Q937" s="210"/>
      <c r="R937" s="210"/>
      <c r="S937" s="210"/>
      <c r="T937" s="210"/>
      <c r="U937" s="210"/>
      <c r="V937" s="210"/>
      <c r="W937" s="210"/>
      <c r="X937" s="210"/>
      <c r="Y937" s="210"/>
    </row>
    <row r="938">
      <c r="A938" s="205" t="s">
        <v>139</v>
      </c>
      <c r="B938" s="205" t="s">
        <v>5384</v>
      </c>
      <c r="C938" s="280">
        <v>38.0</v>
      </c>
      <c r="D938" s="280">
        <v>3.0</v>
      </c>
      <c r="E938" s="280">
        <v>3.0</v>
      </c>
      <c r="F938" s="210"/>
      <c r="G938" s="210"/>
      <c r="H938" s="210"/>
      <c r="I938" s="210"/>
      <c r="J938" s="210"/>
      <c r="K938" s="210"/>
      <c r="L938" s="210"/>
      <c r="M938" s="210"/>
      <c r="N938" s="210"/>
      <c r="O938" s="210"/>
      <c r="P938" s="210"/>
      <c r="Q938" s="210"/>
      <c r="R938" s="210"/>
      <c r="S938" s="210"/>
      <c r="T938" s="210"/>
      <c r="U938" s="210"/>
      <c r="V938" s="210"/>
      <c r="W938" s="210"/>
      <c r="X938" s="210"/>
      <c r="Y938" s="210"/>
    </row>
    <row r="939">
      <c r="A939" s="205" t="s">
        <v>139</v>
      </c>
      <c r="B939" s="205" t="s">
        <v>5385</v>
      </c>
      <c r="C939" s="280">
        <v>107.0</v>
      </c>
      <c r="D939" s="280">
        <v>5.0</v>
      </c>
      <c r="E939" s="280">
        <v>15.0</v>
      </c>
      <c r="F939" s="210"/>
      <c r="G939" s="210"/>
      <c r="H939" s="210"/>
      <c r="I939" s="210"/>
      <c r="J939" s="210"/>
      <c r="K939" s="210"/>
      <c r="L939" s="210"/>
      <c r="M939" s="210"/>
      <c r="N939" s="210"/>
      <c r="O939" s="210"/>
      <c r="P939" s="210"/>
      <c r="Q939" s="210"/>
      <c r="R939" s="210"/>
      <c r="S939" s="210"/>
      <c r="T939" s="210"/>
      <c r="U939" s="210"/>
      <c r="V939" s="210"/>
      <c r="W939" s="210"/>
      <c r="X939" s="210"/>
      <c r="Y939" s="210"/>
    </row>
    <row r="940">
      <c r="A940" s="205" t="s">
        <v>139</v>
      </c>
      <c r="B940" s="205" t="s">
        <v>5386</v>
      </c>
      <c r="C940" s="280">
        <v>38.0</v>
      </c>
      <c r="D940" s="280">
        <v>2.0</v>
      </c>
      <c r="E940" s="280">
        <v>5.0</v>
      </c>
      <c r="F940" s="210"/>
      <c r="G940" s="210"/>
      <c r="H940" s="210"/>
      <c r="I940" s="210"/>
      <c r="J940" s="210"/>
      <c r="K940" s="210"/>
      <c r="L940" s="210"/>
      <c r="M940" s="210"/>
      <c r="N940" s="210"/>
      <c r="O940" s="210"/>
      <c r="P940" s="210"/>
      <c r="Q940" s="210"/>
      <c r="R940" s="210"/>
      <c r="S940" s="210"/>
      <c r="T940" s="210"/>
      <c r="U940" s="210"/>
      <c r="V940" s="210"/>
      <c r="W940" s="210"/>
      <c r="X940" s="210"/>
      <c r="Y940" s="210"/>
    </row>
    <row r="941">
      <c r="A941" s="205" t="s">
        <v>139</v>
      </c>
      <c r="B941" s="205" t="s">
        <v>5388</v>
      </c>
      <c r="C941" s="280">
        <v>25.0</v>
      </c>
      <c r="D941" s="280">
        <v>1.0</v>
      </c>
      <c r="E941" s="280">
        <v>0.0</v>
      </c>
      <c r="F941" s="210"/>
      <c r="G941" s="210"/>
      <c r="H941" s="210"/>
      <c r="I941" s="210"/>
      <c r="J941" s="210"/>
      <c r="K941" s="210"/>
      <c r="L941" s="210"/>
      <c r="M941" s="210"/>
      <c r="N941" s="210"/>
      <c r="O941" s="210"/>
      <c r="P941" s="210"/>
      <c r="Q941" s="210"/>
      <c r="R941" s="210"/>
      <c r="S941" s="210"/>
      <c r="T941" s="210"/>
      <c r="U941" s="210"/>
      <c r="V941" s="210"/>
      <c r="W941" s="210"/>
      <c r="X941" s="210"/>
      <c r="Y941" s="210"/>
    </row>
    <row r="942">
      <c r="A942" s="205" t="s">
        <v>446</v>
      </c>
      <c r="B942" s="205" t="s">
        <v>5383</v>
      </c>
      <c r="C942" s="280">
        <v>12.0</v>
      </c>
      <c r="D942" s="280">
        <v>1.0</v>
      </c>
      <c r="E942" s="280">
        <v>3.0</v>
      </c>
      <c r="F942" s="210"/>
      <c r="G942" s="210"/>
      <c r="H942" s="210"/>
      <c r="I942" s="210"/>
      <c r="J942" s="210"/>
      <c r="K942" s="210"/>
      <c r="L942" s="210"/>
      <c r="M942" s="210"/>
      <c r="N942" s="210"/>
      <c r="O942" s="210"/>
      <c r="P942" s="210"/>
      <c r="Q942" s="210"/>
      <c r="R942" s="210"/>
      <c r="S942" s="210"/>
      <c r="T942" s="210"/>
      <c r="U942" s="210"/>
      <c r="V942" s="210"/>
      <c r="W942" s="210"/>
      <c r="X942" s="210"/>
      <c r="Y942" s="210"/>
    </row>
    <row r="943">
      <c r="A943" s="205" t="s">
        <v>446</v>
      </c>
      <c r="B943" s="205" t="s">
        <v>5384</v>
      </c>
      <c r="C943" s="280">
        <v>29.0</v>
      </c>
      <c r="D943" s="280">
        <v>3.0</v>
      </c>
      <c r="E943" s="280">
        <v>6.0</v>
      </c>
      <c r="F943" s="210"/>
      <c r="G943" s="210"/>
      <c r="H943" s="210"/>
      <c r="I943" s="210"/>
      <c r="J943" s="210"/>
      <c r="K943" s="210"/>
      <c r="L943" s="210"/>
      <c r="M943" s="210"/>
      <c r="N943" s="210"/>
      <c r="O943" s="210"/>
      <c r="P943" s="210"/>
      <c r="Q943" s="210"/>
      <c r="R943" s="210"/>
      <c r="S943" s="210"/>
      <c r="T943" s="210"/>
      <c r="U943" s="210"/>
      <c r="V943" s="210"/>
      <c r="W943" s="210"/>
      <c r="X943" s="210"/>
      <c r="Y943" s="210"/>
    </row>
    <row r="944">
      <c r="A944" s="205" t="s">
        <v>446</v>
      </c>
      <c r="B944" s="205" t="s">
        <v>5385</v>
      </c>
      <c r="C944" s="280">
        <v>42.0</v>
      </c>
      <c r="D944" s="280">
        <v>2.0</v>
      </c>
      <c r="E944" s="280">
        <v>7.0</v>
      </c>
      <c r="F944" s="210"/>
      <c r="G944" s="210"/>
      <c r="H944" s="210"/>
      <c r="I944" s="210"/>
      <c r="J944" s="210"/>
      <c r="K944" s="210"/>
      <c r="L944" s="210"/>
      <c r="M944" s="210"/>
      <c r="N944" s="210"/>
      <c r="O944" s="210"/>
      <c r="P944" s="210"/>
      <c r="Q944" s="210"/>
      <c r="R944" s="210"/>
      <c r="S944" s="210"/>
      <c r="T944" s="210"/>
      <c r="U944" s="210"/>
      <c r="V944" s="210"/>
      <c r="W944" s="210"/>
      <c r="X944" s="210"/>
      <c r="Y944" s="210"/>
    </row>
    <row r="945">
      <c r="A945" s="205" t="s">
        <v>446</v>
      </c>
      <c r="B945" s="205" t="s">
        <v>5386</v>
      </c>
      <c r="C945" s="280">
        <v>12.0</v>
      </c>
      <c r="D945" s="280">
        <v>1.0</v>
      </c>
      <c r="E945" s="280">
        <v>2.0</v>
      </c>
      <c r="F945" s="210"/>
      <c r="G945" s="210"/>
      <c r="H945" s="210"/>
      <c r="I945" s="210"/>
      <c r="J945" s="210"/>
      <c r="K945" s="210"/>
      <c r="L945" s="210"/>
      <c r="M945" s="210"/>
      <c r="N945" s="210"/>
      <c r="O945" s="210"/>
      <c r="P945" s="210"/>
      <c r="Q945" s="210"/>
      <c r="R945" s="210"/>
      <c r="S945" s="210"/>
      <c r="T945" s="210"/>
      <c r="U945" s="210"/>
      <c r="V945" s="210"/>
      <c r="W945" s="210"/>
      <c r="X945" s="210"/>
      <c r="Y945" s="210"/>
    </row>
    <row r="946">
      <c r="A946" s="205" t="s">
        <v>446</v>
      </c>
      <c r="B946" s="205" t="s">
        <v>5387</v>
      </c>
      <c r="C946" s="280">
        <v>35.0</v>
      </c>
      <c r="D946" s="280">
        <v>2.0</v>
      </c>
      <c r="E946" s="280">
        <v>7.0</v>
      </c>
      <c r="F946" s="210"/>
      <c r="G946" s="210"/>
      <c r="H946" s="210"/>
      <c r="I946" s="210"/>
      <c r="J946" s="210"/>
      <c r="K946" s="210"/>
      <c r="L946" s="210"/>
      <c r="M946" s="210"/>
      <c r="N946" s="210"/>
      <c r="O946" s="210"/>
      <c r="P946" s="210"/>
      <c r="Q946" s="210"/>
      <c r="R946" s="210"/>
      <c r="S946" s="210"/>
      <c r="T946" s="210"/>
      <c r="U946" s="210"/>
      <c r="V946" s="210"/>
      <c r="W946" s="210"/>
      <c r="X946" s="210"/>
      <c r="Y946" s="210"/>
    </row>
    <row r="947">
      <c r="A947" s="205" t="s">
        <v>446</v>
      </c>
      <c r="B947" s="205" t="s">
        <v>5390</v>
      </c>
      <c r="C947" s="280">
        <v>6.0</v>
      </c>
      <c r="D947" s="280">
        <v>1.0</v>
      </c>
      <c r="E947" s="280">
        <v>1.0</v>
      </c>
      <c r="F947" s="210"/>
      <c r="G947" s="210"/>
      <c r="H947" s="210"/>
      <c r="I947" s="210"/>
      <c r="J947" s="210"/>
      <c r="K947" s="210"/>
      <c r="L947" s="210"/>
      <c r="M947" s="210"/>
      <c r="N947" s="210"/>
      <c r="O947" s="210"/>
      <c r="P947" s="210"/>
      <c r="Q947" s="210"/>
      <c r="R947" s="210"/>
      <c r="S947" s="210"/>
      <c r="T947" s="210"/>
      <c r="U947" s="210"/>
      <c r="V947" s="210"/>
      <c r="W947" s="210"/>
      <c r="X947" s="210"/>
      <c r="Y947" s="210"/>
    </row>
    <row r="948">
      <c r="A948" s="205" t="s">
        <v>726</v>
      </c>
      <c r="B948" s="205" t="s">
        <v>5383</v>
      </c>
      <c r="C948" s="280">
        <v>17.0</v>
      </c>
      <c r="D948" s="280">
        <v>1.0</v>
      </c>
      <c r="E948" s="280">
        <v>1.0</v>
      </c>
      <c r="F948" s="210"/>
      <c r="G948" s="210"/>
      <c r="H948" s="210"/>
      <c r="I948" s="210"/>
      <c r="J948" s="210"/>
      <c r="K948" s="210"/>
      <c r="L948" s="210"/>
      <c r="M948" s="210"/>
      <c r="N948" s="210"/>
      <c r="O948" s="210"/>
      <c r="P948" s="210"/>
      <c r="Q948" s="210"/>
      <c r="R948" s="210"/>
      <c r="S948" s="210"/>
      <c r="T948" s="210"/>
      <c r="U948" s="210"/>
      <c r="V948" s="210"/>
      <c r="W948" s="210"/>
      <c r="X948" s="210"/>
      <c r="Y948" s="210"/>
    </row>
    <row r="949">
      <c r="A949" s="205" t="s">
        <v>726</v>
      </c>
      <c r="B949" s="205" t="s">
        <v>5384</v>
      </c>
      <c r="C949" s="280">
        <v>46.0</v>
      </c>
      <c r="D949" s="280">
        <v>3.0</v>
      </c>
      <c r="E949" s="280">
        <v>8.0</v>
      </c>
      <c r="F949" s="210"/>
      <c r="G949" s="210"/>
      <c r="H949" s="210"/>
      <c r="I949" s="210"/>
      <c r="J949" s="210"/>
      <c r="K949" s="210"/>
      <c r="L949" s="210"/>
      <c r="M949" s="210"/>
      <c r="N949" s="210"/>
      <c r="O949" s="210"/>
      <c r="P949" s="210"/>
      <c r="Q949" s="210"/>
      <c r="R949" s="210"/>
      <c r="S949" s="210"/>
      <c r="T949" s="210"/>
      <c r="U949" s="210"/>
      <c r="V949" s="210"/>
      <c r="W949" s="210"/>
      <c r="X949" s="210"/>
      <c r="Y949" s="210"/>
    </row>
    <row r="950">
      <c r="A950" s="205" t="s">
        <v>726</v>
      </c>
      <c r="B950" s="205" t="s">
        <v>5385</v>
      </c>
      <c r="C950" s="280">
        <v>19.0</v>
      </c>
      <c r="D950" s="280">
        <v>2.0</v>
      </c>
      <c r="E950" s="280">
        <v>4.0</v>
      </c>
      <c r="F950" s="210"/>
      <c r="G950" s="210"/>
      <c r="H950" s="210"/>
      <c r="I950" s="210"/>
      <c r="J950" s="210"/>
      <c r="K950" s="210"/>
      <c r="L950" s="210"/>
      <c r="M950" s="210"/>
      <c r="N950" s="210"/>
      <c r="O950" s="210"/>
      <c r="P950" s="210"/>
      <c r="Q950" s="210"/>
      <c r="R950" s="210"/>
      <c r="S950" s="210"/>
      <c r="T950" s="210"/>
      <c r="U950" s="210"/>
      <c r="V950" s="210"/>
      <c r="W950" s="210"/>
      <c r="X950" s="210"/>
      <c r="Y950" s="210"/>
    </row>
    <row r="951">
      <c r="A951" s="205" t="s">
        <v>726</v>
      </c>
      <c r="B951" s="205" t="s">
        <v>5386</v>
      </c>
      <c r="C951" s="280">
        <v>183.0</v>
      </c>
      <c r="D951" s="280">
        <v>1.0</v>
      </c>
      <c r="E951" s="280">
        <v>39.0</v>
      </c>
      <c r="F951" s="210"/>
      <c r="G951" s="210"/>
      <c r="H951" s="210"/>
      <c r="I951" s="210"/>
      <c r="J951" s="210"/>
      <c r="K951" s="210"/>
      <c r="L951" s="210"/>
      <c r="M951" s="210"/>
      <c r="N951" s="210"/>
      <c r="O951" s="210"/>
      <c r="P951" s="210"/>
      <c r="Q951" s="210"/>
      <c r="R951" s="210"/>
      <c r="S951" s="210"/>
      <c r="T951" s="210"/>
      <c r="U951" s="210"/>
      <c r="V951" s="210"/>
      <c r="W951" s="210"/>
      <c r="X951" s="210"/>
      <c r="Y951" s="210"/>
    </row>
    <row r="952">
      <c r="A952" s="205" t="s">
        <v>726</v>
      </c>
      <c r="B952" s="205" t="s">
        <v>5387</v>
      </c>
      <c r="C952" s="280">
        <v>29.0</v>
      </c>
      <c r="D952" s="280">
        <v>3.0</v>
      </c>
      <c r="E952" s="280">
        <v>7.0</v>
      </c>
      <c r="F952" s="210"/>
      <c r="G952" s="210"/>
      <c r="H952" s="210"/>
      <c r="I952" s="210"/>
      <c r="J952" s="210"/>
      <c r="K952" s="210"/>
      <c r="L952" s="210"/>
      <c r="M952" s="210"/>
      <c r="N952" s="210"/>
      <c r="O952" s="210"/>
      <c r="P952" s="210"/>
      <c r="Q952" s="210"/>
      <c r="R952" s="210"/>
      <c r="S952" s="210"/>
      <c r="T952" s="210"/>
      <c r="U952" s="210"/>
      <c r="V952" s="210"/>
      <c r="W952" s="210"/>
      <c r="X952" s="210"/>
      <c r="Y952" s="210"/>
    </row>
    <row r="953">
      <c r="A953" s="205" t="s">
        <v>180</v>
      </c>
      <c r="B953" s="205" t="s">
        <v>5384</v>
      </c>
      <c r="C953" s="280">
        <v>95.0</v>
      </c>
      <c r="D953" s="280">
        <v>5.0</v>
      </c>
      <c r="E953" s="280">
        <v>23.0</v>
      </c>
      <c r="F953" s="210"/>
      <c r="G953" s="210"/>
      <c r="H953" s="210"/>
      <c r="I953" s="210"/>
      <c r="J953" s="210"/>
      <c r="K953" s="210"/>
      <c r="L953" s="210"/>
      <c r="M953" s="210"/>
      <c r="N953" s="210"/>
      <c r="O953" s="210"/>
      <c r="P953" s="210"/>
      <c r="Q953" s="210"/>
      <c r="R953" s="210"/>
      <c r="S953" s="210"/>
      <c r="T953" s="210"/>
      <c r="U953" s="210"/>
      <c r="V953" s="210"/>
      <c r="W953" s="210"/>
      <c r="X953" s="210"/>
      <c r="Y953" s="210"/>
    </row>
    <row r="954">
      <c r="A954" s="205" t="s">
        <v>180</v>
      </c>
      <c r="B954" s="205" t="s">
        <v>5385</v>
      </c>
      <c r="C954" s="280">
        <v>29.0</v>
      </c>
      <c r="D954" s="280">
        <v>3.0</v>
      </c>
      <c r="E954" s="280">
        <v>6.0</v>
      </c>
      <c r="F954" s="210"/>
      <c r="G954" s="210"/>
      <c r="H954" s="210"/>
      <c r="I954" s="210"/>
      <c r="J954" s="210"/>
      <c r="K954" s="210"/>
      <c r="L954" s="210"/>
      <c r="M954" s="210"/>
      <c r="N954" s="210"/>
      <c r="O954" s="210"/>
      <c r="P954" s="210"/>
      <c r="Q954" s="210"/>
      <c r="R954" s="210"/>
      <c r="S954" s="210"/>
      <c r="T954" s="210"/>
      <c r="U954" s="210"/>
      <c r="V954" s="210"/>
      <c r="W954" s="210"/>
      <c r="X954" s="210"/>
      <c r="Y954" s="210"/>
    </row>
    <row r="955">
      <c r="A955" s="205" t="s">
        <v>180</v>
      </c>
      <c r="B955" s="205" t="s">
        <v>5386</v>
      </c>
      <c r="C955" s="280">
        <v>63.0</v>
      </c>
      <c r="D955" s="280">
        <v>6.0</v>
      </c>
      <c r="E955" s="280">
        <v>18.0</v>
      </c>
      <c r="F955" s="210"/>
      <c r="G955" s="210"/>
      <c r="H955" s="210"/>
      <c r="I955" s="210"/>
      <c r="J955" s="210"/>
      <c r="K955" s="210"/>
      <c r="L955" s="210"/>
      <c r="M955" s="210"/>
      <c r="N955" s="210"/>
      <c r="O955" s="210"/>
      <c r="P955" s="210"/>
      <c r="Q955" s="210"/>
      <c r="R955" s="210"/>
      <c r="S955" s="210"/>
      <c r="T955" s="210"/>
      <c r="U955" s="210"/>
      <c r="V955" s="210"/>
      <c r="W955" s="210"/>
      <c r="X955" s="210"/>
      <c r="Y955" s="210"/>
    </row>
    <row r="956">
      <c r="A956" s="205" t="s">
        <v>180</v>
      </c>
      <c r="B956" s="205" t="s">
        <v>5387</v>
      </c>
      <c r="C956" s="280">
        <v>8.0</v>
      </c>
      <c r="D956" s="280">
        <v>1.0</v>
      </c>
      <c r="E956" s="280">
        <v>2.0</v>
      </c>
      <c r="F956" s="210"/>
      <c r="G956" s="210"/>
      <c r="H956" s="210"/>
      <c r="I956" s="210"/>
      <c r="J956" s="210"/>
      <c r="K956" s="210"/>
      <c r="L956" s="210"/>
      <c r="M956" s="210"/>
      <c r="N956" s="210"/>
      <c r="O956" s="210"/>
      <c r="P956" s="210"/>
      <c r="Q956" s="210"/>
      <c r="R956" s="210"/>
      <c r="S956" s="210"/>
      <c r="T956" s="210"/>
      <c r="U956" s="210"/>
      <c r="V956" s="210"/>
      <c r="W956" s="210"/>
      <c r="X956" s="210"/>
      <c r="Y956" s="210"/>
    </row>
    <row r="957">
      <c r="A957" s="205" t="s">
        <v>180</v>
      </c>
      <c r="B957" s="205" t="s">
        <v>5388</v>
      </c>
      <c r="C957" s="280">
        <v>3.0</v>
      </c>
      <c r="D957" s="280">
        <v>1.0</v>
      </c>
      <c r="E957" s="280">
        <v>1.0</v>
      </c>
      <c r="F957" s="210"/>
      <c r="G957" s="210"/>
      <c r="H957" s="210"/>
      <c r="I957" s="210"/>
      <c r="J957" s="210"/>
      <c r="K957" s="210"/>
      <c r="L957" s="210"/>
      <c r="M957" s="210"/>
      <c r="N957" s="210"/>
      <c r="O957" s="210"/>
      <c r="P957" s="210"/>
      <c r="Q957" s="210"/>
      <c r="R957" s="210"/>
      <c r="S957" s="210"/>
      <c r="T957" s="210"/>
      <c r="U957" s="210"/>
      <c r="V957" s="210"/>
      <c r="W957" s="210"/>
      <c r="X957" s="210"/>
      <c r="Y957" s="210"/>
    </row>
    <row r="958">
      <c r="A958" s="205" t="s">
        <v>180</v>
      </c>
      <c r="B958" s="205" t="s">
        <v>5392</v>
      </c>
      <c r="C958" s="280">
        <v>204.0</v>
      </c>
      <c r="D958" s="280">
        <v>1.0</v>
      </c>
      <c r="E958" s="280">
        <v>33.0</v>
      </c>
      <c r="F958" s="210"/>
      <c r="G958" s="210"/>
      <c r="H958" s="210"/>
      <c r="I958" s="210"/>
      <c r="J958" s="210"/>
      <c r="K958" s="210"/>
      <c r="L958" s="210"/>
      <c r="M958" s="210"/>
      <c r="N958" s="210"/>
      <c r="O958" s="210"/>
      <c r="P958" s="210"/>
      <c r="Q958" s="210"/>
      <c r="R958" s="210"/>
      <c r="S958" s="210"/>
      <c r="T958" s="210"/>
      <c r="U958" s="210"/>
      <c r="V958" s="210"/>
      <c r="W958" s="210"/>
      <c r="X958" s="210"/>
      <c r="Y958" s="210"/>
    </row>
    <row r="959">
      <c r="A959" s="205" t="s">
        <v>180</v>
      </c>
      <c r="B959" s="205" t="s">
        <v>5390</v>
      </c>
      <c r="C959" s="280">
        <v>7.0</v>
      </c>
      <c r="D959" s="280">
        <v>1.0</v>
      </c>
      <c r="E959" s="280">
        <v>2.0</v>
      </c>
      <c r="F959" s="210"/>
      <c r="G959" s="210"/>
      <c r="H959" s="210"/>
      <c r="I959" s="210"/>
      <c r="J959" s="210"/>
      <c r="K959" s="210"/>
      <c r="L959" s="210"/>
      <c r="M959" s="210"/>
      <c r="N959" s="210"/>
      <c r="O959" s="210"/>
      <c r="P959" s="210"/>
      <c r="Q959" s="210"/>
      <c r="R959" s="210"/>
      <c r="S959" s="210"/>
      <c r="T959" s="210"/>
      <c r="U959" s="210"/>
      <c r="V959" s="210"/>
      <c r="W959" s="210"/>
      <c r="X959" s="210"/>
      <c r="Y959" s="210"/>
    </row>
    <row r="960">
      <c r="A960" s="205" t="s">
        <v>860</v>
      </c>
      <c r="B960" s="205" t="s">
        <v>5384</v>
      </c>
      <c r="C960" s="280">
        <v>2.0</v>
      </c>
      <c r="D960" s="280">
        <v>1.0</v>
      </c>
      <c r="E960" s="280">
        <v>1.0</v>
      </c>
      <c r="F960" s="210"/>
      <c r="G960" s="210"/>
      <c r="H960" s="210"/>
      <c r="I960" s="210"/>
      <c r="J960" s="210"/>
      <c r="K960" s="210"/>
      <c r="L960" s="210"/>
      <c r="M960" s="210"/>
      <c r="N960" s="210"/>
      <c r="O960" s="210"/>
      <c r="P960" s="210"/>
      <c r="Q960" s="210"/>
      <c r="R960" s="210"/>
      <c r="S960" s="210"/>
      <c r="T960" s="210"/>
      <c r="U960" s="210"/>
      <c r="V960" s="210"/>
      <c r="W960" s="210"/>
      <c r="X960" s="210"/>
      <c r="Y960" s="210"/>
    </row>
    <row r="961">
      <c r="A961" s="205" t="s">
        <v>860</v>
      </c>
      <c r="B961" s="205" t="s">
        <v>5385</v>
      </c>
      <c r="C961" s="280">
        <v>21.0</v>
      </c>
      <c r="D961" s="280">
        <v>3.0</v>
      </c>
      <c r="E961" s="280">
        <v>3.0</v>
      </c>
      <c r="F961" s="210"/>
      <c r="G961" s="210"/>
      <c r="H961" s="210"/>
      <c r="I961" s="210"/>
      <c r="J961" s="210"/>
      <c r="K961" s="210"/>
      <c r="L961" s="210"/>
      <c r="M961" s="210"/>
      <c r="N961" s="210"/>
      <c r="O961" s="210"/>
      <c r="P961" s="210"/>
      <c r="Q961" s="210"/>
      <c r="R961" s="210"/>
      <c r="S961" s="210"/>
      <c r="T961" s="210"/>
      <c r="U961" s="210"/>
      <c r="V961" s="210"/>
      <c r="W961" s="210"/>
      <c r="X961" s="210"/>
      <c r="Y961" s="210"/>
    </row>
    <row r="962">
      <c r="A962" s="205" t="s">
        <v>407</v>
      </c>
      <c r="B962" s="205" t="s">
        <v>5384</v>
      </c>
      <c r="C962" s="280">
        <v>36.0</v>
      </c>
      <c r="D962" s="280">
        <v>3.0</v>
      </c>
      <c r="E962" s="280">
        <v>6.0</v>
      </c>
      <c r="F962" s="210"/>
      <c r="G962" s="210"/>
      <c r="H962" s="210"/>
      <c r="I962" s="210"/>
      <c r="J962" s="210"/>
      <c r="K962" s="210"/>
      <c r="L962" s="210"/>
      <c r="M962" s="210"/>
      <c r="N962" s="210"/>
      <c r="O962" s="210"/>
      <c r="P962" s="210"/>
      <c r="Q962" s="210"/>
      <c r="R962" s="210"/>
      <c r="S962" s="210"/>
      <c r="T962" s="210"/>
      <c r="U962" s="210"/>
      <c r="V962" s="210"/>
      <c r="W962" s="210"/>
      <c r="X962" s="210"/>
      <c r="Y962" s="210"/>
    </row>
    <row r="963">
      <c r="A963" s="205" t="s">
        <v>407</v>
      </c>
      <c r="B963" s="205" t="s">
        <v>5385</v>
      </c>
      <c r="C963" s="280">
        <v>13.0</v>
      </c>
      <c r="D963" s="280">
        <v>1.0</v>
      </c>
      <c r="E963" s="280">
        <v>3.0</v>
      </c>
      <c r="F963" s="210"/>
      <c r="G963" s="210"/>
      <c r="H963" s="210"/>
      <c r="I963" s="210"/>
      <c r="J963" s="210"/>
      <c r="K963" s="210"/>
      <c r="L963" s="210"/>
      <c r="M963" s="210"/>
      <c r="N963" s="210"/>
      <c r="O963" s="210"/>
      <c r="P963" s="210"/>
      <c r="Q963" s="210"/>
      <c r="R963" s="210"/>
      <c r="S963" s="210"/>
      <c r="T963" s="210"/>
      <c r="U963" s="210"/>
      <c r="V963" s="210"/>
      <c r="W963" s="210"/>
      <c r="X963" s="210"/>
      <c r="Y963" s="210"/>
    </row>
    <row r="964">
      <c r="A964" s="205" t="s">
        <v>407</v>
      </c>
      <c r="B964" s="205" t="s">
        <v>5386</v>
      </c>
      <c r="C964" s="280">
        <v>53.0</v>
      </c>
      <c r="D964" s="280">
        <v>4.0</v>
      </c>
      <c r="E964" s="280">
        <v>13.0</v>
      </c>
      <c r="F964" s="210"/>
      <c r="G964" s="210"/>
      <c r="H964" s="210"/>
      <c r="I964" s="210"/>
      <c r="J964" s="210"/>
      <c r="K964" s="210"/>
      <c r="L964" s="210"/>
      <c r="M964" s="210"/>
      <c r="N964" s="210"/>
      <c r="O964" s="210"/>
      <c r="P964" s="210"/>
      <c r="Q964" s="210"/>
      <c r="R964" s="210"/>
      <c r="S964" s="210"/>
      <c r="T964" s="210"/>
      <c r="U964" s="210"/>
      <c r="V964" s="210"/>
      <c r="W964" s="210"/>
      <c r="X964" s="210"/>
      <c r="Y964" s="210"/>
    </row>
    <row r="965">
      <c r="A965" s="205" t="s">
        <v>407</v>
      </c>
      <c r="B965" s="205" t="s">
        <v>5391</v>
      </c>
      <c r="C965" s="280">
        <v>89.0</v>
      </c>
      <c r="D965" s="280">
        <v>4.0</v>
      </c>
      <c r="E965" s="280">
        <v>16.0</v>
      </c>
      <c r="F965" s="210"/>
      <c r="G965" s="210"/>
      <c r="H965" s="210"/>
      <c r="I965" s="210"/>
      <c r="J965" s="210"/>
      <c r="K965" s="210"/>
      <c r="L965" s="210"/>
      <c r="M965" s="210"/>
      <c r="N965" s="210"/>
      <c r="O965" s="210"/>
      <c r="P965" s="210"/>
      <c r="Q965" s="210"/>
      <c r="R965" s="210"/>
      <c r="S965" s="210"/>
      <c r="T965" s="210"/>
      <c r="U965" s="210"/>
      <c r="V965" s="210"/>
      <c r="W965" s="210"/>
      <c r="X965" s="210"/>
      <c r="Y965" s="210"/>
    </row>
    <row r="966">
      <c r="A966" s="205" t="s">
        <v>407</v>
      </c>
      <c r="B966" s="205" t="s">
        <v>5392</v>
      </c>
      <c r="C966" s="280">
        <v>8.0</v>
      </c>
      <c r="D966" s="280">
        <v>1.0</v>
      </c>
      <c r="E966" s="280">
        <v>1.0</v>
      </c>
      <c r="F966" s="210"/>
      <c r="G966" s="210"/>
      <c r="H966" s="210"/>
      <c r="I966" s="210"/>
      <c r="J966" s="210"/>
      <c r="K966" s="210"/>
      <c r="L966" s="210"/>
      <c r="M966" s="210"/>
      <c r="N966" s="210"/>
      <c r="O966" s="210"/>
      <c r="P966" s="210"/>
      <c r="Q966" s="210"/>
      <c r="R966" s="210"/>
      <c r="S966" s="210"/>
      <c r="T966" s="210"/>
      <c r="U966" s="210"/>
      <c r="V966" s="210"/>
      <c r="W966" s="210"/>
      <c r="X966" s="210"/>
      <c r="Y966" s="210"/>
    </row>
    <row r="967">
      <c r="A967" s="205" t="s">
        <v>464</v>
      </c>
      <c r="B967" s="205" t="s">
        <v>5383</v>
      </c>
      <c r="C967" s="280">
        <v>21.0</v>
      </c>
      <c r="D967" s="280">
        <v>1.0</v>
      </c>
      <c r="E967" s="280">
        <v>2.0</v>
      </c>
      <c r="F967" s="210"/>
      <c r="G967" s="210"/>
      <c r="H967" s="210"/>
      <c r="I967" s="210"/>
      <c r="J967" s="210"/>
      <c r="K967" s="210"/>
      <c r="L967" s="210"/>
      <c r="M967" s="210"/>
      <c r="N967" s="210"/>
      <c r="O967" s="210"/>
      <c r="P967" s="210"/>
      <c r="Q967" s="210"/>
      <c r="R967" s="210"/>
      <c r="S967" s="210"/>
      <c r="T967" s="210"/>
      <c r="U967" s="210"/>
      <c r="V967" s="210"/>
      <c r="W967" s="210"/>
      <c r="X967" s="210"/>
      <c r="Y967" s="210"/>
    </row>
    <row r="968">
      <c r="A968" s="205" t="s">
        <v>464</v>
      </c>
      <c r="B968" s="205" t="s">
        <v>5384</v>
      </c>
      <c r="C968" s="280">
        <v>5.0</v>
      </c>
      <c r="D968" s="280">
        <v>1.0</v>
      </c>
      <c r="E968" s="280">
        <v>1.0</v>
      </c>
      <c r="F968" s="210"/>
      <c r="G968" s="210"/>
      <c r="H968" s="210"/>
      <c r="I968" s="210"/>
      <c r="J968" s="210"/>
      <c r="K968" s="210"/>
      <c r="L968" s="210"/>
      <c r="M968" s="210"/>
      <c r="N968" s="210"/>
      <c r="O968" s="210"/>
      <c r="P968" s="210"/>
      <c r="Q968" s="210"/>
      <c r="R968" s="210"/>
      <c r="S968" s="210"/>
      <c r="T968" s="210"/>
      <c r="U968" s="210"/>
      <c r="V968" s="210"/>
      <c r="W968" s="210"/>
      <c r="X968" s="210"/>
      <c r="Y968" s="210"/>
    </row>
    <row r="969">
      <c r="A969" s="205" t="s">
        <v>464</v>
      </c>
      <c r="B969" s="205" t="s">
        <v>5385</v>
      </c>
      <c r="C969" s="280">
        <v>21.0</v>
      </c>
      <c r="D969" s="280">
        <v>1.0</v>
      </c>
      <c r="E969" s="280">
        <v>0.0</v>
      </c>
      <c r="F969" s="210"/>
      <c r="G969" s="210"/>
      <c r="H969" s="210"/>
      <c r="I969" s="210"/>
      <c r="J969" s="210"/>
      <c r="K969" s="210"/>
      <c r="L969" s="210"/>
      <c r="M969" s="210"/>
      <c r="N969" s="210"/>
      <c r="O969" s="210"/>
      <c r="P969" s="210"/>
      <c r="Q969" s="210"/>
      <c r="R969" s="210"/>
      <c r="S969" s="210"/>
      <c r="T969" s="210"/>
      <c r="U969" s="210"/>
      <c r="V969" s="210"/>
      <c r="W969" s="210"/>
      <c r="X969" s="210"/>
      <c r="Y969" s="210"/>
    </row>
    <row r="970">
      <c r="A970" s="205" t="s">
        <v>464</v>
      </c>
      <c r="B970" s="205" t="s">
        <v>5386</v>
      </c>
      <c r="C970" s="280">
        <v>24.0</v>
      </c>
      <c r="D970" s="280">
        <v>1.0</v>
      </c>
      <c r="E970" s="280">
        <v>7.0</v>
      </c>
      <c r="F970" s="210"/>
      <c r="G970" s="210"/>
      <c r="H970" s="210"/>
      <c r="I970" s="210"/>
      <c r="J970" s="210"/>
      <c r="K970" s="210"/>
      <c r="L970" s="210"/>
      <c r="M970" s="210"/>
      <c r="N970" s="210"/>
      <c r="O970" s="210"/>
      <c r="P970" s="210"/>
      <c r="Q970" s="210"/>
      <c r="R970" s="210"/>
      <c r="S970" s="210"/>
      <c r="T970" s="210"/>
      <c r="U970" s="210"/>
      <c r="V970" s="210"/>
      <c r="W970" s="210"/>
      <c r="X970" s="210"/>
      <c r="Y970" s="210"/>
    </row>
    <row r="971">
      <c r="A971" s="205" t="s">
        <v>141</v>
      </c>
      <c r="B971" s="205" t="s">
        <v>5384</v>
      </c>
      <c r="C971" s="280">
        <v>8.0</v>
      </c>
      <c r="D971" s="280">
        <v>1.0</v>
      </c>
      <c r="E971" s="280">
        <v>2.0</v>
      </c>
      <c r="F971" s="210"/>
      <c r="G971" s="210"/>
      <c r="H971" s="210"/>
      <c r="I971" s="210"/>
      <c r="J971" s="210"/>
      <c r="K971" s="210"/>
      <c r="L971" s="210"/>
      <c r="M971" s="210"/>
      <c r="N971" s="210"/>
      <c r="O971" s="210"/>
      <c r="P971" s="210"/>
      <c r="Q971" s="210"/>
      <c r="R971" s="210"/>
      <c r="S971" s="210"/>
      <c r="T971" s="210"/>
      <c r="U971" s="210"/>
      <c r="V971" s="210"/>
      <c r="W971" s="210"/>
      <c r="X971" s="210"/>
      <c r="Y971" s="210"/>
    </row>
    <row r="972">
      <c r="A972" s="205" t="s">
        <v>141</v>
      </c>
      <c r="B972" s="205" t="s">
        <v>5385</v>
      </c>
      <c r="C972" s="280">
        <v>162.0</v>
      </c>
      <c r="D972" s="280">
        <v>6.0</v>
      </c>
      <c r="E972" s="280">
        <v>18.0</v>
      </c>
      <c r="F972" s="210"/>
      <c r="G972" s="210"/>
      <c r="H972" s="210"/>
      <c r="I972" s="210"/>
      <c r="J972" s="210"/>
      <c r="K972" s="210"/>
      <c r="L972" s="210"/>
      <c r="M972" s="210"/>
      <c r="N972" s="210"/>
      <c r="O972" s="210"/>
      <c r="P972" s="210"/>
      <c r="Q972" s="210"/>
      <c r="R972" s="210"/>
      <c r="S972" s="210"/>
      <c r="T972" s="210"/>
      <c r="U972" s="210"/>
      <c r="V972" s="210"/>
      <c r="W972" s="210"/>
      <c r="X972" s="210"/>
      <c r="Y972" s="210"/>
    </row>
    <row r="973">
      <c r="A973" s="205" t="s">
        <v>141</v>
      </c>
      <c r="B973" s="205" t="s">
        <v>5386</v>
      </c>
      <c r="C973" s="280">
        <v>132.0</v>
      </c>
      <c r="D973" s="280">
        <v>4.0</v>
      </c>
      <c r="E973" s="280">
        <v>24.0</v>
      </c>
      <c r="F973" s="210"/>
      <c r="G973" s="210"/>
      <c r="H973" s="210"/>
      <c r="I973" s="210"/>
      <c r="J973" s="210"/>
      <c r="K973" s="210"/>
      <c r="L973" s="210"/>
      <c r="M973" s="210"/>
      <c r="N973" s="210"/>
      <c r="O973" s="210"/>
      <c r="P973" s="210"/>
      <c r="Q973" s="210"/>
      <c r="R973" s="210"/>
      <c r="S973" s="210"/>
      <c r="T973" s="210"/>
      <c r="U973" s="210"/>
      <c r="V973" s="210"/>
      <c r="W973" s="210"/>
      <c r="X973" s="210"/>
      <c r="Y973" s="210"/>
    </row>
    <row r="974">
      <c r="A974" s="205" t="s">
        <v>141</v>
      </c>
      <c r="B974" s="205" t="s">
        <v>5387</v>
      </c>
      <c r="C974" s="280">
        <v>6.0</v>
      </c>
      <c r="D974" s="280">
        <v>1.0</v>
      </c>
      <c r="E974" s="280">
        <v>2.0</v>
      </c>
      <c r="F974" s="210"/>
      <c r="G974" s="210"/>
      <c r="H974" s="210"/>
      <c r="I974" s="210"/>
      <c r="J974" s="210"/>
      <c r="K974" s="210"/>
      <c r="L974" s="210"/>
      <c r="M974" s="210"/>
      <c r="N974" s="210"/>
      <c r="O974" s="210"/>
      <c r="P974" s="210"/>
      <c r="Q974" s="210"/>
      <c r="R974" s="210"/>
      <c r="S974" s="210"/>
      <c r="T974" s="210"/>
      <c r="U974" s="210"/>
      <c r="V974" s="210"/>
      <c r="W974" s="210"/>
      <c r="X974" s="210"/>
      <c r="Y974" s="210"/>
    </row>
    <row r="975">
      <c r="A975" s="205" t="s">
        <v>141</v>
      </c>
      <c r="B975" s="205" t="s">
        <v>5388</v>
      </c>
      <c r="C975" s="280">
        <v>79.0</v>
      </c>
      <c r="D975" s="280">
        <v>1.0</v>
      </c>
      <c r="E975" s="280">
        <v>17.0</v>
      </c>
      <c r="F975" s="210"/>
      <c r="G975" s="210"/>
      <c r="H975" s="210"/>
      <c r="I975" s="210"/>
      <c r="J975" s="210"/>
      <c r="K975" s="210"/>
      <c r="L975" s="210"/>
      <c r="M975" s="210"/>
      <c r="N975" s="210"/>
      <c r="O975" s="210"/>
      <c r="P975" s="210"/>
      <c r="Q975" s="210"/>
      <c r="R975" s="210"/>
      <c r="S975" s="210"/>
      <c r="T975" s="210"/>
      <c r="U975" s="210"/>
      <c r="V975" s="210"/>
      <c r="W975" s="210"/>
      <c r="X975" s="210"/>
      <c r="Y975" s="210"/>
    </row>
    <row r="976">
      <c r="A976" s="205" t="s">
        <v>141</v>
      </c>
      <c r="B976" s="205" t="s">
        <v>5392</v>
      </c>
      <c r="C976" s="280">
        <v>35.0</v>
      </c>
      <c r="D976" s="280">
        <v>2.0</v>
      </c>
      <c r="E976" s="280">
        <v>5.0</v>
      </c>
      <c r="F976" s="210"/>
      <c r="G976" s="210"/>
      <c r="H976" s="210"/>
      <c r="I976" s="210"/>
      <c r="J976" s="210"/>
      <c r="K976" s="210"/>
      <c r="L976" s="210"/>
      <c r="M976" s="210"/>
      <c r="N976" s="210"/>
      <c r="O976" s="210"/>
      <c r="P976" s="210"/>
      <c r="Q976" s="210"/>
      <c r="R976" s="210"/>
      <c r="S976" s="210"/>
      <c r="T976" s="210"/>
      <c r="U976" s="210"/>
      <c r="V976" s="210"/>
      <c r="W976" s="210"/>
      <c r="X976" s="210"/>
      <c r="Y976" s="210"/>
    </row>
    <row r="977">
      <c r="A977" s="205" t="s">
        <v>141</v>
      </c>
      <c r="B977" s="205" t="s">
        <v>5390</v>
      </c>
      <c r="C977" s="280">
        <v>96.0</v>
      </c>
      <c r="D977" s="280">
        <v>1.0</v>
      </c>
      <c r="E977" s="280">
        <v>17.0</v>
      </c>
      <c r="F977" s="210"/>
      <c r="G977" s="210"/>
      <c r="H977" s="210"/>
      <c r="I977" s="210"/>
      <c r="J977" s="210"/>
      <c r="K977" s="210"/>
      <c r="L977" s="210"/>
      <c r="M977" s="210"/>
      <c r="N977" s="210"/>
      <c r="O977" s="210"/>
      <c r="P977" s="210"/>
      <c r="Q977" s="210"/>
      <c r="R977" s="210"/>
      <c r="S977" s="210"/>
      <c r="T977" s="210"/>
      <c r="U977" s="210"/>
      <c r="V977" s="210"/>
      <c r="W977" s="210"/>
      <c r="X977" s="210"/>
      <c r="Y977" s="210"/>
    </row>
    <row r="978">
      <c r="A978" s="205" t="s">
        <v>226</v>
      </c>
      <c r="B978" s="205" t="s">
        <v>5384</v>
      </c>
      <c r="C978" s="280">
        <v>15.0</v>
      </c>
      <c r="D978" s="280">
        <v>3.0</v>
      </c>
      <c r="E978" s="280">
        <v>4.0</v>
      </c>
      <c r="F978" s="210"/>
      <c r="G978" s="210"/>
      <c r="H978" s="210"/>
      <c r="I978" s="210"/>
      <c r="J978" s="210"/>
      <c r="K978" s="210"/>
      <c r="L978" s="210"/>
      <c r="M978" s="210"/>
      <c r="N978" s="210"/>
      <c r="O978" s="210"/>
      <c r="P978" s="210"/>
      <c r="Q978" s="210"/>
      <c r="R978" s="210"/>
      <c r="S978" s="210"/>
      <c r="T978" s="210"/>
      <c r="U978" s="210"/>
      <c r="V978" s="210"/>
      <c r="W978" s="210"/>
      <c r="X978" s="210"/>
      <c r="Y978" s="210"/>
    </row>
    <row r="979">
      <c r="A979" s="205" t="s">
        <v>226</v>
      </c>
      <c r="B979" s="205" t="s">
        <v>5385</v>
      </c>
      <c r="C979" s="280">
        <v>201.0</v>
      </c>
      <c r="D979" s="280">
        <v>4.0</v>
      </c>
      <c r="E979" s="280">
        <v>20.0</v>
      </c>
      <c r="F979" s="210"/>
      <c r="G979" s="210"/>
      <c r="H979" s="210"/>
      <c r="I979" s="210"/>
      <c r="J979" s="210"/>
      <c r="K979" s="210"/>
      <c r="L979" s="210"/>
      <c r="M979" s="210"/>
      <c r="N979" s="210"/>
      <c r="O979" s="210"/>
      <c r="P979" s="210"/>
      <c r="Q979" s="210"/>
      <c r="R979" s="210"/>
      <c r="S979" s="210"/>
      <c r="T979" s="210"/>
      <c r="U979" s="210"/>
      <c r="V979" s="210"/>
      <c r="W979" s="210"/>
      <c r="X979" s="210"/>
      <c r="Y979" s="210"/>
    </row>
    <row r="980">
      <c r="A980" s="205" t="s">
        <v>226</v>
      </c>
      <c r="B980" s="205" t="s">
        <v>5386</v>
      </c>
      <c r="C980" s="280">
        <v>8.0</v>
      </c>
      <c r="D980" s="280">
        <v>1.0</v>
      </c>
      <c r="E980" s="280">
        <v>3.0</v>
      </c>
      <c r="F980" s="210"/>
      <c r="G980" s="210"/>
      <c r="H980" s="210"/>
      <c r="I980" s="210"/>
      <c r="J980" s="210"/>
      <c r="K980" s="210"/>
      <c r="L980" s="210"/>
      <c r="M980" s="210"/>
      <c r="N980" s="210"/>
      <c r="O980" s="210"/>
      <c r="P980" s="210"/>
      <c r="Q980" s="210"/>
      <c r="R980" s="210"/>
      <c r="S980" s="210"/>
      <c r="T980" s="210"/>
      <c r="U980" s="210"/>
      <c r="V980" s="210"/>
      <c r="W980" s="210"/>
      <c r="X980" s="210"/>
      <c r="Y980" s="210"/>
    </row>
    <row r="981">
      <c r="A981" s="205" t="s">
        <v>226</v>
      </c>
      <c r="B981" s="205" t="s">
        <v>5387</v>
      </c>
      <c r="C981" s="280">
        <v>84.0</v>
      </c>
      <c r="D981" s="280">
        <v>3.0</v>
      </c>
      <c r="E981" s="280">
        <v>19.0</v>
      </c>
      <c r="F981" s="210"/>
      <c r="G981" s="210"/>
      <c r="H981" s="210"/>
      <c r="I981" s="210"/>
      <c r="J981" s="210"/>
      <c r="K981" s="210"/>
      <c r="L981" s="210"/>
      <c r="M981" s="210"/>
      <c r="N981" s="210"/>
      <c r="O981" s="210"/>
      <c r="P981" s="210"/>
      <c r="Q981" s="210"/>
      <c r="R981" s="210"/>
      <c r="S981" s="210"/>
      <c r="T981" s="210"/>
      <c r="U981" s="210"/>
      <c r="V981" s="210"/>
      <c r="W981" s="210"/>
      <c r="X981" s="210"/>
      <c r="Y981" s="210"/>
    </row>
    <row r="982">
      <c r="A982" s="205" t="s">
        <v>226</v>
      </c>
      <c r="B982" s="205" t="s">
        <v>5388</v>
      </c>
      <c r="C982" s="280">
        <v>209.0</v>
      </c>
      <c r="D982" s="280">
        <v>2.0</v>
      </c>
      <c r="E982" s="280">
        <v>40.0</v>
      </c>
      <c r="F982" s="210"/>
      <c r="G982" s="210"/>
      <c r="H982" s="210"/>
      <c r="I982" s="210"/>
      <c r="J982" s="210"/>
      <c r="K982" s="210"/>
      <c r="L982" s="210"/>
      <c r="M982" s="210"/>
      <c r="N982" s="210"/>
      <c r="O982" s="210"/>
      <c r="P982" s="210"/>
      <c r="Q982" s="210"/>
      <c r="R982" s="210"/>
      <c r="S982" s="210"/>
      <c r="T982" s="210"/>
      <c r="U982" s="210"/>
      <c r="V982" s="210"/>
      <c r="W982" s="210"/>
      <c r="X982" s="210"/>
      <c r="Y982" s="210"/>
    </row>
    <row r="983">
      <c r="A983" s="205" t="s">
        <v>226</v>
      </c>
      <c r="B983" s="205" t="s">
        <v>5391</v>
      </c>
      <c r="C983" s="280">
        <v>35.0</v>
      </c>
      <c r="D983" s="280">
        <v>2.0</v>
      </c>
      <c r="E983" s="280">
        <v>9.0</v>
      </c>
      <c r="F983" s="210"/>
      <c r="G983" s="210"/>
      <c r="H983" s="210"/>
      <c r="I983" s="210"/>
      <c r="J983" s="210"/>
      <c r="K983" s="210"/>
      <c r="L983" s="210"/>
      <c r="M983" s="210"/>
      <c r="N983" s="210"/>
      <c r="O983" s="210"/>
      <c r="P983" s="210"/>
      <c r="Q983" s="210"/>
      <c r="R983" s="210"/>
      <c r="S983" s="210"/>
      <c r="T983" s="210"/>
      <c r="U983" s="210"/>
      <c r="V983" s="210"/>
      <c r="W983" s="210"/>
      <c r="X983" s="210"/>
      <c r="Y983" s="210"/>
    </row>
    <row r="984">
      <c r="A984" s="205" t="s">
        <v>226</v>
      </c>
      <c r="B984" s="205" t="s">
        <v>5389</v>
      </c>
      <c r="C984" s="280">
        <v>45.0</v>
      </c>
      <c r="D984" s="280">
        <v>3.0</v>
      </c>
      <c r="E984" s="280">
        <v>7.0</v>
      </c>
      <c r="F984" s="210"/>
      <c r="G984" s="210"/>
      <c r="H984" s="210"/>
      <c r="I984" s="210"/>
      <c r="J984" s="210"/>
      <c r="K984" s="210"/>
      <c r="L984" s="210"/>
      <c r="M984" s="210"/>
      <c r="N984" s="210"/>
      <c r="O984" s="210"/>
      <c r="P984" s="210"/>
      <c r="Q984" s="210"/>
      <c r="R984" s="210"/>
      <c r="S984" s="210"/>
      <c r="T984" s="210"/>
      <c r="U984" s="210"/>
      <c r="V984" s="210"/>
      <c r="W984" s="210"/>
      <c r="X984" s="210"/>
      <c r="Y984" s="210"/>
    </row>
    <row r="985">
      <c r="A985" s="205" t="s">
        <v>226</v>
      </c>
      <c r="B985" s="205" t="s">
        <v>5390</v>
      </c>
      <c r="C985" s="280">
        <v>7.0</v>
      </c>
      <c r="D985" s="280">
        <v>1.0</v>
      </c>
      <c r="E985" s="280">
        <v>2.0</v>
      </c>
      <c r="F985" s="210"/>
      <c r="G985" s="210"/>
      <c r="H985" s="210"/>
      <c r="I985" s="210"/>
      <c r="J985" s="210"/>
      <c r="K985" s="210"/>
      <c r="L985" s="210"/>
      <c r="M985" s="210"/>
      <c r="N985" s="210"/>
      <c r="O985" s="210"/>
      <c r="P985" s="210"/>
      <c r="Q985" s="210"/>
      <c r="R985" s="210"/>
      <c r="S985" s="210"/>
      <c r="T985" s="210"/>
      <c r="U985" s="210"/>
      <c r="V985" s="210"/>
      <c r="W985" s="210"/>
      <c r="X985" s="210"/>
      <c r="Y985" s="210"/>
    </row>
    <row r="986">
      <c r="A986" s="205" t="s">
        <v>381</v>
      </c>
      <c r="B986" s="205" t="s">
        <v>5383</v>
      </c>
      <c r="C986" s="280">
        <v>19.0</v>
      </c>
      <c r="D986" s="280">
        <v>1.0</v>
      </c>
      <c r="E986" s="280">
        <v>1.0</v>
      </c>
      <c r="F986" s="210"/>
      <c r="G986" s="210"/>
      <c r="H986" s="210"/>
      <c r="I986" s="210"/>
      <c r="J986" s="210"/>
      <c r="K986" s="210"/>
      <c r="L986" s="210"/>
      <c r="M986" s="210"/>
      <c r="N986" s="210"/>
      <c r="O986" s="210"/>
      <c r="P986" s="210"/>
      <c r="Q986" s="210"/>
      <c r="R986" s="210"/>
      <c r="S986" s="210"/>
      <c r="T986" s="210"/>
      <c r="U986" s="210"/>
      <c r="V986" s="210"/>
      <c r="W986" s="210"/>
      <c r="X986" s="210"/>
      <c r="Y986" s="210"/>
    </row>
    <row r="987">
      <c r="A987" s="205" t="s">
        <v>381</v>
      </c>
      <c r="B987" s="205" t="s">
        <v>5384</v>
      </c>
      <c r="C987" s="280">
        <v>57.0</v>
      </c>
      <c r="D987" s="280">
        <v>5.0</v>
      </c>
      <c r="E987" s="280">
        <v>11.0</v>
      </c>
      <c r="F987" s="210"/>
      <c r="G987" s="210"/>
      <c r="H987" s="210"/>
      <c r="I987" s="210"/>
      <c r="J987" s="210"/>
      <c r="K987" s="210"/>
      <c r="L987" s="210"/>
      <c r="M987" s="210"/>
      <c r="N987" s="210"/>
      <c r="O987" s="210"/>
      <c r="P987" s="210"/>
      <c r="Q987" s="210"/>
      <c r="R987" s="210"/>
      <c r="S987" s="210"/>
      <c r="T987" s="210"/>
      <c r="U987" s="210"/>
      <c r="V987" s="210"/>
      <c r="W987" s="210"/>
      <c r="X987" s="210"/>
      <c r="Y987" s="210"/>
    </row>
    <row r="988">
      <c r="A988" s="205" t="s">
        <v>381</v>
      </c>
      <c r="B988" s="205" t="s">
        <v>5385</v>
      </c>
      <c r="C988" s="280">
        <v>1.0</v>
      </c>
      <c r="D988" s="280">
        <v>1.0</v>
      </c>
      <c r="E988" s="280">
        <v>0.0</v>
      </c>
      <c r="F988" s="210"/>
      <c r="G988" s="210"/>
      <c r="H988" s="210"/>
      <c r="I988" s="210"/>
      <c r="J988" s="210"/>
      <c r="K988" s="210"/>
      <c r="L988" s="210"/>
      <c r="M988" s="210"/>
      <c r="N988" s="210"/>
      <c r="O988" s="210"/>
      <c r="P988" s="210"/>
      <c r="Q988" s="210"/>
      <c r="R988" s="210"/>
      <c r="S988" s="210"/>
      <c r="T988" s="210"/>
      <c r="U988" s="210"/>
      <c r="V988" s="210"/>
      <c r="W988" s="210"/>
      <c r="X988" s="210"/>
      <c r="Y988" s="210"/>
    </row>
    <row r="989">
      <c r="A989" s="205" t="s">
        <v>381</v>
      </c>
      <c r="B989" s="205" t="s">
        <v>5386</v>
      </c>
      <c r="C989" s="280">
        <v>32.0</v>
      </c>
      <c r="D989" s="280">
        <v>4.0</v>
      </c>
      <c r="E989" s="280">
        <v>9.0</v>
      </c>
      <c r="F989" s="210"/>
      <c r="G989" s="210"/>
      <c r="H989" s="210"/>
      <c r="I989" s="210"/>
      <c r="J989" s="210"/>
      <c r="K989" s="210"/>
      <c r="L989" s="210"/>
      <c r="M989" s="210"/>
      <c r="N989" s="210"/>
      <c r="O989" s="210"/>
      <c r="P989" s="210"/>
      <c r="Q989" s="210"/>
      <c r="R989" s="210"/>
      <c r="S989" s="210"/>
      <c r="T989" s="210"/>
      <c r="U989" s="210"/>
      <c r="V989" s="210"/>
      <c r="W989" s="210"/>
      <c r="X989" s="210"/>
      <c r="Y989" s="210"/>
    </row>
    <row r="990">
      <c r="A990" s="205" t="s">
        <v>381</v>
      </c>
      <c r="B990" s="205" t="s">
        <v>5387</v>
      </c>
      <c r="C990" s="280">
        <v>24.0</v>
      </c>
      <c r="D990" s="280">
        <v>2.0</v>
      </c>
      <c r="E990" s="280">
        <v>6.0</v>
      </c>
      <c r="F990" s="210"/>
      <c r="G990" s="210"/>
      <c r="H990" s="210"/>
      <c r="I990" s="210"/>
      <c r="J990" s="210"/>
      <c r="K990" s="210"/>
      <c r="L990" s="210"/>
      <c r="M990" s="210"/>
      <c r="N990" s="210"/>
      <c r="O990" s="210"/>
      <c r="P990" s="210"/>
      <c r="Q990" s="210"/>
      <c r="R990" s="210"/>
      <c r="S990" s="210"/>
      <c r="T990" s="210"/>
      <c r="U990" s="210"/>
      <c r="V990" s="210"/>
      <c r="W990" s="210"/>
      <c r="X990" s="210"/>
      <c r="Y990" s="210"/>
    </row>
    <row r="991">
      <c r="A991" s="205" t="s">
        <v>381</v>
      </c>
      <c r="B991" s="205" t="s">
        <v>5391</v>
      </c>
      <c r="C991" s="280">
        <v>10.0</v>
      </c>
      <c r="D991" s="280">
        <v>1.0</v>
      </c>
      <c r="E991" s="280">
        <v>0.0</v>
      </c>
      <c r="F991" s="210"/>
      <c r="G991" s="210"/>
      <c r="H991" s="210"/>
      <c r="I991" s="210"/>
      <c r="J991" s="210"/>
      <c r="K991" s="210"/>
      <c r="L991" s="210"/>
      <c r="M991" s="210"/>
      <c r="N991" s="210"/>
      <c r="O991" s="210"/>
      <c r="P991" s="210"/>
      <c r="Q991" s="210"/>
      <c r="R991" s="210"/>
      <c r="S991" s="210"/>
      <c r="T991" s="210"/>
      <c r="U991" s="210"/>
      <c r="V991" s="210"/>
      <c r="W991" s="210"/>
      <c r="X991" s="210"/>
      <c r="Y991" s="210"/>
    </row>
    <row r="992">
      <c r="A992" s="205" t="s">
        <v>397</v>
      </c>
      <c r="B992" s="205" t="s">
        <v>5383</v>
      </c>
      <c r="C992" s="280">
        <v>30.0</v>
      </c>
      <c r="D992" s="280">
        <v>2.0</v>
      </c>
      <c r="E992" s="280">
        <v>4.0</v>
      </c>
      <c r="F992" s="210"/>
      <c r="G992" s="210"/>
      <c r="H992" s="210"/>
      <c r="I992" s="210"/>
      <c r="J992" s="210"/>
      <c r="K992" s="210"/>
      <c r="L992" s="210"/>
      <c r="M992" s="210"/>
      <c r="N992" s="210"/>
      <c r="O992" s="210"/>
      <c r="P992" s="210"/>
      <c r="Q992" s="210"/>
      <c r="R992" s="210"/>
      <c r="S992" s="210"/>
      <c r="T992" s="210"/>
      <c r="U992" s="210"/>
      <c r="V992" s="210"/>
      <c r="W992" s="210"/>
      <c r="X992" s="210"/>
      <c r="Y992" s="210"/>
    </row>
    <row r="993">
      <c r="A993" s="205" t="s">
        <v>397</v>
      </c>
      <c r="B993" s="205" t="s">
        <v>5384</v>
      </c>
      <c r="C993" s="280">
        <v>25.0</v>
      </c>
      <c r="D993" s="280">
        <v>1.0</v>
      </c>
      <c r="E993" s="280">
        <v>4.0</v>
      </c>
      <c r="F993" s="210"/>
      <c r="G993" s="210"/>
      <c r="H993" s="210"/>
      <c r="I993" s="210"/>
      <c r="J993" s="210"/>
      <c r="K993" s="210"/>
      <c r="L993" s="210"/>
      <c r="M993" s="210"/>
      <c r="N993" s="210"/>
      <c r="O993" s="210"/>
      <c r="P993" s="210"/>
      <c r="Q993" s="210"/>
      <c r="R993" s="210"/>
      <c r="S993" s="210"/>
      <c r="T993" s="210"/>
      <c r="U993" s="210"/>
      <c r="V993" s="210"/>
      <c r="W993" s="210"/>
      <c r="X993" s="210"/>
      <c r="Y993" s="210"/>
    </row>
    <row r="994">
      <c r="A994" s="205" t="s">
        <v>397</v>
      </c>
      <c r="B994" s="205" t="s">
        <v>5385</v>
      </c>
      <c r="C994" s="280">
        <v>17.0</v>
      </c>
      <c r="D994" s="280">
        <v>1.0</v>
      </c>
      <c r="E994" s="280">
        <v>1.0</v>
      </c>
      <c r="F994" s="210"/>
      <c r="G994" s="210"/>
      <c r="H994" s="210"/>
      <c r="I994" s="210"/>
      <c r="J994" s="210"/>
      <c r="K994" s="210"/>
      <c r="L994" s="210"/>
      <c r="M994" s="210"/>
      <c r="N994" s="210"/>
      <c r="O994" s="210"/>
      <c r="P994" s="210"/>
      <c r="Q994" s="210"/>
      <c r="R994" s="210"/>
      <c r="S994" s="210"/>
      <c r="T994" s="210"/>
      <c r="U994" s="210"/>
      <c r="V994" s="210"/>
      <c r="W994" s="210"/>
      <c r="X994" s="210"/>
      <c r="Y994" s="210"/>
    </row>
    <row r="995">
      <c r="A995" s="205" t="s">
        <v>397</v>
      </c>
      <c r="B995" s="205" t="s">
        <v>5386</v>
      </c>
      <c r="C995" s="280">
        <v>35.0</v>
      </c>
      <c r="D995" s="280">
        <v>2.0</v>
      </c>
      <c r="E995" s="280">
        <v>6.0</v>
      </c>
      <c r="F995" s="210"/>
      <c r="G995" s="210"/>
      <c r="H995" s="210"/>
      <c r="I995" s="210"/>
      <c r="J995" s="210"/>
      <c r="K995" s="210"/>
      <c r="L995" s="210"/>
      <c r="M995" s="210"/>
      <c r="N995" s="210"/>
      <c r="O995" s="210"/>
      <c r="P995" s="210"/>
      <c r="Q995" s="210"/>
      <c r="R995" s="210"/>
      <c r="S995" s="210"/>
      <c r="T995" s="210"/>
      <c r="U995" s="210"/>
      <c r="V995" s="210"/>
      <c r="W995" s="210"/>
      <c r="X995" s="210"/>
      <c r="Y995" s="210"/>
    </row>
    <row r="996">
      <c r="A996" s="205" t="s">
        <v>397</v>
      </c>
      <c r="B996" s="205" t="s">
        <v>5387</v>
      </c>
      <c r="C996" s="280">
        <v>0.0</v>
      </c>
      <c r="D996" s="280">
        <v>1.0</v>
      </c>
      <c r="E996" s="280">
        <v>0.0</v>
      </c>
      <c r="F996" s="210"/>
      <c r="G996" s="210"/>
      <c r="H996" s="210"/>
      <c r="I996" s="210"/>
      <c r="J996" s="210"/>
      <c r="K996" s="210"/>
      <c r="L996" s="210"/>
      <c r="M996" s="210"/>
      <c r="N996" s="210"/>
      <c r="O996" s="210"/>
      <c r="P996" s="210"/>
      <c r="Q996" s="210"/>
      <c r="R996" s="210"/>
      <c r="S996" s="210"/>
      <c r="T996" s="210"/>
      <c r="U996" s="210"/>
      <c r="V996" s="210"/>
      <c r="W996" s="210"/>
      <c r="X996" s="210"/>
      <c r="Y996" s="210"/>
    </row>
    <row r="997">
      <c r="A997" s="205" t="s">
        <v>370</v>
      </c>
      <c r="B997" s="205" t="s">
        <v>5384</v>
      </c>
      <c r="C997" s="280">
        <v>34.0</v>
      </c>
      <c r="D997" s="280">
        <v>2.0</v>
      </c>
      <c r="E997" s="280">
        <v>6.0</v>
      </c>
      <c r="F997" s="210"/>
      <c r="G997" s="210"/>
      <c r="H997" s="210"/>
      <c r="I997" s="210"/>
      <c r="J997" s="210"/>
      <c r="K997" s="210"/>
      <c r="L997" s="210"/>
      <c r="M997" s="210"/>
      <c r="N997" s="210"/>
      <c r="O997" s="210"/>
      <c r="P997" s="210"/>
      <c r="Q997" s="210"/>
      <c r="R997" s="210"/>
      <c r="S997" s="210"/>
      <c r="T997" s="210"/>
      <c r="U997" s="210"/>
      <c r="V997" s="210"/>
      <c r="W997" s="210"/>
      <c r="X997" s="210"/>
      <c r="Y997" s="210"/>
    </row>
    <row r="998">
      <c r="A998" s="205" t="s">
        <v>370</v>
      </c>
      <c r="B998" s="205" t="s">
        <v>5386</v>
      </c>
      <c r="C998" s="280">
        <v>377.0</v>
      </c>
      <c r="D998" s="280">
        <v>1.0</v>
      </c>
      <c r="E998" s="280">
        <v>64.0</v>
      </c>
      <c r="F998" s="210"/>
      <c r="G998" s="210"/>
      <c r="H998" s="210"/>
      <c r="I998" s="210"/>
      <c r="J998" s="210"/>
      <c r="K998" s="210"/>
      <c r="L998" s="210"/>
      <c r="M998" s="210"/>
      <c r="N998" s="210"/>
      <c r="O998" s="210"/>
      <c r="P998" s="210"/>
      <c r="Q998" s="210"/>
      <c r="R998" s="210"/>
      <c r="S998" s="210"/>
      <c r="T998" s="210"/>
      <c r="U998" s="210"/>
      <c r="V998" s="210"/>
      <c r="W998" s="210"/>
      <c r="X998" s="210"/>
      <c r="Y998" s="210"/>
    </row>
    <row r="999">
      <c r="A999" s="205" t="s">
        <v>370</v>
      </c>
      <c r="B999" s="205" t="s">
        <v>5387</v>
      </c>
      <c r="C999" s="280">
        <v>192.0</v>
      </c>
      <c r="D999" s="280">
        <v>2.0</v>
      </c>
      <c r="E999" s="280">
        <v>30.0</v>
      </c>
      <c r="F999" s="210"/>
      <c r="G999" s="210"/>
      <c r="H999" s="210"/>
      <c r="I999" s="210"/>
      <c r="J999" s="210"/>
      <c r="K999" s="210"/>
      <c r="L999" s="210"/>
      <c r="M999" s="210"/>
      <c r="N999" s="210"/>
      <c r="O999" s="210"/>
      <c r="P999" s="210"/>
      <c r="Q999" s="210"/>
      <c r="R999" s="210"/>
      <c r="S999" s="210"/>
      <c r="T999" s="210"/>
      <c r="U999" s="210"/>
      <c r="V999" s="210"/>
      <c r="W999" s="210"/>
      <c r="X999" s="210"/>
      <c r="Y999" s="210"/>
    </row>
    <row r="1000">
      <c r="A1000" s="205" t="s">
        <v>370</v>
      </c>
      <c r="B1000" s="205" t="s">
        <v>5391</v>
      </c>
      <c r="C1000" s="280">
        <v>369.0</v>
      </c>
      <c r="D1000" s="280">
        <v>2.0</v>
      </c>
      <c r="E1000" s="280">
        <v>64.0</v>
      </c>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row>
    <row r="1001">
      <c r="A1001" s="205" t="s">
        <v>135</v>
      </c>
      <c r="B1001" s="205" t="s">
        <v>5384</v>
      </c>
      <c r="C1001" s="280">
        <v>86.0</v>
      </c>
      <c r="D1001" s="280">
        <v>4.0</v>
      </c>
      <c r="E1001" s="280">
        <v>17.0</v>
      </c>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row>
    <row r="1002">
      <c r="A1002" s="205" t="s">
        <v>135</v>
      </c>
      <c r="B1002" s="205" t="s">
        <v>5385</v>
      </c>
      <c r="C1002" s="280">
        <v>14.0</v>
      </c>
      <c r="D1002" s="280">
        <v>1.0</v>
      </c>
      <c r="E1002" s="280">
        <v>4.0</v>
      </c>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row>
    <row r="1003">
      <c r="A1003" s="205" t="s">
        <v>135</v>
      </c>
      <c r="B1003" s="205" t="s">
        <v>5386</v>
      </c>
      <c r="C1003" s="280">
        <v>19.0</v>
      </c>
      <c r="D1003" s="280">
        <v>1.0</v>
      </c>
      <c r="E1003" s="280">
        <v>4.0</v>
      </c>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row>
    <row r="1004">
      <c r="A1004" s="205" t="s">
        <v>135</v>
      </c>
      <c r="B1004" s="205" t="s">
        <v>5388</v>
      </c>
      <c r="C1004" s="280">
        <v>13.0</v>
      </c>
      <c r="D1004" s="280">
        <v>1.0</v>
      </c>
      <c r="E1004" s="280">
        <v>1.0</v>
      </c>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row>
    <row r="1005">
      <c r="A1005" s="205" t="s">
        <v>137</v>
      </c>
      <c r="B1005" s="205" t="s">
        <v>5384</v>
      </c>
      <c r="C1005" s="280">
        <v>12.0</v>
      </c>
      <c r="D1005" s="280">
        <v>1.0</v>
      </c>
      <c r="E1005" s="280">
        <v>3.0</v>
      </c>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row>
    <row r="1006">
      <c r="A1006" s="205" t="s">
        <v>137</v>
      </c>
      <c r="B1006" s="205" t="s">
        <v>5385</v>
      </c>
      <c r="C1006" s="280">
        <v>36.0</v>
      </c>
      <c r="D1006" s="280">
        <v>5.0</v>
      </c>
      <c r="E1006" s="280">
        <v>3.0</v>
      </c>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row>
    <row r="1007">
      <c r="A1007" s="205" t="s">
        <v>137</v>
      </c>
      <c r="B1007" s="205" t="s">
        <v>5386</v>
      </c>
      <c r="C1007" s="280">
        <v>104.0</v>
      </c>
      <c r="D1007" s="280">
        <v>4.0</v>
      </c>
      <c r="E1007" s="280">
        <v>17.0</v>
      </c>
      <c r="F1007" s="210"/>
      <c r="G1007" s="210"/>
      <c r="H1007" s="210"/>
      <c r="I1007" s="210"/>
      <c r="J1007" s="210"/>
      <c r="K1007" s="210"/>
      <c r="L1007" s="210"/>
      <c r="M1007" s="210"/>
      <c r="N1007" s="210"/>
      <c r="O1007" s="210"/>
      <c r="P1007" s="210"/>
      <c r="Q1007" s="210"/>
      <c r="R1007" s="210"/>
      <c r="S1007" s="210"/>
      <c r="T1007" s="210"/>
      <c r="U1007" s="210"/>
      <c r="V1007" s="210"/>
      <c r="W1007" s="210"/>
      <c r="X1007" s="210"/>
      <c r="Y1007" s="210"/>
    </row>
    <row r="1008">
      <c r="A1008" s="205" t="s">
        <v>137</v>
      </c>
      <c r="B1008" s="205" t="s">
        <v>5387</v>
      </c>
      <c r="C1008" s="280">
        <v>94.0</v>
      </c>
      <c r="D1008" s="280">
        <v>3.0</v>
      </c>
      <c r="E1008" s="280">
        <v>7.0</v>
      </c>
      <c r="F1008" s="210"/>
      <c r="G1008" s="210"/>
      <c r="H1008" s="210"/>
      <c r="I1008" s="210"/>
      <c r="J1008" s="210"/>
      <c r="K1008" s="210"/>
      <c r="L1008" s="210"/>
      <c r="M1008" s="210"/>
      <c r="N1008" s="210"/>
      <c r="O1008" s="210"/>
      <c r="P1008" s="210"/>
      <c r="Q1008" s="210"/>
      <c r="R1008" s="210"/>
      <c r="S1008" s="210"/>
      <c r="T1008" s="210"/>
      <c r="U1008" s="210"/>
      <c r="V1008" s="210"/>
      <c r="W1008" s="210"/>
      <c r="X1008" s="210"/>
      <c r="Y1008" s="210"/>
    </row>
    <row r="1009">
      <c r="A1009" s="205" t="s">
        <v>137</v>
      </c>
      <c r="B1009" s="205" t="s">
        <v>5388</v>
      </c>
      <c r="C1009" s="280">
        <v>3.0</v>
      </c>
      <c r="D1009" s="280">
        <v>1.0</v>
      </c>
      <c r="E1009" s="280">
        <v>0.0</v>
      </c>
      <c r="F1009" s="210"/>
      <c r="G1009" s="210"/>
      <c r="H1009" s="210"/>
      <c r="I1009" s="210"/>
      <c r="J1009" s="210"/>
      <c r="K1009" s="210"/>
      <c r="L1009" s="210"/>
      <c r="M1009" s="210"/>
      <c r="N1009" s="210"/>
      <c r="O1009" s="210"/>
      <c r="P1009" s="210"/>
      <c r="Q1009" s="210"/>
      <c r="R1009" s="210"/>
      <c r="S1009" s="210"/>
      <c r="T1009" s="210"/>
      <c r="U1009" s="210"/>
      <c r="V1009" s="210"/>
      <c r="W1009" s="210"/>
      <c r="X1009" s="210"/>
      <c r="Y1009" s="210"/>
    </row>
    <row r="1010">
      <c r="A1010" s="205" t="s">
        <v>171</v>
      </c>
      <c r="B1010" s="205" t="s">
        <v>5384</v>
      </c>
      <c r="C1010" s="280">
        <v>22.0</v>
      </c>
      <c r="D1010" s="280">
        <v>2.0</v>
      </c>
      <c r="E1010" s="280">
        <v>6.0</v>
      </c>
      <c r="F1010" s="210"/>
      <c r="G1010" s="210"/>
      <c r="H1010" s="210"/>
      <c r="I1010" s="210"/>
      <c r="J1010" s="210"/>
      <c r="K1010" s="210"/>
      <c r="L1010" s="210"/>
      <c r="M1010" s="210"/>
      <c r="N1010" s="210"/>
      <c r="O1010" s="210"/>
      <c r="P1010" s="210"/>
      <c r="Q1010" s="210"/>
      <c r="R1010" s="210"/>
      <c r="S1010" s="210"/>
      <c r="T1010" s="210"/>
      <c r="U1010" s="210"/>
      <c r="V1010" s="210"/>
      <c r="W1010" s="210"/>
      <c r="X1010" s="210"/>
      <c r="Y1010" s="210"/>
    </row>
    <row r="1011">
      <c r="A1011" s="205" t="s">
        <v>171</v>
      </c>
      <c r="B1011" s="205" t="s">
        <v>5385</v>
      </c>
      <c r="C1011" s="280">
        <v>59.0</v>
      </c>
      <c r="D1011" s="280">
        <v>1.0</v>
      </c>
      <c r="E1011" s="280">
        <v>13.0</v>
      </c>
      <c r="F1011" s="210"/>
      <c r="G1011" s="210"/>
      <c r="H1011" s="210"/>
      <c r="I1011" s="210"/>
      <c r="J1011" s="210"/>
      <c r="K1011" s="210"/>
      <c r="L1011" s="210"/>
      <c r="M1011" s="210"/>
      <c r="N1011" s="210"/>
      <c r="O1011" s="210"/>
      <c r="P1011" s="210"/>
      <c r="Q1011" s="210"/>
      <c r="R1011" s="210"/>
      <c r="S1011" s="210"/>
      <c r="T1011" s="210"/>
      <c r="U1011" s="210"/>
      <c r="V1011" s="210"/>
      <c r="W1011" s="210"/>
      <c r="X1011" s="210"/>
      <c r="Y1011" s="210"/>
    </row>
    <row r="1012">
      <c r="A1012" s="205" t="s">
        <v>171</v>
      </c>
      <c r="B1012" s="205" t="s">
        <v>5386</v>
      </c>
      <c r="C1012" s="280">
        <v>71.0</v>
      </c>
      <c r="D1012" s="280">
        <v>3.0</v>
      </c>
      <c r="E1012" s="280">
        <v>19.0</v>
      </c>
      <c r="F1012" s="210"/>
      <c r="G1012" s="210"/>
      <c r="H1012" s="210"/>
      <c r="I1012" s="210"/>
      <c r="J1012" s="210"/>
      <c r="K1012" s="210"/>
      <c r="L1012" s="210"/>
      <c r="M1012" s="210"/>
      <c r="N1012" s="210"/>
      <c r="O1012" s="210"/>
      <c r="P1012" s="210"/>
      <c r="Q1012" s="210"/>
      <c r="R1012" s="210"/>
      <c r="S1012" s="210"/>
      <c r="T1012" s="210"/>
      <c r="U1012" s="210"/>
      <c r="V1012" s="210"/>
      <c r="W1012" s="210"/>
      <c r="X1012" s="210"/>
      <c r="Y1012" s="210"/>
    </row>
    <row r="1013">
      <c r="A1013" s="205" t="s">
        <v>171</v>
      </c>
      <c r="B1013" s="205" t="s">
        <v>5387</v>
      </c>
      <c r="C1013" s="280">
        <v>111.0</v>
      </c>
      <c r="D1013" s="280">
        <v>4.0</v>
      </c>
      <c r="E1013" s="280">
        <v>16.0</v>
      </c>
      <c r="F1013" s="210"/>
      <c r="G1013" s="210"/>
      <c r="H1013" s="210"/>
      <c r="I1013" s="210"/>
      <c r="J1013" s="210"/>
      <c r="K1013" s="210"/>
      <c r="L1013" s="210"/>
      <c r="M1013" s="210"/>
      <c r="N1013" s="210"/>
      <c r="O1013" s="210"/>
      <c r="P1013" s="210"/>
      <c r="Q1013" s="210"/>
      <c r="R1013" s="210"/>
      <c r="S1013" s="210"/>
      <c r="T1013" s="210"/>
      <c r="U1013" s="210"/>
      <c r="V1013" s="210"/>
      <c r="W1013" s="210"/>
      <c r="X1013" s="210"/>
      <c r="Y1013" s="210"/>
    </row>
    <row r="1014">
      <c r="A1014" s="205" t="s">
        <v>171</v>
      </c>
      <c r="B1014" s="205" t="s">
        <v>5388</v>
      </c>
      <c r="C1014" s="280">
        <v>172.0</v>
      </c>
      <c r="D1014" s="280">
        <v>5.0</v>
      </c>
      <c r="E1014" s="280">
        <v>17.0</v>
      </c>
      <c r="F1014" s="210"/>
      <c r="G1014" s="210"/>
      <c r="H1014" s="210"/>
      <c r="I1014" s="210"/>
      <c r="J1014" s="210"/>
      <c r="K1014" s="210"/>
      <c r="L1014" s="210"/>
      <c r="M1014" s="210"/>
      <c r="N1014" s="210"/>
      <c r="O1014" s="210"/>
      <c r="P1014" s="210"/>
      <c r="Q1014" s="210"/>
      <c r="R1014" s="210"/>
      <c r="S1014" s="210"/>
      <c r="T1014" s="210"/>
      <c r="U1014" s="210"/>
      <c r="V1014" s="210"/>
      <c r="W1014" s="210"/>
      <c r="X1014" s="210"/>
      <c r="Y1014" s="210"/>
    </row>
    <row r="1015">
      <c r="A1015" s="205" t="s">
        <v>171</v>
      </c>
      <c r="B1015" s="205" t="s">
        <v>5391</v>
      </c>
      <c r="C1015" s="280">
        <v>73.0</v>
      </c>
      <c r="D1015" s="280">
        <v>5.0</v>
      </c>
      <c r="E1015" s="280">
        <v>15.0</v>
      </c>
      <c r="F1015" s="210"/>
      <c r="G1015" s="210"/>
      <c r="H1015" s="210"/>
      <c r="I1015" s="210"/>
      <c r="J1015" s="210"/>
      <c r="K1015" s="210"/>
      <c r="L1015" s="210"/>
      <c r="M1015" s="210"/>
      <c r="N1015" s="210"/>
      <c r="O1015" s="210"/>
      <c r="P1015" s="210"/>
      <c r="Q1015" s="210"/>
      <c r="R1015" s="210"/>
      <c r="S1015" s="210"/>
      <c r="T1015" s="210"/>
      <c r="U1015" s="210"/>
      <c r="V1015" s="210"/>
      <c r="W1015" s="210"/>
      <c r="X1015" s="210"/>
      <c r="Y1015" s="210"/>
    </row>
    <row r="1016">
      <c r="A1016" s="205" t="s">
        <v>171</v>
      </c>
      <c r="B1016" s="205" t="s">
        <v>5392</v>
      </c>
      <c r="C1016" s="280">
        <v>29.0</v>
      </c>
      <c r="D1016" s="280">
        <v>7.0</v>
      </c>
      <c r="E1016" s="280">
        <v>6.0</v>
      </c>
      <c r="F1016" s="210"/>
      <c r="G1016" s="210"/>
      <c r="H1016" s="210"/>
      <c r="I1016" s="210"/>
      <c r="J1016" s="210"/>
      <c r="K1016" s="210"/>
      <c r="L1016" s="210"/>
      <c r="M1016" s="210"/>
      <c r="N1016" s="210"/>
      <c r="O1016" s="210"/>
      <c r="P1016" s="210"/>
      <c r="Q1016" s="210"/>
      <c r="R1016" s="210"/>
      <c r="S1016" s="210"/>
      <c r="T1016" s="210"/>
      <c r="U1016" s="210"/>
      <c r="V1016" s="210"/>
      <c r="W1016" s="210"/>
      <c r="X1016" s="210"/>
      <c r="Y1016" s="210"/>
    </row>
    <row r="1017">
      <c r="A1017" s="205" t="s">
        <v>171</v>
      </c>
      <c r="B1017" s="205" t="s">
        <v>5389</v>
      </c>
      <c r="C1017" s="280">
        <v>3.0</v>
      </c>
      <c r="D1017" s="280">
        <v>1.0</v>
      </c>
      <c r="E1017" s="280">
        <v>1.0</v>
      </c>
      <c r="F1017" s="210"/>
      <c r="G1017" s="210"/>
      <c r="H1017" s="210"/>
      <c r="I1017" s="210"/>
      <c r="J1017" s="210"/>
      <c r="K1017" s="210"/>
      <c r="L1017" s="210"/>
      <c r="M1017" s="210"/>
      <c r="N1017" s="210"/>
      <c r="O1017" s="210"/>
      <c r="P1017" s="210"/>
      <c r="Q1017" s="210"/>
      <c r="R1017" s="210"/>
      <c r="S1017" s="210"/>
      <c r="T1017" s="210"/>
      <c r="U1017" s="210"/>
      <c r="V1017" s="210"/>
      <c r="W1017" s="210"/>
      <c r="X1017" s="210"/>
      <c r="Y1017" s="210"/>
    </row>
    <row r="1018">
      <c r="A1018" s="205" t="s">
        <v>171</v>
      </c>
      <c r="B1018" s="205" t="s">
        <v>5390</v>
      </c>
      <c r="C1018" s="280">
        <v>7.0</v>
      </c>
      <c r="D1018" s="280">
        <v>1.0</v>
      </c>
      <c r="E1018" s="280">
        <v>1.0</v>
      </c>
      <c r="F1018" s="210"/>
      <c r="G1018" s="210"/>
      <c r="H1018" s="210"/>
      <c r="I1018" s="210"/>
      <c r="J1018" s="210"/>
      <c r="K1018" s="210"/>
      <c r="L1018" s="210"/>
      <c r="M1018" s="210"/>
      <c r="N1018" s="210"/>
      <c r="O1018" s="210"/>
      <c r="P1018" s="210"/>
      <c r="Q1018" s="210"/>
      <c r="R1018" s="210"/>
      <c r="S1018" s="210"/>
      <c r="T1018" s="210"/>
      <c r="U1018" s="210"/>
      <c r="V1018" s="210"/>
      <c r="W1018" s="210"/>
      <c r="X1018" s="210"/>
      <c r="Y1018" s="210"/>
    </row>
    <row r="1019">
      <c r="A1019" s="205" t="s">
        <v>550</v>
      </c>
      <c r="B1019" s="205" t="s">
        <v>5383</v>
      </c>
      <c r="C1019" s="280">
        <v>4.0</v>
      </c>
      <c r="D1019" s="280">
        <v>1.0</v>
      </c>
      <c r="E1019" s="280">
        <v>1.0</v>
      </c>
      <c r="F1019" s="210"/>
      <c r="G1019" s="210"/>
      <c r="H1019" s="210"/>
      <c r="I1019" s="210"/>
      <c r="J1019" s="210"/>
      <c r="K1019" s="210"/>
      <c r="L1019" s="210"/>
      <c r="M1019" s="210"/>
      <c r="N1019" s="210"/>
      <c r="O1019" s="210"/>
      <c r="P1019" s="210"/>
      <c r="Q1019" s="210"/>
      <c r="R1019" s="210"/>
      <c r="S1019" s="210"/>
      <c r="T1019" s="210"/>
      <c r="U1019" s="210"/>
      <c r="V1019" s="210"/>
      <c r="W1019" s="210"/>
      <c r="X1019" s="210"/>
      <c r="Y1019" s="210"/>
    </row>
    <row r="1020">
      <c r="A1020" s="205" t="s">
        <v>550</v>
      </c>
      <c r="B1020" s="205" t="s">
        <v>5384</v>
      </c>
      <c r="C1020" s="280">
        <v>104.0</v>
      </c>
      <c r="D1020" s="280">
        <v>3.0</v>
      </c>
      <c r="E1020" s="280">
        <v>17.0</v>
      </c>
      <c r="F1020" s="210"/>
      <c r="G1020" s="210"/>
      <c r="H1020" s="210"/>
      <c r="I1020" s="210"/>
      <c r="J1020" s="210"/>
      <c r="K1020" s="210"/>
      <c r="L1020" s="210"/>
      <c r="M1020" s="210"/>
      <c r="N1020" s="210"/>
      <c r="O1020" s="210"/>
      <c r="P1020" s="210"/>
      <c r="Q1020" s="210"/>
      <c r="R1020" s="210"/>
      <c r="S1020" s="210"/>
      <c r="T1020" s="210"/>
      <c r="U1020" s="210"/>
      <c r="V1020" s="210"/>
      <c r="W1020" s="210"/>
      <c r="X1020" s="210"/>
      <c r="Y1020" s="210"/>
    </row>
    <row r="1021">
      <c r="A1021" s="205" t="s">
        <v>550</v>
      </c>
      <c r="B1021" s="205" t="s">
        <v>5386</v>
      </c>
      <c r="C1021" s="280">
        <v>56.0</v>
      </c>
      <c r="D1021" s="280">
        <v>2.0</v>
      </c>
      <c r="E1021" s="280">
        <v>13.0</v>
      </c>
      <c r="F1021" s="210"/>
      <c r="G1021" s="210"/>
      <c r="H1021" s="210"/>
      <c r="I1021" s="210"/>
      <c r="J1021" s="210"/>
      <c r="K1021" s="210"/>
      <c r="L1021" s="210"/>
      <c r="M1021" s="210"/>
      <c r="N1021" s="210"/>
      <c r="O1021" s="210"/>
      <c r="P1021" s="210"/>
      <c r="Q1021" s="210"/>
      <c r="R1021" s="210"/>
      <c r="S1021" s="210"/>
      <c r="T1021" s="210"/>
      <c r="U1021" s="210"/>
      <c r="V1021" s="210"/>
      <c r="W1021" s="210"/>
      <c r="X1021" s="210"/>
      <c r="Y1021" s="210"/>
    </row>
    <row r="1022">
      <c r="A1022" s="205" t="s">
        <v>550</v>
      </c>
      <c r="B1022" s="205" t="s">
        <v>5388</v>
      </c>
      <c r="C1022" s="280">
        <v>40.0</v>
      </c>
      <c r="D1022" s="280">
        <v>3.0</v>
      </c>
      <c r="E1022" s="280">
        <v>9.0</v>
      </c>
      <c r="F1022" s="210"/>
      <c r="G1022" s="210"/>
      <c r="H1022" s="210"/>
      <c r="I1022" s="210"/>
      <c r="J1022" s="210"/>
      <c r="K1022" s="210"/>
      <c r="L1022" s="210"/>
      <c r="M1022" s="210"/>
      <c r="N1022" s="210"/>
      <c r="O1022" s="210"/>
      <c r="P1022" s="210"/>
      <c r="Q1022" s="210"/>
      <c r="R1022" s="210"/>
      <c r="S1022" s="210"/>
      <c r="T1022" s="210"/>
      <c r="U1022" s="210"/>
      <c r="V1022" s="210"/>
      <c r="W1022" s="210"/>
      <c r="X1022" s="210"/>
      <c r="Y1022" s="210"/>
    </row>
    <row r="1023">
      <c r="A1023" s="205" t="s">
        <v>550</v>
      </c>
      <c r="B1023" s="205" t="s">
        <v>5391</v>
      </c>
      <c r="C1023" s="280">
        <v>92.0</v>
      </c>
      <c r="D1023" s="280">
        <v>4.0</v>
      </c>
      <c r="E1023" s="280">
        <v>16.0</v>
      </c>
      <c r="F1023" s="210"/>
      <c r="G1023" s="210"/>
      <c r="H1023" s="210"/>
      <c r="I1023" s="210"/>
      <c r="J1023" s="210"/>
      <c r="K1023" s="210"/>
      <c r="L1023" s="210"/>
      <c r="M1023" s="210"/>
      <c r="N1023" s="210"/>
      <c r="O1023" s="210"/>
      <c r="P1023" s="210"/>
      <c r="Q1023" s="210"/>
      <c r="R1023" s="210"/>
      <c r="S1023" s="210"/>
      <c r="T1023" s="210"/>
      <c r="U1023" s="210"/>
      <c r="V1023" s="210"/>
      <c r="W1023" s="210"/>
      <c r="X1023" s="210"/>
      <c r="Y1023" s="210"/>
    </row>
    <row r="1024">
      <c r="A1024" s="205" t="s">
        <v>550</v>
      </c>
      <c r="B1024" s="205" t="s">
        <v>5392</v>
      </c>
      <c r="C1024" s="280">
        <v>55.0</v>
      </c>
      <c r="D1024" s="280">
        <v>2.0</v>
      </c>
      <c r="E1024" s="280">
        <v>9.0</v>
      </c>
      <c r="F1024" s="210"/>
      <c r="G1024" s="210"/>
      <c r="H1024" s="210"/>
      <c r="I1024" s="210"/>
      <c r="J1024" s="210"/>
      <c r="K1024" s="210"/>
      <c r="L1024" s="210"/>
      <c r="M1024" s="210"/>
      <c r="N1024" s="210"/>
      <c r="O1024" s="210"/>
      <c r="P1024" s="210"/>
      <c r="Q1024" s="210"/>
      <c r="R1024" s="210"/>
      <c r="S1024" s="210"/>
      <c r="T1024" s="210"/>
      <c r="U1024" s="210"/>
      <c r="V1024" s="210"/>
      <c r="W1024" s="210"/>
      <c r="X1024" s="210"/>
      <c r="Y1024" s="210"/>
    </row>
    <row r="1025">
      <c r="A1025" s="205" t="s">
        <v>550</v>
      </c>
      <c r="B1025" s="205" t="s">
        <v>5389</v>
      </c>
      <c r="C1025" s="280">
        <v>21.0</v>
      </c>
      <c r="D1025" s="280">
        <v>1.0</v>
      </c>
      <c r="E1025" s="280">
        <v>1.0</v>
      </c>
      <c r="F1025" s="210"/>
      <c r="G1025" s="210"/>
      <c r="H1025" s="210"/>
      <c r="I1025" s="210"/>
      <c r="J1025" s="210"/>
      <c r="K1025" s="210"/>
      <c r="L1025" s="210"/>
      <c r="M1025" s="210"/>
      <c r="N1025" s="210"/>
      <c r="O1025" s="210"/>
      <c r="P1025" s="210"/>
      <c r="Q1025" s="210"/>
      <c r="R1025" s="210"/>
      <c r="S1025" s="210"/>
      <c r="T1025" s="210"/>
      <c r="U1025" s="210"/>
      <c r="V1025" s="210"/>
      <c r="W1025" s="210"/>
      <c r="X1025" s="210"/>
      <c r="Y1025" s="210"/>
    </row>
    <row r="1026">
      <c r="A1026" s="205" t="s">
        <v>189</v>
      </c>
      <c r="B1026" s="205" t="s">
        <v>5383</v>
      </c>
      <c r="C1026" s="280">
        <v>33.0</v>
      </c>
      <c r="D1026" s="280">
        <v>2.0</v>
      </c>
      <c r="E1026" s="280">
        <v>5.0</v>
      </c>
      <c r="F1026" s="210"/>
      <c r="G1026" s="210"/>
      <c r="H1026" s="210"/>
      <c r="I1026" s="210"/>
      <c r="J1026" s="210"/>
      <c r="K1026" s="210"/>
      <c r="L1026" s="210"/>
      <c r="M1026" s="210"/>
      <c r="N1026" s="210"/>
      <c r="O1026" s="210"/>
      <c r="P1026" s="210"/>
      <c r="Q1026" s="210"/>
      <c r="R1026" s="210"/>
      <c r="S1026" s="210"/>
      <c r="T1026" s="210"/>
      <c r="U1026" s="210"/>
      <c r="V1026" s="210"/>
      <c r="W1026" s="210"/>
      <c r="X1026" s="210"/>
      <c r="Y1026" s="210"/>
    </row>
    <row r="1027">
      <c r="A1027" s="205" t="s">
        <v>189</v>
      </c>
      <c r="B1027" s="205" t="s">
        <v>5384</v>
      </c>
      <c r="C1027" s="280">
        <v>20.0</v>
      </c>
      <c r="D1027" s="280">
        <v>2.0</v>
      </c>
      <c r="E1027" s="280">
        <v>4.0</v>
      </c>
      <c r="F1027" s="210"/>
      <c r="G1027" s="210"/>
      <c r="H1027" s="210"/>
      <c r="I1027" s="210"/>
      <c r="J1027" s="210"/>
      <c r="K1027" s="210"/>
      <c r="L1027" s="210"/>
      <c r="M1027" s="210"/>
      <c r="N1027" s="210"/>
      <c r="O1027" s="210"/>
      <c r="P1027" s="210"/>
      <c r="Q1027" s="210"/>
      <c r="R1027" s="210"/>
      <c r="S1027" s="210"/>
      <c r="T1027" s="210"/>
      <c r="U1027" s="210"/>
      <c r="V1027" s="210"/>
      <c r="W1027" s="210"/>
      <c r="X1027" s="210"/>
      <c r="Y1027" s="210"/>
    </row>
    <row r="1028">
      <c r="A1028" s="205" t="s">
        <v>189</v>
      </c>
      <c r="B1028" s="205" t="s">
        <v>5386</v>
      </c>
      <c r="C1028" s="280">
        <v>4.0</v>
      </c>
      <c r="D1028" s="280">
        <v>1.0</v>
      </c>
      <c r="E1028" s="280">
        <v>1.0</v>
      </c>
      <c r="F1028" s="210"/>
      <c r="G1028" s="210"/>
      <c r="H1028" s="210"/>
      <c r="I1028" s="210"/>
      <c r="J1028" s="210"/>
      <c r="K1028" s="210"/>
      <c r="L1028" s="210"/>
      <c r="M1028" s="210"/>
      <c r="N1028" s="210"/>
      <c r="O1028" s="210"/>
      <c r="P1028" s="210"/>
      <c r="Q1028" s="210"/>
      <c r="R1028" s="210"/>
      <c r="S1028" s="210"/>
      <c r="T1028" s="210"/>
      <c r="U1028" s="210"/>
      <c r="V1028" s="210"/>
      <c r="W1028" s="210"/>
      <c r="X1028" s="210"/>
      <c r="Y1028" s="210"/>
    </row>
    <row r="1029">
      <c r="A1029" s="205" t="s">
        <v>189</v>
      </c>
      <c r="B1029" s="205" t="s">
        <v>5388</v>
      </c>
      <c r="C1029" s="280">
        <v>154.0</v>
      </c>
      <c r="D1029" s="280">
        <v>1.0</v>
      </c>
      <c r="E1029" s="280">
        <v>32.0</v>
      </c>
      <c r="F1029" s="210"/>
      <c r="G1029" s="210"/>
      <c r="H1029" s="210"/>
      <c r="I1029" s="210"/>
      <c r="J1029" s="210"/>
      <c r="K1029" s="210"/>
      <c r="L1029" s="210"/>
      <c r="M1029" s="210"/>
      <c r="N1029" s="210"/>
      <c r="O1029" s="210"/>
      <c r="P1029" s="210"/>
      <c r="Q1029" s="210"/>
      <c r="R1029" s="210"/>
      <c r="S1029" s="210"/>
      <c r="T1029" s="210"/>
      <c r="U1029" s="210"/>
      <c r="V1029" s="210"/>
      <c r="W1029" s="210"/>
      <c r="X1029" s="210"/>
      <c r="Y1029" s="210"/>
    </row>
    <row r="1030">
      <c r="A1030" s="205" t="s">
        <v>274</v>
      </c>
      <c r="B1030" s="205" t="s">
        <v>5386</v>
      </c>
      <c r="C1030" s="280">
        <v>11.0</v>
      </c>
      <c r="D1030" s="280">
        <v>1.0</v>
      </c>
      <c r="E1030" s="280">
        <v>1.0</v>
      </c>
      <c r="F1030" s="210"/>
      <c r="G1030" s="210"/>
      <c r="H1030" s="210"/>
      <c r="I1030" s="210"/>
      <c r="J1030" s="210"/>
      <c r="K1030" s="210"/>
      <c r="L1030" s="210"/>
      <c r="M1030" s="210"/>
      <c r="N1030" s="210"/>
      <c r="O1030" s="210"/>
      <c r="P1030" s="210"/>
      <c r="Q1030" s="210"/>
      <c r="R1030" s="210"/>
      <c r="S1030" s="210"/>
      <c r="T1030" s="210"/>
      <c r="U1030" s="210"/>
      <c r="V1030" s="210"/>
      <c r="W1030" s="210"/>
      <c r="X1030" s="210"/>
      <c r="Y1030" s="210"/>
    </row>
    <row r="1031">
      <c r="A1031" s="205" t="s">
        <v>125</v>
      </c>
      <c r="B1031" s="205" t="s">
        <v>5383</v>
      </c>
      <c r="C1031" s="280">
        <v>8.0</v>
      </c>
      <c r="D1031" s="280">
        <v>1.0</v>
      </c>
      <c r="E1031" s="280">
        <v>2.0</v>
      </c>
      <c r="F1031" s="210"/>
      <c r="G1031" s="210"/>
      <c r="H1031" s="210"/>
      <c r="I1031" s="210"/>
      <c r="J1031" s="210"/>
      <c r="K1031" s="210"/>
      <c r="L1031" s="210"/>
      <c r="M1031" s="210"/>
      <c r="N1031" s="210"/>
      <c r="O1031" s="210"/>
      <c r="P1031" s="210"/>
      <c r="Q1031" s="210"/>
      <c r="R1031" s="210"/>
      <c r="S1031" s="210"/>
      <c r="T1031" s="210"/>
      <c r="U1031" s="210"/>
      <c r="V1031" s="210"/>
      <c r="W1031" s="210"/>
      <c r="X1031" s="210"/>
      <c r="Y1031" s="210"/>
    </row>
    <row r="1032">
      <c r="A1032" s="205" t="s">
        <v>125</v>
      </c>
      <c r="B1032" s="205" t="s">
        <v>5384</v>
      </c>
      <c r="C1032" s="280">
        <v>14.0</v>
      </c>
      <c r="D1032" s="280">
        <v>1.0</v>
      </c>
      <c r="E1032" s="280">
        <v>3.0</v>
      </c>
      <c r="F1032" s="210"/>
      <c r="G1032" s="210"/>
      <c r="H1032" s="210"/>
      <c r="I1032" s="210"/>
      <c r="J1032" s="210"/>
      <c r="K1032" s="210"/>
      <c r="L1032" s="210"/>
      <c r="M1032" s="210"/>
      <c r="N1032" s="210"/>
      <c r="O1032" s="210"/>
      <c r="P1032" s="210"/>
      <c r="Q1032" s="210"/>
      <c r="R1032" s="210"/>
      <c r="S1032" s="210"/>
      <c r="T1032" s="210"/>
      <c r="U1032" s="210"/>
      <c r="V1032" s="210"/>
      <c r="W1032" s="210"/>
      <c r="X1032" s="210"/>
      <c r="Y1032" s="210"/>
    </row>
    <row r="1033">
      <c r="A1033" s="205" t="s">
        <v>125</v>
      </c>
      <c r="B1033" s="205" t="s">
        <v>5385</v>
      </c>
      <c r="C1033" s="280">
        <v>6.0</v>
      </c>
      <c r="D1033" s="280">
        <v>1.0</v>
      </c>
      <c r="E1033" s="280">
        <v>1.0</v>
      </c>
      <c r="F1033" s="210"/>
      <c r="G1033" s="210"/>
      <c r="H1033" s="210"/>
      <c r="I1033" s="210"/>
      <c r="J1033" s="210"/>
      <c r="K1033" s="210"/>
      <c r="L1033" s="210"/>
      <c r="M1033" s="210"/>
      <c r="N1033" s="210"/>
      <c r="O1033" s="210"/>
      <c r="P1033" s="210"/>
      <c r="Q1033" s="210"/>
      <c r="R1033" s="210"/>
      <c r="S1033" s="210"/>
      <c r="T1033" s="210"/>
      <c r="U1033" s="210"/>
      <c r="V1033" s="210"/>
      <c r="W1033" s="210"/>
      <c r="X1033" s="210"/>
      <c r="Y1033" s="210"/>
    </row>
    <row r="1034">
      <c r="A1034" s="205" t="s">
        <v>125</v>
      </c>
      <c r="B1034" s="205" t="s">
        <v>5386</v>
      </c>
      <c r="C1034" s="280">
        <v>3.0</v>
      </c>
      <c r="D1034" s="280">
        <v>1.0</v>
      </c>
      <c r="E1034" s="280">
        <v>1.0</v>
      </c>
      <c r="F1034" s="210"/>
      <c r="G1034" s="210"/>
      <c r="H1034" s="210"/>
      <c r="I1034" s="210"/>
      <c r="J1034" s="210"/>
      <c r="K1034" s="210"/>
      <c r="L1034" s="210"/>
      <c r="M1034" s="210"/>
      <c r="N1034" s="210"/>
      <c r="O1034" s="210"/>
      <c r="P1034" s="210"/>
      <c r="Q1034" s="210"/>
      <c r="R1034" s="210"/>
      <c r="S1034" s="210"/>
      <c r="T1034" s="210"/>
      <c r="U1034" s="210"/>
      <c r="V1034" s="210"/>
      <c r="W1034" s="210"/>
      <c r="X1034" s="210"/>
      <c r="Y1034" s="210"/>
    </row>
    <row r="1035">
      <c r="A1035" s="205" t="s">
        <v>125</v>
      </c>
      <c r="B1035" s="205" t="s">
        <v>5391</v>
      </c>
      <c r="C1035" s="280">
        <v>18.0</v>
      </c>
      <c r="D1035" s="280">
        <v>1.0</v>
      </c>
      <c r="E1035" s="280">
        <v>2.0</v>
      </c>
      <c r="F1035" s="210"/>
      <c r="G1035" s="210"/>
      <c r="H1035" s="210"/>
      <c r="I1035" s="210"/>
      <c r="J1035" s="210"/>
      <c r="K1035" s="210"/>
      <c r="L1035" s="210"/>
      <c r="M1035" s="210"/>
      <c r="N1035" s="210"/>
      <c r="O1035" s="210"/>
      <c r="P1035" s="210"/>
      <c r="Q1035" s="210"/>
      <c r="R1035" s="210"/>
      <c r="S1035" s="210"/>
      <c r="T1035" s="210"/>
      <c r="U1035" s="210"/>
      <c r="V1035" s="210"/>
      <c r="W1035" s="210"/>
      <c r="X1035" s="210"/>
      <c r="Y1035" s="210"/>
    </row>
    <row r="1036">
      <c r="A1036" s="205" t="s">
        <v>341</v>
      </c>
      <c r="B1036" s="205" t="s">
        <v>5389</v>
      </c>
      <c r="C1036" s="280">
        <v>120.0</v>
      </c>
      <c r="D1036" s="280">
        <v>1.0</v>
      </c>
      <c r="E1036" s="280">
        <v>3.0</v>
      </c>
      <c r="F1036" s="210"/>
      <c r="G1036" s="210"/>
      <c r="H1036" s="210"/>
      <c r="I1036" s="210"/>
      <c r="J1036" s="210"/>
      <c r="K1036" s="210"/>
      <c r="L1036" s="210"/>
      <c r="M1036" s="210"/>
      <c r="N1036" s="210"/>
      <c r="O1036" s="210"/>
      <c r="P1036" s="210"/>
      <c r="Q1036" s="210"/>
      <c r="R1036" s="210"/>
      <c r="S1036" s="210"/>
      <c r="T1036" s="210"/>
      <c r="U1036" s="210"/>
      <c r="V1036" s="210"/>
      <c r="W1036" s="210"/>
      <c r="X1036" s="210"/>
      <c r="Y1036" s="210"/>
    </row>
    <row r="1037">
      <c r="A1037" s="205" t="s">
        <v>211</v>
      </c>
      <c r="B1037" s="205" t="s">
        <v>5384</v>
      </c>
      <c r="C1037" s="280">
        <v>56.0</v>
      </c>
      <c r="D1037" s="280">
        <v>2.0</v>
      </c>
      <c r="E1037" s="280">
        <v>10.0</v>
      </c>
      <c r="F1037" s="210"/>
      <c r="G1037" s="210"/>
      <c r="H1037" s="210"/>
      <c r="I1037" s="210"/>
      <c r="J1037" s="210"/>
      <c r="K1037" s="210"/>
      <c r="L1037" s="210"/>
      <c r="M1037" s="210"/>
      <c r="N1037" s="210"/>
      <c r="O1037" s="210"/>
      <c r="P1037" s="210"/>
      <c r="Q1037" s="210"/>
      <c r="R1037" s="210"/>
      <c r="S1037" s="210"/>
      <c r="T1037" s="210"/>
      <c r="U1037" s="210"/>
      <c r="V1037" s="210"/>
      <c r="W1037" s="210"/>
      <c r="X1037" s="210"/>
      <c r="Y1037" s="210"/>
    </row>
    <row r="1038">
      <c r="A1038" s="205" t="s">
        <v>211</v>
      </c>
      <c r="B1038" s="205" t="s">
        <v>5385</v>
      </c>
      <c r="C1038" s="280">
        <v>109.0</v>
      </c>
      <c r="D1038" s="280">
        <v>5.0</v>
      </c>
      <c r="E1038" s="280">
        <v>15.0</v>
      </c>
      <c r="F1038" s="210"/>
      <c r="G1038" s="210"/>
      <c r="H1038" s="210"/>
      <c r="I1038" s="210"/>
      <c r="J1038" s="210"/>
      <c r="K1038" s="210"/>
      <c r="L1038" s="210"/>
      <c r="M1038" s="210"/>
      <c r="N1038" s="210"/>
      <c r="O1038" s="210"/>
      <c r="P1038" s="210"/>
      <c r="Q1038" s="210"/>
      <c r="R1038" s="210"/>
      <c r="S1038" s="210"/>
      <c r="T1038" s="210"/>
      <c r="U1038" s="210"/>
      <c r="V1038" s="210"/>
      <c r="W1038" s="210"/>
      <c r="X1038" s="210"/>
      <c r="Y1038" s="210"/>
    </row>
    <row r="1039">
      <c r="A1039" s="205" t="s">
        <v>211</v>
      </c>
      <c r="B1039" s="205" t="s">
        <v>5386</v>
      </c>
      <c r="C1039" s="280">
        <v>28.0</v>
      </c>
      <c r="D1039" s="280">
        <v>2.0</v>
      </c>
      <c r="E1039" s="280">
        <v>8.0</v>
      </c>
      <c r="F1039" s="210"/>
      <c r="G1039" s="210"/>
      <c r="H1039" s="210"/>
      <c r="I1039" s="210"/>
      <c r="J1039" s="210"/>
      <c r="K1039" s="210"/>
      <c r="L1039" s="210"/>
      <c r="M1039" s="210"/>
      <c r="N1039" s="210"/>
      <c r="O1039" s="210"/>
      <c r="P1039" s="210"/>
      <c r="Q1039" s="210"/>
      <c r="R1039" s="210"/>
      <c r="S1039" s="210"/>
      <c r="T1039" s="210"/>
      <c r="U1039" s="210"/>
      <c r="V1039" s="210"/>
      <c r="W1039" s="210"/>
      <c r="X1039" s="210"/>
      <c r="Y1039" s="210"/>
    </row>
    <row r="1040">
      <c r="A1040" s="205" t="s">
        <v>211</v>
      </c>
      <c r="B1040" s="205" t="s">
        <v>5387</v>
      </c>
      <c r="C1040" s="280">
        <v>44.0</v>
      </c>
      <c r="D1040" s="280">
        <v>1.0</v>
      </c>
      <c r="E1040" s="280">
        <v>2.0</v>
      </c>
      <c r="F1040" s="210"/>
      <c r="G1040" s="210"/>
      <c r="H1040" s="210"/>
      <c r="I1040" s="210"/>
      <c r="J1040" s="210"/>
      <c r="K1040" s="210"/>
      <c r="L1040" s="210"/>
      <c r="M1040" s="210"/>
      <c r="N1040" s="210"/>
      <c r="O1040" s="210"/>
      <c r="P1040" s="210"/>
      <c r="Q1040" s="210"/>
      <c r="R1040" s="210"/>
      <c r="S1040" s="210"/>
      <c r="T1040" s="210"/>
      <c r="U1040" s="210"/>
      <c r="V1040" s="210"/>
      <c r="W1040" s="210"/>
      <c r="X1040" s="210"/>
      <c r="Y1040" s="210"/>
    </row>
    <row r="1041">
      <c r="A1041" s="205" t="s">
        <v>211</v>
      </c>
      <c r="B1041" s="205" t="s">
        <v>5391</v>
      </c>
      <c r="C1041" s="280">
        <v>333.0</v>
      </c>
      <c r="D1041" s="280">
        <v>6.0</v>
      </c>
      <c r="E1041" s="280">
        <v>47.0</v>
      </c>
      <c r="F1041" s="210"/>
      <c r="G1041" s="210"/>
      <c r="H1041" s="210"/>
      <c r="I1041" s="210"/>
      <c r="J1041" s="210"/>
      <c r="K1041" s="210"/>
      <c r="L1041" s="210"/>
      <c r="M1041" s="210"/>
      <c r="N1041" s="210"/>
      <c r="O1041" s="210"/>
      <c r="P1041" s="210"/>
      <c r="Q1041" s="210"/>
      <c r="R1041" s="210"/>
      <c r="S1041" s="210"/>
      <c r="T1041" s="210"/>
      <c r="U1041" s="210"/>
      <c r="V1041" s="210"/>
      <c r="W1041" s="210"/>
      <c r="X1041" s="210"/>
      <c r="Y1041" s="210"/>
    </row>
    <row r="1042">
      <c r="A1042" s="205" t="s">
        <v>211</v>
      </c>
      <c r="B1042" s="205" t="s">
        <v>5392</v>
      </c>
      <c r="C1042" s="280">
        <v>135.0</v>
      </c>
      <c r="D1042" s="280">
        <v>3.0</v>
      </c>
      <c r="E1042" s="280">
        <v>29.0</v>
      </c>
      <c r="F1042" s="210"/>
      <c r="G1042" s="210"/>
      <c r="H1042" s="210"/>
      <c r="I1042" s="210"/>
      <c r="J1042" s="210"/>
      <c r="K1042" s="210"/>
      <c r="L1042" s="210"/>
      <c r="M1042" s="210"/>
      <c r="N1042" s="210"/>
      <c r="O1042" s="210"/>
      <c r="P1042" s="210"/>
      <c r="Q1042" s="210"/>
      <c r="R1042" s="210"/>
      <c r="S1042" s="210"/>
      <c r="T1042" s="210"/>
      <c r="U1042" s="210"/>
      <c r="V1042" s="210"/>
      <c r="W1042" s="210"/>
      <c r="X1042" s="210"/>
      <c r="Y1042" s="210"/>
    </row>
    <row r="1043">
      <c r="A1043" s="205" t="s">
        <v>373</v>
      </c>
      <c r="B1043" s="205" t="s">
        <v>5383</v>
      </c>
      <c r="C1043" s="280">
        <v>5.0</v>
      </c>
      <c r="D1043" s="280">
        <v>1.0</v>
      </c>
      <c r="E1043" s="280">
        <v>2.0</v>
      </c>
      <c r="F1043" s="210"/>
      <c r="G1043" s="210"/>
      <c r="H1043" s="210"/>
      <c r="I1043" s="210"/>
      <c r="J1043" s="210"/>
      <c r="K1043" s="210"/>
      <c r="L1043" s="210"/>
      <c r="M1043" s="210"/>
      <c r="N1043" s="210"/>
      <c r="O1043" s="210"/>
      <c r="P1043" s="210"/>
      <c r="Q1043" s="210"/>
      <c r="R1043" s="210"/>
      <c r="S1043" s="210"/>
      <c r="T1043" s="210"/>
      <c r="U1043" s="210"/>
      <c r="V1043" s="210"/>
      <c r="W1043" s="210"/>
      <c r="X1043" s="210"/>
      <c r="Y1043" s="210"/>
    </row>
    <row r="1044">
      <c r="A1044" s="205" t="s">
        <v>373</v>
      </c>
      <c r="B1044" s="205" t="s">
        <v>5384</v>
      </c>
      <c r="C1044" s="280">
        <v>61.0</v>
      </c>
      <c r="D1044" s="280">
        <v>4.0</v>
      </c>
      <c r="E1044" s="280">
        <v>14.0</v>
      </c>
      <c r="F1044" s="210"/>
      <c r="G1044" s="210"/>
      <c r="H1044" s="210"/>
      <c r="I1044" s="210"/>
      <c r="J1044" s="210"/>
      <c r="K1044" s="210"/>
      <c r="L1044" s="210"/>
      <c r="M1044" s="210"/>
      <c r="N1044" s="210"/>
      <c r="O1044" s="210"/>
      <c r="P1044" s="210"/>
      <c r="Q1044" s="210"/>
      <c r="R1044" s="210"/>
      <c r="S1044" s="210"/>
      <c r="T1044" s="210"/>
      <c r="U1044" s="210"/>
      <c r="V1044" s="210"/>
      <c r="W1044" s="210"/>
      <c r="X1044" s="210"/>
      <c r="Y1044" s="210"/>
    </row>
    <row r="1045">
      <c r="A1045" s="205" t="s">
        <v>373</v>
      </c>
      <c r="B1045" s="205" t="s">
        <v>5385</v>
      </c>
      <c r="C1045" s="280">
        <v>120.0</v>
      </c>
      <c r="D1045" s="280">
        <v>4.0</v>
      </c>
      <c r="E1045" s="280">
        <v>5.0</v>
      </c>
      <c r="F1045" s="210"/>
      <c r="G1045" s="210"/>
      <c r="H1045" s="210"/>
      <c r="I1045" s="210"/>
      <c r="J1045" s="210"/>
      <c r="K1045" s="210"/>
      <c r="L1045" s="210"/>
      <c r="M1045" s="210"/>
      <c r="N1045" s="210"/>
      <c r="O1045" s="210"/>
      <c r="P1045" s="210"/>
      <c r="Q1045" s="210"/>
      <c r="R1045" s="210"/>
      <c r="S1045" s="210"/>
      <c r="T1045" s="210"/>
      <c r="U1045" s="210"/>
      <c r="V1045" s="210"/>
      <c r="W1045" s="210"/>
      <c r="X1045" s="210"/>
      <c r="Y1045" s="210"/>
    </row>
    <row r="1046">
      <c r="A1046" s="205" t="s">
        <v>373</v>
      </c>
      <c r="B1046" s="205" t="s">
        <v>5386</v>
      </c>
      <c r="C1046" s="280">
        <v>73.0</v>
      </c>
      <c r="D1046" s="280">
        <v>5.0</v>
      </c>
      <c r="E1046" s="280">
        <v>13.0</v>
      </c>
      <c r="F1046" s="210"/>
      <c r="G1046" s="210"/>
      <c r="H1046" s="210"/>
      <c r="I1046" s="210"/>
      <c r="J1046" s="210"/>
      <c r="K1046" s="210"/>
      <c r="L1046" s="210"/>
      <c r="M1046" s="210"/>
      <c r="N1046" s="210"/>
      <c r="O1046" s="210"/>
      <c r="P1046" s="210"/>
      <c r="Q1046" s="210"/>
      <c r="R1046" s="210"/>
      <c r="S1046" s="210"/>
      <c r="T1046" s="210"/>
      <c r="U1046" s="210"/>
      <c r="V1046" s="210"/>
      <c r="W1046" s="210"/>
      <c r="X1046" s="210"/>
      <c r="Y1046" s="210"/>
    </row>
    <row r="1047">
      <c r="A1047" s="205" t="s">
        <v>373</v>
      </c>
      <c r="B1047" s="205" t="s">
        <v>5387</v>
      </c>
      <c r="C1047" s="280">
        <v>83.0</v>
      </c>
      <c r="D1047" s="280">
        <v>4.0</v>
      </c>
      <c r="E1047" s="280">
        <v>23.0</v>
      </c>
      <c r="F1047" s="210"/>
      <c r="G1047" s="210"/>
      <c r="H1047" s="210"/>
      <c r="I1047" s="210"/>
      <c r="J1047" s="210"/>
      <c r="K1047" s="210"/>
      <c r="L1047" s="210"/>
      <c r="M1047" s="210"/>
      <c r="N1047" s="210"/>
      <c r="O1047" s="210"/>
      <c r="P1047" s="210"/>
      <c r="Q1047" s="210"/>
      <c r="R1047" s="210"/>
      <c r="S1047" s="210"/>
      <c r="T1047" s="210"/>
      <c r="U1047" s="210"/>
      <c r="V1047" s="210"/>
      <c r="W1047" s="210"/>
      <c r="X1047" s="210"/>
      <c r="Y1047" s="210"/>
    </row>
    <row r="1048">
      <c r="A1048" s="205" t="s">
        <v>373</v>
      </c>
      <c r="B1048" s="205" t="s">
        <v>5388</v>
      </c>
      <c r="C1048" s="280">
        <v>52.0</v>
      </c>
      <c r="D1048" s="280">
        <v>4.0</v>
      </c>
      <c r="E1048" s="280">
        <v>12.0</v>
      </c>
      <c r="F1048" s="210"/>
      <c r="G1048" s="210"/>
      <c r="H1048" s="210"/>
      <c r="I1048" s="210"/>
      <c r="J1048" s="210"/>
      <c r="K1048" s="210"/>
      <c r="L1048" s="210"/>
      <c r="M1048" s="210"/>
      <c r="N1048" s="210"/>
      <c r="O1048" s="210"/>
      <c r="P1048" s="210"/>
      <c r="Q1048" s="210"/>
      <c r="R1048" s="210"/>
      <c r="S1048" s="210"/>
      <c r="T1048" s="210"/>
      <c r="U1048" s="210"/>
      <c r="V1048" s="210"/>
      <c r="W1048" s="210"/>
      <c r="X1048" s="210"/>
      <c r="Y1048" s="210"/>
    </row>
    <row r="1049">
      <c r="A1049" s="205" t="s">
        <v>373</v>
      </c>
      <c r="B1049" s="205" t="s">
        <v>5391</v>
      </c>
      <c r="C1049" s="280">
        <v>29.0</v>
      </c>
      <c r="D1049" s="280">
        <v>2.0</v>
      </c>
      <c r="E1049" s="280">
        <v>9.0</v>
      </c>
      <c r="F1049" s="210"/>
      <c r="G1049" s="210"/>
      <c r="H1049" s="210"/>
      <c r="I1049" s="210"/>
      <c r="J1049" s="210"/>
      <c r="K1049" s="210"/>
      <c r="L1049" s="210"/>
      <c r="M1049" s="210"/>
      <c r="N1049" s="210"/>
      <c r="O1049" s="210"/>
      <c r="P1049" s="210"/>
      <c r="Q1049" s="210"/>
      <c r="R1049" s="210"/>
      <c r="S1049" s="210"/>
      <c r="T1049" s="210"/>
      <c r="U1049" s="210"/>
      <c r="V1049" s="210"/>
      <c r="W1049" s="210"/>
      <c r="X1049" s="210"/>
      <c r="Y1049" s="210"/>
    </row>
    <row r="1050">
      <c r="A1050" s="205" t="s">
        <v>834</v>
      </c>
      <c r="B1050" s="205" t="s">
        <v>5383</v>
      </c>
      <c r="C1050" s="280">
        <v>4.0</v>
      </c>
      <c r="D1050" s="280">
        <v>1.0</v>
      </c>
      <c r="E1050" s="280">
        <v>1.0</v>
      </c>
      <c r="F1050" s="210"/>
      <c r="G1050" s="210"/>
      <c r="H1050" s="210"/>
      <c r="I1050" s="210"/>
      <c r="J1050" s="210"/>
      <c r="K1050" s="210"/>
      <c r="L1050" s="210"/>
      <c r="M1050" s="210"/>
      <c r="N1050" s="210"/>
      <c r="O1050" s="210"/>
      <c r="P1050" s="210"/>
      <c r="Q1050" s="210"/>
      <c r="R1050" s="210"/>
      <c r="S1050" s="210"/>
      <c r="T1050" s="210"/>
      <c r="U1050" s="210"/>
      <c r="V1050" s="210"/>
      <c r="W1050" s="210"/>
      <c r="X1050" s="210"/>
      <c r="Y1050" s="210"/>
    </row>
    <row r="1051">
      <c r="A1051" s="205" t="s">
        <v>834</v>
      </c>
      <c r="B1051" s="205" t="s">
        <v>5384</v>
      </c>
      <c r="C1051" s="280">
        <v>42.0</v>
      </c>
      <c r="D1051" s="280">
        <v>1.0</v>
      </c>
      <c r="E1051" s="280">
        <v>7.0</v>
      </c>
      <c r="F1051" s="210"/>
      <c r="G1051" s="210"/>
      <c r="H1051" s="210"/>
      <c r="I1051" s="210"/>
      <c r="J1051" s="210"/>
      <c r="K1051" s="210"/>
      <c r="L1051" s="210"/>
      <c r="M1051" s="210"/>
      <c r="N1051" s="210"/>
      <c r="O1051" s="210"/>
      <c r="P1051" s="210"/>
      <c r="Q1051" s="210"/>
      <c r="R1051" s="210"/>
      <c r="S1051" s="210"/>
      <c r="T1051" s="210"/>
      <c r="U1051" s="210"/>
      <c r="V1051" s="210"/>
      <c r="W1051" s="210"/>
      <c r="X1051" s="210"/>
      <c r="Y1051" s="210"/>
    </row>
    <row r="1052">
      <c r="A1052" s="205" t="s">
        <v>834</v>
      </c>
      <c r="B1052" s="205" t="s">
        <v>5385</v>
      </c>
      <c r="C1052" s="280">
        <v>99.0</v>
      </c>
      <c r="D1052" s="280">
        <v>2.0</v>
      </c>
      <c r="E1052" s="280">
        <v>11.0</v>
      </c>
      <c r="F1052" s="210"/>
      <c r="G1052" s="210"/>
      <c r="H1052" s="210"/>
      <c r="I1052" s="210"/>
      <c r="J1052" s="210"/>
      <c r="K1052" s="210"/>
      <c r="L1052" s="210"/>
      <c r="M1052" s="210"/>
      <c r="N1052" s="210"/>
      <c r="O1052" s="210"/>
      <c r="P1052" s="210"/>
      <c r="Q1052" s="210"/>
      <c r="R1052" s="210"/>
      <c r="S1052" s="210"/>
      <c r="T1052" s="210"/>
      <c r="U1052" s="210"/>
      <c r="V1052" s="210"/>
      <c r="W1052" s="210"/>
      <c r="X1052" s="210"/>
      <c r="Y1052" s="210"/>
    </row>
    <row r="1053">
      <c r="A1053" s="205" t="s">
        <v>834</v>
      </c>
      <c r="B1053" s="205" t="s">
        <v>5386</v>
      </c>
      <c r="C1053" s="280">
        <v>9.0</v>
      </c>
      <c r="D1053" s="280">
        <v>1.0</v>
      </c>
      <c r="E1053" s="280">
        <v>1.0</v>
      </c>
      <c r="F1053" s="210"/>
      <c r="G1053" s="210"/>
      <c r="H1053" s="210"/>
      <c r="I1053" s="210"/>
      <c r="J1053" s="210"/>
      <c r="K1053" s="210"/>
      <c r="L1053" s="210"/>
      <c r="M1053" s="210"/>
      <c r="N1053" s="210"/>
      <c r="O1053" s="210"/>
      <c r="P1053" s="210"/>
      <c r="Q1053" s="210"/>
      <c r="R1053" s="210"/>
      <c r="S1053" s="210"/>
      <c r="T1053" s="210"/>
      <c r="U1053" s="210"/>
      <c r="V1053" s="210"/>
      <c r="W1053" s="210"/>
      <c r="X1053" s="210"/>
      <c r="Y1053" s="210"/>
    </row>
    <row r="1054">
      <c r="A1054" s="205" t="s">
        <v>834</v>
      </c>
      <c r="B1054" s="205" t="s">
        <v>5388</v>
      </c>
      <c r="C1054" s="280">
        <v>28.0</v>
      </c>
      <c r="D1054" s="280">
        <v>1.0</v>
      </c>
      <c r="E1054" s="280">
        <v>5.0</v>
      </c>
      <c r="F1054" s="210"/>
      <c r="G1054" s="210"/>
      <c r="H1054" s="210"/>
      <c r="I1054" s="210"/>
      <c r="J1054" s="210"/>
      <c r="K1054" s="210"/>
      <c r="L1054" s="210"/>
      <c r="M1054" s="210"/>
      <c r="N1054" s="210"/>
      <c r="O1054" s="210"/>
      <c r="P1054" s="210"/>
      <c r="Q1054" s="210"/>
      <c r="R1054" s="210"/>
      <c r="S1054" s="210"/>
      <c r="T1054" s="210"/>
      <c r="U1054" s="210"/>
      <c r="V1054" s="210"/>
      <c r="W1054" s="210"/>
      <c r="X1054" s="210"/>
      <c r="Y1054" s="210"/>
    </row>
    <row r="1055">
      <c r="A1055" s="205" t="s">
        <v>834</v>
      </c>
      <c r="B1055" s="205" t="s">
        <v>5391</v>
      </c>
      <c r="C1055" s="280">
        <v>116.0</v>
      </c>
      <c r="D1055" s="280">
        <v>2.0</v>
      </c>
      <c r="E1055" s="280">
        <v>17.0</v>
      </c>
      <c r="F1055" s="210"/>
      <c r="G1055" s="210"/>
      <c r="H1055" s="210"/>
      <c r="I1055" s="210"/>
      <c r="J1055" s="210"/>
      <c r="K1055" s="210"/>
      <c r="L1055" s="210"/>
      <c r="M1055" s="210"/>
      <c r="N1055" s="210"/>
      <c r="O1055" s="210"/>
      <c r="P1055" s="210"/>
      <c r="Q1055" s="210"/>
      <c r="R1055" s="210"/>
      <c r="S1055" s="210"/>
      <c r="T1055" s="210"/>
      <c r="U1055" s="210"/>
      <c r="V1055" s="210"/>
      <c r="W1055" s="210"/>
      <c r="X1055" s="210"/>
      <c r="Y1055" s="210"/>
    </row>
    <row r="1056">
      <c r="A1056" s="205" t="s">
        <v>834</v>
      </c>
      <c r="B1056" s="205" t="s">
        <v>5392</v>
      </c>
      <c r="C1056" s="280">
        <v>4.0</v>
      </c>
      <c r="D1056" s="280">
        <v>1.0</v>
      </c>
      <c r="E1056" s="280">
        <v>1.0</v>
      </c>
      <c r="F1056" s="210"/>
      <c r="G1056" s="210"/>
      <c r="H1056" s="210"/>
      <c r="I1056" s="210"/>
      <c r="J1056" s="210"/>
      <c r="K1056" s="210"/>
      <c r="L1056" s="210"/>
      <c r="M1056" s="210"/>
      <c r="N1056" s="210"/>
      <c r="O1056" s="210"/>
      <c r="P1056" s="210"/>
      <c r="Q1056" s="210"/>
      <c r="R1056" s="210"/>
      <c r="S1056" s="210"/>
      <c r="T1056" s="210"/>
      <c r="U1056" s="210"/>
      <c r="V1056" s="210"/>
      <c r="W1056" s="210"/>
      <c r="X1056" s="210"/>
      <c r="Y1056" s="210"/>
    </row>
    <row r="1057">
      <c r="A1057" s="205" t="s">
        <v>834</v>
      </c>
      <c r="B1057" s="205" t="s">
        <v>5389</v>
      </c>
      <c r="C1057" s="280">
        <v>33.0</v>
      </c>
      <c r="D1057" s="280">
        <v>2.0</v>
      </c>
      <c r="E1057" s="280">
        <v>3.0</v>
      </c>
      <c r="F1057" s="210"/>
      <c r="G1057" s="210"/>
      <c r="H1057" s="210"/>
      <c r="I1057" s="210"/>
      <c r="J1057" s="210"/>
      <c r="K1057" s="210"/>
      <c r="L1057" s="210"/>
      <c r="M1057" s="210"/>
      <c r="N1057" s="210"/>
      <c r="O1057" s="210"/>
      <c r="P1057" s="210"/>
      <c r="Q1057" s="210"/>
      <c r="R1057" s="210"/>
      <c r="S1057" s="210"/>
      <c r="T1057" s="210"/>
      <c r="U1057" s="210"/>
      <c r="V1057" s="210"/>
      <c r="W1057" s="210"/>
      <c r="X1057" s="210"/>
      <c r="Y1057" s="210"/>
    </row>
    <row r="1058">
      <c r="A1058" s="205" t="s">
        <v>834</v>
      </c>
      <c r="B1058" s="205" t="s">
        <v>5390</v>
      </c>
      <c r="C1058" s="280">
        <v>17.0</v>
      </c>
      <c r="D1058" s="280">
        <v>1.0</v>
      </c>
      <c r="E1058" s="280">
        <v>1.0</v>
      </c>
      <c r="F1058" s="210"/>
      <c r="G1058" s="210"/>
      <c r="H1058" s="210"/>
      <c r="I1058" s="210"/>
      <c r="J1058" s="210"/>
      <c r="K1058" s="210"/>
      <c r="L1058" s="210"/>
      <c r="M1058" s="210"/>
      <c r="N1058" s="210"/>
      <c r="O1058" s="210"/>
      <c r="P1058" s="210"/>
      <c r="Q1058" s="210"/>
      <c r="R1058" s="210"/>
      <c r="S1058" s="210"/>
      <c r="T1058" s="210"/>
      <c r="U1058" s="210"/>
      <c r="V1058" s="210"/>
      <c r="W1058" s="210"/>
      <c r="X1058" s="210"/>
      <c r="Y1058" s="210"/>
    </row>
    <row r="1059">
      <c r="A1059" s="205" t="s">
        <v>432</v>
      </c>
      <c r="B1059" s="205" t="s">
        <v>5384</v>
      </c>
      <c r="C1059" s="280">
        <v>173.0</v>
      </c>
      <c r="D1059" s="280">
        <v>2.0</v>
      </c>
      <c r="E1059" s="280">
        <v>21.0</v>
      </c>
      <c r="F1059" s="210"/>
      <c r="G1059" s="210"/>
      <c r="H1059" s="210"/>
      <c r="I1059" s="210"/>
      <c r="J1059" s="210"/>
      <c r="K1059" s="210"/>
      <c r="L1059" s="210"/>
      <c r="M1059" s="210"/>
      <c r="N1059" s="210"/>
      <c r="O1059" s="210"/>
      <c r="P1059" s="210"/>
      <c r="Q1059" s="210"/>
      <c r="R1059" s="210"/>
      <c r="S1059" s="210"/>
      <c r="T1059" s="210"/>
      <c r="U1059" s="210"/>
      <c r="V1059" s="210"/>
      <c r="W1059" s="210"/>
      <c r="X1059" s="210"/>
      <c r="Y1059" s="210"/>
    </row>
    <row r="1060">
      <c r="A1060" s="205" t="s">
        <v>432</v>
      </c>
      <c r="B1060" s="205" t="s">
        <v>5385</v>
      </c>
      <c r="C1060" s="280">
        <v>45.0</v>
      </c>
      <c r="D1060" s="280">
        <v>1.0</v>
      </c>
      <c r="E1060" s="280">
        <v>10.0</v>
      </c>
      <c r="F1060" s="210"/>
      <c r="G1060" s="210"/>
      <c r="H1060" s="210"/>
      <c r="I1060" s="210"/>
      <c r="J1060" s="210"/>
      <c r="K1060" s="210"/>
      <c r="L1060" s="210"/>
      <c r="M1060" s="210"/>
      <c r="N1060" s="210"/>
      <c r="O1060" s="210"/>
      <c r="P1060" s="210"/>
      <c r="Q1060" s="210"/>
      <c r="R1060" s="210"/>
      <c r="S1060" s="210"/>
      <c r="T1060" s="210"/>
      <c r="U1060" s="210"/>
      <c r="V1060" s="210"/>
      <c r="W1060" s="210"/>
      <c r="X1060" s="210"/>
      <c r="Y1060" s="210"/>
    </row>
    <row r="1061">
      <c r="A1061" s="205" t="s">
        <v>567</v>
      </c>
      <c r="B1061" s="205" t="s">
        <v>5383</v>
      </c>
      <c r="C1061" s="280">
        <v>27.0</v>
      </c>
      <c r="D1061" s="280">
        <v>2.0</v>
      </c>
      <c r="E1061" s="280">
        <v>4.0</v>
      </c>
      <c r="F1061" s="210"/>
      <c r="G1061" s="210"/>
      <c r="H1061" s="210"/>
      <c r="I1061" s="210"/>
      <c r="J1061" s="210"/>
      <c r="K1061" s="210"/>
      <c r="L1061" s="210"/>
      <c r="M1061" s="210"/>
      <c r="N1061" s="210"/>
      <c r="O1061" s="210"/>
      <c r="P1061" s="210"/>
      <c r="Q1061" s="210"/>
      <c r="R1061" s="210"/>
      <c r="S1061" s="210"/>
      <c r="T1061" s="210"/>
      <c r="U1061" s="210"/>
      <c r="V1061" s="210"/>
      <c r="W1061" s="210"/>
      <c r="X1061" s="210"/>
      <c r="Y1061" s="210"/>
    </row>
    <row r="1062">
      <c r="A1062" s="205" t="s">
        <v>567</v>
      </c>
      <c r="B1062" s="205" t="s">
        <v>5384</v>
      </c>
      <c r="C1062" s="280">
        <v>47.0</v>
      </c>
      <c r="D1062" s="280">
        <v>1.0</v>
      </c>
      <c r="E1062" s="280">
        <v>8.0</v>
      </c>
      <c r="F1062" s="210"/>
      <c r="G1062" s="210"/>
      <c r="H1062" s="210"/>
      <c r="I1062" s="210"/>
      <c r="J1062" s="210"/>
      <c r="K1062" s="210"/>
      <c r="L1062" s="210"/>
      <c r="M1062" s="210"/>
      <c r="N1062" s="210"/>
      <c r="O1062" s="210"/>
      <c r="P1062" s="210"/>
      <c r="Q1062" s="210"/>
      <c r="R1062" s="210"/>
      <c r="S1062" s="210"/>
      <c r="T1062" s="210"/>
      <c r="U1062" s="210"/>
      <c r="V1062" s="210"/>
      <c r="W1062" s="210"/>
      <c r="X1062" s="210"/>
      <c r="Y1062" s="210"/>
    </row>
    <row r="1063">
      <c r="A1063" s="205" t="s">
        <v>567</v>
      </c>
      <c r="B1063" s="205" t="s">
        <v>5385</v>
      </c>
      <c r="C1063" s="280">
        <v>46.0</v>
      </c>
      <c r="D1063" s="280">
        <v>1.0</v>
      </c>
      <c r="E1063" s="280">
        <v>8.0</v>
      </c>
      <c r="F1063" s="210"/>
      <c r="G1063" s="210"/>
      <c r="H1063" s="210"/>
      <c r="I1063" s="210"/>
      <c r="J1063" s="210"/>
      <c r="K1063" s="210"/>
      <c r="L1063" s="210"/>
      <c r="M1063" s="210"/>
      <c r="N1063" s="210"/>
      <c r="O1063" s="210"/>
      <c r="P1063" s="210"/>
      <c r="Q1063" s="210"/>
      <c r="R1063" s="210"/>
      <c r="S1063" s="210"/>
      <c r="T1063" s="210"/>
      <c r="U1063" s="210"/>
      <c r="V1063" s="210"/>
      <c r="W1063" s="210"/>
      <c r="X1063" s="210"/>
      <c r="Y1063" s="210"/>
    </row>
    <row r="1064">
      <c r="A1064" s="205" t="s">
        <v>567</v>
      </c>
      <c r="B1064" s="205" t="s">
        <v>5386</v>
      </c>
      <c r="C1064" s="280">
        <v>64.0</v>
      </c>
      <c r="D1064" s="280">
        <v>2.0</v>
      </c>
      <c r="E1064" s="280">
        <v>14.0</v>
      </c>
      <c r="F1064" s="210"/>
      <c r="G1064" s="210"/>
      <c r="H1064" s="210"/>
      <c r="I1064" s="210"/>
      <c r="J1064" s="210"/>
      <c r="K1064" s="210"/>
      <c r="L1064" s="210"/>
      <c r="M1064" s="210"/>
      <c r="N1064" s="210"/>
      <c r="O1064" s="210"/>
      <c r="P1064" s="210"/>
      <c r="Q1064" s="210"/>
      <c r="R1064" s="210"/>
      <c r="S1064" s="210"/>
      <c r="T1064" s="210"/>
      <c r="U1064" s="210"/>
      <c r="V1064" s="210"/>
      <c r="W1064" s="210"/>
      <c r="X1064" s="210"/>
      <c r="Y1064" s="210"/>
    </row>
    <row r="1065">
      <c r="A1065" s="205" t="s">
        <v>567</v>
      </c>
      <c r="B1065" s="205" t="s">
        <v>5387</v>
      </c>
      <c r="C1065" s="280">
        <v>7.0</v>
      </c>
      <c r="D1065" s="280">
        <v>1.0</v>
      </c>
      <c r="E1065" s="280">
        <v>1.0</v>
      </c>
      <c r="F1065" s="210"/>
      <c r="G1065" s="210"/>
      <c r="H1065" s="210"/>
      <c r="I1065" s="210"/>
      <c r="J1065" s="210"/>
      <c r="K1065" s="210"/>
      <c r="L1065" s="210"/>
      <c r="M1065" s="210"/>
      <c r="N1065" s="210"/>
      <c r="O1065" s="210"/>
      <c r="P1065" s="210"/>
      <c r="Q1065" s="210"/>
      <c r="R1065" s="210"/>
      <c r="S1065" s="210"/>
      <c r="T1065" s="210"/>
      <c r="U1065" s="210"/>
      <c r="V1065" s="210"/>
      <c r="W1065" s="210"/>
      <c r="X1065" s="210"/>
      <c r="Y1065" s="210"/>
    </row>
    <row r="1066">
      <c r="A1066" s="205" t="s">
        <v>567</v>
      </c>
      <c r="B1066" s="205" t="s">
        <v>5388</v>
      </c>
      <c r="C1066" s="280">
        <v>363.0</v>
      </c>
      <c r="D1066" s="280">
        <v>3.0</v>
      </c>
      <c r="E1066" s="280">
        <v>45.0</v>
      </c>
      <c r="F1066" s="210"/>
      <c r="G1066" s="210"/>
      <c r="H1066" s="210"/>
      <c r="I1066" s="210"/>
      <c r="J1066" s="210"/>
      <c r="K1066" s="210"/>
      <c r="L1066" s="210"/>
      <c r="M1066" s="210"/>
      <c r="N1066" s="210"/>
      <c r="O1066" s="210"/>
      <c r="P1066" s="210"/>
      <c r="Q1066" s="210"/>
      <c r="R1066" s="210"/>
      <c r="S1066" s="210"/>
      <c r="T1066" s="210"/>
      <c r="U1066" s="210"/>
      <c r="V1066" s="210"/>
      <c r="W1066" s="210"/>
      <c r="X1066" s="210"/>
      <c r="Y1066" s="210"/>
    </row>
    <row r="1067">
      <c r="A1067" s="205" t="s">
        <v>567</v>
      </c>
      <c r="B1067" s="205" t="s">
        <v>5391</v>
      </c>
      <c r="C1067" s="280">
        <v>8.0</v>
      </c>
      <c r="D1067" s="280">
        <v>1.0</v>
      </c>
      <c r="E1067" s="280">
        <v>1.0</v>
      </c>
      <c r="F1067" s="210"/>
      <c r="G1067" s="210"/>
      <c r="H1067" s="210"/>
      <c r="I1067" s="210"/>
      <c r="J1067" s="210"/>
      <c r="K1067" s="210"/>
      <c r="L1067" s="210"/>
      <c r="M1067" s="210"/>
      <c r="N1067" s="210"/>
      <c r="O1067" s="210"/>
      <c r="P1067" s="210"/>
      <c r="Q1067" s="210"/>
      <c r="R1067" s="210"/>
      <c r="S1067" s="210"/>
      <c r="T1067" s="210"/>
      <c r="U1067" s="210"/>
      <c r="V1067" s="210"/>
      <c r="W1067" s="210"/>
      <c r="X1067" s="210"/>
      <c r="Y1067" s="210"/>
    </row>
    <row r="1068">
      <c r="A1068" s="205" t="s">
        <v>554</v>
      </c>
      <c r="B1068" s="205" t="s">
        <v>5383</v>
      </c>
      <c r="C1068" s="280">
        <v>6.0</v>
      </c>
      <c r="D1068" s="280">
        <v>1.0</v>
      </c>
      <c r="E1068" s="280">
        <v>1.0</v>
      </c>
      <c r="F1068" s="210"/>
      <c r="G1068" s="210"/>
      <c r="H1068" s="210"/>
      <c r="I1068" s="210"/>
      <c r="J1068" s="210"/>
      <c r="K1068" s="210"/>
      <c r="L1068" s="210"/>
      <c r="M1068" s="210"/>
      <c r="N1068" s="210"/>
      <c r="O1068" s="210"/>
      <c r="P1068" s="210"/>
      <c r="Q1068" s="210"/>
      <c r="R1068" s="210"/>
      <c r="S1068" s="210"/>
      <c r="T1068" s="210"/>
      <c r="U1068" s="210"/>
      <c r="V1068" s="210"/>
      <c r="W1068" s="210"/>
      <c r="X1068" s="210"/>
      <c r="Y1068" s="210"/>
    </row>
    <row r="1069">
      <c r="A1069" s="205" t="s">
        <v>554</v>
      </c>
      <c r="B1069" s="205" t="s">
        <v>5384</v>
      </c>
      <c r="C1069" s="280">
        <v>96.0</v>
      </c>
      <c r="D1069" s="280">
        <v>4.0</v>
      </c>
      <c r="E1069" s="280">
        <v>14.0</v>
      </c>
      <c r="F1069" s="210"/>
      <c r="G1069" s="210"/>
      <c r="H1069" s="210"/>
      <c r="I1069" s="210"/>
      <c r="J1069" s="210"/>
      <c r="K1069" s="210"/>
      <c r="L1069" s="210"/>
      <c r="M1069" s="210"/>
      <c r="N1069" s="210"/>
      <c r="O1069" s="210"/>
      <c r="P1069" s="210"/>
      <c r="Q1069" s="210"/>
      <c r="R1069" s="210"/>
      <c r="S1069" s="210"/>
      <c r="T1069" s="210"/>
      <c r="U1069" s="210"/>
      <c r="V1069" s="210"/>
      <c r="W1069" s="210"/>
      <c r="X1069" s="210"/>
      <c r="Y1069" s="210"/>
    </row>
    <row r="1070">
      <c r="A1070" s="205" t="s">
        <v>554</v>
      </c>
      <c r="B1070" s="205" t="s">
        <v>5385</v>
      </c>
      <c r="C1070" s="280">
        <v>104.0</v>
      </c>
      <c r="D1070" s="280">
        <v>3.0</v>
      </c>
      <c r="E1070" s="280">
        <v>14.0</v>
      </c>
      <c r="F1070" s="210"/>
      <c r="G1070" s="210"/>
      <c r="H1070" s="210"/>
      <c r="I1070" s="210"/>
      <c r="J1070" s="210"/>
      <c r="K1070" s="210"/>
      <c r="L1070" s="210"/>
      <c r="M1070" s="210"/>
      <c r="N1070" s="210"/>
      <c r="O1070" s="210"/>
      <c r="P1070" s="210"/>
      <c r="Q1070" s="210"/>
      <c r="R1070" s="210"/>
      <c r="S1070" s="210"/>
      <c r="T1070" s="210"/>
      <c r="U1070" s="210"/>
      <c r="V1070" s="210"/>
      <c r="W1070" s="210"/>
      <c r="X1070" s="210"/>
      <c r="Y1070" s="210"/>
    </row>
    <row r="1071">
      <c r="A1071" s="205" t="s">
        <v>554</v>
      </c>
      <c r="B1071" s="205" t="s">
        <v>5386</v>
      </c>
      <c r="C1071" s="280">
        <v>20.0</v>
      </c>
      <c r="D1071" s="280">
        <v>3.0</v>
      </c>
      <c r="E1071" s="280">
        <v>4.0</v>
      </c>
      <c r="F1071" s="210"/>
      <c r="G1071" s="210"/>
      <c r="H1071" s="210"/>
      <c r="I1071" s="210"/>
      <c r="J1071" s="210"/>
      <c r="K1071" s="210"/>
      <c r="L1071" s="210"/>
      <c r="M1071" s="210"/>
      <c r="N1071" s="210"/>
      <c r="O1071" s="210"/>
      <c r="P1071" s="210"/>
      <c r="Q1071" s="210"/>
      <c r="R1071" s="210"/>
      <c r="S1071" s="210"/>
      <c r="T1071" s="210"/>
      <c r="U1071" s="210"/>
      <c r="V1071" s="210"/>
      <c r="W1071" s="210"/>
      <c r="X1071" s="210"/>
      <c r="Y1071" s="210"/>
    </row>
    <row r="1072">
      <c r="A1072" s="205" t="s">
        <v>554</v>
      </c>
      <c r="B1072" s="205" t="s">
        <v>5388</v>
      </c>
      <c r="C1072" s="280">
        <v>339.0</v>
      </c>
      <c r="D1072" s="280">
        <v>1.0</v>
      </c>
      <c r="E1072" s="280">
        <v>38.0</v>
      </c>
      <c r="F1072" s="210"/>
      <c r="G1072" s="210"/>
      <c r="H1072" s="210"/>
      <c r="I1072" s="210"/>
      <c r="J1072" s="210"/>
      <c r="K1072" s="210"/>
      <c r="L1072" s="210"/>
      <c r="M1072" s="210"/>
      <c r="N1072" s="210"/>
      <c r="O1072" s="210"/>
      <c r="P1072" s="210"/>
      <c r="Q1072" s="210"/>
      <c r="R1072" s="210"/>
      <c r="S1072" s="210"/>
      <c r="T1072" s="210"/>
      <c r="U1072" s="210"/>
      <c r="V1072" s="210"/>
      <c r="W1072" s="210"/>
      <c r="X1072" s="210"/>
      <c r="Y1072" s="210"/>
    </row>
    <row r="1073">
      <c r="A1073" s="205" t="s">
        <v>554</v>
      </c>
      <c r="B1073" s="205" t="s">
        <v>5391</v>
      </c>
      <c r="C1073" s="280">
        <v>19.0</v>
      </c>
      <c r="D1073" s="280">
        <v>2.0</v>
      </c>
      <c r="E1073" s="280">
        <v>4.0</v>
      </c>
      <c r="F1073" s="210"/>
      <c r="G1073" s="210"/>
      <c r="H1073" s="210"/>
      <c r="I1073" s="210"/>
      <c r="J1073" s="210"/>
      <c r="K1073" s="210"/>
      <c r="L1073" s="210"/>
      <c r="M1073" s="210"/>
      <c r="N1073" s="210"/>
      <c r="O1073" s="210"/>
      <c r="P1073" s="210"/>
      <c r="Q1073" s="210"/>
      <c r="R1073" s="210"/>
      <c r="S1073" s="210"/>
      <c r="T1073" s="210"/>
      <c r="U1073" s="210"/>
      <c r="V1073" s="210"/>
      <c r="W1073" s="210"/>
      <c r="X1073" s="210"/>
      <c r="Y1073" s="210"/>
    </row>
    <row r="1074">
      <c r="A1074" s="205" t="s">
        <v>554</v>
      </c>
      <c r="B1074" s="205" t="s">
        <v>5392</v>
      </c>
      <c r="C1074" s="280">
        <v>11.0</v>
      </c>
      <c r="D1074" s="280">
        <v>1.0</v>
      </c>
      <c r="E1074" s="280">
        <v>3.0</v>
      </c>
      <c r="F1074" s="210"/>
      <c r="G1074" s="210"/>
      <c r="H1074" s="210"/>
      <c r="I1074" s="210"/>
      <c r="J1074" s="210"/>
      <c r="K1074" s="210"/>
      <c r="L1074" s="210"/>
      <c r="M1074" s="210"/>
      <c r="N1074" s="210"/>
      <c r="O1074" s="210"/>
      <c r="P1074" s="210"/>
      <c r="Q1074" s="210"/>
      <c r="R1074" s="210"/>
      <c r="S1074" s="210"/>
      <c r="T1074" s="210"/>
      <c r="U1074" s="210"/>
      <c r="V1074" s="210"/>
      <c r="W1074" s="210"/>
      <c r="X1074" s="210"/>
      <c r="Y1074" s="210"/>
    </row>
    <row r="1075">
      <c r="A1075" s="205" t="s">
        <v>554</v>
      </c>
      <c r="B1075" s="205" t="s">
        <v>5389</v>
      </c>
      <c r="C1075" s="280">
        <v>75.0</v>
      </c>
      <c r="D1075" s="280">
        <v>2.0</v>
      </c>
      <c r="E1075" s="280">
        <v>6.0</v>
      </c>
      <c r="F1075" s="210"/>
      <c r="G1075" s="210"/>
      <c r="H1075" s="210"/>
      <c r="I1075" s="210"/>
      <c r="J1075" s="210"/>
      <c r="K1075" s="210"/>
      <c r="L1075" s="210"/>
      <c r="M1075" s="210"/>
      <c r="N1075" s="210"/>
      <c r="O1075" s="210"/>
      <c r="P1075" s="210"/>
      <c r="Q1075" s="210"/>
      <c r="R1075" s="210"/>
      <c r="S1075" s="210"/>
      <c r="T1075" s="210"/>
      <c r="U1075" s="210"/>
      <c r="V1075" s="210"/>
      <c r="W1075" s="210"/>
      <c r="X1075" s="210"/>
      <c r="Y1075" s="210"/>
    </row>
    <row r="1076">
      <c r="A1076" s="205" t="s">
        <v>554</v>
      </c>
      <c r="B1076" s="205" t="s">
        <v>5390</v>
      </c>
      <c r="C1076" s="280">
        <v>82.0</v>
      </c>
      <c r="D1076" s="280">
        <v>3.0</v>
      </c>
      <c r="E1076" s="280">
        <v>13.0</v>
      </c>
      <c r="F1076" s="210"/>
      <c r="G1076" s="210"/>
      <c r="H1076" s="210"/>
      <c r="I1076" s="210"/>
      <c r="J1076" s="210"/>
      <c r="K1076" s="210"/>
      <c r="L1076" s="210"/>
      <c r="M1076" s="210"/>
      <c r="N1076" s="210"/>
      <c r="O1076" s="210"/>
      <c r="P1076" s="210"/>
      <c r="Q1076" s="210"/>
      <c r="R1076" s="210"/>
      <c r="S1076" s="210"/>
      <c r="T1076" s="210"/>
      <c r="U1076" s="210"/>
      <c r="V1076" s="210"/>
      <c r="W1076" s="210"/>
      <c r="X1076" s="210"/>
      <c r="Y1076" s="210"/>
    </row>
    <row r="1077">
      <c r="A1077" s="205" t="s">
        <v>312</v>
      </c>
      <c r="B1077" s="205" t="s">
        <v>5384</v>
      </c>
      <c r="C1077" s="280">
        <v>18.0</v>
      </c>
      <c r="D1077" s="280">
        <v>1.0</v>
      </c>
      <c r="E1077" s="280">
        <v>2.0</v>
      </c>
      <c r="F1077" s="210"/>
      <c r="G1077" s="210"/>
      <c r="H1077" s="210"/>
      <c r="I1077" s="210"/>
      <c r="J1077" s="210"/>
      <c r="K1077" s="210"/>
      <c r="L1077" s="210"/>
      <c r="M1077" s="210"/>
      <c r="N1077" s="210"/>
      <c r="O1077" s="210"/>
      <c r="P1077" s="210"/>
      <c r="Q1077" s="210"/>
      <c r="R1077" s="210"/>
      <c r="S1077" s="210"/>
      <c r="T1077" s="210"/>
      <c r="U1077" s="210"/>
      <c r="V1077" s="210"/>
      <c r="W1077" s="210"/>
      <c r="X1077" s="210"/>
      <c r="Y1077" s="210"/>
    </row>
    <row r="1078">
      <c r="A1078" s="205" t="s">
        <v>312</v>
      </c>
      <c r="B1078" s="205" t="s">
        <v>5387</v>
      </c>
      <c r="C1078" s="280">
        <v>83.0</v>
      </c>
      <c r="D1078" s="280">
        <v>2.0</v>
      </c>
      <c r="E1078" s="280">
        <v>9.0</v>
      </c>
      <c r="F1078" s="210"/>
      <c r="G1078" s="210"/>
      <c r="H1078" s="210"/>
      <c r="I1078" s="210"/>
      <c r="J1078" s="210"/>
      <c r="K1078" s="210"/>
      <c r="L1078" s="210"/>
      <c r="M1078" s="210"/>
      <c r="N1078" s="210"/>
      <c r="O1078" s="210"/>
      <c r="P1078" s="210"/>
      <c r="Q1078" s="210"/>
      <c r="R1078" s="210"/>
      <c r="S1078" s="210"/>
      <c r="T1078" s="210"/>
      <c r="U1078" s="210"/>
      <c r="V1078" s="210"/>
      <c r="W1078" s="210"/>
      <c r="X1078" s="210"/>
      <c r="Y1078" s="210"/>
    </row>
    <row r="1079">
      <c r="A1079" s="205" t="s">
        <v>652</v>
      </c>
      <c r="B1079" s="205" t="s">
        <v>5383</v>
      </c>
      <c r="C1079" s="280">
        <v>3.0</v>
      </c>
      <c r="D1079" s="280">
        <v>1.0</v>
      </c>
      <c r="E1079" s="280">
        <v>1.0</v>
      </c>
      <c r="F1079" s="210"/>
      <c r="G1079" s="210"/>
      <c r="H1079" s="210"/>
      <c r="I1079" s="210"/>
      <c r="J1079" s="210"/>
      <c r="K1079" s="210"/>
      <c r="L1079" s="210"/>
      <c r="M1079" s="210"/>
      <c r="N1079" s="210"/>
      <c r="O1079" s="210"/>
      <c r="P1079" s="210"/>
      <c r="Q1079" s="210"/>
      <c r="R1079" s="210"/>
      <c r="S1079" s="210"/>
      <c r="T1079" s="210"/>
      <c r="U1079" s="210"/>
      <c r="V1079" s="210"/>
      <c r="W1079" s="210"/>
      <c r="X1079" s="210"/>
      <c r="Y1079" s="210"/>
    </row>
    <row r="1080">
      <c r="A1080" s="205" t="s">
        <v>652</v>
      </c>
      <c r="B1080" s="205" t="s">
        <v>5384</v>
      </c>
      <c r="C1080" s="280">
        <v>23.0</v>
      </c>
      <c r="D1080" s="280">
        <v>6.0</v>
      </c>
      <c r="E1080" s="280">
        <v>6.0</v>
      </c>
      <c r="F1080" s="210"/>
      <c r="G1080" s="210"/>
      <c r="H1080" s="210"/>
      <c r="I1080" s="210"/>
      <c r="J1080" s="210"/>
      <c r="K1080" s="210"/>
      <c r="L1080" s="210"/>
      <c r="M1080" s="210"/>
      <c r="N1080" s="210"/>
      <c r="O1080" s="210"/>
      <c r="P1080" s="210"/>
      <c r="Q1080" s="210"/>
      <c r="R1080" s="210"/>
      <c r="S1080" s="210"/>
      <c r="T1080" s="210"/>
      <c r="U1080" s="210"/>
      <c r="V1080" s="210"/>
      <c r="W1080" s="210"/>
      <c r="X1080" s="210"/>
      <c r="Y1080" s="210"/>
    </row>
    <row r="1081">
      <c r="A1081" s="205" t="s">
        <v>652</v>
      </c>
      <c r="B1081" s="205" t="s">
        <v>5385</v>
      </c>
      <c r="C1081" s="280">
        <v>69.0</v>
      </c>
      <c r="D1081" s="280">
        <v>3.0</v>
      </c>
      <c r="E1081" s="280">
        <v>12.0</v>
      </c>
      <c r="F1081" s="210"/>
      <c r="G1081" s="210"/>
      <c r="H1081" s="210"/>
      <c r="I1081" s="210"/>
      <c r="J1081" s="210"/>
      <c r="K1081" s="210"/>
      <c r="L1081" s="210"/>
      <c r="M1081" s="210"/>
      <c r="N1081" s="210"/>
      <c r="O1081" s="210"/>
      <c r="P1081" s="210"/>
      <c r="Q1081" s="210"/>
      <c r="R1081" s="210"/>
      <c r="S1081" s="210"/>
      <c r="T1081" s="210"/>
      <c r="U1081" s="210"/>
      <c r="V1081" s="210"/>
      <c r="W1081" s="210"/>
      <c r="X1081" s="210"/>
      <c r="Y1081" s="210"/>
    </row>
    <row r="1082">
      <c r="A1082" s="205" t="s">
        <v>652</v>
      </c>
      <c r="B1082" s="205" t="s">
        <v>5386</v>
      </c>
      <c r="C1082" s="280">
        <v>23.0</v>
      </c>
      <c r="D1082" s="280">
        <v>1.0</v>
      </c>
      <c r="E1082" s="280">
        <v>2.0</v>
      </c>
      <c r="F1082" s="210"/>
      <c r="G1082" s="210"/>
      <c r="H1082" s="210"/>
      <c r="I1082" s="210"/>
      <c r="J1082" s="210"/>
      <c r="K1082" s="210"/>
      <c r="L1082" s="210"/>
      <c r="M1082" s="210"/>
      <c r="N1082" s="210"/>
      <c r="O1082" s="210"/>
      <c r="P1082" s="210"/>
      <c r="Q1082" s="210"/>
      <c r="R1082" s="210"/>
      <c r="S1082" s="210"/>
      <c r="T1082" s="210"/>
      <c r="U1082" s="210"/>
      <c r="V1082" s="210"/>
      <c r="W1082" s="210"/>
      <c r="X1082" s="210"/>
      <c r="Y1082" s="210"/>
    </row>
    <row r="1083">
      <c r="A1083" s="205" t="s">
        <v>652</v>
      </c>
      <c r="B1083" s="205" t="s">
        <v>5387</v>
      </c>
      <c r="C1083" s="280">
        <v>19.0</v>
      </c>
      <c r="D1083" s="280">
        <v>1.0</v>
      </c>
      <c r="E1083" s="280">
        <v>6.0</v>
      </c>
      <c r="F1083" s="210"/>
      <c r="G1083" s="210"/>
      <c r="H1083" s="210"/>
      <c r="I1083" s="210"/>
      <c r="J1083" s="210"/>
      <c r="K1083" s="210"/>
      <c r="L1083" s="210"/>
      <c r="M1083" s="210"/>
      <c r="N1083" s="210"/>
      <c r="O1083" s="210"/>
      <c r="P1083" s="210"/>
      <c r="Q1083" s="210"/>
      <c r="R1083" s="210"/>
      <c r="S1083" s="210"/>
      <c r="T1083" s="210"/>
      <c r="U1083" s="210"/>
      <c r="V1083" s="210"/>
      <c r="W1083" s="210"/>
      <c r="X1083" s="210"/>
      <c r="Y1083" s="210"/>
    </row>
    <row r="1084">
      <c r="A1084" s="205" t="s">
        <v>652</v>
      </c>
      <c r="B1084" s="205" t="s">
        <v>5388</v>
      </c>
      <c r="C1084" s="280">
        <v>42.0</v>
      </c>
      <c r="D1084" s="280">
        <v>1.0</v>
      </c>
      <c r="E1084" s="280">
        <v>10.0</v>
      </c>
      <c r="F1084" s="210"/>
      <c r="G1084" s="210"/>
      <c r="H1084" s="210"/>
      <c r="I1084" s="210"/>
      <c r="J1084" s="210"/>
      <c r="K1084" s="210"/>
      <c r="L1084" s="210"/>
      <c r="M1084" s="210"/>
      <c r="N1084" s="210"/>
      <c r="O1084" s="210"/>
      <c r="P1084" s="210"/>
      <c r="Q1084" s="210"/>
      <c r="R1084" s="210"/>
      <c r="S1084" s="210"/>
      <c r="T1084" s="210"/>
      <c r="U1084" s="210"/>
      <c r="V1084" s="210"/>
      <c r="W1084" s="210"/>
      <c r="X1084" s="210"/>
      <c r="Y1084" s="210"/>
    </row>
    <row r="1085">
      <c r="A1085" s="205" t="s">
        <v>456</v>
      </c>
      <c r="B1085" s="205" t="s">
        <v>5384</v>
      </c>
      <c r="C1085" s="280">
        <v>19.0</v>
      </c>
      <c r="D1085" s="280">
        <v>2.0</v>
      </c>
      <c r="E1085" s="280">
        <v>4.0</v>
      </c>
      <c r="F1085" s="210"/>
      <c r="G1085" s="210"/>
      <c r="H1085" s="210"/>
      <c r="I1085" s="210"/>
      <c r="J1085" s="210"/>
      <c r="K1085" s="210"/>
      <c r="L1085" s="210"/>
      <c r="M1085" s="210"/>
      <c r="N1085" s="210"/>
      <c r="O1085" s="210"/>
      <c r="P1085" s="210"/>
      <c r="Q1085" s="210"/>
      <c r="R1085" s="210"/>
      <c r="S1085" s="210"/>
      <c r="T1085" s="210"/>
      <c r="U1085" s="210"/>
      <c r="V1085" s="210"/>
      <c r="W1085" s="210"/>
      <c r="X1085" s="210"/>
      <c r="Y1085" s="210"/>
    </row>
    <row r="1086">
      <c r="A1086" s="205" t="s">
        <v>456</v>
      </c>
      <c r="B1086" s="205" t="s">
        <v>5385</v>
      </c>
      <c r="C1086" s="280">
        <v>53.0</v>
      </c>
      <c r="D1086" s="280">
        <v>1.0</v>
      </c>
      <c r="E1086" s="280">
        <v>10.0</v>
      </c>
      <c r="F1086" s="210"/>
      <c r="G1086" s="210"/>
      <c r="H1086" s="210"/>
      <c r="I1086" s="210"/>
      <c r="J1086" s="210"/>
      <c r="K1086" s="210"/>
      <c r="L1086" s="210"/>
      <c r="M1086" s="210"/>
      <c r="N1086" s="210"/>
      <c r="O1086" s="210"/>
      <c r="P1086" s="210"/>
      <c r="Q1086" s="210"/>
      <c r="R1086" s="210"/>
      <c r="S1086" s="210"/>
      <c r="T1086" s="210"/>
      <c r="U1086" s="210"/>
      <c r="V1086" s="210"/>
      <c r="W1086" s="210"/>
      <c r="X1086" s="210"/>
      <c r="Y1086" s="210"/>
    </row>
    <row r="1087">
      <c r="A1087" s="205" t="s">
        <v>456</v>
      </c>
      <c r="B1087" s="205" t="s">
        <v>5387</v>
      </c>
      <c r="C1087" s="280">
        <v>5.0</v>
      </c>
      <c r="D1087" s="280">
        <v>1.0</v>
      </c>
      <c r="E1087" s="280">
        <v>1.0</v>
      </c>
      <c r="F1087" s="210"/>
      <c r="G1087" s="210"/>
      <c r="H1087" s="210"/>
      <c r="I1087" s="210"/>
      <c r="J1087" s="210"/>
      <c r="K1087" s="210"/>
      <c r="L1087" s="210"/>
      <c r="M1087" s="210"/>
      <c r="N1087" s="210"/>
      <c r="O1087" s="210"/>
      <c r="P1087" s="210"/>
      <c r="Q1087" s="210"/>
      <c r="R1087" s="210"/>
      <c r="S1087" s="210"/>
      <c r="T1087" s="210"/>
      <c r="U1087" s="210"/>
      <c r="V1087" s="210"/>
      <c r="W1087" s="210"/>
      <c r="X1087" s="210"/>
      <c r="Y1087" s="210"/>
    </row>
    <row r="1088">
      <c r="A1088" s="205" t="s">
        <v>456</v>
      </c>
      <c r="B1088" s="205" t="s">
        <v>5388</v>
      </c>
      <c r="C1088" s="280">
        <v>29.0</v>
      </c>
      <c r="D1088" s="280">
        <v>1.0</v>
      </c>
      <c r="E1088" s="280">
        <v>5.0</v>
      </c>
      <c r="F1088" s="210"/>
      <c r="G1088" s="210"/>
      <c r="H1088" s="210"/>
      <c r="I1088" s="210"/>
      <c r="J1088" s="210"/>
      <c r="K1088" s="210"/>
      <c r="L1088" s="210"/>
      <c r="M1088" s="210"/>
      <c r="N1088" s="210"/>
      <c r="O1088" s="210"/>
      <c r="P1088" s="210"/>
      <c r="Q1088" s="210"/>
      <c r="R1088" s="210"/>
      <c r="S1088" s="210"/>
      <c r="T1088" s="210"/>
      <c r="U1088" s="210"/>
      <c r="V1088" s="210"/>
      <c r="W1088" s="210"/>
      <c r="X1088" s="210"/>
      <c r="Y1088" s="210"/>
    </row>
    <row r="1089">
      <c r="A1089" s="205" t="s">
        <v>456</v>
      </c>
      <c r="B1089" s="205" t="s">
        <v>5391</v>
      </c>
      <c r="C1089" s="280">
        <v>73.0</v>
      </c>
      <c r="D1089" s="280">
        <v>1.0</v>
      </c>
      <c r="E1089" s="280">
        <v>12.0</v>
      </c>
      <c r="F1089" s="210"/>
      <c r="G1089" s="210"/>
      <c r="H1089" s="210"/>
      <c r="I1089" s="210"/>
      <c r="J1089" s="210"/>
      <c r="K1089" s="210"/>
      <c r="L1089" s="210"/>
      <c r="M1089" s="210"/>
      <c r="N1089" s="210"/>
      <c r="O1089" s="210"/>
      <c r="P1089" s="210"/>
      <c r="Q1089" s="210"/>
      <c r="R1089" s="210"/>
      <c r="S1089" s="210"/>
      <c r="T1089" s="210"/>
      <c r="U1089" s="210"/>
      <c r="V1089" s="210"/>
      <c r="W1089" s="210"/>
      <c r="X1089" s="210"/>
      <c r="Y1089" s="210"/>
    </row>
    <row r="1090">
      <c r="A1090" s="205" t="s">
        <v>325</v>
      </c>
      <c r="B1090" s="205" t="s">
        <v>5384</v>
      </c>
      <c r="C1090" s="280">
        <v>41.0</v>
      </c>
      <c r="D1090" s="280">
        <v>1.0</v>
      </c>
      <c r="E1090" s="280">
        <v>7.0</v>
      </c>
      <c r="F1090" s="210"/>
      <c r="G1090" s="210"/>
      <c r="H1090" s="210"/>
      <c r="I1090" s="210"/>
      <c r="J1090" s="210"/>
      <c r="K1090" s="210"/>
      <c r="L1090" s="210"/>
      <c r="M1090" s="210"/>
      <c r="N1090" s="210"/>
      <c r="O1090" s="210"/>
      <c r="P1090" s="210"/>
      <c r="Q1090" s="210"/>
      <c r="R1090" s="210"/>
      <c r="S1090" s="210"/>
      <c r="T1090" s="210"/>
      <c r="U1090" s="210"/>
      <c r="V1090" s="210"/>
      <c r="W1090" s="210"/>
      <c r="X1090" s="210"/>
      <c r="Y1090" s="210"/>
    </row>
    <row r="1091">
      <c r="A1091" s="205" t="s">
        <v>391</v>
      </c>
      <c r="B1091" s="205" t="s">
        <v>5384</v>
      </c>
      <c r="C1091" s="280">
        <v>14.0</v>
      </c>
      <c r="D1091" s="280">
        <v>2.0</v>
      </c>
      <c r="E1091" s="280">
        <v>4.0</v>
      </c>
      <c r="F1091" s="210"/>
      <c r="G1091" s="210"/>
      <c r="H1091" s="210"/>
      <c r="I1091" s="210"/>
      <c r="J1091" s="210"/>
      <c r="K1091" s="210"/>
      <c r="L1091" s="210"/>
      <c r="M1091" s="210"/>
      <c r="N1091" s="210"/>
      <c r="O1091" s="210"/>
      <c r="P1091" s="210"/>
      <c r="Q1091" s="210"/>
      <c r="R1091" s="210"/>
      <c r="S1091" s="210"/>
      <c r="T1091" s="210"/>
      <c r="U1091" s="210"/>
      <c r="V1091" s="210"/>
      <c r="W1091" s="210"/>
      <c r="X1091" s="210"/>
      <c r="Y1091" s="210"/>
    </row>
    <row r="1092">
      <c r="A1092" s="205" t="s">
        <v>391</v>
      </c>
      <c r="B1092" s="205" t="s">
        <v>5385</v>
      </c>
      <c r="C1092" s="280">
        <v>18.0</v>
      </c>
      <c r="D1092" s="280">
        <v>1.0</v>
      </c>
      <c r="E1092" s="280">
        <v>3.0</v>
      </c>
      <c r="F1092" s="210"/>
      <c r="G1092" s="210"/>
      <c r="H1092" s="210"/>
      <c r="I1092" s="210"/>
      <c r="J1092" s="210"/>
      <c r="K1092" s="210"/>
      <c r="L1092" s="210"/>
      <c r="M1092" s="210"/>
      <c r="N1092" s="210"/>
      <c r="O1092" s="210"/>
      <c r="P1092" s="210"/>
      <c r="Q1092" s="210"/>
      <c r="R1092" s="210"/>
      <c r="S1092" s="210"/>
      <c r="T1092" s="210"/>
      <c r="U1092" s="210"/>
      <c r="V1092" s="210"/>
      <c r="W1092" s="210"/>
      <c r="X1092" s="210"/>
      <c r="Y1092" s="210"/>
    </row>
    <row r="1093">
      <c r="A1093" s="205" t="s">
        <v>391</v>
      </c>
      <c r="B1093" s="205" t="s">
        <v>5386</v>
      </c>
      <c r="C1093" s="280">
        <v>15.0</v>
      </c>
      <c r="D1093" s="280">
        <v>1.0</v>
      </c>
      <c r="E1093" s="280">
        <v>11.0</v>
      </c>
      <c r="F1093" s="210"/>
      <c r="G1093" s="210"/>
      <c r="H1093" s="210"/>
      <c r="I1093" s="210"/>
      <c r="J1093" s="210"/>
      <c r="K1093" s="210"/>
      <c r="L1093" s="210"/>
      <c r="M1093" s="210"/>
      <c r="N1093" s="210"/>
      <c r="O1093" s="210"/>
      <c r="P1093" s="210"/>
      <c r="Q1093" s="210"/>
      <c r="R1093" s="210"/>
      <c r="S1093" s="210"/>
      <c r="T1093" s="210"/>
      <c r="U1093" s="210"/>
      <c r="V1093" s="210"/>
      <c r="W1093" s="210"/>
      <c r="X1093" s="210"/>
      <c r="Y1093" s="210"/>
    </row>
    <row r="1094">
      <c r="A1094" s="205" t="s">
        <v>391</v>
      </c>
      <c r="B1094" s="205" t="s">
        <v>5387</v>
      </c>
      <c r="C1094" s="280">
        <v>39.0</v>
      </c>
      <c r="D1094" s="280">
        <v>2.0</v>
      </c>
      <c r="E1094" s="280">
        <v>11.0</v>
      </c>
      <c r="F1094" s="210"/>
      <c r="G1094" s="210"/>
      <c r="H1094" s="210"/>
      <c r="I1094" s="210"/>
      <c r="J1094" s="210"/>
      <c r="K1094" s="210"/>
      <c r="L1094" s="210"/>
      <c r="M1094" s="210"/>
      <c r="N1094" s="210"/>
      <c r="O1094" s="210"/>
      <c r="P1094" s="210"/>
      <c r="Q1094" s="210"/>
      <c r="R1094" s="210"/>
      <c r="S1094" s="210"/>
      <c r="T1094" s="210"/>
      <c r="U1094" s="210"/>
      <c r="V1094" s="210"/>
      <c r="W1094" s="210"/>
      <c r="X1094" s="210"/>
      <c r="Y1094" s="210"/>
    </row>
    <row r="1095">
      <c r="A1095" s="205" t="s">
        <v>391</v>
      </c>
      <c r="B1095" s="205" t="s">
        <v>5388</v>
      </c>
      <c r="C1095" s="280">
        <v>14.0</v>
      </c>
      <c r="D1095" s="280">
        <v>1.0</v>
      </c>
      <c r="E1095" s="280">
        <v>0.0</v>
      </c>
      <c r="F1095" s="210"/>
      <c r="G1095" s="210"/>
      <c r="H1095" s="210"/>
      <c r="I1095" s="210"/>
      <c r="J1095" s="210"/>
      <c r="K1095" s="210"/>
      <c r="L1095" s="210"/>
      <c r="M1095" s="210"/>
      <c r="N1095" s="210"/>
      <c r="O1095" s="210"/>
      <c r="P1095" s="210"/>
      <c r="Q1095" s="210"/>
      <c r="R1095" s="210"/>
      <c r="S1095" s="210"/>
      <c r="T1095" s="210"/>
      <c r="U1095" s="210"/>
      <c r="V1095" s="210"/>
      <c r="W1095" s="210"/>
      <c r="X1095" s="210"/>
      <c r="Y1095" s="210"/>
    </row>
    <row r="1096">
      <c r="A1096" s="205" t="s">
        <v>391</v>
      </c>
      <c r="B1096" s="205" t="s">
        <v>5391</v>
      </c>
      <c r="C1096" s="280">
        <v>3.0</v>
      </c>
      <c r="D1096" s="280">
        <v>1.0</v>
      </c>
      <c r="E1096" s="280">
        <v>2.0</v>
      </c>
      <c r="F1096" s="210"/>
      <c r="G1096" s="210"/>
      <c r="H1096" s="210"/>
      <c r="I1096" s="210"/>
      <c r="J1096" s="210"/>
      <c r="K1096" s="210"/>
      <c r="L1096" s="210"/>
      <c r="M1096" s="210"/>
      <c r="N1096" s="210"/>
      <c r="O1096" s="210"/>
      <c r="P1096" s="210"/>
      <c r="Q1096" s="210"/>
      <c r="R1096" s="210"/>
      <c r="S1096" s="210"/>
      <c r="T1096" s="210"/>
      <c r="U1096" s="210"/>
      <c r="V1096" s="210"/>
      <c r="W1096" s="210"/>
      <c r="X1096" s="210"/>
      <c r="Y1096" s="210"/>
    </row>
    <row r="1097">
      <c r="A1097" s="205" t="s">
        <v>815</v>
      </c>
      <c r="B1097" s="205" t="s">
        <v>5385</v>
      </c>
      <c r="C1097" s="280">
        <v>68.0</v>
      </c>
      <c r="D1097" s="280">
        <v>1.0</v>
      </c>
      <c r="E1097" s="280">
        <v>8.0</v>
      </c>
      <c r="F1097" s="210"/>
      <c r="G1097" s="210"/>
      <c r="H1097" s="210"/>
      <c r="I1097" s="210"/>
      <c r="J1097" s="210"/>
      <c r="K1097" s="210"/>
      <c r="L1097" s="210"/>
      <c r="M1097" s="210"/>
      <c r="N1097" s="210"/>
      <c r="O1097" s="210"/>
      <c r="P1097" s="210"/>
      <c r="Q1097" s="210"/>
      <c r="R1097" s="210"/>
      <c r="S1097" s="210"/>
      <c r="T1097" s="210"/>
      <c r="U1097" s="210"/>
      <c r="V1097" s="210"/>
      <c r="W1097" s="210"/>
      <c r="X1097" s="210"/>
      <c r="Y1097" s="210"/>
    </row>
    <row r="1098">
      <c r="A1098" s="205" t="s">
        <v>815</v>
      </c>
      <c r="B1098" s="205" t="s">
        <v>5386</v>
      </c>
      <c r="C1098" s="280">
        <v>6.0</v>
      </c>
      <c r="D1098" s="280">
        <v>1.0</v>
      </c>
      <c r="E1098" s="280">
        <v>2.0</v>
      </c>
      <c r="F1098" s="210"/>
      <c r="G1098" s="210"/>
      <c r="H1098" s="210"/>
      <c r="I1098" s="210"/>
      <c r="J1098" s="210"/>
      <c r="K1098" s="210"/>
      <c r="L1098" s="210"/>
      <c r="M1098" s="210"/>
      <c r="N1098" s="210"/>
      <c r="O1098" s="210"/>
      <c r="P1098" s="210"/>
      <c r="Q1098" s="210"/>
      <c r="R1098" s="210"/>
      <c r="S1098" s="210"/>
      <c r="T1098" s="210"/>
      <c r="U1098" s="210"/>
      <c r="V1098" s="210"/>
      <c r="W1098" s="210"/>
      <c r="X1098" s="210"/>
      <c r="Y1098" s="210"/>
    </row>
    <row r="1099">
      <c r="A1099" s="205" t="s">
        <v>815</v>
      </c>
      <c r="B1099" s="205" t="s">
        <v>5387</v>
      </c>
      <c r="C1099" s="280">
        <v>33.0</v>
      </c>
      <c r="D1099" s="280">
        <v>3.0</v>
      </c>
      <c r="E1099" s="280">
        <v>4.0</v>
      </c>
      <c r="F1099" s="210"/>
      <c r="G1099" s="210"/>
      <c r="H1099" s="210"/>
      <c r="I1099" s="210"/>
      <c r="J1099" s="210"/>
      <c r="K1099" s="210"/>
      <c r="L1099" s="210"/>
      <c r="M1099" s="210"/>
      <c r="N1099" s="210"/>
      <c r="O1099" s="210"/>
      <c r="P1099" s="210"/>
      <c r="Q1099" s="210"/>
      <c r="R1099" s="210"/>
      <c r="S1099" s="210"/>
      <c r="T1099" s="210"/>
      <c r="U1099" s="210"/>
      <c r="V1099" s="210"/>
      <c r="W1099" s="210"/>
      <c r="X1099" s="210"/>
      <c r="Y1099" s="210"/>
    </row>
    <row r="1100">
      <c r="A1100" s="205" t="s">
        <v>815</v>
      </c>
      <c r="B1100" s="205" t="s">
        <v>5388</v>
      </c>
      <c r="C1100" s="280">
        <v>158.0</v>
      </c>
      <c r="D1100" s="280">
        <v>4.0</v>
      </c>
      <c r="E1100" s="280">
        <v>7.0</v>
      </c>
      <c r="F1100" s="210"/>
      <c r="G1100" s="210"/>
      <c r="H1100" s="210"/>
      <c r="I1100" s="210"/>
      <c r="J1100" s="210"/>
      <c r="K1100" s="210"/>
      <c r="L1100" s="210"/>
      <c r="M1100" s="210"/>
      <c r="N1100" s="210"/>
      <c r="O1100" s="210"/>
      <c r="P1100" s="210"/>
      <c r="Q1100" s="210"/>
      <c r="R1100" s="210"/>
      <c r="S1100" s="210"/>
      <c r="T1100" s="210"/>
      <c r="U1100" s="210"/>
      <c r="V1100" s="210"/>
      <c r="W1100" s="210"/>
      <c r="X1100" s="210"/>
      <c r="Y1100" s="210"/>
    </row>
    <row r="1101">
      <c r="A1101" s="205" t="s">
        <v>815</v>
      </c>
      <c r="B1101" s="205" t="s">
        <v>5391</v>
      </c>
      <c r="C1101" s="280">
        <v>7.0</v>
      </c>
      <c r="D1101" s="280">
        <v>1.0</v>
      </c>
      <c r="E1101" s="280">
        <v>2.0</v>
      </c>
      <c r="F1101" s="210"/>
      <c r="G1101" s="210"/>
      <c r="H1101" s="210"/>
      <c r="I1101" s="210"/>
      <c r="J1101" s="210"/>
      <c r="K1101" s="210"/>
      <c r="L1101" s="210"/>
      <c r="M1101" s="210"/>
      <c r="N1101" s="210"/>
      <c r="O1101" s="210"/>
      <c r="P1101" s="210"/>
      <c r="Q1101" s="210"/>
      <c r="R1101" s="210"/>
      <c r="S1101" s="210"/>
      <c r="T1101" s="210"/>
      <c r="U1101" s="210"/>
      <c r="V1101" s="210"/>
      <c r="W1101" s="210"/>
      <c r="X1101" s="210"/>
      <c r="Y1101" s="210"/>
    </row>
    <row r="1102">
      <c r="A1102" s="205" t="s">
        <v>815</v>
      </c>
      <c r="B1102" s="205" t="s">
        <v>5392</v>
      </c>
      <c r="C1102" s="280">
        <v>26.0</v>
      </c>
      <c r="D1102" s="280">
        <v>2.0</v>
      </c>
      <c r="E1102" s="280">
        <v>6.0</v>
      </c>
      <c r="F1102" s="210"/>
      <c r="G1102" s="210"/>
      <c r="H1102" s="210"/>
      <c r="I1102" s="210"/>
      <c r="J1102" s="210"/>
      <c r="K1102" s="210"/>
      <c r="L1102" s="210"/>
      <c r="M1102" s="210"/>
      <c r="N1102" s="210"/>
      <c r="O1102" s="210"/>
      <c r="P1102" s="210"/>
      <c r="Q1102" s="210"/>
      <c r="R1102" s="210"/>
      <c r="S1102" s="210"/>
      <c r="T1102" s="210"/>
      <c r="U1102" s="210"/>
      <c r="V1102" s="210"/>
      <c r="W1102" s="210"/>
      <c r="X1102" s="210"/>
      <c r="Y1102" s="210"/>
    </row>
    <row r="1103">
      <c r="A1103" s="205" t="s">
        <v>815</v>
      </c>
      <c r="B1103" s="205" t="s">
        <v>5389</v>
      </c>
      <c r="C1103" s="280">
        <v>18.0</v>
      </c>
      <c r="D1103" s="280">
        <v>1.0</v>
      </c>
      <c r="E1103" s="280">
        <v>2.0</v>
      </c>
      <c r="F1103" s="210"/>
      <c r="G1103" s="210"/>
      <c r="H1103" s="210"/>
      <c r="I1103" s="210"/>
      <c r="J1103" s="210"/>
      <c r="K1103" s="210"/>
      <c r="L1103" s="210"/>
      <c r="M1103" s="210"/>
      <c r="N1103" s="210"/>
      <c r="O1103" s="210"/>
      <c r="P1103" s="210"/>
      <c r="Q1103" s="210"/>
      <c r="R1103" s="210"/>
      <c r="S1103" s="210"/>
      <c r="T1103" s="210"/>
      <c r="U1103" s="210"/>
      <c r="V1103" s="210"/>
      <c r="W1103" s="210"/>
      <c r="X1103" s="210"/>
      <c r="Y1103" s="210"/>
    </row>
    <row r="1104">
      <c r="A1104" s="205" t="s">
        <v>627</v>
      </c>
      <c r="B1104" s="205" t="s">
        <v>5386</v>
      </c>
      <c r="C1104" s="280">
        <v>8.0</v>
      </c>
      <c r="D1104" s="280">
        <v>1.0</v>
      </c>
      <c r="E1104" s="280">
        <v>1.0</v>
      </c>
      <c r="F1104" s="210"/>
      <c r="G1104" s="210"/>
      <c r="H1104" s="210"/>
      <c r="I1104" s="210"/>
      <c r="J1104" s="210"/>
      <c r="K1104" s="210"/>
      <c r="L1104" s="210"/>
      <c r="M1104" s="210"/>
      <c r="N1104" s="210"/>
      <c r="O1104" s="210"/>
      <c r="P1104" s="210"/>
      <c r="Q1104" s="210"/>
      <c r="R1104" s="210"/>
      <c r="S1104" s="210"/>
      <c r="T1104" s="210"/>
      <c r="U1104" s="210"/>
      <c r="V1104" s="210"/>
      <c r="W1104" s="210"/>
      <c r="X1104" s="210"/>
      <c r="Y1104" s="210"/>
    </row>
    <row r="1105">
      <c r="A1105" s="205" t="s">
        <v>627</v>
      </c>
      <c r="B1105" s="205" t="s">
        <v>5391</v>
      </c>
      <c r="C1105" s="280">
        <v>13.0</v>
      </c>
      <c r="D1105" s="280">
        <v>1.0</v>
      </c>
      <c r="E1105" s="280">
        <v>2.0</v>
      </c>
      <c r="F1105" s="210"/>
      <c r="G1105" s="210"/>
      <c r="H1105" s="210"/>
      <c r="I1105" s="210"/>
      <c r="J1105" s="210"/>
      <c r="K1105" s="210"/>
      <c r="L1105" s="210"/>
      <c r="M1105" s="210"/>
      <c r="N1105" s="210"/>
      <c r="O1105" s="210"/>
      <c r="P1105" s="210"/>
      <c r="Q1105" s="210"/>
      <c r="R1105" s="210"/>
      <c r="S1105" s="210"/>
      <c r="T1105" s="210"/>
      <c r="U1105" s="210"/>
      <c r="V1105" s="210"/>
      <c r="W1105" s="210"/>
      <c r="X1105" s="210"/>
      <c r="Y1105" s="210"/>
    </row>
    <row r="1106">
      <c r="A1106" s="205" t="s">
        <v>401</v>
      </c>
      <c r="B1106" s="205" t="s">
        <v>5384</v>
      </c>
      <c r="C1106" s="280">
        <v>41.0</v>
      </c>
      <c r="D1106" s="280">
        <v>2.0</v>
      </c>
      <c r="E1106" s="280">
        <v>5.0</v>
      </c>
      <c r="F1106" s="210"/>
      <c r="G1106" s="210"/>
      <c r="H1106" s="210"/>
      <c r="I1106" s="210"/>
      <c r="J1106" s="210"/>
      <c r="K1106" s="210"/>
      <c r="L1106" s="210"/>
      <c r="M1106" s="210"/>
      <c r="N1106" s="210"/>
      <c r="O1106" s="210"/>
      <c r="P1106" s="210"/>
      <c r="Q1106" s="210"/>
      <c r="R1106" s="210"/>
      <c r="S1106" s="210"/>
      <c r="T1106" s="210"/>
      <c r="U1106" s="210"/>
      <c r="V1106" s="210"/>
      <c r="W1106" s="210"/>
      <c r="X1106" s="210"/>
      <c r="Y1106" s="210"/>
    </row>
    <row r="1107">
      <c r="A1107" s="205" t="s">
        <v>401</v>
      </c>
      <c r="B1107" s="205" t="s">
        <v>5388</v>
      </c>
      <c r="C1107" s="280">
        <v>10.0</v>
      </c>
      <c r="D1107" s="280">
        <v>1.0</v>
      </c>
      <c r="E1107" s="280">
        <v>2.0</v>
      </c>
      <c r="F1107" s="210"/>
      <c r="G1107" s="210"/>
      <c r="H1107" s="210"/>
      <c r="I1107" s="210"/>
      <c r="J1107" s="210"/>
      <c r="K1107" s="210"/>
      <c r="L1107" s="210"/>
      <c r="M1107" s="210"/>
      <c r="N1107" s="210"/>
      <c r="O1107" s="210"/>
      <c r="P1107" s="210"/>
      <c r="Q1107" s="210"/>
      <c r="R1107" s="210"/>
      <c r="S1107" s="210"/>
      <c r="T1107" s="210"/>
      <c r="U1107" s="210"/>
      <c r="V1107" s="210"/>
      <c r="W1107" s="210"/>
      <c r="X1107" s="210"/>
      <c r="Y1107" s="210"/>
    </row>
    <row r="1108">
      <c r="A1108" s="205" t="s">
        <v>401</v>
      </c>
      <c r="B1108" s="205" t="s">
        <v>5391</v>
      </c>
      <c r="C1108" s="280">
        <v>7.0</v>
      </c>
      <c r="D1108" s="280">
        <v>1.0</v>
      </c>
      <c r="E1108" s="280">
        <v>2.0</v>
      </c>
      <c r="F1108" s="210"/>
      <c r="G1108" s="210"/>
      <c r="H1108" s="210"/>
      <c r="I1108" s="210"/>
      <c r="J1108" s="210"/>
      <c r="K1108" s="210"/>
      <c r="L1108" s="210"/>
      <c r="M1108" s="210"/>
      <c r="N1108" s="210"/>
      <c r="O1108" s="210"/>
      <c r="P1108" s="210"/>
      <c r="Q1108" s="210"/>
      <c r="R1108" s="210"/>
      <c r="S1108" s="210"/>
      <c r="T1108" s="210"/>
      <c r="U1108" s="210"/>
      <c r="V1108" s="210"/>
      <c r="W1108" s="210"/>
      <c r="X1108" s="210"/>
      <c r="Y1108" s="210"/>
    </row>
    <row r="1109">
      <c r="A1109" s="205" t="s">
        <v>738</v>
      </c>
      <c r="B1109" s="205" t="s">
        <v>5386</v>
      </c>
      <c r="C1109" s="280">
        <v>72.0</v>
      </c>
      <c r="D1109" s="280">
        <v>2.0</v>
      </c>
      <c r="E1109" s="280">
        <v>4.0</v>
      </c>
      <c r="F1109" s="210"/>
      <c r="G1109" s="210"/>
      <c r="H1109" s="210"/>
      <c r="I1109" s="210"/>
      <c r="J1109" s="210"/>
      <c r="K1109" s="210"/>
      <c r="L1109" s="210"/>
      <c r="M1109" s="210"/>
      <c r="N1109" s="210"/>
      <c r="O1109" s="210"/>
      <c r="P1109" s="210"/>
      <c r="Q1109" s="210"/>
      <c r="R1109" s="210"/>
      <c r="S1109" s="210"/>
      <c r="T1109" s="210"/>
      <c r="U1109" s="210"/>
      <c r="V1109" s="210"/>
      <c r="W1109" s="210"/>
      <c r="X1109" s="210"/>
      <c r="Y1109" s="210"/>
    </row>
    <row r="1110">
      <c r="A1110" s="205" t="s">
        <v>738</v>
      </c>
      <c r="B1110" s="205" t="s">
        <v>5388</v>
      </c>
      <c r="C1110" s="280">
        <v>4.0</v>
      </c>
      <c r="D1110" s="280">
        <v>2.0</v>
      </c>
      <c r="E1110" s="280">
        <v>2.0</v>
      </c>
      <c r="F1110" s="210"/>
      <c r="G1110" s="210"/>
      <c r="H1110" s="210"/>
      <c r="I1110" s="210"/>
      <c r="J1110" s="210"/>
      <c r="K1110" s="210"/>
      <c r="L1110" s="210"/>
      <c r="M1110" s="210"/>
      <c r="N1110" s="210"/>
      <c r="O1110" s="210"/>
      <c r="P1110" s="210"/>
      <c r="Q1110" s="210"/>
      <c r="R1110" s="210"/>
      <c r="S1110" s="210"/>
      <c r="T1110" s="210"/>
      <c r="U1110" s="210"/>
      <c r="V1110" s="210"/>
      <c r="W1110" s="210"/>
      <c r="X1110" s="210"/>
      <c r="Y1110" s="210"/>
    </row>
    <row r="1111">
      <c r="A1111" s="205" t="s">
        <v>738</v>
      </c>
      <c r="B1111" s="205" t="s">
        <v>5391</v>
      </c>
      <c r="C1111" s="280">
        <v>56.0</v>
      </c>
      <c r="D1111" s="280">
        <v>3.0</v>
      </c>
      <c r="E1111" s="280">
        <v>11.0</v>
      </c>
      <c r="F1111" s="210"/>
      <c r="G1111" s="210"/>
      <c r="H1111" s="210"/>
      <c r="I1111" s="210"/>
      <c r="J1111" s="210"/>
      <c r="K1111" s="210"/>
      <c r="L1111" s="210"/>
      <c r="M1111" s="210"/>
      <c r="N1111" s="210"/>
      <c r="O1111" s="210"/>
      <c r="P1111" s="210"/>
      <c r="Q1111" s="210"/>
      <c r="R1111" s="210"/>
      <c r="S1111" s="210"/>
      <c r="T1111" s="210"/>
      <c r="U1111" s="210"/>
      <c r="V1111" s="210"/>
      <c r="W1111" s="210"/>
      <c r="X1111" s="210"/>
      <c r="Y1111" s="210"/>
    </row>
    <row r="1112">
      <c r="A1112" s="205" t="s">
        <v>436</v>
      </c>
      <c r="B1112" s="205" t="s">
        <v>5384</v>
      </c>
      <c r="C1112" s="280">
        <v>30.0</v>
      </c>
      <c r="D1112" s="280">
        <v>3.0</v>
      </c>
      <c r="E1112" s="280">
        <v>6.0</v>
      </c>
      <c r="F1112" s="210"/>
      <c r="G1112" s="210"/>
      <c r="H1112" s="210"/>
      <c r="I1112" s="210"/>
      <c r="J1112" s="210"/>
      <c r="K1112" s="210"/>
      <c r="L1112" s="210"/>
      <c r="M1112" s="210"/>
      <c r="N1112" s="210"/>
      <c r="O1112" s="210"/>
      <c r="P1112" s="210"/>
      <c r="Q1112" s="210"/>
      <c r="R1112" s="210"/>
      <c r="S1112" s="210"/>
      <c r="T1112" s="210"/>
      <c r="U1112" s="210"/>
      <c r="V1112" s="210"/>
      <c r="W1112" s="210"/>
      <c r="X1112" s="210"/>
      <c r="Y1112" s="210"/>
    </row>
    <row r="1113">
      <c r="A1113" s="205" t="s">
        <v>436</v>
      </c>
      <c r="B1113" s="205" t="s">
        <v>5387</v>
      </c>
      <c r="C1113" s="280">
        <v>114.0</v>
      </c>
      <c r="D1113" s="280">
        <v>1.0</v>
      </c>
      <c r="E1113" s="280">
        <v>9.0</v>
      </c>
      <c r="F1113" s="210"/>
      <c r="G1113" s="210"/>
      <c r="H1113" s="210"/>
      <c r="I1113" s="210"/>
      <c r="J1113" s="210"/>
      <c r="K1113" s="210"/>
      <c r="L1113" s="210"/>
      <c r="M1113" s="210"/>
      <c r="N1113" s="210"/>
      <c r="O1113" s="210"/>
      <c r="P1113" s="210"/>
      <c r="Q1113" s="210"/>
      <c r="R1113" s="210"/>
      <c r="S1113" s="210"/>
      <c r="T1113" s="210"/>
      <c r="U1113" s="210"/>
      <c r="V1113" s="210"/>
      <c r="W1113" s="210"/>
      <c r="X1113" s="210"/>
      <c r="Y1113" s="210"/>
    </row>
    <row r="1114">
      <c r="A1114" s="205" t="s">
        <v>830</v>
      </c>
      <c r="B1114" s="205" t="s">
        <v>5383</v>
      </c>
      <c r="C1114" s="280">
        <v>2.0</v>
      </c>
      <c r="D1114" s="280">
        <v>1.0</v>
      </c>
      <c r="E1114" s="280">
        <v>1.0</v>
      </c>
      <c r="F1114" s="210"/>
      <c r="G1114" s="210"/>
      <c r="H1114" s="210"/>
      <c r="I1114" s="210"/>
      <c r="J1114" s="210"/>
      <c r="K1114" s="210"/>
      <c r="L1114" s="210"/>
      <c r="M1114" s="210"/>
      <c r="N1114" s="210"/>
      <c r="O1114" s="210"/>
      <c r="P1114" s="210"/>
      <c r="Q1114" s="210"/>
      <c r="R1114" s="210"/>
      <c r="S1114" s="210"/>
      <c r="T1114" s="210"/>
      <c r="U1114" s="210"/>
      <c r="V1114" s="210"/>
      <c r="W1114" s="210"/>
      <c r="X1114" s="210"/>
      <c r="Y1114" s="210"/>
    </row>
    <row r="1115">
      <c r="A1115" s="205" t="s">
        <v>830</v>
      </c>
      <c r="B1115" s="205" t="s">
        <v>5384</v>
      </c>
      <c r="C1115" s="280">
        <v>21.0</v>
      </c>
      <c r="D1115" s="280">
        <v>1.0</v>
      </c>
      <c r="E1115" s="280">
        <v>3.0</v>
      </c>
      <c r="F1115" s="210"/>
      <c r="G1115" s="210"/>
      <c r="H1115" s="210"/>
      <c r="I1115" s="210"/>
      <c r="J1115" s="210"/>
      <c r="K1115" s="210"/>
      <c r="L1115" s="210"/>
      <c r="M1115" s="210"/>
      <c r="N1115" s="210"/>
      <c r="O1115" s="210"/>
      <c r="P1115" s="210"/>
      <c r="Q1115" s="210"/>
      <c r="R1115" s="210"/>
      <c r="S1115" s="210"/>
      <c r="T1115" s="210"/>
      <c r="U1115" s="210"/>
      <c r="V1115" s="210"/>
      <c r="W1115" s="210"/>
      <c r="X1115" s="210"/>
      <c r="Y1115" s="210"/>
    </row>
    <row r="1116">
      <c r="A1116" s="205" t="s">
        <v>830</v>
      </c>
      <c r="B1116" s="205" t="s">
        <v>5391</v>
      </c>
      <c r="C1116" s="280">
        <v>5.0</v>
      </c>
      <c r="D1116" s="280">
        <v>1.0</v>
      </c>
      <c r="E1116" s="280">
        <v>1.0</v>
      </c>
      <c r="F1116" s="210"/>
      <c r="G1116" s="210"/>
      <c r="H1116" s="210"/>
      <c r="I1116" s="210"/>
      <c r="J1116" s="210"/>
      <c r="K1116" s="210"/>
      <c r="L1116" s="210"/>
      <c r="M1116" s="210"/>
      <c r="N1116" s="210"/>
      <c r="O1116" s="210"/>
      <c r="P1116" s="210"/>
      <c r="Q1116" s="210"/>
      <c r="R1116" s="210"/>
      <c r="S1116" s="210"/>
      <c r="T1116" s="210"/>
      <c r="U1116" s="210"/>
      <c r="V1116" s="210"/>
      <c r="W1116" s="210"/>
      <c r="X1116" s="210"/>
      <c r="Y1116" s="210"/>
    </row>
    <row r="1117">
      <c r="A1117" s="205" t="s">
        <v>209</v>
      </c>
      <c r="B1117" s="205" t="s">
        <v>5384</v>
      </c>
      <c r="C1117" s="280">
        <v>17.0</v>
      </c>
      <c r="D1117" s="280">
        <v>1.0</v>
      </c>
      <c r="E1117" s="280">
        <v>3.0</v>
      </c>
      <c r="F1117" s="210"/>
      <c r="G1117" s="210"/>
      <c r="H1117" s="210"/>
      <c r="I1117" s="210"/>
      <c r="J1117" s="210"/>
      <c r="K1117" s="210"/>
      <c r="L1117" s="210"/>
      <c r="M1117" s="210"/>
      <c r="N1117" s="210"/>
      <c r="O1117" s="210"/>
      <c r="P1117" s="210"/>
      <c r="Q1117" s="210"/>
      <c r="R1117" s="210"/>
      <c r="S1117" s="210"/>
      <c r="T1117" s="210"/>
      <c r="U1117" s="210"/>
      <c r="V1117" s="210"/>
      <c r="W1117" s="210"/>
      <c r="X1117" s="210"/>
      <c r="Y1117" s="210"/>
    </row>
    <row r="1118">
      <c r="A1118" s="205" t="s">
        <v>209</v>
      </c>
      <c r="B1118" s="205" t="s">
        <v>5385</v>
      </c>
      <c r="C1118" s="280">
        <v>5.0</v>
      </c>
      <c r="D1118" s="280">
        <v>1.0</v>
      </c>
      <c r="E1118" s="280">
        <v>1.0</v>
      </c>
      <c r="F1118" s="210"/>
      <c r="G1118" s="210"/>
      <c r="H1118" s="210"/>
      <c r="I1118" s="210"/>
      <c r="J1118" s="210"/>
      <c r="K1118" s="210"/>
      <c r="L1118" s="210"/>
      <c r="M1118" s="210"/>
      <c r="N1118" s="210"/>
      <c r="O1118" s="210"/>
      <c r="P1118" s="210"/>
      <c r="Q1118" s="210"/>
      <c r="R1118" s="210"/>
      <c r="S1118" s="210"/>
      <c r="T1118" s="210"/>
      <c r="U1118" s="210"/>
      <c r="V1118" s="210"/>
      <c r="W1118" s="210"/>
      <c r="X1118" s="210"/>
      <c r="Y1118" s="210"/>
    </row>
    <row r="1119">
      <c r="A1119" s="205" t="s">
        <v>672</v>
      </c>
      <c r="B1119" s="205" t="s">
        <v>5387</v>
      </c>
      <c r="C1119" s="280">
        <v>81.0</v>
      </c>
      <c r="D1119" s="280">
        <v>1.0</v>
      </c>
      <c r="E1119" s="280">
        <v>14.0</v>
      </c>
      <c r="F1119" s="210"/>
      <c r="G1119" s="210"/>
      <c r="H1119" s="210"/>
      <c r="I1119" s="210"/>
      <c r="J1119" s="210"/>
      <c r="K1119" s="210"/>
      <c r="L1119" s="210"/>
      <c r="M1119" s="210"/>
      <c r="N1119" s="210"/>
      <c r="O1119" s="210"/>
      <c r="P1119" s="210"/>
      <c r="Q1119" s="210"/>
      <c r="R1119" s="210"/>
      <c r="S1119" s="210"/>
      <c r="T1119" s="210"/>
      <c r="U1119" s="210"/>
      <c r="V1119" s="210"/>
      <c r="W1119" s="210"/>
      <c r="X1119" s="210"/>
      <c r="Y1119" s="210"/>
    </row>
    <row r="1120">
      <c r="A1120" s="205" t="s">
        <v>672</v>
      </c>
      <c r="B1120" s="205" t="s">
        <v>5388</v>
      </c>
      <c r="C1120" s="280">
        <v>88.0</v>
      </c>
      <c r="D1120" s="280">
        <v>1.0</v>
      </c>
      <c r="E1120" s="280">
        <v>0.0</v>
      </c>
      <c r="F1120" s="210"/>
      <c r="G1120" s="210"/>
      <c r="H1120" s="210"/>
      <c r="I1120" s="210"/>
      <c r="J1120" s="210"/>
      <c r="K1120" s="210"/>
      <c r="L1120" s="210"/>
      <c r="M1120" s="210"/>
      <c r="N1120" s="210"/>
      <c r="O1120" s="210"/>
      <c r="P1120" s="210"/>
      <c r="Q1120" s="210"/>
      <c r="R1120" s="210"/>
      <c r="S1120" s="210"/>
      <c r="T1120" s="210"/>
      <c r="U1120" s="210"/>
      <c r="V1120" s="210"/>
      <c r="W1120" s="210"/>
      <c r="X1120" s="210"/>
      <c r="Y1120" s="210"/>
    </row>
    <row r="1121">
      <c r="A1121" s="205" t="s">
        <v>672</v>
      </c>
      <c r="B1121" s="205" t="s">
        <v>5392</v>
      </c>
      <c r="C1121" s="280">
        <v>3.0</v>
      </c>
      <c r="D1121" s="280">
        <v>1.0</v>
      </c>
      <c r="E1121" s="280">
        <v>0.0</v>
      </c>
      <c r="F1121" s="210"/>
      <c r="G1121" s="210"/>
      <c r="H1121" s="210"/>
      <c r="I1121" s="210"/>
      <c r="J1121" s="210"/>
      <c r="K1121" s="210"/>
      <c r="L1121" s="210"/>
      <c r="M1121" s="210"/>
      <c r="N1121" s="210"/>
      <c r="O1121" s="210"/>
      <c r="P1121" s="210"/>
      <c r="Q1121" s="210"/>
      <c r="R1121" s="210"/>
      <c r="S1121" s="210"/>
      <c r="T1121" s="210"/>
      <c r="U1121" s="210"/>
      <c r="V1121" s="210"/>
      <c r="W1121" s="210"/>
      <c r="X1121" s="210"/>
      <c r="Y1121" s="210"/>
    </row>
    <row r="1122">
      <c r="A1122" s="205" t="s">
        <v>580</v>
      </c>
      <c r="B1122" s="205" t="s">
        <v>5383</v>
      </c>
      <c r="C1122" s="280">
        <v>9.0</v>
      </c>
      <c r="D1122" s="280">
        <v>1.0</v>
      </c>
      <c r="E1122" s="280">
        <v>1.0</v>
      </c>
      <c r="F1122" s="210"/>
      <c r="G1122" s="210"/>
      <c r="H1122" s="210"/>
      <c r="I1122" s="210"/>
      <c r="J1122" s="210"/>
      <c r="K1122" s="210"/>
      <c r="L1122" s="210"/>
      <c r="M1122" s="210"/>
      <c r="N1122" s="210"/>
      <c r="O1122" s="210"/>
      <c r="P1122" s="210"/>
      <c r="Q1122" s="210"/>
      <c r="R1122" s="210"/>
      <c r="S1122" s="210"/>
      <c r="T1122" s="210"/>
      <c r="U1122" s="210"/>
      <c r="V1122" s="210"/>
      <c r="W1122" s="210"/>
      <c r="X1122" s="210"/>
      <c r="Y1122" s="210"/>
    </row>
    <row r="1123">
      <c r="A1123" s="205" t="s">
        <v>580</v>
      </c>
      <c r="B1123" s="205" t="s">
        <v>5384</v>
      </c>
      <c r="C1123" s="280">
        <v>64.0</v>
      </c>
      <c r="D1123" s="280">
        <v>3.0</v>
      </c>
      <c r="E1123" s="280">
        <v>11.0</v>
      </c>
      <c r="F1123" s="210"/>
      <c r="G1123" s="210"/>
      <c r="H1123" s="210"/>
      <c r="I1123" s="210"/>
      <c r="J1123" s="210"/>
      <c r="K1123" s="210"/>
      <c r="L1123" s="210"/>
      <c r="M1123" s="210"/>
      <c r="N1123" s="210"/>
      <c r="O1123" s="210"/>
      <c r="P1123" s="210"/>
      <c r="Q1123" s="210"/>
      <c r="R1123" s="210"/>
      <c r="S1123" s="210"/>
      <c r="T1123" s="210"/>
      <c r="U1123" s="210"/>
      <c r="V1123" s="210"/>
      <c r="W1123" s="210"/>
      <c r="X1123" s="210"/>
      <c r="Y1123" s="210"/>
    </row>
    <row r="1124">
      <c r="A1124" s="205" t="s">
        <v>580</v>
      </c>
      <c r="B1124" s="205" t="s">
        <v>5385</v>
      </c>
      <c r="C1124" s="280">
        <v>8.0</v>
      </c>
      <c r="D1124" s="280">
        <v>1.0</v>
      </c>
      <c r="E1124" s="280">
        <v>2.0</v>
      </c>
      <c r="F1124" s="210"/>
      <c r="G1124" s="210"/>
      <c r="H1124" s="210"/>
      <c r="I1124" s="210"/>
      <c r="J1124" s="210"/>
      <c r="K1124" s="210"/>
      <c r="L1124" s="210"/>
      <c r="M1124" s="210"/>
      <c r="N1124" s="210"/>
      <c r="O1124" s="210"/>
      <c r="P1124" s="210"/>
      <c r="Q1124" s="210"/>
      <c r="R1124" s="210"/>
      <c r="S1124" s="210"/>
      <c r="T1124" s="210"/>
      <c r="U1124" s="210"/>
      <c r="V1124" s="210"/>
      <c r="W1124" s="210"/>
      <c r="X1124" s="210"/>
      <c r="Y1124" s="210"/>
    </row>
    <row r="1125">
      <c r="A1125" s="205" t="s">
        <v>580</v>
      </c>
      <c r="B1125" s="205" t="s">
        <v>5387</v>
      </c>
      <c r="C1125" s="280">
        <v>37.0</v>
      </c>
      <c r="D1125" s="280">
        <v>1.0</v>
      </c>
      <c r="E1125" s="280">
        <v>10.0</v>
      </c>
      <c r="F1125" s="210"/>
      <c r="G1125" s="210"/>
      <c r="H1125" s="210"/>
      <c r="I1125" s="210"/>
      <c r="J1125" s="210"/>
      <c r="K1125" s="210"/>
      <c r="L1125" s="210"/>
      <c r="M1125" s="210"/>
      <c r="N1125" s="210"/>
      <c r="O1125" s="210"/>
      <c r="P1125" s="210"/>
      <c r="Q1125" s="210"/>
      <c r="R1125" s="210"/>
      <c r="S1125" s="210"/>
      <c r="T1125" s="210"/>
      <c r="U1125" s="210"/>
      <c r="V1125" s="210"/>
      <c r="W1125" s="210"/>
      <c r="X1125" s="210"/>
      <c r="Y1125" s="210"/>
    </row>
    <row r="1126">
      <c r="A1126" s="205" t="s">
        <v>580</v>
      </c>
      <c r="B1126" s="205" t="s">
        <v>5388</v>
      </c>
      <c r="C1126" s="280">
        <v>23.0</v>
      </c>
      <c r="D1126" s="280">
        <v>1.0</v>
      </c>
      <c r="E1126" s="280">
        <v>7.0</v>
      </c>
      <c r="F1126" s="210"/>
      <c r="G1126" s="210"/>
      <c r="H1126" s="210"/>
      <c r="I1126" s="210"/>
      <c r="J1126" s="210"/>
      <c r="K1126" s="210"/>
      <c r="L1126" s="210"/>
      <c r="M1126" s="210"/>
      <c r="N1126" s="210"/>
      <c r="O1126" s="210"/>
      <c r="P1126" s="210"/>
      <c r="Q1126" s="210"/>
      <c r="R1126" s="210"/>
      <c r="S1126" s="210"/>
      <c r="T1126" s="210"/>
      <c r="U1126" s="210"/>
      <c r="V1126" s="210"/>
      <c r="W1126" s="210"/>
      <c r="X1126" s="210"/>
      <c r="Y1126" s="210"/>
    </row>
    <row r="1127">
      <c r="A1127" s="205" t="s">
        <v>800</v>
      </c>
      <c r="B1127" s="205" t="s">
        <v>5384</v>
      </c>
      <c r="C1127" s="280">
        <v>24.0</v>
      </c>
      <c r="D1127" s="280">
        <v>2.0</v>
      </c>
      <c r="E1127" s="280">
        <v>4.0</v>
      </c>
      <c r="F1127" s="210"/>
      <c r="G1127" s="210"/>
      <c r="H1127" s="210"/>
      <c r="I1127" s="210"/>
      <c r="J1127" s="210"/>
      <c r="K1127" s="210"/>
      <c r="L1127" s="210"/>
      <c r="M1127" s="210"/>
      <c r="N1127" s="210"/>
      <c r="O1127" s="210"/>
      <c r="P1127" s="210"/>
      <c r="Q1127" s="210"/>
      <c r="R1127" s="210"/>
      <c r="S1127" s="210"/>
      <c r="T1127" s="210"/>
      <c r="U1127" s="210"/>
      <c r="V1127" s="210"/>
      <c r="W1127" s="210"/>
      <c r="X1127" s="210"/>
      <c r="Y1127" s="210"/>
    </row>
    <row r="1128">
      <c r="A1128" s="205" t="s">
        <v>800</v>
      </c>
      <c r="B1128" s="205" t="s">
        <v>5385</v>
      </c>
      <c r="C1128" s="280">
        <v>65.0</v>
      </c>
      <c r="D1128" s="280">
        <v>2.0</v>
      </c>
      <c r="E1128" s="280">
        <v>10.0</v>
      </c>
      <c r="F1128" s="210"/>
      <c r="G1128" s="210"/>
      <c r="H1128" s="210"/>
      <c r="I1128" s="210"/>
      <c r="J1128" s="210"/>
      <c r="K1128" s="210"/>
      <c r="L1128" s="210"/>
      <c r="M1128" s="210"/>
      <c r="N1128" s="210"/>
      <c r="O1128" s="210"/>
      <c r="P1128" s="210"/>
      <c r="Q1128" s="210"/>
      <c r="R1128" s="210"/>
      <c r="S1128" s="210"/>
      <c r="T1128" s="210"/>
      <c r="U1128" s="210"/>
      <c r="V1128" s="210"/>
      <c r="W1128" s="210"/>
      <c r="X1128" s="210"/>
      <c r="Y1128" s="210"/>
    </row>
    <row r="1129">
      <c r="A1129" s="205" t="s">
        <v>800</v>
      </c>
      <c r="B1129" s="205" t="s">
        <v>5386</v>
      </c>
      <c r="C1129" s="280">
        <v>21.0</v>
      </c>
      <c r="D1129" s="280">
        <v>3.0</v>
      </c>
      <c r="E1129" s="280">
        <v>4.0</v>
      </c>
      <c r="F1129" s="210"/>
      <c r="G1129" s="210"/>
      <c r="H1129" s="210"/>
      <c r="I1129" s="210"/>
      <c r="J1129" s="210"/>
      <c r="K1129" s="210"/>
      <c r="L1129" s="210"/>
      <c r="M1129" s="210"/>
      <c r="N1129" s="210"/>
      <c r="O1129" s="210"/>
      <c r="P1129" s="210"/>
      <c r="Q1129" s="210"/>
      <c r="R1129" s="210"/>
      <c r="S1129" s="210"/>
      <c r="T1129" s="210"/>
      <c r="U1129" s="210"/>
      <c r="V1129" s="210"/>
      <c r="W1129" s="210"/>
      <c r="X1129" s="210"/>
      <c r="Y1129" s="210"/>
    </row>
    <row r="1130">
      <c r="A1130" s="205" t="s">
        <v>800</v>
      </c>
      <c r="B1130" s="205" t="s">
        <v>5387</v>
      </c>
      <c r="C1130" s="280">
        <v>14.0</v>
      </c>
      <c r="D1130" s="280">
        <v>2.0</v>
      </c>
      <c r="E1130" s="280">
        <v>4.0</v>
      </c>
      <c r="F1130" s="210"/>
      <c r="G1130" s="210"/>
      <c r="H1130" s="210"/>
      <c r="I1130" s="210"/>
      <c r="J1130" s="210"/>
      <c r="K1130" s="210"/>
      <c r="L1130" s="210"/>
      <c r="M1130" s="210"/>
      <c r="N1130" s="210"/>
      <c r="O1130" s="210"/>
      <c r="P1130" s="210"/>
      <c r="Q1130" s="210"/>
      <c r="R1130" s="210"/>
      <c r="S1130" s="210"/>
      <c r="T1130" s="210"/>
      <c r="U1130" s="210"/>
      <c r="V1130" s="210"/>
      <c r="W1130" s="210"/>
      <c r="X1130" s="210"/>
      <c r="Y1130" s="210"/>
    </row>
    <row r="1131">
      <c r="A1131" s="205" t="s">
        <v>800</v>
      </c>
      <c r="B1131" s="205" t="s">
        <v>5391</v>
      </c>
      <c r="C1131" s="280">
        <v>25.0</v>
      </c>
      <c r="D1131" s="280">
        <v>2.0</v>
      </c>
      <c r="E1131" s="280">
        <v>7.0</v>
      </c>
      <c r="F1131" s="210"/>
      <c r="G1131" s="210"/>
      <c r="H1131" s="210"/>
      <c r="I1131" s="210"/>
      <c r="J1131" s="210"/>
      <c r="K1131" s="210"/>
      <c r="L1131" s="210"/>
      <c r="M1131" s="210"/>
      <c r="N1131" s="210"/>
      <c r="O1131" s="210"/>
      <c r="P1131" s="210"/>
      <c r="Q1131" s="210"/>
      <c r="R1131" s="210"/>
      <c r="S1131" s="210"/>
      <c r="T1131" s="210"/>
      <c r="U1131" s="210"/>
      <c r="V1131" s="210"/>
      <c r="W1131" s="210"/>
      <c r="X1131" s="210"/>
      <c r="Y1131" s="210"/>
    </row>
    <row r="1132">
      <c r="A1132" s="205" t="s">
        <v>800</v>
      </c>
      <c r="B1132" s="205" t="s">
        <v>5392</v>
      </c>
      <c r="C1132" s="280">
        <v>47.0</v>
      </c>
      <c r="D1132" s="280">
        <v>2.0</v>
      </c>
      <c r="E1132" s="280">
        <v>10.0</v>
      </c>
      <c r="F1132" s="210"/>
      <c r="G1132" s="210"/>
      <c r="H1132" s="210"/>
      <c r="I1132" s="210"/>
      <c r="J1132" s="210"/>
      <c r="K1132" s="210"/>
      <c r="L1132" s="210"/>
      <c r="M1132" s="210"/>
      <c r="N1132" s="210"/>
      <c r="O1132" s="210"/>
      <c r="P1132" s="210"/>
      <c r="Q1132" s="210"/>
      <c r="R1132" s="210"/>
      <c r="S1132" s="210"/>
      <c r="T1132" s="210"/>
      <c r="U1132" s="210"/>
      <c r="V1132" s="210"/>
      <c r="W1132" s="210"/>
      <c r="X1132" s="210"/>
      <c r="Y1132" s="210"/>
    </row>
    <row r="1133">
      <c r="A1133" s="205" t="s">
        <v>800</v>
      </c>
      <c r="B1133" s="205" t="s">
        <v>5389</v>
      </c>
      <c r="C1133" s="280">
        <v>14.0</v>
      </c>
      <c r="D1133" s="280">
        <v>1.0</v>
      </c>
      <c r="E1133" s="280">
        <v>2.0</v>
      </c>
      <c r="F1133" s="210"/>
      <c r="G1133" s="210"/>
      <c r="H1133" s="210"/>
      <c r="I1133" s="210"/>
      <c r="J1133" s="210"/>
      <c r="K1133" s="210"/>
      <c r="L1133" s="210"/>
      <c r="M1133" s="210"/>
      <c r="N1133" s="210"/>
      <c r="O1133" s="210"/>
      <c r="P1133" s="210"/>
      <c r="Q1133" s="210"/>
      <c r="R1133" s="210"/>
      <c r="S1133" s="210"/>
      <c r="T1133" s="210"/>
      <c r="U1133" s="210"/>
      <c r="V1133" s="210"/>
      <c r="W1133" s="210"/>
      <c r="X1133" s="210"/>
      <c r="Y1133" s="210"/>
    </row>
    <row r="1134">
      <c r="A1134" s="205" t="s">
        <v>800</v>
      </c>
      <c r="B1134" s="205" t="s">
        <v>5390</v>
      </c>
      <c r="C1134" s="280">
        <v>35.0</v>
      </c>
      <c r="D1134" s="280">
        <v>1.0</v>
      </c>
      <c r="E1134" s="280">
        <v>6.0</v>
      </c>
      <c r="F1134" s="210"/>
      <c r="G1134" s="210"/>
      <c r="H1134" s="210"/>
      <c r="I1134" s="210"/>
      <c r="J1134" s="210"/>
      <c r="K1134" s="210"/>
      <c r="L1134" s="210"/>
      <c r="M1134" s="210"/>
      <c r="N1134" s="210"/>
      <c r="O1134" s="210"/>
      <c r="P1134" s="210"/>
      <c r="Q1134" s="210"/>
      <c r="R1134" s="210"/>
      <c r="S1134" s="210"/>
      <c r="T1134" s="210"/>
      <c r="U1134" s="210"/>
      <c r="V1134" s="210"/>
      <c r="W1134" s="210"/>
      <c r="X1134" s="210"/>
      <c r="Y1134" s="210"/>
    </row>
    <row r="1135">
      <c r="A1135" s="205" t="s">
        <v>789</v>
      </c>
      <c r="B1135" s="205" t="s">
        <v>5383</v>
      </c>
      <c r="C1135" s="280">
        <v>12.0</v>
      </c>
      <c r="D1135" s="280">
        <v>2.0</v>
      </c>
      <c r="E1135" s="280">
        <v>3.0</v>
      </c>
      <c r="F1135" s="210"/>
      <c r="G1135" s="210"/>
      <c r="H1135" s="210"/>
      <c r="I1135" s="210"/>
      <c r="J1135" s="210"/>
      <c r="K1135" s="210"/>
      <c r="L1135" s="210"/>
      <c r="M1135" s="210"/>
      <c r="N1135" s="210"/>
      <c r="O1135" s="210"/>
      <c r="P1135" s="210"/>
      <c r="Q1135" s="210"/>
      <c r="R1135" s="210"/>
      <c r="S1135" s="210"/>
      <c r="T1135" s="210"/>
      <c r="U1135" s="210"/>
      <c r="V1135" s="210"/>
      <c r="W1135" s="210"/>
      <c r="X1135" s="210"/>
      <c r="Y1135" s="210"/>
    </row>
    <row r="1136">
      <c r="A1136" s="205" t="s">
        <v>789</v>
      </c>
      <c r="B1136" s="205" t="s">
        <v>5384</v>
      </c>
      <c r="C1136" s="280">
        <v>51.0</v>
      </c>
      <c r="D1136" s="280">
        <v>4.0</v>
      </c>
      <c r="E1136" s="280">
        <v>10.0</v>
      </c>
      <c r="F1136" s="210"/>
      <c r="G1136" s="210"/>
      <c r="H1136" s="210"/>
      <c r="I1136" s="210"/>
      <c r="J1136" s="210"/>
      <c r="K1136" s="210"/>
      <c r="L1136" s="210"/>
      <c r="M1136" s="210"/>
      <c r="N1136" s="210"/>
      <c r="O1136" s="210"/>
      <c r="P1136" s="210"/>
      <c r="Q1136" s="210"/>
      <c r="R1136" s="210"/>
      <c r="S1136" s="210"/>
      <c r="T1136" s="210"/>
      <c r="U1136" s="210"/>
      <c r="V1136" s="210"/>
      <c r="W1136" s="210"/>
      <c r="X1136" s="210"/>
      <c r="Y1136" s="210"/>
    </row>
    <row r="1137">
      <c r="A1137" s="205" t="s">
        <v>789</v>
      </c>
      <c r="B1137" s="205" t="s">
        <v>5385</v>
      </c>
      <c r="C1137" s="280">
        <v>54.0</v>
      </c>
      <c r="D1137" s="280">
        <v>3.0</v>
      </c>
      <c r="E1137" s="280">
        <v>10.0</v>
      </c>
      <c r="F1137" s="210"/>
      <c r="G1137" s="210"/>
      <c r="H1137" s="210"/>
      <c r="I1137" s="210"/>
      <c r="J1137" s="210"/>
      <c r="K1137" s="210"/>
      <c r="L1137" s="210"/>
      <c r="M1137" s="210"/>
      <c r="N1137" s="210"/>
      <c r="O1137" s="210"/>
      <c r="P1137" s="210"/>
      <c r="Q1137" s="210"/>
      <c r="R1137" s="210"/>
      <c r="S1137" s="210"/>
      <c r="T1137" s="210"/>
      <c r="U1137" s="210"/>
      <c r="V1137" s="210"/>
      <c r="W1137" s="210"/>
      <c r="X1137" s="210"/>
      <c r="Y1137" s="210"/>
    </row>
    <row r="1138">
      <c r="A1138" s="205" t="s">
        <v>789</v>
      </c>
      <c r="B1138" s="205" t="s">
        <v>5386</v>
      </c>
      <c r="C1138" s="280">
        <v>95.0</v>
      </c>
      <c r="D1138" s="280">
        <v>2.0</v>
      </c>
      <c r="E1138" s="280">
        <v>20.0</v>
      </c>
      <c r="F1138" s="210"/>
      <c r="G1138" s="210"/>
      <c r="H1138" s="210"/>
      <c r="I1138" s="210"/>
      <c r="J1138" s="210"/>
      <c r="K1138" s="210"/>
      <c r="L1138" s="210"/>
      <c r="M1138" s="210"/>
      <c r="N1138" s="210"/>
      <c r="O1138" s="210"/>
      <c r="P1138" s="210"/>
      <c r="Q1138" s="210"/>
      <c r="R1138" s="210"/>
      <c r="S1138" s="210"/>
      <c r="T1138" s="210"/>
      <c r="U1138" s="210"/>
      <c r="V1138" s="210"/>
      <c r="W1138" s="210"/>
      <c r="X1138" s="210"/>
      <c r="Y1138" s="210"/>
    </row>
    <row r="1139">
      <c r="A1139" s="205" t="s">
        <v>789</v>
      </c>
      <c r="B1139" s="205" t="s">
        <v>5388</v>
      </c>
      <c r="C1139" s="280">
        <v>11.0</v>
      </c>
      <c r="D1139" s="280">
        <v>2.0</v>
      </c>
      <c r="E1139" s="280">
        <v>2.0</v>
      </c>
      <c r="F1139" s="210"/>
      <c r="G1139" s="210"/>
      <c r="H1139" s="210"/>
      <c r="I1139" s="210"/>
      <c r="J1139" s="210"/>
      <c r="K1139" s="210"/>
      <c r="L1139" s="210"/>
      <c r="M1139" s="210"/>
      <c r="N1139" s="210"/>
      <c r="O1139" s="210"/>
      <c r="P1139" s="210"/>
      <c r="Q1139" s="210"/>
      <c r="R1139" s="210"/>
      <c r="S1139" s="210"/>
      <c r="T1139" s="210"/>
      <c r="U1139" s="210"/>
      <c r="V1139" s="210"/>
      <c r="W1139" s="210"/>
      <c r="X1139" s="210"/>
      <c r="Y1139" s="210"/>
    </row>
    <row r="1140">
      <c r="A1140" s="205" t="s">
        <v>789</v>
      </c>
      <c r="B1140" s="205" t="s">
        <v>5391</v>
      </c>
      <c r="C1140" s="280">
        <v>4.0</v>
      </c>
      <c r="D1140" s="280">
        <v>1.0</v>
      </c>
      <c r="E1140" s="280">
        <v>1.0</v>
      </c>
      <c r="F1140" s="210"/>
      <c r="G1140" s="210"/>
      <c r="H1140" s="210"/>
      <c r="I1140" s="210"/>
      <c r="J1140" s="210"/>
      <c r="K1140" s="210"/>
      <c r="L1140" s="210"/>
      <c r="M1140" s="210"/>
      <c r="N1140" s="210"/>
      <c r="O1140" s="210"/>
      <c r="P1140" s="210"/>
      <c r="Q1140" s="210"/>
      <c r="R1140" s="210"/>
      <c r="S1140" s="210"/>
      <c r="T1140" s="210"/>
      <c r="U1140" s="210"/>
      <c r="V1140" s="210"/>
      <c r="W1140" s="210"/>
      <c r="X1140" s="210"/>
      <c r="Y1140" s="210"/>
    </row>
    <row r="1141">
      <c r="A1141" s="205" t="s">
        <v>789</v>
      </c>
      <c r="B1141" s="205" t="s">
        <v>5389</v>
      </c>
      <c r="C1141" s="280">
        <v>6.0</v>
      </c>
      <c r="D1141" s="280">
        <v>1.0</v>
      </c>
      <c r="E1141" s="280">
        <v>1.0</v>
      </c>
      <c r="F1141" s="210"/>
      <c r="G1141" s="210"/>
      <c r="H1141" s="210"/>
      <c r="I1141" s="210"/>
      <c r="J1141" s="210"/>
      <c r="K1141" s="210"/>
      <c r="L1141" s="210"/>
      <c r="M1141" s="210"/>
      <c r="N1141" s="210"/>
      <c r="O1141" s="210"/>
      <c r="P1141" s="210"/>
      <c r="Q1141" s="210"/>
      <c r="R1141" s="210"/>
      <c r="S1141" s="210"/>
      <c r="T1141" s="210"/>
      <c r="U1141" s="210"/>
      <c r="V1141" s="210"/>
      <c r="W1141" s="210"/>
      <c r="X1141" s="210"/>
      <c r="Y1141" s="210"/>
    </row>
    <row r="1142">
      <c r="A1142" s="205" t="s">
        <v>781</v>
      </c>
      <c r="B1142" s="205" t="s">
        <v>5384</v>
      </c>
      <c r="C1142" s="280">
        <v>24.0</v>
      </c>
      <c r="D1142" s="280">
        <v>1.0</v>
      </c>
      <c r="E1142" s="280">
        <v>4.0</v>
      </c>
      <c r="F1142" s="210"/>
      <c r="G1142" s="210"/>
      <c r="H1142" s="210"/>
      <c r="I1142" s="210"/>
      <c r="J1142" s="210"/>
      <c r="K1142" s="210"/>
      <c r="L1142" s="210"/>
      <c r="M1142" s="210"/>
      <c r="N1142" s="210"/>
      <c r="O1142" s="210"/>
      <c r="P1142" s="210"/>
      <c r="Q1142" s="210"/>
      <c r="R1142" s="210"/>
      <c r="S1142" s="210"/>
      <c r="T1142" s="210"/>
      <c r="U1142" s="210"/>
      <c r="V1142" s="210"/>
      <c r="W1142" s="210"/>
      <c r="X1142" s="210"/>
      <c r="Y1142" s="210"/>
    </row>
    <row r="1143">
      <c r="A1143" s="205" t="s">
        <v>662</v>
      </c>
      <c r="B1143" s="205" t="s">
        <v>5383</v>
      </c>
      <c r="C1143" s="280">
        <v>21.0</v>
      </c>
      <c r="D1143" s="280">
        <v>1.0</v>
      </c>
      <c r="E1143" s="280">
        <v>3.0</v>
      </c>
      <c r="F1143" s="210"/>
      <c r="G1143" s="210"/>
      <c r="H1143" s="210"/>
      <c r="I1143" s="210"/>
      <c r="J1143" s="210"/>
      <c r="K1143" s="210"/>
      <c r="L1143" s="210"/>
      <c r="M1143" s="210"/>
      <c r="N1143" s="210"/>
      <c r="O1143" s="210"/>
      <c r="P1143" s="210"/>
      <c r="Q1143" s="210"/>
      <c r="R1143" s="210"/>
      <c r="S1143" s="210"/>
      <c r="T1143" s="210"/>
      <c r="U1143" s="210"/>
      <c r="V1143" s="210"/>
      <c r="W1143" s="210"/>
      <c r="X1143" s="210"/>
      <c r="Y1143" s="210"/>
    </row>
    <row r="1144">
      <c r="A1144" s="205" t="s">
        <v>662</v>
      </c>
      <c r="B1144" s="205" t="s">
        <v>5384</v>
      </c>
      <c r="C1144" s="280">
        <v>13.0</v>
      </c>
      <c r="D1144" s="280">
        <v>1.0</v>
      </c>
      <c r="E1144" s="280">
        <v>2.0</v>
      </c>
      <c r="F1144" s="210"/>
      <c r="G1144" s="210"/>
      <c r="H1144" s="210"/>
      <c r="I1144" s="210"/>
      <c r="J1144" s="210"/>
      <c r="K1144" s="210"/>
      <c r="L1144" s="210"/>
      <c r="M1144" s="210"/>
      <c r="N1144" s="210"/>
      <c r="O1144" s="210"/>
      <c r="P1144" s="210"/>
      <c r="Q1144" s="210"/>
      <c r="R1144" s="210"/>
      <c r="S1144" s="210"/>
      <c r="T1144" s="210"/>
      <c r="U1144" s="210"/>
      <c r="V1144" s="210"/>
      <c r="W1144" s="210"/>
      <c r="X1144" s="210"/>
      <c r="Y1144" s="210"/>
    </row>
    <row r="1145">
      <c r="A1145" s="205" t="s">
        <v>662</v>
      </c>
      <c r="B1145" s="205" t="s">
        <v>5385</v>
      </c>
      <c r="C1145" s="280">
        <v>59.0</v>
      </c>
      <c r="D1145" s="280">
        <v>1.0</v>
      </c>
      <c r="E1145" s="280">
        <v>10.0</v>
      </c>
      <c r="F1145" s="210"/>
      <c r="G1145" s="210"/>
      <c r="H1145" s="210"/>
      <c r="I1145" s="210"/>
      <c r="J1145" s="210"/>
      <c r="K1145" s="210"/>
      <c r="L1145" s="210"/>
      <c r="M1145" s="210"/>
      <c r="N1145" s="210"/>
      <c r="O1145" s="210"/>
      <c r="P1145" s="210"/>
      <c r="Q1145" s="210"/>
      <c r="R1145" s="210"/>
      <c r="S1145" s="210"/>
      <c r="T1145" s="210"/>
      <c r="U1145" s="210"/>
      <c r="V1145" s="210"/>
      <c r="W1145" s="210"/>
      <c r="X1145" s="210"/>
      <c r="Y1145" s="210"/>
    </row>
    <row r="1146">
      <c r="A1146" s="205" t="s">
        <v>662</v>
      </c>
      <c r="B1146" s="205" t="s">
        <v>5386</v>
      </c>
      <c r="C1146" s="280">
        <v>42.0</v>
      </c>
      <c r="D1146" s="280">
        <v>3.0</v>
      </c>
      <c r="E1146" s="280">
        <v>5.0</v>
      </c>
      <c r="F1146" s="210"/>
      <c r="G1146" s="210"/>
      <c r="H1146" s="210"/>
      <c r="I1146" s="210"/>
      <c r="J1146" s="210"/>
      <c r="K1146" s="210"/>
      <c r="L1146" s="210"/>
      <c r="M1146" s="210"/>
      <c r="N1146" s="210"/>
      <c r="O1146" s="210"/>
      <c r="P1146" s="210"/>
      <c r="Q1146" s="210"/>
      <c r="R1146" s="210"/>
      <c r="S1146" s="210"/>
      <c r="T1146" s="210"/>
      <c r="U1146" s="210"/>
      <c r="V1146" s="210"/>
      <c r="W1146" s="210"/>
      <c r="X1146" s="210"/>
      <c r="Y1146" s="210"/>
    </row>
    <row r="1147">
      <c r="A1147" s="205" t="s">
        <v>662</v>
      </c>
      <c r="B1147" s="205" t="s">
        <v>5387</v>
      </c>
      <c r="C1147" s="280">
        <v>81.0</v>
      </c>
      <c r="D1147" s="280">
        <v>4.0</v>
      </c>
      <c r="E1147" s="280">
        <v>14.0</v>
      </c>
      <c r="F1147" s="210"/>
      <c r="G1147" s="210"/>
      <c r="H1147" s="210"/>
      <c r="I1147" s="210"/>
      <c r="J1147" s="210"/>
      <c r="K1147" s="210"/>
      <c r="L1147" s="210"/>
      <c r="M1147" s="210"/>
      <c r="N1147" s="210"/>
      <c r="O1147" s="210"/>
      <c r="P1147" s="210"/>
      <c r="Q1147" s="210"/>
      <c r="R1147" s="210"/>
      <c r="S1147" s="210"/>
      <c r="T1147" s="210"/>
      <c r="U1147" s="210"/>
      <c r="V1147" s="210"/>
      <c r="W1147" s="210"/>
      <c r="X1147" s="210"/>
      <c r="Y1147" s="210"/>
    </row>
    <row r="1148">
      <c r="A1148" s="205" t="s">
        <v>662</v>
      </c>
      <c r="B1148" s="205" t="s">
        <v>5392</v>
      </c>
      <c r="C1148" s="280">
        <v>5.0</v>
      </c>
      <c r="D1148" s="280">
        <v>1.0</v>
      </c>
      <c r="E1148" s="280">
        <v>1.0</v>
      </c>
      <c r="F1148" s="210"/>
      <c r="G1148" s="210"/>
      <c r="H1148" s="210"/>
      <c r="I1148" s="210"/>
      <c r="J1148" s="210"/>
      <c r="K1148" s="210"/>
      <c r="L1148" s="210"/>
      <c r="M1148" s="210"/>
      <c r="N1148" s="210"/>
      <c r="O1148" s="210"/>
      <c r="P1148" s="210"/>
      <c r="Q1148" s="210"/>
      <c r="R1148" s="210"/>
      <c r="S1148" s="210"/>
      <c r="T1148" s="210"/>
      <c r="U1148" s="210"/>
      <c r="V1148" s="210"/>
      <c r="W1148" s="210"/>
      <c r="X1148" s="210"/>
      <c r="Y1148" s="210"/>
    </row>
    <row r="1149">
      <c r="A1149" s="205" t="s">
        <v>497</v>
      </c>
      <c r="B1149" s="205" t="s">
        <v>5383</v>
      </c>
      <c r="C1149" s="280">
        <v>34.0</v>
      </c>
      <c r="D1149" s="280">
        <v>2.0</v>
      </c>
      <c r="E1149" s="280">
        <v>4.0</v>
      </c>
      <c r="F1149" s="210"/>
      <c r="G1149" s="210"/>
      <c r="H1149" s="210"/>
      <c r="I1149" s="210"/>
      <c r="J1149" s="210"/>
      <c r="K1149" s="210"/>
      <c r="L1149" s="210"/>
      <c r="M1149" s="210"/>
      <c r="N1149" s="210"/>
      <c r="O1149" s="210"/>
      <c r="P1149" s="210"/>
      <c r="Q1149" s="210"/>
      <c r="R1149" s="210"/>
      <c r="S1149" s="210"/>
      <c r="T1149" s="210"/>
      <c r="U1149" s="210"/>
      <c r="V1149" s="210"/>
      <c r="W1149" s="210"/>
      <c r="X1149" s="210"/>
      <c r="Y1149" s="210"/>
    </row>
    <row r="1150">
      <c r="A1150" s="205" t="s">
        <v>497</v>
      </c>
      <c r="B1150" s="205" t="s">
        <v>5384</v>
      </c>
      <c r="C1150" s="280">
        <v>68.0</v>
      </c>
      <c r="D1150" s="280">
        <v>4.0</v>
      </c>
      <c r="E1150" s="280">
        <v>11.0</v>
      </c>
      <c r="F1150" s="210"/>
      <c r="G1150" s="210"/>
      <c r="H1150" s="210"/>
      <c r="I1150" s="210"/>
      <c r="J1150" s="210"/>
      <c r="K1150" s="210"/>
      <c r="L1150" s="210"/>
      <c r="M1150" s="210"/>
      <c r="N1150" s="210"/>
      <c r="O1150" s="210"/>
      <c r="P1150" s="210"/>
      <c r="Q1150" s="210"/>
      <c r="R1150" s="210"/>
      <c r="S1150" s="210"/>
      <c r="T1150" s="210"/>
      <c r="U1150" s="210"/>
      <c r="V1150" s="210"/>
      <c r="W1150" s="210"/>
      <c r="X1150" s="210"/>
      <c r="Y1150" s="210"/>
    </row>
    <row r="1151">
      <c r="A1151" s="205" t="s">
        <v>497</v>
      </c>
      <c r="B1151" s="205" t="s">
        <v>5385</v>
      </c>
      <c r="C1151" s="280">
        <v>151.0</v>
      </c>
      <c r="D1151" s="280">
        <v>1.0</v>
      </c>
      <c r="E1151" s="280">
        <v>23.0</v>
      </c>
      <c r="F1151" s="210"/>
      <c r="G1151" s="210"/>
      <c r="H1151" s="210"/>
      <c r="I1151" s="210"/>
      <c r="J1151" s="210"/>
      <c r="K1151" s="210"/>
      <c r="L1151" s="210"/>
      <c r="M1151" s="210"/>
      <c r="N1151" s="210"/>
      <c r="O1151" s="210"/>
      <c r="P1151" s="210"/>
      <c r="Q1151" s="210"/>
      <c r="R1151" s="210"/>
      <c r="S1151" s="210"/>
      <c r="T1151" s="210"/>
      <c r="U1151" s="210"/>
      <c r="V1151" s="210"/>
      <c r="W1151" s="210"/>
      <c r="X1151" s="210"/>
      <c r="Y1151" s="210"/>
    </row>
    <row r="1152">
      <c r="A1152" s="205" t="s">
        <v>497</v>
      </c>
      <c r="B1152" s="205" t="s">
        <v>5386</v>
      </c>
      <c r="C1152" s="280">
        <v>44.0</v>
      </c>
      <c r="D1152" s="280">
        <v>2.0</v>
      </c>
      <c r="E1152" s="280">
        <v>6.0</v>
      </c>
      <c r="F1152" s="210"/>
      <c r="G1152" s="210"/>
      <c r="H1152" s="210"/>
      <c r="I1152" s="210"/>
      <c r="J1152" s="210"/>
      <c r="K1152" s="210"/>
      <c r="L1152" s="210"/>
      <c r="M1152" s="210"/>
      <c r="N1152" s="210"/>
      <c r="O1152" s="210"/>
      <c r="P1152" s="210"/>
      <c r="Q1152" s="210"/>
      <c r="R1152" s="210"/>
      <c r="S1152" s="210"/>
      <c r="T1152" s="210"/>
      <c r="U1152" s="210"/>
      <c r="V1152" s="210"/>
      <c r="W1152" s="210"/>
      <c r="X1152" s="210"/>
      <c r="Y1152" s="210"/>
    </row>
    <row r="1153">
      <c r="A1153" s="205" t="s">
        <v>497</v>
      </c>
      <c r="B1153" s="205" t="s">
        <v>5387</v>
      </c>
      <c r="C1153" s="280">
        <v>56.0</v>
      </c>
      <c r="D1153" s="280">
        <v>6.0</v>
      </c>
      <c r="E1153" s="280">
        <v>14.0</v>
      </c>
      <c r="F1153" s="210"/>
      <c r="G1153" s="210"/>
      <c r="H1153" s="210"/>
      <c r="I1153" s="210"/>
      <c r="J1153" s="210"/>
      <c r="K1153" s="210"/>
      <c r="L1153" s="210"/>
      <c r="M1153" s="210"/>
      <c r="N1153" s="210"/>
      <c r="O1153" s="210"/>
      <c r="P1153" s="210"/>
      <c r="Q1153" s="210"/>
      <c r="R1153" s="210"/>
      <c r="S1153" s="210"/>
      <c r="T1153" s="210"/>
      <c r="U1153" s="210"/>
      <c r="V1153" s="210"/>
      <c r="W1153" s="210"/>
      <c r="X1153" s="210"/>
      <c r="Y1153" s="210"/>
    </row>
    <row r="1154">
      <c r="A1154" s="205" t="s">
        <v>497</v>
      </c>
      <c r="B1154" s="205" t="s">
        <v>5388</v>
      </c>
      <c r="C1154" s="280">
        <v>107.0</v>
      </c>
      <c r="D1154" s="280">
        <v>5.0</v>
      </c>
      <c r="E1154" s="280">
        <v>23.0</v>
      </c>
      <c r="F1154" s="210"/>
      <c r="G1154" s="210"/>
      <c r="H1154" s="210"/>
      <c r="I1154" s="210"/>
      <c r="J1154" s="210"/>
      <c r="K1154" s="210"/>
      <c r="L1154" s="210"/>
      <c r="M1154" s="210"/>
      <c r="N1154" s="210"/>
      <c r="O1154" s="210"/>
      <c r="P1154" s="210"/>
      <c r="Q1154" s="210"/>
      <c r="R1154" s="210"/>
      <c r="S1154" s="210"/>
      <c r="T1154" s="210"/>
      <c r="U1154" s="210"/>
      <c r="V1154" s="210"/>
      <c r="W1154" s="210"/>
      <c r="X1154" s="210"/>
      <c r="Y1154" s="210"/>
    </row>
    <row r="1155">
      <c r="A1155" s="205" t="s">
        <v>497</v>
      </c>
      <c r="B1155" s="205" t="s">
        <v>5392</v>
      </c>
      <c r="C1155" s="280">
        <v>140.0</v>
      </c>
      <c r="D1155" s="280">
        <v>2.0</v>
      </c>
      <c r="E1155" s="280">
        <v>30.0</v>
      </c>
      <c r="F1155" s="210"/>
      <c r="G1155" s="210"/>
      <c r="H1155" s="210"/>
      <c r="I1155" s="210"/>
      <c r="J1155" s="210"/>
      <c r="K1155" s="210"/>
      <c r="L1155" s="210"/>
      <c r="M1155" s="210"/>
      <c r="N1155" s="210"/>
      <c r="O1155" s="210"/>
      <c r="P1155" s="210"/>
      <c r="Q1155" s="210"/>
      <c r="R1155" s="210"/>
      <c r="S1155" s="210"/>
      <c r="T1155" s="210"/>
      <c r="U1155" s="210"/>
      <c r="V1155" s="210"/>
      <c r="W1155" s="210"/>
      <c r="X1155" s="210"/>
      <c r="Y1155" s="210"/>
    </row>
    <row r="1156">
      <c r="A1156" s="205" t="s">
        <v>526</v>
      </c>
      <c r="B1156" s="205" t="s">
        <v>5383</v>
      </c>
      <c r="C1156" s="280">
        <v>8.0</v>
      </c>
      <c r="D1156" s="280">
        <v>1.0</v>
      </c>
      <c r="E1156" s="280">
        <v>2.0</v>
      </c>
      <c r="F1156" s="210"/>
      <c r="G1156" s="210"/>
      <c r="H1156" s="210"/>
      <c r="I1156" s="210"/>
      <c r="J1156" s="210"/>
      <c r="K1156" s="210"/>
      <c r="L1156" s="210"/>
      <c r="M1156" s="210"/>
      <c r="N1156" s="210"/>
      <c r="O1156" s="210"/>
      <c r="P1156" s="210"/>
      <c r="Q1156" s="210"/>
      <c r="R1156" s="210"/>
      <c r="S1156" s="210"/>
      <c r="T1156" s="210"/>
      <c r="U1156" s="210"/>
      <c r="V1156" s="210"/>
      <c r="W1156" s="210"/>
      <c r="X1156" s="210"/>
      <c r="Y1156" s="210"/>
    </row>
    <row r="1157">
      <c r="A1157" s="205" t="s">
        <v>526</v>
      </c>
      <c r="B1157" s="205" t="s">
        <v>5384</v>
      </c>
      <c r="C1157" s="280">
        <v>6.0</v>
      </c>
      <c r="D1157" s="280">
        <v>1.0</v>
      </c>
      <c r="E1157" s="280">
        <v>1.0</v>
      </c>
      <c r="F1157" s="210"/>
      <c r="G1157" s="210"/>
      <c r="H1157" s="210"/>
      <c r="I1157" s="210"/>
      <c r="J1157" s="210"/>
      <c r="K1157" s="210"/>
      <c r="L1157" s="210"/>
      <c r="M1157" s="210"/>
      <c r="N1157" s="210"/>
      <c r="O1157" s="210"/>
      <c r="P1157" s="210"/>
      <c r="Q1157" s="210"/>
      <c r="R1157" s="210"/>
      <c r="S1157" s="210"/>
      <c r="T1157" s="210"/>
      <c r="U1157" s="210"/>
      <c r="V1157" s="210"/>
      <c r="W1157" s="210"/>
      <c r="X1157" s="210"/>
      <c r="Y1157" s="210"/>
    </row>
    <row r="1158">
      <c r="A1158" s="205" t="s">
        <v>526</v>
      </c>
      <c r="B1158" s="205" t="s">
        <v>5392</v>
      </c>
      <c r="C1158" s="280">
        <v>81.0</v>
      </c>
      <c r="D1158" s="280">
        <v>1.0</v>
      </c>
      <c r="E1158" s="280">
        <v>12.0</v>
      </c>
      <c r="F1158" s="210"/>
      <c r="G1158" s="210"/>
      <c r="H1158" s="210"/>
      <c r="I1158" s="210"/>
      <c r="J1158" s="210"/>
      <c r="K1158" s="210"/>
      <c r="L1158" s="210"/>
      <c r="M1158" s="210"/>
      <c r="N1158" s="210"/>
      <c r="O1158" s="210"/>
      <c r="P1158" s="210"/>
      <c r="Q1158" s="210"/>
      <c r="R1158" s="210"/>
      <c r="S1158" s="210"/>
      <c r="T1158" s="210"/>
      <c r="U1158" s="210"/>
      <c r="V1158" s="210"/>
      <c r="W1158" s="210"/>
      <c r="X1158" s="210"/>
      <c r="Y1158" s="210"/>
    </row>
    <row r="1159">
      <c r="A1159" s="205" t="s">
        <v>337</v>
      </c>
      <c r="B1159" s="205" t="s">
        <v>5384</v>
      </c>
      <c r="C1159" s="280">
        <v>4.0</v>
      </c>
      <c r="D1159" s="280">
        <v>1.0</v>
      </c>
      <c r="E1159" s="280">
        <v>1.0</v>
      </c>
      <c r="F1159" s="210"/>
      <c r="G1159" s="210"/>
      <c r="H1159" s="210"/>
      <c r="I1159" s="210"/>
      <c r="J1159" s="210"/>
      <c r="K1159" s="210"/>
      <c r="L1159" s="210"/>
      <c r="M1159" s="210"/>
      <c r="N1159" s="210"/>
      <c r="O1159" s="210"/>
      <c r="P1159" s="210"/>
      <c r="Q1159" s="210"/>
      <c r="R1159" s="210"/>
      <c r="S1159" s="210"/>
      <c r="T1159" s="210"/>
      <c r="U1159" s="210"/>
      <c r="V1159" s="210"/>
      <c r="W1159" s="210"/>
      <c r="X1159" s="210"/>
      <c r="Y1159" s="210"/>
    </row>
    <row r="1160">
      <c r="A1160" s="205" t="s">
        <v>337</v>
      </c>
      <c r="B1160" s="205" t="s">
        <v>5385</v>
      </c>
      <c r="C1160" s="280">
        <v>103.0</v>
      </c>
      <c r="D1160" s="280">
        <v>2.0</v>
      </c>
      <c r="E1160" s="280">
        <v>15.0</v>
      </c>
      <c r="F1160" s="210"/>
      <c r="G1160" s="210"/>
      <c r="H1160" s="210"/>
      <c r="I1160" s="210"/>
      <c r="J1160" s="210"/>
      <c r="K1160" s="210"/>
      <c r="L1160" s="210"/>
      <c r="M1160" s="210"/>
      <c r="N1160" s="210"/>
      <c r="O1160" s="210"/>
      <c r="P1160" s="210"/>
      <c r="Q1160" s="210"/>
      <c r="R1160" s="210"/>
      <c r="S1160" s="210"/>
      <c r="T1160" s="210"/>
      <c r="U1160" s="210"/>
      <c r="V1160" s="210"/>
      <c r="W1160" s="210"/>
      <c r="X1160" s="210"/>
      <c r="Y1160" s="210"/>
    </row>
    <row r="1161">
      <c r="A1161" s="205" t="s">
        <v>337</v>
      </c>
      <c r="B1161" s="205" t="s">
        <v>5387</v>
      </c>
      <c r="C1161" s="280">
        <v>2.0</v>
      </c>
      <c r="D1161" s="280">
        <v>1.0</v>
      </c>
      <c r="E1161" s="280">
        <v>1.0</v>
      </c>
      <c r="F1161" s="210"/>
      <c r="G1161" s="210"/>
      <c r="H1161" s="210"/>
      <c r="I1161" s="210"/>
      <c r="J1161" s="210"/>
      <c r="K1161" s="210"/>
      <c r="L1161" s="210"/>
      <c r="M1161" s="210"/>
      <c r="N1161" s="210"/>
      <c r="O1161" s="210"/>
      <c r="P1161" s="210"/>
      <c r="Q1161" s="210"/>
      <c r="R1161" s="210"/>
      <c r="S1161" s="210"/>
      <c r="T1161" s="210"/>
      <c r="U1161" s="210"/>
      <c r="V1161" s="210"/>
      <c r="W1161" s="210"/>
      <c r="X1161" s="210"/>
      <c r="Y1161" s="210"/>
    </row>
    <row r="1162">
      <c r="A1162" s="205" t="s">
        <v>679</v>
      </c>
      <c r="B1162" s="205" t="s">
        <v>5383</v>
      </c>
      <c r="C1162" s="280">
        <v>9.0</v>
      </c>
      <c r="D1162" s="280">
        <v>1.0</v>
      </c>
      <c r="E1162" s="280">
        <v>1.0</v>
      </c>
      <c r="F1162" s="210"/>
      <c r="G1162" s="210"/>
      <c r="H1162" s="210"/>
      <c r="I1162" s="210"/>
      <c r="J1162" s="210"/>
      <c r="K1162" s="210"/>
      <c r="L1162" s="210"/>
      <c r="M1162" s="210"/>
      <c r="N1162" s="210"/>
      <c r="O1162" s="210"/>
      <c r="P1162" s="210"/>
      <c r="Q1162" s="210"/>
      <c r="R1162" s="210"/>
      <c r="S1162" s="210"/>
      <c r="T1162" s="210"/>
      <c r="U1162" s="210"/>
      <c r="V1162" s="210"/>
      <c r="W1162" s="210"/>
      <c r="X1162" s="210"/>
      <c r="Y1162" s="210"/>
    </row>
    <row r="1163">
      <c r="A1163" s="205" t="s">
        <v>679</v>
      </c>
      <c r="B1163" s="205" t="s">
        <v>5384</v>
      </c>
      <c r="C1163" s="280">
        <v>16.0</v>
      </c>
      <c r="D1163" s="280">
        <v>2.0</v>
      </c>
      <c r="E1163" s="280">
        <v>2.0</v>
      </c>
      <c r="F1163" s="210"/>
      <c r="G1163" s="210"/>
      <c r="H1163" s="210"/>
      <c r="I1163" s="210"/>
      <c r="J1163" s="210"/>
      <c r="K1163" s="210"/>
      <c r="L1163" s="210"/>
      <c r="M1163" s="210"/>
      <c r="N1163" s="210"/>
      <c r="O1163" s="210"/>
      <c r="P1163" s="210"/>
      <c r="Q1163" s="210"/>
      <c r="R1163" s="210"/>
      <c r="S1163" s="210"/>
      <c r="T1163" s="210"/>
      <c r="U1163" s="210"/>
      <c r="V1163" s="210"/>
      <c r="W1163" s="210"/>
      <c r="X1163" s="210"/>
      <c r="Y1163" s="210"/>
    </row>
    <row r="1164">
      <c r="A1164" s="205" t="s">
        <v>679</v>
      </c>
      <c r="B1164" s="205" t="s">
        <v>5386</v>
      </c>
      <c r="C1164" s="280">
        <v>2.0</v>
      </c>
      <c r="D1164" s="280">
        <v>1.0</v>
      </c>
      <c r="E1164" s="280">
        <v>1.0</v>
      </c>
      <c r="F1164" s="210"/>
      <c r="G1164" s="210"/>
      <c r="H1164" s="210"/>
      <c r="I1164" s="210"/>
      <c r="J1164" s="210"/>
      <c r="K1164" s="210"/>
      <c r="L1164" s="210"/>
      <c r="M1164" s="210"/>
      <c r="N1164" s="210"/>
      <c r="O1164" s="210"/>
      <c r="P1164" s="210"/>
      <c r="Q1164" s="210"/>
      <c r="R1164" s="210"/>
      <c r="S1164" s="210"/>
      <c r="T1164" s="210"/>
      <c r="U1164" s="210"/>
      <c r="V1164" s="210"/>
      <c r="W1164" s="210"/>
      <c r="X1164" s="210"/>
      <c r="Y1164" s="210"/>
    </row>
    <row r="1165">
      <c r="A1165" s="205" t="s">
        <v>272</v>
      </c>
      <c r="B1165" s="205" t="s">
        <v>5383</v>
      </c>
      <c r="C1165" s="280">
        <v>26.0</v>
      </c>
      <c r="D1165" s="280">
        <v>1.0</v>
      </c>
      <c r="E1165" s="280">
        <v>4.0</v>
      </c>
      <c r="F1165" s="210"/>
      <c r="G1165" s="210"/>
      <c r="H1165" s="210"/>
      <c r="I1165" s="210"/>
      <c r="J1165" s="210"/>
      <c r="K1165" s="210"/>
      <c r="L1165" s="210"/>
      <c r="M1165" s="210"/>
      <c r="N1165" s="210"/>
      <c r="O1165" s="210"/>
      <c r="P1165" s="210"/>
      <c r="Q1165" s="210"/>
      <c r="R1165" s="210"/>
      <c r="S1165" s="210"/>
      <c r="T1165" s="210"/>
      <c r="U1165" s="210"/>
      <c r="V1165" s="210"/>
      <c r="W1165" s="210"/>
      <c r="X1165" s="210"/>
      <c r="Y1165" s="210"/>
    </row>
    <row r="1166">
      <c r="A1166" s="205" t="s">
        <v>272</v>
      </c>
      <c r="B1166" s="205" t="s">
        <v>5384</v>
      </c>
      <c r="C1166" s="280">
        <v>54.0</v>
      </c>
      <c r="D1166" s="280">
        <v>6.0</v>
      </c>
      <c r="E1166" s="280">
        <v>16.0</v>
      </c>
      <c r="F1166" s="210"/>
      <c r="G1166" s="210"/>
      <c r="H1166" s="210"/>
      <c r="I1166" s="210"/>
      <c r="J1166" s="210"/>
      <c r="K1166" s="210"/>
      <c r="L1166" s="210"/>
      <c r="M1166" s="210"/>
      <c r="N1166" s="210"/>
      <c r="O1166" s="210"/>
      <c r="P1166" s="210"/>
      <c r="Q1166" s="210"/>
      <c r="R1166" s="210"/>
      <c r="S1166" s="210"/>
      <c r="T1166" s="210"/>
      <c r="U1166" s="210"/>
      <c r="V1166" s="210"/>
      <c r="W1166" s="210"/>
      <c r="X1166" s="210"/>
      <c r="Y1166" s="210"/>
    </row>
    <row r="1167">
      <c r="A1167" s="205" t="s">
        <v>272</v>
      </c>
      <c r="B1167" s="205" t="s">
        <v>5385</v>
      </c>
      <c r="C1167" s="280">
        <v>39.0</v>
      </c>
      <c r="D1167" s="280">
        <v>2.0</v>
      </c>
      <c r="E1167" s="280">
        <v>8.0</v>
      </c>
      <c r="F1167" s="210"/>
      <c r="G1167" s="210"/>
      <c r="H1167" s="210"/>
      <c r="I1167" s="210"/>
      <c r="J1167" s="210"/>
      <c r="K1167" s="210"/>
      <c r="L1167" s="210"/>
      <c r="M1167" s="210"/>
      <c r="N1167" s="210"/>
      <c r="O1167" s="210"/>
      <c r="P1167" s="210"/>
      <c r="Q1167" s="210"/>
      <c r="R1167" s="210"/>
      <c r="S1167" s="210"/>
      <c r="T1167" s="210"/>
      <c r="U1167" s="210"/>
      <c r="V1167" s="210"/>
      <c r="W1167" s="210"/>
      <c r="X1167" s="210"/>
      <c r="Y1167" s="210"/>
    </row>
    <row r="1168">
      <c r="A1168" s="205" t="s">
        <v>272</v>
      </c>
      <c r="B1168" s="205" t="s">
        <v>5386</v>
      </c>
      <c r="C1168" s="280">
        <v>56.0</v>
      </c>
      <c r="D1168" s="280">
        <v>1.0</v>
      </c>
      <c r="E1168" s="280">
        <v>12.0</v>
      </c>
      <c r="F1168" s="210"/>
      <c r="G1168" s="210"/>
      <c r="H1168" s="210"/>
      <c r="I1168" s="210"/>
      <c r="J1168" s="210"/>
      <c r="K1168" s="210"/>
      <c r="L1168" s="210"/>
      <c r="M1168" s="210"/>
      <c r="N1168" s="210"/>
      <c r="O1168" s="210"/>
      <c r="P1168" s="210"/>
      <c r="Q1168" s="210"/>
      <c r="R1168" s="210"/>
      <c r="S1168" s="210"/>
      <c r="T1168" s="210"/>
      <c r="U1168" s="210"/>
      <c r="V1168" s="210"/>
      <c r="W1168" s="210"/>
      <c r="X1168" s="210"/>
      <c r="Y1168" s="210"/>
    </row>
    <row r="1169">
      <c r="A1169" s="205" t="s">
        <v>272</v>
      </c>
      <c r="B1169" s="205" t="s">
        <v>5387</v>
      </c>
      <c r="C1169" s="280">
        <v>25.0</v>
      </c>
      <c r="D1169" s="280">
        <v>2.0</v>
      </c>
      <c r="E1169" s="280">
        <v>7.0</v>
      </c>
      <c r="F1169" s="210"/>
      <c r="G1169" s="210"/>
      <c r="H1169" s="210"/>
      <c r="I1169" s="210"/>
      <c r="J1169" s="210"/>
      <c r="K1169" s="210"/>
      <c r="L1169" s="210"/>
      <c r="M1169" s="210"/>
      <c r="N1169" s="210"/>
      <c r="O1169" s="210"/>
      <c r="P1169" s="210"/>
      <c r="Q1169" s="210"/>
      <c r="R1169" s="210"/>
      <c r="S1169" s="210"/>
      <c r="T1169" s="210"/>
      <c r="U1169" s="210"/>
      <c r="V1169" s="210"/>
      <c r="W1169" s="210"/>
      <c r="X1169" s="210"/>
      <c r="Y1169" s="210"/>
    </row>
    <row r="1170">
      <c r="A1170" s="205" t="s">
        <v>272</v>
      </c>
      <c r="B1170" s="205" t="s">
        <v>5388</v>
      </c>
      <c r="C1170" s="280">
        <v>170.0</v>
      </c>
      <c r="D1170" s="280">
        <v>4.0</v>
      </c>
      <c r="E1170" s="280">
        <v>13.0</v>
      </c>
      <c r="F1170" s="210"/>
      <c r="G1170" s="210"/>
      <c r="H1170" s="210"/>
      <c r="I1170" s="210"/>
      <c r="J1170" s="210"/>
      <c r="K1170" s="210"/>
      <c r="L1170" s="210"/>
      <c r="M1170" s="210"/>
      <c r="N1170" s="210"/>
      <c r="O1170" s="210"/>
      <c r="P1170" s="210"/>
      <c r="Q1170" s="210"/>
      <c r="R1170" s="210"/>
      <c r="S1170" s="210"/>
      <c r="T1170" s="210"/>
      <c r="U1170" s="210"/>
      <c r="V1170" s="210"/>
      <c r="W1170" s="210"/>
      <c r="X1170" s="210"/>
      <c r="Y1170" s="210"/>
    </row>
    <row r="1171">
      <c r="A1171" s="205" t="s">
        <v>272</v>
      </c>
      <c r="B1171" s="205" t="s">
        <v>5391</v>
      </c>
      <c r="C1171" s="280">
        <v>75.0</v>
      </c>
      <c r="D1171" s="280">
        <v>3.0</v>
      </c>
      <c r="E1171" s="280">
        <v>16.0</v>
      </c>
      <c r="F1171" s="210"/>
      <c r="G1171" s="210"/>
      <c r="H1171" s="210"/>
      <c r="I1171" s="210"/>
      <c r="J1171" s="210"/>
      <c r="K1171" s="210"/>
      <c r="L1171" s="210"/>
      <c r="M1171" s="210"/>
      <c r="N1171" s="210"/>
      <c r="O1171" s="210"/>
      <c r="P1171" s="210"/>
      <c r="Q1171" s="210"/>
      <c r="R1171" s="210"/>
      <c r="S1171" s="210"/>
      <c r="T1171" s="210"/>
      <c r="U1171" s="210"/>
      <c r="V1171" s="210"/>
      <c r="W1171" s="210"/>
      <c r="X1171" s="210"/>
      <c r="Y1171" s="210"/>
    </row>
    <row r="1172">
      <c r="A1172" s="205" t="s">
        <v>272</v>
      </c>
      <c r="B1172" s="205" t="s">
        <v>5392</v>
      </c>
      <c r="C1172" s="280">
        <v>10.0</v>
      </c>
      <c r="D1172" s="280">
        <v>1.0</v>
      </c>
      <c r="E1172" s="280">
        <v>3.0</v>
      </c>
      <c r="F1172" s="210"/>
      <c r="G1172" s="210"/>
      <c r="H1172" s="210"/>
      <c r="I1172" s="210"/>
      <c r="J1172" s="210"/>
      <c r="K1172" s="210"/>
      <c r="L1172" s="210"/>
      <c r="M1172" s="210"/>
      <c r="N1172" s="210"/>
      <c r="O1172" s="210"/>
      <c r="P1172" s="210"/>
      <c r="Q1172" s="210"/>
      <c r="R1172" s="210"/>
      <c r="S1172" s="210"/>
      <c r="T1172" s="210"/>
      <c r="U1172" s="210"/>
      <c r="V1172" s="210"/>
      <c r="W1172" s="210"/>
      <c r="X1172" s="210"/>
      <c r="Y1172" s="210"/>
    </row>
    <row r="1173">
      <c r="A1173" s="205" t="s">
        <v>272</v>
      </c>
      <c r="B1173" s="205" t="s">
        <v>5389</v>
      </c>
      <c r="C1173" s="280">
        <v>14.0</v>
      </c>
      <c r="D1173" s="280">
        <v>3.0</v>
      </c>
      <c r="E1173" s="280">
        <v>5.0</v>
      </c>
      <c r="F1173" s="210"/>
      <c r="G1173" s="210"/>
      <c r="H1173" s="210"/>
      <c r="I1173" s="210"/>
      <c r="J1173" s="210"/>
      <c r="K1173" s="210"/>
      <c r="L1173" s="210"/>
      <c r="M1173" s="210"/>
      <c r="N1173" s="210"/>
      <c r="O1173" s="210"/>
      <c r="P1173" s="210"/>
      <c r="Q1173" s="210"/>
      <c r="R1173" s="210"/>
      <c r="S1173" s="210"/>
      <c r="T1173" s="210"/>
      <c r="U1173" s="210"/>
      <c r="V1173" s="210"/>
      <c r="W1173" s="210"/>
      <c r="X1173" s="210"/>
      <c r="Y1173" s="210"/>
    </row>
    <row r="1174">
      <c r="A1174" s="205" t="s">
        <v>635</v>
      </c>
      <c r="B1174" s="205" t="s">
        <v>5383</v>
      </c>
      <c r="C1174" s="280">
        <v>47.0</v>
      </c>
      <c r="D1174" s="280">
        <v>1.0</v>
      </c>
      <c r="E1174" s="280">
        <v>4.0</v>
      </c>
      <c r="F1174" s="210"/>
      <c r="G1174" s="210"/>
      <c r="H1174" s="210"/>
      <c r="I1174" s="210"/>
      <c r="J1174" s="210"/>
      <c r="K1174" s="210"/>
      <c r="L1174" s="210"/>
      <c r="M1174" s="210"/>
      <c r="N1174" s="210"/>
      <c r="O1174" s="210"/>
      <c r="P1174" s="210"/>
      <c r="Q1174" s="210"/>
      <c r="R1174" s="210"/>
      <c r="S1174" s="210"/>
      <c r="T1174" s="210"/>
      <c r="U1174" s="210"/>
      <c r="V1174" s="210"/>
      <c r="W1174" s="210"/>
      <c r="X1174" s="210"/>
      <c r="Y1174" s="210"/>
    </row>
    <row r="1175">
      <c r="A1175" s="205" t="s">
        <v>635</v>
      </c>
      <c r="B1175" s="205" t="s">
        <v>5384</v>
      </c>
      <c r="C1175" s="280">
        <v>61.0</v>
      </c>
      <c r="D1175" s="280">
        <v>2.0</v>
      </c>
      <c r="E1175" s="280">
        <v>9.0</v>
      </c>
      <c r="F1175" s="210"/>
      <c r="G1175" s="210"/>
      <c r="H1175" s="210"/>
      <c r="I1175" s="210"/>
      <c r="J1175" s="210"/>
      <c r="K1175" s="210"/>
      <c r="L1175" s="210"/>
      <c r="M1175" s="210"/>
      <c r="N1175" s="210"/>
      <c r="O1175" s="210"/>
      <c r="P1175" s="210"/>
      <c r="Q1175" s="210"/>
      <c r="R1175" s="210"/>
      <c r="S1175" s="210"/>
      <c r="T1175" s="210"/>
      <c r="U1175" s="210"/>
      <c r="V1175" s="210"/>
      <c r="W1175" s="210"/>
      <c r="X1175" s="210"/>
      <c r="Y1175" s="210"/>
    </row>
    <row r="1176">
      <c r="A1176" s="205" t="s">
        <v>708</v>
      </c>
      <c r="B1176" s="205" t="s">
        <v>5386</v>
      </c>
      <c r="C1176" s="280">
        <v>15.0</v>
      </c>
      <c r="D1176" s="280">
        <v>1.0</v>
      </c>
      <c r="E1176" s="280">
        <v>3.0</v>
      </c>
      <c r="F1176" s="210"/>
      <c r="G1176" s="210"/>
      <c r="H1176" s="210"/>
      <c r="I1176" s="210"/>
      <c r="J1176" s="210"/>
      <c r="K1176" s="210"/>
      <c r="L1176" s="210"/>
      <c r="M1176" s="210"/>
      <c r="N1176" s="210"/>
      <c r="O1176" s="210"/>
      <c r="P1176" s="210"/>
      <c r="Q1176" s="210"/>
      <c r="R1176" s="210"/>
      <c r="S1176" s="210"/>
      <c r="T1176" s="210"/>
      <c r="U1176" s="210"/>
      <c r="V1176" s="210"/>
      <c r="W1176" s="210"/>
      <c r="X1176" s="210"/>
      <c r="Y1176" s="210"/>
    </row>
    <row r="1177">
      <c r="A1177" s="205" t="s">
        <v>671</v>
      </c>
      <c r="B1177" s="205" t="s">
        <v>5383</v>
      </c>
      <c r="C1177" s="280">
        <v>21.0</v>
      </c>
      <c r="D1177" s="280">
        <v>1.0</v>
      </c>
      <c r="E1177" s="280">
        <v>2.0</v>
      </c>
      <c r="F1177" s="210"/>
      <c r="G1177" s="210"/>
      <c r="H1177" s="210"/>
      <c r="I1177" s="210"/>
      <c r="J1177" s="210"/>
      <c r="K1177" s="210"/>
      <c r="L1177" s="210"/>
      <c r="M1177" s="210"/>
      <c r="N1177" s="210"/>
      <c r="O1177" s="210"/>
      <c r="P1177" s="210"/>
      <c r="Q1177" s="210"/>
      <c r="R1177" s="210"/>
      <c r="S1177" s="210"/>
      <c r="T1177" s="210"/>
      <c r="U1177" s="210"/>
      <c r="V1177" s="210"/>
      <c r="W1177" s="210"/>
      <c r="X1177" s="210"/>
      <c r="Y1177" s="210"/>
    </row>
    <row r="1178">
      <c r="A1178" s="205" t="s">
        <v>671</v>
      </c>
      <c r="B1178" s="205" t="s">
        <v>5384</v>
      </c>
      <c r="C1178" s="280">
        <v>67.0</v>
      </c>
      <c r="D1178" s="280">
        <v>4.0</v>
      </c>
      <c r="E1178" s="280">
        <v>10.0</v>
      </c>
      <c r="F1178" s="210"/>
      <c r="G1178" s="210"/>
      <c r="H1178" s="210"/>
      <c r="I1178" s="210"/>
      <c r="J1178" s="210"/>
      <c r="K1178" s="210"/>
      <c r="L1178" s="210"/>
      <c r="M1178" s="210"/>
      <c r="N1178" s="210"/>
      <c r="O1178" s="210"/>
      <c r="P1178" s="210"/>
      <c r="Q1178" s="210"/>
      <c r="R1178" s="210"/>
      <c r="S1178" s="210"/>
      <c r="T1178" s="210"/>
      <c r="U1178" s="210"/>
      <c r="V1178" s="210"/>
      <c r="W1178" s="210"/>
      <c r="X1178" s="210"/>
      <c r="Y1178" s="210"/>
    </row>
    <row r="1179">
      <c r="A1179" s="205" t="s">
        <v>671</v>
      </c>
      <c r="B1179" s="205" t="s">
        <v>5386</v>
      </c>
      <c r="C1179" s="280">
        <v>121.0</v>
      </c>
      <c r="D1179" s="280">
        <v>4.0</v>
      </c>
      <c r="E1179" s="280">
        <v>16.0</v>
      </c>
      <c r="F1179" s="210"/>
      <c r="G1179" s="210"/>
      <c r="H1179" s="210"/>
      <c r="I1179" s="210"/>
      <c r="J1179" s="210"/>
      <c r="K1179" s="210"/>
      <c r="L1179" s="210"/>
      <c r="M1179" s="210"/>
      <c r="N1179" s="210"/>
      <c r="O1179" s="210"/>
      <c r="P1179" s="210"/>
      <c r="Q1179" s="210"/>
      <c r="R1179" s="210"/>
      <c r="S1179" s="210"/>
      <c r="T1179" s="210"/>
      <c r="U1179" s="210"/>
      <c r="V1179" s="210"/>
      <c r="W1179" s="210"/>
      <c r="X1179" s="210"/>
      <c r="Y1179" s="210"/>
    </row>
    <row r="1180">
      <c r="A1180" s="205" t="s">
        <v>671</v>
      </c>
      <c r="B1180" s="205" t="s">
        <v>5387</v>
      </c>
      <c r="C1180" s="280">
        <v>5.0</v>
      </c>
      <c r="D1180" s="280">
        <v>1.0</v>
      </c>
      <c r="E1180" s="280">
        <v>0.0</v>
      </c>
      <c r="F1180" s="210"/>
      <c r="G1180" s="210"/>
      <c r="H1180" s="210"/>
      <c r="I1180" s="210"/>
      <c r="J1180" s="210"/>
      <c r="K1180" s="210"/>
      <c r="L1180" s="210"/>
      <c r="M1180" s="210"/>
      <c r="N1180" s="210"/>
      <c r="O1180" s="210"/>
      <c r="P1180" s="210"/>
      <c r="Q1180" s="210"/>
      <c r="R1180" s="210"/>
      <c r="S1180" s="210"/>
      <c r="T1180" s="210"/>
      <c r="U1180" s="210"/>
      <c r="V1180" s="210"/>
      <c r="W1180" s="210"/>
      <c r="X1180" s="210"/>
      <c r="Y1180" s="210"/>
    </row>
    <row r="1181">
      <c r="A1181" s="205" t="s">
        <v>671</v>
      </c>
      <c r="B1181" s="205" t="s">
        <v>5388</v>
      </c>
      <c r="C1181" s="280">
        <v>26.0</v>
      </c>
      <c r="D1181" s="280">
        <v>2.0</v>
      </c>
      <c r="E1181" s="280">
        <v>7.0</v>
      </c>
      <c r="F1181" s="210"/>
      <c r="G1181" s="210"/>
      <c r="H1181" s="210"/>
      <c r="I1181" s="210"/>
      <c r="J1181" s="210"/>
      <c r="K1181" s="210"/>
      <c r="L1181" s="210"/>
      <c r="M1181" s="210"/>
      <c r="N1181" s="210"/>
      <c r="O1181" s="210"/>
      <c r="P1181" s="210"/>
      <c r="Q1181" s="210"/>
      <c r="R1181" s="210"/>
      <c r="S1181" s="210"/>
      <c r="T1181" s="210"/>
      <c r="U1181" s="210"/>
      <c r="V1181" s="210"/>
      <c r="W1181" s="210"/>
      <c r="X1181" s="210"/>
      <c r="Y1181" s="210"/>
    </row>
    <row r="1182">
      <c r="A1182" s="205" t="s">
        <v>671</v>
      </c>
      <c r="B1182" s="205" t="s">
        <v>5391</v>
      </c>
      <c r="C1182" s="280">
        <v>9.0</v>
      </c>
      <c r="D1182" s="280">
        <v>2.0</v>
      </c>
      <c r="E1182" s="280">
        <v>3.0</v>
      </c>
      <c r="F1182" s="210"/>
      <c r="G1182" s="210"/>
      <c r="H1182" s="210"/>
      <c r="I1182" s="210"/>
      <c r="J1182" s="210"/>
      <c r="K1182" s="210"/>
      <c r="L1182" s="210"/>
      <c r="M1182" s="210"/>
      <c r="N1182" s="210"/>
      <c r="O1182" s="210"/>
      <c r="P1182" s="210"/>
      <c r="Q1182" s="210"/>
      <c r="R1182" s="210"/>
      <c r="S1182" s="210"/>
      <c r="T1182" s="210"/>
      <c r="U1182" s="210"/>
      <c r="V1182" s="210"/>
      <c r="W1182" s="210"/>
      <c r="X1182" s="210"/>
      <c r="Y1182" s="210"/>
    </row>
    <row r="1183">
      <c r="A1183" s="205" t="s">
        <v>518</v>
      </c>
      <c r="B1183" s="205" t="s">
        <v>5384</v>
      </c>
      <c r="C1183" s="280">
        <v>15.0</v>
      </c>
      <c r="D1183" s="280">
        <v>2.0</v>
      </c>
      <c r="E1183" s="280">
        <v>4.0</v>
      </c>
      <c r="F1183" s="210"/>
      <c r="G1183" s="210"/>
      <c r="H1183" s="210"/>
      <c r="I1183" s="210"/>
      <c r="J1183" s="210"/>
      <c r="K1183" s="210"/>
      <c r="L1183" s="210"/>
      <c r="M1183" s="210"/>
      <c r="N1183" s="210"/>
      <c r="O1183" s="210"/>
      <c r="P1183" s="210"/>
      <c r="Q1183" s="210"/>
      <c r="R1183" s="210"/>
      <c r="S1183" s="210"/>
      <c r="T1183" s="210"/>
      <c r="U1183" s="210"/>
      <c r="V1183" s="210"/>
      <c r="W1183" s="210"/>
      <c r="X1183" s="210"/>
      <c r="Y1183" s="210"/>
    </row>
    <row r="1184">
      <c r="A1184" s="205" t="s">
        <v>518</v>
      </c>
      <c r="B1184" s="205" t="s">
        <v>5389</v>
      </c>
      <c r="C1184" s="280">
        <v>163.0</v>
      </c>
      <c r="D1184" s="280">
        <v>1.0</v>
      </c>
      <c r="E1184" s="280">
        <v>13.0</v>
      </c>
      <c r="F1184" s="210"/>
      <c r="G1184" s="210"/>
      <c r="H1184" s="210"/>
      <c r="I1184" s="210"/>
      <c r="J1184" s="210"/>
      <c r="K1184" s="210"/>
      <c r="L1184" s="210"/>
      <c r="M1184" s="210"/>
      <c r="N1184" s="210"/>
      <c r="O1184" s="210"/>
      <c r="P1184" s="210"/>
      <c r="Q1184" s="210"/>
      <c r="R1184" s="210"/>
      <c r="S1184" s="210"/>
      <c r="T1184" s="210"/>
      <c r="U1184" s="210"/>
      <c r="V1184" s="210"/>
      <c r="W1184" s="210"/>
      <c r="X1184" s="210"/>
      <c r="Y1184" s="210"/>
    </row>
    <row r="1185">
      <c r="A1185" s="205" t="s">
        <v>518</v>
      </c>
      <c r="B1185" s="205" t="s">
        <v>5390</v>
      </c>
      <c r="C1185" s="280">
        <v>8.0</v>
      </c>
      <c r="D1185" s="280">
        <v>1.0</v>
      </c>
      <c r="E1185" s="280">
        <v>1.0</v>
      </c>
      <c r="F1185" s="210"/>
      <c r="G1185" s="210"/>
      <c r="H1185" s="210"/>
      <c r="I1185" s="210"/>
      <c r="J1185" s="210"/>
      <c r="K1185" s="210"/>
      <c r="L1185" s="210"/>
      <c r="M1185" s="210"/>
      <c r="N1185" s="210"/>
      <c r="O1185" s="210"/>
      <c r="P1185" s="210"/>
      <c r="Q1185" s="210"/>
      <c r="R1185" s="210"/>
      <c r="S1185" s="210"/>
      <c r="T1185" s="210"/>
      <c r="U1185" s="210"/>
      <c r="V1185" s="210"/>
      <c r="W1185" s="210"/>
      <c r="X1185" s="210"/>
      <c r="Y1185" s="210"/>
    </row>
    <row r="1186">
      <c r="A1186" s="205" t="s">
        <v>850</v>
      </c>
      <c r="B1186" s="205" t="s">
        <v>5386</v>
      </c>
      <c r="C1186" s="280">
        <v>23.0</v>
      </c>
      <c r="D1186" s="280">
        <v>2.0</v>
      </c>
      <c r="E1186" s="280">
        <v>4.0</v>
      </c>
      <c r="F1186" s="210"/>
      <c r="G1186" s="210"/>
      <c r="H1186" s="210"/>
      <c r="I1186" s="210"/>
      <c r="J1186" s="210"/>
      <c r="K1186" s="210"/>
      <c r="L1186" s="210"/>
      <c r="M1186" s="210"/>
      <c r="N1186" s="210"/>
      <c r="O1186" s="210"/>
      <c r="P1186" s="210"/>
      <c r="Q1186" s="210"/>
      <c r="R1186" s="210"/>
      <c r="S1186" s="210"/>
      <c r="T1186" s="210"/>
      <c r="U1186" s="210"/>
      <c r="V1186" s="210"/>
      <c r="W1186" s="210"/>
      <c r="X1186" s="210"/>
      <c r="Y1186" s="210"/>
    </row>
    <row r="1187">
      <c r="A1187" s="205" t="s">
        <v>693</v>
      </c>
      <c r="B1187" s="205" t="s">
        <v>5384</v>
      </c>
      <c r="C1187" s="280">
        <v>13.0</v>
      </c>
      <c r="D1187" s="280">
        <v>1.0</v>
      </c>
      <c r="E1187" s="280">
        <v>3.0</v>
      </c>
      <c r="F1187" s="210"/>
      <c r="G1187" s="210"/>
      <c r="H1187" s="210"/>
      <c r="I1187" s="210"/>
      <c r="J1187" s="210"/>
      <c r="K1187" s="210"/>
      <c r="L1187" s="210"/>
      <c r="M1187" s="210"/>
      <c r="N1187" s="210"/>
      <c r="O1187" s="210"/>
      <c r="P1187" s="210"/>
      <c r="Q1187" s="210"/>
      <c r="R1187" s="210"/>
      <c r="S1187" s="210"/>
      <c r="T1187" s="210"/>
      <c r="U1187" s="210"/>
      <c r="V1187" s="210"/>
      <c r="W1187" s="210"/>
      <c r="X1187" s="210"/>
      <c r="Y1187" s="210"/>
    </row>
    <row r="1188">
      <c r="A1188" s="205" t="s">
        <v>693</v>
      </c>
      <c r="B1188" s="205" t="s">
        <v>5388</v>
      </c>
      <c r="C1188" s="280">
        <v>11.0</v>
      </c>
      <c r="D1188" s="280">
        <v>1.0</v>
      </c>
      <c r="E1188" s="280">
        <v>2.0</v>
      </c>
      <c r="F1188" s="210"/>
      <c r="G1188" s="210"/>
      <c r="H1188" s="210"/>
      <c r="I1188" s="210"/>
      <c r="J1188" s="210"/>
      <c r="K1188" s="210"/>
      <c r="L1188" s="210"/>
      <c r="M1188" s="210"/>
      <c r="N1188" s="210"/>
      <c r="O1188" s="210"/>
      <c r="P1188" s="210"/>
      <c r="Q1188" s="210"/>
      <c r="R1188" s="210"/>
      <c r="S1188" s="210"/>
      <c r="T1188" s="210"/>
      <c r="U1188" s="210"/>
      <c r="V1188" s="210"/>
      <c r="W1188" s="210"/>
      <c r="X1188" s="210"/>
      <c r="Y1188" s="210"/>
    </row>
    <row r="1189">
      <c r="A1189" s="205" t="s">
        <v>693</v>
      </c>
      <c r="B1189" s="205" t="s">
        <v>5391</v>
      </c>
      <c r="C1189" s="280">
        <v>22.0</v>
      </c>
      <c r="D1189" s="280">
        <v>1.0</v>
      </c>
      <c r="E1189" s="280">
        <v>4.0</v>
      </c>
      <c r="F1189" s="210"/>
      <c r="G1189" s="210"/>
      <c r="H1189" s="210"/>
      <c r="I1189" s="210"/>
      <c r="J1189" s="210"/>
      <c r="K1189" s="210"/>
      <c r="L1189" s="210"/>
      <c r="M1189" s="210"/>
      <c r="N1189" s="210"/>
      <c r="O1189" s="210"/>
      <c r="P1189" s="210"/>
      <c r="Q1189" s="210"/>
      <c r="R1189" s="210"/>
      <c r="S1189" s="210"/>
      <c r="T1189" s="210"/>
      <c r="U1189" s="210"/>
      <c r="V1189" s="210"/>
      <c r="W1189" s="210"/>
      <c r="X1189" s="210"/>
      <c r="Y1189" s="210"/>
    </row>
    <row r="1190">
      <c r="A1190" s="205" t="s">
        <v>693</v>
      </c>
      <c r="B1190" s="205" t="s">
        <v>5389</v>
      </c>
      <c r="C1190" s="280">
        <v>52.0</v>
      </c>
      <c r="D1190" s="280">
        <v>2.0</v>
      </c>
      <c r="E1190" s="280">
        <v>10.0</v>
      </c>
      <c r="F1190" s="210"/>
      <c r="G1190" s="210"/>
      <c r="H1190" s="210"/>
      <c r="I1190" s="210"/>
      <c r="J1190" s="210"/>
      <c r="K1190" s="210"/>
      <c r="L1190" s="210"/>
      <c r="M1190" s="210"/>
      <c r="N1190" s="210"/>
      <c r="O1190" s="210"/>
      <c r="P1190" s="210"/>
      <c r="Q1190" s="210"/>
      <c r="R1190" s="210"/>
      <c r="S1190" s="210"/>
      <c r="T1190" s="210"/>
      <c r="U1190" s="210"/>
      <c r="V1190" s="210"/>
      <c r="W1190" s="210"/>
      <c r="X1190" s="210"/>
      <c r="Y1190" s="210"/>
    </row>
    <row r="1191">
      <c r="A1191" s="205" t="s">
        <v>744</v>
      </c>
      <c r="B1191" s="205" t="s">
        <v>5384</v>
      </c>
      <c r="C1191" s="280">
        <v>34.0</v>
      </c>
      <c r="D1191" s="280">
        <v>1.0</v>
      </c>
      <c r="E1191" s="280">
        <v>8.0</v>
      </c>
      <c r="F1191" s="210"/>
      <c r="G1191" s="210"/>
      <c r="H1191" s="210"/>
      <c r="I1191" s="210"/>
      <c r="J1191" s="210"/>
      <c r="K1191" s="210"/>
      <c r="L1191" s="210"/>
      <c r="M1191" s="210"/>
      <c r="N1191" s="210"/>
      <c r="O1191" s="210"/>
      <c r="P1191" s="210"/>
      <c r="Q1191" s="210"/>
      <c r="R1191" s="210"/>
      <c r="S1191" s="210"/>
      <c r="T1191" s="210"/>
      <c r="U1191" s="210"/>
      <c r="V1191" s="210"/>
      <c r="W1191" s="210"/>
      <c r="X1191" s="210"/>
      <c r="Y1191" s="210"/>
    </row>
    <row r="1192">
      <c r="A1192" s="205" t="s">
        <v>705</v>
      </c>
      <c r="B1192" s="205" t="s">
        <v>5383</v>
      </c>
      <c r="C1192" s="280">
        <v>39.0</v>
      </c>
      <c r="D1192" s="280">
        <v>1.0</v>
      </c>
      <c r="E1192" s="280">
        <v>4.0</v>
      </c>
      <c r="F1192" s="210"/>
      <c r="G1192" s="210"/>
      <c r="H1192" s="210"/>
      <c r="I1192" s="210"/>
      <c r="J1192" s="210"/>
      <c r="K1192" s="210"/>
      <c r="L1192" s="210"/>
      <c r="M1192" s="210"/>
      <c r="N1192" s="210"/>
      <c r="O1192" s="210"/>
      <c r="P1192" s="210"/>
      <c r="Q1192" s="210"/>
      <c r="R1192" s="210"/>
      <c r="S1192" s="210"/>
      <c r="T1192" s="210"/>
      <c r="U1192" s="210"/>
      <c r="V1192" s="210"/>
      <c r="W1192" s="210"/>
      <c r="X1192" s="210"/>
      <c r="Y1192" s="210"/>
    </row>
    <row r="1193">
      <c r="A1193" s="205" t="s">
        <v>705</v>
      </c>
      <c r="B1193" s="205" t="s">
        <v>5384</v>
      </c>
      <c r="C1193" s="280">
        <v>128.0</v>
      </c>
      <c r="D1193" s="280">
        <v>4.0</v>
      </c>
      <c r="E1193" s="280">
        <v>17.0</v>
      </c>
      <c r="F1193" s="210"/>
      <c r="G1193" s="210"/>
      <c r="H1193" s="210"/>
      <c r="I1193" s="210"/>
      <c r="J1193" s="210"/>
      <c r="K1193" s="210"/>
      <c r="L1193" s="210"/>
      <c r="M1193" s="210"/>
      <c r="N1193" s="210"/>
      <c r="O1193" s="210"/>
      <c r="P1193" s="210"/>
      <c r="Q1193" s="210"/>
      <c r="R1193" s="210"/>
      <c r="S1193" s="210"/>
      <c r="T1193" s="210"/>
      <c r="U1193" s="210"/>
      <c r="V1193" s="210"/>
      <c r="W1193" s="210"/>
      <c r="X1193" s="210"/>
      <c r="Y1193" s="210"/>
    </row>
    <row r="1194">
      <c r="A1194" s="205" t="s">
        <v>705</v>
      </c>
      <c r="B1194" s="205" t="s">
        <v>5386</v>
      </c>
      <c r="C1194" s="280">
        <v>20.0</v>
      </c>
      <c r="D1194" s="280">
        <v>1.0</v>
      </c>
      <c r="E1194" s="280">
        <v>3.0</v>
      </c>
      <c r="F1194" s="210"/>
      <c r="G1194" s="210"/>
      <c r="H1194" s="210"/>
      <c r="I1194" s="210"/>
      <c r="J1194" s="210"/>
      <c r="K1194" s="210"/>
      <c r="L1194" s="210"/>
      <c r="M1194" s="210"/>
      <c r="N1194" s="210"/>
      <c r="O1194" s="210"/>
      <c r="P1194" s="210"/>
      <c r="Q1194" s="210"/>
      <c r="R1194" s="210"/>
      <c r="S1194" s="210"/>
      <c r="T1194" s="210"/>
      <c r="U1194" s="210"/>
      <c r="V1194" s="210"/>
      <c r="W1194" s="210"/>
      <c r="X1194" s="210"/>
      <c r="Y1194" s="210"/>
    </row>
    <row r="1195">
      <c r="A1195" s="205" t="s">
        <v>247</v>
      </c>
      <c r="B1195" s="205" t="s">
        <v>5386</v>
      </c>
      <c r="C1195" s="280">
        <v>19.0</v>
      </c>
      <c r="D1195" s="280">
        <v>1.0</v>
      </c>
      <c r="E1195" s="280">
        <v>2.0</v>
      </c>
      <c r="F1195" s="210"/>
      <c r="G1195" s="210"/>
      <c r="H1195" s="210"/>
      <c r="I1195" s="210"/>
      <c r="J1195" s="210"/>
      <c r="K1195" s="210"/>
      <c r="L1195" s="210"/>
      <c r="M1195" s="210"/>
      <c r="N1195" s="210"/>
      <c r="O1195" s="210"/>
      <c r="P1195" s="210"/>
      <c r="Q1195" s="210"/>
      <c r="R1195" s="210"/>
      <c r="S1195" s="210"/>
      <c r="T1195" s="210"/>
      <c r="U1195" s="210"/>
      <c r="V1195" s="210"/>
      <c r="W1195" s="210"/>
      <c r="X1195" s="210"/>
      <c r="Y1195" s="210"/>
    </row>
    <row r="1196">
      <c r="A1196" s="205" t="s">
        <v>803</v>
      </c>
      <c r="B1196" s="205" t="s">
        <v>5383</v>
      </c>
      <c r="C1196" s="280">
        <v>92.0</v>
      </c>
      <c r="D1196" s="280">
        <v>1.0</v>
      </c>
      <c r="E1196" s="280">
        <v>8.0</v>
      </c>
      <c r="F1196" s="210"/>
      <c r="G1196" s="210"/>
      <c r="H1196" s="210"/>
      <c r="I1196" s="210"/>
      <c r="J1196" s="210"/>
      <c r="K1196" s="210"/>
      <c r="L1196" s="210"/>
      <c r="M1196" s="210"/>
      <c r="N1196" s="210"/>
      <c r="O1196" s="210"/>
      <c r="P1196" s="210"/>
      <c r="Q1196" s="210"/>
      <c r="R1196" s="210"/>
      <c r="S1196" s="210"/>
      <c r="T1196" s="210"/>
      <c r="U1196" s="210"/>
      <c r="V1196" s="210"/>
      <c r="W1196" s="210"/>
      <c r="X1196" s="210"/>
      <c r="Y1196" s="210"/>
    </row>
    <row r="1197">
      <c r="A1197" s="205" t="s">
        <v>803</v>
      </c>
      <c r="B1197" s="205" t="s">
        <v>5384</v>
      </c>
      <c r="C1197" s="280">
        <v>62.0</v>
      </c>
      <c r="D1197" s="280">
        <v>1.0</v>
      </c>
      <c r="E1197" s="280">
        <v>8.0</v>
      </c>
      <c r="F1197" s="210"/>
      <c r="G1197" s="210"/>
      <c r="H1197" s="210"/>
      <c r="I1197" s="210"/>
      <c r="J1197" s="210"/>
      <c r="K1197" s="210"/>
      <c r="L1197" s="210"/>
      <c r="M1197" s="210"/>
      <c r="N1197" s="210"/>
      <c r="O1197" s="210"/>
      <c r="P1197" s="210"/>
      <c r="Q1197" s="210"/>
      <c r="R1197" s="210"/>
      <c r="S1197" s="210"/>
      <c r="T1197" s="210"/>
      <c r="U1197" s="210"/>
      <c r="V1197" s="210"/>
      <c r="W1197" s="210"/>
      <c r="X1197" s="210"/>
      <c r="Y1197" s="210"/>
    </row>
    <row r="1198">
      <c r="A1198" s="205" t="s">
        <v>803</v>
      </c>
      <c r="B1198" s="205" t="s">
        <v>5385</v>
      </c>
      <c r="C1198" s="280">
        <v>68.0</v>
      </c>
      <c r="D1198" s="280">
        <v>3.0</v>
      </c>
      <c r="E1198" s="280">
        <v>9.0</v>
      </c>
      <c r="F1198" s="210"/>
      <c r="G1198" s="210"/>
      <c r="H1198" s="210"/>
      <c r="I1198" s="210"/>
      <c r="J1198" s="210"/>
      <c r="K1198" s="210"/>
      <c r="L1198" s="210"/>
      <c r="M1198" s="210"/>
      <c r="N1198" s="210"/>
      <c r="O1198" s="210"/>
      <c r="P1198" s="210"/>
      <c r="Q1198" s="210"/>
      <c r="R1198" s="210"/>
      <c r="S1198" s="210"/>
      <c r="T1198" s="210"/>
      <c r="U1198" s="210"/>
      <c r="V1198" s="210"/>
      <c r="W1198" s="210"/>
      <c r="X1198" s="210"/>
      <c r="Y1198" s="210"/>
    </row>
    <row r="1199">
      <c r="A1199" s="205" t="s">
        <v>803</v>
      </c>
      <c r="B1199" s="205" t="s">
        <v>5386</v>
      </c>
      <c r="C1199" s="280">
        <v>89.0</v>
      </c>
      <c r="D1199" s="280">
        <v>1.0</v>
      </c>
      <c r="E1199" s="280">
        <v>9.0</v>
      </c>
      <c r="F1199" s="210"/>
      <c r="G1199" s="210"/>
      <c r="H1199" s="210"/>
      <c r="I1199" s="210"/>
      <c r="J1199" s="210"/>
      <c r="K1199" s="210"/>
      <c r="L1199" s="210"/>
      <c r="M1199" s="210"/>
      <c r="N1199" s="210"/>
      <c r="O1199" s="210"/>
      <c r="P1199" s="210"/>
      <c r="Q1199" s="210"/>
      <c r="R1199" s="210"/>
      <c r="S1199" s="210"/>
      <c r="T1199" s="210"/>
      <c r="U1199" s="210"/>
      <c r="V1199" s="210"/>
      <c r="W1199" s="210"/>
      <c r="X1199" s="210"/>
      <c r="Y1199" s="210"/>
    </row>
    <row r="1200">
      <c r="A1200" s="205" t="s">
        <v>659</v>
      </c>
      <c r="B1200" s="205" t="s">
        <v>5385</v>
      </c>
      <c r="C1200" s="280">
        <v>7.0</v>
      </c>
      <c r="D1200" s="280">
        <v>1.0</v>
      </c>
      <c r="E1200" s="280">
        <v>1.0</v>
      </c>
      <c r="F1200" s="210"/>
      <c r="G1200" s="210"/>
      <c r="H1200" s="210"/>
      <c r="I1200" s="210"/>
      <c r="J1200" s="210"/>
      <c r="K1200" s="210"/>
      <c r="L1200" s="210"/>
      <c r="M1200" s="210"/>
      <c r="N1200" s="210"/>
      <c r="O1200" s="210"/>
      <c r="P1200" s="210"/>
      <c r="Q1200" s="210"/>
      <c r="R1200" s="210"/>
      <c r="S1200" s="210"/>
      <c r="T1200" s="210"/>
      <c r="U1200" s="210"/>
      <c r="V1200" s="210"/>
      <c r="W1200" s="210"/>
      <c r="X1200" s="210"/>
      <c r="Y1200" s="210"/>
    </row>
    <row r="1201">
      <c r="A1201" s="205" t="s">
        <v>659</v>
      </c>
      <c r="B1201" s="205" t="s">
        <v>5386</v>
      </c>
      <c r="C1201" s="280">
        <v>12.0</v>
      </c>
      <c r="D1201" s="280">
        <v>1.0</v>
      </c>
      <c r="E1201" s="280">
        <v>0.0</v>
      </c>
      <c r="F1201" s="210"/>
      <c r="G1201" s="210"/>
      <c r="H1201" s="210"/>
      <c r="I1201" s="210"/>
      <c r="J1201" s="210"/>
      <c r="K1201" s="210"/>
      <c r="L1201" s="210"/>
      <c r="M1201" s="210"/>
      <c r="N1201" s="210"/>
      <c r="O1201" s="210"/>
      <c r="P1201" s="210"/>
      <c r="Q1201" s="210"/>
      <c r="R1201" s="210"/>
      <c r="S1201" s="210"/>
      <c r="T1201" s="210"/>
      <c r="U1201" s="210"/>
      <c r="V1201" s="210"/>
      <c r="W1201" s="210"/>
      <c r="X1201" s="210"/>
      <c r="Y1201" s="210"/>
    </row>
    <row r="1202">
      <c r="A1202" s="205" t="s">
        <v>659</v>
      </c>
      <c r="B1202" s="205" t="s">
        <v>5387</v>
      </c>
      <c r="C1202" s="280">
        <v>45.0</v>
      </c>
      <c r="D1202" s="280">
        <v>2.0</v>
      </c>
      <c r="E1202" s="280">
        <v>7.0</v>
      </c>
      <c r="F1202" s="210"/>
      <c r="G1202" s="210"/>
      <c r="H1202" s="210"/>
      <c r="I1202" s="210"/>
      <c r="J1202" s="210"/>
      <c r="K1202" s="210"/>
      <c r="L1202" s="210"/>
      <c r="M1202" s="210"/>
      <c r="N1202" s="210"/>
      <c r="O1202" s="210"/>
      <c r="P1202" s="210"/>
      <c r="Q1202" s="210"/>
      <c r="R1202" s="210"/>
      <c r="S1202" s="210"/>
      <c r="T1202" s="210"/>
      <c r="U1202" s="210"/>
      <c r="V1202" s="210"/>
      <c r="W1202" s="210"/>
      <c r="X1202" s="210"/>
      <c r="Y1202" s="210"/>
    </row>
    <row r="1203">
      <c r="A1203" s="205" t="s">
        <v>762</v>
      </c>
      <c r="B1203" s="205" t="s">
        <v>5384</v>
      </c>
      <c r="C1203" s="280">
        <v>61.0</v>
      </c>
      <c r="D1203" s="280">
        <v>3.0</v>
      </c>
      <c r="E1203" s="280">
        <v>9.0</v>
      </c>
      <c r="F1203" s="210"/>
      <c r="G1203" s="210"/>
      <c r="H1203" s="210"/>
      <c r="I1203" s="210"/>
      <c r="J1203" s="210"/>
      <c r="K1203" s="210"/>
      <c r="L1203" s="210"/>
      <c r="M1203" s="210"/>
      <c r="N1203" s="210"/>
      <c r="O1203" s="210"/>
      <c r="P1203" s="210"/>
      <c r="Q1203" s="210"/>
      <c r="R1203" s="210"/>
      <c r="S1203" s="210"/>
      <c r="T1203" s="210"/>
      <c r="U1203" s="210"/>
      <c r="V1203" s="210"/>
      <c r="W1203" s="210"/>
      <c r="X1203" s="210"/>
      <c r="Y1203" s="210"/>
    </row>
    <row r="1204">
      <c r="A1204" s="205" t="s">
        <v>762</v>
      </c>
      <c r="B1204" s="205" t="s">
        <v>5385</v>
      </c>
      <c r="C1204" s="280">
        <v>3.0</v>
      </c>
      <c r="D1204" s="280">
        <v>1.0</v>
      </c>
      <c r="E1204" s="280">
        <v>1.0</v>
      </c>
      <c r="F1204" s="210"/>
      <c r="G1204" s="210"/>
      <c r="H1204" s="210"/>
      <c r="I1204" s="210"/>
      <c r="J1204" s="210"/>
      <c r="K1204" s="210"/>
      <c r="L1204" s="210"/>
      <c r="M1204" s="210"/>
      <c r="N1204" s="210"/>
      <c r="O1204" s="210"/>
      <c r="P1204" s="210"/>
      <c r="Q1204" s="210"/>
      <c r="R1204" s="210"/>
      <c r="S1204" s="210"/>
      <c r="T1204" s="210"/>
      <c r="U1204" s="210"/>
      <c r="V1204" s="210"/>
      <c r="W1204" s="210"/>
      <c r="X1204" s="210"/>
      <c r="Y1204" s="210"/>
    </row>
    <row r="1205">
      <c r="A1205" s="205" t="s">
        <v>762</v>
      </c>
      <c r="B1205" s="205" t="s">
        <v>5386</v>
      </c>
      <c r="C1205" s="280">
        <v>19.0</v>
      </c>
      <c r="D1205" s="280">
        <v>3.0</v>
      </c>
      <c r="E1205" s="280">
        <v>5.0</v>
      </c>
      <c r="F1205" s="210"/>
      <c r="G1205" s="210"/>
      <c r="H1205" s="210"/>
      <c r="I1205" s="210"/>
      <c r="J1205" s="210"/>
      <c r="K1205" s="210"/>
      <c r="L1205" s="210"/>
      <c r="M1205" s="210"/>
      <c r="N1205" s="210"/>
      <c r="O1205" s="210"/>
      <c r="P1205" s="210"/>
      <c r="Q1205" s="210"/>
      <c r="R1205" s="210"/>
      <c r="S1205" s="210"/>
      <c r="T1205" s="210"/>
      <c r="U1205" s="210"/>
      <c r="V1205" s="210"/>
      <c r="W1205" s="210"/>
      <c r="X1205" s="210"/>
      <c r="Y1205" s="210"/>
    </row>
    <row r="1206">
      <c r="A1206" s="205" t="s">
        <v>762</v>
      </c>
      <c r="B1206" s="205" t="s">
        <v>5387</v>
      </c>
      <c r="C1206" s="280">
        <v>43.0</v>
      </c>
      <c r="D1206" s="280">
        <v>2.0</v>
      </c>
      <c r="E1206" s="280">
        <v>8.0</v>
      </c>
      <c r="F1206" s="210"/>
      <c r="G1206" s="210"/>
      <c r="H1206" s="210"/>
      <c r="I1206" s="210"/>
      <c r="J1206" s="210"/>
      <c r="K1206" s="210"/>
      <c r="L1206" s="210"/>
      <c r="M1206" s="210"/>
      <c r="N1206" s="210"/>
      <c r="O1206" s="210"/>
      <c r="P1206" s="210"/>
      <c r="Q1206" s="210"/>
      <c r="R1206" s="210"/>
      <c r="S1206" s="210"/>
      <c r="T1206" s="210"/>
      <c r="U1206" s="210"/>
      <c r="V1206" s="210"/>
      <c r="W1206" s="210"/>
      <c r="X1206" s="210"/>
      <c r="Y1206" s="210"/>
    </row>
    <row r="1207">
      <c r="A1207" s="205" t="s">
        <v>762</v>
      </c>
      <c r="B1207" s="205" t="s">
        <v>5392</v>
      </c>
      <c r="C1207" s="280">
        <v>35.0</v>
      </c>
      <c r="D1207" s="280">
        <v>1.0</v>
      </c>
      <c r="E1207" s="280">
        <v>8.0</v>
      </c>
      <c r="F1207" s="210"/>
      <c r="G1207" s="210"/>
      <c r="H1207" s="210"/>
      <c r="I1207" s="210"/>
      <c r="J1207" s="210"/>
      <c r="K1207" s="210"/>
      <c r="L1207" s="210"/>
      <c r="M1207" s="210"/>
      <c r="N1207" s="210"/>
      <c r="O1207" s="210"/>
      <c r="P1207" s="210"/>
      <c r="Q1207" s="210"/>
      <c r="R1207" s="210"/>
      <c r="S1207" s="210"/>
      <c r="T1207" s="210"/>
      <c r="U1207" s="210"/>
      <c r="V1207" s="210"/>
      <c r="W1207" s="210"/>
      <c r="X1207" s="210"/>
      <c r="Y1207" s="210"/>
    </row>
    <row r="1208">
      <c r="A1208" s="205" t="s">
        <v>736</v>
      </c>
      <c r="B1208" s="205" t="s">
        <v>5384</v>
      </c>
      <c r="C1208" s="280">
        <v>42.0</v>
      </c>
      <c r="D1208" s="280">
        <v>1.0</v>
      </c>
      <c r="E1208" s="280">
        <v>6.0</v>
      </c>
      <c r="F1208" s="210"/>
      <c r="G1208" s="210"/>
      <c r="H1208" s="210"/>
      <c r="I1208" s="210"/>
      <c r="J1208" s="210"/>
      <c r="K1208" s="210"/>
      <c r="L1208" s="210"/>
      <c r="M1208" s="210"/>
      <c r="N1208" s="210"/>
      <c r="O1208" s="210"/>
      <c r="P1208" s="210"/>
      <c r="Q1208" s="210"/>
      <c r="R1208" s="210"/>
      <c r="S1208" s="210"/>
      <c r="T1208" s="210"/>
      <c r="U1208" s="210"/>
      <c r="V1208" s="210"/>
      <c r="W1208" s="210"/>
      <c r="X1208" s="210"/>
      <c r="Y1208" s="210"/>
    </row>
    <row r="1209">
      <c r="A1209" s="205" t="s">
        <v>332</v>
      </c>
      <c r="B1209" s="205" t="s">
        <v>5385</v>
      </c>
      <c r="C1209" s="280">
        <v>13.0</v>
      </c>
      <c r="D1209" s="280">
        <v>1.0</v>
      </c>
      <c r="E1209" s="280">
        <v>1.0</v>
      </c>
      <c r="F1209" s="210"/>
      <c r="G1209" s="210"/>
      <c r="H1209" s="210"/>
      <c r="I1209" s="210"/>
      <c r="J1209" s="210"/>
      <c r="K1209" s="210"/>
      <c r="L1209" s="210"/>
      <c r="M1209" s="210"/>
      <c r="N1209" s="210"/>
      <c r="O1209" s="210"/>
      <c r="P1209" s="210"/>
      <c r="Q1209" s="210"/>
      <c r="R1209" s="210"/>
      <c r="S1209" s="210"/>
      <c r="T1209" s="210"/>
      <c r="U1209" s="210"/>
      <c r="V1209" s="210"/>
      <c r="W1209" s="210"/>
      <c r="X1209" s="210"/>
      <c r="Y1209" s="210"/>
    </row>
    <row r="1210">
      <c r="A1210" s="205" t="s">
        <v>332</v>
      </c>
      <c r="B1210" s="205" t="s">
        <v>5386</v>
      </c>
      <c r="C1210" s="280">
        <v>118.0</v>
      </c>
      <c r="D1210" s="280">
        <v>2.0</v>
      </c>
      <c r="E1210" s="280">
        <v>15.0</v>
      </c>
      <c r="F1210" s="210"/>
      <c r="G1210" s="210"/>
      <c r="H1210" s="210"/>
      <c r="I1210" s="210"/>
      <c r="J1210" s="210"/>
      <c r="K1210" s="210"/>
      <c r="L1210" s="210"/>
      <c r="M1210" s="210"/>
      <c r="N1210" s="210"/>
      <c r="O1210" s="210"/>
      <c r="P1210" s="210"/>
      <c r="Q1210" s="210"/>
      <c r="R1210" s="210"/>
      <c r="S1210" s="210"/>
      <c r="T1210" s="210"/>
      <c r="U1210" s="210"/>
      <c r="V1210" s="210"/>
      <c r="W1210" s="210"/>
      <c r="X1210" s="210"/>
      <c r="Y1210" s="210"/>
    </row>
    <row r="1211">
      <c r="A1211" s="205" t="s">
        <v>332</v>
      </c>
      <c r="B1211" s="205" t="s">
        <v>5388</v>
      </c>
      <c r="C1211" s="280">
        <v>99.0</v>
      </c>
      <c r="D1211" s="280">
        <v>1.0</v>
      </c>
      <c r="E1211" s="280">
        <v>8.0</v>
      </c>
      <c r="F1211" s="210"/>
      <c r="G1211" s="210"/>
      <c r="H1211" s="210"/>
      <c r="I1211" s="210"/>
      <c r="J1211" s="210"/>
      <c r="K1211" s="210"/>
      <c r="L1211" s="210"/>
      <c r="M1211" s="210"/>
      <c r="N1211" s="210"/>
      <c r="O1211" s="210"/>
      <c r="P1211" s="210"/>
      <c r="Q1211" s="210"/>
      <c r="R1211" s="210"/>
      <c r="S1211" s="210"/>
      <c r="T1211" s="210"/>
      <c r="U1211" s="210"/>
      <c r="V1211" s="210"/>
      <c r="W1211" s="210"/>
      <c r="X1211" s="210"/>
      <c r="Y1211" s="210"/>
    </row>
    <row r="1212">
      <c r="A1212" s="205" t="s">
        <v>332</v>
      </c>
      <c r="B1212" s="205" t="s">
        <v>5392</v>
      </c>
      <c r="C1212" s="280">
        <v>27.0</v>
      </c>
      <c r="D1212" s="280">
        <v>1.0</v>
      </c>
      <c r="E1212" s="280">
        <v>5.0</v>
      </c>
      <c r="F1212" s="210"/>
      <c r="G1212" s="210"/>
      <c r="H1212" s="210"/>
      <c r="I1212" s="210"/>
      <c r="J1212" s="210"/>
      <c r="K1212" s="210"/>
      <c r="L1212" s="210"/>
      <c r="M1212" s="210"/>
      <c r="N1212" s="210"/>
      <c r="O1212" s="210"/>
      <c r="P1212" s="210"/>
      <c r="Q1212" s="210"/>
      <c r="R1212" s="210"/>
      <c r="S1212" s="210"/>
      <c r="T1212" s="210"/>
      <c r="U1212" s="210"/>
      <c r="V1212" s="210"/>
      <c r="W1212" s="210"/>
      <c r="X1212" s="210"/>
      <c r="Y1212" s="210"/>
    </row>
    <row r="1213">
      <c r="A1213" s="205" t="s">
        <v>332</v>
      </c>
      <c r="B1213" s="205" t="s">
        <v>5390</v>
      </c>
      <c r="C1213" s="280">
        <v>72.0</v>
      </c>
      <c r="D1213" s="280">
        <v>1.0</v>
      </c>
      <c r="E1213" s="280">
        <v>10.0</v>
      </c>
      <c r="F1213" s="210"/>
      <c r="G1213" s="210"/>
      <c r="H1213" s="210"/>
      <c r="I1213" s="210"/>
      <c r="J1213" s="210"/>
      <c r="K1213" s="210"/>
      <c r="L1213" s="210"/>
      <c r="M1213" s="210"/>
      <c r="N1213" s="210"/>
      <c r="O1213" s="210"/>
      <c r="P1213" s="210"/>
      <c r="Q1213" s="210"/>
      <c r="R1213" s="210"/>
      <c r="S1213" s="210"/>
      <c r="T1213" s="210"/>
      <c r="U1213" s="210"/>
      <c r="V1213" s="210"/>
      <c r="W1213" s="210"/>
      <c r="X1213" s="210"/>
      <c r="Y1213" s="210"/>
    </row>
    <row r="1214">
      <c r="A1214" s="205" t="s">
        <v>725</v>
      </c>
      <c r="B1214" s="205" t="s">
        <v>5384</v>
      </c>
      <c r="C1214" s="280">
        <v>73.0</v>
      </c>
      <c r="D1214" s="280">
        <v>3.0</v>
      </c>
      <c r="E1214" s="280">
        <v>12.0</v>
      </c>
      <c r="F1214" s="210"/>
      <c r="G1214" s="210"/>
      <c r="H1214" s="210"/>
      <c r="I1214" s="210"/>
      <c r="J1214" s="210"/>
      <c r="K1214" s="210"/>
      <c r="L1214" s="210"/>
      <c r="M1214" s="210"/>
      <c r="N1214" s="210"/>
      <c r="O1214" s="210"/>
      <c r="P1214" s="210"/>
      <c r="Q1214" s="210"/>
      <c r="R1214" s="210"/>
      <c r="S1214" s="210"/>
      <c r="T1214" s="210"/>
      <c r="U1214" s="210"/>
      <c r="V1214" s="210"/>
      <c r="W1214" s="210"/>
      <c r="X1214" s="210"/>
      <c r="Y1214" s="210"/>
    </row>
    <row r="1215">
      <c r="A1215" s="205" t="s">
        <v>725</v>
      </c>
      <c r="B1215" s="205" t="s">
        <v>5385</v>
      </c>
      <c r="C1215" s="280">
        <v>40.0</v>
      </c>
      <c r="D1215" s="280">
        <v>1.0</v>
      </c>
      <c r="E1215" s="280">
        <v>2.0</v>
      </c>
      <c r="F1215" s="210"/>
      <c r="G1215" s="210"/>
      <c r="H1215" s="210"/>
      <c r="I1215" s="210"/>
      <c r="J1215" s="210"/>
      <c r="K1215" s="210"/>
      <c r="L1215" s="210"/>
      <c r="M1215" s="210"/>
      <c r="N1215" s="210"/>
      <c r="O1215" s="210"/>
      <c r="P1215" s="210"/>
      <c r="Q1215" s="210"/>
      <c r="R1215" s="210"/>
      <c r="S1215" s="210"/>
      <c r="T1215" s="210"/>
      <c r="U1215" s="210"/>
      <c r="V1215" s="210"/>
      <c r="W1215" s="210"/>
      <c r="X1215" s="210"/>
      <c r="Y1215" s="210"/>
    </row>
    <row r="1216">
      <c r="A1216" s="205" t="s">
        <v>725</v>
      </c>
      <c r="B1216" s="205" t="s">
        <v>5386</v>
      </c>
      <c r="C1216" s="280">
        <v>11.0</v>
      </c>
      <c r="D1216" s="280">
        <v>2.0</v>
      </c>
      <c r="E1216" s="280">
        <v>2.0</v>
      </c>
      <c r="F1216" s="210"/>
      <c r="G1216" s="210"/>
      <c r="H1216" s="210"/>
      <c r="I1216" s="210"/>
      <c r="J1216" s="210"/>
      <c r="K1216" s="210"/>
      <c r="L1216" s="210"/>
      <c r="M1216" s="210"/>
      <c r="N1216" s="210"/>
      <c r="O1216" s="210"/>
      <c r="P1216" s="210"/>
      <c r="Q1216" s="210"/>
      <c r="R1216" s="210"/>
      <c r="S1216" s="210"/>
      <c r="T1216" s="210"/>
      <c r="U1216" s="210"/>
      <c r="V1216" s="210"/>
      <c r="W1216" s="210"/>
      <c r="X1216" s="210"/>
      <c r="Y1216" s="210"/>
    </row>
    <row r="1217">
      <c r="A1217" s="205" t="s">
        <v>817</v>
      </c>
      <c r="B1217" s="205" t="s">
        <v>5383</v>
      </c>
      <c r="C1217" s="280">
        <v>50.0</v>
      </c>
      <c r="D1217" s="280">
        <v>1.0</v>
      </c>
      <c r="E1217" s="280">
        <v>7.0</v>
      </c>
      <c r="F1217" s="210"/>
      <c r="G1217" s="210"/>
      <c r="H1217" s="210"/>
      <c r="I1217" s="210"/>
      <c r="J1217" s="210"/>
      <c r="K1217" s="210"/>
      <c r="L1217" s="210"/>
      <c r="M1217" s="210"/>
      <c r="N1217" s="210"/>
      <c r="O1217" s="210"/>
      <c r="P1217" s="210"/>
      <c r="Q1217" s="210"/>
      <c r="R1217" s="210"/>
      <c r="S1217" s="210"/>
      <c r="T1217" s="210"/>
      <c r="U1217" s="210"/>
      <c r="V1217" s="210"/>
      <c r="W1217" s="210"/>
      <c r="X1217" s="210"/>
      <c r="Y1217" s="210"/>
    </row>
    <row r="1218">
      <c r="A1218" s="205" t="s">
        <v>817</v>
      </c>
      <c r="B1218" s="205" t="s">
        <v>5384</v>
      </c>
      <c r="C1218" s="280">
        <v>47.0</v>
      </c>
      <c r="D1218" s="280">
        <v>2.0</v>
      </c>
      <c r="E1218" s="280">
        <v>10.0</v>
      </c>
      <c r="F1218" s="210"/>
      <c r="G1218" s="210"/>
      <c r="H1218" s="210"/>
      <c r="I1218" s="210"/>
      <c r="J1218" s="210"/>
      <c r="K1218" s="210"/>
      <c r="L1218" s="210"/>
      <c r="M1218" s="210"/>
      <c r="N1218" s="210"/>
      <c r="O1218" s="210"/>
      <c r="P1218" s="210"/>
      <c r="Q1218" s="210"/>
      <c r="R1218" s="210"/>
      <c r="S1218" s="210"/>
      <c r="T1218" s="210"/>
      <c r="U1218" s="210"/>
      <c r="V1218" s="210"/>
      <c r="W1218" s="210"/>
      <c r="X1218" s="210"/>
      <c r="Y1218" s="210"/>
    </row>
    <row r="1219">
      <c r="A1219" s="205" t="s">
        <v>817</v>
      </c>
      <c r="B1219" s="205" t="s">
        <v>5385</v>
      </c>
      <c r="C1219" s="280">
        <v>20.0</v>
      </c>
      <c r="D1219" s="280">
        <v>1.0</v>
      </c>
      <c r="E1219" s="280">
        <v>0.0</v>
      </c>
      <c r="F1219" s="210"/>
      <c r="G1219" s="210"/>
      <c r="H1219" s="210"/>
      <c r="I1219" s="210"/>
      <c r="J1219" s="210"/>
      <c r="K1219" s="210"/>
      <c r="L1219" s="210"/>
      <c r="M1219" s="210"/>
      <c r="N1219" s="210"/>
      <c r="O1219" s="210"/>
      <c r="P1219" s="210"/>
      <c r="Q1219" s="210"/>
      <c r="R1219" s="210"/>
      <c r="S1219" s="210"/>
      <c r="T1219" s="210"/>
      <c r="U1219" s="210"/>
      <c r="V1219" s="210"/>
      <c r="W1219" s="210"/>
      <c r="X1219" s="210"/>
      <c r="Y1219" s="210"/>
    </row>
    <row r="1220">
      <c r="A1220" s="205" t="s">
        <v>817</v>
      </c>
      <c r="B1220" s="205" t="s">
        <v>5386</v>
      </c>
      <c r="C1220" s="280">
        <v>8.0</v>
      </c>
      <c r="D1220" s="280">
        <v>1.0</v>
      </c>
      <c r="E1220" s="280">
        <v>2.0</v>
      </c>
      <c r="F1220" s="210"/>
      <c r="G1220" s="210"/>
      <c r="H1220" s="210"/>
      <c r="I1220" s="210"/>
      <c r="J1220" s="210"/>
      <c r="K1220" s="210"/>
      <c r="L1220" s="210"/>
      <c r="M1220" s="210"/>
      <c r="N1220" s="210"/>
      <c r="O1220" s="210"/>
      <c r="P1220" s="210"/>
      <c r="Q1220" s="210"/>
      <c r="R1220" s="210"/>
      <c r="S1220" s="210"/>
      <c r="T1220" s="210"/>
      <c r="U1220" s="210"/>
      <c r="V1220" s="210"/>
      <c r="W1220" s="210"/>
      <c r="X1220" s="210"/>
      <c r="Y1220" s="210"/>
    </row>
    <row r="1221">
      <c r="A1221" s="205" t="s">
        <v>163</v>
      </c>
      <c r="B1221" s="205" t="s">
        <v>5384</v>
      </c>
      <c r="C1221" s="280">
        <v>14.0</v>
      </c>
      <c r="D1221" s="280">
        <v>2.0</v>
      </c>
      <c r="E1221" s="280">
        <v>4.0</v>
      </c>
      <c r="F1221" s="210"/>
      <c r="G1221" s="210"/>
      <c r="H1221" s="210"/>
      <c r="I1221" s="210"/>
      <c r="J1221" s="210"/>
      <c r="K1221" s="210"/>
      <c r="L1221" s="210"/>
      <c r="M1221" s="210"/>
      <c r="N1221" s="210"/>
      <c r="O1221" s="210"/>
      <c r="P1221" s="210"/>
      <c r="Q1221" s="210"/>
      <c r="R1221" s="210"/>
      <c r="S1221" s="210"/>
      <c r="T1221" s="210"/>
      <c r="U1221" s="210"/>
      <c r="V1221" s="210"/>
      <c r="W1221" s="210"/>
      <c r="X1221" s="210"/>
      <c r="Y1221" s="210"/>
    </row>
    <row r="1222">
      <c r="A1222" s="205" t="s">
        <v>163</v>
      </c>
      <c r="B1222" s="205" t="s">
        <v>5385</v>
      </c>
      <c r="C1222" s="280">
        <v>28.0</v>
      </c>
      <c r="D1222" s="280">
        <v>2.0</v>
      </c>
      <c r="E1222" s="280">
        <v>6.0</v>
      </c>
      <c r="F1222" s="210"/>
      <c r="G1222" s="210"/>
      <c r="H1222" s="210"/>
      <c r="I1222" s="210"/>
      <c r="J1222" s="210"/>
      <c r="K1222" s="210"/>
      <c r="L1222" s="210"/>
      <c r="M1222" s="210"/>
      <c r="N1222" s="210"/>
      <c r="O1222" s="210"/>
      <c r="P1222" s="210"/>
      <c r="Q1222" s="210"/>
      <c r="R1222" s="210"/>
      <c r="S1222" s="210"/>
      <c r="T1222" s="210"/>
      <c r="U1222" s="210"/>
      <c r="V1222" s="210"/>
      <c r="W1222" s="210"/>
      <c r="X1222" s="210"/>
      <c r="Y1222" s="210"/>
    </row>
    <row r="1223">
      <c r="A1223" s="205" t="s">
        <v>163</v>
      </c>
      <c r="B1223" s="205" t="s">
        <v>5386</v>
      </c>
      <c r="C1223" s="280">
        <v>7.0</v>
      </c>
      <c r="D1223" s="280">
        <v>1.0</v>
      </c>
      <c r="E1223" s="280">
        <v>1.0</v>
      </c>
      <c r="F1223" s="210"/>
      <c r="G1223" s="210"/>
      <c r="H1223" s="210"/>
      <c r="I1223" s="210"/>
      <c r="J1223" s="210"/>
      <c r="K1223" s="210"/>
      <c r="L1223" s="210"/>
      <c r="M1223" s="210"/>
      <c r="N1223" s="210"/>
      <c r="O1223" s="210"/>
      <c r="P1223" s="210"/>
      <c r="Q1223" s="210"/>
      <c r="R1223" s="210"/>
      <c r="S1223" s="210"/>
      <c r="T1223" s="210"/>
      <c r="U1223" s="210"/>
      <c r="V1223" s="210"/>
      <c r="W1223" s="210"/>
      <c r="X1223" s="210"/>
      <c r="Y1223" s="210"/>
    </row>
    <row r="1224">
      <c r="A1224" s="205" t="s">
        <v>163</v>
      </c>
      <c r="B1224" s="205" t="s">
        <v>5387</v>
      </c>
      <c r="C1224" s="280">
        <v>4.0</v>
      </c>
      <c r="D1224" s="280">
        <v>1.0</v>
      </c>
      <c r="E1224" s="280">
        <v>1.0</v>
      </c>
      <c r="F1224" s="210"/>
      <c r="G1224" s="210"/>
      <c r="H1224" s="210"/>
      <c r="I1224" s="210"/>
      <c r="J1224" s="210"/>
      <c r="K1224" s="210"/>
      <c r="L1224" s="210"/>
      <c r="M1224" s="210"/>
      <c r="N1224" s="210"/>
      <c r="O1224" s="210"/>
      <c r="P1224" s="210"/>
      <c r="Q1224" s="210"/>
      <c r="R1224" s="210"/>
      <c r="S1224" s="210"/>
      <c r="T1224" s="210"/>
      <c r="U1224" s="210"/>
      <c r="V1224" s="210"/>
      <c r="W1224" s="210"/>
      <c r="X1224" s="210"/>
      <c r="Y1224" s="210"/>
    </row>
    <row r="1225">
      <c r="A1225" s="205" t="s">
        <v>163</v>
      </c>
      <c r="B1225" s="205" t="s">
        <v>5392</v>
      </c>
      <c r="C1225" s="280">
        <v>27.0</v>
      </c>
      <c r="D1225" s="280">
        <v>2.0</v>
      </c>
      <c r="E1225" s="280">
        <v>8.0</v>
      </c>
      <c r="F1225" s="210"/>
      <c r="G1225" s="210"/>
      <c r="H1225" s="210"/>
      <c r="I1225" s="210"/>
      <c r="J1225" s="210"/>
      <c r="K1225" s="210"/>
      <c r="L1225" s="210"/>
      <c r="M1225" s="210"/>
      <c r="N1225" s="210"/>
      <c r="O1225" s="210"/>
      <c r="P1225" s="210"/>
      <c r="Q1225" s="210"/>
      <c r="R1225" s="210"/>
      <c r="S1225" s="210"/>
      <c r="T1225" s="210"/>
      <c r="U1225" s="210"/>
      <c r="V1225" s="210"/>
      <c r="W1225" s="210"/>
      <c r="X1225" s="210"/>
      <c r="Y1225" s="210"/>
    </row>
    <row r="1226">
      <c r="A1226" s="205" t="s">
        <v>163</v>
      </c>
      <c r="B1226" s="205" t="s">
        <v>5389</v>
      </c>
      <c r="C1226" s="280">
        <v>7.0</v>
      </c>
      <c r="D1226" s="280">
        <v>1.0</v>
      </c>
      <c r="E1226" s="280">
        <v>0.0</v>
      </c>
      <c r="F1226" s="210"/>
      <c r="G1226" s="210"/>
      <c r="H1226" s="210"/>
      <c r="I1226" s="210"/>
      <c r="J1226" s="210"/>
      <c r="K1226" s="210"/>
      <c r="L1226" s="210"/>
      <c r="M1226" s="210"/>
      <c r="N1226" s="210"/>
      <c r="O1226" s="210"/>
      <c r="P1226" s="210"/>
      <c r="Q1226" s="210"/>
      <c r="R1226" s="210"/>
      <c r="S1226" s="210"/>
      <c r="T1226" s="210"/>
      <c r="U1226" s="210"/>
      <c r="V1226" s="210"/>
      <c r="W1226" s="210"/>
      <c r="X1226" s="210"/>
      <c r="Y1226" s="210"/>
    </row>
    <row r="1227">
      <c r="A1227" s="205" t="s">
        <v>163</v>
      </c>
      <c r="B1227" s="205" t="s">
        <v>5390</v>
      </c>
      <c r="C1227" s="280">
        <v>11.0</v>
      </c>
      <c r="D1227" s="280">
        <v>1.0</v>
      </c>
      <c r="E1227" s="280">
        <v>6.0</v>
      </c>
      <c r="F1227" s="210"/>
      <c r="G1227" s="210"/>
      <c r="H1227" s="210"/>
      <c r="I1227" s="210"/>
      <c r="J1227" s="210"/>
      <c r="K1227" s="210"/>
      <c r="L1227" s="210"/>
      <c r="M1227" s="210"/>
      <c r="N1227" s="210"/>
      <c r="O1227" s="210"/>
      <c r="P1227" s="210"/>
      <c r="Q1227" s="210"/>
      <c r="R1227" s="210"/>
      <c r="S1227" s="210"/>
      <c r="T1227" s="210"/>
      <c r="U1227" s="210"/>
      <c r="V1227" s="210"/>
      <c r="W1227" s="210"/>
      <c r="X1227" s="210"/>
      <c r="Y1227" s="210"/>
    </row>
    <row r="1228">
      <c r="A1228" s="205" t="s">
        <v>561</v>
      </c>
      <c r="B1228" s="205" t="s">
        <v>5383</v>
      </c>
      <c r="C1228" s="280">
        <v>183.0</v>
      </c>
      <c r="D1228" s="280">
        <v>1.0</v>
      </c>
      <c r="E1228" s="280">
        <v>34.0</v>
      </c>
      <c r="F1228" s="210"/>
      <c r="G1228" s="210"/>
      <c r="H1228" s="210"/>
      <c r="I1228" s="210"/>
      <c r="J1228" s="210"/>
      <c r="K1228" s="210"/>
      <c r="L1228" s="210"/>
      <c r="M1228" s="210"/>
      <c r="N1228" s="210"/>
      <c r="O1228" s="210"/>
      <c r="P1228" s="210"/>
      <c r="Q1228" s="210"/>
      <c r="R1228" s="210"/>
      <c r="S1228" s="210"/>
      <c r="T1228" s="210"/>
      <c r="U1228" s="210"/>
      <c r="V1228" s="210"/>
      <c r="W1228" s="210"/>
      <c r="X1228" s="210"/>
      <c r="Y1228" s="210"/>
    </row>
    <row r="1229">
      <c r="A1229" s="205" t="s">
        <v>561</v>
      </c>
      <c r="B1229" s="205" t="s">
        <v>5384</v>
      </c>
      <c r="C1229" s="280">
        <v>36.0</v>
      </c>
      <c r="D1229" s="280">
        <v>2.0</v>
      </c>
      <c r="E1229" s="280">
        <v>9.0</v>
      </c>
      <c r="F1229" s="210"/>
      <c r="G1229" s="210"/>
      <c r="H1229" s="210"/>
      <c r="I1229" s="210"/>
      <c r="J1229" s="210"/>
      <c r="K1229" s="210"/>
      <c r="L1229" s="210"/>
      <c r="M1229" s="210"/>
      <c r="N1229" s="210"/>
      <c r="O1229" s="210"/>
      <c r="P1229" s="210"/>
      <c r="Q1229" s="210"/>
      <c r="R1229" s="210"/>
      <c r="S1229" s="210"/>
      <c r="T1229" s="210"/>
      <c r="U1229" s="210"/>
      <c r="V1229" s="210"/>
      <c r="W1229" s="210"/>
      <c r="X1229" s="210"/>
      <c r="Y1229" s="210"/>
    </row>
    <row r="1230">
      <c r="A1230" s="205" t="s">
        <v>561</v>
      </c>
      <c r="B1230" s="205" t="s">
        <v>5385</v>
      </c>
      <c r="C1230" s="280">
        <v>172.0</v>
      </c>
      <c r="D1230" s="280">
        <v>4.0</v>
      </c>
      <c r="E1230" s="280">
        <v>27.0</v>
      </c>
      <c r="F1230" s="210"/>
      <c r="G1230" s="210"/>
      <c r="H1230" s="210"/>
      <c r="I1230" s="210"/>
      <c r="J1230" s="210"/>
      <c r="K1230" s="210"/>
      <c r="L1230" s="210"/>
      <c r="M1230" s="210"/>
      <c r="N1230" s="210"/>
      <c r="O1230" s="210"/>
      <c r="P1230" s="210"/>
      <c r="Q1230" s="210"/>
      <c r="R1230" s="210"/>
      <c r="S1230" s="210"/>
      <c r="T1230" s="210"/>
      <c r="U1230" s="210"/>
      <c r="V1230" s="210"/>
      <c r="W1230" s="210"/>
      <c r="X1230" s="210"/>
      <c r="Y1230" s="210"/>
    </row>
    <row r="1231">
      <c r="A1231" s="205" t="s">
        <v>561</v>
      </c>
      <c r="B1231" s="205" t="s">
        <v>5386</v>
      </c>
      <c r="C1231" s="280">
        <v>4.0</v>
      </c>
      <c r="D1231" s="280">
        <v>1.0</v>
      </c>
      <c r="E1231" s="280">
        <v>2.0</v>
      </c>
      <c r="F1231" s="210"/>
      <c r="G1231" s="210"/>
      <c r="H1231" s="210"/>
      <c r="I1231" s="210"/>
      <c r="J1231" s="210"/>
      <c r="K1231" s="210"/>
      <c r="L1231" s="210"/>
      <c r="M1231" s="210"/>
      <c r="N1231" s="210"/>
      <c r="O1231" s="210"/>
      <c r="P1231" s="210"/>
      <c r="Q1231" s="210"/>
      <c r="R1231" s="210"/>
      <c r="S1231" s="210"/>
      <c r="T1231" s="210"/>
      <c r="U1231" s="210"/>
      <c r="V1231" s="210"/>
      <c r="W1231" s="210"/>
      <c r="X1231" s="210"/>
      <c r="Y1231" s="210"/>
    </row>
    <row r="1232">
      <c r="A1232" s="205" t="s">
        <v>561</v>
      </c>
      <c r="B1232" s="205" t="s">
        <v>5387</v>
      </c>
      <c r="C1232" s="280">
        <v>10.0</v>
      </c>
      <c r="D1232" s="280">
        <v>1.0</v>
      </c>
      <c r="E1232" s="280">
        <v>3.0</v>
      </c>
      <c r="F1232" s="210"/>
      <c r="G1232" s="210"/>
      <c r="H1232" s="210"/>
      <c r="I1232" s="210"/>
      <c r="J1232" s="210"/>
      <c r="K1232" s="210"/>
      <c r="L1232" s="210"/>
      <c r="M1232" s="210"/>
      <c r="N1232" s="210"/>
      <c r="O1232" s="210"/>
      <c r="P1232" s="210"/>
      <c r="Q1232" s="210"/>
      <c r="R1232" s="210"/>
      <c r="S1232" s="210"/>
      <c r="T1232" s="210"/>
      <c r="U1232" s="210"/>
      <c r="V1232" s="210"/>
      <c r="W1232" s="210"/>
      <c r="X1232" s="210"/>
      <c r="Y1232" s="210"/>
    </row>
    <row r="1233">
      <c r="A1233" s="205" t="s">
        <v>561</v>
      </c>
      <c r="B1233" s="205" t="s">
        <v>5391</v>
      </c>
      <c r="C1233" s="280">
        <v>51.0</v>
      </c>
      <c r="D1233" s="280">
        <v>1.0</v>
      </c>
      <c r="E1233" s="280">
        <v>6.0</v>
      </c>
      <c r="F1233" s="210"/>
      <c r="G1233" s="210"/>
      <c r="H1233" s="210"/>
      <c r="I1233" s="210"/>
      <c r="J1233" s="210"/>
      <c r="K1233" s="210"/>
      <c r="L1233" s="210"/>
      <c r="M1233" s="210"/>
      <c r="N1233" s="210"/>
      <c r="O1233" s="210"/>
      <c r="P1233" s="210"/>
      <c r="Q1233" s="210"/>
      <c r="R1233" s="210"/>
      <c r="S1233" s="210"/>
      <c r="T1233" s="210"/>
      <c r="U1233" s="210"/>
      <c r="V1233" s="210"/>
      <c r="W1233" s="210"/>
      <c r="X1233" s="210"/>
      <c r="Y1233" s="210"/>
    </row>
    <row r="1234">
      <c r="A1234" s="205" t="s">
        <v>561</v>
      </c>
      <c r="B1234" s="205" t="s">
        <v>5389</v>
      </c>
      <c r="C1234" s="280">
        <v>48.0</v>
      </c>
      <c r="D1234" s="280">
        <v>1.0</v>
      </c>
      <c r="E1234" s="280">
        <v>14.0</v>
      </c>
      <c r="F1234" s="210"/>
      <c r="G1234" s="210"/>
      <c r="H1234" s="210"/>
      <c r="I1234" s="210"/>
      <c r="J1234" s="210"/>
      <c r="K1234" s="210"/>
      <c r="L1234" s="210"/>
      <c r="M1234" s="210"/>
      <c r="N1234" s="210"/>
      <c r="O1234" s="210"/>
      <c r="P1234" s="210"/>
      <c r="Q1234" s="210"/>
      <c r="R1234" s="210"/>
      <c r="S1234" s="210"/>
      <c r="T1234" s="210"/>
      <c r="U1234" s="210"/>
      <c r="V1234" s="210"/>
      <c r="W1234" s="210"/>
      <c r="X1234" s="210"/>
      <c r="Y1234" s="210"/>
    </row>
    <row r="1235">
      <c r="A1235" s="205" t="s">
        <v>561</v>
      </c>
      <c r="B1235" s="205" t="s">
        <v>5390</v>
      </c>
      <c r="C1235" s="280">
        <v>14.0</v>
      </c>
      <c r="D1235" s="280">
        <v>1.0</v>
      </c>
      <c r="E1235" s="280">
        <v>3.0</v>
      </c>
      <c r="F1235" s="210"/>
      <c r="G1235" s="210"/>
      <c r="H1235" s="210"/>
      <c r="I1235" s="210"/>
      <c r="J1235" s="210"/>
      <c r="K1235" s="210"/>
      <c r="L1235" s="210"/>
      <c r="M1235" s="210"/>
      <c r="N1235" s="210"/>
      <c r="O1235" s="210"/>
      <c r="P1235" s="210"/>
      <c r="Q1235" s="210"/>
      <c r="R1235" s="210"/>
      <c r="S1235" s="210"/>
      <c r="T1235" s="210"/>
      <c r="U1235" s="210"/>
      <c r="V1235" s="210"/>
      <c r="W1235" s="210"/>
      <c r="X1235" s="210"/>
      <c r="Y1235" s="210"/>
    </row>
    <row r="1236">
      <c r="A1236" s="205" t="s">
        <v>667</v>
      </c>
      <c r="B1236" s="205" t="s">
        <v>5384</v>
      </c>
      <c r="C1236" s="280">
        <v>23.0</v>
      </c>
      <c r="D1236" s="280">
        <v>2.0</v>
      </c>
      <c r="E1236" s="280">
        <v>4.0</v>
      </c>
      <c r="F1236" s="210"/>
      <c r="G1236" s="210"/>
      <c r="H1236" s="210"/>
      <c r="I1236" s="210"/>
      <c r="J1236" s="210"/>
      <c r="K1236" s="210"/>
      <c r="L1236" s="210"/>
      <c r="M1236" s="210"/>
      <c r="N1236" s="210"/>
      <c r="O1236" s="210"/>
      <c r="P1236" s="210"/>
      <c r="Q1236" s="210"/>
      <c r="R1236" s="210"/>
      <c r="S1236" s="210"/>
      <c r="T1236" s="210"/>
      <c r="U1236" s="210"/>
      <c r="V1236" s="210"/>
      <c r="W1236" s="210"/>
      <c r="X1236" s="210"/>
      <c r="Y1236" s="210"/>
    </row>
    <row r="1237">
      <c r="A1237" s="205" t="s">
        <v>667</v>
      </c>
      <c r="B1237" s="205" t="s">
        <v>5385</v>
      </c>
      <c r="C1237" s="280">
        <v>20.0</v>
      </c>
      <c r="D1237" s="280">
        <v>1.0</v>
      </c>
      <c r="E1237" s="280">
        <v>4.0</v>
      </c>
      <c r="F1237" s="210"/>
      <c r="G1237" s="210"/>
      <c r="H1237" s="210"/>
      <c r="I1237" s="210"/>
      <c r="J1237" s="210"/>
      <c r="K1237" s="210"/>
      <c r="L1237" s="210"/>
      <c r="M1237" s="210"/>
      <c r="N1237" s="210"/>
      <c r="O1237" s="210"/>
      <c r="P1237" s="210"/>
      <c r="Q1237" s="210"/>
      <c r="R1237" s="210"/>
      <c r="S1237" s="210"/>
      <c r="T1237" s="210"/>
      <c r="U1237" s="210"/>
      <c r="V1237" s="210"/>
      <c r="W1237" s="210"/>
      <c r="X1237" s="210"/>
      <c r="Y1237" s="210"/>
    </row>
    <row r="1238">
      <c r="A1238" s="205" t="s">
        <v>667</v>
      </c>
      <c r="B1238" s="205" t="s">
        <v>5386</v>
      </c>
      <c r="C1238" s="280">
        <v>31.0</v>
      </c>
      <c r="D1238" s="280">
        <v>1.0</v>
      </c>
      <c r="E1238" s="280">
        <v>5.0</v>
      </c>
      <c r="F1238" s="210"/>
      <c r="G1238" s="210"/>
      <c r="H1238" s="210"/>
      <c r="I1238" s="210"/>
      <c r="J1238" s="210"/>
      <c r="K1238" s="210"/>
      <c r="L1238" s="210"/>
      <c r="M1238" s="210"/>
      <c r="N1238" s="210"/>
      <c r="O1238" s="210"/>
      <c r="P1238" s="210"/>
      <c r="Q1238" s="210"/>
      <c r="R1238" s="210"/>
      <c r="S1238" s="210"/>
      <c r="T1238" s="210"/>
      <c r="U1238" s="210"/>
      <c r="V1238" s="210"/>
      <c r="W1238" s="210"/>
      <c r="X1238" s="210"/>
      <c r="Y1238" s="210"/>
    </row>
    <row r="1239">
      <c r="A1239" s="205" t="s">
        <v>642</v>
      </c>
      <c r="B1239" s="205" t="s">
        <v>5384</v>
      </c>
      <c r="C1239" s="280">
        <v>17.0</v>
      </c>
      <c r="D1239" s="280">
        <v>1.0</v>
      </c>
      <c r="E1239" s="280">
        <v>3.0</v>
      </c>
      <c r="F1239" s="210"/>
      <c r="G1239" s="210"/>
      <c r="H1239" s="210"/>
      <c r="I1239" s="210"/>
      <c r="J1239" s="210"/>
      <c r="K1239" s="210"/>
      <c r="L1239" s="210"/>
      <c r="M1239" s="210"/>
      <c r="N1239" s="210"/>
      <c r="O1239" s="210"/>
      <c r="P1239" s="210"/>
      <c r="Q1239" s="210"/>
      <c r="R1239" s="210"/>
      <c r="S1239" s="210"/>
      <c r="T1239" s="210"/>
      <c r="U1239" s="210"/>
      <c r="V1239" s="210"/>
      <c r="W1239" s="210"/>
      <c r="X1239" s="210"/>
      <c r="Y1239" s="210"/>
    </row>
    <row r="1240">
      <c r="A1240" s="205" t="s">
        <v>642</v>
      </c>
      <c r="B1240" s="205" t="s">
        <v>5385</v>
      </c>
      <c r="C1240" s="280">
        <v>43.0</v>
      </c>
      <c r="D1240" s="280">
        <v>2.0</v>
      </c>
      <c r="E1240" s="280">
        <v>8.0</v>
      </c>
      <c r="F1240" s="210"/>
      <c r="G1240" s="210"/>
      <c r="H1240" s="210"/>
      <c r="I1240" s="210"/>
      <c r="J1240" s="210"/>
      <c r="K1240" s="210"/>
      <c r="L1240" s="210"/>
      <c r="M1240" s="210"/>
      <c r="N1240" s="210"/>
      <c r="O1240" s="210"/>
      <c r="P1240" s="210"/>
      <c r="Q1240" s="210"/>
      <c r="R1240" s="210"/>
      <c r="S1240" s="210"/>
      <c r="T1240" s="210"/>
      <c r="U1240" s="210"/>
      <c r="V1240" s="210"/>
      <c r="W1240" s="210"/>
      <c r="X1240" s="210"/>
      <c r="Y1240" s="210"/>
    </row>
    <row r="1241">
      <c r="A1241" s="205" t="s">
        <v>642</v>
      </c>
      <c r="B1241" s="205" t="s">
        <v>5387</v>
      </c>
      <c r="C1241" s="280">
        <v>11.0</v>
      </c>
      <c r="D1241" s="280">
        <v>2.0</v>
      </c>
      <c r="E1241" s="280">
        <v>3.0</v>
      </c>
      <c r="F1241" s="210"/>
      <c r="G1241" s="210"/>
      <c r="H1241" s="210"/>
      <c r="I1241" s="210"/>
      <c r="J1241" s="210"/>
      <c r="K1241" s="210"/>
      <c r="L1241" s="210"/>
      <c r="M1241" s="210"/>
      <c r="N1241" s="210"/>
      <c r="O1241" s="210"/>
      <c r="P1241" s="210"/>
      <c r="Q1241" s="210"/>
      <c r="R1241" s="210"/>
      <c r="S1241" s="210"/>
      <c r="T1241" s="210"/>
      <c r="U1241" s="210"/>
      <c r="V1241" s="210"/>
      <c r="W1241" s="210"/>
      <c r="X1241" s="210"/>
      <c r="Y1241" s="210"/>
    </row>
    <row r="1242">
      <c r="A1242" s="205" t="s">
        <v>642</v>
      </c>
      <c r="B1242" s="205" t="s">
        <v>5388</v>
      </c>
      <c r="C1242" s="280">
        <v>21.0</v>
      </c>
      <c r="D1242" s="280">
        <v>1.0</v>
      </c>
      <c r="E1242" s="280">
        <v>4.0</v>
      </c>
      <c r="F1242" s="210"/>
      <c r="G1242" s="210"/>
      <c r="H1242" s="210"/>
      <c r="I1242" s="210"/>
      <c r="J1242" s="210"/>
      <c r="K1242" s="210"/>
      <c r="L1242" s="210"/>
      <c r="M1242" s="210"/>
      <c r="N1242" s="210"/>
      <c r="O1242" s="210"/>
      <c r="P1242" s="210"/>
      <c r="Q1242" s="210"/>
      <c r="R1242" s="210"/>
      <c r="S1242" s="210"/>
      <c r="T1242" s="210"/>
      <c r="U1242" s="210"/>
      <c r="V1242" s="210"/>
      <c r="W1242" s="210"/>
      <c r="X1242" s="210"/>
      <c r="Y1242" s="210"/>
    </row>
    <row r="1243">
      <c r="A1243" s="205" t="s">
        <v>642</v>
      </c>
      <c r="B1243" s="205" t="s">
        <v>5391</v>
      </c>
      <c r="C1243" s="280">
        <v>28.0</v>
      </c>
      <c r="D1243" s="280">
        <v>1.0</v>
      </c>
      <c r="E1243" s="280">
        <v>4.0</v>
      </c>
      <c r="F1243" s="210"/>
      <c r="G1243" s="210"/>
      <c r="H1243" s="210"/>
      <c r="I1243" s="210"/>
      <c r="J1243" s="210"/>
      <c r="K1243" s="210"/>
      <c r="L1243" s="210"/>
      <c r="M1243" s="210"/>
      <c r="N1243" s="210"/>
      <c r="O1243" s="210"/>
      <c r="P1243" s="210"/>
      <c r="Q1243" s="210"/>
      <c r="R1243" s="210"/>
      <c r="S1243" s="210"/>
      <c r="T1243" s="210"/>
      <c r="U1243" s="210"/>
      <c r="V1243" s="210"/>
      <c r="W1243" s="210"/>
      <c r="X1243" s="210"/>
      <c r="Y1243" s="210"/>
    </row>
    <row r="1244">
      <c r="A1244" s="205" t="s">
        <v>642</v>
      </c>
      <c r="B1244" s="205" t="s">
        <v>5389</v>
      </c>
      <c r="C1244" s="280">
        <v>10.0</v>
      </c>
      <c r="D1244" s="280">
        <v>1.0</v>
      </c>
      <c r="E1244" s="280">
        <v>1.0</v>
      </c>
      <c r="F1244" s="210"/>
      <c r="G1244" s="210"/>
      <c r="H1244" s="210"/>
      <c r="I1244" s="210"/>
      <c r="J1244" s="210"/>
      <c r="K1244" s="210"/>
      <c r="L1244" s="210"/>
      <c r="M1244" s="210"/>
      <c r="N1244" s="210"/>
      <c r="O1244" s="210"/>
      <c r="P1244" s="210"/>
      <c r="Q1244" s="210"/>
      <c r="R1244" s="210"/>
      <c r="S1244" s="210"/>
      <c r="T1244" s="210"/>
      <c r="U1244" s="210"/>
      <c r="V1244" s="210"/>
      <c r="W1244" s="210"/>
      <c r="X1244" s="210"/>
      <c r="Y1244" s="210"/>
    </row>
    <row r="1245">
      <c r="A1245" s="205" t="s">
        <v>706</v>
      </c>
      <c r="B1245" s="205" t="s">
        <v>5383</v>
      </c>
      <c r="C1245" s="280">
        <v>14.0</v>
      </c>
      <c r="D1245" s="280">
        <v>1.0</v>
      </c>
      <c r="E1245" s="280">
        <v>2.0</v>
      </c>
      <c r="F1245" s="210"/>
      <c r="G1245" s="210"/>
      <c r="H1245" s="210"/>
      <c r="I1245" s="210"/>
      <c r="J1245" s="210"/>
      <c r="K1245" s="210"/>
      <c r="L1245" s="210"/>
      <c r="M1245" s="210"/>
      <c r="N1245" s="210"/>
      <c r="O1245" s="210"/>
      <c r="P1245" s="210"/>
      <c r="Q1245" s="210"/>
      <c r="R1245" s="210"/>
      <c r="S1245" s="210"/>
      <c r="T1245" s="210"/>
      <c r="U1245" s="210"/>
      <c r="V1245" s="210"/>
      <c r="W1245" s="210"/>
      <c r="X1245" s="210"/>
      <c r="Y1245" s="210"/>
    </row>
    <row r="1246">
      <c r="A1246" s="205" t="s">
        <v>706</v>
      </c>
      <c r="B1246" s="205" t="s">
        <v>5384</v>
      </c>
      <c r="C1246" s="280">
        <v>58.0</v>
      </c>
      <c r="D1246" s="280">
        <v>4.0</v>
      </c>
      <c r="E1246" s="280">
        <v>12.0</v>
      </c>
      <c r="F1246" s="210"/>
      <c r="G1246" s="210"/>
      <c r="H1246" s="210"/>
      <c r="I1246" s="210"/>
      <c r="J1246" s="210"/>
      <c r="K1246" s="210"/>
      <c r="L1246" s="210"/>
      <c r="M1246" s="210"/>
      <c r="N1246" s="210"/>
      <c r="O1246" s="210"/>
      <c r="P1246" s="210"/>
      <c r="Q1246" s="210"/>
      <c r="R1246" s="210"/>
      <c r="S1246" s="210"/>
      <c r="T1246" s="210"/>
      <c r="U1246" s="210"/>
      <c r="V1246" s="210"/>
      <c r="W1246" s="210"/>
      <c r="X1246" s="210"/>
      <c r="Y1246" s="210"/>
    </row>
    <row r="1247">
      <c r="A1247" s="205" t="s">
        <v>706</v>
      </c>
      <c r="B1247" s="205" t="s">
        <v>5385</v>
      </c>
      <c r="C1247" s="280">
        <v>86.0</v>
      </c>
      <c r="D1247" s="280">
        <v>1.0</v>
      </c>
      <c r="E1247" s="280">
        <v>14.0</v>
      </c>
      <c r="F1247" s="210"/>
      <c r="G1247" s="210"/>
      <c r="H1247" s="210"/>
      <c r="I1247" s="210"/>
      <c r="J1247" s="210"/>
      <c r="K1247" s="210"/>
      <c r="L1247" s="210"/>
      <c r="M1247" s="210"/>
      <c r="N1247" s="210"/>
      <c r="O1247" s="210"/>
      <c r="P1247" s="210"/>
      <c r="Q1247" s="210"/>
      <c r="R1247" s="210"/>
      <c r="S1247" s="210"/>
      <c r="T1247" s="210"/>
      <c r="U1247" s="210"/>
      <c r="V1247" s="210"/>
      <c r="W1247" s="210"/>
      <c r="X1247" s="210"/>
      <c r="Y1247" s="210"/>
    </row>
    <row r="1248">
      <c r="A1248" s="205" t="s">
        <v>706</v>
      </c>
      <c r="B1248" s="205" t="s">
        <v>5386</v>
      </c>
      <c r="C1248" s="280">
        <v>101.0</v>
      </c>
      <c r="D1248" s="280">
        <v>2.0</v>
      </c>
      <c r="E1248" s="280">
        <v>17.0</v>
      </c>
      <c r="F1248" s="210"/>
      <c r="G1248" s="210"/>
      <c r="H1248" s="210"/>
      <c r="I1248" s="210"/>
      <c r="J1248" s="210"/>
      <c r="K1248" s="210"/>
      <c r="L1248" s="210"/>
      <c r="M1248" s="210"/>
      <c r="N1248" s="210"/>
      <c r="O1248" s="210"/>
      <c r="P1248" s="210"/>
      <c r="Q1248" s="210"/>
      <c r="R1248" s="210"/>
      <c r="S1248" s="210"/>
      <c r="T1248" s="210"/>
      <c r="U1248" s="210"/>
      <c r="V1248" s="210"/>
      <c r="W1248" s="210"/>
      <c r="X1248" s="210"/>
      <c r="Y1248" s="210"/>
    </row>
    <row r="1249">
      <c r="A1249" s="205" t="s">
        <v>706</v>
      </c>
      <c r="B1249" s="205" t="s">
        <v>5387</v>
      </c>
      <c r="C1249" s="280">
        <v>83.0</v>
      </c>
      <c r="D1249" s="280">
        <v>2.0</v>
      </c>
      <c r="E1249" s="280">
        <v>7.0</v>
      </c>
      <c r="F1249" s="210"/>
      <c r="G1249" s="210"/>
      <c r="H1249" s="210"/>
      <c r="I1249" s="210"/>
      <c r="J1249" s="210"/>
      <c r="K1249" s="210"/>
      <c r="L1249" s="210"/>
      <c r="M1249" s="210"/>
      <c r="N1249" s="210"/>
      <c r="O1249" s="210"/>
      <c r="P1249" s="210"/>
      <c r="Q1249" s="210"/>
      <c r="R1249" s="210"/>
      <c r="S1249" s="210"/>
      <c r="T1249" s="210"/>
      <c r="U1249" s="210"/>
      <c r="V1249" s="210"/>
      <c r="W1249" s="210"/>
      <c r="X1249" s="210"/>
      <c r="Y1249" s="210"/>
    </row>
    <row r="1250">
      <c r="A1250" s="205" t="s">
        <v>706</v>
      </c>
      <c r="B1250" s="205" t="s">
        <v>5388</v>
      </c>
      <c r="C1250" s="280">
        <v>54.0</v>
      </c>
      <c r="D1250" s="280">
        <v>4.0</v>
      </c>
      <c r="E1250" s="280">
        <v>5.0</v>
      </c>
      <c r="F1250" s="210"/>
      <c r="G1250" s="210"/>
      <c r="H1250" s="210"/>
      <c r="I1250" s="210"/>
      <c r="J1250" s="210"/>
      <c r="K1250" s="210"/>
      <c r="L1250" s="210"/>
      <c r="M1250" s="210"/>
      <c r="N1250" s="210"/>
      <c r="O1250" s="210"/>
      <c r="P1250" s="210"/>
      <c r="Q1250" s="210"/>
      <c r="R1250" s="210"/>
      <c r="S1250" s="210"/>
      <c r="T1250" s="210"/>
      <c r="U1250" s="210"/>
      <c r="V1250" s="210"/>
      <c r="W1250" s="210"/>
      <c r="X1250" s="210"/>
      <c r="Y1250" s="210"/>
    </row>
    <row r="1251">
      <c r="A1251" s="205" t="s">
        <v>706</v>
      </c>
      <c r="B1251" s="205" t="s">
        <v>5391</v>
      </c>
      <c r="C1251" s="280">
        <v>158.0</v>
      </c>
      <c r="D1251" s="280">
        <v>3.0</v>
      </c>
      <c r="E1251" s="280">
        <v>37.0</v>
      </c>
      <c r="F1251" s="210"/>
      <c r="G1251" s="210"/>
      <c r="H1251" s="210"/>
      <c r="I1251" s="210"/>
      <c r="J1251" s="210"/>
      <c r="K1251" s="210"/>
      <c r="L1251" s="210"/>
      <c r="M1251" s="210"/>
      <c r="N1251" s="210"/>
      <c r="O1251" s="210"/>
      <c r="P1251" s="210"/>
      <c r="Q1251" s="210"/>
      <c r="R1251" s="210"/>
      <c r="S1251" s="210"/>
      <c r="T1251" s="210"/>
      <c r="U1251" s="210"/>
      <c r="V1251" s="210"/>
      <c r="W1251" s="210"/>
      <c r="X1251" s="210"/>
      <c r="Y1251" s="210"/>
    </row>
    <row r="1252">
      <c r="A1252" s="205" t="s">
        <v>706</v>
      </c>
      <c r="B1252" s="205" t="s">
        <v>5392</v>
      </c>
      <c r="C1252" s="280">
        <v>70.0</v>
      </c>
      <c r="D1252" s="280">
        <v>1.0</v>
      </c>
      <c r="E1252" s="280">
        <v>14.0</v>
      </c>
      <c r="F1252" s="210"/>
      <c r="G1252" s="210"/>
      <c r="H1252" s="210"/>
      <c r="I1252" s="210"/>
      <c r="J1252" s="210"/>
      <c r="K1252" s="210"/>
      <c r="L1252" s="210"/>
      <c r="M1252" s="210"/>
      <c r="N1252" s="210"/>
      <c r="O1252" s="210"/>
      <c r="P1252" s="210"/>
      <c r="Q1252" s="210"/>
      <c r="R1252" s="210"/>
      <c r="S1252" s="210"/>
      <c r="T1252" s="210"/>
      <c r="U1252" s="210"/>
      <c r="V1252" s="210"/>
      <c r="W1252" s="210"/>
      <c r="X1252" s="210"/>
      <c r="Y1252" s="210"/>
    </row>
    <row r="1253">
      <c r="A1253" s="205" t="s">
        <v>706</v>
      </c>
      <c r="B1253" s="205" t="s">
        <v>5389</v>
      </c>
      <c r="C1253" s="280">
        <v>62.0</v>
      </c>
      <c r="D1253" s="280">
        <v>2.0</v>
      </c>
      <c r="E1253" s="280">
        <v>11.0</v>
      </c>
      <c r="F1253" s="210"/>
      <c r="G1253" s="210"/>
      <c r="H1253" s="210"/>
      <c r="I1253" s="210"/>
      <c r="J1253" s="210"/>
      <c r="K1253" s="210"/>
      <c r="L1253" s="210"/>
      <c r="M1253" s="210"/>
      <c r="N1253" s="210"/>
      <c r="O1253" s="210"/>
      <c r="P1253" s="210"/>
      <c r="Q1253" s="210"/>
      <c r="R1253" s="210"/>
      <c r="S1253" s="210"/>
      <c r="T1253" s="210"/>
      <c r="U1253" s="210"/>
      <c r="V1253" s="210"/>
      <c r="W1253" s="210"/>
      <c r="X1253" s="210"/>
      <c r="Y1253" s="210"/>
    </row>
    <row r="1254">
      <c r="A1254" s="205" t="s">
        <v>609</v>
      </c>
      <c r="B1254" s="205" t="s">
        <v>5384</v>
      </c>
      <c r="C1254" s="280">
        <v>10.0</v>
      </c>
      <c r="D1254" s="280">
        <v>1.0</v>
      </c>
      <c r="E1254" s="280">
        <v>2.0</v>
      </c>
      <c r="F1254" s="210"/>
      <c r="G1254" s="210"/>
      <c r="H1254" s="210"/>
      <c r="I1254" s="210"/>
      <c r="J1254" s="210"/>
      <c r="K1254" s="210"/>
      <c r="L1254" s="210"/>
      <c r="M1254" s="210"/>
      <c r="N1254" s="210"/>
      <c r="O1254" s="210"/>
      <c r="P1254" s="210"/>
      <c r="Q1254" s="210"/>
      <c r="R1254" s="210"/>
      <c r="S1254" s="210"/>
      <c r="T1254" s="210"/>
      <c r="U1254" s="210"/>
      <c r="V1254" s="210"/>
      <c r="W1254" s="210"/>
      <c r="X1254" s="210"/>
      <c r="Y1254" s="210"/>
    </row>
    <row r="1255">
      <c r="A1255" s="205" t="s">
        <v>422</v>
      </c>
      <c r="B1255" s="205" t="s">
        <v>5384</v>
      </c>
      <c r="C1255" s="280">
        <v>143.0</v>
      </c>
      <c r="D1255" s="280">
        <v>6.0</v>
      </c>
      <c r="E1255" s="280">
        <v>14.0</v>
      </c>
      <c r="F1255" s="210"/>
      <c r="G1255" s="210"/>
      <c r="H1255" s="210"/>
      <c r="I1255" s="210"/>
      <c r="J1255" s="210"/>
      <c r="K1255" s="210"/>
      <c r="L1255" s="210"/>
      <c r="M1255" s="210"/>
      <c r="N1255" s="210"/>
      <c r="O1255" s="210"/>
      <c r="P1255" s="210"/>
      <c r="Q1255" s="210"/>
      <c r="R1255" s="210"/>
      <c r="S1255" s="210"/>
      <c r="T1255" s="210"/>
      <c r="U1255" s="210"/>
      <c r="V1255" s="210"/>
      <c r="W1255" s="210"/>
      <c r="X1255" s="210"/>
      <c r="Y1255" s="210"/>
    </row>
    <row r="1256">
      <c r="A1256" s="205" t="s">
        <v>422</v>
      </c>
      <c r="B1256" s="205" t="s">
        <v>5385</v>
      </c>
      <c r="C1256" s="280">
        <v>25.0</v>
      </c>
      <c r="D1256" s="280">
        <v>1.0</v>
      </c>
      <c r="E1256" s="280">
        <v>4.0</v>
      </c>
      <c r="F1256" s="210"/>
      <c r="G1256" s="210"/>
      <c r="H1256" s="210"/>
      <c r="I1256" s="210"/>
      <c r="J1256" s="210"/>
      <c r="K1256" s="210"/>
      <c r="L1256" s="210"/>
      <c r="M1256" s="210"/>
      <c r="N1256" s="210"/>
      <c r="O1256" s="210"/>
      <c r="P1256" s="210"/>
      <c r="Q1256" s="210"/>
      <c r="R1256" s="210"/>
      <c r="S1256" s="210"/>
      <c r="T1256" s="210"/>
      <c r="U1256" s="210"/>
      <c r="V1256" s="210"/>
      <c r="W1256" s="210"/>
      <c r="X1256" s="210"/>
      <c r="Y1256" s="210"/>
    </row>
    <row r="1257">
      <c r="A1257" s="205" t="s">
        <v>422</v>
      </c>
      <c r="B1257" s="205" t="s">
        <v>5386</v>
      </c>
      <c r="C1257" s="280">
        <v>7.0</v>
      </c>
      <c r="D1257" s="280">
        <v>2.0</v>
      </c>
      <c r="E1257" s="280">
        <v>2.0</v>
      </c>
      <c r="F1257" s="210"/>
      <c r="G1257" s="210"/>
      <c r="H1257" s="210"/>
      <c r="I1257" s="210"/>
      <c r="J1257" s="210"/>
      <c r="K1257" s="210"/>
      <c r="L1257" s="210"/>
      <c r="M1257" s="210"/>
      <c r="N1257" s="210"/>
      <c r="O1257" s="210"/>
      <c r="P1257" s="210"/>
      <c r="Q1257" s="210"/>
      <c r="R1257" s="210"/>
      <c r="S1257" s="210"/>
      <c r="T1257" s="210"/>
      <c r="U1257" s="210"/>
      <c r="V1257" s="210"/>
      <c r="W1257" s="210"/>
      <c r="X1257" s="210"/>
      <c r="Y1257" s="210"/>
    </row>
    <row r="1258">
      <c r="A1258" s="205" t="s">
        <v>422</v>
      </c>
      <c r="B1258" s="205" t="s">
        <v>5387</v>
      </c>
      <c r="C1258" s="280">
        <v>25.0</v>
      </c>
      <c r="D1258" s="280">
        <v>2.0</v>
      </c>
      <c r="E1258" s="280">
        <v>5.0</v>
      </c>
      <c r="F1258" s="210"/>
      <c r="G1258" s="210"/>
      <c r="H1258" s="210"/>
      <c r="I1258" s="210"/>
      <c r="J1258" s="210"/>
      <c r="K1258" s="210"/>
      <c r="L1258" s="210"/>
      <c r="M1258" s="210"/>
      <c r="N1258" s="210"/>
      <c r="O1258" s="210"/>
      <c r="P1258" s="210"/>
      <c r="Q1258" s="210"/>
      <c r="R1258" s="210"/>
      <c r="S1258" s="210"/>
      <c r="T1258" s="210"/>
      <c r="U1258" s="210"/>
      <c r="V1258" s="210"/>
      <c r="W1258" s="210"/>
      <c r="X1258" s="210"/>
      <c r="Y1258" s="210"/>
    </row>
    <row r="1259">
      <c r="A1259" s="205" t="s">
        <v>422</v>
      </c>
      <c r="B1259" s="205" t="s">
        <v>5391</v>
      </c>
      <c r="C1259" s="280">
        <v>6.0</v>
      </c>
      <c r="D1259" s="280">
        <v>1.0</v>
      </c>
      <c r="E1259" s="280">
        <v>0.0</v>
      </c>
      <c r="F1259" s="210"/>
      <c r="G1259" s="210"/>
      <c r="H1259" s="210"/>
      <c r="I1259" s="210"/>
      <c r="J1259" s="210"/>
      <c r="K1259" s="210"/>
      <c r="L1259" s="210"/>
      <c r="M1259" s="210"/>
      <c r="N1259" s="210"/>
      <c r="O1259" s="210"/>
      <c r="P1259" s="210"/>
      <c r="Q1259" s="210"/>
      <c r="R1259" s="210"/>
      <c r="S1259" s="210"/>
      <c r="T1259" s="210"/>
      <c r="U1259" s="210"/>
      <c r="V1259" s="210"/>
      <c r="W1259" s="210"/>
      <c r="X1259" s="210"/>
      <c r="Y1259" s="210"/>
    </row>
    <row r="1260">
      <c r="A1260" s="205" t="s">
        <v>835</v>
      </c>
      <c r="B1260" s="205" t="s">
        <v>5384</v>
      </c>
      <c r="C1260" s="280">
        <v>18.0</v>
      </c>
      <c r="D1260" s="280">
        <v>2.0</v>
      </c>
      <c r="E1260" s="280">
        <v>4.0</v>
      </c>
      <c r="F1260" s="210"/>
      <c r="G1260" s="210"/>
      <c r="H1260" s="210"/>
      <c r="I1260" s="210"/>
      <c r="J1260" s="210"/>
      <c r="K1260" s="210"/>
      <c r="L1260" s="210"/>
      <c r="M1260" s="210"/>
      <c r="N1260" s="210"/>
      <c r="O1260" s="210"/>
      <c r="P1260" s="210"/>
      <c r="Q1260" s="210"/>
      <c r="R1260" s="210"/>
      <c r="S1260" s="210"/>
      <c r="T1260" s="210"/>
      <c r="U1260" s="210"/>
      <c r="V1260" s="210"/>
      <c r="W1260" s="210"/>
      <c r="X1260" s="210"/>
      <c r="Y1260" s="210"/>
    </row>
    <row r="1261">
      <c r="A1261" s="205" t="s">
        <v>835</v>
      </c>
      <c r="B1261" s="205" t="s">
        <v>5385</v>
      </c>
      <c r="C1261" s="280">
        <v>28.0</v>
      </c>
      <c r="D1261" s="280">
        <v>2.0</v>
      </c>
      <c r="E1261" s="280">
        <v>4.0</v>
      </c>
      <c r="F1261" s="210"/>
      <c r="G1261" s="210"/>
      <c r="H1261" s="210"/>
      <c r="I1261" s="210"/>
      <c r="J1261" s="210"/>
      <c r="K1261" s="210"/>
      <c r="L1261" s="210"/>
      <c r="M1261" s="210"/>
      <c r="N1261" s="210"/>
      <c r="O1261" s="210"/>
      <c r="P1261" s="210"/>
      <c r="Q1261" s="210"/>
      <c r="R1261" s="210"/>
      <c r="S1261" s="210"/>
      <c r="T1261" s="210"/>
      <c r="U1261" s="210"/>
      <c r="V1261" s="210"/>
      <c r="W1261" s="210"/>
      <c r="X1261" s="210"/>
      <c r="Y1261" s="210"/>
    </row>
    <row r="1262">
      <c r="A1262" s="205" t="s">
        <v>835</v>
      </c>
      <c r="B1262" s="205" t="s">
        <v>5386</v>
      </c>
      <c r="C1262" s="280">
        <v>103.0</v>
      </c>
      <c r="D1262" s="280">
        <v>2.0</v>
      </c>
      <c r="E1262" s="280">
        <v>24.0</v>
      </c>
      <c r="F1262" s="210"/>
      <c r="G1262" s="210"/>
      <c r="H1262" s="210"/>
      <c r="I1262" s="210"/>
      <c r="J1262" s="210"/>
      <c r="K1262" s="210"/>
      <c r="L1262" s="210"/>
      <c r="M1262" s="210"/>
      <c r="N1262" s="210"/>
      <c r="O1262" s="210"/>
      <c r="P1262" s="210"/>
      <c r="Q1262" s="210"/>
      <c r="R1262" s="210"/>
      <c r="S1262" s="210"/>
      <c r="T1262" s="210"/>
      <c r="U1262" s="210"/>
      <c r="V1262" s="210"/>
      <c r="W1262" s="210"/>
      <c r="X1262" s="210"/>
      <c r="Y1262" s="210"/>
    </row>
    <row r="1263">
      <c r="A1263" s="205" t="s">
        <v>835</v>
      </c>
      <c r="B1263" s="205" t="s">
        <v>5387</v>
      </c>
      <c r="C1263" s="280">
        <v>10.0</v>
      </c>
      <c r="D1263" s="280">
        <v>1.0</v>
      </c>
      <c r="E1263" s="280">
        <v>2.0</v>
      </c>
      <c r="F1263" s="210"/>
      <c r="G1263" s="210"/>
      <c r="H1263" s="210"/>
      <c r="I1263" s="210"/>
      <c r="J1263" s="210"/>
      <c r="K1263" s="210"/>
      <c r="L1263" s="210"/>
      <c r="M1263" s="210"/>
      <c r="N1263" s="210"/>
      <c r="O1263" s="210"/>
      <c r="P1263" s="210"/>
      <c r="Q1263" s="210"/>
      <c r="R1263" s="210"/>
      <c r="S1263" s="210"/>
      <c r="T1263" s="210"/>
      <c r="U1263" s="210"/>
      <c r="V1263" s="210"/>
      <c r="W1263" s="210"/>
      <c r="X1263" s="210"/>
      <c r="Y1263" s="210"/>
    </row>
    <row r="1264">
      <c r="A1264" s="205" t="s">
        <v>835</v>
      </c>
      <c r="B1264" s="205" t="s">
        <v>5388</v>
      </c>
      <c r="C1264" s="280">
        <v>45.0</v>
      </c>
      <c r="D1264" s="280">
        <v>2.0</v>
      </c>
      <c r="E1264" s="280">
        <v>5.0</v>
      </c>
      <c r="F1264" s="210"/>
      <c r="G1264" s="210"/>
      <c r="H1264" s="210"/>
      <c r="I1264" s="210"/>
      <c r="J1264" s="210"/>
      <c r="K1264" s="210"/>
      <c r="L1264" s="210"/>
      <c r="M1264" s="210"/>
      <c r="N1264" s="210"/>
      <c r="O1264" s="210"/>
      <c r="P1264" s="210"/>
      <c r="Q1264" s="210"/>
      <c r="R1264" s="210"/>
      <c r="S1264" s="210"/>
      <c r="T1264" s="210"/>
      <c r="U1264" s="210"/>
      <c r="V1264" s="210"/>
      <c r="W1264" s="210"/>
      <c r="X1264" s="210"/>
      <c r="Y1264" s="210"/>
    </row>
    <row r="1265">
      <c r="A1265" s="205" t="s">
        <v>835</v>
      </c>
      <c r="B1265" s="205" t="s">
        <v>5391</v>
      </c>
      <c r="C1265" s="280">
        <v>54.0</v>
      </c>
      <c r="D1265" s="280">
        <v>4.0</v>
      </c>
      <c r="E1265" s="280">
        <v>11.0</v>
      </c>
      <c r="F1265" s="210"/>
      <c r="G1265" s="210"/>
      <c r="H1265" s="210"/>
      <c r="I1265" s="210"/>
      <c r="J1265" s="210"/>
      <c r="K1265" s="210"/>
      <c r="L1265" s="210"/>
      <c r="M1265" s="210"/>
      <c r="N1265" s="210"/>
      <c r="O1265" s="210"/>
      <c r="P1265" s="210"/>
      <c r="Q1265" s="210"/>
      <c r="R1265" s="210"/>
      <c r="S1265" s="210"/>
      <c r="T1265" s="210"/>
      <c r="U1265" s="210"/>
      <c r="V1265" s="210"/>
      <c r="W1265" s="210"/>
      <c r="X1265" s="210"/>
      <c r="Y1265" s="210"/>
    </row>
    <row r="1266">
      <c r="A1266" s="205" t="s">
        <v>835</v>
      </c>
      <c r="B1266" s="205" t="s">
        <v>5392</v>
      </c>
      <c r="C1266" s="280">
        <v>73.0</v>
      </c>
      <c r="D1266" s="280">
        <v>4.0</v>
      </c>
      <c r="E1266" s="280">
        <v>13.0</v>
      </c>
      <c r="F1266" s="210"/>
      <c r="G1266" s="210"/>
      <c r="H1266" s="210"/>
      <c r="I1266" s="210"/>
      <c r="J1266" s="210"/>
      <c r="K1266" s="210"/>
      <c r="L1266" s="210"/>
      <c r="M1266" s="210"/>
      <c r="N1266" s="210"/>
      <c r="O1266" s="210"/>
      <c r="P1266" s="210"/>
      <c r="Q1266" s="210"/>
      <c r="R1266" s="210"/>
      <c r="S1266" s="210"/>
      <c r="T1266" s="210"/>
      <c r="U1266" s="210"/>
      <c r="V1266" s="210"/>
      <c r="W1266" s="210"/>
      <c r="X1266" s="210"/>
      <c r="Y1266" s="210"/>
    </row>
    <row r="1267">
      <c r="A1267" s="205" t="s">
        <v>835</v>
      </c>
      <c r="B1267" s="205" t="s">
        <v>5389</v>
      </c>
      <c r="C1267" s="280">
        <v>70.0</v>
      </c>
      <c r="D1267" s="280">
        <v>1.0</v>
      </c>
      <c r="E1267" s="280">
        <v>5.0</v>
      </c>
      <c r="F1267" s="210"/>
      <c r="G1267" s="210"/>
      <c r="H1267" s="210"/>
      <c r="I1267" s="210"/>
      <c r="J1267" s="210"/>
      <c r="K1267" s="210"/>
      <c r="L1267" s="210"/>
      <c r="M1267" s="210"/>
      <c r="N1267" s="210"/>
      <c r="O1267" s="210"/>
      <c r="P1267" s="210"/>
      <c r="Q1267" s="210"/>
      <c r="R1267" s="210"/>
      <c r="S1267" s="210"/>
      <c r="T1267" s="210"/>
      <c r="U1267" s="210"/>
      <c r="V1267" s="210"/>
      <c r="W1267" s="210"/>
      <c r="X1267" s="210"/>
      <c r="Y1267" s="210"/>
    </row>
    <row r="1268">
      <c r="A1268" s="205" t="s">
        <v>619</v>
      </c>
      <c r="B1268" s="205" t="s">
        <v>5384</v>
      </c>
      <c r="C1268" s="280">
        <v>78.0</v>
      </c>
      <c r="D1268" s="280">
        <v>4.0</v>
      </c>
      <c r="E1268" s="280">
        <v>9.0</v>
      </c>
      <c r="F1268" s="210"/>
      <c r="G1268" s="210"/>
      <c r="H1268" s="210"/>
      <c r="I1268" s="210"/>
      <c r="J1268" s="210"/>
      <c r="K1268" s="210"/>
      <c r="L1268" s="210"/>
      <c r="M1268" s="210"/>
      <c r="N1268" s="210"/>
      <c r="O1268" s="210"/>
      <c r="P1268" s="210"/>
      <c r="Q1268" s="210"/>
      <c r="R1268" s="210"/>
      <c r="S1268" s="210"/>
      <c r="T1268" s="210"/>
      <c r="U1268" s="210"/>
      <c r="V1268" s="210"/>
      <c r="W1268" s="210"/>
      <c r="X1268" s="210"/>
      <c r="Y1268" s="210"/>
    </row>
    <row r="1269">
      <c r="A1269" s="205" t="s">
        <v>619</v>
      </c>
      <c r="B1269" s="205" t="s">
        <v>5385</v>
      </c>
      <c r="C1269" s="280">
        <v>69.0</v>
      </c>
      <c r="D1269" s="280">
        <v>4.0</v>
      </c>
      <c r="E1269" s="280">
        <v>6.0</v>
      </c>
      <c r="F1269" s="210"/>
      <c r="G1269" s="210"/>
      <c r="H1269" s="210"/>
      <c r="I1269" s="210"/>
      <c r="J1269" s="210"/>
      <c r="K1269" s="210"/>
      <c r="L1269" s="210"/>
      <c r="M1269" s="210"/>
      <c r="N1269" s="210"/>
      <c r="O1269" s="210"/>
      <c r="P1269" s="210"/>
      <c r="Q1269" s="210"/>
      <c r="R1269" s="210"/>
      <c r="S1269" s="210"/>
      <c r="T1269" s="210"/>
      <c r="U1269" s="210"/>
      <c r="V1269" s="210"/>
      <c r="W1269" s="210"/>
      <c r="X1269" s="210"/>
      <c r="Y1269" s="210"/>
    </row>
    <row r="1270">
      <c r="A1270" s="205" t="s">
        <v>619</v>
      </c>
      <c r="B1270" s="205" t="s">
        <v>5387</v>
      </c>
      <c r="C1270" s="280">
        <v>50.0</v>
      </c>
      <c r="D1270" s="280">
        <v>2.0</v>
      </c>
      <c r="E1270" s="280">
        <v>10.0</v>
      </c>
      <c r="F1270" s="210"/>
      <c r="G1270" s="210"/>
      <c r="H1270" s="210"/>
      <c r="I1270" s="210"/>
      <c r="J1270" s="210"/>
      <c r="K1270" s="210"/>
      <c r="L1270" s="210"/>
      <c r="M1270" s="210"/>
      <c r="N1270" s="210"/>
      <c r="O1270" s="210"/>
      <c r="P1270" s="210"/>
      <c r="Q1270" s="210"/>
      <c r="R1270" s="210"/>
      <c r="S1270" s="210"/>
      <c r="T1270" s="210"/>
      <c r="U1270" s="210"/>
      <c r="V1270" s="210"/>
      <c r="W1270" s="210"/>
      <c r="X1270" s="210"/>
      <c r="Y1270" s="210"/>
    </row>
    <row r="1271">
      <c r="A1271" s="205" t="s">
        <v>619</v>
      </c>
      <c r="B1271" s="205" t="s">
        <v>5388</v>
      </c>
      <c r="C1271" s="280">
        <v>49.0</v>
      </c>
      <c r="D1271" s="280">
        <v>3.0</v>
      </c>
      <c r="E1271" s="280">
        <v>11.0</v>
      </c>
      <c r="F1271" s="210"/>
      <c r="G1271" s="210"/>
      <c r="H1271" s="210"/>
      <c r="I1271" s="210"/>
      <c r="J1271" s="210"/>
      <c r="K1271" s="210"/>
      <c r="L1271" s="210"/>
      <c r="M1271" s="210"/>
      <c r="N1271" s="210"/>
      <c r="O1271" s="210"/>
      <c r="P1271" s="210"/>
      <c r="Q1271" s="210"/>
      <c r="R1271" s="210"/>
      <c r="S1271" s="210"/>
      <c r="T1271" s="210"/>
      <c r="U1271" s="210"/>
      <c r="V1271" s="210"/>
      <c r="W1271" s="210"/>
      <c r="X1271" s="210"/>
      <c r="Y1271" s="210"/>
    </row>
    <row r="1272">
      <c r="A1272" s="205" t="s">
        <v>619</v>
      </c>
      <c r="B1272" s="205" t="s">
        <v>5392</v>
      </c>
      <c r="C1272" s="280">
        <v>28.0</v>
      </c>
      <c r="D1272" s="280">
        <v>1.0</v>
      </c>
      <c r="E1272" s="280">
        <v>4.0</v>
      </c>
      <c r="F1272" s="210"/>
      <c r="G1272" s="210"/>
      <c r="H1272" s="210"/>
      <c r="I1272" s="210"/>
      <c r="J1272" s="210"/>
      <c r="K1272" s="210"/>
      <c r="L1272" s="210"/>
      <c r="M1272" s="210"/>
      <c r="N1272" s="210"/>
      <c r="O1272" s="210"/>
      <c r="P1272" s="210"/>
      <c r="Q1272" s="210"/>
      <c r="R1272" s="210"/>
      <c r="S1272" s="210"/>
      <c r="T1272" s="210"/>
      <c r="U1272" s="210"/>
      <c r="V1272" s="210"/>
      <c r="W1272" s="210"/>
      <c r="X1272" s="210"/>
      <c r="Y1272" s="210"/>
    </row>
    <row r="1273">
      <c r="A1273" s="205" t="s">
        <v>619</v>
      </c>
      <c r="B1273" s="205" t="s">
        <v>5390</v>
      </c>
      <c r="C1273" s="280">
        <v>11.0</v>
      </c>
      <c r="D1273" s="280">
        <v>2.0</v>
      </c>
      <c r="E1273" s="280">
        <v>2.0</v>
      </c>
      <c r="F1273" s="210"/>
      <c r="G1273" s="210"/>
      <c r="H1273" s="210"/>
      <c r="I1273" s="210"/>
      <c r="J1273" s="210"/>
      <c r="K1273" s="210"/>
      <c r="L1273" s="210"/>
      <c r="M1273" s="210"/>
      <c r="N1273" s="210"/>
      <c r="O1273" s="210"/>
      <c r="P1273" s="210"/>
      <c r="Q1273" s="210"/>
      <c r="R1273" s="210"/>
      <c r="S1273" s="210"/>
      <c r="T1273" s="210"/>
      <c r="U1273" s="210"/>
      <c r="V1273" s="210"/>
      <c r="W1273" s="210"/>
      <c r="X1273" s="210"/>
      <c r="Y1273" s="210"/>
    </row>
    <row r="1274">
      <c r="A1274" s="205" t="s">
        <v>329</v>
      </c>
      <c r="B1274" s="205" t="s">
        <v>5384</v>
      </c>
      <c r="C1274" s="280">
        <v>9.0</v>
      </c>
      <c r="D1274" s="280">
        <v>2.0</v>
      </c>
      <c r="E1274" s="280">
        <v>2.0</v>
      </c>
      <c r="F1274" s="210"/>
      <c r="G1274" s="210"/>
      <c r="H1274" s="210"/>
      <c r="I1274" s="210"/>
      <c r="J1274" s="210"/>
      <c r="K1274" s="210"/>
      <c r="L1274" s="210"/>
      <c r="M1274" s="210"/>
      <c r="N1274" s="210"/>
      <c r="O1274" s="210"/>
      <c r="P1274" s="210"/>
      <c r="Q1274" s="210"/>
      <c r="R1274" s="210"/>
      <c r="S1274" s="210"/>
      <c r="T1274" s="210"/>
      <c r="U1274" s="210"/>
      <c r="V1274" s="210"/>
      <c r="W1274" s="210"/>
      <c r="X1274" s="210"/>
      <c r="Y1274" s="210"/>
    </row>
    <row r="1275">
      <c r="A1275" s="205" t="s">
        <v>329</v>
      </c>
      <c r="B1275" s="205" t="s">
        <v>5385</v>
      </c>
      <c r="C1275" s="280">
        <v>9.0</v>
      </c>
      <c r="D1275" s="280">
        <v>1.0</v>
      </c>
      <c r="E1275" s="280">
        <v>2.0</v>
      </c>
      <c r="F1275" s="210"/>
      <c r="G1275" s="210"/>
      <c r="H1275" s="210"/>
      <c r="I1275" s="210"/>
      <c r="J1275" s="210"/>
      <c r="K1275" s="210"/>
      <c r="L1275" s="210"/>
      <c r="M1275" s="210"/>
      <c r="N1275" s="210"/>
      <c r="O1275" s="210"/>
      <c r="P1275" s="210"/>
      <c r="Q1275" s="210"/>
      <c r="R1275" s="210"/>
      <c r="S1275" s="210"/>
      <c r="T1275" s="210"/>
      <c r="U1275" s="210"/>
      <c r="V1275" s="210"/>
      <c r="W1275" s="210"/>
      <c r="X1275" s="210"/>
      <c r="Y1275" s="210"/>
    </row>
    <row r="1276">
      <c r="A1276" s="205" t="s">
        <v>329</v>
      </c>
      <c r="B1276" s="205" t="s">
        <v>5386</v>
      </c>
      <c r="C1276" s="280">
        <v>62.0</v>
      </c>
      <c r="D1276" s="280">
        <v>2.0</v>
      </c>
      <c r="E1276" s="280">
        <v>11.0</v>
      </c>
      <c r="F1276" s="210"/>
      <c r="G1276" s="210"/>
      <c r="H1276" s="210"/>
      <c r="I1276" s="210"/>
      <c r="J1276" s="210"/>
      <c r="K1276" s="210"/>
      <c r="L1276" s="210"/>
      <c r="M1276" s="210"/>
      <c r="N1276" s="210"/>
      <c r="O1276" s="210"/>
      <c r="P1276" s="210"/>
      <c r="Q1276" s="210"/>
      <c r="R1276" s="210"/>
      <c r="S1276" s="210"/>
      <c r="T1276" s="210"/>
      <c r="U1276" s="210"/>
      <c r="V1276" s="210"/>
      <c r="W1276" s="210"/>
      <c r="X1276" s="210"/>
      <c r="Y1276" s="210"/>
    </row>
    <row r="1277">
      <c r="A1277" s="205" t="s">
        <v>329</v>
      </c>
      <c r="B1277" s="205" t="s">
        <v>5390</v>
      </c>
      <c r="C1277" s="280">
        <v>11.0</v>
      </c>
      <c r="D1277" s="280">
        <v>1.0</v>
      </c>
      <c r="E1277" s="280">
        <v>2.0</v>
      </c>
      <c r="F1277" s="210"/>
      <c r="G1277" s="210"/>
      <c r="H1277" s="210"/>
      <c r="I1277" s="210"/>
      <c r="J1277" s="210"/>
      <c r="K1277" s="210"/>
      <c r="L1277" s="210"/>
      <c r="M1277" s="210"/>
      <c r="N1277" s="210"/>
      <c r="O1277" s="210"/>
      <c r="P1277" s="210"/>
      <c r="Q1277" s="210"/>
      <c r="R1277" s="210"/>
      <c r="S1277" s="210"/>
      <c r="T1277" s="210"/>
      <c r="U1277" s="210"/>
      <c r="V1277" s="210"/>
      <c r="W1277" s="210"/>
      <c r="X1277" s="210"/>
      <c r="Y1277" s="210"/>
    </row>
    <row r="1278">
      <c r="A1278" s="205" t="s">
        <v>428</v>
      </c>
      <c r="B1278" s="205" t="s">
        <v>5384</v>
      </c>
      <c r="C1278" s="280">
        <v>15.0</v>
      </c>
      <c r="D1278" s="280">
        <v>1.0</v>
      </c>
      <c r="E1278" s="280">
        <v>4.0</v>
      </c>
      <c r="F1278" s="210"/>
      <c r="G1278" s="210"/>
      <c r="H1278" s="210"/>
      <c r="I1278" s="210"/>
      <c r="J1278" s="210"/>
      <c r="K1278" s="210"/>
      <c r="L1278" s="210"/>
      <c r="M1278" s="210"/>
      <c r="N1278" s="210"/>
      <c r="O1278" s="210"/>
      <c r="P1278" s="210"/>
      <c r="Q1278" s="210"/>
      <c r="R1278" s="210"/>
      <c r="S1278" s="210"/>
      <c r="T1278" s="210"/>
      <c r="U1278" s="210"/>
      <c r="V1278" s="210"/>
      <c r="W1278" s="210"/>
      <c r="X1278" s="210"/>
      <c r="Y1278" s="210"/>
    </row>
    <row r="1279">
      <c r="A1279" s="205" t="s">
        <v>428</v>
      </c>
      <c r="B1279" s="205" t="s">
        <v>5386</v>
      </c>
      <c r="C1279" s="280">
        <v>14.0</v>
      </c>
      <c r="D1279" s="280">
        <v>1.0</v>
      </c>
      <c r="E1279" s="280">
        <v>4.0</v>
      </c>
      <c r="F1279" s="210"/>
      <c r="G1279" s="210"/>
      <c r="H1279" s="210"/>
      <c r="I1279" s="210"/>
      <c r="J1279" s="210"/>
      <c r="K1279" s="210"/>
      <c r="L1279" s="210"/>
      <c r="M1279" s="210"/>
      <c r="N1279" s="210"/>
      <c r="O1279" s="210"/>
      <c r="P1279" s="210"/>
      <c r="Q1279" s="210"/>
      <c r="R1279" s="210"/>
      <c r="S1279" s="210"/>
      <c r="T1279" s="210"/>
      <c r="U1279" s="210"/>
      <c r="V1279" s="210"/>
      <c r="W1279" s="210"/>
      <c r="X1279" s="210"/>
      <c r="Y1279" s="210"/>
    </row>
    <row r="1280">
      <c r="A1280" s="205" t="s">
        <v>428</v>
      </c>
      <c r="B1280" s="205" t="s">
        <v>5388</v>
      </c>
      <c r="C1280" s="280">
        <v>75.0</v>
      </c>
      <c r="D1280" s="280">
        <v>1.0</v>
      </c>
      <c r="E1280" s="280">
        <v>12.0</v>
      </c>
      <c r="F1280" s="210"/>
      <c r="G1280" s="210"/>
      <c r="H1280" s="210"/>
      <c r="I1280" s="210"/>
      <c r="J1280" s="210"/>
      <c r="K1280" s="210"/>
      <c r="L1280" s="210"/>
      <c r="M1280" s="210"/>
      <c r="N1280" s="210"/>
      <c r="O1280" s="210"/>
      <c r="P1280" s="210"/>
      <c r="Q1280" s="210"/>
      <c r="R1280" s="210"/>
      <c r="S1280" s="210"/>
      <c r="T1280" s="210"/>
      <c r="U1280" s="210"/>
      <c r="V1280" s="210"/>
      <c r="W1280" s="210"/>
      <c r="X1280" s="210"/>
      <c r="Y1280" s="210"/>
    </row>
    <row r="1281">
      <c r="A1281" s="205" t="s">
        <v>594</v>
      </c>
      <c r="B1281" s="205" t="s">
        <v>5384</v>
      </c>
      <c r="C1281" s="280">
        <v>4.0</v>
      </c>
      <c r="D1281" s="280">
        <v>1.0</v>
      </c>
      <c r="E1281" s="280">
        <v>1.0</v>
      </c>
      <c r="F1281" s="210"/>
      <c r="G1281" s="210"/>
      <c r="H1281" s="210"/>
      <c r="I1281" s="210"/>
      <c r="J1281" s="210"/>
      <c r="K1281" s="210"/>
      <c r="L1281" s="210"/>
      <c r="M1281" s="210"/>
      <c r="N1281" s="210"/>
      <c r="O1281" s="210"/>
      <c r="P1281" s="210"/>
      <c r="Q1281" s="210"/>
      <c r="R1281" s="210"/>
      <c r="S1281" s="210"/>
      <c r="T1281" s="210"/>
      <c r="U1281" s="210"/>
      <c r="V1281" s="210"/>
      <c r="W1281" s="210"/>
      <c r="X1281" s="210"/>
      <c r="Y1281" s="210"/>
    </row>
    <row r="1282">
      <c r="A1282" s="205" t="s">
        <v>327</v>
      </c>
      <c r="B1282" s="205" t="s">
        <v>5384</v>
      </c>
      <c r="C1282" s="280">
        <v>79.0</v>
      </c>
      <c r="D1282" s="280">
        <v>2.0</v>
      </c>
      <c r="E1282" s="280">
        <v>13.0</v>
      </c>
      <c r="F1282" s="210"/>
      <c r="G1282" s="210"/>
      <c r="H1282" s="210"/>
      <c r="I1282" s="210"/>
      <c r="J1282" s="210"/>
      <c r="K1282" s="210"/>
      <c r="L1282" s="210"/>
      <c r="M1282" s="210"/>
      <c r="N1282" s="210"/>
      <c r="O1282" s="210"/>
      <c r="P1282" s="210"/>
      <c r="Q1282" s="210"/>
      <c r="R1282" s="210"/>
      <c r="S1282" s="210"/>
      <c r="T1282" s="210"/>
      <c r="U1282" s="210"/>
      <c r="V1282" s="210"/>
      <c r="W1282" s="210"/>
      <c r="X1282" s="210"/>
      <c r="Y1282" s="210"/>
    </row>
    <row r="1283">
      <c r="A1283" s="205" t="s">
        <v>327</v>
      </c>
      <c r="B1283" s="205" t="s">
        <v>5386</v>
      </c>
      <c r="C1283" s="280">
        <v>36.0</v>
      </c>
      <c r="D1283" s="280">
        <v>2.0</v>
      </c>
      <c r="E1283" s="280">
        <v>6.0</v>
      </c>
      <c r="F1283" s="210"/>
      <c r="G1283" s="210"/>
      <c r="H1283" s="210"/>
      <c r="I1283" s="210"/>
      <c r="J1283" s="210"/>
      <c r="K1283" s="210"/>
      <c r="L1283" s="210"/>
      <c r="M1283" s="210"/>
      <c r="N1283" s="210"/>
      <c r="O1283" s="210"/>
      <c r="P1283" s="210"/>
      <c r="Q1283" s="210"/>
      <c r="R1283" s="210"/>
      <c r="S1283" s="210"/>
      <c r="T1283" s="210"/>
      <c r="U1283" s="210"/>
      <c r="V1283" s="210"/>
      <c r="W1283" s="210"/>
      <c r="X1283" s="210"/>
      <c r="Y1283" s="210"/>
    </row>
    <row r="1284">
      <c r="A1284" s="205" t="s">
        <v>327</v>
      </c>
      <c r="B1284" s="205" t="s">
        <v>5387</v>
      </c>
      <c r="C1284" s="280">
        <v>35.0</v>
      </c>
      <c r="D1284" s="280">
        <v>1.0</v>
      </c>
      <c r="E1284" s="280">
        <v>7.0</v>
      </c>
      <c r="F1284" s="210"/>
      <c r="G1284" s="210"/>
      <c r="H1284" s="210"/>
      <c r="I1284" s="210"/>
      <c r="J1284" s="210"/>
      <c r="K1284" s="210"/>
      <c r="L1284" s="210"/>
      <c r="M1284" s="210"/>
      <c r="N1284" s="210"/>
      <c r="O1284" s="210"/>
      <c r="P1284" s="210"/>
      <c r="Q1284" s="210"/>
      <c r="R1284" s="210"/>
      <c r="S1284" s="210"/>
      <c r="T1284" s="210"/>
      <c r="U1284" s="210"/>
      <c r="V1284" s="210"/>
      <c r="W1284" s="210"/>
      <c r="X1284" s="210"/>
      <c r="Y1284" s="210"/>
    </row>
    <row r="1285">
      <c r="A1285" s="205" t="s">
        <v>319</v>
      </c>
      <c r="B1285" s="205" t="s">
        <v>5385</v>
      </c>
      <c r="C1285" s="280">
        <v>113.0</v>
      </c>
      <c r="D1285" s="280">
        <v>1.0</v>
      </c>
      <c r="E1285" s="280">
        <v>14.0</v>
      </c>
      <c r="F1285" s="210"/>
      <c r="G1285" s="210"/>
      <c r="H1285" s="210"/>
      <c r="I1285" s="210"/>
      <c r="J1285" s="210"/>
      <c r="K1285" s="210"/>
      <c r="L1285" s="210"/>
      <c r="M1285" s="210"/>
      <c r="N1285" s="210"/>
      <c r="O1285" s="210"/>
      <c r="P1285" s="210"/>
      <c r="Q1285" s="210"/>
      <c r="R1285" s="210"/>
      <c r="S1285" s="210"/>
      <c r="T1285" s="210"/>
      <c r="U1285" s="210"/>
      <c r="V1285" s="210"/>
      <c r="W1285" s="210"/>
      <c r="X1285" s="210"/>
      <c r="Y1285" s="210"/>
    </row>
    <row r="1286">
      <c r="A1286" s="205" t="s">
        <v>319</v>
      </c>
      <c r="B1286" s="205" t="s">
        <v>5386</v>
      </c>
      <c r="C1286" s="280">
        <v>23.0</v>
      </c>
      <c r="D1286" s="280">
        <v>1.0</v>
      </c>
      <c r="E1286" s="280">
        <v>4.0</v>
      </c>
      <c r="F1286" s="210"/>
      <c r="G1286" s="210"/>
      <c r="H1286" s="210"/>
      <c r="I1286" s="210"/>
      <c r="J1286" s="210"/>
      <c r="K1286" s="210"/>
      <c r="L1286" s="210"/>
      <c r="M1286" s="210"/>
      <c r="N1286" s="210"/>
      <c r="O1286" s="210"/>
      <c r="P1286" s="210"/>
      <c r="Q1286" s="210"/>
      <c r="R1286" s="210"/>
      <c r="S1286" s="210"/>
      <c r="T1286" s="210"/>
      <c r="U1286" s="210"/>
      <c r="V1286" s="210"/>
      <c r="W1286" s="210"/>
      <c r="X1286" s="210"/>
      <c r="Y1286" s="210"/>
    </row>
    <row r="1287">
      <c r="A1287" s="205" t="s">
        <v>478</v>
      </c>
      <c r="B1287" s="205" t="s">
        <v>5383</v>
      </c>
      <c r="C1287" s="280">
        <v>15.0</v>
      </c>
      <c r="D1287" s="280">
        <v>1.0</v>
      </c>
      <c r="E1287" s="280">
        <v>1.0</v>
      </c>
      <c r="F1287" s="210"/>
      <c r="G1287" s="210"/>
      <c r="H1287" s="210"/>
      <c r="I1287" s="210"/>
      <c r="J1287" s="210"/>
      <c r="K1287" s="210"/>
      <c r="L1287" s="210"/>
      <c r="M1287" s="210"/>
      <c r="N1287" s="210"/>
      <c r="O1287" s="210"/>
      <c r="P1287" s="210"/>
      <c r="Q1287" s="210"/>
      <c r="R1287" s="210"/>
      <c r="S1287" s="210"/>
      <c r="T1287" s="210"/>
      <c r="U1287" s="210"/>
      <c r="V1287" s="210"/>
      <c r="W1287" s="210"/>
      <c r="X1287" s="210"/>
      <c r="Y1287" s="210"/>
    </row>
    <row r="1288">
      <c r="A1288" s="205" t="s">
        <v>478</v>
      </c>
      <c r="B1288" s="205" t="s">
        <v>5384</v>
      </c>
      <c r="C1288" s="280">
        <v>40.0</v>
      </c>
      <c r="D1288" s="280">
        <v>1.0</v>
      </c>
      <c r="E1288" s="280">
        <v>6.0</v>
      </c>
      <c r="F1288" s="210"/>
      <c r="G1288" s="210"/>
      <c r="H1288" s="210"/>
      <c r="I1288" s="210"/>
      <c r="J1288" s="210"/>
      <c r="K1288" s="210"/>
      <c r="L1288" s="210"/>
      <c r="M1288" s="210"/>
      <c r="N1288" s="210"/>
      <c r="O1288" s="210"/>
      <c r="P1288" s="210"/>
      <c r="Q1288" s="210"/>
      <c r="R1288" s="210"/>
      <c r="S1288" s="210"/>
      <c r="T1288" s="210"/>
      <c r="U1288" s="210"/>
      <c r="V1288" s="210"/>
      <c r="W1288" s="210"/>
      <c r="X1288" s="210"/>
      <c r="Y1288" s="210"/>
    </row>
    <row r="1289">
      <c r="A1289" s="205" t="s">
        <v>478</v>
      </c>
      <c r="B1289" s="205" t="s">
        <v>5385</v>
      </c>
      <c r="C1289" s="280">
        <v>19.0</v>
      </c>
      <c r="D1289" s="280">
        <v>2.0</v>
      </c>
      <c r="E1289" s="280">
        <v>5.0</v>
      </c>
      <c r="F1289" s="210"/>
      <c r="G1289" s="210"/>
      <c r="H1289" s="210"/>
      <c r="I1289" s="210"/>
      <c r="J1289" s="210"/>
      <c r="K1289" s="210"/>
      <c r="L1289" s="210"/>
      <c r="M1289" s="210"/>
      <c r="N1289" s="210"/>
      <c r="O1289" s="210"/>
      <c r="P1289" s="210"/>
      <c r="Q1289" s="210"/>
      <c r="R1289" s="210"/>
      <c r="S1289" s="210"/>
      <c r="T1289" s="210"/>
      <c r="U1289" s="210"/>
      <c r="V1289" s="210"/>
      <c r="W1289" s="210"/>
      <c r="X1289" s="210"/>
      <c r="Y1289" s="210"/>
    </row>
    <row r="1290">
      <c r="A1290" s="205" t="s">
        <v>478</v>
      </c>
      <c r="B1290" s="205" t="s">
        <v>5387</v>
      </c>
      <c r="C1290" s="280">
        <v>8.0</v>
      </c>
      <c r="D1290" s="280">
        <v>1.0</v>
      </c>
      <c r="E1290" s="280">
        <v>5.0</v>
      </c>
      <c r="F1290" s="210"/>
      <c r="G1290" s="210"/>
      <c r="H1290" s="210"/>
      <c r="I1290" s="210"/>
      <c r="J1290" s="210"/>
      <c r="K1290" s="210"/>
      <c r="L1290" s="210"/>
      <c r="M1290" s="210"/>
      <c r="N1290" s="210"/>
      <c r="O1290" s="210"/>
      <c r="P1290" s="210"/>
      <c r="Q1290" s="210"/>
      <c r="R1290" s="210"/>
      <c r="S1290" s="210"/>
      <c r="T1290" s="210"/>
      <c r="U1290" s="210"/>
      <c r="V1290" s="210"/>
      <c r="W1290" s="210"/>
      <c r="X1290" s="210"/>
      <c r="Y1290" s="210"/>
    </row>
    <row r="1291">
      <c r="A1291" s="205" t="s">
        <v>478</v>
      </c>
      <c r="B1291" s="205" t="s">
        <v>5388</v>
      </c>
      <c r="C1291" s="280">
        <v>26.0</v>
      </c>
      <c r="D1291" s="280">
        <v>2.0</v>
      </c>
      <c r="E1291" s="280">
        <v>5.0</v>
      </c>
      <c r="F1291" s="210"/>
      <c r="G1291" s="210"/>
      <c r="H1291" s="210"/>
      <c r="I1291" s="210"/>
      <c r="J1291" s="210"/>
      <c r="K1291" s="210"/>
      <c r="L1291" s="210"/>
      <c r="M1291" s="210"/>
      <c r="N1291" s="210"/>
      <c r="O1291" s="210"/>
      <c r="P1291" s="210"/>
      <c r="Q1291" s="210"/>
      <c r="R1291" s="210"/>
      <c r="S1291" s="210"/>
      <c r="T1291" s="210"/>
      <c r="U1291" s="210"/>
      <c r="V1291" s="210"/>
      <c r="W1291" s="210"/>
      <c r="X1291" s="210"/>
      <c r="Y1291" s="210"/>
    </row>
    <row r="1292">
      <c r="A1292" s="205" t="s">
        <v>739</v>
      </c>
      <c r="B1292" s="205" t="s">
        <v>5384</v>
      </c>
      <c r="C1292" s="280">
        <v>21.0</v>
      </c>
      <c r="D1292" s="280">
        <v>1.0</v>
      </c>
      <c r="E1292" s="280">
        <v>3.0</v>
      </c>
      <c r="F1292" s="210"/>
      <c r="G1292" s="210"/>
      <c r="H1292" s="210"/>
      <c r="I1292" s="210"/>
      <c r="J1292" s="210"/>
      <c r="K1292" s="210"/>
      <c r="L1292" s="210"/>
      <c r="M1292" s="210"/>
      <c r="N1292" s="210"/>
      <c r="O1292" s="210"/>
      <c r="P1292" s="210"/>
      <c r="Q1292" s="210"/>
      <c r="R1292" s="210"/>
      <c r="S1292" s="210"/>
      <c r="T1292" s="210"/>
      <c r="U1292" s="210"/>
      <c r="V1292" s="210"/>
      <c r="W1292" s="210"/>
      <c r="X1292" s="210"/>
      <c r="Y1292" s="210"/>
    </row>
    <row r="1293">
      <c r="A1293" s="205" t="s">
        <v>823</v>
      </c>
      <c r="B1293" s="205" t="s">
        <v>5384</v>
      </c>
      <c r="C1293" s="280">
        <v>236.0</v>
      </c>
      <c r="D1293" s="280">
        <v>3.0</v>
      </c>
      <c r="E1293" s="280">
        <v>25.0</v>
      </c>
      <c r="F1293" s="210"/>
      <c r="G1293" s="210"/>
      <c r="H1293" s="210"/>
      <c r="I1293" s="210"/>
      <c r="J1293" s="210"/>
      <c r="K1293" s="210"/>
      <c r="L1293" s="210"/>
      <c r="M1293" s="210"/>
      <c r="N1293" s="210"/>
      <c r="O1293" s="210"/>
      <c r="P1293" s="210"/>
      <c r="Q1293" s="210"/>
      <c r="R1293" s="210"/>
      <c r="S1293" s="210"/>
      <c r="T1293" s="210"/>
      <c r="U1293" s="210"/>
      <c r="V1293" s="210"/>
      <c r="W1293" s="210"/>
      <c r="X1293" s="210"/>
      <c r="Y1293" s="210"/>
    </row>
    <row r="1294">
      <c r="A1294" s="205" t="s">
        <v>484</v>
      </c>
      <c r="B1294" s="205" t="s">
        <v>5384</v>
      </c>
      <c r="C1294" s="280">
        <v>21.0</v>
      </c>
      <c r="D1294" s="280">
        <v>2.0</v>
      </c>
      <c r="E1294" s="280">
        <v>7.0</v>
      </c>
      <c r="F1294" s="210"/>
      <c r="G1294" s="210"/>
      <c r="H1294" s="210"/>
      <c r="I1294" s="210"/>
      <c r="J1294" s="210"/>
      <c r="K1294" s="210"/>
      <c r="L1294" s="210"/>
      <c r="M1294" s="210"/>
      <c r="N1294" s="210"/>
      <c r="O1294" s="210"/>
      <c r="P1294" s="210"/>
      <c r="Q1294" s="210"/>
      <c r="R1294" s="210"/>
      <c r="S1294" s="210"/>
      <c r="T1294" s="210"/>
      <c r="U1294" s="210"/>
      <c r="V1294" s="210"/>
      <c r="W1294" s="210"/>
      <c r="X1294" s="210"/>
      <c r="Y1294" s="210"/>
    </row>
    <row r="1295">
      <c r="A1295" s="205" t="s">
        <v>484</v>
      </c>
      <c r="B1295" s="205" t="s">
        <v>5385</v>
      </c>
      <c r="C1295" s="280">
        <v>2.0</v>
      </c>
      <c r="D1295" s="280">
        <v>1.0</v>
      </c>
      <c r="E1295" s="280">
        <v>1.0</v>
      </c>
      <c r="F1295" s="210"/>
      <c r="G1295" s="210"/>
      <c r="H1295" s="210"/>
      <c r="I1295" s="210"/>
      <c r="J1295" s="210"/>
      <c r="K1295" s="210"/>
      <c r="L1295" s="210"/>
      <c r="M1295" s="210"/>
      <c r="N1295" s="210"/>
      <c r="O1295" s="210"/>
      <c r="P1295" s="210"/>
      <c r="Q1295" s="210"/>
      <c r="R1295" s="210"/>
      <c r="S1295" s="210"/>
      <c r="T1295" s="210"/>
      <c r="U1295" s="210"/>
      <c r="V1295" s="210"/>
      <c r="W1295" s="210"/>
      <c r="X1295" s="210"/>
      <c r="Y1295" s="210"/>
    </row>
    <row r="1296">
      <c r="A1296" s="205" t="s">
        <v>484</v>
      </c>
      <c r="B1296" s="205" t="s">
        <v>5387</v>
      </c>
      <c r="C1296" s="280">
        <v>10.0</v>
      </c>
      <c r="D1296" s="280">
        <v>1.0</v>
      </c>
      <c r="E1296" s="280">
        <v>0.0</v>
      </c>
      <c r="F1296" s="210"/>
      <c r="G1296" s="210"/>
      <c r="H1296" s="210"/>
      <c r="I1296" s="210"/>
      <c r="J1296" s="210"/>
      <c r="K1296" s="210"/>
      <c r="L1296" s="210"/>
      <c r="M1296" s="210"/>
      <c r="N1296" s="210"/>
      <c r="O1296" s="210"/>
      <c r="P1296" s="210"/>
      <c r="Q1296" s="210"/>
      <c r="R1296" s="210"/>
      <c r="S1296" s="210"/>
      <c r="T1296" s="210"/>
      <c r="U1296" s="210"/>
      <c r="V1296" s="210"/>
      <c r="W1296" s="210"/>
      <c r="X1296" s="210"/>
      <c r="Y1296" s="210"/>
    </row>
    <row r="1297">
      <c r="A1297" s="205" t="s">
        <v>838</v>
      </c>
      <c r="B1297" s="205" t="s">
        <v>5384</v>
      </c>
      <c r="C1297" s="280">
        <v>98.0</v>
      </c>
      <c r="D1297" s="280">
        <v>1.0</v>
      </c>
      <c r="E1297" s="280">
        <v>20.0</v>
      </c>
      <c r="F1297" s="210"/>
      <c r="G1297" s="210"/>
      <c r="H1297" s="210"/>
      <c r="I1297" s="210"/>
      <c r="J1297" s="210"/>
      <c r="K1297" s="210"/>
      <c r="L1297" s="210"/>
      <c r="M1297" s="210"/>
      <c r="N1297" s="210"/>
      <c r="O1297" s="210"/>
      <c r="P1297" s="210"/>
      <c r="Q1297" s="210"/>
      <c r="R1297" s="210"/>
      <c r="S1297" s="210"/>
      <c r="T1297" s="210"/>
      <c r="U1297" s="210"/>
      <c r="V1297" s="210"/>
      <c r="W1297" s="210"/>
      <c r="X1297" s="210"/>
      <c r="Y1297" s="210"/>
    </row>
    <row r="1298">
      <c r="A1298" s="205" t="s">
        <v>838</v>
      </c>
      <c r="B1298" s="205" t="s">
        <v>5385</v>
      </c>
      <c r="C1298" s="280">
        <v>22.0</v>
      </c>
      <c r="D1298" s="280">
        <v>2.0</v>
      </c>
      <c r="E1298" s="280">
        <v>6.0</v>
      </c>
      <c r="F1298" s="210"/>
      <c r="G1298" s="210"/>
      <c r="H1298" s="210"/>
      <c r="I1298" s="210"/>
      <c r="J1298" s="210"/>
      <c r="K1298" s="210"/>
      <c r="L1298" s="210"/>
      <c r="M1298" s="210"/>
      <c r="N1298" s="210"/>
      <c r="O1298" s="210"/>
      <c r="P1298" s="210"/>
      <c r="Q1298" s="210"/>
      <c r="R1298" s="210"/>
      <c r="S1298" s="210"/>
      <c r="T1298" s="210"/>
      <c r="U1298" s="210"/>
      <c r="V1298" s="210"/>
      <c r="W1298" s="210"/>
      <c r="X1298" s="210"/>
      <c r="Y1298" s="210"/>
    </row>
    <row r="1299">
      <c r="A1299" s="205" t="s">
        <v>838</v>
      </c>
      <c r="B1299" s="205" t="s">
        <v>5386</v>
      </c>
      <c r="C1299" s="280">
        <v>157.0</v>
      </c>
      <c r="D1299" s="280">
        <v>4.0</v>
      </c>
      <c r="E1299" s="280">
        <v>24.0</v>
      </c>
      <c r="F1299" s="210"/>
      <c r="G1299" s="210"/>
      <c r="H1299" s="210"/>
      <c r="I1299" s="210"/>
      <c r="J1299" s="210"/>
      <c r="K1299" s="210"/>
      <c r="L1299" s="210"/>
      <c r="M1299" s="210"/>
      <c r="N1299" s="210"/>
      <c r="O1299" s="210"/>
      <c r="P1299" s="210"/>
      <c r="Q1299" s="210"/>
      <c r="R1299" s="210"/>
      <c r="S1299" s="210"/>
      <c r="T1299" s="210"/>
      <c r="U1299" s="210"/>
      <c r="V1299" s="210"/>
      <c r="W1299" s="210"/>
      <c r="X1299" s="210"/>
      <c r="Y1299" s="210"/>
    </row>
    <row r="1300">
      <c r="A1300" s="205" t="s">
        <v>838</v>
      </c>
      <c r="B1300" s="205" t="s">
        <v>5387</v>
      </c>
      <c r="C1300" s="280">
        <v>26.0</v>
      </c>
      <c r="D1300" s="280">
        <v>2.0</v>
      </c>
      <c r="E1300" s="280">
        <v>5.0</v>
      </c>
      <c r="F1300" s="210"/>
      <c r="G1300" s="210"/>
      <c r="H1300" s="210"/>
      <c r="I1300" s="210"/>
      <c r="J1300" s="210"/>
      <c r="K1300" s="210"/>
      <c r="L1300" s="210"/>
      <c r="M1300" s="210"/>
      <c r="N1300" s="210"/>
      <c r="O1300" s="210"/>
      <c r="P1300" s="210"/>
      <c r="Q1300" s="210"/>
      <c r="R1300" s="210"/>
      <c r="S1300" s="210"/>
      <c r="T1300" s="210"/>
      <c r="U1300" s="210"/>
      <c r="V1300" s="210"/>
      <c r="W1300" s="210"/>
      <c r="X1300" s="210"/>
      <c r="Y1300" s="210"/>
    </row>
    <row r="1301">
      <c r="A1301" s="205" t="s">
        <v>838</v>
      </c>
      <c r="B1301" s="205" t="s">
        <v>5388</v>
      </c>
      <c r="C1301" s="280">
        <v>4.0</v>
      </c>
      <c r="D1301" s="280">
        <v>1.0</v>
      </c>
      <c r="E1301" s="280">
        <v>1.0</v>
      </c>
      <c r="F1301" s="210"/>
      <c r="G1301" s="210"/>
      <c r="H1301" s="210"/>
      <c r="I1301" s="210"/>
      <c r="J1301" s="210"/>
      <c r="K1301" s="210"/>
      <c r="L1301" s="210"/>
      <c r="M1301" s="210"/>
      <c r="N1301" s="210"/>
      <c r="O1301" s="210"/>
      <c r="P1301" s="210"/>
      <c r="Q1301" s="210"/>
      <c r="R1301" s="210"/>
      <c r="S1301" s="210"/>
      <c r="T1301" s="210"/>
      <c r="U1301" s="210"/>
      <c r="V1301" s="210"/>
      <c r="W1301" s="210"/>
      <c r="X1301" s="210"/>
      <c r="Y1301" s="210"/>
    </row>
    <row r="1302">
      <c r="A1302" s="205" t="s">
        <v>838</v>
      </c>
      <c r="B1302" s="205" t="s">
        <v>5389</v>
      </c>
      <c r="C1302" s="280">
        <v>45.0</v>
      </c>
      <c r="D1302" s="280">
        <v>3.0</v>
      </c>
      <c r="E1302" s="280">
        <v>7.0</v>
      </c>
      <c r="F1302" s="210"/>
      <c r="G1302" s="210"/>
      <c r="H1302" s="210"/>
      <c r="I1302" s="210"/>
      <c r="J1302" s="210"/>
      <c r="K1302" s="210"/>
      <c r="L1302" s="210"/>
      <c r="M1302" s="210"/>
      <c r="N1302" s="210"/>
      <c r="O1302" s="210"/>
      <c r="P1302" s="210"/>
      <c r="Q1302" s="210"/>
      <c r="R1302" s="210"/>
      <c r="S1302" s="210"/>
      <c r="T1302" s="210"/>
      <c r="U1302" s="210"/>
      <c r="V1302" s="210"/>
      <c r="W1302" s="210"/>
      <c r="X1302" s="210"/>
      <c r="Y1302" s="210"/>
    </row>
    <row r="1303">
      <c r="A1303" s="205" t="s">
        <v>838</v>
      </c>
      <c r="B1303" s="205" t="s">
        <v>5390</v>
      </c>
      <c r="C1303" s="280">
        <v>3.0</v>
      </c>
      <c r="D1303" s="280">
        <v>1.0</v>
      </c>
      <c r="E1303" s="280">
        <v>0.0</v>
      </c>
      <c r="F1303" s="210"/>
      <c r="G1303" s="210"/>
      <c r="H1303" s="210"/>
      <c r="I1303" s="210"/>
      <c r="J1303" s="210"/>
      <c r="K1303" s="210"/>
      <c r="L1303" s="210"/>
      <c r="M1303" s="210"/>
      <c r="N1303" s="210"/>
      <c r="O1303" s="210"/>
      <c r="P1303" s="210"/>
      <c r="Q1303" s="210"/>
      <c r="R1303" s="210"/>
      <c r="S1303" s="210"/>
      <c r="T1303" s="210"/>
      <c r="U1303" s="210"/>
      <c r="V1303" s="210"/>
      <c r="W1303" s="210"/>
      <c r="X1303" s="210"/>
      <c r="Y1303" s="210"/>
    </row>
    <row r="1304">
      <c r="A1304" s="205" t="s">
        <v>540</v>
      </c>
      <c r="B1304" s="205" t="s">
        <v>5386</v>
      </c>
      <c r="C1304" s="280">
        <v>19.0</v>
      </c>
      <c r="D1304" s="280">
        <v>1.0</v>
      </c>
      <c r="E1304" s="280">
        <v>3.0</v>
      </c>
      <c r="F1304" s="210"/>
      <c r="G1304" s="210"/>
      <c r="H1304" s="210"/>
      <c r="I1304" s="210"/>
      <c r="J1304" s="210"/>
      <c r="K1304" s="210"/>
      <c r="L1304" s="210"/>
      <c r="M1304" s="210"/>
      <c r="N1304" s="210"/>
      <c r="O1304" s="210"/>
      <c r="P1304" s="210"/>
      <c r="Q1304" s="210"/>
      <c r="R1304" s="210"/>
      <c r="S1304" s="210"/>
      <c r="T1304" s="210"/>
      <c r="U1304" s="210"/>
      <c r="V1304" s="210"/>
      <c r="W1304" s="210"/>
      <c r="X1304" s="210"/>
      <c r="Y1304" s="210"/>
    </row>
    <row r="1305">
      <c r="A1305" s="205" t="s">
        <v>198</v>
      </c>
      <c r="B1305" s="205" t="s">
        <v>5384</v>
      </c>
      <c r="C1305" s="280">
        <v>4.0</v>
      </c>
      <c r="D1305" s="280">
        <v>1.0</v>
      </c>
      <c r="E1305" s="280">
        <v>1.0</v>
      </c>
      <c r="F1305" s="210"/>
      <c r="G1305" s="210"/>
      <c r="H1305" s="210"/>
      <c r="I1305" s="210"/>
      <c r="J1305" s="210"/>
      <c r="K1305" s="210"/>
      <c r="L1305" s="210"/>
      <c r="M1305" s="210"/>
      <c r="N1305" s="210"/>
      <c r="O1305" s="210"/>
      <c r="P1305" s="210"/>
      <c r="Q1305" s="210"/>
      <c r="R1305" s="210"/>
      <c r="S1305" s="210"/>
      <c r="T1305" s="210"/>
      <c r="U1305" s="210"/>
      <c r="V1305" s="210"/>
      <c r="W1305" s="210"/>
      <c r="X1305" s="210"/>
      <c r="Y1305" s="210"/>
    </row>
    <row r="1306">
      <c r="A1306" s="205" t="s">
        <v>198</v>
      </c>
      <c r="B1306" s="205" t="s">
        <v>5386</v>
      </c>
      <c r="C1306" s="280">
        <v>95.0</v>
      </c>
      <c r="D1306" s="280">
        <v>2.0</v>
      </c>
      <c r="E1306" s="280">
        <v>10.0</v>
      </c>
      <c r="F1306" s="210"/>
      <c r="G1306" s="210"/>
      <c r="H1306" s="210"/>
      <c r="I1306" s="210"/>
      <c r="J1306" s="210"/>
      <c r="K1306" s="210"/>
      <c r="L1306" s="210"/>
      <c r="M1306" s="210"/>
      <c r="N1306" s="210"/>
      <c r="O1306" s="210"/>
      <c r="P1306" s="210"/>
      <c r="Q1306" s="210"/>
      <c r="R1306" s="210"/>
      <c r="S1306" s="210"/>
      <c r="T1306" s="210"/>
      <c r="U1306" s="210"/>
      <c r="V1306" s="210"/>
      <c r="W1306" s="210"/>
      <c r="X1306" s="210"/>
      <c r="Y1306" s="210"/>
    </row>
    <row r="1307">
      <c r="A1307" s="205" t="s">
        <v>842</v>
      </c>
      <c r="B1307" s="205" t="s">
        <v>5383</v>
      </c>
      <c r="C1307" s="280">
        <v>23.0</v>
      </c>
      <c r="D1307" s="280">
        <v>1.0</v>
      </c>
      <c r="E1307" s="280">
        <v>3.0</v>
      </c>
      <c r="F1307" s="210"/>
      <c r="G1307" s="210"/>
      <c r="H1307" s="210"/>
      <c r="I1307" s="210"/>
      <c r="J1307" s="210"/>
      <c r="K1307" s="210"/>
      <c r="L1307" s="210"/>
      <c r="M1307" s="210"/>
      <c r="N1307" s="210"/>
      <c r="O1307" s="210"/>
      <c r="P1307" s="210"/>
      <c r="Q1307" s="210"/>
      <c r="R1307" s="210"/>
      <c r="S1307" s="210"/>
      <c r="T1307" s="210"/>
      <c r="U1307" s="210"/>
      <c r="V1307" s="210"/>
      <c r="W1307" s="210"/>
      <c r="X1307" s="210"/>
      <c r="Y1307" s="210"/>
    </row>
    <row r="1308">
      <c r="A1308" s="205" t="s">
        <v>656</v>
      </c>
      <c r="B1308" s="205" t="s">
        <v>5383</v>
      </c>
      <c r="C1308" s="280">
        <v>10.0</v>
      </c>
      <c r="D1308" s="280">
        <v>1.0</v>
      </c>
      <c r="E1308" s="280">
        <v>3.0</v>
      </c>
      <c r="F1308" s="210"/>
      <c r="G1308" s="210"/>
      <c r="H1308" s="210"/>
      <c r="I1308" s="210"/>
      <c r="J1308" s="210"/>
      <c r="K1308" s="210"/>
      <c r="L1308" s="210"/>
      <c r="M1308" s="210"/>
      <c r="N1308" s="210"/>
      <c r="O1308" s="210"/>
      <c r="P1308" s="210"/>
      <c r="Q1308" s="210"/>
      <c r="R1308" s="210"/>
      <c r="S1308" s="210"/>
      <c r="T1308" s="210"/>
      <c r="U1308" s="210"/>
      <c r="V1308" s="210"/>
      <c r="W1308" s="210"/>
      <c r="X1308" s="210"/>
      <c r="Y1308" s="210"/>
    </row>
    <row r="1309">
      <c r="A1309" s="205" t="s">
        <v>656</v>
      </c>
      <c r="B1309" s="205" t="s">
        <v>5384</v>
      </c>
      <c r="C1309" s="280">
        <v>49.0</v>
      </c>
      <c r="D1309" s="280">
        <v>1.0</v>
      </c>
      <c r="E1309" s="280">
        <v>7.0</v>
      </c>
      <c r="F1309" s="210"/>
      <c r="G1309" s="210"/>
      <c r="H1309" s="210"/>
      <c r="I1309" s="210"/>
      <c r="J1309" s="210"/>
      <c r="K1309" s="210"/>
      <c r="L1309" s="210"/>
      <c r="M1309" s="210"/>
      <c r="N1309" s="210"/>
      <c r="O1309" s="210"/>
      <c r="P1309" s="210"/>
      <c r="Q1309" s="210"/>
      <c r="R1309" s="210"/>
      <c r="S1309" s="210"/>
      <c r="T1309" s="210"/>
      <c r="U1309" s="210"/>
      <c r="V1309" s="210"/>
      <c r="W1309" s="210"/>
      <c r="X1309" s="210"/>
      <c r="Y1309" s="210"/>
    </row>
    <row r="1310">
      <c r="A1310" s="205" t="s">
        <v>656</v>
      </c>
      <c r="B1310" s="205" t="s">
        <v>5386</v>
      </c>
      <c r="C1310" s="280">
        <v>72.0</v>
      </c>
      <c r="D1310" s="280">
        <v>5.0</v>
      </c>
      <c r="E1310" s="280">
        <v>9.0</v>
      </c>
      <c r="F1310" s="210"/>
      <c r="G1310" s="210"/>
      <c r="H1310" s="210"/>
      <c r="I1310" s="210"/>
      <c r="J1310" s="210"/>
      <c r="K1310" s="210"/>
      <c r="L1310" s="210"/>
      <c r="M1310" s="210"/>
      <c r="N1310" s="210"/>
      <c r="O1310" s="210"/>
      <c r="P1310" s="210"/>
      <c r="Q1310" s="210"/>
      <c r="R1310" s="210"/>
      <c r="S1310" s="210"/>
      <c r="T1310" s="210"/>
      <c r="U1310" s="210"/>
      <c r="V1310" s="210"/>
      <c r="W1310" s="210"/>
      <c r="X1310" s="210"/>
      <c r="Y1310" s="210"/>
    </row>
    <row r="1311">
      <c r="A1311" s="205" t="s">
        <v>656</v>
      </c>
      <c r="B1311" s="205" t="s">
        <v>5387</v>
      </c>
      <c r="C1311" s="280">
        <v>20.0</v>
      </c>
      <c r="D1311" s="280">
        <v>3.0</v>
      </c>
      <c r="E1311" s="280">
        <v>7.0</v>
      </c>
      <c r="F1311" s="210"/>
      <c r="G1311" s="210"/>
      <c r="H1311" s="210"/>
      <c r="I1311" s="210"/>
      <c r="J1311" s="210"/>
      <c r="K1311" s="210"/>
      <c r="L1311" s="210"/>
      <c r="M1311" s="210"/>
      <c r="N1311" s="210"/>
      <c r="O1311" s="210"/>
      <c r="P1311" s="210"/>
      <c r="Q1311" s="210"/>
      <c r="R1311" s="210"/>
      <c r="S1311" s="210"/>
      <c r="T1311" s="210"/>
      <c r="U1311" s="210"/>
      <c r="V1311" s="210"/>
      <c r="W1311" s="210"/>
      <c r="X1311" s="210"/>
      <c r="Y1311" s="210"/>
    </row>
    <row r="1312">
      <c r="A1312" s="205" t="s">
        <v>656</v>
      </c>
      <c r="B1312" s="205" t="s">
        <v>5389</v>
      </c>
      <c r="C1312" s="280">
        <v>245.0</v>
      </c>
      <c r="D1312" s="280">
        <v>1.0</v>
      </c>
      <c r="E1312" s="280">
        <v>41.0</v>
      </c>
      <c r="F1312" s="210"/>
      <c r="G1312" s="210"/>
      <c r="H1312" s="210"/>
      <c r="I1312" s="210"/>
      <c r="J1312" s="210"/>
      <c r="K1312" s="210"/>
      <c r="L1312" s="210"/>
      <c r="M1312" s="210"/>
      <c r="N1312" s="210"/>
      <c r="O1312" s="210"/>
      <c r="P1312" s="210"/>
      <c r="Q1312" s="210"/>
      <c r="R1312" s="210"/>
      <c r="S1312" s="210"/>
      <c r="T1312" s="210"/>
      <c r="U1312" s="210"/>
      <c r="V1312" s="210"/>
      <c r="W1312" s="210"/>
      <c r="X1312" s="210"/>
      <c r="Y1312" s="210"/>
    </row>
    <row r="1313">
      <c r="A1313" s="205" t="s">
        <v>310</v>
      </c>
      <c r="B1313" s="205" t="s">
        <v>5387</v>
      </c>
      <c r="C1313" s="280">
        <v>14.0</v>
      </c>
      <c r="D1313" s="280">
        <v>1.0</v>
      </c>
      <c r="E1313" s="280">
        <v>4.0</v>
      </c>
      <c r="F1313" s="210"/>
      <c r="G1313" s="210"/>
      <c r="H1313" s="210"/>
      <c r="I1313" s="210"/>
      <c r="J1313" s="210"/>
      <c r="K1313" s="210"/>
      <c r="L1313" s="210"/>
      <c r="M1313" s="210"/>
      <c r="N1313" s="210"/>
      <c r="O1313" s="210"/>
      <c r="P1313" s="210"/>
      <c r="Q1313" s="210"/>
      <c r="R1313" s="210"/>
      <c r="S1313" s="210"/>
      <c r="T1313" s="210"/>
      <c r="U1313" s="210"/>
      <c r="V1313" s="210"/>
      <c r="W1313" s="210"/>
      <c r="X1313" s="210"/>
      <c r="Y1313" s="210"/>
    </row>
    <row r="1314">
      <c r="A1314" s="205" t="s">
        <v>310</v>
      </c>
      <c r="B1314" s="205" t="s">
        <v>5391</v>
      </c>
      <c r="C1314" s="280">
        <v>3.0</v>
      </c>
      <c r="D1314" s="280">
        <v>1.0</v>
      </c>
      <c r="E1314" s="280">
        <v>1.0</v>
      </c>
      <c r="F1314" s="210"/>
      <c r="G1314" s="210"/>
      <c r="H1314" s="210"/>
      <c r="I1314" s="210"/>
      <c r="J1314" s="210"/>
      <c r="K1314" s="210"/>
      <c r="L1314" s="210"/>
      <c r="M1314" s="210"/>
      <c r="N1314" s="210"/>
      <c r="O1314" s="210"/>
      <c r="P1314" s="210"/>
      <c r="Q1314" s="210"/>
      <c r="R1314" s="210"/>
      <c r="S1314" s="210"/>
      <c r="T1314" s="210"/>
      <c r="U1314" s="210"/>
      <c r="V1314" s="210"/>
      <c r="W1314" s="210"/>
      <c r="X1314" s="210"/>
      <c r="Y1314" s="210"/>
    </row>
    <row r="1315">
      <c r="A1315" s="205" t="s">
        <v>861</v>
      </c>
      <c r="B1315" s="205" t="s">
        <v>5383</v>
      </c>
      <c r="C1315" s="280">
        <v>4.0</v>
      </c>
      <c r="D1315" s="280">
        <v>1.0</v>
      </c>
      <c r="E1315" s="280">
        <v>0.0</v>
      </c>
      <c r="F1315" s="210"/>
      <c r="G1315" s="210"/>
      <c r="H1315" s="210"/>
      <c r="I1315" s="210"/>
      <c r="J1315" s="210"/>
      <c r="K1315" s="210"/>
      <c r="L1315" s="210"/>
      <c r="M1315" s="210"/>
      <c r="N1315" s="210"/>
      <c r="O1315" s="210"/>
      <c r="P1315" s="210"/>
      <c r="Q1315" s="210"/>
      <c r="R1315" s="210"/>
      <c r="S1315" s="210"/>
      <c r="T1315" s="210"/>
      <c r="U1315" s="210"/>
      <c r="V1315" s="210"/>
      <c r="W1315" s="210"/>
      <c r="X1315" s="210"/>
      <c r="Y1315" s="210"/>
    </row>
    <row r="1316">
      <c r="A1316" s="205" t="s">
        <v>861</v>
      </c>
      <c r="B1316" s="205" t="s">
        <v>5384</v>
      </c>
      <c r="C1316" s="280">
        <v>100.0</v>
      </c>
      <c r="D1316" s="280">
        <v>3.0</v>
      </c>
      <c r="E1316" s="280">
        <v>14.0</v>
      </c>
      <c r="F1316" s="210"/>
      <c r="G1316" s="210"/>
      <c r="H1316" s="210"/>
      <c r="I1316" s="210"/>
      <c r="J1316" s="210"/>
      <c r="K1316" s="210"/>
      <c r="L1316" s="210"/>
      <c r="M1316" s="210"/>
      <c r="N1316" s="210"/>
      <c r="O1316" s="210"/>
      <c r="P1316" s="210"/>
      <c r="Q1316" s="210"/>
      <c r="R1316" s="210"/>
      <c r="S1316" s="210"/>
      <c r="T1316" s="210"/>
      <c r="U1316" s="210"/>
      <c r="V1316" s="210"/>
      <c r="W1316" s="210"/>
      <c r="X1316" s="210"/>
      <c r="Y1316" s="210"/>
    </row>
    <row r="1317">
      <c r="A1317" s="205" t="s">
        <v>861</v>
      </c>
      <c r="B1317" s="205" t="s">
        <v>5385</v>
      </c>
      <c r="C1317" s="280">
        <v>129.0</v>
      </c>
      <c r="D1317" s="280">
        <v>2.0</v>
      </c>
      <c r="E1317" s="280">
        <v>23.0</v>
      </c>
      <c r="F1317" s="210"/>
      <c r="G1317" s="210"/>
      <c r="H1317" s="210"/>
      <c r="I1317" s="210"/>
      <c r="J1317" s="210"/>
      <c r="K1317" s="210"/>
      <c r="L1317" s="210"/>
      <c r="M1317" s="210"/>
      <c r="N1317" s="210"/>
      <c r="O1317" s="210"/>
      <c r="P1317" s="210"/>
      <c r="Q1317" s="210"/>
      <c r="R1317" s="210"/>
      <c r="S1317" s="210"/>
      <c r="T1317" s="210"/>
      <c r="U1317" s="210"/>
      <c r="V1317" s="210"/>
      <c r="W1317" s="210"/>
      <c r="X1317" s="210"/>
      <c r="Y1317" s="210"/>
    </row>
    <row r="1318">
      <c r="A1318" s="205" t="s">
        <v>861</v>
      </c>
      <c r="B1318" s="205" t="s">
        <v>5389</v>
      </c>
      <c r="C1318" s="280">
        <v>5.0</v>
      </c>
      <c r="D1318" s="280">
        <v>1.0</v>
      </c>
      <c r="E1318" s="280">
        <v>1.0</v>
      </c>
      <c r="F1318" s="210"/>
      <c r="G1318" s="210"/>
      <c r="H1318" s="210"/>
      <c r="I1318" s="210"/>
      <c r="J1318" s="210"/>
      <c r="K1318" s="210"/>
      <c r="L1318" s="210"/>
      <c r="M1318" s="210"/>
      <c r="N1318" s="210"/>
      <c r="O1318" s="210"/>
      <c r="P1318" s="210"/>
      <c r="Q1318" s="210"/>
      <c r="R1318" s="210"/>
      <c r="S1318" s="210"/>
      <c r="T1318" s="210"/>
      <c r="U1318" s="210"/>
      <c r="V1318" s="210"/>
      <c r="W1318" s="210"/>
      <c r="X1318" s="210"/>
      <c r="Y1318" s="210"/>
    </row>
    <row r="1319">
      <c r="A1319" s="205" t="s">
        <v>846</v>
      </c>
      <c r="B1319" s="205" t="s">
        <v>5383</v>
      </c>
      <c r="C1319" s="280">
        <v>51.0</v>
      </c>
      <c r="D1319" s="280">
        <v>1.0</v>
      </c>
      <c r="E1319" s="280">
        <v>7.0</v>
      </c>
      <c r="F1319" s="210"/>
      <c r="G1319" s="210"/>
      <c r="H1319" s="210"/>
      <c r="I1319" s="210"/>
      <c r="J1319" s="210"/>
      <c r="K1319" s="210"/>
      <c r="L1319" s="210"/>
      <c r="M1319" s="210"/>
      <c r="N1319" s="210"/>
      <c r="O1319" s="210"/>
      <c r="P1319" s="210"/>
      <c r="Q1319" s="210"/>
      <c r="R1319" s="210"/>
      <c r="S1319" s="210"/>
      <c r="T1319" s="210"/>
      <c r="U1319" s="210"/>
      <c r="V1319" s="210"/>
      <c r="W1319" s="210"/>
      <c r="X1319" s="210"/>
      <c r="Y1319" s="210"/>
    </row>
    <row r="1320">
      <c r="A1320" s="205" t="s">
        <v>846</v>
      </c>
      <c r="B1320" s="205" t="s">
        <v>5384</v>
      </c>
      <c r="C1320" s="280">
        <v>6.0</v>
      </c>
      <c r="D1320" s="280">
        <v>1.0</v>
      </c>
      <c r="E1320" s="280">
        <v>2.0</v>
      </c>
      <c r="F1320" s="210"/>
      <c r="G1320" s="210"/>
      <c r="H1320" s="210"/>
      <c r="I1320" s="210"/>
      <c r="J1320" s="210"/>
      <c r="K1320" s="210"/>
      <c r="L1320" s="210"/>
      <c r="M1320" s="210"/>
      <c r="N1320" s="210"/>
      <c r="O1320" s="210"/>
      <c r="P1320" s="210"/>
      <c r="Q1320" s="210"/>
      <c r="R1320" s="210"/>
      <c r="S1320" s="210"/>
      <c r="T1320" s="210"/>
      <c r="U1320" s="210"/>
      <c r="V1320" s="210"/>
      <c r="W1320" s="210"/>
      <c r="X1320" s="210"/>
      <c r="Y1320" s="210"/>
    </row>
    <row r="1321">
      <c r="A1321" s="205" t="s">
        <v>846</v>
      </c>
      <c r="B1321" s="205" t="s">
        <v>5385</v>
      </c>
      <c r="C1321" s="280">
        <v>14.0</v>
      </c>
      <c r="D1321" s="280">
        <v>1.0</v>
      </c>
      <c r="E1321" s="280">
        <v>1.0</v>
      </c>
      <c r="F1321" s="210"/>
      <c r="G1321" s="210"/>
      <c r="H1321" s="210"/>
      <c r="I1321" s="210"/>
      <c r="J1321" s="210"/>
      <c r="K1321" s="210"/>
      <c r="L1321" s="210"/>
      <c r="M1321" s="210"/>
      <c r="N1321" s="210"/>
      <c r="O1321" s="210"/>
      <c r="P1321" s="210"/>
      <c r="Q1321" s="210"/>
      <c r="R1321" s="210"/>
      <c r="S1321" s="210"/>
      <c r="T1321" s="210"/>
      <c r="U1321" s="210"/>
      <c r="V1321" s="210"/>
      <c r="W1321" s="210"/>
      <c r="X1321" s="210"/>
      <c r="Y1321" s="210"/>
    </row>
    <row r="1322">
      <c r="A1322" s="205" t="s">
        <v>846</v>
      </c>
      <c r="B1322" s="205" t="s">
        <v>5386</v>
      </c>
      <c r="C1322" s="280">
        <v>17.0</v>
      </c>
      <c r="D1322" s="280">
        <v>2.0</v>
      </c>
      <c r="E1322" s="280">
        <v>2.0</v>
      </c>
      <c r="F1322" s="210"/>
      <c r="G1322" s="210"/>
      <c r="H1322" s="210"/>
      <c r="I1322" s="210"/>
      <c r="J1322" s="210"/>
      <c r="K1322" s="210"/>
      <c r="L1322" s="210"/>
      <c r="M1322" s="210"/>
      <c r="N1322" s="210"/>
      <c r="O1322" s="210"/>
      <c r="P1322" s="210"/>
      <c r="Q1322" s="210"/>
      <c r="R1322" s="210"/>
      <c r="S1322" s="210"/>
      <c r="T1322" s="210"/>
      <c r="U1322" s="210"/>
      <c r="V1322" s="210"/>
      <c r="W1322" s="210"/>
      <c r="X1322" s="210"/>
      <c r="Y1322" s="210"/>
    </row>
    <row r="1323">
      <c r="A1323" s="205" t="s">
        <v>846</v>
      </c>
      <c r="B1323" s="205" t="s">
        <v>5387</v>
      </c>
      <c r="C1323" s="280">
        <v>162.0</v>
      </c>
      <c r="D1323" s="280">
        <v>4.0</v>
      </c>
      <c r="E1323" s="280">
        <v>22.0</v>
      </c>
      <c r="F1323" s="210"/>
      <c r="G1323" s="210"/>
      <c r="H1323" s="210"/>
      <c r="I1323" s="210"/>
      <c r="J1323" s="210"/>
      <c r="K1323" s="210"/>
      <c r="L1323" s="210"/>
      <c r="M1323" s="210"/>
      <c r="N1323" s="210"/>
      <c r="O1323" s="210"/>
      <c r="P1323" s="210"/>
      <c r="Q1323" s="210"/>
      <c r="R1323" s="210"/>
      <c r="S1323" s="210"/>
      <c r="T1323" s="210"/>
      <c r="U1323" s="210"/>
      <c r="V1323" s="210"/>
      <c r="W1323" s="210"/>
      <c r="X1323" s="210"/>
      <c r="Y1323" s="210"/>
    </row>
    <row r="1324">
      <c r="A1324" s="205" t="s">
        <v>846</v>
      </c>
      <c r="B1324" s="205" t="s">
        <v>5388</v>
      </c>
      <c r="C1324" s="280">
        <v>56.0</v>
      </c>
      <c r="D1324" s="280">
        <v>4.0</v>
      </c>
      <c r="E1324" s="280">
        <v>10.0</v>
      </c>
      <c r="F1324" s="210"/>
      <c r="G1324" s="210"/>
      <c r="H1324" s="210"/>
      <c r="I1324" s="210"/>
      <c r="J1324" s="210"/>
      <c r="K1324" s="210"/>
      <c r="L1324" s="210"/>
      <c r="M1324" s="210"/>
      <c r="N1324" s="210"/>
      <c r="O1324" s="210"/>
      <c r="P1324" s="210"/>
      <c r="Q1324" s="210"/>
      <c r="R1324" s="210"/>
      <c r="S1324" s="210"/>
      <c r="T1324" s="210"/>
      <c r="U1324" s="210"/>
      <c r="V1324" s="210"/>
      <c r="W1324" s="210"/>
      <c r="X1324" s="210"/>
      <c r="Y1324" s="210"/>
    </row>
    <row r="1325">
      <c r="A1325" s="205" t="s">
        <v>846</v>
      </c>
      <c r="B1325" s="205" t="s">
        <v>5392</v>
      </c>
      <c r="C1325" s="280">
        <v>81.0</v>
      </c>
      <c r="D1325" s="280">
        <v>3.0</v>
      </c>
      <c r="E1325" s="280">
        <v>2.0</v>
      </c>
      <c r="F1325" s="210"/>
      <c r="G1325" s="210"/>
      <c r="H1325" s="210"/>
      <c r="I1325" s="210"/>
      <c r="J1325" s="210"/>
      <c r="K1325" s="210"/>
      <c r="L1325" s="210"/>
      <c r="M1325" s="210"/>
      <c r="N1325" s="210"/>
      <c r="O1325" s="210"/>
      <c r="P1325" s="210"/>
      <c r="Q1325" s="210"/>
      <c r="R1325" s="210"/>
      <c r="S1325" s="210"/>
      <c r="T1325" s="210"/>
      <c r="U1325" s="210"/>
      <c r="V1325" s="210"/>
      <c r="W1325" s="210"/>
      <c r="X1325" s="210"/>
      <c r="Y1325" s="210"/>
    </row>
    <row r="1326">
      <c r="A1326" s="205" t="s">
        <v>846</v>
      </c>
      <c r="B1326" s="205" t="s">
        <v>5389</v>
      </c>
      <c r="C1326" s="280">
        <v>105.0</v>
      </c>
      <c r="D1326" s="280">
        <v>4.0</v>
      </c>
      <c r="E1326" s="280">
        <v>19.0</v>
      </c>
      <c r="F1326" s="210"/>
      <c r="G1326" s="210"/>
      <c r="H1326" s="210"/>
      <c r="I1326" s="210"/>
      <c r="J1326" s="210"/>
      <c r="K1326" s="210"/>
      <c r="L1326" s="210"/>
      <c r="M1326" s="210"/>
      <c r="N1326" s="210"/>
      <c r="O1326" s="210"/>
      <c r="P1326" s="210"/>
      <c r="Q1326" s="210"/>
      <c r="R1326" s="210"/>
      <c r="S1326" s="210"/>
      <c r="T1326" s="210"/>
      <c r="U1326" s="210"/>
      <c r="V1326" s="210"/>
      <c r="W1326" s="210"/>
      <c r="X1326" s="210"/>
      <c r="Y1326" s="210"/>
    </row>
    <row r="1327">
      <c r="A1327" s="205" t="s">
        <v>846</v>
      </c>
      <c r="B1327" s="205" t="s">
        <v>5390</v>
      </c>
      <c r="C1327" s="280">
        <v>21.0</v>
      </c>
      <c r="D1327" s="280">
        <v>1.0</v>
      </c>
      <c r="E1327" s="280">
        <v>5.0</v>
      </c>
      <c r="F1327" s="210"/>
      <c r="G1327" s="210"/>
      <c r="H1327" s="210"/>
      <c r="I1327" s="210"/>
      <c r="J1327" s="210"/>
      <c r="K1327" s="210"/>
      <c r="L1327" s="210"/>
      <c r="M1327" s="210"/>
      <c r="N1327" s="210"/>
      <c r="O1327" s="210"/>
      <c r="P1327" s="210"/>
      <c r="Q1327" s="210"/>
      <c r="R1327" s="210"/>
      <c r="S1327" s="210"/>
      <c r="T1327" s="210"/>
      <c r="U1327" s="210"/>
      <c r="V1327" s="210"/>
      <c r="W1327" s="210"/>
      <c r="X1327" s="210"/>
      <c r="Y1327" s="210"/>
    </row>
    <row r="1328">
      <c r="A1328" s="205" t="s">
        <v>290</v>
      </c>
      <c r="B1328" s="205" t="s">
        <v>5385</v>
      </c>
      <c r="C1328" s="280">
        <v>83.0</v>
      </c>
      <c r="D1328" s="280">
        <v>2.0</v>
      </c>
      <c r="E1328" s="280">
        <v>16.0</v>
      </c>
      <c r="F1328" s="210"/>
      <c r="G1328" s="210"/>
      <c r="H1328" s="210"/>
      <c r="I1328" s="210"/>
      <c r="J1328" s="210"/>
      <c r="K1328" s="210"/>
      <c r="L1328" s="210"/>
      <c r="M1328" s="210"/>
      <c r="N1328" s="210"/>
      <c r="O1328" s="210"/>
      <c r="P1328" s="210"/>
      <c r="Q1328" s="210"/>
      <c r="R1328" s="210"/>
      <c r="S1328" s="210"/>
      <c r="T1328" s="210"/>
      <c r="U1328" s="210"/>
      <c r="V1328" s="210"/>
      <c r="W1328" s="210"/>
      <c r="X1328" s="210"/>
      <c r="Y1328" s="210"/>
    </row>
    <row r="1329">
      <c r="A1329" s="205" t="s">
        <v>290</v>
      </c>
      <c r="B1329" s="205" t="s">
        <v>5386</v>
      </c>
      <c r="C1329" s="280">
        <v>82.0</v>
      </c>
      <c r="D1329" s="280">
        <v>4.0</v>
      </c>
      <c r="E1329" s="280">
        <v>10.0</v>
      </c>
      <c r="F1329" s="210"/>
      <c r="G1329" s="210"/>
      <c r="H1329" s="210"/>
      <c r="I1329" s="210"/>
      <c r="J1329" s="210"/>
      <c r="K1329" s="210"/>
      <c r="L1329" s="210"/>
      <c r="M1329" s="210"/>
      <c r="N1329" s="210"/>
      <c r="O1329" s="210"/>
      <c r="P1329" s="210"/>
      <c r="Q1329" s="210"/>
      <c r="R1329" s="210"/>
      <c r="S1329" s="210"/>
      <c r="T1329" s="210"/>
      <c r="U1329" s="210"/>
      <c r="V1329" s="210"/>
      <c r="W1329" s="210"/>
      <c r="X1329" s="210"/>
      <c r="Y1329" s="210"/>
    </row>
    <row r="1330">
      <c r="A1330" s="205" t="s">
        <v>290</v>
      </c>
      <c r="B1330" s="205" t="s">
        <v>5387</v>
      </c>
      <c r="C1330" s="280">
        <v>92.0</v>
      </c>
      <c r="D1330" s="280">
        <v>2.0</v>
      </c>
      <c r="E1330" s="280">
        <v>19.0</v>
      </c>
      <c r="F1330" s="210"/>
      <c r="G1330" s="210"/>
      <c r="H1330" s="210"/>
      <c r="I1330" s="210"/>
      <c r="J1330" s="210"/>
      <c r="K1330" s="210"/>
      <c r="L1330" s="210"/>
      <c r="M1330" s="210"/>
      <c r="N1330" s="210"/>
      <c r="O1330" s="210"/>
      <c r="P1330" s="210"/>
      <c r="Q1330" s="210"/>
      <c r="R1330" s="210"/>
      <c r="S1330" s="210"/>
      <c r="T1330" s="210"/>
      <c r="U1330" s="210"/>
      <c r="V1330" s="210"/>
      <c r="W1330" s="210"/>
      <c r="X1330" s="210"/>
      <c r="Y1330" s="210"/>
    </row>
    <row r="1331">
      <c r="A1331" s="205" t="s">
        <v>290</v>
      </c>
      <c r="B1331" s="205" t="s">
        <v>5392</v>
      </c>
      <c r="C1331" s="280">
        <v>59.0</v>
      </c>
      <c r="D1331" s="280">
        <v>2.0</v>
      </c>
      <c r="E1331" s="280">
        <v>15.0</v>
      </c>
      <c r="F1331" s="210"/>
      <c r="G1331" s="210"/>
      <c r="H1331" s="210"/>
      <c r="I1331" s="210"/>
      <c r="J1331" s="210"/>
      <c r="K1331" s="210"/>
      <c r="L1331" s="210"/>
      <c r="M1331" s="210"/>
      <c r="N1331" s="210"/>
      <c r="O1331" s="210"/>
      <c r="P1331" s="210"/>
      <c r="Q1331" s="210"/>
      <c r="R1331" s="210"/>
      <c r="S1331" s="210"/>
      <c r="T1331" s="210"/>
      <c r="U1331" s="210"/>
      <c r="V1331" s="210"/>
      <c r="W1331" s="210"/>
      <c r="X1331" s="210"/>
      <c r="Y1331" s="210"/>
    </row>
    <row r="1332">
      <c r="A1332" s="205" t="s">
        <v>290</v>
      </c>
      <c r="B1332" s="205" t="s">
        <v>5390</v>
      </c>
      <c r="C1332" s="280">
        <v>35.0</v>
      </c>
      <c r="D1332" s="280">
        <v>1.0</v>
      </c>
      <c r="E1332" s="280">
        <v>8.0</v>
      </c>
      <c r="F1332" s="210"/>
      <c r="G1332" s="210"/>
      <c r="H1332" s="210"/>
      <c r="I1332" s="210"/>
      <c r="J1332" s="210"/>
      <c r="K1332" s="210"/>
      <c r="L1332" s="210"/>
      <c r="M1332" s="210"/>
      <c r="N1332" s="210"/>
      <c r="O1332" s="210"/>
      <c r="P1332" s="210"/>
      <c r="Q1332" s="210"/>
      <c r="R1332" s="210"/>
      <c r="S1332" s="210"/>
      <c r="T1332" s="210"/>
      <c r="U1332" s="210"/>
      <c r="V1332" s="210"/>
      <c r="W1332" s="210"/>
      <c r="X1332" s="210"/>
      <c r="Y1332" s="210"/>
    </row>
    <row r="1333">
      <c r="A1333" s="205" t="s">
        <v>245</v>
      </c>
      <c r="B1333" s="205" t="s">
        <v>5385</v>
      </c>
      <c r="C1333" s="280">
        <v>44.0</v>
      </c>
      <c r="D1333" s="280">
        <v>1.0</v>
      </c>
      <c r="E1333" s="280">
        <v>8.0</v>
      </c>
      <c r="F1333" s="210"/>
      <c r="G1333" s="210"/>
      <c r="H1333" s="210"/>
      <c r="I1333" s="210"/>
      <c r="J1333" s="210"/>
      <c r="K1333" s="210"/>
      <c r="L1333" s="210"/>
      <c r="M1333" s="210"/>
      <c r="N1333" s="210"/>
      <c r="O1333" s="210"/>
      <c r="P1333" s="210"/>
      <c r="Q1333" s="210"/>
      <c r="R1333" s="210"/>
      <c r="S1333" s="210"/>
      <c r="T1333" s="210"/>
      <c r="U1333" s="210"/>
      <c r="V1333" s="210"/>
      <c r="W1333" s="210"/>
      <c r="X1333" s="210"/>
      <c r="Y1333" s="210"/>
    </row>
    <row r="1334">
      <c r="A1334" s="205" t="s">
        <v>245</v>
      </c>
      <c r="B1334" s="205" t="s">
        <v>5386</v>
      </c>
      <c r="C1334" s="280">
        <v>18.0</v>
      </c>
      <c r="D1334" s="280">
        <v>1.0</v>
      </c>
      <c r="E1334" s="280">
        <v>4.0</v>
      </c>
      <c r="F1334" s="210"/>
      <c r="G1334" s="210"/>
      <c r="H1334" s="210"/>
      <c r="I1334" s="210"/>
      <c r="J1334" s="210"/>
      <c r="K1334" s="210"/>
      <c r="L1334" s="210"/>
      <c r="M1334" s="210"/>
      <c r="N1334" s="210"/>
      <c r="O1334" s="210"/>
      <c r="P1334" s="210"/>
      <c r="Q1334" s="210"/>
      <c r="R1334" s="210"/>
      <c r="S1334" s="210"/>
      <c r="T1334" s="210"/>
      <c r="U1334" s="210"/>
      <c r="V1334" s="210"/>
      <c r="W1334" s="210"/>
      <c r="X1334" s="210"/>
      <c r="Y1334" s="210"/>
    </row>
    <row r="1335">
      <c r="A1335" s="205" t="s">
        <v>245</v>
      </c>
      <c r="B1335" s="205" t="s">
        <v>5387</v>
      </c>
      <c r="C1335" s="280">
        <v>5.0</v>
      </c>
      <c r="D1335" s="280">
        <v>1.0</v>
      </c>
      <c r="E1335" s="280">
        <v>2.0</v>
      </c>
      <c r="F1335" s="210"/>
      <c r="G1335" s="210"/>
      <c r="H1335" s="210"/>
      <c r="I1335" s="210"/>
      <c r="J1335" s="210"/>
      <c r="K1335" s="210"/>
      <c r="L1335" s="210"/>
      <c r="M1335" s="210"/>
      <c r="N1335" s="210"/>
      <c r="O1335" s="210"/>
      <c r="P1335" s="210"/>
      <c r="Q1335" s="210"/>
      <c r="R1335" s="210"/>
      <c r="S1335" s="210"/>
      <c r="T1335" s="210"/>
      <c r="U1335" s="210"/>
      <c r="V1335" s="210"/>
      <c r="W1335" s="210"/>
      <c r="X1335" s="210"/>
      <c r="Y1335" s="210"/>
    </row>
    <row r="1336">
      <c r="A1336" s="205" t="s">
        <v>245</v>
      </c>
      <c r="B1336" s="205" t="s">
        <v>5388</v>
      </c>
      <c r="C1336" s="280">
        <v>49.0</v>
      </c>
      <c r="D1336" s="280">
        <v>1.0</v>
      </c>
      <c r="E1336" s="280">
        <v>8.0</v>
      </c>
      <c r="F1336" s="210"/>
      <c r="G1336" s="210"/>
      <c r="H1336" s="210"/>
      <c r="I1336" s="210"/>
      <c r="J1336" s="210"/>
      <c r="K1336" s="210"/>
      <c r="L1336" s="210"/>
      <c r="M1336" s="210"/>
      <c r="N1336" s="210"/>
      <c r="O1336" s="210"/>
      <c r="P1336" s="210"/>
      <c r="Q1336" s="210"/>
      <c r="R1336" s="210"/>
      <c r="S1336" s="210"/>
      <c r="T1336" s="210"/>
      <c r="U1336" s="210"/>
      <c r="V1336" s="210"/>
      <c r="W1336" s="210"/>
      <c r="X1336" s="210"/>
      <c r="Y1336" s="210"/>
    </row>
    <row r="1337">
      <c r="A1337" s="205" t="s">
        <v>245</v>
      </c>
      <c r="B1337" s="205" t="s">
        <v>5391</v>
      </c>
      <c r="C1337" s="280">
        <v>16.0</v>
      </c>
      <c r="D1337" s="280">
        <v>1.0</v>
      </c>
      <c r="E1337" s="280">
        <v>4.0</v>
      </c>
      <c r="F1337" s="210"/>
      <c r="G1337" s="210"/>
      <c r="H1337" s="210"/>
      <c r="I1337" s="210"/>
      <c r="J1337" s="210"/>
      <c r="K1337" s="210"/>
      <c r="L1337" s="210"/>
      <c r="M1337" s="210"/>
      <c r="N1337" s="210"/>
      <c r="O1337" s="210"/>
      <c r="P1337" s="210"/>
      <c r="Q1337" s="210"/>
      <c r="R1337" s="210"/>
      <c r="S1337" s="210"/>
      <c r="T1337" s="210"/>
      <c r="U1337" s="210"/>
      <c r="V1337" s="210"/>
      <c r="W1337" s="210"/>
      <c r="X1337" s="210"/>
      <c r="Y1337" s="210"/>
    </row>
    <row r="1338">
      <c r="A1338" s="205" t="s">
        <v>245</v>
      </c>
      <c r="B1338" s="205" t="s">
        <v>5392</v>
      </c>
      <c r="C1338" s="280">
        <v>45.0</v>
      </c>
      <c r="D1338" s="280">
        <v>3.0</v>
      </c>
      <c r="E1338" s="280">
        <v>7.0</v>
      </c>
      <c r="F1338" s="210"/>
      <c r="G1338" s="210"/>
      <c r="H1338" s="210"/>
      <c r="I1338" s="210"/>
      <c r="J1338" s="210"/>
      <c r="K1338" s="210"/>
      <c r="L1338" s="210"/>
      <c r="M1338" s="210"/>
      <c r="N1338" s="210"/>
      <c r="O1338" s="210"/>
      <c r="P1338" s="210"/>
      <c r="Q1338" s="210"/>
      <c r="R1338" s="210"/>
      <c r="S1338" s="210"/>
      <c r="T1338" s="210"/>
      <c r="U1338" s="210"/>
      <c r="V1338" s="210"/>
      <c r="W1338" s="210"/>
      <c r="X1338" s="210"/>
      <c r="Y1338" s="210"/>
    </row>
    <row r="1339">
      <c r="A1339" s="205" t="s">
        <v>727</v>
      </c>
      <c r="B1339" s="205" t="s">
        <v>5383</v>
      </c>
      <c r="C1339" s="280">
        <v>8.0</v>
      </c>
      <c r="D1339" s="280">
        <v>1.0</v>
      </c>
      <c r="E1339" s="280">
        <v>2.0</v>
      </c>
      <c r="F1339" s="210"/>
      <c r="G1339" s="210"/>
      <c r="H1339" s="210"/>
      <c r="I1339" s="210"/>
      <c r="J1339" s="210"/>
      <c r="K1339" s="210"/>
      <c r="L1339" s="210"/>
      <c r="M1339" s="210"/>
      <c r="N1339" s="210"/>
      <c r="O1339" s="210"/>
      <c r="P1339" s="210"/>
      <c r="Q1339" s="210"/>
      <c r="R1339" s="210"/>
      <c r="S1339" s="210"/>
      <c r="T1339" s="210"/>
      <c r="U1339" s="210"/>
      <c r="V1339" s="210"/>
      <c r="W1339" s="210"/>
      <c r="X1339" s="210"/>
      <c r="Y1339" s="210"/>
    </row>
    <row r="1340">
      <c r="A1340" s="205" t="s">
        <v>220</v>
      </c>
      <c r="B1340" s="205" t="s">
        <v>5384</v>
      </c>
      <c r="C1340" s="280">
        <v>48.0</v>
      </c>
      <c r="D1340" s="280">
        <v>2.0</v>
      </c>
      <c r="E1340" s="280">
        <v>9.0</v>
      </c>
      <c r="F1340" s="210"/>
      <c r="G1340" s="210"/>
      <c r="H1340" s="210"/>
      <c r="I1340" s="210"/>
      <c r="J1340" s="210"/>
      <c r="K1340" s="210"/>
      <c r="L1340" s="210"/>
      <c r="M1340" s="210"/>
      <c r="N1340" s="210"/>
      <c r="O1340" s="210"/>
      <c r="P1340" s="210"/>
      <c r="Q1340" s="210"/>
      <c r="R1340" s="210"/>
      <c r="S1340" s="210"/>
      <c r="T1340" s="210"/>
      <c r="U1340" s="210"/>
      <c r="V1340" s="210"/>
      <c r="W1340" s="210"/>
      <c r="X1340" s="210"/>
      <c r="Y1340" s="210"/>
    </row>
    <row r="1341">
      <c r="A1341" s="205" t="s">
        <v>220</v>
      </c>
      <c r="B1341" s="205" t="s">
        <v>5386</v>
      </c>
      <c r="C1341" s="280">
        <v>34.0</v>
      </c>
      <c r="D1341" s="280">
        <v>2.0</v>
      </c>
      <c r="E1341" s="280">
        <v>9.0</v>
      </c>
      <c r="F1341" s="210"/>
      <c r="G1341" s="210"/>
      <c r="H1341" s="210"/>
      <c r="I1341" s="210"/>
      <c r="J1341" s="210"/>
      <c r="K1341" s="210"/>
      <c r="L1341" s="210"/>
      <c r="M1341" s="210"/>
      <c r="N1341" s="210"/>
      <c r="O1341" s="210"/>
      <c r="P1341" s="210"/>
      <c r="Q1341" s="210"/>
      <c r="R1341" s="210"/>
      <c r="S1341" s="210"/>
      <c r="T1341" s="210"/>
      <c r="U1341" s="210"/>
      <c r="V1341" s="210"/>
      <c r="W1341" s="210"/>
      <c r="X1341" s="210"/>
      <c r="Y1341" s="210"/>
    </row>
    <row r="1342">
      <c r="A1342" s="205" t="s">
        <v>220</v>
      </c>
      <c r="B1342" s="205" t="s">
        <v>5387</v>
      </c>
      <c r="C1342" s="280">
        <v>48.0</v>
      </c>
      <c r="D1342" s="280">
        <v>3.0</v>
      </c>
      <c r="E1342" s="280">
        <v>8.0</v>
      </c>
      <c r="F1342" s="210"/>
      <c r="G1342" s="210"/>
      <c r="H1342" s="210"/>
      <c r="I1342" s="210"/>
      <c r="J1342" s="210"/>
      <c r="K1342" s="210"/>
      <c r="L1342" s="210"/>
      <c r="M1342" s="210"/>
      <c r="N1342" s="210"/>
      <c r="O1342" s="210"/>
      <c r="P1342" s="210"/>
      <c r="Q1342" s="210"/>
      <c r="R1342" s="210"/>
      <c r="S1342" s="210"/>
      <c r="T1342" s="210"/>
      <c r="U1342" s="210"/>
      <c r="V1342" s="210"/>
      <c r="W1342" s="210"/>
      <c r="X1342" s="210"/>
      <c r="Y1342" s="210"/>
    </row>
    <row r="1343">
      <c r="A1343" s="205" t="s">
        <v>220</v>
      </c>
      <c r="B1343" s="205" t="s">
        <v>5391</v>
      </c>
      <c r="C1343" s="280">
        <v>49.0</v>
      </c>
      <c r="D1343" s="280">
        <v>1.0</v>
      </c>
      <c r="E1343" s="280">
        <v>5.0</v>
      </c>
      <c r="F1343" s="210"/>
      <c r="G1343" s="210"/>
      <c r="H1343" s="210"/>
      <c r="I1343" s="210"/>
      <c r="J1343" s="210"/>
      <c r="K1343" s="210"/>
      <c r="L1343" s="210"/>
      <c r="M1343" s="210"/>
      <c r="N1343" s="210"/>
      <c r="O1343" s="210"/>
      <c r="P1343" s="210"/>
      <c r="Q1343" s="210"/>
      <c r="R1343" s="210"/>
      <c r="S1343" s="210"/>
      <c r="T1343" s="210"/>
      <c r="U1343" s="210"/>
      <c r="V1343" s="210"/>
      <c r="W1343" s="210"/>
      <c r="X1343" s="210"/>
      <c r="Y1343" s="210"/>
    </row>
    <row r="1344">
      <c r="A1344" s="205" t="s">
        <v>220</v>
      </c>
      <c r="B1344" s="205" t="s">
        <v>5392</v>
      </c>
      <c r="C1344" s="280">
        <v>35.0</v>
      </c>
      <c r="D1344" s="280">
        <v>2.0</v>
      </c>
      <c r="E1344" s="280">
        <v>1.0</v>
      </c>
      <c r="F1344" s="210"/>
      <c r="G1344" s="210"/>
      <c r="H1344" s="210"/>
      <c r="I1344" s="210"/>
      <c r="J1344" s="210"/>
      <c r="K1344" s="210"/>
      <c r="L1344" s="210"/>
      <c r="M1344" s="210"/>
      <c r="N1344" s="210"/>
      <c r="O1344" s="210"/>
      <c r="P1344" s="210"/>
      <c r="Q1344" s="210"/>
      <c r="R1344" s="210"/>
      <c r="S1344" s="210"/>
      <c r="T1344" s="210"/>
      <c r="U1344" s="210"/>
      <c r="V1344" s="210"/>
      <c r="W1344" s="210"/>
      <c r="X1344" s="210"/>
      <c r="Y1344" s="210"/>
    </row>
    <row r="1345">
      <c r="A1345" s="205" t="s">
        <v>220</v>
      </c>
      <c r="B1345" s="205" t="s">
        <v>5389</v>
      </c>
      <c r="C1345" s="280">
        <v>8.0</v>
      </c>
      <c r="D1345" s="280">
        <v>2.0</v>
      </c>
      <c r="E1345" s="280">
        <v>2.0</v>
      </c>
      <c r="F1345" s="210"/>
      <c r="G1345" s="210"/>
      <c r="H1345" s="210"/>
      <c r="I1345" s="210"/>
      <c r="J1345" s="210"/>
      <c r="K1345" s="210"/>
      <c r="L1345" s="210"/>
      <c r="M1345" s="210"/>
      <c r="N1345" s="210"/>
      <c r="O1345" s="210"/>
      <c r="P1345" s="210"/>
      <c r="Q1345" s="210"/>
      <c r="R1345" s="210"/>
      <c r="S1345" s="210"/>
      <c r="T1345" s="210"/>
      <c r="U1345" s="210"/>
      <c r="V1345" s="210"/>
      <c r="W1345" s="210"/>
      <c r="X1345" s="210"/>
      <c r="Y1345" s="210"/>
    </row>
    <row r="1346">
      <c r="A1346" s="205" t="s">
        <v>450</v>
      </c>
      <c r="B1346" s="205" t="s">
        <v>5384</v>
      </c>
      <c r="C1346" s="280">
        <v>9.0</v>
      </c>
      <c r="D1346" s="280">
        <v>1.0</v>
      </c>
      <c r="E1346" s="280">
        <v>2.0</v>
      </c>
      <c r="F1346" s="210"/>
      <c r="G1346" s="210"/>
      <c r="H1346" s="210"/>
      <c r="I1346" s="210"/>
      <c r="J1346" s="210"/>
      <c r="K1346" s="210"/>
      <c r="L1346" s="210"/>
      <c r="M1346" s="210"/>
      <c r="N1346" s="210"/>
      <c r="O1346" s="210"/>
      <c r="P1346" s="210"/>
      <c r="Q1346" s="210"/>
      <c r="R1346" s="210"/>
      <c r="S1346" s="210"/>
      <c r="T1346" s="210"/>
      <c r="U1346" s="210"/>
      <c r="V1346" s="210"/>
      <c r="W1346" s="210"/>
      <c r="X1346" s="210"/>
      <c r="Y1346" s="210"/>
    </row>
    <row r="1347">
      <c r="A1347" s="205" t="s">
        <v>450</v>
      </c>
      <c r="B1347" s="205" t="s">
        <v>5385</v>
      </c>
      <c r="C1347" s="280">
        <v>11.0</v>
      </c>
      <c r="D1347" s="280">
        <v>2.0</v>
      </c>
      <c r="E1347" s="280">
        <v>3.0</v>
      </c>
      <c r="F1347" s="210"/>
      <c r="G1347" s="210"/>
      <c r="H1347" s="210"/>
      <c r="I1347" s="210"/>
      <c r="J1347" s="210"/>
      <c r="K1347" s="210"/>
      <c r="L1347" s="210"/>
      <c r="M1347" s="210"/>
      <c r="N1347" s="210"/>
      <c r="O1347" s="210"/>
      <c r="P1347" s="210"/>
      <c r="Q1347" s="210"/>
      <c r="R1347" s="210"/>
      <c r="S1347" s="210"/>
      <c r="T1347" s="210"/>
      <c r="U1347" s="210"/>
      <c r="V1347" s="210"/>
      <c r="W1347" s="210"/>
      <c r="X1347" s="210"/>
      <c r="Y1347" s="210"/>
    </row>
    <row r="1348">
      <c r="A1348" s="205" t="s">
        <v>450</v>
      </c>
      <c r="B1348" s="205" t="s">
        <v>5387</v>
      </c>
      <c r="C1348" s="280">
        <v>100.0</v>
      </c>
      <c r="D1348" s="280">
        <v>3.0</v>
      </c>
      <c r="E1348" s="280">
        <v>3.0</v>
      </c>
      <c r="F1348" s="210"/>
      <c r="G1348" s="210"/>
      <c r="H1348" s="210"/>
      <c r="I1348" s="210"/>
      <c r="J1348" s="210"/>
      <c r="K1348" s="210"/>
      <c r="L1348" s="210"/>
      <c r="M1348" s="210"/>
      <c r="N1348" s="210"/>
      <c r="O1348" s="210"/>
      <c r="P1348" s="210"/>
      <c r="Q1348" s="210"/>
      <c r="R1348" s="210"/>
      <c r="S1348" s="210"/>
      <c r="T1348" s="210"/>
      <c r="U1348" s="210"/>
      <c r="V1348" s="210"/>
      <c r="W1348" s="210"/>
      <c r="X1348" s="210"/>
      <c r="Y1348" s="210"/>
    </row>
    <row r="1349">
      <c r="A1349" s="205" t="s">
        <v>450</v>
      </c>
      <c r="B1349" s="205" t="s">
        <v>5388</v>
      </c>
      <c r="C1349" s="280">
        <v>104.0</v>
      </c>
      <c r="D1349" s="280">
        <v>2.0</v>
      </c>
      <c r="E1349" s="280">
        <v>2.0</v>
      </c>
      <c r="F1349" s="210"/>
      <c r="G1349" s="210"/>
      <c r="H1349" s="210"/>
      <c r="I1349" s="210"/>
      <c r="J1349" s="210"/>
      <c r="K1349" s="210"/>
      <c r="L1349" s="210"/>
      <c r="M1349" s="210"/>
      <c r="N1349" s="210"/>
      <c r="O1349" s="210"/>
      <c r="P1349" s="210"/>
      <c r="Q1349" s="210"/>
      <c r="R1349" s="210"/>
      <c r="S1349" s="210"/>
      <c r="T1349" s="210"/>
      <c r="U1349" s="210"/>
      <c r="V1349" s="210"/>
      <c r="W1349" s="210"/>
      <c r="X1349" s="210"/>
      <c r="Y1349" s="210"/>
    </row>
    <row r="1350">
      <c r="A1350" s="205" t="s">
        <v>859</v>
      </c>
      <c r="B1350" s="205" t="s">
        <v>5384</v>
      </c>
      <c r="C1350" s="280">
        <v>11.0</v>
      </c>
      <c r="D1350" s="280">
        <v>1.0</v>
      </c>
      <c r="E1350" s="280">
        <v>1.0</v>
      </c>
      <c r="F1350" s="210"/>
      <c r="G1350" s="210"/>
      <c r="H1350" s="210"/>
      <c r="I1350" s="210"/>
      <c r="J1350" s="210"/>
      <c r="K1350" s="210"/>
      <c r="L1350" s="210"/>
      <c r="M1350" s="210"/>
      <c r="N1350" s="210"/>
      <c r="O1350" s="210"/>
      <c r="P1350" s="210"/>
      <c r="Q1350" s="210"/>
      <c r="R1350" s="210"/>
      <c r="S1350" s="210"/>
      <c r="T1350" s="210"/>
      <c r="U1350" s="210"/>
      <c r="V1350" s="210"/>
      <c r="W1350" s="210"/>
      <c r="X1350" s="210"/>
      <c r="Y1350" s="210"/>
    </row>
    <row r="1351">
      <c r="A1351" s="205" t="s">
        <v>695</v>
      </c>
      <c r="B1351" s="205" t="s">
        <v>5383</v>
      </c>
      <c r="C1351" s="280">
        <v>60.0</v>
      </c>
      <c r="D1351" s="280">
        <v>2.0</v>
      </c>
      <c r="E1351" s="280">
        <v>4.0</v>
      </c>
      <c r="F1351" s="210"/>
      <c r="G1351" s="210"/>
      <c r="H1351" s="210"/>
      <c r="I1351" s="210"/>
      <c r="J1351" s="210"/>
      <c r="K1351" s="210"/>
      <c r="L1351" s="210"/>
      <c r="M1351" s="210"/>
      <c r="N1351" s="210"/>
      <c r="O1351" s="210"/>
      <c r="P1351" s="210"/>
      <c r="Q1351" s="210"/>
      <c r="R1351" s="210"/>
      <c r="S1351" s="210"/>
      <c r="T1351" s="210"/>
      <c r="U1351" s="210"/>
      <c r="V1351" s="210"/>
      <c r="W1351" s="210"/>
      <c r="X1351" s="210"/>
      <c r="Y1351" s="210"/>
    </row>
    <row r="1352">
      <c r="A1352" s="205" t="s">
        <v>695</v>
      </c>
      <c r="B1352" s="205" t="s">
        <v>5384</v>
      </c>
      <c r="C1352" s="280">
        <v>20.0</v>
      </c>
      <c r="D1352" s="280">
        <v>1.0</v>
      </c>
      <c r="E1352" s="280">
        <v>4.0</v>
      </c>
      <c r="F1352" s="210"/>
      <c r="G1352" s="210"/>
      <c r="H1352" s="210"/>
      <c r="I1352" s="210"/>
      <c r="J1352" s="210"/>
      <c r="K1352" s="210"/>
      <c r="L1352" s="210"/>
      <c r="M1352" s="210"/>
      <c r="N1352" s="210"/>
      <c r="O1352" s="210"/>
      <c r="P1352" s="210"/>
      <c r="Q1352" s="210"/>
      <c r="R1352" s="210"/>
      <c r="S1352" s="210"/>
      <c r="T1352" s="210"/>
      <c r="U1352" s="210"/>
      <c r="V1352" s="210"/>
      <c r="W1352" s="210"/>
      <c r="X1352" s="210"/>
      <c r="Y1352" s="210"/>
    </row>
    <row r="1353">
      <c r="A1353" s="205" t="s">
        <v>695</v>
      </c>
      <c r="B1353" s="205" t="s">
        <v>5385</v>
      </c>
      <c r="C1353" s="280">
        <v>62.0</v>
      </c>
      <c r="D1353" s="280">
        <v>1.0</v>
      </c>
      <c r="E1353" s="280">
        <v>9.0</v>
      </c>
      <c r="F1353" s="210"/>
      <c r="G1353" s="210"/>
      <c r="H1353" s="210"/>
      <c r="I1353" s="210"/>
      <c r="J1353" s="210"/>
      <c r="K1353" s="210"/>
      <c r="L1353" s="210"/>
      <c r="M1353" s="210"/>
      <c r="N1353" s="210"/>
      <c r="O1353" s="210"/>
      <c r="P1353" s="210"/>
      <c r="Q1353" s="210"/>
      <c r="R1353" s="210"/>
      <c r="S1353" s="210"/>
      <c r="T1353" s="210"/>
      <c r="U1353" s="210"/>
      <c r="V1353" s="210"/>
      <c r="W1353" s="210"/>
      <c r="X1353" s="210"/>
      <c r="Y1353" s="210"/>
    </row>
    <row r="1354">
      <c r="A1354" s="205" t="s">
        <v>338</v>
      </c>
      <c r="B1354" s="205" t="s">
        <v>5384</v>
      </c>
      <c r="C1354" s="280">
        <v>4.0</v>
      </c>
      <c r="D1354" s="280">
        <v>1.0</v>
      </c>
      <c r="E1354" s="280">
        <v>2.0</v>
      </c>
      <c r="F1354" s="210"/>
      <c r="G1354" s="210"/>
      <c r="H1354" s="210"/>
      <c r="I1354" s="210"/>
      <c r="J1354" s="210"/>
      <c r="K1354" s="210"/>
      <c r="L1354" s="210"/>
      <c r="M1354" s="210"/>
      <c r="N1354" s="210"/>
      <c r="O1354" s="210"/>
      <c r="P1354" s="210"/>
      <c r="Q1354" s="210"/>
      <c r="R1354" s="210"/>
      <c r="S1354" s="210"/>
      <c r="T1354" s="210"/>
      <c r="U1354" s="210"/>
      <c r="V1354" s="210"/>
      <c r="W1354" s="210"/>
      <c r="X1354" s="210"/>
      <c r="Y1354" s="210"/>
    </row>
    <row r="1355">
      <c r="A1355" s="205" t="s">
        <v>338</v>
      </c>
      <c r="B1355" s="205" t="s">
        <v>5387</v>
      </c>
      <c r="C1355" s="280">
        <v>44.0</v>
      </c>
      <c r="D1355" s="280">
        <v>1.0</v>
      </c>
      <c r="E1355" s="280">
        <v>5.0</v>
      </c>
      <c r="F1355" s="210"/>
      <c r="G1355" s="210"/>
      <c r="H1355" s="210"/>
      <c r="I1355" s="210"/>
      <c r="J1355" s="210"/>
      <c r="K1355" s="210"/>
      <c r="L1355" s="210"/>
      <c r="M1355" s="210"/>
      <c r="N1355" s="210"/>
      <c r="O1355" s="210"/>
      <c r="P1355" s="210"/>
      <c r="Q1355" s="210"/>
      <c r="R1355" s="210"/>
      <c r="S1355" s="210"/>
      <c r="T1355" s="210"/>
      <c r="U1355" s="210"/>
      <c r="V1355" s="210"/>
      <c r="W1355" s="210"/>
      <c r="X1355" s="210"/>
      <c r="Y1355" s="210"/>
    </row>
    <row r="1356">
      <c r="A1356" s="205" t="s">
        <v>545</v>
      </c>
      <c r="B1356" s="205" t="s">
        <v>5384</v>
      </c>
      <c r="C1356" s="280">
        <v>168.0</v>
      </c>
      <c r="D1356" s="280">
        <v>3.0</v>
      </c>
      <c r="E1356" s="280">
        <v>22.0</v>
      </c>
      <c r="F1356" s="210"/>
      <c r="G1356" s="210"/>
      <c r="H1356" s="210"/>
      <c r="I1356" s="210"/>
      <c r="J1356" s="210"/>
      <c r="K1356" s="210"/>
      <c r="L1356" s="210"/>
      <c r="M1356" s="210"/>
      <c r="N1356" s="210"/>
      <c r="O1356" s="210"/>
      <c r="P1356" s="210"/>
      <c r="Q1356" s="210"/>
      <c r="R1356" s="210"/>
      <c r="S1356" s="210"/>
      <c r="T1356" s="210"/>
      <c r="U1356" s="210"/>
      <c r="V1356" s="210"/>
      <c r="W1356" s="210"/>
      <c r="X1356" s="210"/>
      <c r="Y1356" s="210"/>
    </row>
    <row r="1357">
      <c r="A1357" s="205" t="s">
        <v>545</v>
      </c>
      <c r="B1357" s="205" t="s">
        <v>5385</v>
      </c>
      <c r="C1357" s="280">
        <v>33.0</v>
      </c>
      <c r="D1357" s="280">
        <v>2.0</v>
      </c>
      <c r="E1357" s="280">
        <v>5.0</v>
      </c>
      <c r="F1357" s="210"/>
      <c r="G1357" s="210"/>
      <c r="H1357" s="210"/>
      <c r="I1357" s="210"/>
      <c r="J1357" s="210"/>
      <c r="K1357" s="210"/>
      <c r="L1357" s="210"/>
      <c r="M1357" s="210"/>
      <c r="N1357" s="210"/>
      <c r="O1357" s="210"/>
      <c r="P1357" s="210"/>
      <c r="Q1357" s="210"/>
      <c r="R1357" s="210"/>
      <c r="S1357" s="210"/>
      <c r="T1357" s="210"/>
      <c r="U1357" s="210"/>
      <c r="V1357" s="210"/>
      <c r="W1357" s="210"/>
      <c r="X1357" s="210"/>
      <c r="Y1357" s="210"/>
    </row>
    <row r="1358">
      <c r="A1358" s="205" t="s">
        <v>545</v>
      </c>
      <c r="B1358" s="205" t="s">
        <v>5386</v>
      </c>
      <c r="C1358" s="280">
        <v>69.0</v>
      </c>
      <c r="D1358" s="280">
        <v>2.0</v>
      </c>
      <c r="E1358" s="280">
        <v>14.0</v>
      </c>
      <c r="F1358" s="210"/>
      <c r="G1358" s="210"/>
      <c r="H1358" s="210"/>
      <c r="I1358" s="210"/>
      <c r="J1358" s="210"/>
      <c r="K1358" s="210"/>
      <c r="L1358" s="210"/>
      <c r="M1358" s="210"/>
      <c r="N1358" s="210"/>
      <c r="O1358" s="210"/>
      <c r="P1358" s="210"/>
      <c r="Q1358" s="210"/>
      <c r="R1358" s="210"/>
      <c r="S1358" s="210"/>
      <c r="T1358" s="210"/>
      <c r="U1358" s="210"/>
      <c r="V1358" s="210"/>
      <c r="W1358" s="210"/>
      <c r="X1358" s="210"/>
      <c r="Y1358" s="210"/>
    </row>
    <row r="1359">
      <c r="A1359" s="205" t="s">
        <v>545</v>
      </c>
      <c r="B1359" s="205" t="s">
        <v>5387</v>
      </c>
      <c r="C1359" s="280">
        <v>37.0</v>
      </c>
      <c r="D1359" s="280">
        <v>1.0</v>
      </c>
      <c r="E1359" s="280">
        <v>3.0</v>
      </c>
      <c r="F1359" s="210"/>
      <c r="G1359" s="210"/>
      <c r="H1359" s="210"/>
      <c r="I1359" s="210"/>
      <c r="J1359" s="210"/>
      <c r="K1359" s="210"/>
      <c r="L1359" s="210"/>
      <c r="M1359" s="210"/>
      <c r="N1359" s="210"/>
      <c r="O1359" s="210"/>
      <c r="P1359" s="210"/>
      <c r="Q1359" s="210"/>
      <c r="R1359" s="210"/>
      <c r="S1359" s="210"/>
      <c r="T1359" s="210"/>
      <c r="U1359" s="210"/>
      <c r="V1359" s="210"/>
      <c r="W1359" s="210"/>
      <c r="X1359" s="210"/>
      <c r="Y1359" s="210"/>
    </row>
    <row r="1360">
      <c r="A1360" s="205" t="s">
        <v>545</v>
      </c>
      <c r="B1360" s="205" t="s">
        <v>5388</v>
      </c>
      <c r="C1360" s="280">
        <v>115.0</v>
      </c>
      <c r="D1360" s="280">
        <v>2.0</v>
      </c>
      <c r="E1360" s="280">
        <v>20.0</v>
      </c>
      <c r="F1360" s="210"/>
      <c r="G1360" s="210"/>
      <c r="H1360" s="210"/>
      <c r="I1360" s="210"/>
      <c r="J1360" s="210"/>
      <c r="K1360" s="210"/>
      <c r="L1360" s="210"/>
      <c r="M1360" s="210"/>
      <c r="N1360" s="210"/>
      <c r="O1360" s="210"/>
      <c r="P1360" s="210"/>
      <c r="Q1360" s="210"/>
      <c r="R1360" s="210"/>
      <c r="S1360" s="210"/>
      <c r="T1360" s="210"/>
      <c r="U1360" s="210"/>
      <c r="V1360" s="210"/>
      <c r="W1360" s="210"/>
      <c r="X1360" s="210"/>
      <c r="Y1360" s="210"/>
    </row>
    <row r="1361">
      <c r="A1361" s="205" t="s">
        <v>531</v>
      </c>
      <c r="B1361" s="205" t="s">
        <v>5386</v>
      </c>
      <c r="C1361" s="280">
        <v>12.0</v>
      </c>
      <c r="D1361" s="280">
        <v>1.0</v>
      </c>
      <c r="E1361" s="280">
        <v>4.0</v>
      </c>
      <c r="F1361" s="210"/>
      <c r="G1361" s="210"/>
      <c r="H1361" s="210"/>
      <c r="I1361" s="210"/>
      <c r="J1361" s="210"/>
      <c r="K1361" s="210"/>
      <c r="L1361" s="210"/>
      <c r="M1361" s="210"/>
      <c r="N1361" s="210"/>
      <c r="O1361" s="210"/>
      <c r="P1361" s="210"/>
      <c r="Q1361" s="210"/>
      <c r="R1361" s="210"/>
      <c r="S1361" s="210"/>
      <c r="T1361" s="210"/>
      <c r="U1361" s="210"/>
      <c r="V1361" s="210"/>
      <c r="W1361" s="210"/>
      <c r="X1361" s="210"/>
      <c r="Y1361" s="210"/>
    </row>
    <row r="1362">
      <c r="A1362" s="205" t="s">
        <v>531</v>
      </c>
      <c r="B1362" s="205" t="s">
        <v>5391</v>
      </c>
      <c r="C1362" s="280">
        <v>6.0</v>
      </c>
      <c r="D1362" s="280">
        <v>1.0</v>
      </c>
      <c r="E1362" s="280">
        <v>1.0</v>
      </c>
      <c r="F1362" s="210"/>
      <c r="G1362" s="210"/>
      <c r="H1362" s="210"/>
      <c r="I1362" s="210"/>
      <c r="J1362" s="210"/>
      <c r="K1362" s="210"/>
      <c r="L1362" s="210"/>
      <c r="M1362" s="210"/>
      <c r="N1362" s="210"/>
      <c r="O1362" s="210"/>
      <c r="P1362" s="210"/>
      <c r="Q1362" s="210"/>
      <c r="R1362" s="210"/>
      <c r="S1362" s="210"/>
      <c r="T1362" s="210"/>
      <c r="U1362" s="210"/>
      <c r="V1362" s="210"/>
      <c r="W1362" s="210"/>
      <c r="X1362" s="210"/>
      <c r="Y1362" s="210"/>
    </row>
    <row r="1363">
      <c r="A1363" s="205" t="s">
        <v>638</v>
      </c>
      <c r="B1363" s="205" t="s">
        <v>5383</v>
      </c>
      <c r="C1363" s="280">
        <v>6.0</v>
      </c>
      <c r="D1363" s="280">
        <v>1.0</v>
      </c>
      <c r="E1363" s="280">
        <v>2.0</v>
      </c>
      <c r="F1363" s="210"/>
      <c r="G1363" s="210"/>
      <c r="H1363" s="210"/>
      <c r="I1363" s="210"/>
      <c r="J1363" s="210"/>
      <c r="K1363" s="210"/>
      <c r="L1363" s="210"/>
      <c r="M1363" s="210"/>
      <c r="N1363" s="210"/>
      <c r="O1363" s="210"/>
      <c r="P1363" s="210"/>
      <c r="Q1363" s="210"/>
      <c r="R1363" s="210"/>
      <c r="S1363" s="210"/>
      <c r="T1363" s="210"/>
      <c r="U1363" s="210"/>
      <c r="V1363" s="210"/>
      <c r="W1363" s="210"/>
      <c r="X1363" s="210"/>
      <c r="Y1363" s="210"/>
    </row>
    <row r="1364">
      <c r="A1364" s="205" t="s">
        <v>638</v>
      </c>
      <c r="B1364" s="205" t="s">
        <v>5385</v>
      </c>
      <c r="C1364" s="280">
        <v>44.0</v>
      </c>
      <c r="D1364" s="280">
        <v>4.0</v>
      </c>
      <c r="E1364" s="280">
        <v>8.0</v>
      </c>
      <c r="F1364" s="210"/>
      <c r="G1364" s="210"/>
      <c r="H1364" s="210"/>
      <c r="I1364" s="210"/>
      <c r="J1364" s="210"/>
      <c r="K1364" s="210"/>
      <c r="L1364" s="210"/>
      <c r="M1364" s="210"/>
      <c r="N1364" s="210"/>
      <c r="O1364" s="210"/>
      <c r="P1364" s="210"/>
      <c r="Q1364" s="210"/>
      <c r="R1364" s="210"/>
      <c r="S1364" s="210"/>
      <c r="T1364" s="210"/>
      <c r="U1364" s="210"/>
      <c r="V1364" s="210"/>
      <c r="W1364" s="210"/>
      <c r="X1364" s="210"/>
      <c r="Y1364" s="210"/>
    </row>
    <row r="1365">
      <c r="A1365" s="205" t="s">
        <v>638</v>
      </c>
      <c r="B1365" s="205" t="s">
        <v>5387</v>
      </c>
      <c r="C1365" s="280">
        <v>12.0</v>
      </c>
      <c r="D1365" s="280">
        <v>1.0</v>
      </c>
      <c r="E1365" s="280">
        <v>2.0</v>
      </c>
      <c r="F1365" s="210"/>
      <c r="G1365" s="210"/>
      <c r="H1365" s="210"/>
      <c r="I1365" s="210"/>
      <c r="J1365" s="210"/>
      <c r="K1365" s="210"/>
      <c r="L1365" s="210"/>
      <c r="M1365" s="210"/>
      <c r="N1365" s="210"/>
      <c r="O1365" s="210"/>
      <c r="P1365" s="210"/>
      <c r="Q1365" s="210"/>
      <c r="R1365" s="210"/>
      <c r="S1365" s="210"/>
      <c r="T1365" s="210"/>
      <c r="U1365" s="210"/>
      <c r="V1365" s="210"/>
      <c r="W1365" s="210"/>
      <c r="X1365" s="210"/>
      <c r="Y1365" s="210"/>
    </row>
    <row r="1366">
      <c r="A1366" s="205" t="s">
        <v>267</v>
      </c>
      <c r="B1366" s="205" t="s">
        <v>5383</v>
      </c>
      <c r="C1366" s="280">
        <v>17.0</v>
      </c>
      <c r="D1366" s="280">
        <v>1.0</v>
      </c>
      <c r="E1366" s="280">
        <v>2.0</v>
      </c>
      <c r="F1366" s="210"/>
      <c r="G1366" s="210"/>
      <c r="H1366" s="210"/>
      <c r="I1366" s="210"/>
      <c r="J1366" s="210"/>
      <c r="K1366" s="210"/>
      <c r="L1366" s="210"/>
      <c r="M1366" s="210"/>
      <c r="N1366" s="210"/>
      <c r="O1366" s="210"/>
      <c r="P1366" s="210"/>
      <c r="Q1366" s="210"/>
      <c r="R1366" s="210"/>
      <c r="S1366" s="210"/>
      <c r="T1366" s="210"/>
      <c r="U1366" s="210"/>
      <c r="V1366" s="210"/>
      <c r="W1366" s="210"/>
      <c r="X1366" s="210"/>
      <c r="Y1366" s="210"/>
    </row>
    <row r="1367">
      <c r="A1367" s="205" t="s">
        <v>267</v>
      </c>
      <c r="B1367" s="205" t="s">
        <v>5385</v>
      </c>
      <c r="C1367" s="280">
        <v>25.0</v>
      </c>
      <c r="D1367" s="280">
        <v>1.0</v>
      </c>
      <c r="E1367" s="280">
        <v>5.0</v>
      </c>
      <c r="F1367" s="210"/>
      <c r="G1367" s="210"/>
      <c r="H1367" s="210"/>
      <c r="I1367" s="210"/>
      <c r="J1367" s="210"/>
      <c r="K1367" s="210"/>
      <c r="L1367" s="210"/>
      <c r="M1367" s="210"/>
      <c r="N1367" s="210"/>
      <c r="O1367" s="210"/>
      <c r="P1367" s="210"/>
      <c r="Q1367" s="210"/>
      <c r="R1367" s="210"/>
      <c r="S1367" s="210"/>
      <c r="T1367" s="210"/>
      <c r="U1367" s="210"/>
      <c r="V1367" s="210"/>
      <c r="W1367" s="210"/>
      <c r="X1367" s="210"/>
      <c r="Y1367" s="210"/>
    </row>
    <row r="1368">
      <c r="A1368" s="205" t="s">
        <v>267</v>
      </c>
      <c r="B1368" s="205" t="s">
        <v>5386</v>
      </c>
      <c r="C1368" s="280">
        <v>41.0</v>
      </c>
      <c r="D1368" s="280">
        <v>1.0</v>
      </c>
      <c r="E1368" s="280">
        <v>9.0</v>
      </c>
      <c r="F1368" s="210"/>
      <c r="G1368" s="210"/>
      <c r="H1368" s="210"/>
      <c r="I1368" s="210"/>
      <c r="J1368" s="210"/>
      <c r="K1368" s="210"/>
      <c r="L1368" s="210"/>
      <c r="M1368" s="210"/>
      <c r="N1368" s="210"/>
      <c r="O1368" s="210"/>
      <c r="P1368" s="210"/>
      <c r="Q1368" s="210"/>
      <c r="R1368" s="210"/>
      <c r="S1368" s="210"/>
      <c r="T1368" s="210"/>
      <c r="U1368" s="210"/>
      <c r="V1368" s="210"/>
      <c r="W1368" s="210"/>
      <c r="X1368" s="210"/>
      <c r="Y1368" s="210"/>
    </row>
    <row r="1369">
      <c r="A1369" s="205" t="s">
        <v>522</v>
      </c>
      <c r="B1369" s="205" t="s">
        <v>5383</v>
      </c>
      <c r="C1369" s="280">
        <v>37.0</v>
      </c>
      <c r="D1369" s="280">
        <v>3.0</v>
      </c>
      <c r="E1369" s="280">
        <v>2.0</v>
      </c>
      <c r="F1369" s="210"/>
      <c r="G1369" s="210"/>
      <c r="H1369" s="210"/>
      <c r="I1369" s="210"/>
      <c r="J1369" s="210"/>
      <c r="K1369" s="210"/>
      <c r="L1369" s="210"/>
      <c r="M1369" s="210"/>
      <c r="N1369" s="210"/>
      <c r="O1369" s="210"/>
      <c r="P1369" s="210"/>
      <c r="Q1369" s="210"/>
      <c r="R1369" s="210"/>
      <c r="S1369" s="210"/>
      <c r="T1369" s="210"/>
      <c r="U1369" s="210"/>
      <c r="V1369" s="210"/>
      <c r="W1369" s="210"/>
      <c r="X1369" s="210"/>
      <c r="Y1369" s="210"/>
    </row>
    <row r="1370">
      <c r="A1370" s="205" t="s">
        <v>522</v>
      </c>
      <c r="B1370" s="205" t="s">
        <v>5384</v>
      </c>
      <c r="C1370" s="280">
        <v>33.0</v>
      </c>
      <c r="D1370" s="280">
        <v>2.0</v>
      </c>
      <c r="E1370" s="280">
        <v>10.0</v>
      </c>
      <c r="F1370" s="210"/>
      <c r="G1370" s="210"/>
      <c r="H1370" s="210"/>
      <c r="I1370" s="210"/>
      <c r="J1370" s="210"/>
      <c r="K1370" s="210"/>
      <c r="L1370" s="210"/>
      <c r="M1370" s="210"/>
      <c r="N1370" s="210"/>
      <c r="O1370" s="210"/>
      <c r="P1370" s="210"/>
      <c r="Q1370" s="210"/>
      <c r="R1370" s="210"/>
      <c r="S1370" s="210"/>
      <c r="T1370" s="210"/>
      <c r="U1370" s="210"/>
      <c r="V1370" s="210"/>
      <c r="W1370" s="210"/>
      <c r="X1370" s="210"/>
      <c r="Y1370" s="210"/>
    </row>
    <row r="1371">
      <c r="A1371" s="205" t="s">
        <v>522</v>
      </c>
      <c r="B1371" s="205" t="s">
        <v>5385</v>
      </c>
      <c r="C1371" s="280">
        <v>109.0</v>
      </c>
      <c r="D1371" s="280">
        <v>3.0</v>
      </c>
      <c r="E1371" s="280">
        <v>18.0</v>
      </c>
      <c r="F1371" s="210"/>
      <c r="G1371" s="210"/>
      <c r="H1371" s="210"/>
      <c r="I1371" s="210"/>
      <c r="J1371" s="210"/>
      <c r="K1371" s="210"/>
      <c r="L1371" s="210"/>
      <c r="M1371" s="210"/>
      <c r="N1371" s="210"/>
      <c r="O1371" s="210"/>
      <c r="P1371" s="210"/>
      <c r="Q1371" s="210"/>
      <c r="R1371" s="210"/>
      <c r="S1371" s="210"/>
      <c r="T1371" s="210"/>
      <c r="U1371" s="210"/>
      <c r="V1371" s="210"/>
      <c r="W1371" s="210"/>
      <c r="X1371" s="210"/>
      <c r="Y1371" s="210"/>
    </row>
    <row r="1372">
      <c r="A1372" s="205" t="s">
        <v>717</v>
      </c>
      <c r="B1372" s="205" t="s">
        <v>5383</v>
      </c>
      <c r="C1372" s="280">
        <v>15.0</v>
      </c>
      <c r="D1372" s="280">
        <v>1.0</v>
      </c>
      <c r="E1372" s="280">
        <v>3.0</v>
      </c>
      <c r="F1372" s="210"/>
      <c r="G1372" s="210"/>
      <c r="H1372" s="210"/>
      <c r="I1372" s="210"/>
      <c r="J1372" s="210"/>
      <c r="K1372" s="210"/>
      <c r="L1372" s="210"/>
      <c r="M1372" s="210"/>
      <c r="N1372" s="210"/>
      <c r="O1372" s="210"/>
      <c r="P1372" s="210"/>
      <c r="Q1372" s="210"/>
      <c r="R1372" s="210"/>
      <c r="S1372" s="210"/>
      <c r="T1372" s="210"/>
      <c r="U1372" s="210"/>
      <c r="V1372" s="210"/>
      <c r="W1372" s="210"/>
      <c r="X1372" s="210"/>
      <c r="Y1372" s="210"/>
    </row>
    <row r="1373">
      <c r="A1373" s="205" t="s">
        <v>717</v>
      </c>
      <c r="B1373" s="205" t="s">
        <v>5384</v>
      </c>
      <c r="C1373" s="280">
        <v>28.0</v>
      </c>
      <c r="D1373" s="280">
        <v>2.0</v>
      </c>
      <c r="E1373" s="280">
        <v>4.0</v>
      </c>
      <c r="F1373" s="210"/>
      <c r="G1373" s="210"/>
      <c r="H1373" s="210"/>
      <c r="I1373" s="210"/>
      <c r="J1373" s="210"/>
      <c r="K1373" s="210"/>
      <c r="L1373" s="210"/>
      <c r="M1373" s="210"/>
      <c r="N1373" s="210"/>
      <c r="O1373" s="210"/>
      <c r="P1373" s="210"/>
      <c r="Q1373" s="210"/>
      <c r="R1373" s="210"/>
      <c r="S1373" s="210"/>
      <c r="T1373" s="210"/>
      <c r="U1373" s="210"/>
      <c r="V1373" s="210"/>
      <c r="W1373" s="210"/>
      <c r="X1373" s="210"/>
      <c r="Y1373" s="210"/>
    </row>
    <row r="1374">
      <c r="A1374" s="205" t="s">
        <v>717</v>
      </c>
      <c r="B1374" s="205" t="s">
        <v>5385</v>
      </c>
      <c r="C1374" s="280">
        <v>10.0</v>
      </c>
      <c r="D1374" s="280">
        <v>1.0</v>
      </c>
      <c r="E1374" s="280">
        <v>2.0</v>
      </c>
      <c r="F1374" s="210"/>
      <c r="G1374" s="210"/>
      <c r="H1374" s="210"/>
      <c r="I1374" s="210"/>
      <c r="J1374" s="210"/>
      <c r="K1374" s="210"/>
      <c r="L1374" s="210"/>
      <c r="M1374" s="210"/>
      <c r="N1374" s="210"/>
      <c r="O1374" s="210"/>
      <c r="P1374" s="210"/>
      <c r="Q1374" s="210"/>
      <c r="R1374" s="210"/>
      <c r="S1374" s="210"/>
      <c r="T1374" s="210"/>
      <c r="U1374" s="210"/>
      <c r="V1374" s="210"/>
      <c r="W1374" s="210"/>
      <c r="X1374" s="210"/>
      <c r="Y1374" s="210"/>
    </row>
    <row r="1375">
      <c r="A1375" s="205" t="s">
        <v>463</v>
      </c>
      <c r="B1375" s="205" t="s">
        <v>5384</v>
      </c>
      <c r="C1375" s="280">
        <v>79.0</v>
      </c>
      <c r="D1375" s="280">
        <v>1.0</v>
      </c>
      <c r="E1375" s="280">
        <v>7.0</v>
      </c>
      <c r="F1375" s="210"/>
      <c r="G1375" s="210"/>
      <c r="H1375" s="210"/>
      <c r="I1375" s="210"/>
      <c r="J1375" s="210"/>
      <c r="K1375" s="210"/>
      <c r="L1375" s="210"/>
      <c r="M1375" s="210"/>
      <c r="N1375" s="210"/>
      <c r="O1375" s="210"/>
      <c r="P1375" s="210"/>
      <c r="Q1375" s="210"/>
      <c r="R1375" s="210"/>
      <c r="S1375" s="210"/>
      <c r="T1375" s="210"/>
      <c r="U1375" s="210"/>
      <c r="V1375" s="210"/>
      <c r="W1375" s="210"/>
      <c r="X1375" s="210"/>
      <c r="Y1375" s="210"/>
    </row>
    <row r="1376">
      <c r="A1376" s="205" t="s">
        <v>754</v>
      </c>
      <c r="B1376" s="205" t="s">
        <v>5385</v>
      </c>
      <c r="C1376" s="280">
        <v>9.0</v>
      </c>
      <c r="D1376" s="280">
        <v>1.0</v>
      </c>
      <c r="E1376" s="280">
        <v>2.0</v>
      </c>
      <c r="F1376" s="210"/>
      <c r="G1376" s="210"/>
      <c r="H1376" s="210"/>
      <c r="I1376" s="210"/>
      <c r="J1376" s="210"/>
      <c r="K1376" s="210"/>
      <c r="L1376" s="210"/>
      <c r="M1376" s="210"/>
      <c r="N1376" s="210"/>
      <c r="O1376" s="210"/>
      <c r="P1376" s="210"/>
      <c r="Q1376" s="210"/>
      <c r="R1376" s="210"/>
      <c r="S1376" s="210"/>
      <c r="T1376" s="210"/>
      <c r="U1376" s="210"/>
      <c r="V1376" s="210"/>
      <c r="W1376" s="210"/>
      <c r="X1376" s="210"/>
      <c r="Y1376" s="210"/>
    </row>
    <row r="1377">
      <c r="A1377" s="205" t="s">
        <v>754</v>
      </c>
      <c r="B1377" s="205" t="s">
        <v>5386</v>
      </c>
      <c r="C1377" s="280">
        <v>11.0</v>
      </c>
      <c r="D1377" s="280">
        <v>1.0</v>
      </c>
      <c r="E1377" s="280">
        <v>2.0</v>
      </c>
      <c r="F1377" s="210"/>
      <c r="G1377" s="210"/>
      <c r="H1377" s="210"/>
      <c r="I1377" s="210"/>
      <c r="J1377" s="210"/>
      <c r="K1377" s="210"/>
      <c r="L1377" s="210"/>
      <c r="M1377" s="210"/>
      <c r="N1377" s="210"/>
      <c r="O1377" s="210"/>
      <c r="P1377" s="210"/>
      <c r="Q1377" s="210"/>
      <c r="R1377" s="210"/>
      <c r="S1377" s="210"/>
      <c r="T1377" s="210"/>
      <c r="U1377" s="210"/>
      <c r="V1377" s="210"/>
      <c r="W1377" s="210"/>
      <c r="X1377" s="210"/>
      <c r="Y1377" s="210"/>
    </row>
    <row r="1378">
      <c r="A1378" s="205" t="s">
        <v>754</v>
      </c>
      <c r="B1378" s="205" t="s">
        <v>5392</v>
      </c>
      <c r="C1378" s="280">
        <v>22.0</v>
      </c>
      <c r="D1378" s="280">
        <v>1.0</v>
      </c>
      <c r="E1378" s="280">
        <v>4.0</v>
      </c>
      <c r="F1378" s="210"/>
      <c r="G1378" s="210"/>
      <c r="H1378" s="210"/>
      <c r="I1378" s="210"/>
      <c r="J1378" s="210"/>
      <c r="K1378" s="210"/>
      <c r="L1378" s="210"/>
      <c r="M1378" s="210"/>
      <c r="N1378" s="210"/>
      <c r="O1378" s="210"/>
      <c r="P1378" s="210"/>
      <c r="Q1378" s="210"/>
      <c r="R1378" s="210"/>
      <c r="S1378" s="210"/>
      <c r="T1378" s="210"/>
      <c r="U1378" s="210"/>
      <c r="V1378" s="210"/>
      <c r="W1378" s="210"/>
      <c r="X1378" s="210"/>
      <c r="Y1378" s="210"/>
    </row>
    <row r="1379">
      <c r="A1379" s="205" t="s">
        <v>754</v>
      </c>
      <c r="B1379" s="205" t="s">
        <v>5390</v>
      </c>
      <c r="C1379" s="280">
        <v>17.0</v>
      </c>
      <c r="D1379" s="280">
        <v>2.0</v>
      </c>
      <c r="E1379" s="280">
        <v>3.0</v>
      </c>
      <c r="F1379" s="210"/>
      <c r="G1379" s="210"/>
      <c r="H1379" s="210"/>
      <c r="I1379" s="210"/>
      <c r="J1379" s="210"/>
      <c r="K1379" s="210"/>
      <c r="L1379" s="210"/>
      <c r="M1379" s="210"/>
      <c r="N1379" s="210"/>
      <c r="O1379" s="210"/>
      <c r="P1379" s="210"/>
      <c r="Q1379" s="210"/>
      <c r="R1379" s="210"/>
      <c r="S1379" s="210"/>
      <c r="T1379" s="210"/>
      <c r="U1379" s="210"/>
      <c r="V1379" s="210"/>
      <c r="W1379" s="210"/>
      <c r="X1379" s="210"/>
      <c r="Y1379" s="210"/>
    </row>
    <row r="1380">
      <c r="A1380" s="205" t="s">
        <v>664</v>
      </c>
      <c r="B1380" s="205" t="s">
        <v>5383</v>
      </c>
      <c r="C1380" s="280">
        <v>53.0</v>
      </c>
      <c r="D1380" s="280">
        <v>1.0</v>
      </c>
      <c r="E1380" s="280">
        <v>8.0</v>
      </c>
      <c r="F1380" s="210"/>
      <c r="G1380" s="210"/>
      <c r="H1380" s="210"/>
      <c r="I1380" s="210"/>
      <c r="J1380" s="210"/>
      <c r="K1380" s="210"/>
      <c r="L1380" s="210"/>
      <c r="M1380" s="210"/>
      <c r="N1380" s="210"/>
      <c r="O1380" s="210"/>
      <c r="P1380" s="210"/>
      <c r="Q1380" s="210"/>
      <c r="R1380" s="210"/>
      <c r="S1380" s="210"/>
      <c r="T1380" s="210"/>
      <c r="U1380" s="210"/>
      <c r="V1380" s="210"/>
      <c r="W1380" s="210"/>
      <c r="X1380" s="210"/>
      <c r="Y1380" s="210"/>
    </row>
    <row r="1381">
      <c r="A1381" s="205" t="s">
        <v>664</v>
      </c>
      <c r="B1381" s="205" t="s">
        <v>5384</v>
      </c>
      <c r="C1381" s="280">
        <v>8.0</v>
      </c>
      <c r="D1381" s="280">
        <v>1.0</v>
      </c>
      <c r="E1381" s="280">
        <v>2.0</v>
      </c>
      <c r="F1381" s="210"/>
      <c r="G1381" s="210"/>
      <c r="H1381" s="210"/>
      <c r="I1381" s="210"/>
      <c r="J1381" s="210"/>
      <c r="K1381" s="210"/>
      <c r="L1381" s="210"/>
      <c r="M1381" s="210"/>
      <c r="N1381" s="210"/>
      <c r="O1381" s="210"/>
      <c r="P1381" s="210"/>
      <c r="Q1381" s="210"/>
      <c r="R1381" s="210"/>
      <c r="S1381" s="210"/>
      <c r="T1381" s="210"/>
      <c r="U1381" s="210"/>
      <c r="V1381" s="210"/>
      <c r="W1381" s="210"/>
      <c r="X1381" s="210"/>
      <c r="Y1381" s="210"/>
    </row>
    <row r="1382">
      <c r="A1382" s="205" t="s">
        <v>664</v>
      </c>
      <c r="B1382" s="205" t="s">
        <v>5385</v>
      </c>
      <c r="C1382" s="280">
        <v>91.0</v>
      </c>
      <c r="D1382" s="280">
        <v>5.0</v>
      </c>
      <c r="E1382" s="280">
        <v>19.0</v>
      </c>
      <c r="F1382" s="210"/>
      <c r="G1382" s="210"/>
      <c r="H1382" s="210"/>
      <c r="I1382" s="210"/>
      <c r="J1382" s="210"/>
      <c r="K1382" s="210"/>
      <c r="L1382" s="210"/>
      <c r="M1382" s="210"/>
      <c r="N1382" s="210"/>
      <c r="O1382" s="210"/>
      <c r="P1382" s="210"/>
      <c r="Q1382" s="210"/>
      <c r="R1382" s="210"/>
      <c r="S1382" s="210"/>
      <c r="T1382" s="210"/>
      <c r="U1382" s="210"/>
      <c r="V1382" s="210"/>
      <c r="W1382" s="210"/>
      <c r="X1382" s="210"/>
      <c r="Y1382" s="210"/>
    </row>
    <row r="1383">
      <c r="A1383" s="205" t="s">
        <v>664</v>
      </c>
      <c r="B1383" s="205" t="s">
        <v>5386</v>
      </c>
      <c r="C1383" s="280">
        <v>4.0</v>
      </c>
      <c r="D1383" s="280">
        <v>1.0</v>
      </c>
      <c r="E1383" s="280">
        <v>1.0</v>
      </c>
      <c r="F1383" s="210"/>
      <c r="G1383" s="210"/>
      <c r="H1383" s="210"/>
      <c r="I1383" s="210"/>
      <c r="J1383" s="210"/>
      <c r="K1383" s="210"/>
      <c r="L1383" s="210"/>
      <c r="M1383" s="210"/>
      <c r="N1383" s="210"/>
      <c r="O1383" s="210"/>
      <c r="P1383" s="210"/>
      <c r="Q1383" s="210"/>
      <c r="R1383" s="210"/>
      <c r="S1383" s="210"/>
      <c r="T1383" s="210"/>
      <c r="U1383" s="210"/>
      <c r="V1383" s="210"/>
      <c r="W1383" s="210"/>
      <c r="X1383" s="210"/>
      <c r="Y1383" s="210"/>
    </row>
    <row r="1384">
      <c r="A1384" s="205" t="s">
        <v>664</v>
      </c>
      <c r="B1384" s="205" t="s">
        <v>5387</v>
      </c>
      <c r="C1384" s="280">
        <v>7.0</v>
      </c>
      <c r="D1384" s="280">
        <v>1.0</v>
      </c>
      <c r="E1384" s="280">
        <v>2.0</v>
      </c>
      <c r="F1384" s="210"/>
      <c r="G1384" s="210"/>
      <c r="H1384" s="210"/>
      <c r="I1384" s="210"/>
      <c r="J1384" s="210"/>
      <c r="K1384" s="210"/>
      <c r="L1384" s="210"/>
      <c r="M1384" s="210"/>
      <c r="N1384" s="210"/>
      <c r="O1384" s="210"/>
      <c r="P1384" s="210"/>
      <c r="Q1384" s="210"/>
      <c r="R1384" s="210"/>
      <c r="S1384" s="210"/>
      <c r="T1384" s="210"/>
      <c r="U1384" s="210"/>
      <c r="V1384" s="210"/>
      <c r="W1384" s="210"/>
      <c r="X1384" s="210"/>
      <c r="Y1384" s="210"/>
    </row>
    <row r="1385">
      <c r="A1385" s="205" t="s">
        <v>420</v>
      </c>
      <c r="B1385" s="205" t="s">
        <v>5384</v>
      </c>
      <c r="C1385" s="280">
        <v>43.0</v>
      </c>
      <c r="D1385" s="280">
        <v>2.0</v>
      </c>
      <c r="E1385" s="280">
        <v>6.0</v>
      </c>
      <c r="F1385" s="210"/>
      <c r="G1385" s="210"/>
      <c r="H1385" s="210"/>
      <c r="I1385" s="210"/>
      <c r="J1385" s="210"/>
      <c r="K1385" s="210"/>
      <c r="L1385" s="210"/>
      <c r="M1385" s="210"/>
      <c r="N1385" s="210"/>
      <c r="O1385" s="210"/>
      <c r="P1385" s="210"/>
      <c r="Q1385" s="210"/>
      <c r="R1385" s="210"/>
      <c r="S1385" s="210"/>
      <c r="T1385" s="210"/>
      <c r="U1385" s="210"/>
      <c r="V1385" s="210"/>
      <c r="W1385" s="210"/>
      <c r="X1385" s="210"/>
      <c r="Y1385" s="210"/>
    </row>
    <row r="1386">
      <c r="A1386" s="205" t="s">
        <v>420</v>
      </c>
      <c r="B1386" s="205" t="s">
        <v>5385</v>
      </c>
      <c r="C1386" s="280">
        <v>10.0</v>
      </c>
      <c r="D1386" s="280">
        <v>1.0</v>
      </c>
      <c r="E1386" s="280">
        <v>2.0</v>
      </c>
      <c r="F1386" s="210"/>
      <c r="G1386" s="210"/>
      <c r="H1386" s="210"/>
      <c r="I1386" s="210"/>
      <c r="J1386" s="210"/>
      <c r="K1386" s="210"/>
      <c r="L1386" s="210"/>
      <c r="M1386" s="210"/>
      <c r="N1386" s="210"/>
      <c r="O1386" s="210"/>
      <c r="P1386" s="210"/>
      <c r="Q1386" s="210"/>
      <c r="R1386" s="210"/>
      <c r="S1386" s="210"/>
      <c r="T1386" s="210"/>
      <c r="U1386" s="210"/>
      <c r="V1386" s="210"/>
      <c r="W1386" s="210"/>
      <c r="X1386" s="210"/>
      <c r="Y1386" s="210"/>
    </row>
    <row r="1387">
      <c r="A1387" s="205" t="s">
        <v>420</v>
      </c>
      <c r="B1387" s="205" t="s">
        <v>5386</v>
      </c>
      <c r="C1387" s="280">
        <v>15.0</v>
      </c>
      <c r="D1387" s="280">
        <v>2.0</v>
      </c>
      <c r="E1387" s="280">
        <v>3.0</v>
      </c>
      <c r="F1387" s="210"/>
      <c r="G1387" s="210"/>
      <c r="H1387" s="210"/>
      <c r="I1387" s="210"/>
      <c r="J1387" s="210"/>
      <c r="K1387" s="210"/>
      <c r="L1387" s="210"/>
      <c r="M1387" s="210"/>
      <c r="N1387" s="210"/>
      <c r="O1387" s="210"/>
      <c r="P1387" s="210"/>
      <c r="Q1387" s="210"/>
      <c r="R1387" s="210"/>
      <c r="S1387" s="210"/>
      <c r="T1387" s="210"/>
      <c r="U1387" s="210"/>
      <c r="V1387" s="210"/>
      <c r="W1387" s="210"/>
      <c r="X1387" s="210"/>
      <c r="Y1387" s="210"/>
    </row>
    <row r="1388">
      <c r="A1388" s="205" t="s">
        <v>440</v>
      </c>
      <c r="B1388" s="205" t="s">
        <v>5383</v>
      </c>
      <c r="C1388" s="280">
        <v>4.0</v>
      </c>
      <c r="D1388" s="280">
        <v>1.0</v>
      </c>
      <c r="E1388" s="280">
        <v>0.0</v>
      </c>
      <c r="F1388" s="210"/>
      <c r="G1388" s="210"/>
      <c r="H1388" s="210"/>
      <c r="I1388" s="210"/>
      <c r="J1388" s="210"/>
      <c r="K1388" s="210"/>
      <c r="L1388" s="210"/>
      <c r="M1388" s="210"/>
      <c r="N1388" s="210"/>
      <c r="O1388" s="210"/>
      <c r="P1388" s="210"/>
      <c r="Q1388" s="210"/>
      <c r="R1388" s="210"/>
      <c r="S1388" s="210"/>
      <c r="T1388" s="210"/>
      <c r="U1388" s="210"/>
      <c r="V1388" s="210"/>
      <c r="W1388" s="210"/>
      <c r="X1388" s="210"/>
      <c r="Y1388" s="210"/>
    </row>
    <row r="1389">
      <c r="A1389" s="205" t="s">
        <v>440</v>
      </c>
      <c r="B1389" s="205" t="s">
        <v>5384</v>
      </c>
      <c r="C1389" s="280">
        <v>38.0</v>
      </c>
      <c r="D1389" s="280">
        <v>2.0</v>
      </c>
      <c r="E1389" s="280">
        <v>5.0</v>
      </c>
      <c r="F1389" s="210"/>
      <c r="G1389" s="210"/>
      <c r="H1389" s="210"/>
      <c r="I1389" s="210"/>
      <c r="J1389" s="210"/>
      <c r="K1389" s="210"/>
      <c r="L1389" s="210"/>
      <c r="M1389" s="210"/>
      <c r="N1389" s="210"/>
      <c r="O1389" s="210"/>
      <c r="P1389" s="210"/>
      <c r="Q1389" s="210"/>
      <c r="R1389" s="210"/>
      <c r="S1389" s="210"/>
      <c r="T1389" s="210"/>
      <c r="U1389" s="210"/>
      <c r="V1389" s="210"/>
      <c r="W1389" s="210"/>
      <c r="X1389" s="210"/>
      <c r="Y1389" s="210"/>
    </row>
    <row r="1390">
      <c r="A1390" s="205" t="s">
        <v>440</v>
      </c>
      <c r="B1390" s="205" t="s">
        <v>5385</v>
      </c>
      <c r="C1390" s="280">
        <v>9.0</v>
      </c>
      <c r="D1390" s="280">
        <v>1.0</v>
      </c>
      <c r="E1390" s="280">
        <v>2.0</v>
      </c>
      <c r="F1390" s="210"/>
      <c r="G1390" s="210"/>
      <c r="H1390" s="210"/>
      <c r="I1390" s="210"/>
      <c r="J1390" s="210"/>
      <c r="K1390" s="210"/>
      <c r="L1390" s="210"/>
      <c r="M1390" s="210"/>
      <c r="N1390" s="210"/>
      <c r="O1390" s="210"/>
      <c r="P1390" s="210"/>
      <c r="Q1390" s="210"/>
      <c r="R1390" s="210"/>
      <c r="S1390" s="210"/>
      <c r="T1390" s="210"/>
      <c r="U1390" s="210"/>
      <c r="V1390" s="210"/>
      <c r="W1390" s="210"/>
      <c r="X1390" s="210"/>
      <c r="Y1390" s="210"/>
    </row>
    <row r="1391">
      <c r="A1391" s="205" t="s">
        <v>440</v>
      </c>
      <c r="B1391" s="205" t="s">
        <v>5386</v>
      </c>
      <c r="C1391" s="280">
        <v>5.0</v>
      </c>
      <c r="D1391" s="280">
        <v>1.0</v>
      </c>
      <c r="E1391" s="280">
        <v>1.0</v>
      </c>
      <c r="F1391" s="210"/>
      <c r="G1391" s="210"/>
      <c r="H1391" s="210"/>
      <c r="I1391" s="210"/>
      <c r="J1391" s="210"/>
      <c r="K1391" s="210"/>
      <c r="L1391" s="210"/>
      <c r="M1391" s="210"/>
      <c r="N1391" s="210"/>
      <c r="O1391" s="210"/>
      <c r="P1391" s="210"/>
      <c r="Q1391" s="210"/>
      <c r="R1391" s="210"/>
      <c r="S1391" s="210"/>
      <c r="T1391" s="210"/>
      <c r="U1391" s="210"/>
      <c r="V1391" s="210"/>
      <c r="W1391" s="210"/>
      <c r="X1391" s="210"/>
      <c r="Y1391" s="210"/>
    </row>
    <row r="1392">
      <c r="A1392" s="205" t="s">
        <v>442</v>
      </c>
      <c r="B1392" s="205" t="s">
        <v>5384</v>
      </c>
      <c r="C1392" s="280">
        <v>24.0</v>
      </c>
      <c r="D1392" s="280">
        <v>1.0</v>
      </c>
      <c r="E1392" s="280">
        <v>4.0</v>
      </c>
      <c r="F1392" s="210"/>
      <c r="G1392" s="210"/>
      <c r="H1392" s="210"/>
      <c r="I1392" s="210"/>
      <c r="J1392" s="210"/>
      <c r="K1392" s="210"/>
      <c r="L1392" s="210"/>
      <c r="M1392" s="210"/>
      <c r="N1392" s="210"/>
      <c r="O1392" s="210"/>
      <c r="P1392" s="210"/>
      <c r="Q1392" s="210"/>
      <c r="R1392" s="210"/>
      <c r="S1392" s="210"/>
      <c r="T1392" s="210"/>
      <c r="U1392" s="210"/>
      <c r="V1392" s="210"/>
      <c r="W1392" s="210"/>
      <c r="X1392" s="210"/>
      <c r="Y1392" s="210"/>
    </row>
    <row r="1393">
      <c r="A1393" s="205" t="s">
        <v>442</v>
      </c>
      <c r="B1393" s="205" t="s">
        <v>5385</v>
      </c>
      <c r="C1393" s="280">
        <v>70.0</v>
      </c>
      <c r="D1393" s="280">
        <v>3.0</v>
      </c>
      <c r="E1393" s="280">
        <v>9.0</v>
      </c>
      <c r="F1393" s="210"/>
      <c r="G1393" s="210"/>
      <c r="H1393" s="210"/>
      <c r="I1393" s="210"/>
      <c r="J1393" s="210"/>
      <c r="K1393" s="210"/>
      <c r="L1393" s="210"/>
      <c r="M1393" s="210"/>
      <c r="N1393" s="210"/>
      <c r="O1393" s="210"/>
      <c r="P1393" s="210"/>
      <c r="Q1393" s="210"/>
      <c r="R1393" s="210"/>
      <c r="S1393" s="210"/>
      <c r="T1393" s="210"/>
      <c r="U1393" s="210"/>
      <c r="V1393" s="210"/>
      <c r="W1393" s="210"/>
      <c r="X1393" s="210"/>
      <c r="Y1393" s="210"/>
    </row>
    <row r="1394">
      <c r="A1394" s="205" t="s">
        <v>442</v>
      </c>
      <c r="B1394" s="205" t="s">
        <v>5386</v>
      </c>
      <c r="C1394" s="280">
        <v>67.0</v>
      </c>
      <c r="D1394" s="280">
        <v>1.0</v>
      </c>
      <c r="E1394" s="280">
        <v>0.0</v>
      </c>
      <c r="F1394" s="210"/>
      <c r="G1394" s="210"/>
      <c r="H1394" s="210"/>
      <c r="I1394" s="210"/>
      <c r="J1394" s="210"/>
      <c r="K1394" s="210"/>
      <c r="L1394" s="210"/>
      <c r="M1394" s="210"/>
      <c r="N1394" s="210"/>
      <c r="O1394" s="210"/>
      <c r="P1394" s="210"/>
      <c r="Q1394" s="210"/>
      <c r="R1394" s="210"/>
      <c r="S1394" s="210"/>
      <c r="T1394" s="210"/>
      <c r="U1394" s="210"/>
      <c r="V1394" s="210"/>
      <c r="W1394" s="210"/>
      <c r="X1394" s="210"/>
      <c r="Y1394" s="210"/>
    </row>
    <row r="1395">
      <c r="A1395" s="205" t="s">
        <v>442</v>
      </c>
      <c r="B1395" s="205" t="s">
        <v>5387</v>
      </c>
      <c r="C1395" s="280">
        <v>7.0</v>
      </c>
      <c r="D1395" s="280">
        <v>1.0</v>
      </c>
      <c r="E1395" s="280">
        <v>0.0</v>
      </c>
      <c r="F1395" s="210"/>
      <c r="G1395" s="210"/>
      <c r="H1395" s="210"/>
      <c r="I1395" s="210"/>
      <c r="J1395" s="210"/>
      <c r="K1395" s="210"/>
      <c r="L1395" s="210"/>
      <c r="M1395" s="210"/>
      <c r="N1395" s="210"/>
      <c r="O1395" s="210"/>
      <c r="P1395" s="210"/>
      <c r="Q1395" s="210"/>
      <c r="R1395" s="210"/>
      <c r="S1395" s="210"/>
      <c r="T1395" s="210"/>
      <c r="U1395" s="210"/>
      <c r="V1395" s="210"/>
      <c r="W1395" s="210"/>
      <c r="X1395" s="210"/>
      <c r="Y1395" s="210"/>
    </row>
    <row r="1396">
      <c r="A1396" s="205" t="s">
        <v>286</v>
      </c>
      <c r="B1396" s="205" t="s">
        <v>5386</v>
      </c>
      <c r="C1396" s="280">
        <v>22.0</v>
      </c>
      <c r="D1396" s="280">
        <v>2.0</v>
      </c>
      <c r="E1396" s="280">
        <v>3.0</v>
      </c>
      <c r="F1396" s="210"/>
      <c r="G1396" s="210"/>
      <c r="H1396" s="210"/>
      <c r="I1396" s="210"/>
      <c r="J1396" s="210"/>
      <c r="K1396" s="210"/>
      <c r="L1396" s="210"/>
      <c r="M1396" s="210"/>
      <c r="N1396" s="210"/>
      <c r="O1396" s="210"/>
      <c r="P1396" s="210"/>
      <c r="Q1396" s="210"/>
      <c r="R1396" s="210"/>
      <c r="S1396" s="210"/>
      <c r="T1396" s="210"/>
      <c r="U1396" s="210"/>
      <c r="V1396" s="210"/>
      <c r="W1396" s="210"/>
      <c r="X1396" s="210"/>
      <c r="Y1396" s="210"/>
    </row>
    <row r="1397">
      <c r="A1397" s="205" t="s">
        <v>286</v>
      </c>
      <c r="B1397" s="205" t="s">
        <v>5387</v>
      </c>
      <c r="C1397" s="280">
        <v>40.0</v>
      </c>
      <c r="D1397" s="280">
        <v>1.0</v>
      </c>
      <c r="E1397" s="280">
        <v>7.0</v>
      </c>
      <c r="F1397" s="210"/>
      <c r="G1397" s="210"/>
      <c r="H1397" s="210"/>
      <c r="I1397" s="210"/>
      <c r="J1397" s="210"/>
      <c r="K1397" s="210"/>
      <c r="L1397" s="210"/>
      <c r="M1397" s="210"/>
      <c r="N1397" s="210"/>
      <c r="O1397" s="210"/>
      <c r="P1397" s="210"/>
      <c r="Q1397" s="210"/>
      <c r="R1397" s="210"/>
      <c r="S1397" s="210"/>
      <c r="T1397" s="210"/>
      <c r="U1397" s="210"/>
      <c r="V1397" s="210"/>
      <c r="W1397" s="210"/>
      <c r="X1397" s="210"/>
      <c r="Y1397" s="210"/>
    </row>
    <row r="1398">
      <c r="A1398" s="205" t="s">
        <v>576</v>
      </c>
      <c r="B1398" s="205" t="s">
        <v>5384</v>
      </c>
      <c r="C1398" s="280">
        <v>5.0</v>
      </c>
      <c r="D1398" s="280">
        <v>1.0</v>
      </c>
      <c r="E1398" s="280">
        <v>1.0</v>
      </c>
      <c r="F1398" s="210"/>
      <c r="G1398" s="210"/>
      <c r="H1398" s="210"/>
      <c r="I1398" s="210"/>
      <c r="J1398" s="210"/>
      <c r="K1398" s="210"/>
      <c r="L1398" s="210"/>
      <c r="M1398" s="210"/>
      <c r="N1398" s="210"/>
      <c r="O1398" s="210"/>
      <c r="P1398" s="210"/>
      <c r="Q1398" s="210"/>
      <c r="R1398" s="210"/>
      <c r="S1398" s="210"/>
      <c r="T1398" s="210"/>
      <c r="U1398" s="210"/>
      <c r="V1398" s="210"/>
      <c r="W1398" s="210"/>
      <c r="X1398" s="210"/>
      <c r="Y1398" s="210"/>
    </row>
    <row r="1399">
      <c r="A1399" s="205" t="s">
        <v>528</v>
      </c>
      <c r="B1399" s="205" t="s">
        <v>5383</v>
      </c>
      <c r="C1399" s="280">
        <v>18.0</v>
      </c>
      <c r="D1399" s="280">
        <v>1.0</v>
      </c>
      <c r="E1399" s="280">
        <v>2.0</v>
      </c>
      <c r="F1399" s="210"/>
      <c r="G1399" s="210"/>
      <c r="H1399" s="210"/>
      <c r="I1399" s="210"/>
      <c r="J1399" s="210"/>
      <c r="K1399" s="210"/>
      <c r="L1399" s="210"/>
      <c r="M1399" s="210"/>
      <c r="N1399" s="210"/>
      <c r="O1399" s="210"/>
      <c r="P1399" s="210"/>
      <c r="Q1399" s="210"/>
      <c r="R1399" s="210"/>
      <c r="S1399" s="210"/>
      <c r="T1399" s="210"/>
      <c r="U1399" s="210"/>
      <c r="V1399" s="210"/>
      <c r="W1399" s="210"/>
      <c r="X1399" s="210"/>
      <c r="Y1399" s="210"/>
    </row>
    <row r="1400">
      <c r="A1400" s="205" t="s">
        <v>528</v>
      </c>
      <c r="B1400" s="205" t="s">
        <v>5384</v>
      </c>
      <c r="C1400" s="280">
        <v>7.0</v>
      </c>
      <c r="D1400" s="280">
        <v>1.0</v>
      </c>
      <c r="E1400" s="280">
        <v>2.0</v>
      </c>
      <c r="F1400" s="210"/>
      <c r="G1400" s="210"/>
      <c r="H1400" s="210"/>
      <c r="I1400" s="210"/>
      <c r="J1400" s="210"/>
      <c r="K1400" s="210"/>
      <c r="L1400" s="210"/>
      <c r="M1400" s="210"/>
      <c r="N1400" s="210"/>
      <c r="O1400" s="210"/>
      <c r="P1400" s="210"/>
      <c r="Q1400" s="210"/>
      <c r="R1400" s="210"/>
      <c r="S1400" s="210"/>
      <c r="T1400" s="210"/>
      <c r="U1400" s="210"/>
      <c r="V1400" s="210"/>
      <c r="W1400" s="210"/>
      <c r="X1400" s="210"/>
      <c r="Y1400" s="210"/>
    </row>
    <row r="1401">
      <c r="A1401" s="205" t="s">
        <v>528</v>
      </c>
      <c r="B1401" s="205" t="s">
        <v>5385</v>
      </c>
      <c r="C1401" s="280">
        <v>13.0</v>
      </c>
      <c r="D1401" s="280">
        <v>1.0</v>
      </c>
      <c r="E1401" s="280">
        <v>2.0</v>
      </c>
      <c r="F1401" s="210"/>
      <c r="G1401" s="210"/>
      <c r="H1401" s="210"/>
      <c r="I1401" s="210"/>
      <c r="J1401" s="210"/>
      <c r="K1401" s="210"/>
      <c r="L1401" s="210"/>
      <c r="M1401" s="210"/>
      <c r="N1401" s="210"/>
      <c r="O1401" s="210"/>
      <c r="P1401" s="210"/>
      <c r="Q1401" s="210"/>
      <c r="R1401" s="210"/>
      <c r="S1401" s="210"/>
      <c r="T1401" s="210"/>
      <c r="U1401" s="210"/>
      <c r="V1401" s="210"/>
      <c r="W1401" s="210"/>
      <c r="X1401" s="210"/>
      <c r="Y1401" s="210"/>
    </row>
    <row r="1402">
      <c r="A1402" s="205" t="s">
        <v>528</v>
      </c>
      <c r="B1402" s="205" t="s">
        <v>5391</v>
      </c>
      <c r="C1402" s="280">
        <v>17.0</v>
      </c>
      <c r="D1402" s="280">
        <v>1.0</v>
      </c>
      <c r="E1402" s="280">
        <v>2.0</v>
      </c>
      <c r="F1402" s="210"/>
      <c r="G1402" s="210"/>
      <c r="H1402" s="210"/>
      <c r="I1402" s="210"/>
      <c r="J1402" s="210"/>
      <c r="K1402" s="210"/>
      <c r="L1402" s="210"/>
      <c r="M1402" s="210"/>
      <c r="N1402" s="210"/>
      <c r="O1402" s="210"/>
      <c r="P1402" s="210"/>
      <c r="Q1402" s="210"/>
      <c r="R1402" s="210"/>
      <c r="S1402" s="210"/>
      <c r="T1402" s="210"/>
      <c r="U1402" s="210"/>
      <c r="V1402" s="210"/>
      <c r="W1402" s="210"/>
      <c r="X1402" s="210"/>
      <c r="Y1402" s="210"/>
    </row>
    <row r="1403">
      <c r="A1403" s="205" t="s">
        <v>544</v>
      </c>
      <c r="B1403" s="205" t="s">
        <v>5383</v>
      </c>
      <c r="C1403" s="280">
        <v>153.0</v>
      </c>
      <c r="D1403" s="280">
        <v>1.0</v>
      </c>
      <c r="E1403" s="280">
        <v>19.0</v>
      </c>
      <c r="F1403" s="210"/>
      <c r="G1403" s="210"/>
      <c r="H1403" s="210"/>
      <c r="I1403" s="210"/>
      <c r="J1403" s="210"/>
      <c r="K1403" s="210"/>
      <c r="L1403" s="210"/>
      <c r="M1403" s="210"/>
      <c r="N1403" s="210"/>
      <c r="O1403" s="210"/>
      <c r="P1403" s="210"/>
      <c r="Q1403" s="210"/>
      <c r="R1403" s="210"/>
      <c r="S1403" s="210"/>
      <c r="T1403" s="210"/>
      <c r="U1403" s="210"/>
      <c r="V1403" s="210"/>
      <c r="W1403" s="210"/>
      <c r="X1403" s="210"/>
      <c r="Y1403" s="210"/>
    </row>
    <row r="1404">
      <c r="A1404" s="205" t="s">
        <v>544</v>
      </c>
      <c r="B1404" s="205" t="s">
        <v>5384</v>
      </c>
      <c r="C1404" s="280">
        <v>138.0</v>
      </c>
      <c r="D1404" s="280">
        <v>2.0</v>
      </c>
      <c r="E1404" s="280">
        <v>16.0</v>
      </c>
      <c r="F1404" s="210"/>
      <c r="G1404" s="210"/>
      <c r="H1404" s="210"/>
      <c r="I1404" s="210"/>
      <c r="J1404" s="210"/>
      <c r="K1404" s="210"/>
      <c r="L1404" s="210"/>
      <c r="M1404" s="210"/>
      <c r="N1404" s="210"/>
      <c r="O1404" s="210"/>
      <c r="P1404" s="210"/>
      <c r="Q1404" s="210"/>
      <c r="R1404" s="210"/>
      <c r="S1404" s="210"/>
      <c r="T1404" s="210"/>
      <c r="U1404" s="210"/>
      <c r="V1404" s="210"/>
      <c r="W1404" s="210"/>
      <c r="X1404" s="210"/>
      <c r="Y1404" s="210"/>
    </row>
    <row r="1405">
      <c r="A1405" s="205" t="s">
        <v>544</v>
      </c>
      <c r="B1405" s="205" t="s">
        <v>5387</v>
      </c>
      <c r="C1405" s="280">
        <v>12.0</v>
      </c>
      <c r="D1405" s="280">
        <v>1.0</v>
      </c>
      <c r="E1405" s="280">
        <v>2.0</v>
      </c>
      <c r="F1405" s="210"/>
      <c r="G1405" s="210"/>
      <c r="H1405" s="210"/>
      <c r="I1405" s="210"/>
      <c r="J1405" s="210"/>
      <c r="K1405" s="210"/>
      <c r="L1405" s="210"/>
      <c r="M1405" s="210"/>
      <c r="N1405" s="210"/>
      <c r="O1405" s="210"/>
      <c r="P1405" s="210"/>
      <c r="Q1405" s="210"/>
      <c r="R1405" s="210"/>
      <c r="S1405" s="210"/>
      <c r="T1405" s="210"/>
      <c r="U1405" s="210"/>
      <c r="V1405" s="210"/>
      <c r="W1405" s="210"/>
      <c r="X1405" s="210"/>
      <c r="Y1405" s="210"/>
    </row>
    <row r="1406">
      <c r="A1406" s="205" t="s">
        <v>813</v>
      </c>
      <c r="B1406" s="205" t="s">
        <v>5384</v>
      </c>
      <c r="C1406" s="280">
        <v>6.0</v>
      </c>
      <c r="D1406" s="280">
        <v>1.0</v>
      </c>
      <c r="E1406" s="280">
        <v>1.0</v>
      </c>
      <c r="F1406" s="210"/>
      <c r="G1406" s="210"/>
      <c r="H1406" s="210"/>
      <c r="I1406" s="210"/>
      <c r="J1406" s="210"/>
      <c r="K1406" s="210"/>
      <c r="L1406" s="210"/>
      <c r="M1406" s="210"/>
      <c r="N1406" s="210"/>
      <c r="O1406" s="210"/>
      <c r="P1406" s="210"/>
      <c r="Q1406" s="210"/>
      <c r="R1406" s="210"/>
      <c r="S1406" s="210"/>
      <c r="T1406" s="210"/>
      <c r="U1406" s="210"/>
      <c r="V1406" s="210"/>
      <c r="W1406" s="210"/>
      <c r="X1406" s="210"/>
      <c r="Y1406" s="210"/>
    </row>
    <row r="1407">
      <c r="A1407" s="205" t="s">
        <v>682</v>
      </c>
      <c r="B1407" s="205" t="s">
        <v>5385</v>
      </c>
      <c r="C1407" s="280">
        <v>15.0</v>
      </c>
      <c r="D1407" s="280">
        <v>2.0</v>
      </c>
      <c r="E1407" s="280">
        <v>2.0</v>
      </c>
      <c r="F1407" s="210"/>
      <c r="G1407" s="210"/>
      <c r="H1407" s="210"/>
      <c r="I1407" s="210"/>
      <c r="J1407" s="210"/>
      <c r="K1407" s="210"/>
      <c r="L1407" s="210"/>
      <c r="M1407" s="210"/>
      <c r="N1407" s="210"/>
      <c r="O1407" s="210"/>
      <c r="P1407" s="210"/>
      <c r="Q1407" s="210"/>
      <c r="R1407" s="210"/>
      <c r="S1407" s="210"/>
      <c r="T1407" s="210"/>
      <c r="U1407" s="210"/>
      <c r="V1407" s="210"/>
      <c r="W1407" s="210"/>
      <c r="X1407" s="210"/>
      <c r="Y1407" s="210"/>
    </row>
    <row r="1408">
      <c r="A1408" s="205" t="s">
        <v>682</v>
      </c>
      <c r="B1408" s="205" t="s">
        <v>5386</v>
      </c>
      <c r="C1408" s="280">
        <v>6.0</v>
      </c>
      <c r="D1408" s="280">
        <v>1.0</v>
      </c>
      <c r="E1408" s="280">
        <v>2.0</v>
      </c>
      <c r="F1408" s="210"/>
      <c r="G1408" s="210"/>
      <c r="H1408" s="210"/>
      <c r="I1408" s="210"/>
      <c r="J1408" s="210"/>
      <c r="K1408" s="210"/>
      <c r="L1408" s="210"/>
      <c r="M1408" s="210"/>
      <c r="N1408" s="210"/>
      <c r="O1408" s="210"/>
      <c r="P1408" s="210"/>
      <c r="Q1408" s="210"/>
      <c r="R1408" s="210"/>
      <c r="S1408" s="210"/>
      <c r="T1408" s="210"/>
      <c r="U1408" s="210"/>
      <c r="V1408" s="210"/>
      <c r="W1408" s="210"/>
      <c r="X1408" s="210"/>
      <c r="Y1408" s="210"/>
    </row>
    <row r="1409">
      <c r="A1409" s="205" t="s">
        <v>682</v>
      </c>
      <c r="B1409" s="205" t="s">
        <v>5387</v>
      </c>
      <c r="C1409" s="280">
        <v>89.0</v>
      </c>
      <c r="D1409" s="280">
        <v>3.0</v>
      </c>
      <c r="E1409" s="280">
        <v>19.0</v>
      </c>
      <c r="F1409" s="210"/>
      <c r="G1409" s="210"/>
      <c r="H1409" s="210"/>
      <c r="I1409" s="210"/>
      <c r="J1409" s="210"/>
      <c r="K1409" s="210"/>
      <c r="L1409" s="210"/>
      <c r="M1409" s="210"/>
      <c r="N1409" s="210"/>
      <c r="O1409" s="210"/>
      <c r="P1409" s="210"/>
      <c r="Q1409" s="210"/>
      <c r="R1409" s="210"/>
      <c r="S1409" s="210"/>
      <c r="T1409" s="210"/>
      <c r="U1409" s="210"/>
      <c r="V1409" s="210"/>
      <c r="W1409" s="210"/>
      <c r="X1409" s="210"/>
      <c r="Y1409" s="210"/>
    </row>
    <row r="1410">
      <c r="A1410" s="205" t="s">
        <v>802</v>
      </c>
      <c r="B1410" s="205" t="s">
        <v>5384</v>
      </c>
      <c r="C1410" s="280">
        <v>5.0</v>
      </c>
      <c r="D1410" s="280">
        <v>1.0</v>
      </c>
      <c r="E1410" s="280">
        <v>1.0</v>
      </c>
      <c r="F1410" s="210"/>
      <c r="G1410" s="210"/>
      <c r="H1410" s="210"/>
      <c r="I1410" s="210"/>
      <c r="J1410" s="210"/>
      <c r="K1410" s="210"/>
      <c r="L1410" s="210"/>
      <c r="M1410" s="210"/>
      <c r="N1410" s="210"/>
      <c r="O1410" s="210"/>
      <c r="P1410" s="210"/>
      <c r="Q1410" s="210"/>
      <c r="R1410" s="210"/>
      <c r="S1410" s="210"/>
      <c r="T1410" s="210"/>
      <c r="U1410" s="210"/>
      <c r="V1410" s="210"/>
      <c r="W1410" s="210"/>
      <c r="X1410" s="210"/>
      <c r="Y1410" s="210"/>
    </row>
    <row r="1411">
      <c r="A1411" s="205" t="s">
        <v>685</v>
      </c>
      <c r="B1411" s="205" t="s">
        <v>5383</v>
      </c>
      <c r="C1411" s="280">
        <v>14.0</v>
      </c>
      <c r="D1411" s="280">
        <v>1.0</v>
      </c>
      <c r="E1411" s="280">
        <v>4.0</v>
      </c>
      <c r="F1411" s="210"/>
      <c r="G1411" s="210"/>
      <c r="H1411" s="210"/>
      <c r="I1411" s="210"/>
      <c r="J1411" s="210"/>
      <c r="K1411" s="210"/>
      <c r="L1411" s="210"/>
      <c r="M1411" s="210"/>
      <c r="N1411" s="210"/>
      <c r="O1411" s="210"/>
      <c r="P1411" s="210"/>
      <c r="Q1411" s="210"/>
      <c r="R1411" s="210"/>
      <c r="S1411" s="210"/>
      <c r="T1411" s="210"/>
      <c r="U1411" s="210"/>
      <c r="V1411" s="210"/>
      <c r="W1411" s="210"/>
      <c r="X1411" s="210"/>
      <c r="Y1411" s="210"/>
    </row>
    <row r="1412">
      <c r="A1412" s="205" t="s">
        <v>685</v>
      </c>
      <c r="B1412" s="205" t="s">
        <v>5384</v>
      </c>
      <c r="C1412" s="280">
        <v>19.0</v>
      </c>
      <c r="D1412" s="280">
        <v>1.0</v>
      </c>
      <c r="E1412" s="280">
        <v>4.0</v>
      </c>
      <c r="F1412" s="210"/>
      <c r="G1412" s="210"/>
      <c r="H1412" s="210"/>
      <c r="I1412" s="210"/>
      <c r="J1412" s="210"/>
      <c r="K1412" s="210"/>
      <c r="L1412" s="210"/>
      <c r="M1412" s="210"/>
      <c r="N1412" s="210"/>
      <c r="O1412" s="210"/>
      <c r="P1412" s="210"/>
      <c r="Q1412" s="210"/>
      <c r="R1412" s="210"/>
      <c r="S1412" s="210"/>
      <c r="T1412" s="210"/>
      <c r="U1412" s="210"/>
      <c r="V1412" s="210"/>
      <c r="W1412" s="210"/>
      <c r="X1412" s="210"/>
      <c r="Y1412" s="210"/>
    </row>
    <row r="1413">
      <c r="A1413" s="205" t="s">
        <v>685</v>
      </c>
      <c r="B1413" s="205" t="s">
        <v>5385</v>
      </c>
      <c r="C1413" s="280">
        <v>14.0</v>
      </c>
      <c r="D1413" s="280">
        <v>1.0</v>
      </c>
      <c r="E1413" s="280">
        <v>2.0</v>
      </c>
      <c r="F1413" s="210"/>
      <c r="G1413" s="210"/>
      <c r="H1413" s="210"/>
      <c r="I1413" s="210"/>
      <c r="J1413" s="210"/>
      <c r="K1413" s="210"/>
      <c r="L1413" s="210"/>
      <c r="M1413" s="210"/>
      <c r="N1413" s="210"/>
      <c r="O1413" s="210"/>
      <c r="P1413" s="210"/>
      <c r="Q1413" s="210"/>
      <c r="R1413" s="210"/>
      <c r="S1413" s="210"/>
      <c r="T1413" s="210"/>
      <c r="U1413" s="210"/>
      <c r="V1413" s="210"/>
      <c r="W1413" s="210"/>
      <c r="X1413" s="210"/>
      <c r="Y1413" s="210"/>
    </row>
    <row r="1414">
      <c r="A1414" s="205" t="s">
        <v>685</v>
      </c>
      <c r="B1414" s="205" t="s">
        <v>5386</v>
      </c>
      <c r="C1414" s="280">
        <v>252.0</v>
      </c>
      <c r="D1414" s="280">
        <v>2.0</v>
      </c>
      <c r="E1414" s="280">
        <v>49.0</v>
      </c>
      <c r="F1414" s="210"/>
      <c r="G1414" s="210"/>
      <c r="H1414" s="210"/>
      <c r="I1414" s="210"/>
      <c r="J1414" s="210"/>
      <c r="K1414" s="210"/>
      <c r="L1414" s="210"/>
      <c r="M1414" s="210"/>
      <c r="N1414" s="210"/>
      <c r="O1414" s="210"/>
      <c r="P1414" s="210"/>
      <c r="Q1414" s="210"/>
      <c r="R1414" s="210"/>
      <c r="S1414" s="210"/>
      <c r="T1414" s="210"/>
      <c r="U1414" s="210"/>
      <c r="V1414" s="210"/>
      <c r="W1414" s="210"/>
      <c r="X1414" s="210"/>
      <c r="Y1414" s="210"/>
    </row>
    <row r="1415">
      <c r="A1415" s="205" t="s">
        <v>685</v>
      </c>
      <c r="B1415" s="205" t="s">
        <v>5387</v>
      </c>
      <c r="C1415" s="280">
        <v>12.0</v>
      </c>
      <c r="D1415" s="280">
        <v>1.0</v>
      </c>
      <c r="E1415" s="280">
        <v>4.0</v>
      </c>
      <c r="F1415" s="210"/>
      <c r="G1415" s="210"/>
      <c r="H1415" s="210"/>
      <c r="I1415" s="210"/>
      <c r="J1415" s="210"/>
      <c r="K1415" s="210"/>
      <c r="L1415" s="210"/>
      <c r="M1415" s="210"/>
      <c r="N1415" s="210"/>
      <c r="O1415" s="210"/>
      <c r="P1415" s="210"/>
      <c r="Q1415" s="210"/>
      <c r="R1415" s="210"/>
      <c r="S1415" s="210"/>
      <c r="T1415" s="210"/>
      <c r="U1415" s="210"/>
      <c r="V1415" s="210"/>
      <c r="W1415" s="210"/>
      <c r="X1415" s="210"/>
      <c r="Y1415" s="210"/>
    </row>
    <row r="1416">
      <c r="A1416" s="205" t="s">
        <v>685</v>
      </c>
      <c r="B1416" s="205" t="s">
        <v>5391</v>
      </c>
      <c r="C1416" s="280">
        <v>63.0</v>
      </c>
      <c r="D1416" s="280">
        <v>1.0</v>
      </c>
      <c r="E1416" s="280">
        <v>7.0</v>
      </c>
      <c r="F1416" s="210"/>
      <c r="G1416" s="210"/>
      <c r="H1416" s="210"/>
      <c r="I1416" s="210"/>
      <c r="J1416" s="210"/>
      <c r="K1416" s="210"/>
      <c r="L1416" s="210"/>
      <c r="M1416" s="210"/>
      <c r="N1416" s="210"/>
      <c r="O1416" s="210"/>
      <c r="P1416" s="210"/>
      <c r="Q1416" s="210"/>
      <c r="R1416" s="210"/>
      <c r="S1416" s="210"/>
      <c r="T1416" s="210"/>
      <c r="U1416" s="210"/>
      <c r="V1416" s="210"/>
      <c r="W1416" s="210"/>
      <c r="X1416" s="210"/>
      <c r="Y1416" s="210"/>
    </row>
    <row r="1417">
      <c r="A1417" s="205" t="s">
        <v>685</v>
      </c>
      <c r="B1417" s="205" t="s">
        <v>5392</v>
      </c>
      <c r="C1417" s="280">
        <v>306.0</v>
      </c>
      <c r="D1417" s="280">
        <v>3.0</v>
      </c>
      <c r="E1417" s="280">
        <v>28.0</v>
      </c>
      <c r="F1417" s="210"/>
      <c r="G1417" s="210"/>
      <c r="H1417" s="210"/>
      <c r="I1417" s="210"/>
      <c r="J1417" s="210"/>
      <c r="K1417" s="210"/>
      <c r="L1417" s="210"/>
      <c r="M1417" s="210"/>
      <c r="N1417" s="210"/>
      <c r="O1417" s="210"/>
      <c r="P1417" s="210"/>
      <c r="Q1417" s="210"/>
      <c r="R1417" s="210"/>
      <c r="S1417" s="210"/>
      <c r="T1417" s="210"/>
      <c r="U1417" s="210"/>
      <c r="V1417" s="210"/>
      <c r="W1417" s="210"/>
      <c r="X1417" s="210"/>
      <c r="Y1417" s="210"/>
    </row>
    <row r="1418">
      <c r="A1418" s="205" t="s">
        <v>537</v>
      </c>
      <c r="B1418" s="205" t="s">
        <v>5383</v>
      </c>
      <c r="C1418" s="280">
        <v>62.0</v>
      </c>
      <c r="D1418" s="280">
        <v>1.0</v>
      </c>
      <c r="E1418" s="280">
        <v>6.0</v>
      </c>
      <c r="F1418" s="210"/>
      <c r="G1418" s="210"/>
      <c r="H1418" s="210"/>
      <c r="I1418" s="210"/>
      <c r="J1418" s="210"/>
      <c r="K1418" s="210"/>
      <c r="L1418" s="210"/>
      <c r="M1418" s="210"/>
      <c r="N1418" s="210"/>
      <c r="O1418" s="210"/>
      <c r="P1418" s="210"/>
      <c r="Q1418" s="210"/>
      <c r="R1418" s="210"/>
      <c r="S1418" s="210"/>
      <c r="T1418" s="210"/>
      <c r="U1418" s="210"/>
      <c r="V1418" s="210"/>
      <c r="W1418" s="210"/>
      <c r="X1418" s="210"/>
      <c r="Y1418" s="210"/>
    </row>
    <row r="1419">
      <c r="A1419" s="205" t="s">
        <v>537</v>
      </c>
      <c r="B1419" s="205" t="s">
        <v>5384</v>
      </c>
      <c r="C1419" s="280">
        <v>29.0</v>
      </c>
      <c r="D1419" s="280">
        <v>2.0</v>
      </c>
      <c r="E1419" s="280">
        <v>4.0</v>
      </c>
      <c r="F1419" s="210"/>
      <c r="G1419" s="210"/>
      <c r="H1419" s="210"/>
      <c r="I1419" s="210"/>
      <c r="J1419" s="210"/>
      <c r="K1419" s="210"/>
      <c r="L1419" s="210"/>
      <c r="M1419" s="210"/>
      <c r="N1419" s="210"/>
      <c r="O1419" s="210"/>
      <c r="P1419" s="210"/>
      <c r="Q1419" s="210"/>
      <c r="R1419" s="210"/>
      <c r="S1419" s="210"/>
      <c r="T1419" s="210"/>
      <c r="U1419" s="210"/>
      <c r="V1419" s="210"/>
      <c r="W1419" s="210"/>
      <c r="X1419" s="210"/>
      <c r="Y1419" s="210"/>
    </row>
    <row r="1420">
      <c r="A1420" s="205" t="s">
        <v>675</v>
      </c>
      <c r="B1420" s="205" t="s">
        <v>5384</v>
      </c>
      <c r="C1420" s="280">
        <v>9.0</v>
      </c>
      <c r="D1420" s="280">
        <v>2.0</v>
      </c>
      <c r="E1420" s="280">
        <v>3.0</v>
      </c>
      <c r="F1420" s="210"/>
      <c r="G1420" s="210"/>
      <c r="H1420" s="210"/>
      <c r="I1420" s="210"/>
      <c r="J1420" s="210"/>
      <c r="K1420" s="210"/>
      <c r="L1420" s="210"/>
      <c r="M1420" s="210"/>
      <c r="N1420" s="210"/>
      <c r="O1420" s="210"/>
      <c r="P1420" s="210"/>
      <c r="Q1420" s="210"/>
      <c r="R1420" s="210"/>
      <c r="S1420" s="210"/>
      <c r="T1420" s="210"/>
      <c r="U1420" s="210"/>
      <c r="V1420" s="210"/>
      <c r="W1420" s="210"/>
      <c r="X1420" s="210"/>
      <c r="Y1420" s="210"/>
    </row>
    <row r="1421">
      <c r="A1421" s="205" t="s">
        <v>191</v>
      </c>
      <c r="B1421" s="205" t="s">
        <v>5384</v>
      </c>
      <c r="C1421" s="280">
        <v>31.0</v>
      </c>
      <c r="D1421" s="280">
        <v>1.0</v>
      </c>
      <c r="E1421" s="280">
        <v>7.0</v>
      </c>
      <c r="F1421" s="210"/>
      <c r="G1421" s="210"/>
      <c r="H1421" s="210"/>
      <c r="I1421" s="210"/>
      <c r="J1421" s="210"/>
      <c r="K1421" s="210"/>
      <c r="L1421" s="210"/>
      <c r="M1421" s="210"/>
      <c r="N1421" s="210"/>
      <c r="O1421" s="210"/>
      <c r="P1421" s="210"/>
      <c r="Q1421" s="210"/>
      <c r="R1421" s="210"/>
      <c r="S1421" s="210"/>
      <c r="T1421" s="210"/>
      <c r="U1421" s="210"/>
      <c r="V1421" s="210"/>
      <c r="W1421" s="210"/>
      <c r="X1421" s="210"/>
      <c r="Y1421" s="210"/>
    </row>
    <row r="1422">
      <c r="A1422" s="205" t="s">
        <v>191</v>
      </c>
      <c r="B1422" s="205" t="s">
        <v>5385</v>
      </c>
      <c r="C1422" s="280">
        <v>9.0</v>
      </c>
      <c r="D1422" s="280">
        <v>1.0</v>
      </c>
      <c r="E1422" s="280">
        <v>3.0</v>
      </c>
      <c r="F1422" s="210"/>
      <c r="G1422" s="210"/>
      <c r="H1422" s="210"/>
      <c r="I1422" s="210"/>
      <c r="J1422" s="210"/>
      <c r="K1422" s="210"/>
      <c r="L1422" s="210"/>
      <c r="M1422" s="210"/>
      <c r="N1422" s="210"/>
      <c r="O1422" s="210"/>
      <c r="P1422" s="210"/>
      <c r="Q1422" s="210"/>
      <c r="R1422" s="210"/>
      <c r="S1422" s="210"/>
      <c r="T1422" s="210"/>
      <c r="U1422" s="210"/>
      <c r="V1422" s="210"/>
      <c r="W1422" s="210"/>
      <c r="X1422" s="210"/>
      <c r="Y1422" s="210"/>
    </row>
    <row r="1423">
      <c r="A1423" s="205" t="s">
        <v>191</v>
      </c>
      <c r="B1423" s="205" t="s">
        <v>5386</v>
      </c>
      <c r="C1423" s="280">
        <v>28.0</v>
      </c>
      <c r="D1423" s="280">
        <v>1.0</v>
      </c>
      <c r="E1423" s="280">
        <v>5.0</v>
      </c>
      <c r="F1423" s="210"/>
      <c r="G1423" s="210"/>
      <c r="H1423" s="210"/>
      <c r="I1423" s="210"/>
      <c r="J1423" s="210"/>
      <c r="K1423" s="210"/>
      <c r="L1423" s="210"/>
      <c r="M1423" s="210"/>
      <c r="N1423" s="210"/>
      <c r="O1423" s="210"/>
      <c r="P1423" s="210"/>
      <c r="Q1423" s="210"/>
      <c r="R1423" s="210"/>
      <c r="S1423" s="210"/>
      <c r="T1423" s="210"/>
      <c r="U1423" s="210"/>
      <c r="V1423" s="210"/>
      <c r="W1423" s="210"/>
      <c r="X1423" s="210"/>
      <c r="Y1423" s="210"/>
    </row>
    <row r="1424">
      <c r="A1424" s="205" t="s">
        <v>191</v>
      </c>
      <c r="B1424" s="205" t="s">
        <v>5387</v>
      </c>
      <c r="C1424" s="280">
        <v>56.0</v>
      </c>
      <c r="D1424" s="280">
        <v>3.0</v>
      </c>
      <c r="E1424" s="280">
        <v>18.0</v>
      </c>
      <c r="F1424" s="210"/>
      <c r="G1424" s="210"/>
      <c r="H1424" s="210"/>
      <c r="I1424" s="210"/>
      <c r="J1424" s="210"/>
      <c r="K1424" s="210"/>
      <c r="L1424" s="210"/>
      <c r="M1424" s="210"/>
      <c r="N1424" s="210"/>
      <c r="O1424" s="210"/>
      <c r="P1424" s="210"/>
      <c r="Q1424" s="210"/>
      <c r="R1424" s="210"/>
      <c r="S1424" s="210"/>
      <c r="T1424" s="210"/>
      <c r="U1424" s="210"/>
      <c r="V1424" s="210"/>
      <c r="W1424" s="210"/>
      <c r="X1424" s="210"/>
      <c r="Y1424" s="210"/>
    </row>
    <row r="1425">
      <c r="A1425" s="205" t="s">
        <v>191</v>
      </c>
      <c r="B1425" s="205" t="s">
        <v>5392</v>
      </c>
      <c r="C1425" s="280">
        <v>144.0</v>
      </c>
      <c r="D1425" s="280">
        <v>2.0</v>
      </c>
      <c r="E1425" s="280">
        <v>23.0</v>
      </c>
      <c r="F1425" s="210"/>
      <c r="G1425" s="210"/>
      <c r="H1425" s="210"/>
      <c r="I1425" s="210"/>
      <c r="J1425" s="210"/>
      <c r="K1425" s="210"/>
      <c r="L1425" s="210"/>
      <c r="M1425" s="210"/>
      <c r="N1425" s="210"/>
      <c r="O1425" s="210"/>
      <c r="P1425" s="210"/>
      <c r="Q1425" s="210"/>
      <c r="R1425" s="210"/>
      <c r="S1425" s="210"/>
      <c r="T1425" s="210"/>
      <c r="U1425" s="210"/>
      <c r="V1425" s="210"/>
      <c r="W1425" s="210"/>
      <c r="X1425" s="210"/>
      <c r="Y1425" s="210"/>
    </row>
    <row r="1426">
      <c r="A1426" s="205" t="s">
        <v>133</v>
      </c>
      <c r="B1426" s="205" t="s">
        <v>5383</v>
      </c>
      <c r="C1426" s="280">
        <v>22.0</v>
      </c>
      <c r="D1426" s="280">
        <v>1.0</v>
      </c>
      <c r="E1426" s="280">
        <v>2.0</v>
      </c>
      <c r="F1426" s="210"/>
      <c r="G1426" s="210"/>
      <c r="H1426" s="210"/>
      <c r="I1426" s="210"/>
      <c r="J1426" s="210"/>
      <c r="K1426" s="210"/>
      <c r="L1426" s="210"/>
      <c r="M1426" s="210"/>
      <c r="N1426" s="210"/>
      <c r="O1426" s="210"/>
      <c r="P1426" s="210"/>
      <c r="Q1426" s="210"/>
      <c r="R1426" s="210"/>
      <c r="S1426" s="210"/>
      <c r="T1426" s="210"/>
      <c r="U1426" s="210"/>
      <c r="V1426" s="210"/>
      <c r="W1426" s="210"/>
      <c r="X1426" s="210"/>
      <c r="Y1426" s="210"/>
    </row>
    <row r="1427">
      <c r="A1427" s="205" t="s">
        <v>133</v>
      </c>
      <c r="B1427" s="205" t="s">
        <v>5384</v>
      </c>
      <c r="C1427" s="280">
        <v>9.0</v>
      </c>
      <c r="D1427" s="280">
        <v>1.0</v>
      </c>
      <c r="E1427" s="280">
        <v>3.0</v>
      </c>
      <c r="F1427" s="210"/>
      <c r="G1427" s="210"/>
      <c r="H1427" s="210"/>
      <c r="I1427" s="210"/>
      <c r="J1427" s="210"/>
      <c r="K1427" s="210"/>
      <c r="L1427" s="210"/>
      <c r="M1427" s="210"/>
      <c r="N1427" s="210"/>
      <c r="O1427" s="210"/>
      <c r="P1427" s="210"/>
      <c r="Q1427" s="210"/>
      <c r="R1427" s="210"/>
      <c r="S1427" s="210"/>
      <c r="T1427" s="210"/>
      <c r="U1427" s="210"/>
      <c r="V1427" s="210"/>
      <c r="W1427" s="210"/>
      <c r="X1427" s="210"/>
      <c r="Y1427" s="210"/>
    </row>
    <row r="1428">
      <c r="A1428" s="205" t="s">
        <v>133</v>
      </c>
      <c r="B1428" s="205" t="s">
        <v>5386</v>
      </c>
      <c r="C1428" s="280">
        <v>23.0</v>
      </c>
      <c r="D1428" s="280">
        <v>2.0</v>
      </c>
      <c r="E1428" s="280">
        <v>7.0</v>
      </c>
      <c r="F1428" s="210"/>
      <c r="G1428" s="210"/>
      <c r="H1428" s="210"/>
      <c r="I1428" s="210"/>
      <c r="J1428" s="210"/>
      <c r="K1428" s="210"/>
      <c r="L1428" s="210"/>
      <c r="M1428" s="210"/>
      <c r="N1428" s="210"/>
      <c r="O1428" s="210"/>
      <c r="P1428" s="210"/>
      <c r="Q1428" s="210"/>
      <c r="R1428" s="210"/>
      <c r="S1428" s="210"/>
      <c r="T1428" s="210"/>
      <c r="U1428" s="210"/>
      <c r="V1428" s="210"/>
      <c r="W1428" s="210"/>
      <c r="X1428" s="210"/>
      <c r="Y1428" s="210"/>
    </row>
    <row r="1429">
      <c r="A1429" s="205" t="s">
        <v>133</v>
      </c>
      <c r="B1429" s="205" t="s">
        <v>5387</v>
      </c>
      <c r="C1429" s="280">
        <v>9.0</v>
      </c>
      <c r="D1429" s="280">
        <v>2.0</v>
      </c>
      <c r="E1429" s="280">
        <v>3.0</v>
      </c>
      <c r="F1429" s="210"/>
      <c r="G1429" s="210"/>
      <c r="H1429" s="210"/>
      <c r="I1429" s="210"/>
      <c r="J1429" s="210"/>
      <c r="K1429" s="210"/>
      <c r="L1429" s="210"/>
      <c r="M1429" s="210"/>
      <c r="N1429" s="210"/>
      <c r="O1429" s="210"/>
      <c r="P1429" s="210"/>
      <c r="Q1429" s="210"/>
      <c r="R1429" s="210"/>
      <c r="S1429" s="210"/>
      <c r="T1429" s="210"/>
      <c r="U1429" s="210"/>
      <c r="V1429" s="210"/>
      <c r="W1429" s="210"/>
      <c r="X1429" s="210"/>
      <c r="Y1429" s="210"/>
    </row>
    <row r="1430">
      <c r="A1430" s="205" t="s">
        <v>133</v>
      </c>
      <c r="B1430" s="205" t="s">
        <v>5388</v>
      </c>
      <c r="C1430" s="280">
        <v>33.0</v>
      </c>
      <c r="D1430" s="280">
        <v>3.0</v>
      </c>
      <c r="E1430" s="280">
        <v>7.0</v>
      </c>
      <c r="F1430" s="210"/>
      <c r="G1430" s="210"/>
      <c r="H1430" s="210"/>
      <c r="I1430" s="210"/>
      <c r="J1430" s="210"/>
      <c r="K1430" s="210"/>
      <c r="L1430" s="210"/>
      <c r="M1430" s="210"/>
      <c r="N1430" s="210"/>
      <c r="O1430" s="210"/>
      <c r="P1430" s="210"/>
      <c r="Q1430" s="210"/>
      <c r="R1430" s="210"/>
      <c r="S1430" s="210"/>
      <c r="T1430" s="210"/>
      <c r="U1430" s="210"/>
      <c r="V1430" s="210"/>
      <c r="W1430" s="210"/>
      <c r="X1430" s="210"/>
      <c r="Y1430" s="210"/>
    </row>
    <row r="1431">
      <c r="A1431" s="205" t="s">
        <v>133</v>
      </c>
      <c r="B1431" s="205" t="s">
        <v>5391</v>
      </c>
      <c r="C1431" s="280">
        <v>26.0</v>
      </c>
      <c r="D1431" s="280">
        <v>2.0</v>
      </c>
      <c r="E1431" s="280">
        <v>6.0</v>
      </c>
      <c r="F1431" s="210"/>
      <c r="G1431" s="210"/>
      <c r="H1431" s="210"/>
      <c r="I1431" s="210"/>
      <c r="J1431" s="210"/>
      <c r="K1431" s="210"/>
      <c r="L1431" s="210"/>
      <c r="M1431" s="210"/>
      <c r="N1431" s="210"/>
      <c r="O1431" s="210"/>
      <c r="P1431" s="210"/>
      <c r="Q1431" s="210"/>
      <c r="R1431" s="210"/>
      <c r="S1431" s="210"/>
      <c r="T1431" s="210"/>
      <c r="U1431" s="210"/>
      <c r="V1431" s="210"/>
      <c r="W1431" s="210"/>
      <c r="X1431" s="210"/>
      <c r="Y1431" s="210"/>
    </row>
    <row r="1432">
      <c r="A1432" s="205" t="s">
        <v>133</v>
      </c>
      <c r="B1432" s="205" t="s">
        <v>5392</v>
      </c>
      <c r="C1432" s="280">
        <v>39.0</v>
      </c>
      <c r="D1432" s="280">
        <v>2.0</v>
      </c>
      <c r="E1432" s="280">
        <v>10.0</v>
      </c>
      <c r="F1432" s="210"/>
      <c r="G1432" s="210"/>
      <c r="H1432" s="210"/>
      <c r="I1432" s="210"/>
      <c r="J1432" s="210"/>
      <c r="K1432" s="210"/>
      <c r="L1432" s="210"/>
      <c r="M1432" s="210"/>
      <c r="N1432" s="210"/>
      <c r="O1432" s="210"/>
      <c r="P1432" s="210"/>
      <c r="Q1432" s="210"/>
      <c r="R1432" s="210"/>
      <c r="S1432" s="210"/>
      <c r="T1432" s="210"/>
      <c r="U1432" s="210"/>
      <c r="V1432" s="210"/>
      <c r="W1432" s="210"/>
      <c r="X1432" s="210"/>
      <c r="Y1432" s="210"/>
    </row>
    <row r="1433">
      <c r="A1433" s="205" t="s">
        <v>133</v>
      </c>
      <c r="B1433" s="205" t="s">
        <v>5389</v>
      </c>
      <c r="C1433" s="280">
        <v>18.0</v>
      </c>
      <c r="D1433" s="280">
        <v>2.0</v>
      </c>
      <c r="E1433" s="280">
        <v>5.0</v>
      </c>
      <c r="F1433" s="210"/>
      <c r="G1433" s="210"/>
      <c r="H1433" s="210"/>
      <c r="I1433" s="210"/>
      <c r="J1433" s="210"/>
      <c r="K1433" s="210"/>
      <c r="L1433" s="210"/>
      <c r="M1433" s="210"/>
      <c r="N1433" s="210"/>
      <c r="O1433" s="210"/>
      <c r="P1433" s="210"/>
      <c r="Q1433" s="210"/>
      <c r="R1433" s="210"/>
      <c r="S1433" s="210"/>
      <c r="T1433" s="210"/>
      <c r="U1433" s="210"/>
      <c r="V1433" s="210"/>
      <c r="W1433" s="210"/>
      <c r="X1433" s="210"/>
      <c r="Y1433" s="210"/>
    </row>
    <row r="1434">
      <c r="A1434" s="205" t="s">
        <v>133</v>
      </c>
      <c r="B1434" s="205" t="s">
        <v>5390</v>
      </c>
      <c r="C1434" s="280">
        <v>41.0</v>
      </c>
      <c r="D1434" s="280">
        <v>4.0</v>
      </c>
      <c r="E1434" s="280">
        <v>5.0</v>
      </c>
      <c r="F1434" s="210"/>
      <c r="G1434" s="210"/>
      <c r="H1434" s="210"/>
      <c r="I1434" s="210"/>
      <c r="J1434" s="210"/>
      <c r="K1434" s="210"/>
      <c r="L1434" s="210"/>
      <c r="M1434" s="210"/>
      <c r="N1434" s="210"/>
      <c r="O1434" s="210"/>
      <c r="P1434" s="210"/>
      <c r="Q1434" s="210"/>
      <c r="R1434" s="210"/>
      <c r="S1434" s="210"/>
      <c r="T1434" s="210"/>
      <c r="U1434" s="210"/>
      <c r="V1434" s="210"/>
      <c r="W1434" s="210"/>
      <c r="X1434" s="210"/>
      <c r="Y1434" s="210"/>
    </row>
    <row r="1435">
      <c r="A1435" s="205" t="s">
        <v>317</v>
      </c>
      <c r="B1435" s="205" t="s">
        <v>5383</v>
      </c>
      <c r="C1435" s="280">
        <v>25.0</v>
      </c>
      <c r="D1435" s="280">
        <v>1.0</v>
      </c>
      <c r="E1435" s="280">
        <v>3.0</v>
      </c>
      <c r="F1435" s="210"/>
      <c r="G1435" s="210"/>
      <c r="H1435" s="210"/>
      <c r="I1435" s="210"/>
      <c r="J1435" s="210"/>
      <c r="K1435" s="210"/>
      <c r="L1435" s="210"/>
      <c r="M1435" s="210"/>
      <c r="N1435" s="210"/>
      <c r="O1435" s="210"/>
      <c r="P1435" s="210"/>
      <c r="Q1435" s="210"/>
      <c r="R1435" s="210"/>
      <c r="S1435" s="210"/>
      <c r="T1435" s="210"/>
      <c r="U1435" s="210"/>
      <c r="V1435" s="210"/>
      <c r="W1435" s="210"/>
      <c r="X1435" s="210"/>
      <c r="Y1435" s="210"/>
    </row>
    <row r="1436">
      <c r="A1436" s="205" t="s">
        <v>317</v>
      </c>
      <c r="B1436" s="205" t="s">
        <v>5384</v>
      </c>
      <c r="C1436" s="280">
        <v>28.0</v>
      </c>
      <c r="D1436" s="280">
        <v>1.0</v>
      </c>
      <c r="E1436" s="280">
        <v>4.0</v>
      </c>
      <c r="F1436" s="210"/>
      <c r="G1436" s="210"/>
      <c r="H1436" s="210"/>
      <c r="I1436" s="210"/>
      <c r="J1436" s="210"/>
      <c r="K1436" s="210"/>
      <c r="L1436" s="210"/>
      <c r="M1436" s="210"/>
      <c r="N1436" s="210"/>
      <c r="O1436" s="210"/>
      <c r="P1436" s="210"/>
      <c r="Q1436" s="210"/>
      <c r="R1436" s="210"/>
      <c r="S1436" s="210"/>
      <c r="T1436" s="210"/>
      <c r="U1436" s="210"/>
      <c r="V1436" s="210"/>
      <c r="W1436" s="210"/>
      <c r="X1436" s="210"/>
      <c r="Y1436" s="210"/>
    </row>
    <row r="1437">
      <c r="A1437" s="205" t="s">
        <v>317</v>
      </c>
      <c r="B1437" s="205" t="s">
        <v>5386</v>
      </c>
      <c r="C1437" s="280">
        <v>33.0</v>
      </c>
      <c r="D1437" s="280">
        <v>3.0</v>
      </c>
      <c r="E1437" s="280">
        <v>4.0</v>
      </c>
      <c r="F1437" s="210"/>
      <c r="G1437" s="210"/>
      <c r="H1437" s="210"/>
      <c r="I1437" s="210"/>
      <c r="J1437" s="210"/>
      <c r="K1437" s="210"/>
      <c r="L1437" s="210"/>
      <c r="M1437" s="210"/>
      <c r="N1437" s="210"/>
      <c r="O1437" s="210"/>
      <c r="P1437" s="210"/>
      <c r="Q1437" s="210"/>
      <c r="R1437" s="210"/>
      <c r="S1437" s="210"/>
      <c r="T1437" s="210"/>
      <c r="U1437" s="210"/>
      <c r="V1437" s="210"/>
      <c r="W1437" s="210"/>
      <c r="X1437" s="210"/>
      <c r="Y1437" s="210"/>
    </row>
    <row r="1438">
      <c r="A1438" s="205" t="s">
        <v>317</v>
      </c>
      <c r="B1438" s="205" t="s">
        <v>5387</v>
      </c>
      <c r="C1438" s="280">
        <v>80.0</v>
      </c>
      <c r="D1438" s="280">
        <v>2.0</v>
      </c>
      <c r="E1438" s="280">
        <v>14.0</v>
      </c>
      <c r="F1438" s="210"/>
      <c r="G1438" s="210"/>
      <c r="H1438" s="210"/>
      <c r="I1438" s="210"/>
      <c r="J1438" s="210"/>
      <c r="K1438" s="210"/>
      <c r="L1438" s="210"/>
      <c r="M1438" s="210"/>
      <c r="N1438" s="210"/>
      <c r="O1438" s="210"/>
      <c r="P1438" s="210"/>
      <c r="Q1438" s="210"/>
      <c r="R1438" s="210"/>
      <c r="S1438" s="210"/>
      <c r="T1438" s="210"/>
      <c r="U1438" s="210"/>
      <c r="V1438" s="210"/>
      <c r="W1438" s="210"/>
      <c r="X1438" s="210"/>
      <c r="Y1438" s="210"/>
    </row>
    <row r="1439">
      <c r="A1439" s="205" t="s">
        <v>317</v>
      </c>
      <c r="B1439" s="205" t="s">
        <v>5388</v>
      </c>
      <c r="C1439" s="280">
        <v>37.0</v>
      </c>
      <c r="D1439" s="280">
        <v>1.0</v>
      </c>
      <c r="E1439" s="280">
        <v>9.0</v>
      </c>
      <c r="F1439" s="210"/>
      <c r="G1439" s="210"/>
      <c r="H1439" s="210"/>
      <c r="I1439" s="210"/>
      <c r="J1439" s="210"/>
      <c r="K1439" s="210"/>
      <c r="L1439" s="210"/>
      <c r="M1439" s="210"/>
      <c r="N1439" s="210"/>
      <c r="O1439" s="210"/>
      <c r="P1439" s="210"/>
      <c r="Q1439" s="210"/>
      <c r="R1439" s="210"/>
      <c r="S1439" s="210"/>
      <c r="T1439" s="210"/>
      <c r="U1439" s="210"/>
      <c r="V1439" s="210"/>
      <c r="W1439" s="210"/>
      <c r="X1439" s="210"/>
      <c r="Y1439" s="210"/>
    </row>
    <row r="1440">
      <c r="A1440" s="205" t="s">
        <v>317</v>
      </c>
      <c r="B1440" s="205" t="s">
        <v>5391</v>
      </c>
      <c r="C1440" s="280">
        <v>111.0</v>
      </c>
      <c r="D1440" s="280">
        <v>1.0</v>
      </c>
      <c r="E1440" s="280">
        <v>18.0</v>
      </c>
      <c r="F1440" s="210"/>
      <c r="G1440" s="210"/>
      <c r="H1440" s="210"/>
      <c r="I1440" s="210"/>
      <c r="J1440" s="210"/>
      <c r="K1440" s="210"/>
      <c r="L1440" s="210"/>
      <c r="M1440" s="210"/>
      <c r="N1440" s="210"/>
      <c r="O1440" s="210"/>
      <c r="P1440" s="210"/>
      <c r="Q1440" s="210"/>
      <c r="R1440" s="210"/>
      <c r="S1440" s="210"/>
      <c r="T1440" s="210"/>
      <c r="U1440" s="210"/>
      <c r="V1440" s="210"/>
      <c r="W1440" s="210"/>
      <c r="X1440" s="210"/>
      <c r="Y1440" s="210"/>
    </row>
    <row r="1441">
      <c r="A1441" s="205" t="s">
        <v>317</v>
      </c>
      <c r="B1441" s="205" t="s">
        <v>5392</v>
      </c>
      <c r="C1441" s="280">
        <v>455.0</v>
      </c>
      <c r="D1441" s="280">
        <v>4.0</v>
      </c>
      <c r="E1441" s="280">
        <v>80.0</v>
      </c>
      <c r="F1441" s="210"/>
      <c r="G1441" s="210"/>
      <c r="H1441" s="210"/>
      <c r="I1441" s="210"/>
      <c r="J1441" s="210"/>
      <c r="K1441" s="210"/>
      <c r="L1441" s="210"/>
      <c r="M1441" s="210"/>
      <c r="N1441" s="210"/>
      <c r="O1441" s="210"/>
      <c r="P1441" s="210"/>
      <c r="Q1441" s="210"/>
      <c r="R1441" s="210"/>
      <c r="S1441" s="210"/>
      <c r="T1441" s="210"/>
      <c r="U1441" s="210"/>
      <c r="V1441" s="210"/>
      <c r="W1441" s="210"/>
      <c r="X1441" s="210"/>
      <c r="Y1441" s="210"/>
    </row>
    <row r="1442">
      <c r="A1442" s="205" t="s">
        <v>317</v>
      </c>
      <c r="B1442" s="205" t="s">
        <v>5389</v>
      </c>
      <c r="C1442" s="280">
        <v>63.0</v>
      </c>
      <c r="D1442" s="280">
        <v>1.0</v>
      </c>
      <c r="E1442" s="280">
        <v>14.0</v>
      </c>
      <c r="F1442" s="210"/>
      <c r="G1442" s="210"/>
      <c r="H1442" s="210"/>
      <c r="I1442" s="210"/>
      <c r="J1442" s="210"/>
      <c r="K1442" s="210"/>
      <c r="L1442" s="210"/>
      <c r="M1442" s="210"/>
      <c r="N1442" s="210"/>
      <c r="O1442" s="210"/>
      <c r="P1442" s="210"/>
      <c r="Q1442" s="210"/>
      <c r="R1442" s="210"/>
      <c r="S1442" s="210"/>
      <c r="T1442" s="210"/>
      <c r="U1442" s="210"/>
      <c r="V1442" s="210"/>
      <c r="W1442" s="210"/>
      <c r="X1442" s="210"/>
      <c r="Y1442" s="210"/>
    </row>
    <row r="1443">
      <c r="A1443" s="205" t="s">
        <v>175</v>
      </c>
      <c r="B1443" s="205" t="s">
        <v>5384</v>
      </c>
      <c r="C1443" s="280">
        <v>24.0</v>
      </c>
      <c r="D1443" s="280">
        <v>1.0</v>
      </c>
      <c r="E1443" s="280">
        <v>3.0</v>
      </c>
      <c r="F1443" s="210"/>
      <c r="G1443" s="210"/>
      <c r="H1443" s="210"/>
      <c r="I1443" s="210"/>
      <c r="J1443" s="210"/>
      <c r="K1443" s="210"/>
      <c r="L1443" s="210"/>
      <c r="M1443" s="210"/>
      <c r="N1443" s="210"/>
      <c r="O1443" s="210"/>
      <c r="P1443" s="210"/>
      <c r="Q1443" s="210"/>
      <c r="R1443" s="210"/>
      <c r="S1443" s="210"/>
      <c r="T1443" s="210"/>
      <c r="U1443" s="210"/>
      <c r="V1443" s="210"/>
      <c r="W1443" s="210"/>
      <c r="X1443" s="210"/>
      <c r="Y1443" s="210"/>
    </row>
    <row r="1444">
      <c r="A1444" s="205" t="s">
        <v>175</v>
      </c>
      <c r="B1444" s="205" t="s">
        <v>5385</v>
      </c>
      <c r="C1444" s="280">
        <v>58.0</v>
      </c>
      <c r="D1444" s="280">
        <v>3.0</v>
      </c>
      <c r="E1444" s="280">
        <v>11.0</v>
      </c>
      <c r="F1444" s="210"/>
      <c r="G1444" s="210"/>
      <c r="H1444" s="210"/>
      <c r="I1444" s="210"/>
      <c r="J1444" s="210"/>
      <c r="K1444" s="210"/>
      <c r="L1444" s="210"/>
      <c r="M1444" s="210"/>
      <c r="N1444" s="210"/>
      <c r="O1444" s="210"/>
      <c r="P1444" s="210"/>
      <c r="Q1444" s="210"/>
      <c r="R1444" s="210"/>
      <c r="S1444" s="210"/>
      <c r="T1444" s="210"/>
      <c r="U1444" s="210"/>
      <c r="V1444" s="210"/>
      <c r="W1444" s="210"/>
      <c r="X1444" s="210"/>
      <c r="Y1444" s="210"/>
    </row>
    <row r="1445">
      <c r="A1445" s="205" t="s">
        <v>175</v>
      </c>
      <c r="B1445" s="205" t="s">
        <v>5386</v>
      </c>
      <c r="C1445" s="280">
        <v>121.0</v>
      </c>
      <c r="D1445" s="280">
        <v>4.0</v>
      </c>
      <c r="E1445" s="280">
        <v>6.0</v>
      </c>
      <c r="F1445" s="210"/>
      <c r="G1445" s="210"/>
      <c r="H1445" s="210"/>
      <c r="I1445" s="210"/>
      <c r="J1445" s="210"/>
      <c r="K1445" s="210"/>
      <c r="L1445" s="210"/>
      <c r="M1445" s="210"/>
      <c r="N1445" s="210"/>
      <c r="O1445" s="210"/>
      <c r="P1445" s="210"/>
      <c r="Q1445" s="210"/>
      <c r="R1445" s="210"/>
      <c r="S1445" s="210"/>
      <c r="T1445" s="210"/>
      <c r="U1445" s="210"/>
      <c r="V1445" s="210"/>
      <c r="W1445" s="210"/>
      <c r="X1445" s="210"/>
      <c r="Y1445" s="210"/>
    </row>
    <row r="1446">
      <c r="A1446" s="205" t="s">
        <v>175</v>
      </c>
      <c r="B1446" s="205" t="s">
        <v>5387</v>
      </c>
      <c r="C1446" s="280">
        <v>44.0</v>
      </c>
      <c r="D1446" s="280">
        <v>2.0</v>
      </c>
      <c r="E1446" s="280">
        <v>7.0</v>
      </c>
      <c r="F1446" s="210"/>
      <c r="G1446" s="210"/>
      <c r="H1446" s="210"/>
      <c r="I1446" s="210"/>
      <c r="J1446" s="210"/>
      <c r="K1446" s="210"/>
      <c r="L1446" s="210"/>
      <c r="M1446" s="210"/>
      <c r="N1446" s="210"/>
      <c r="O1446" s="210"/>
      <c r="P1446" s="210"/>
      <c r="Q1446" s="210"/>
      <c r="R1446" s="210"/>
      <c r="S1446" s="210"/>
      <c r="T1446" s="210"/>
      <c r="U1446" s="210"/>
      <c r="V1446" s="210"/>
      <c r="W1446" s="210"/>
      <c r="X1446" s="210"/>
      <c r="Y1446" s="210"/>
    </row>
    <row r="1447">
      <c r="A1447" s="205" t="s">
        <v>175</v>
      </c>
      <c r="B1447" s="205" t="s">
        <v>5388</v>
      </c>
      <c r="C1447" s="280">
        <v>60.0</v>
      </c>
      <c r="D1447" s="280">
        <v>2.0</v>
      </c>
      <c r="E1447" s="280">
        <v>14.0</v>
      </c>
      <c r="F1447" s="210"/>
      <c r="G1447" s="210"/>
      <c r="H1447" s="210"/>
      <c r="I1447" s="210"/>
      <c r="J1447" s="210"/>
      <c r="K1447" s="210"/>
      <c r="L1447" s="210"/>
      <c r="M1447" s="210"/>
      <c r="N1447" s="210"/>
      <c r="O1447" s="210"/>
      <c r="P1447" s="210"/>
      <c r="Q1447" s="210"/>
      <c r="R1447" s="210"/>
      <c r="S1447" s="210"/>
      <c r="T1447" s="210"/>
      <c r="U1447" s="210"/>
      <c r="V1447" s="210"/>
      <c r="W1447" s="210"/>
      <c r="X1447" s="210"/>
      <c r="Y1447" s="210"/>
    </row>
    <row r="1448">
      <c r="A1448" s="205" t="s">
        <v>416</v>
      </c>
      <c r="B1448" s="205" t="s">
        <v>5383</v>
      </c>
      <c r="C1448" s="280">
        <v>12.0</v>
      </c>
      <c r="D1448" s="280">
        <v>1.0</v>
      </c>
      <c r="E1448" s="280">
        <v>0.0</v>
      </c>
      <c r="F1448" s="210"/>
      <c r="G1448" s="210"/>
      <c r="H1448" s="210"/>
      <c r="I1448" s="210"/>
      <c r="J1448" s="210"/>
      <c r="K1448" s="210"/>
      <c r="L1448" s="210"/>
      <c r="M1448" s="210"/>
      <c r="N1448" s="210"/>
      <c r="O1448" s="210"/>
      <c r="P1448" s="210"/>
      <c r="Q1448" s="210"/>
      <c r="R1448" s="210"/>
      <c r="S1448" s="210"/>
      <c r="T1448" s="210"/>
      <c r="U1448" s="210"/>
      <c r="V1448" s="210"/>
      <c r="W1448" s="210"/>
      <c r="X1448" s="210"/>
      <c r="Y1448" s="210"/>
    </row>
    <row r="1449">
      <c r="A1449" s="205" t="s">
        <v>416</v>
      </c>
      <c r="B1449" s="205" t="s">
        <v>5384</v>
      </c>
      <c r="C1449" s="280">
        <v>41.0</v>
      </c>
      <c r="D1449" s="280">
        <v>1.0</v>
      </c>
      <c r="E1449" s="280">
        <v>10.0</v>
      </c>
      <c r="F1449" s="210"/>
      <c r="G1449" s="210"/>
      <c r="H1449" s="210"/>
      <c r="I1449" s="210"/>
      <c r="J1449" s="210"/>
      <c r="K1449" s="210"/>
      <c r="L1449" s="210"/>
      <c r="M1449" s="210"/>
      <c r="N1449" s="210"/>
      <c r="O1449" s="210"/>
      <c r="P1449" s="210"/>
      <c r="Q1449" s="210"/>
      <c r="R1449" s="210"/>
      <c r="S1449" s="210"/>
      <c r="T1449" s="210"/>
      <c r="U1449" s="210"/>
      <c r="V1449" s="210"/>
      <c r="W1449" s="210"/>
      <c r="X1449" s="210"/>
      <c r="Y1449" s="210"/>
    </row>
    <row r="1450">
      <c r="A1450" s="205" t="s">
        <v>416</v>
      </c>
      <c r="B1450" s="205" t="s">
        <v>5386</v>
      </c>
      <c r="C1450" s="280">
        <v>5.0</v>
      </c>
      <c r="D1450" s="280">
        <v>1.0</v>
      </c>
      <c r="E1450" s="280">
        <v>2.0</v>
      </c>
      <c r="F1450" s="210"/>
      <c r="G1450" s="210"/>
      <c r="H1450" s="210"/>
      <c r="I1450" s="210"/>
      <c r="J1450" s="210"/>
      <c r="K1450" s="210"/>
      <c r="L1450" s="210"/>
      <c r="M1450" s="210"/>
      <c r="N1450" s="210"/>
      <c r="O1450" s="210"/>
      <c r="P1450" s="210"/>
      <c r="Q1450" s="210"/>
      <c r="R1450" s="210"/>
      <c r="S1450" s="210"/>
      <c r="T1450" s="210"/>
      <c r="U1450" s="210"/>
      <c r="V1450" s="210"/>
      <c r="W1450" s="210"/>
      <c r="X1450" s="210"/>
      <c r="Y1450" s="210"/>
    </row>
    <row r="1451">
      <c r="A1451" s="205" t="s">
        <v>416</v>
      </c>
      <c r="B1451" s="205" t="s">
        <v>5388</v>
      </c>
      <c r="C1451" s="280">
        <v>21.0</v>
      </c>
      <c r="D1451" s="280">
        <v>1.0</v>
      </c>
      <c r="E1451" s="280">
        <v>4.0</v>
      </c>
      <c r="F1451" s="210"/>
      <c r="G1451" s="210"/>
      <c r="H1451" s="210"/>
      <c r="I1451" s="210"/>
      <c r="J1451" s="210"/>
      <c r="K1451" s="210"/>
      <c r="L1451" s="210"/>
      <c r="M1451" s="210"/>
      <c r="N1451" s="210"/>
      <c r="O1451" s="210"/>
      <c r="P1451" s="210"/>
      <c r="Q1451" s="210"/>
      <c r="R1451" s="210"/>
      <c r="S1451" s="210"/>
      <c r="T1451" s="210"/>
      <c r="U1451" s="210"/>
      <c r="V1451" s="210"/>
      <c r="W1451" s="210"/>
      <c r="X1451" s="210"/>
      <c r="Y1451" s="210"/>
    </row>
    <row r="1452">
      <c r="A1452" s="205" t="s">
        <v>204</v>
      </c>
      <c r="B1452" s="205" t="s">
        <v>5386</v>
      </c>
      <c r="C1452" s="280">
        <v>31.0</v>
      </c>
      <c r="D1452" s="280">
        <v>1.0</v>
      </c>
      <c r="E1452" s="280">
        <v>5.0</v>
      </c>
      <c r="F1452" s="210"/>
      <c r="G1452" s="210"/>
      <c r="H1452" s="210"/>
      <c r="I1452" s="210"/>
      <c r="J1452" s="210"/>
      <c r="K1452" s="210"/>
      <c r="L1452" s="210"/>
      <c r="M1452" s="210"/>
      <c r="N1452" s="210"/>
      <c r="O1452" s="210"/>
      <c r="P1452" s="210"/>
      <c r="Q1452" s="210"/>
      <c r="R1452" s="210"/>
      <c r="S1452" s="210"/>
      <c r="T1452" s="210"/>
      <c r="U1452" s="210"/>
      <c r="V1452" s="210"/>
      <c r="W1452" s="210"/>
      <c r="X1452" s="210"/>
      <c r="Y1452" s="210"/>
    </row>
    <row r="1453">
      <c r="A1453" s="205" t="s">
        <v>204</v>
      </c>
      <c r="B1453" s="205" t="s">
        <v>5391</v>
      </c>
      <c r="C1453" s="280">
        <v>64.0</v>
      </c>
      <c r="D1453" s="280">
        <v>3.0</v>
      </c>
      <c r="E1453" s="280">
        <v>11.0</v>
      </c>
      <c r="F1453" s="210"/>
      <c r="G1453" s="210"/>
      <c r="H1453" s="210"/>
      <c r="I1453" s="210"/>
      <c r="J1453" s="210"/>
      <c r="K1453" s="210"/>
      <c r="L1453" s="210"/>
      <c r="M1453" s="210"/>
      <c r="N1453" s="210"/>
      <c r="O1453" s="210"/>
      <c r="P1453" s="210"/>
      <c r="Q1453" s="210"/>
      <c r="R1453" s="210"/>
      <c r="S1453" s="210"/>
      <c r="T1453" s="210"/>
      <c r="U1453" s="210"/>
      <c r="V1453" s="210"/>
      <c r="W1453" s="210"/>
      <c r="X1453" s="210"/>
      <c r="Y1453" s="210"/>
    </row>
    <row r="1454">
      <c r="A1454" s="205" t="s">
        <v>368</v>
      </c>
      <c r="B1454" s="205" t="s">
        <v>5383</v>
      </c>
      <c r="C1454" s="280">
        <v>20.0</v>
      </c>
      <c r="D1454" s="280">
        <v>2.0</v>
      </c>
      <c r="E1454" s="280">
        <v>3.0</v>
      </c>
      <c r="F1454" s="210"/>
      <c r="G1454" s="210"/>
      <c r="H1454" s="210"/>
      <c r="I1454" s="210"/>
      <c r="J1454" s="210"/>
      <c r="K1454" s="210"/>
      <c r="L1454" s="210"/>
      <c r="M1454" s="210"/>
      <c r="N1454" s="210"/>
      <c r="O1454" s="210"/>
      <c r="P1454" s="210"/>
      <c r="Q1454" s="210"/>
      <c r="R1454" s="210"/>
      <c r="S1454" s="210"/>
      <c r="T1454" s="210"/>
      <c r="U1454" s="210"/>
      <c r="V1454" s="210"/>
      <c r="W1454" s="210"/>
      <c r="X1454" s="210"/>
      <c r="Y1454" s="210"/>
    </row>
    <row r="1455">
      <c r="A1455" s="205" t="s">
        <v>368</v>
      </c>
      <c r="B1455" s="205" t="s">
        <v>5384</v>
      </c>
      <c r="C1455" s="280">
        <v>121.0</v>
      </c>
      <c r="D1455" s="280">
        <v>4.0</v>
      </c>
      <c r="E1455" s="280">
        <v>7.0</v>
      </c>
      <c r="F1455" s="210"/>
      <c r="G1455" s="210"/>
      <c r="H1455" s="210"/>
      <c r="I1455" s="210"/>
      <c r="J1455" s="210"/>
      <c r="K1455" s="210"/>
      <c r="L1455" s="210"/>
      <c r="M1455" s="210"/>
      <c r="N1455" s="210"/>
      <c r="O1455" s="210"/>
      <c r="P1455" s="210"/>
      <c r="Q1455" s="210"/>
      <c r="R1455" s="210"/>
      <c r="S1455" s="210"/>
      <c r="T1455" s="210"/>
      <c r="U1455" s="210"/>
      <c r="V1455" s="210"/>
      <c r="W1455" s="210"/>
      <c r="X1455" s="210"/>
      <c r="Y1455" s="210"/>
    </row>
    <row r="1456">
      <c r="A1456" s="205" t="s">
        <v>368</v>
      </c>
      <c r="B1456" s="205" t="s">
        <v>5385</v>
      </c>
      <c r="C1456" s="280">
        <v>32.0</v>
      </c>
      <c r="D1456" s="280">
        <v>3.0</v>
      </c>
      <c r="E1456" s="280">
        <v>7.0</v>
      </c>
      <c r="F1456" s="210"/>
      <c r="G1456" s="210"/>
      <c r="H1456" s="210"/>
      <c r="I1456" s="210"/>
      <c r="J1456" s="210"/>
      <c r="K1456" s="210"/>
      <c r="L1456" s="210"/>
      <c r="M1456" s="210"/>
      <c r="N1456" s="210"/>
      <c r="O1456" s="210"/>
      <c r="P1456" s="210"/>
      <c r="Q1456" s="210"/>
      <c r="R1456" s="210"/>
      <c r="S1456" s="210"/>
      <c r="T1456" s="210"/>
      <c r="U1456" s="210"/>
      <c r="V1456" s="210"/>
      <c r="W1456" s="210"/>
      <c r="X1456" s="210"/>
      <c r="Y1456" s="210"/>
    </row>
    <row r="1457">
      <c r="A1457" s="205" t="s">
        <v>368</v>
      </c>
      <c r="B1457" s="205" t="s">
        <v>5386</v>
      </c>
      <c r="C1457" s="280">
        <v>63.0</v>
      </c>
      <c r="D1457" s="280">
        <v>9.0</v>
      </c>
      <c r="E1457" s="280">
        <v>29.0</v>
      </c>
      <c r="F1457" s="210"/>
      <c r="G1457" s="210"/>
      <c r="H1457" s="210"/>
      <c r="I1457" s="210"/>
      <c r="J1457" s="210"/>
      <c r="K1457" s="210"/>
      <c r="L1457" s="210"/>
      <c r="M1457" s="210"/>
      <c r="N1457" s="210"/>
      <c r="O1457" s="210"/>
      <c r="P1457" s="210"/>
      <c r="Q1457" s="210"/>
      <c r="R1457" s="210"/>
      <c r="S1457" s="210"/>
      <c r="T1457" s="210"/>
      <c r="U1457" s="210"/>
      <c r="V1457" s="210"/>
      <c r="W1457" s="210"/>
      <c r="X1457" s="210"/>
      <c r="Y1457" s="210"/>
    </row>
    <row r="1458">
      <c r="A1458" s="205" t="s">
        <v>368</v>
      </c>
      <c r="B1458" s="205" t="s">
        <v>5387</v>
      </c>
      <c r="C1458" s="280">
        <v>287.0</v>
      </c>
      <c r="D1458" s="280">
        <v>2.0</v>
      </c>
      <c r="E1458" s="280">
        <v>67.0</v>
      </c>
      <c r="F1458" s="210"/>
      <c r="G1458" s="210"/>
      <c r="H1458" s="210"/>
      <c r="I1458" s="210"/>
      <c r="J1458" s="210"/>
      <c r="K1458" s="210"/>
      <c r="L1458" s="210"/>
      <c r="M1458" s="210"/>
      <c r="N1458" s="210"/>
      <c r="O1458" s="210"/>
      <c r="P1458" s="210"/>
      <c r="Q1458" s="210"/>
      <c r="R1458" s="210"/>
      <c r="S1458" s="210"/>
      <c r="T1458" s="210"/>
      <c r="U1458" s="210"/>
      <c r="V1458" s="210"/>
      <c r="W1458" s="210"/>
      <c r="X1458" s="210"/>
      <c r="Y1458" s="210"/>
    </row>
    <row r="1459">
      <c r="A1459" s="205" t="s">
        <v>368</v>
      </c>
      <c r="B1459" s="205" t="s">
        <v>5388</v>
      </c>
      <c r="C1459" s="280">
        <v>175.0</v>
      </c>
      <c r="D1459" s="280">
        <v>2.0</v>
      </c>
      <c r="E1459" s="280">
        <v>17.0</v>
      </c>
      <c r="F1459" s="210"/>
      <c r="G1459" s="210"/>
      <c r="H1459" s="210"/>
      <c r="I1459" s="210"/>
      <c r="J1459" s="210"/>
      <c r="K1459" s="210"/>
      <c r="L1459" s="210"/>
      <c r="M1459" s="210"/>
      <c r="N1459" s="210"/>
      <c r="O1459" s="210"/>
      <c r="P1459" s="210"/>
      <c r="Q1459" s="210"/>
      <c r="R1459" s="210"/>
      <c r="S1459" s="210"/>
      <c r="T1459" s="210"/>
      <c r="U1459" s="210"/>
      <c r="V1459" s="210"/>
      <c r="W1459" s="210"/>
      <c r="X1459" s="210"/>
      <c r="Y1459" s="210"/>
    </row>
    <row r="1460">
      <c r="A1460" s="205" t="s">
        <v>368</v>
      </c>
      <c r="B1460" s="205" t="s">
        <v>5391</v>
      </c>
      <c r="C1460" s="280">
        <v>4.0</v>
      </c>
      <c r="D1460" s="280">
        <v>1.0</v>
      </c>
      <c r="E1460" s="280">
        <v>1.0</v>
      </c>
      <c r="F1460" s="210"/>
      <c r="G1460" s="210"/>
      <c r="H1460" s="210"/>
      <c r="I1460" s="210"/>
      <c r="J1460" s="210"/>
      <c r="K1460" s="210"/>
      <c r="L1460" s="210"/>
      <c r="M1460" s="210"/>
      <c r="N1460" s="210"/>
      <c r="O1460" s="210"/>
      <c r="P1460" s="210"/>
      <c r="Q1460" s="210"/>
      <c r="R1460" s="210"/>
      <c r="S1460" s="210"/>
      <c r="T1460" s="210"/>
      <c r="U1460" s="210"/>
      <c r="V1460" s="210"/>
      <c r="W1460" s="210"/>
      <c r="X1460" s="210"/>
      <c r="Y1460" s="210"/>
    </row>
    <row r="1461">
      <c r="A1461" s="205" t="s">
        <v>262</v>
      </c>
      <c r="B1461" s="205" t="s">
        <v>5385</v>
      </c>
      <c r="C1461" s="280">
        <v>13.0</v>
      </c>
      <c r="D1461" s="280">
        <v>1.0</v>
      </c>
      <c r="E1461" s="280">
        <v>3.0</v>
      </c>
      <c r="F1461" s="210"/>
      <c r="G1461" s="210"/>
      <c r="H1461" s="210"/>
      <c r="I1461" s="210"/>
      <c r="J1461" s="210"/>
      <c r="K1461" s="210"/>
      <c r="L1461" s="210"/>
      <c r="M1461" s="210"/>
      <c r="N1461" s="210"/>
      <c r="O1461" s="210"/>
      <c r="P1461" s="210"/>
      <c r="Q1461" s="210"/>
      <c r="R1461" s="210"/>
      <c r="S1461" s="210"/>
      <c r="T1461" s="210"/>
      <c r="U1461" s="210"/>
      <c r="V1461" s="210"/>
      <c r="W1461" s="210"/>
      <c r="X1461" s="210"/>
      <c r="Y1461" s="210"/>
    </row>
    <row r="1462">
      <c r="A1462" s="205" t="s">
        <v>262</v>
      </c>
      <c r="B1462" s="205" t="s">
        <v>5386</v>
      </c>
      <c r="C1462" s="280">
        <v>2.0</v>
      </c>
      <c r="D1462" s="280">
        <v>1.0</v>
      </c>
      <c r="E1462" s="280">
        <v>1.0</v>
      </c>
      <c r="F1462" s="210"/>
      <c r="G1462" s="210"/>
      <c r="H1462" s="210"/>
      <c r="I1462" s="210"/>
      <c r="J1462" s="210"/>
      <c r="K1462" s="210"/>
      <c r="L1462" s="210"/>
      <c r="M1462" s="210"/>
      <c r="N1462" s="210"/>
      <c r="O1462" s="210"/>
      <c r="P1462" s="210"/>
      <c r="Q1462" s="210"/>
      <c r="R1462" s="210"/>
      <c r="S1462" s="210"/>
      <c r="T1462" s="210"/>
      <c r="U1462" s="210"/>
      <c r="V1462" s="210"/>
      <c r="W1462" s="210"/>
      <c r="X1462" s="210"/>
      <c r="Y1462" s="210"/>
    </row>
    <row r="1463">
      <c r="A1463" s="205" t="s">
        <v>262</v>
      </c>
      <c r="B1463" s="205" t="s">
        <v>5388</v>
      </c>
      <c r="C1463" s="280">
        <v>12.0</v>
      </c>
      <c r="D1463" s="280">
        <v>1.0</v>
      </c>
      <c r="E1463" s="280">
        <v>2.0</v>
      </c>
      <c r="F1463" s="210"/>
      <c r="G1463" s="210"/>
      <c r="H1463" s="210"/>
      <c r="I1463" s="210"/>
      <c r="J1463" s="210"/>
      <c r="K1463" s="210"/>
      <c r="L1463" s="210"/>
      <c r="M1463" s="210"/>
      <c r="N1463" s="210"/>
      <c r="O1463" s="210"/>
      <c r="P1463" s="210"/>
      <c r="Q1463" s="210"/>
      <c r="R1463" s="210"/>
      <c r="S1463" s="210"/>
      <c r="T1463" s="210"/>
      <c r="U1463" s="210"/>
      <c r="V1463" s="210"/>
      <c r="W1463" s="210"/>
      <c r="X1463" s="210"/>
      <c r="Y1463" s="210"/>
    </row>
    <row r="1464">
      <c r="A1464" s="205" t="s">
        <v>270</v>
      </c>
      <c r="B1464" s="205" t="s">
        <v>5387</v>
      </c>
      <c r="C1464" s="280">
        <v>19.0</v>
      </c>
      <c r="D1464" s="280">
        <v>2.0</v>
      </c>
      <c r="E1464" s="280">
        <v>2.0</v>
      </c>
      <c r="F1464" s="210"/>
      <c r="G1464" s="210"/>
      <c r="H1464" s="210"/>
      <c r="I1464" s="210"/>
      <c r="J1464" s="210"/>
      <c r="K1464" s="210"/>
      <c r="L1464" s="210"/>
      <c r="M1464" s="210"/>
      <c r="N1464" s="210"/>
      <c r="O1464" s="210"/>
      <c r="P1464" s="210"/>
      <c r="Q1464" s="210"/>
      <c r="R1464" s="210"/>
      <c r="S1464" s="210"/>
      <c r="T1464" s="210"/>
      <c r="U1464" s="210"/>
      <c r="V1464" s="210"/>
      <c r="W1464" s="210"/>
      <c r="X1464" s="210"/>
      <c r="Y1464" s="210"/>
    </row>
    <row r="1465">
      <c r="A1465" s="205" t="s">
        <v>410</v>
      </c>
      <c r="B1465" s="205" t="s">
        <v>5384</v>
      </c>
      <c r="C1465" s="280">
        <v>34.0</v>
      </c>
      <c r="D1465" s="280">
        <v>2.0</v>
      </c>
      <c r="E1465" s="280">
        <v>6.0</v>
      </c>
      <c r="F1465" s="210"/>
      <c r="G1465" s="210"/>
      <c r="H1465" s="210"/>
      <c r="I1465" s="210"/>
      <c r="J1465" s="210"/>
      <c r="K1465" s="210"/>
      <c r="L1465" s="210"/>
      <c r="M1465" s="210"/>
      <c r="N1465" s="210"/>
      <c r="O1465" s="210"/>
      <c r="P1465" s="210"/>
      <c r="Q1465" s="210"/>
      <c r="R1465" s="210"/>
      <c r="S1465" s="210"/>
      <c r="T1465" s="210"/>
      <c r="U1465" s="210"/>
      <c r="V1465" s="210"/>
      <c r="W1465" s="210"/>
      <c r="X1465" s="210"/>
      <c r="Y1465" s="210"/>
    </row>
    <row r="1466">
      <c r="A1466" s="205" t="s">
        <v>410</v>
      </c>
      <c r="B1466" s="205" t="s">
        <v>5387</v>
      </c>
      <c r="C1466" s="280">
        <v>4.0</v>
      </c>
      <c r="D1466" s="280">
        <v>1.0</v>
      </c>
      <c r="E1466" s="280">
        <v>1.0</v>
      </c>
      <c r="F1466" s="210"/>
      <c r="G1466" s="210"/>
      <c r="H1466" s="210"/>
      <c r="I1466" s="210"/>
      <c r="J1466" s="210"/>
      <c r="K1466" s="210"/>
      <c r="L1466" s="210"/>
      <c r="M1466" s="210"/>
      <c r="N1466" s="210"/>
      <c r="O1466" s="210"/>
      <c r="P1466" s="210"/>
      <c r="Q1466" s="210"/>
      <c r="R1466" s="210"/>
      <c r="S1466" s="210"/>
      <c r="T1466" s="210"/>
      <c r="U1466" s="210"/>
      <c r="V1466" s="210"/>
      <c r="W1466" s="210"/>
      <c r="X1466" s="210"/>
      <c r="Y1466" s="210"/>
    </row>
    <row r="1467">
      <c r="A1467" s="205" t="s">
        <v>410</v>
      </c>
      <c r="B1467" s="205" t="s">
        <v>5388</v>
      </c>
      <c r="C1467" s="280">
        <v>22.0</v>
      </c>
      <c r="D1467" s="280">
        <v>1.0</v>
      </c>
      <c r="E1467" s="280">
        <v>0.0</v>
      </c>
      <c r="F1467" s="210"/>
      <c r="G1467" s="210"/>
      <c r="H1467" s="210"/>
      <c r="I1467" s="210"/>
      <c r="J1467" s="210"/>
      <c r="K1467" s="210"/>
      <c r="L1467" s="210"/>
      <c r="M1467" s="210"/>
      <c r="N1467" s="210"/>
      <c r="O1467" s="210"/>
      <c r="P1467" s="210"/>
      <c r="Q1467" s="210"/>
      <c r="R1467" s="210"/>
      <c r="S1467" s="210"/>
      <c r="T1467" s="210"/>
      <c r="U1467" s="210"/>
      <c r="V1467" s="210"/>
      <c r="W1467" s="210"/>
      <c r="X1467" s="210"/>
      <c r="Y1467" s="210"/>
    </row>
    <row r="1468">
      <c r="A1468" s="205" t="s">
        <v>410</v>
      </c>
      <c r="B1468" s="205" t="s">
        <v>5391</v>
      </c>
      <c r="C1468" s="280">
        <v>12.0</v>
      </c>
      <c r="D1468" s="280">
        <v>1.0</v>
      </c>
      <c r="E1468" s="280">
        <v>3.0</v>
      </c>
      <c r="F1468" s="210"/>
      <c r="G1468" s="210"/>
      <c r="H1468" s="210"/>
      <c r="I1468" s="210"/>
      <c r="J1468" s="210"/>
      <c r="K1468" s="210"/>
      <c r="L1468" s="210"/>
      <c r="M1468" s="210"/>
      <c r="N1468" s="210"/>
      <c r="O1468" s="210"/>
      <c r="P1468" s="210"/>
      <c r="Q1468" s="210"/>
      <c r="R1468" s="210"/>
      <c r="S1468" s="210"/>
      <c r="T1468" s="210"/>
      <c r="U1468" s="210"/>
      <c r="V1468" s="210"/>
      <c r="W1468" s="210"/>
      <c r="X1468" s="210"/>
      <c r="Y1468" s="210"/>
    </row>
    <row r="1469">
      <c r="A1469" s="205" t="s">
        <v>410</v>
      </c>
      <c r="B1469" s="205" t="s">
        <v>5392</v>
      </c>
      <c r="C1469" s="280">
        <v>4.0</v>
      </c>
      <c r="D1469" s="280">
        <v>1.0</v>
      </c>
      <c r="E1469" s="280">
        <v>1.0</v>
      </c>
      <c r="F1469" s="210"/>
      <c r="G1469" s="210"/>
      <c r="H1469" s="210"/>
      <c r="I1469" s="210"/>
      <c r="J1469" s="210"/>
      <c r="K1469" s="210"/>
      <c r="L1469" s="210"/>
      <c r="M1469" s="210"/>
      <c r="N1469" s="210"/>
      <c r="O1469" s="210"/>
      <c r="P1469" s="210"/>
      <c r="Q1469" s="210"/>
      <c r="R1469" s="210"/>
      <c r="S1469" s="210"/>
      <c r="T1469" s="210"/>
      <c r="U1469" s="210"/>
      <c r="V1469" s="210"/>
      <c r="W1469" s="210"/>
      <c r="X1469" s="210"/>
      <c r="Y1469" s="210"/>
    </row>
    <row r="1470">
      <c r="A1470" s="205" t="s">
        <v>208</v>
      </c>
      <c r="B1470" s="205" t="s">
        <v>5384</v>
      </c>
      <c r="C1470" s="280">
        <v>10.0</v>
      </c>
      <c r="D1470" s="280">
        <v>1.0</v>
      </c>
      <c r="E1470" s="280">
        <v>2.0</v>
      </c>
      <c r="F1470" s="210"/>
      <c r="G1470" s="210"/>
      <c r="H1470" s="210"/>
      <c r="I1470" s="210"/>
      <c r="J1470" s="210"/>
      <c r="K1470" s="210"/>
      <c r="L1470" s="210"/>
      <c r="M1470" s="210"/>
      <c r="N1470" s="210"/>
      <c r="O1470" s="210"/>
      <c r="P1470" s="210"/>
      <c r="Q1470" s="210"/>
      <c r="R1470" s="210"/>
      <c r="S1470" s="210"/>
      <c r="T1470" s="210"/>
      <c r="U1470" s="210"/>
      <c r="V1470" s="210"/>
      <c r="W1470" s="210"/>
      <c r="X1470" s="210"/>
      <c r="Y1470" s="210"/>
    </row>
    <row r="1471">
      <c r="A1471" s="205" t="s">
        <v>208</v>
      </c>
      <c r="B1471" s="205" t="s">
        <v>5385</v>
      </c>
      <c r="C1471" s="280">
        <v>62.0</v>
      </c>
      <c r="D1471" s="280">
        <v>1.0</v>
      </c>
      <c r="E1471" s="280">
        <v>11.0</v>
      </c>
      <c r="F1471" s="210"/>
      <c r="G1471" s="210"/>
      <c r="H1471" s="210"/>
      <c r="I1471" s="210"/>
      <c r="J1471" s="210"/>
      <c r="K1471" s="210"/>
      <c r="L1471" s="210"/>
      <c r="M1471" s="210"/>
      <c r="N1471" s="210"/>
      <c r="O1471" s="210"/>
      <c r="P1471" s="210"/>
      <c r="Q1471" s="210"/>
      <c r="R1471" s="210"/>
      <c r="S1471" s="210"/>
      <c r="T1471" s="210"/>
      <c r="U1471" s="210"/>
      <c r="V1471" s="210"/>
      <c r="W1471" s="210"/>
      <c r="X1471" s="210"/>
      <c r="Y1471" s="210"/>
    </row>
    <row r="1472">
      <c r="A1472" s="205" t="s">
        <v>208</v>
      </c>
      <c r="B1472" s="205" t="s">
        <v>5386</v>
      </c>
      <c r="C1472" s="280">
        <v>171.0</v>
      </c>
      <c r="D1472" s="280">
        <v>1.0</v>
      </c>
      <c r="E1472" s="280">
        <v>27.0</v>
      </c>
      <c r="F1472" s="210"/>
      <c r="G1472" s="210"/>
      <c r="H1472" s="210"/>
      <c r="I1472" s="210"/>
      <c r="J1472" s="210"/>
      <c r="K1472" s="210"/>
      <c r="L1472" s="210"/>
      <c r="M1472" s="210"/>
      <c r="N1472" s="210"/>
      <c r="O1472" s="210"/>
      <c r="P1472" s="210"/>
      <c r="Q1472" s="210"/>
      <c r="R1472" s="210"/>
      <c r="S1472" s="210"/>
      <c r="T1472" s="210"/>
      <c r="U1472" s="210"/>
      <c r="V1472" s="210"/>
      <c r="W1472" s="210"/>
      <c r="X1472" s="210"/>
      <c r="Y1472" s="210"/>
    </row>
    <row r="1473">
      <c r="A1473" s="205" t="s">
        <v>208</v>
      </c>
      <c r="B1473" s="205" t="s">
        <v>5387</v>
      </c>
      <c r="C1473" s="280">
        <v>36.0</v>
      </c>
      <c r="D1473" s="280">
        <v>1.0</v>
      </c>
      <c r="E1473" s="280">
        <v>1.0</v>
      </c>
      <c r="F1473" s="210"/>
      <c r="G1473" s="210"/>
      <c r="H1473" s="210"/>
      <c r="I1473" s="210"/>
      <c r="J1473" s="210"/>
      <c r="K1473" s="210"/>
      <c r="L1473" s="210"/>
      <c r="M1473" s="210"/>
      <c r="N1473" s="210"/>
      <c r="O1473" s="210"/>
      <c r="P1473" s="210"/>
      <c r="Q1473" s="210"/>
      <c r="R1473" s="210"/>
      <c r="S1473" s="210"/>
      <c r="T1473" s="210"/>
      <c r="U1473" s="210"/>
      <c r="V1473" s="210"/>
      <c r="W1473" s="210"/>
      <c r="X1473" s="210"/>
      <c r="Y1473" s="210"/>
    </row>
    <row r="1474">
      <c r="A1474" s="205" t="s">
        <v>486</v>
      </c>
      <c r="B1474" s="205" t="s">
        <v>5383</v>
      </c>
      <c r="C1474" s="280">
        <v>157.0</v>
      </c>
      <c r="D1474" s="280">
        <v>1.0</v>
      </c>
      <c r="E1474" s="280">
        <v>11.0</v>
      </c>
      <c r="F1474" s="210"/>
      <c r="G1474" s="210"/>
      <c r="H1474" s="210"/>
      <c r="I1474" s="210"/>
      <c r="J1474" s="210"/>
      <c r="K1474" s="210"/>
      <c r="L1474" s="210"/>
      <c r="M1474" s="210"/>
      <c r="N1474" s="210"/>
      <c r="O1474" s="210"/>
      <c r="P1474" s="210"/>
      <c r="Q1474" s="210"/>
      <c r="R1474" s="210"/>
      <c r="S1474" s="210"/>
      <c r="T1474" s="210"/>
      <c r="U1474" s="210"/>
      <c r="V1474" s="210"/>
      <c r="W1474" s="210"/>
      <c r="X1474" s="210"/>
      <c r="Y1474" s="210"/>
    </row>
    <row r="1475">
      <c r="A1475" s="205" t="s">
        <v>486</v>
      </c>
      <c r="B1475" s="205" t="s">
        <v>5384</v>
      </c>
      <c r="C1475" s="280">
        <v>10.0</v>
      </c>
      <c r="D1475" s="280">
        <v>2.0</v>
      </c>
      <c r="E1475" s="280">
        <v>2.0</v>
      </c>
      <c r="F1475" s="210"/>
      <c r="G1475" s="210"/>
      <c r="H1475" s="210"/>
      <c r="I1475" s="210"/>
      <c r="J1475" s="210"/>
      <c r="K1475" s="210"/>
      <c r="L1475" s="210"/>
      <c r="M1475" s="210"/>
      <c r="N1475" s="210"/>
      <c r="O1475" s="210"/>
      <c r="P1475" s="210"/>
      <c r="Q1475" s="210"/>
      <c r="R1475" s="210"/>
      <c r="S1475" s="210"/>
      <c r="T1475" s="210"/>
      <c r="U1475" s="210"/>
      <c r="V1475" s="210"/>
      <c r="W1475" s="210"/>
      <c r="X1475" s="210"/>
      <c r="Y1475" s="210"/>
    </row>
    <row r="1476">
      <c r="A1476" s="205" t="s">
        <v>486</v>
      </c>
      <c r="B1476" s="205" t="s">
        <v>5388</v>
      </c>
      <c r="C1476" s="280">
        <v>39.0</v>
      </c>
      <c r="D1476" s="280">
        <v>1.0</v>
      </c>
      <c r="E1476" s="280">
        <v>0.0</v>
      </c>
      <c r="F1476" s="210"/>
      <c r="G1476" s="210"/>
      <c r="H1476" s="210"/>
      <c r="I1476" s="210"/>
      <c r="J1476" s="210"/>
      <c r="K1476" s="210"/>
      <c r="L1476" s="210"/>
      <c r="M1476" s="210"/>
      <c r="N1476" s="210"/>
      <c r="O1476" s="210"/>
      <c r="P1476" s="210"/>
      <c r="Q1476" s="210"/>
      <c r="R1476" s="210"/>
      <c r="S1476" s="210"/>
      <c r="T1476" s="210"/>
      <c r="U1476" s="210"/>
      <c r="V1476" s="210"/>
      <c r="W1476" s="210"/>
      <c r="X1476" s="210"/>
      <c r="Y1476" s="210"/>
    </row>
    <row r="1477">
      <c r="A1477" s="205" t="s">
        <v>482</v>
      </c>
      <c r="B1477" s="205" t="s">
        <v>5387</v>
      </c>
      <c r="C1477" s="280">
        <v>9.0</v>
      </c>
      <c r="D1477" s="280">
        <v>2.0</v>
      </c>
      <c r="E1477" s="280">
        <v>2.0</v>
      </c>
      <c r="F1477" s="210"/>
      <c r="G1477" s="210"/>
      <c r="H1477" s="210"/>
      <c r="I1477" s="210"/>
      <c r="J1477" s="210"/>
      <c r="K1477" s="210"/>
      <c r="L1477" s="210"/>
      <c r="M1477" s="210"/>
      <c r="N1477" s="210"/>
      <c r="O1477" s="210"/>
      <c r="P1477" s="210"/>
      <c r="Q1477" s="210"/>
      <c r="R1477" s="210"/>
      <c r="S1477" s="210"/>
      <c r="T1477" s="210"/>
      <c r="U1477" s="210"/>
      <c r="V1477" s="210"/>
      <c r="W1477" s="210"/>
      <c r="X1477" s="210"/>
      <c r="Y1477" s="210"/>
    </row>
    <row r="1478">
      <c r="A1478" s="205" t="s">
        <v>448</v>
      </c>
      <c r="B1478" s="205" t="s">
        <v>5383</v>
      </c>
      <c r="C1478" s="280">
        <v>44.0</v>
      </c>
      <c r="D1478" s="280">
        <v>1.0</v>
      </c>
      <c r="E1478" s="280">
        <v>4.0</v>
      </c>
      <c r="F1478" s="210"/>
      <c r="G1478" s="210"/>
      <c r="H1478" s="210"/>
      <c r="I1478" s="210"/>
      <c r="J1478" s="210"/>
      <c r="K1478" s="210"/>
      <c r="L1478" s="210"/>
      <c r="M1478" s="210"/>
      <c r="N1478" s="210"/>
      <c r="O1478" s="210"/>
      <c r="P1478" s="210"/>
      <c r="Q1478" s="210"/>
      <c r="R1478" s="210"/>
      <c r="S1478" s="210"/>
      <c r="T1478" s="210"/>
      <c r="U1478" s="210"/>
      <c r="V1478" s="210"/>
      <c r="W1478" s="210"/>
      <c r="X1478" s="210"/>
      <c r="Y1478" s="210"/>
    </row>
    <row r="1479">
      <c r="A1479" s="205" t="s">
        <v>448</v>
      </c>
      <c r="B1479" s="205" t="s">
        <v>5385</v>
      </c>
      <c r="C1479" s="280">
        <v>59.0</v>
      </c>
      <c r="D1479" s="280">
        <v>3.0</v>
      </c>
      <c r="E1479" s="280">
        <v>11.0</v>
      </c>
      <c r="F1479" s="210"/>
      <c r="G1479" s="210"/>
      <c r="H1479" s="210"/>
      <c r="I1479" s="210"/>
      <c r="J1479" s="210"/>
      <c r="K1479" s="210"/>
      <c r="L1479" s="210"/>
      <c r="M1479" s="210"/>
      <c r="N1479" s="210"/>
      <c r="O1479" s="210"/>
      <c r="P1479" s="210"/>
      <c r="Q1479" s="210"/>
      <c r="R1479" s="210"/>
      <c r="S1479" s="210"/>
      <c r="T1479" s="210"/>
      <c r="U1479" s="210"/>
      <c r="V1479" s="210"/>
      <c r="W1479" s="210"/>
      <c r="X1479" s="210"/>
      <c r="Y1479" s="210"/>
    </row>
    <row r="1480">
      <c r="A1480" s="205" t="s">
        <v>448</v>
      </c>
      <c r="B1480" s="205" t="s">
        <v>5386</v>
      </c>
      <c r="C1480" s="280">
        <v>22.0</v>
      </c>
      <c r="D1480" s="280">
        <v>3.0</v>
      </c>
      <c r="E1480" s="280">
        <v>6.0</v>
      </c>
      <c r="F1480" s="210"/>
      <c r="G1480" s="210"/>
      <c r="H1480" s="210"/>
      <c r="I1480" s="210"/>
      <c r="J1480" s="210"/>
      <c r="K1480" s="210"/>
      <c r="L1480" s="210"/>
      <c r="M1480" s="210"/>
      <c r="N1480" s="210"/>
      <c r="O1480" s="210"/>
      <c r="P1480" s="210"/>
      <c r="Q1480" s="210"/>
      <c r="R1480" s="210"/>
      <c r="S1480" s="210"/>
      <c r="T1480" s="210"/>
      <c r="U1480" s="210"/>
      <c r="V1480" s="210"/>
      <c r="W1480" s="210"/>
      <c r="X1480" s="210"/>
      <c r="Y1480" s="210"/>
    </row>
    <row r="1481">
      <c r="A1481" s="205" t="s">
        <v>448</v>
      </c>
      <c r="B1481" s="205" t="s">
        <v>5392</v>
      </c>
      <c r="C1481" s="280">
        <v>54.0</v>
      </c>
      <c r="D1481" s="280">
        <v>2.0</v>
      </c>
      <c r="E1481" s="280">
        <v>6.0</v>
      </c>
      <c r="F1481" s="210"/>
      <c r="G1481" s="210"/>
      <c r="H1481" s="210"/>
      <c r="I1481" s="210"/>
      <c r="J1481" s="210"/>
      <c r="K1481" s="210"/>
      <c r="L1481" s="210"/>
      <c r="M1481" s="210"/>
      <c r="N1481" s="210"/>
      <c r="O1481" s="210"/>
      <c r="P1481" s="210"/>
      <c r="Q1481" s="210"/>
      <c r="R1481" s="210"/>
      <c r="S1481" s="210"/>
      <c r="T1481" s="210"/>
      <c r="U1481" s="210"/>
      <c r="V1481" s="210"/>
      <c r="W1481" s="210"/>
      <c r="X1481" s="210"/>
      <c r="Y1481" s="210"/>
    </row>
    <row r="1482">
      <c r="A1482" s="205" t="s">
        <v>239</v>
      </c>
      <c r="B1482" s="205" t="s">
        <v>5384</v>
      </c>
      <c r="C1482" s="280">
        <v>54.0</v>
      </c>
      <c r="D1482" s="280">
        <v>1.0</v>
      </c>
      <c r="E1482" s="280">
        <v>9.0</v>
      </c>
      <c r="F1482" s="210"/>
      <c r="G1482" s="210"/>
      <c r="H1482" s="210"/>
      <c r="I1482" s="210"/>
      <c r="J1482" s="210"/>
      <c r="K1482" s="210"/>
      <c r="L1482" s="210"/>
      <c r="M1482" s="210"/>
      <c r="N1482" s="210"/>
      <c r="O1482" s="210"/>
      <c r="P1482" s="210"/>
      <c r="Q1482" s="210"/>
      <c r="R1482" s="210"/>
      <c r="S1482" s="210"/>
      <c r="T1482" s="210"/>
      <c r="U1482" s="210"/>
      <c r="V1482" s="210"/>
      <c r="W1482" s="210"/>
      <c r="X1482" s="210"/>
      <c r="Y1482" s="210"/>
    </row>
    <row r="1483">
      <c r="A1483" s="205" t="s">
        <v>239</v>
      </c>
      <c r="B1483" s="205" t="s">
        <v>5385</v>
      </c>
      <c r="C1483" s="280">
        <v>13.0</v>
      </c>
      <c r="D1483" s="280">
        <v>2.0</v>
      </c>
      <c r="E1483" s="280">
        <v>4.0</v>
      </c>
      <c r="F1483" s="210"/>
      <c r="G1483" s="210"/>
      <c r="H1483" s="210"/>
      <c r="I1483" s="210"/>
      <c r="J1483" s="210"/>
      <c r="K1483" s="210"/>
      <c r="L1483" s="210"/>
      <c r="M1483" s="210"/>
      <c r="N1483" s="210"/>
      <c r="O1483" s="210"/>
      <c r="P1483" s="210"/>
      <c r="Q1483" s="210"/>
      <c r="R1483" s="210"/>
      <c r="S1483" s="210"/>
      <c r="T1483" s="210"/>
      <c r="U1483" s="210"/>
      <c r="V1483" s="210"/>
      <c r="W1483" s="210"/>
      <c r="X1483" s="210"/>
      <c r="Y1483" s="210"/>
    </row>
    <row r="1484">
      <c r="A1484" s="205" t="s">
        <v>239</v>
      </c>
      <c r="B1484" s="205" t="s">
        <v>5388</v>
      </c>
      <c r="C1484" s="280">
        <v>31.0</v>
      </c>
      <c r="D1484" s="280">
        <v>5.0</v>
      </c>
      <c r="E1484" s="280">
        <v>7.0</v>
      </c>
      <c r="F1484" s="210"/>
      <c r="G1484" s="210"/>
      <c r="H1484" s="210"/>
      <c r="I1484" s="210"/>
      <c r="J1484" s="210"/>
      <c r="K1484" s="210"/>
      <c r="L1484" s="210"/>
      <c r="M1484" s="210"/>
      <c r="N1484" s="210"/>
      <c r="O1484" s="210"/>
      <c r="P1484" s="210"/>
      <c r="Q1484" s="210"/>
      <c r="R1484" s="210"/>
      <c r="S1484" s="210"/>
      <c r="T1484" s="210"/>
      <c r="U1484" s="210"/>
      <c r="V1484" s="210"/>
      <c r="W1484" s="210"/>
      <c r="X1484" s="210"/>
      <c r="Y1484" s="210"/>
    </row>
    <row r="1485">
      <c r="A1485" s="205" t="s">
        <v>239</v>
      </c>
      <c r="B1485" s="205" t="s">
        <v>5391</v>
      </c>
      <c r="C1485" s="280">
        <v>7.0</v>
      </c>
      <c r="D1485" s="280">
        <v>1.0</v>
      </c>
      <c r="E1485" s="280">
        <v>2.0</v>
      </c>
      <c r="F1485" s="210"/>
      <c r="G1485" s="210"/>
      <c r="H1485" s="210"/>
      <c r="I1485" s="210"/>
      <c r="J1485" s="210"/>
      <c r="K1485" s="210"/>
      <c r="L1485" s="210"/>
      <c r="M1485" s="210"/>
      <c r="N1485" s="210"/>
      <c r="O1485" s="210"/>
      <c r="P1485" s="210"/>
      <c r="Q1485" s="210"/>
      <c r="R1485" s="210"/>
      <c r="S1485" s="210"/>
      <c r="T1485" s="210"/>
      <c r="U1485" s="210"/>
      <c r="V1485" s="210"/>
      <c r="W1485" s="210"/>
      <c r="X1485" s="210"/>
      <c r="Y1485" s="210"/>
    </row>
    <row r="1486">
      <c r="A1486" s="205" t="s">
        <v>239</v>
      </c>
      <c r="B1486" s="205" t="s">
        <v>5390</v>
      </c>
      <c r="C1486" s="280">
        <v>76.0</v>
      </c>
      <c r="D1486" s="280">
        <v>1.0</v>
      </c>
      <c r="E1486" s="280">
        <v>7.0</v>
      </c>
      <c r="F1486" s="210"/>
      <c r="G1486" s="210"/>
      <c r="H1486" s="210"/>
      <c r="I1486" s="210"/>
      <c r="J1486" s="210"/>
      <c r="K1486" s="210"/>
      <c r="L1486" s="210"/>
      <c r="M1486" s="210"/>
      <c r="N1486" s="210"/>
      <c r="O1486" s="210"/>
      <c r="P1486" s="210"/>
      <c r="Q1486" s="210"/>
      <c r="R1486" s="210"/>
      <c r="S1486" s="210"/>
      <c r="T1486" s="210"/>
      <c r="U1486" s="210"/>
      <c r="V1486" s="210"/>
      <c r="W1486" s="210"/>
      <c r="X1486" s="210"/>
      <c r="Y1486" s="210"/>
    </row>
    <row r="1487">
      <c r="A1487" s="205" t="s">
        <v>405</v>
      </c>
      <c r="B1487" s="205" t="s">
        <v>5383</v>
      </c>
      <c r="C1487" s="280">
        <v>22.0</v>
      </c>
      <c r="D1487" s="280">
        <v>1.0</v>
      </c>
      <c r="E1487" s="280">
        <v>3.0</v>
      </c>
      <c r="F1487" s="210"/>
      <c r="G1487" s="210"/>
      <c r="H1487" s="210"/>
      <c r="I1487" s="210"/>
      <c r="J1487" s="210"/>
      <c r="K1487" s="210"/>
      <c r="L1487" s="210"/>
      <c r="M1487" s="210"/>
      <c r="N1487" s="210"/>
      <c r="O1487" s="210"/>
      <c r="P1487" s="210"/>
      <c r="Q1487" s="210"/>
      <c r="R1487" s="210"/>
      <c r="S1487" s="210"/>
      <c r="T1487" s="210"/>
      <c r="U1487" s="210"/>
      <c r="V1487" s="210"/>
      <c r="W1487" s="210"/>
      <c r="X1487" s="210"/>
      <c r="Y1487" s="210"/>
    </row>
    <row r="1488">
      <c r="A1488" s="205" t="s">
        <v>405</v>
      </c>
      <c r="B1488" s="205" t="s">
        <v>5384</v>
      </c>
      <c r="C1488" s="280">
        <v>32.0</v>
      </c>
      <c r="D1488" s="280">
        <v>2.0</v>
      </c>
      <c r="E1488" s="280">
        <v>4.0</v>
      </c>
      <c r="F1488" s="210"/>
      <c r="G1488" s="210"/>
      <c r="H1488" s="210"/>
      <c r="I1488" s="210"/>
      <c r="J1488" s="210"/>
      <c r="K1488" s="210"/>
      <c r="L1488" s="210"/>
      <c r="M1488" s="210"/>
      <c r="N1488" s="210"/>
      <c r="O1488" s="210"/>
      <c r="P1488" s="210"/>
      <c r="Q1488" s="210"/>
      <c r="R1488" s="210"/>
      <c r="S1488" s="210"/>
      <c r="T1488" s="210"/>
      <c r="U1488" s="210"/>
      <c r="V1488" s="210"/>
      <c r="W1488" s="210"/>
      <c r="X1488" s="210"/>
      <c r="Y1488" s="210"/>
    </row>
    <row r="1489">
      <c r="A1489" s="205" t="s">
        <v>405</v>
      </c>
      <c r="B1489" s="205" t="s">
        <v>5385</v>
      </c>
      <c r="C1489" s="280">
        <v>32.0</v>
      </c>
      <c r="D1489" s="280">
        <v>1.0</v>
      </c>
      <c r="E1489" s="280">
        <v>3.0</v>
      </c>
      <c r="F1489" s="210"/>
      <c r="G1489" s="210"/>
      <c r="H1489" s="210"/>
      <c r="I1489" s="210"/>
      <c r="J1489" s="210"/>
      <c r="K1489" s="210"/>
      <c r="L1489" s="210"/>
      <c r="M1489" s="210"/>
      <c r="N1489" s="210"/>
      <c r="O1489" s="210"/>
      <c r="P1489" s="210"/>
      <c r="Q1489" s="210"/>
      <c r="R1489" s="210"/>
      <c r="S1489" s="210"/>
      <c r="T1489" s="210"/>
      <c r="U1489" s="210"/>
      <c r="V1489" s="210"/>
      <c r="W1489" s="210"/>
      <c r="X1489" s="210"/>
      <c r="Y1489" s="210"/>
    </row>
    <row r="1490">
      <c r="A1490" s="205" t="s">
        <v>405</v>
      </c>
      <c r="B1490" s="205" t="s">
        <v>5387</v>
      </c>
      <c r="C1490" s="280">
        <v>44.0</v>
      </c>
      <c r="D1490" s="280">
        <v>2.0</v>
      </c>
      <c r="E1490" s="280">
        <v>6.0</v>
      </c>
      <c r="F1490" s="210"/>
      <c r="G1490" s="210"/>
      <c r="H1490" s="210"/>
      <c r="I1490" s="210"/>
      <c r="J1490" s="210"/>
      <c r="K1490" s="210"/>
      <c r="L1490" s="210"/>
      <c r="M1490" s="210"/>
      <c r="N1490" s="210"/>
      <c r="O1490" s="210"/>
      <c r="P1490" s="210"/>
      <c r="Q1490" s="210"/>
      <c r="R1490" s="210"/>
      <c r="S1490" s="210"/>
      <c r="T1490" s="210"/>
      <c r="U1490" s="210"/>
      <c r="V1490" s="210"/>
      <c r="W1490" s="210"/>
      <c r="X1490" s="210"/>
      <c r="Y1490" s="210"/>
    </row>
    <row r="1491">
      <c r="A1491" s="205" t="s">
        <v>434</v>
      </c>
      <c r="B1491" s="205" t="s">
        <v>5384</v>
      </c>
      <c r="C1491" s="280">
        <v>75.0</v>
      </c>
      <c r="D1491" s="280">
        <v>4.0</v>
      </c>
      <c r="E1491" s="280">
        <v>11.0</v>
      </c>
      <c r="F1491" s="210"/>
      <c r="G1491" s="210"/>
      <c r="H1491" s="210"/>
      <c r="I1491" s="210"/>
      <c r="J1491" s="210"/>
      <c r="K1491" s="210"/>
      <c r="L1491" s="210"/>
      <c r="M1491" s="210"/>
      <c r="N1491" s="210"/>
      <c r="O1491" s="210"/>
      <c r="P1491" s="210"/>
      <c r="Q1491" s="210"/>
      <c r="R1491" s="210"/>
      <c r="S1491" s="210"/>
      <c r="T1491" s="210"/>
      <c r="U1491" s="210"/>
      <c r="V1491" s="210"/>
      <c r="W1491" s="210"/>
      <c r="X1491" s="210"/>
      <c r="Y1491" s="210"/>
    </row>
    <row r="1492">
      <c r="A1492" s="205" t="s">
        <v>434</v>
      </c>
      <c r="B1492" s="205" t="s">
        <v>5386</v>
      </c>
      <c r="C1492" s="280">
        <v>87.0</v>
      </c>
      <c r="D1492" s="280">
        <v>4.0</v>
      </c>
      <c r="E1492" s="280">
        <v>26.0</v>
      </c>
      <c r="F1492" s="210"/>
      <c r="G1492" s="210"/>
      <c r="H1492" s="210"/>
      <c r="I1492" s="210"/>
      <c r="J1492" s="210"/>
      <c r="K1492" s="210"/>
      <c r="L1492" s="210"/>
      <c r="M1492" s="210"/>
      <c r="N1492" s="210"/>
      <c r="O1492" s="210"/>
      <c r="P1492" s="210"/>
      <c r="Q1492" s="210"/>
      <c r="R1492" s="210"/>
      <c r="S1492" s="210"/>
      <c r="T1492" s="210"/>
      <c r="U1492" s="210"/>
      <c r="V1492" s="210"/>
      <c r="W1492" s="210"/>
      <c r="X1492" s="210"/>
      <c r="Y1492" s="210"/>
    </row>
    <row r="1493">
      <c r="A1493" s="205" t="s">
        <v>434</v>
      </c>
      <c r="B1493" s="205" t="s">
        <v>5388</v>
      </c>
      <c r="C1493" s="280">
        <v>16.0</v>
      </c>
      <c r="D1493" s="280">
        <v>1.0</v>
      </c>
      <c r="E1493" s="280">
        <v>4.0</v>
      </c>
      <c r="F1493" s="210"/>
      <c r="G1493" s="210"/>
      <c r="H1493" s="210"/>
      <c r="I1493" s="210"/>
      <c r="J1493" s="210"/>
      <c r="K1493" s="210"/>
      <c r="L1493" s="210"/>
      <c r="M1493" s="210"/>
      <c r="N1493" s="210"/>
      <c r="O1493" s="210"/>
      <c r="P1493" s="210"/>
      <c r="Q1493" s="210"/>
      <c r="R1493" s="210"/>
      <c r="S1493" s="210"/>
      <c r="T1493" s="210"/>
      <c r="U1493" s="210"/>
      <c r="V1493" s="210"/>
      <c r="W1493" s="210"/>
      <c r="X1493" s="210"/>
      <c r="Y1493" s="210"/>
    </row>
    <row r="1494">
      <c r="A1494" s="205" t="s">
        <v>548</v>
      </c>
      <c r="B1494" s="205" t="s">
        <v>5387</v>
      </c>
      <c r="C1494" s="280">
        <v>51.0</v>
      </c>
      <c r="D1494" s="280">
        <v>1.0</v>
      </c>
      <c r="E1494" s="280">
        <v>11.0</v>
      </c>
      <c r="F1494" s="210"/>
      <c r="G1494" s="210"/>
      <c r="H1494" s="210"/>
      <c r="I1494" s="210"/>
      <c r="J1494" s="210"/>
      <c r="K1494" s="210"/>
      <c r="L1494" s="210"/>
      <c r="M1494" s="210"/>
      <c r="N1494" s="210"/>
      <c r="O1494" s="210"/>
      <c r="P1494" s="210"/>
      <c r="Q1494" s="210"/>
      <c r="R1494" s="210"/>
      <c r="S1494" s="210"/>
      <c r="T1494" s="210"/>
      <c r="U1494" s="210"/>
      <c r="V1494" s="210"/>
      <c r="W1494" s="210"/>
      <c r="X1494" s="210"/>
      <c r="Y1494" s="210"/>
    </row>
    <row r="1495">
      <c r="A1495" s="205" t="s">
        <v>548</v>
      </c>
      <c r="B1495" s="205" t="s">
        <v>5391</v>
      </c>
      <c r="C1495" s="280">
        <v>24.0</v>
      </c>
      <c r="D1495" s="280">
        <v>1.0</v>
      </c>
      <c r="E1495" s="280">
        <v>5.0</v>
      </c>
      <c r="F1495" s="210"/>
      <c r="G1495" s="210"/>
      <c r="H1495" s="210"/>
      <c r="I1495" s="210"/>
      <c r="J1495" s="210"/>
      <c r="K1495" s="210"/>
      <c r="L1495" s="210"/>
      <c r="M1495" s="210"/>
      <c r="N1495" s="210"/>
      <c r="O1495" s="210"/>
      <c r="P1495" s="210"/>
      <c r="Q1495" s="210"/>
      <c r="R1495" s="210"/>
      <c r="S1495" s="210"/>
      <c r="T1495" s="210"/>
      <c r="U1495" s="210"/>
      <c r="V1495" s="210"/>
      <c r="W1495" s="210"/>
      <c r="X1495" s="210"/>
      <c r="Y1495" s="210"/>
    </row>
    <row r="1496">
      <c r="A1496" s="205" t="s">
        <v>547</v>
      </c>
      <c r="B1496" s="205" t="s">
        <v>5391</v>
      </c>
      <c r="C1496" s="280">
        <v>32.0</v>
      </c>
      <c r="D1496" s="280">
        <v>1.0</v>
      </c>
      <c r="E1496" s="280">
        <v>4.0</v>
      </c>
      <c r="F1496" s="210"/>
      <c r="G1496" s="210"/>
      <c r="H1496" s="210"/>
      <c r="I1496" s="210"/>
      <c r="J1496" s="210"/>
      <c r="K1496" s="210"/>
      <c r="L1496" s="210"/>
      <c r="M1496" s="210"/>
      <c r="N1496" s="210"/>
      <c r="O1496" s="210"/>
      <c r="P1496" s="210"/>
      <c r="Q1496" s="210"/>
      <c r="R1496" s="210"/>
      <c r="S1496" s="210"/>
      <c r="T1496" s="210"/>
      <c r="U1496" s="210"/>
      <c r="V1496" s="210"/>
      <c r="W1496" s="210"/>
      <c r="X1496" s="210"/>
      <c r="Y1496" s="210"/>
    </row>
    <row r="1497">
      <c r="A1497" s="205" t="s">
        <v>480</v>
      </c>
      <c r="B1497" s="205" t="s">
        <v>5384</v>
      </c>
      <c r="C1497" s="280">
        <v>10.0</v>
      </c>
      <c r="D1497" s="280">
        <v>1.0</v>
      </c>
      <c r="E1497" s="280">
        <v>2.0</v>
      </c>
      <c r="F1497" s="210"/>
      <c r="G1497" s="210"/>
      <c r="H1497" s="210"/>
      <c r="I1497" s="210"/>
      <c r="J1497" s="210"/>
      <c r="K1497" s="210"/>
      <c r="L1497" s="210"/>
      <c r="M1497" s="210"/>
      <c r="N1497" s="210"/>
      <c r="O1497" s="210"/>
      <c r="P1497" s="210"/>
      <c r="Q1497" s="210"/>
      <c r="R1497" s="210"/>
      <c r="S1497" s="210"/>
      <c r="T1497" s="210"/>
      <c r="U1497" s="210"/>
      <c r="V1497" s="210"/>
      <c r="W1497" s="210"/>
      <c r="X1497" s="210"/>
      <c r="Y1497" s="210"/>
    </row>
    <row r="1498">
      <c r="A1498" s="205" t="s">
        <v>480</v>
      </c>
      <c r="B1498" s="205" t="s">
        <v>5385</v>
      </c>
      <c r="C1498" s="280">
        <v>183.0</v>
      </c>
      <c r="D1498" s="280">
        <v>4.0</v>
      </c>
      <c r="E1498" s="280">
        <v>26.0</v>
      </c>
      <c r="F1498" s="210"/>
      <c r="G1498" s="210"/>
      <c r="H1498" s="210"/>
      <c r="I1498" s="210"/>
      <c r="J1498" s="210"/>
      <c r="K1498" s="210"/>
      <c r="L1498" s="210"/>
      <c r="M1498" s="210"/>
      <c r="N1498" s="210"/>
      <c r="O1498" s="210"/>
      <c r="P1498" s="210"/>
      <c r="Q1498" s="210"/>
      <c r="R1498" s="210"/>
      <c r="S1498" s="210"/>
      <c r="T1498" s="210"/>
      <c r="U1498" s="210"/>
      <c r="V1498" s="210"/>
      <c r="W1498" s="210"/>
      <c r="X1498" s="210"/>
      <c r="Y1498" s="210"/>
    </row>
    <row r="1499">
      <c r="A1499" s="205" t="s">
        <v>480</v>
      </c>
      <c r="B1499" s="205" t="s">
        <v>5386</v>
      </c>
      <c r="C1499" s="280">
        <v>104.0</v>
      </c>
      <c r="D1499" s="280">
        <v>1.0</v>
      </c>
      <c r="E1499" s="280">
        <v>8.0</v>
      </c>
      <c r="F1499" s="210"/>
      <c r="G1499" s="210"/>
      <c r="H1499" s="210"/>
      <c r="I1499" s="210"/>
      <c r="J1499" s="210"/>
      <c r="K1499" s="210"/>
      <c r="L1499" s="210"/>
      <c r="M1499" s="210"/>
      <c r="N1499" s="210"/>
      <c r="O1499" s="210"/>
      <c r="P1499" s="210"/>
      <c r="Q1499" s="210"/>
      <c r="R1499" s="210"/>
      <c r="S1499" s="210"/>
      <c r="T1499" s="210"/>
      <c r="U1499" s="210"/>
      <c r="V1499" s="210"/>
      <c r="W1499" s="210"/>
      <c r="X1499" s="210"/>
      <c r="Y1499" s="210"/>
    </row>
    <row r="1500">
      <c r="A1500" s="205" t="s">
        <v>480</v>
      </c>
      <c r="B1500" s="205" t="s">
        <v>5387</v>
      </c>
      <c r="C1500" s="280">
        <v>124.0</v>
      </c>
      <c r="D1500" s="280">
        <v>4.0</v>
      </c>
      <c r="E1500" s="280">
        <v>26.0</v>
      </c>
      <c r="F1500" s="210"/>
      <c r="G1500" s="210"/>
      <c r="H1500" s="210"/>
      <c r="I1500" s="210"/>
      <c r="J1500" s="210"/>
      <c r="K1500" s="210"/>
      <c r="L1500" s="210"/>
      <c r="M1500" s="210"/>
      <c r="N1500" s="210"/>
      <c r="O1500" s="210"/>
      <c r="P1500" s="210"/>
      <c r="Q1500" s="210"/>
      <c r="R1500" s="210"/>
      <c r="S1500" s="210"/>
      <c r="T1500" s="210"/>
      <c r="U1500" s="210"/>
      <c r="V1500" s="210"/>
      <c r="W1500" s="210"/>
      <c r="X1500" s="210"/>
      <c r="Y1500" s="210"/>
    </row>
    <row r="1501">
      <c r="A1501" s="205" t="s">
        <v>864</v>
      </c>
      <c r="B1501" s="205" t="s">
        <v>5383</v>
      </c>
      <c r="C1501" s="280">
        <v>20.0</v>
      </c>
      <c r="D1501" s="280">
        <v>1.0</v>
      </c>
      <c r="E1501" s="280">
        <v>2.0</v>
      </c>
      <c r="F1501" s="210"/>
      <c r="G1501" s="210"/>
      <c r="H1501" s="210"/>
      <c r="I1501" s="210"/>
      <c r="J1501" s="210"/>
      <c r="K1501" s="210"/>
      <c r="L1501" s="210"/>
      <c r="M1501" s="210"/>
      <c r="N1501" s="210"/>
      <c r="O1501" s="210"/>
      <c r="P1501" s="210"/>
      <c r="Q1501" s="210"/>
      <c r="R1501" s="210"/>
      <c r="S1501" s="210"/>
      <c r="T1501" s="210"/>
      <c r="U1501" s="210"/>
      <c r="V1501" s="210"/>
      <c r="W1501" s="210"/>
      <c r="X1501" s="210"/>
      <c r="Y1501" s="210"/>
    </row>
    <row r="1502">
      <c r="A1502" s="205" t="s">
        <v>864</v>
      </c>
      <c r="B1502" s="205" t="s">
        <v>5386</v>
      </c>
      <c r="C1502" s="280">
        <v>57.0</v>
      </c>
      <c r="D1502" s="280">
        <v>1.0</v>
      </c>
      <c r="E1502" s="280">
        <v>15.0</v>
      </c>
      <c r="F1502" s="210"/>
      <c r="G1502" s="210"/>
      <c r="H1502" s="210"/>
      <c r="I1502" s="210"/>
      <c r="J1502" s="210"/>
      <c r="K1502" s="210"/>
      <c r="L1502" s="210"/>
      <c r="M1502" s="210"/>
      <c r="N1502" s="210"/>
      <c r="O1502" s="210"/>
      <c r="P1502" s="210"/>
      <c r="Q1502" s="210"/>
      <c r="R1502" s="210"/>
      <c r="S1502" s="210"/>
      <c r="T1502" s="210"/>
      <c r="U1502" s="210"/>
      <c r="V1502" s="210"/>
      <c r="W1502" s="210"/>
      <c r="X1502" s="210"/>
      <c r="Y1502" s="210"/>
    </row>
    <row r="1503">
      <c r="A1503" s="205" t="s">
        <v>454</v>
      </c>
      <c r="B1503" s="205" t="s">
        <v>5383</v>
      </c>
      <c r="C1503" s="280">
        <v>35.0</v>
      </c>
      <c r="D1503" s="280">
        <v>1.0</v>
      </c>
      <c r="E1503" s="280">
        <v>5.0</v>
      </c>
      <c r="F1503" s="210"/>
      <c r="G1503" s="210"/>
      <c r="H1503" s="210"/>
      <c r="I1503" s="210"/>
      <c r="J1503" s="210"/>
      <c r="K1503" s="210"/>
      <c r="L1503" s="210"/>
      <c r="M1503" s="210"/>
      <c r="N1503" s="210"/>
      <c r="O1503" s="210"/>
      <c r="P1503" s="210"/>
      <c r="Q1503" s="210"/>
      <c r="R1503" s="210"/>
      <c r="S1503" s="210"/>
      <c r="T1503" s="210"/>
      <c r="U1503" s="210"/>
      <c r="V1503" s="210"/>
      <c r="W1503" s="210"/>
      <c r="X1503" s="210"/>
      <c r="Y1503" s="210"/>
    </row>
    <row r="1504">
      <c r="A1504" s="205" t="s">
        <v>454</v>
      </c>
      <c r="B1504" s="205" t="s">
        <v>5384</v>
      </c>
      <c r="C1504" s="280">
        <v>79.0</v>
      </c>
      <c r="D1504" s="280">
        <v>3.0</v>
      </c>
      <c r="E1504" s="280">
        <v>13.0</v>
      </c>
      <c r="F1504" s="210"/>
      <c r="G1504" s="210"/>
      <c r="H1504" s="210"/>
      <c r="I1504" s="210"/>
      <c r="J1504" s="210"/>
      <c r="K1504" s="210"/>
      <c r="L1504" s="210"/>
      <c r="M1504" s="210"/>
      <c r="N1504" s="210"/>
      <c r="O1504" s="210"/>
      <c r="P1504" s="210"/>
      <c r="Q1504" s="210"/>
      <c r="R1504" s="210"/>
      <c r="S1504" s="210"/>
      <c r="T1504" s="210"/>
      <c r="U1504" s="210"/>
      <c r="V1504" s="210"/>
      <c r="W1504" s="210"/>
      <c r="X1504" s="210"/>
      <c r="Y1504" s="210"/>
    </row>
    <row r="1505">
      <c r="A1505" s="205" t="s">
        <v>636</v>
      </c>
      <c r="B1505" s="205" t="s">
        <v>5383</v>
      </c>
      <c r="C1505" s="280">
        <v>38.0</v>
      </c>
      <c r="D1505" s="280">
        <v>2.0</v>
      </c>
      <c r="E1505" s="280">
        <v>4.0</v>
      </c>
      <c r="F1505" s="210"/>
      <c r="G1505" s="210"/>
      <c r="H1505" s="210"/>
      <c r="I1505" s="210"/>
      <c r="J1505" s="210"/>
      <c r="K1505" s="210"/>
      <c r="L1505" s="210"/>
      <c r="M1505" s="210"/>
      <c r="N1505" s="210"/>
      <c r="O1505" s="210"/>
      <c r="P1505" s="210"/>
      <c r="Q1505" s="210"/>
      <c r="R1505" s="210"/>
      <c r="S1505" s="210"/>
      <c r="T1505" s="210"/>
      <c r="U1505" s="210"/>
      <c r="V1505" s="210"/>
      <c r="W1505" s="210"/>
      <c r="X1505" s="210"/>
      <c r="Y1505" s="210"/>
    </row>
    <row r="1506">
      <c r="A1506" s="205" t="s">
        <v>636</v>
      </c>
      <c r="B1506" s="205" t="s">
        <v>5386</v>
      </c>
      <c r="C1506" s="280">
        <v>58.0</v>
      </c>
      <c r="D1506" s="280">
        <v>2.0</v>
      </c>
      <c r="E1506" s="280">
        <v>8.0</v>
      </c>
      <c r="F1506" s="210"/>
      <c r="G1506" s="210"/>
      <c r="H1506" s="210"/>
      <c r="I1506" s="210"/>
      <c r="J1506" s="210"/>
      <c r="K1506" s="210"/>
      <c r="L1506" s="210"/>
      <c r="M1506" s="210"/>
      <c r="N1506" s="210"/>
      <c r="O1506" s="210"/>
      <c r="P1506" s="210"/>
      <c r="Q1506" s="210"/>
      <c r="R1506" s="210"/>
      <c r="S1506" s="210"/>
      <c r="T1506" s="210"/>
      <c r="U1506" s="210"/>
      <c r="V1506" s="210"/>
      <c r="W1506" s="210"/>
      <c r="X1506" s="210"/>
      <c r="Y1506" s="210"/>
    </row>
    <row r="1507">
      <c r="A1507" s="205" t="s">
        <v>636</v>
      </c>
      <c r="B1507" s="205" t="s">
        <v>5387</v>
      </c>
      <c r="C1507" s="280">
        <v>18.0</v>
      </c>
      <c r="D1507" s="280">
        <v>3.0</v>
      </c>
      <c r="E1507" s="280">
        <v>4.0</v>
      </c>
      <c r="F1507" s="210"/>
      <c r="G1507" s="210"/>
      <c r="H1507" s="210"/>
      <c r="I1507" s="210"/>
      <c r="J1507" s="210"/>
      <c r="K1507" s="210"/>
      <c r="L1507" s="210"/>
      <c r="M1507" s="210"/>
      <c r="N1507" s="210"/>
      <c r="O1507" s="210"/>
      <c r="P1507" s="210"/>
      <c r="Q1507" s="210"/>
      <c r="R1507" s="210"/>
      <c r="S1507" s="210"/>
      <c r="T1507" s="210"/>
      <c r="U1507" s="210"/>
      <c r="V1507" s="210"/>
      <c r="W1507" s="210"/>
      <c r="X1507" s="210"/>
      <c r="Y1507" s="210"/>
    </row>
    <row r="1508">
      <c r="A1508" s="205" t="s">
        <v>636</v>
      </c>
      <c r="B1508" s="205" t="s">
        <v>5388</v>
      </c>
      <c r="C1508" s="280">
        <v>38.0</v>
      </c>
      <c r="D1508" s="280">
        <v>2.0</v>
      </c>
      <c r="E1508" s="280">
        <v>4.0</v>
      </c>
      <c r="F1508" s="210"/>
      <c r="G1508" s="210"/>
      <c r="H1508" s="210"/>
      <c r="I1508" s="210"/>
      <c r="J1508" s="210"/>
      <c r="K1508" s="210"/>
      <c r="L1508" s="210"/>
      <c r="M1508" s="210"/>
      <c r="N1508" s="210"/>
      <c r="O1508" s="210"/>
      <c r="P1508" s="210"/>
      <c r="Q1508" s="210"/>
      <c r="R1508" s="210"/>
      <c r="S1508" s="210"/>
      <c r="T1508" s="210"/>
      <c r="U1508" s="210"/>
      <c r="V1508" s="210"/>
      <c r="W1508" s="210"/>
      <c r="X1508" s="210"/>
      <c r="Y1508" s="210"/>
    </row>
    <row r="1509">
      <c r="A1509" s="205" t="s">
        <v>111</v>
      </c>
      <c r="B1509" s="205" t="s">
        <v>5383</v>
      </c>
      <c r="C1509" s="280">
        <v>29.0</v>
      </c>
      <c r="D1509" s="280">
        <v>1.0</v>
      </c>
      <c r="E1509" s="280">
        <v>0.0</v>
      </c>
      <c r="F1509" s="210"/>
      <c r="G1509" s="210"/>
      <c r="H1509" s="210"/>
      <c r="I1509" s="210"/>
      <c r="J1509" s="210"/>
      <c r="K1509" s="210"/>
      <c r="L1509" s="210"/>
      <c r="M1509" s="210"/>
      <c r="N1509" s="210"/>
      <c r="O1509" s="210"/>
      <c r="P1509" s="210"/>
      <c r="Q1509" s="210"/>
      <c r="R1509" s="210"/>
      <c r="S1509" s="210"/>
      <c r="T1509" s="210"/>
      <c r="U1509" s="210"/>
      <c r="V1509" s="210"/>
      <c r="W1509" s="210"/>
      <c r="X1509" s="210"/>
      <c r="Y1509" s="210"/>
    </row>
    <row r="1510">
      <c r="A1510" s="205" t="s">
        <v>111</v>
      </c>
      <c r="B1510" s="205" t="s">
        <v>5384</v>
      </c>
      <c r="C1510" s="280">
        <v>35.0</v>
      </c>
      <c r="D1510" s="280">
        <v>1.0</v>
      </c>
      <c r="E1510" s="280">
        <v>6.0</v>
      </c>
      <c r="F1510" s="210"/>
      <c r="G1510" s="210"/>
      <c r="H1510" s="210"/>
      <c r="I1510" s="210"/>
      <c r="J1510" s="210"/>
      <c r="K1510" s="210"/>
      <c r="L1510" s="210"/>
      <c r="M1510" s="210"/>
      <c r="N1510" s="210"/>
      <c r="O1510" s="210"/>
      <c r="P1510" s="210"/>
      <c r="Q1510" s="210"/>
      <c r="R1510" s="210"/>
      <c r="S1510" s="210"/>
      <c r="T1510" s="210"/>
      <c r="U1510" s="210"/>
      <c r="V1510" s="210"/>
      <c r="W1510" s="210"/>
      <c r="X1510" s="210"/>
      <c r="Y1510" s="210"/>
    </row>
    <row r="1511">
      <c r="A1511" s="205" t="s">
        <v>111</v>
      </c>
      <c r="B1511" s="205" t="s">
        <v>5385</v>
      </c>
      <c r="C1511" s="280">
        <v>11.0</v>
      </c>
      <c r="D1511" s="280">
        <v>1.0</v>
      </c>
      <c r="E1511" s="280">
        <v>2.0</v>
      </c>
      <c r="F1511" s="210"/>
      <c r="G1511" s="210"/>
      <c r="H1511" s="210"/>
      <c r="I1511" s="210"/>
      <c r="J1511" s="210"/>
      <c r="K1511" s="210"/>
      <c r="L1511" s="210"/>
      <c r="M1511" s="210"/>
      <c r="N1511" s="210"/>
      <c r="O1511" s="210"/>
      <c r="P1511" s="210"/>
      <c r="Q1511" s="210"/>
      <c r="R1511" s="210"/>
      <c r="S1511" s="210"/>
      <c r="T1511" s="210"/>
      <c r="U1511" s="210"/>
      <c r="V1511" s="210"/>
      <c r="W1511" s="210"/>
      <c r="X1511" s="210"/>
      <c r="Y1511" s="210"/>
    </row>
    <row r="1512">
      <c r="A1512" s="205" t="s">
        <v>111</v>
      </c>
      <c r="B1512" s="205" t="s">
        <v>5387</v>
      </c>
      <c r="C1512" s="280">
        <v>31.0</v>
      </c>
      <c r="D1512" s="280">
        <v>3.0</v>
      </c>
      <c r="E1512" s="280">
        <v>8.0</v>
      </c>
      <c r="F1512" s="210"/>
      <c r="G1512" s="210"/>
      <c r="H1512" s="210"/>
      <c r="I1512" s="210"/>
      <c r="J1512" s="210"/>
      <c r="K1512" s="210"/>
      <c r="L1512" s="210"/>
      <c r="M1512" s="210"/>
      <c r="N1512" s="210"/>
      <c r="O1512" s="210"/>
      <c r="P1512" s="210"/>
      <c r="Q1512" s="210"/>
      <c r="R1512" s="210"/>
      <c r="S1512" s="210"/>
      <c r="T1512" s="210"/>
      <c r="U1512" s="210"/>
      <c r="V1512" s="210"/>
      <c r="W1512" s="210"/>
      <c r="X1512" s="210"/>
      <c r="Y1512" s="210"/>
    </row>
    <row r="1513">
      <c r="A1513" s="205" t="s">
        <v>867</v>
      </c>
      <c r="B1513" s="205" t="s">
        <v>5385</v>
      </c>
      <c r="C1513" s="280">
        <v>31.0</v>
      </c>
      <c r="D1513" s="280">
        <v>3.0</v>
      </c>
      <c r="E1513" s="280">
        <v>4.0</v>
      </c>
      <c r="F1513" s="210"/>
      <c r="G1513" s="210"/>
      <c r="H1513" s="210"/>
      <c r="I1513" s="210"/>
      <c r="J1513" s="210"/>
      <c r="K1513" s="210"/>
      <c r="L1513" s="210"/>
      <c r="M1513" s="210"/>
      <c r="N1513" s="210"/>
      <c r="O1513" s="210"/>
      <c r="P1513" s="210"/>
      <c r="Q1513" s="210"/>
      <c r="R1513" s="210"/>
      <c r="S1513" s="210"/>
      <c r="T1513" s="210"/>
      <c r="U1513" s="210"/>
      <c r="V1513" s="210"/>
      <c r="W1513" s="210"/>
      <c r="X1513" s="210"/>
      <c r="Y1513" s="210"/>
    </row>
    <row r="1514">
      <c r="A1514" s="205" t="s">
        <v>867</v>
      </c>
      <c r="B1514" s="205" t="s">
        <v>5386</v>
      </c>
      <c r="C1514" s="280">
        <v>94.0</v>
      </c>
      <c r="D1514" s="280">
        <v>5.0</v>
      </c>
      <c r="E1514" s="280">
        <v>17.0</v>
      </c>
      <c r="F1514" s="210"/>
      <c r="G1514" s="210"/>
      <c r="H1514" s="210"/>
      <c r="I1514" s="210"/>
      <c r="J1514" s="210"/>
      <c r="K1514" s="210"/>
      <c r="L1514" s="210"/>
      <c r="M1514" s="210"/>
      <c r="N1514" s="210"/>
      <c r="O1514" s="210"/>
      <c r="P1514" s="210"/>
      <c r="Q1514" s="210"/>
      <c r="R1514" s="210"/>
      <c r="S1514" s="210"/>
      <c r="T1514" s="210"/>
      <c r="U1514" s="210"/>
      <c r="V1514" s="210"/>
      <c r="W1514" s="210"/>
      <c r="X1514" s="210"/>
      <c r="Y1514" s="210"/>
    </row>
    <row r="1515">
      <c r="A1515" s="205" t="s">
        <v>867</v>
      </c>
      <c r="B1515" s="205" t="s">
        <v>5387</v>
      </c>
      <c r="C1515" s="280">
        <v>24.0</v>
      </c>
      <c r="D1515" s="280">
        <v>2.0</v>
      </c>
      <c r="E1515" s="280">
        <v>6.0</v>
      </c>
      <c r="F1515" s="210"/>
      <c r="G1515" s="210"/>
      <c r="H1515" s="210"/>
      <c r="I1515" s="210"/>
      <c r="J1515" s="210"/>
      <c r="K1515" s="210"/>
      <c r="L1515" s="210"/>
      <c r="M1515" s="210"/>
      <c r="N1515" s="210"/>
      <c r="O1515" s="210"/>
      <c r="P1515" s="210"/>
      <c r="Q1515" s="210"/>
      <c r="R1515" s="210"/>
      <c r="S1515" s="210"/>
      <c r="T1515" s="210"/>
      <c r="U1515" s="210"/>
      <c r="V1515" s="210"/>
      <c r="W1515" s="210"/>
      <c r="X1515" s="210"/>
      <c r="Y1515" s="210"/>
    </row>
    <row r="1516">
      <c r="A1516" s="205" t="s">
        <v>867</v>
      </c>
      <c r="B1516" s="205" t="s">
        <v>5388</v>
      </c>
      <c r="C1516" s="280">
        <v>21.0</v>
      </c>
      <c r="D1516" s="280">
        <v>2.0</v>
      </c>
      <c r="E1516" s="280">
        <v>3.0</v>
      </c>
      <c r="F1516" s="210"/>
      <c r="G1516" s="210"/>
      <c r="H1516" s="210"/>
      <c r="I1516" s="210"/>
      <c r="J1516" s="210"/>
      <c r="K1516" s="210"/>
      <c r="L1516" s="210"/>
      <c r="M1516" s="210"/>
      <c r="N1516" s="210"/>
      <c r="O1516" s="210"/>
      <c r="P1516" s="210"/>
      <c r="Q1516" s="210"/>
      <c r="R1516" s="210"/>
      <c r="S1516" s="210"/>
      <c r="T1516" s="210"/>
      <c r="U1516" s="210"/>
      <c r="V1516" s="210"/>
      <c r="W1516" s="210"/>
      <c r="X1516" s="210"/>
      <c r="Y1516" s="210"/>
    </row>
    <row r="1517">
      <c r="A1517" s="205" t="s">
        <v>867</v>
      </c>
      <c r="B1517" s="205" t="s">
        <v>5391</v>
      </c>
      <c r="C1517" s="280">
        <v>60.0</v>
      </c>
      <c r="D1517" s="280">
        <v>2.0</v>
      </c>
      <c r="E1517" s="280">
        <v>13.0</v>
      </c>
      <c r="F1517" s="210"/>
      <c r="G1517" s="210"/>
      <c r="H1517" s="210"/>
      <c r="I1517" s="210"/>
      <c r="J1517" s="210"/>
      <c r="K1517" s="210"/>
      <c r="L1517" s="210"/>
      <c r="M1517" s="210"/>
      <c r="N1517" s="210"/>
      <c r="O1517" s="210"/>
      <c r="P1517" s="210"/>
      <c r="Q1517" s="210"/>
      <c r="R1517" s="210"/>
      <c r="S1517" s="210"/>
      <c r="T1517" s="210"/>
      <c r="U1517" s="210"/>
      <c r="V1517" s="210"/>
      <c r="W1517" s="210"/>
      <c r="X1517" s="210"/>
      <c r="Y1517" s="210"/>
    </row>
    <row r="1518">
      <c r="A1518" s="205" t="s">
        <v>867</v>
      </c>
      <c r="B1518" s="205" t="s">
        <v>5392</v>
      </c>
      <c r="C1518" s="280">
        <v>25.0</v>
      </c>
      <c r="D1518" s="280">
        <v>1.0</v>
      </c>
      <c r="E1518" s="280">
        <v>4.0</v>
      </c>
      <c r="F1518" s="210"/>
      <c r="G1518" s="210"/>
      <c r="H1518" s="210"/>
      <c r="I1518" s="210"/>
      <c r="J1518" s="210"/>
      <c r="K1518" s="210"/>
      <c r="L1518" s="210"/>
      <c r="M1518" s="210"/>
      <c r="N1518" s="210"/>
      <c r="O1518" s="210"/>
      <c r="P1518" s="210"/>
      <c r="Q1518" s="210"/>
      <c r="R1518" s="210"/>
      <c r="S1518" s="210"/>
      <c r="T1518" s="210"/>
      <c r="U1518" s="210"/>
      <c r="V1518" s="210"/>
      <c r="W1518" s="210"/>
      <c r="X1518" s="210"/>
      <c r="Y1518" s="210"/>
    </row>
    <row r="1519">
      <c r="A1519" s="205" t="s">
        <v>867</v>
      </c>
      <c r="B1519" s="205" t="s">
        <v>5389</v>
      </c>
      <c r="C1519" s="280">
        <v>96.0</v>
      </c>
      <c r="D1519" s="280">
        <v>3.0</v>
      </c>
      <c r="E1519" s="280">
        <v>15.0</v>
      </c>
      <c r="F1519" s="210"/>
      <c r="G1519" s="210"/>
      <c r="H1519" s="210"/>
      <c r="I1519" s="210"/>
      <c r="J1519" s="210"/>
      <c r="K1519" s="210"/>
      <c r="L1519" s="210"/>
      <c r="M1519" s="210"/>
      <c r="N1519" s="210"/>
      <c r="O1519" s="210"/>
      <c r="P1519" s="210"/>
      <c r="Q1519" s="210"/>
      <c r="R1519" s="210"/>
      <c r="S1519" s="210"/>
      <c r="T1519" s="210"/>
      <c r="U1519" s="210"/>
      <c r="V1519" s="210"/>
      <c r="W1519" s="210"/>
      <c r="X1519" s="210"/>
      <c r="Y1519" s="210"/>
    </row>
    <row r="1520">
      <c r="A1520" s="205" t="s">
        <v>867</v>
      </c>
      <c r="B1520" s="205" t="s">
        <v>5390</v>
      </c>
      <c r="C1520" s="280">
        <v>19.0</v>
      </c>
      <c r="D1520" s="280">
        <v>1.0</v>
      </c>
      <c r="E1520" s="280">
        <v>4.0</v>
      </c>
      <c r="F1520" s="210"/>
      <c r="G1520" s="210"/>
      <c r="H1520" s="210"/>
      <c r="I1520" s="210"/>
      <c r="J1520" s="210"/>
      <c r="K1520" s="210"/>
      <c r="L1520" s="210"/>
      <c r="M1520" s="210"/>
      <c r="N1520" s="210"/>
      <c r="O1520" s="210"/>
      <c r="P1520" s="210"/>
      <c r="Q1520" s="210"/>
      <c r="R1520" s="210"/>
      <c r="S1520" s="210"/>
      <c r="T1520" s="210"/>
      <c r="U1520" s="210"/>
      <c r="V1520" s="210"/>
      <c r="W1520" s="210"/>
      <c r="X1520" s="210"/>
      <c r="Y1520" s="210"/>
    </row>
    <row r="1521">
      <c r="A1521" s="205" t="s">
        <v>621</v>
      </c>
      <c r="B1521" s="205" t="s">
        <v>5383</v>
      </c>
      <c r="C1521" s="280">
        <v>19.0</v>
      </c>
      <c r="D1521" s="280">
        <v>1.0</v>
      </c>
      <c r="E1521" s="280">
        <v>3.0</v>
      </c>
      <c r="F1521" s="210"/>
      <c r="G1521" s="210"/>
      <c r="H1521" s="210"/>
      <c r="I1521" s="210"/>
      <c r="J1521" s="210"/>
      <c r="K1521" s="210"/>
      <c r="L1521" s="210"/>
      <c r="M1521" s="210"/>
      <c r="N1521" s="210"/>
      <c r="O1521" s="210"/>
      <c r="P1521" s="210"/>
      <c r="Q1521" s="210"/>
      <c r="R1521" s="210"/>
      <c r="S1521" s="210"/>
      <c r="T1521" s="210"/>
      <c r="U1521" s="210"/>
      <c r="V1521" s="210"/>
      <c r="W1521" s="210"/>
      <c r="X1521" s="210"/>
      <c r="Y1521" s="210"/>
    </row>
    <row r="1522">
      <c r="A1522" s="205" t="s">
        <v>621</v>
      </c>
      <c r="B1522" s="205" t="s">
        <v>5385</v>
      </c>
      <c r="C1522" s="280">
        <v>121.0</v>
      </c>
      <c r="D1522" s="280">
        <v>2.0</v>
      </c>
      <c r="E1522" s="280">
        <v>20.0</v>
      </c>
      <c r="F1522" s="210"/>
      <c r="G1522" s="210"/>
      <c r="H1522" s="210"/>
      <c r="I1522" s="210"/>
      <c r="J1522" s="210"/>
      <c r="K1522" s="210"/>
      <c r="L1522" s="210"/>
      <c r="M1522" s="210"/>
      <c r="N1522" s="210"/>
      <c r="O1522" s="210"/>
      <c r="P1522" s="210"/>
      <c r="Q1522" s="210"/>
      <c r="R1522" s="210"/>
      <c r="S1522" s="210"/>
      <c r="T1522" s="210"/>
      <c r="U1522" s="210"/>
      <c r="V1522" s="210"/>
      <c r="W1522" s="210"/>
      <c r="X1522" s="210"/>
      <c r="Y1522" s="210"/>
    </row>
    <row r="1523">
      <c r="A1523" s="205" t="s">
        <v>621</v>
      </c>
      <c r="B1523" s="205" t="s">
        <v>5387</v>
      </c>
      <c r="C1523" s="280">
        <v>11.0</v>
      </c>
      <c r="D1523" s="280">
        <v>1.0</v>
      </c>
      <c r="E1523" s="280">
        <v>1.0</v>
      </c>
      <c r="F1523" s="210"/>
      <c r="G1523" s="210"/>
      <c r="H1523" s="210"/>
      <c r="I1523" s="210"/>
      <c r="J1523" s="210"/>
      <c r="K1523" s="210"/>
      <c r="L1523" s="210"/>
      <c r="M1523" s="210"/>
      <c r="N1523" s="210"/>
      <c r="O1523" s="210"/>
      <c r="P1523" s="210"/>
      <c r="Q1523" s="210"/>
      <c r="R1523" s="210"/>
      <c r="S1523" s="210"/>
      <c r="T1523" s="210"/>
      <c r="U1523" s="210"/>
      <c r="V1523" s="210"/>
      <c r="W1523" s="210"/>
      <c r="X1523" s="210"/>
      <c r="Y1523" s="210"/>
    </row>
    <row r="1524">
      <c r="A1524" s="205" t="s">
        <v>621</v>
      </c>
      <c r="B1524" s="205" t="s">
        <v>5388</v>
      </c>
      <c r="C1524" s="280">
        <v>44.0</v>
      </c>
      <c r="D1524" s="280">
        <v>4.0</v>
      </c>
      <c r="E1524" s="280">
        <v>6.0</v>
      </c>
      <c r="F1524" s="210"/>
      <c r="G1524" s="210"/>
      <c r="H1524" s="210"/>
      <c r="I1524" s="210"/>
      <c r="J1524" s="210"/>
      <c r="K1524" s="210"/>
      <c r="L1524" s="210"/>
      <c r="M1524" s="210"/>
      <c r="N1524" s="210"/>
      <c r="O1524" s="210"/>
      <c r="P1524" s="210"/>
      <c r="Q1524" s="210"/>
      <c r="R1524" s="210"/>
      <c r="S1524" s="210"/>
      <c r="T1524" s="210"/>
      <c r="U1524" s="210"/>
      <c r="V1524" s="210"/>
      <c r="W1524" s="210"/>
      <c r="X1524" s="210"/>
      <c r="Y1524" s="210"/>
    </row>
    <row r="1525">
      <c r="A1525" s="205" t="s">
        <v>775</v>
      </c>
      <c r="B1525" s="205" t="s">
        <v>5386</v>
      </c>
      <c r="C1525" s="280">
        <v>182.0</v>
      </c>
      <c r="D1525" s="280">
        <v>1.0</v>
      </c>
      <c r="E1525" s="280">
        <v>22.0</v>
      </c>
      <c r="F1525" s="210"/>
      <c r="G1525" s="210"/>
      <c r="H1525" s="210"/>
      <c r="I1525" s="210"/>
      <c r="J1525" s="210"/>
      <c r="K1525" s="210"/>
      <c r="L1525" s="210"/>
      <c r="M1525" s="210"/>
      <c r="N1525" s="210"/>
      <c r="O1525" s="210"/>
      <c r="P1525" s="210"/>
      <c r="Q1525" s="210"/>
      <c r="R1525" s="210"/>
      <c r="S1525" s="210"/>
      <c r="T1525" s="210"/>
      <c r="U1525" s="210"/>
      <c r="V1525" s="210"/>
      <c r="W1525" s="210"/>
      <c r="X1525" s="210"/>
      <c r="Y1525" s="210"/>
    </row>
    <row r="1526">
      <c r="A1526" s="205" t="s">
        <v>775</v>
      </c>
      <c r="B1526" s="205" t="s">
        <v>5387</v>
      </c>
      <c r="C1526" s="280">
        <v>194.0</v>
      </c>
      <c r="D1526" s="280">
        <v>1.0</v>
      </c>
      <c r="E1526" s="280">
        <v>41.0</v>
      </c>
      <c r="F1526" s="210"/>
      <c r="G1526" s="210"/>
      <c r="H1526" s="210"/>
      <c r="I1526" s="210"/>
      <c r="J1526" s="210"/>
      <c r="K1526" s="210"/>
      <c r="L1526" s="210"/>
      <c r="M1526" s="210"/>
      <c r="N1526" s="210"/>
      <c r="O1526" s="210"/>
      <c r="P1526" s="210"/>
      <c r="Q1526" s="210"/>
      <c r="R1526" s="210"/>
      <c r="S1526" s="210"/>
      <c r="T1526" s="210"/>
      <c r="U1526" s="210"/>
      <c r="V1526" s="210"/>
      <c r="W1526" s="210"/>
      <c r="X1526" s="210"/>
      <c r="Y1526" s="210"/>
    </row>
    <row r="1527">
      <c r="A1527" s="205" t="s">
        <v>775</v>
      </c>
      <c r="B1527" s="205" t="s">
        <v>5388</v>
      </c>
      <c r="C1527" s="280">
        <v>151.0</v>
      </c>
      <c r="D1527" s="280">
        <v>3.0</v>
      </c>
      <c r="E1527" s="280">
        <v>20.0</v>
      </c>
      <c r="F1527" s="210"/>
      <c r="G1527" s="210"/>
      <c r="H1527" s="210"/>
      <c r="I1527" s="210"/>
      <c r="J1527" s="210"/>
      <c r="K1527" s="210"/>
      <c r="L1527" s="210"/>
      <c r="M1527" s="210"/>
      <c r="N1527" s="210"/>
      <c r="O1527" s="210"/>
      <c r="P1527" s="210"/>
      <c r="Q1527" s="210"/>
      <c r="R1527" s="210"/>
      <c r="S1527" s="210"/>
      <c r="T1527" s="210"/>
      <c r="U1527" s="210"/>
      <c r="V1527" s="210"/>
      <c r="W1527" s="210"/>
      <c r="X1527" s="210"/>
      <c r="Y1527" s="210"/>
    </row>
    <row r="1528">
      <c r="A1528" s="205" t="s">
        <v>775</v>
      </c>
      <c r="B1528" s="205" t="s">
        <v>5391</v>
      </c>
      <c r="C1528" s="280">
        <v>16.0</v>
      </c>
      <c r="D1528" s="280">
        <v>1.0</v>
      </c>
      <c r="E1528" s="280">
        <v>3.0</v>
      </c>
      <c r="F1528" s="210"/>
      <c r="G1528" s="210"/>
      <c r="H1528" s="210"/>
      <c r="I1528" s="210"/>
      <c r="J1528" s="210"/>
      <c r="K1528" s="210"/>
      <c r="L1528" s="210"/>
      <c r="M1528" s="210"/>
      <c r="N1528" s="210"/>
      <c r="O1528" s="210"/>
      <c r="P1528" s="210"/>
      <c r="Q1528" s="210"/>
      <c r="R1528" s="210"/>
      <c r="S1528" s="210"/>
      <c r="T1528" s="210"/>
      <c r="U1528" s="210"/>
      <c r="V1528" s="210"/>
      <c r="W1528" s="210"/>
      <c r="X1528" s="210"/>
      <c r="Y1528" s="210"/>
    </row>
    <row r="1529">
      <c r="A1529" s="205" t="s">
        <v>775</v>
      </c>
      <c r="B1529" s="205" t="s">
        <v>5392</v>
      </c>
      <c r="C1529" s="280">
        <v>50.0</v>
      </c>
      <c r="D1529" s="280">
        <v>1.0</v>
      </c>
      <c r="E1529" s="280">
        <v>10.0</v>
      </c>
      <c r="F1529" s="210"/>
      <c r="G1529" s="210"/>
      <c r="H1529" s="210"/>
      <c r="I1529" s="210"/>
      <c r="J1529" s="210"/>
      <c r="K1529" s="210"/>
      <c r="L1529" s="210"/>
      <c r="M1529" s="210"/>
      <c r="N1529" s="210"/>
      <c r="O1529" s="210"/>
      <c r="P1529" s="210"/>
      <c r="Q1529" s="210"/>
      <c r="R1529" s="210"/>
      <c r="S1529" s="210"/>
      <c r="T1529" s="210"/>
      <c r="U1529" s="210"/>
      <c r="V1529" s="210"/>
      <c r="W1529" s="210"/>
      <c r="X1529" s="210"/>
      <c r="Y1529" s="210"/>
    </row>
    <row r="1530">
      <c r="A1530" s="205" t="s">
        <v>641</v>
      </c>
      <c r="B1530" s="205" t="s">
        <v>5383</v>
      </c>
      <c r="C1530" s="280">
        <v>7.0</v>
      </c>
      <c r="D1530" s="280">
        <v>1.0</v>
      </c>
      <c r="E1530" s="280">
        <v>1.0</v>
      </c>
      <c r="F1530" s="210"/>
      <c r="G1530" s="210"/>
      <c r="H1530" s="210"/>
      <c r="I1530" s="210"/>
      <c r="J1530" s="210"/>
      <c r="K1530" s="210"/>
      <c r="L1530" s="210"/>
      <c r="M1530" s="210"/>
      <c r="N1530" s="210"/>
      <c r="O1530" s="210"/>
      <c r="P1530" s="210"/>
      <c r="Q1530" s="210"/>
      <c r="R1530" s="210"/>
      <c r="S1530" s="210"/>
      <c r="T1530" s="210"/>
      <c r="U1530" s="210"/>
      <c r="V1530" s="210"/>
      <c r="W1530" s="210"/>
      <c r="X1530" s="210"/>
      <c r="Y1530" s="210"/>
    </row>
    <row r="1531">
      <c r="A1531" s="205" t="s">
        <v>641</v>
      </c>
      <c r="B1531" s="205" t="s">
        <v>5387</v>
      </c>
      <c r="C1531" s="280">
        <v>38.0</v>
      </c>
      <c r="D1531" s="280">
        <v>2.0</v>
      </c>
      <c r="E1531" s="280">
        <v>13.0</v>
      </c>
      <c r="F1531" s="210"/>
      <c r="G1531" s="210"/>
      <c r="H1531" s="210"/>
      <c r="I1531" s="210"/>
      <c r="J1531" s="210"/>
      <c r="K1531" s="210"/>
      <c r="L1531" s="210"/>
      <c r="M1531" s="210"/>
      <c r="N1531" s="210"/>
      <c r="O1531" s="210"/>
      <c r="P1531" s="210"/>
      <c r="Q1531" s="210"/>
      <c r="R1531" s="210"/>
      <c r="S1531" s="210"/>
      <c r="T1531" s="210"/>
      <c r="U1531" s="210"/>
      <c r="V1531" s="210"/>
      <c r="W1531" s="210"/>
      <c r="X1531" s="210"/>
      <c r="Y1531" s="210"/>
    </row>
    <row r="1532">
      <c r="A1532" s="205" t="s">
        <v>641</v>
      </c>
      <c r="B1532" s="205" t="s">
        <v>5388</v>
      </c>
      <c r="C1532" s="280">
        <v>33.0</v>
      </c>
      <c r="D1532" s="280">
        <v>2.0</v>
      </c>
      <c r="E1532" s="280">
        <v>1.0</v>
      </c>
      <c r="F1532" s="210"/>
      <c r="G1532" s="210"/>
      <c r="H1532" s="210"/>
      <c r="I1532" s="210"/>
      <c r="J1532" s="210"/>
      <c r="K1532" s="210"/>
      <c r="L1532" s="210"/>
      <c r="M1532" s="210"/>
      <c r="N1532" s="210"/>
      <c r="O1532" s="210"/>
      <c r="P1532" s="210"/>
      <c r="Q1532" s="210"/>
      <c r="R1532" s="210"/>
      <c r="S1532" s="210"/>
      <c r="T1532" s="210"/>
      <c r="U1532" s="210"/>
      <c r="V1532" s="210"/>
      <c r="W1532" s="210"/>
      <c r="X1532" s="210"/>
      <c r="Y1532" s="210"/>
    </row>
    <row r="1533">
      <c r="A1533" s="205" t="s">
        <v>641</v>
      </c>
      <c r="B1533" s="205" t="s">
        <v>5391</v>
      </c>
      <c r="C1533" s="280">
        <v>10.0</v>
      </c>
      <c r="D1533" s="280">
        <v>2.0</v>
      </c>
      <c r="E1533" s="280">
        <v>3.0</v>
      </c>
      <c r="F1533" s="210"/>
      <c r="G1533" s="210"/>
      <c r="H1533" s="210"/>
      <c r="I1533" s="210"/>
      <c r="J1533" s="210"/>
      <c r="K1533" s="210"/>
      <c r="L1533" s="210"/>
      <c r="M1533" s="210"/>
      <c r="N1533" s="210"/>
      <c r="O1533" s="210"/>
      <c r="P1533" s="210"/>
      <c r="Q1533" s="210"/>
      <c r="R1533" s="210"/>
      <c r="S1533" s="210"/>
      <c r="T1533" s="210"/>
      <c r="U1533" s="210"/>
      <c r="V1533" s="210"/>
      <c r="W1533" s="210"/>
      <c r="X1533" s="210"/>
      <c r="Y1533" s="210"/>
    </row>
    <row r="1534">
      <c r="A1534" s="205" t="s">
        <v>451</v>
      </c>
      <c r="B1534" s="205" t="s">
        <v>5383</v>
      </c>
      <c r="C1534" s="280">
        <v>7.0</v>
      </c>
      <c r="D1534" s="280">
        <v>1.0</v>
      </c>
      <c r="E1534" s="280">
        <v>0.0</v>
      </c>
      <c r="F1534" s="210"/>
      <c r="G1534" s="210"/>
      <c r="H1534" s="210"/>
      <c r="I1534" s="210"/>
      <c r="J1534" s="210"/>
      <c r="K1534" s="210"/>
      <c r="L1534" s="210"/>
      <c r="M1534" s="210"/>
      <c r="N1534" s="210"/>
      <c r="O1534" s="210"/>
      <c r="P1534" s="210"/>
      <c r="Q1534" s="210"/>
      <c r="R1534" s="210"/>
      <c r="S1534" s="210"/>
      <c r="T1534" s="210"/>
      <c r="U1534" s="210"/>
      <c r="V1534" s="210"/>
      <c r="W1534" s="210"/>
      <c r="X1534" s="210"/>
      <c r="Y1534" s="210"/>
    </row>
    <row r="1535">
      <c r="A1535" s="205" t="s">
        <v>451</v>
      </c>
      <c r="B1535" s="205" t="s">
        <v>5384</v>
      </c>
      <c r="C1535" s="280">
        <v>5.0</v>
      </c>
      <c r="D1535" s="280">
        <v>1.0</v>
      </c>
      <c r="E1535" s="280">
        <v>1.0</v>
      </c>
      <c r="F1535" s="210"/>
      <c r="G1535" s="210"/>
      <c r="H1535" s="210"/>
      <c r="I1535" s="210"/>
      <c r="J1535" s="210"/>
      <c r="K1535" s="210"/>
      <c r="L1535" s="210"/>
      <c r="M1535" s="210"/>
      <c r="N1535" s="210"/>
      <c r="O1535" s="210"/>
      <c r="P1535" s="210"/>
      <c r="Q1535" s="210"/>
      <c r="R1535" s="210"/>
      <c r="S1535" s="210"/>
      <c r="T1535" s="210"/>
      <c r="U1535" s="210"/>
      <c r="V1535" s="210"/>
      <c r="W1535" s="210"/>
      <c r="X1535" s="210"/>
      <c r="Y1535" s="210"/>
    </row>
    <row r="1536">
      <c r="A1536" s="205" t="s">
        <v>520</v>
      </c>
      <c r="B1536" s="205" t="s">
        <v>5386</v>
      </c>
      <c r="C1536" s="280">
        <v>53.0</v>
      </c>
      <c r="D1536" s="280">
        <v>1.0</v>
      </c>
      <c r="E1536" s="280">
        <v>12.0</v>
      </c>
      <c r="F1536" s="210"/>
      <c r="G1536" s="210"/>
      <c r="H1536" s="210"/>
      <c r="I1536" s="210"/>
      <c r="J1536" s="210"/>
      <c r="K1536" s="210"/>
      <c r="L1536" s="210"/>
      <c r="M1536" s="210"/>
      <c r="N1536" s="210"/>
      <c r="O1536" s="210"/>
      <c r="P1536" s="210"/>
      <c r="Q1536" s="210"/>
      <c r="R1536" s="210"/>
      <c r="S1536" s="210"/>
      <c r="T1536" s="210"/>
      <c r="U1536" s="210"/>
      <c r="V1536" s="210"/>
      <c r="W1536" s="210"/>
      <c r="X1536" s="210"/>
      <c r="Y1536" s="210"/>
    </row>
    <row r="1537">
      <c r="A1537" s="205" t="s">
        <v>219</v>
      </c>
      <c r="B1537" s="205" t="s">
        <v>5383</v>
      </c>
      <c r="C1537" s="280">
        <v>19.0</v>
      </c>
      <c r="D1537" s="280">
        <v>1.0</v>
      </c>
      <c r="E1537" s="280">
        <v>3.0</v>
      </c>
      <c r="F1537" s="210"/>
      <c r="G1537" s="210"/>
      <c r="H1537" s="210"/>
      <c r="I1537" s="210"/>
      <c r="J1537" s="210"/>
      <c r="K1537" s="210"/>
      <c r="L1537" s="210"/>
      <c r="M1537" s="210"/>
      <c r="N1537" s="210"/>
      <c r="O1537" s="210"/>
      <c r="P1537" s="210"/>
      <c r="Q1537" s="210"/>
      <c r="R1537" s="210"/>
      <c r="S1537" s="210"/>
      <c r="T1537" s="210"/>
      <c r="U1537" s="210"/>
      <c r="V1537" s="210"/>
      <c r="W1537" s="210"/>
      <c r="X1537" s="210"/>
      <c r="Y1537" s="210"/>
    </row>
    <row r="1538">
      <c r="A1538" s="205" t="s">
        <v>219</v>
      </c>
      <c r="B1538" s="205" t="s">
        <v>5384</v>
      </c>
      <c r="C1538" s="280">
        <v>2.0</v>
      </c>
      <c r="D1538" s="280">
        <v>1.0</v>
      </c>
      <c r="E1538" s="280">
        <v>1.0</v>
      </c>
      <c r="F1538" s="210"/>
      <c r="G1538" s="210"/>
      <c r="H1538" s="210"/>
      <c r="I1538" s="210"/>
      <c r="J1538" s="210"/>
      <c r="K1538" s="210"/>
      <c r="L1538" s="210"/>
      <c r="M1538" s="210"/>
      <c r="N1538" s="210"/>
      <c r="O1538" s="210"/>
      <c r="P1538" s="210"/>
      <c r="Q1538" s="210"/>
      <c r="R1538" s="210"/>
      <c r="S1538" s="210"/>
      <c r="T1538" s="210"/>
      <c r="U1538" s="210"/>
      <c r="V1538" s="210"/>
      <c r="W1538" s="210"/>
      <c r="X1538" s="210"/>
      <c r="Y1538" s="210"/>
    </row>
    <row r="1539">
      <c r="A1539" s="205" t="s">
        <v>219</v>
      </c>
      <c r="B1539" s="205" t="s">
        <v>5386</v>
      </c>
      <c r="C1539" s="280">
        <v>7.0</v>
      </c>
      <c r="D1539" s="280">
        <v>1.0</v>
      </c>
      <c r="E1539" s="280">
        <v>1.0</v>
      </c>
      <c r="F1539" s="210"/>
      <c r="G1539" s="210"/>
      <c r="H1539" s="210"/>
      <c r="I1539" s="210"/>
      <c r="J1539" s="210"/>
      <c r="K1539" s="210"/>
      <c r="L1539" s="210"/>
      <c r="M1539" s="210"/>
      <c r="N1539" s="210"/>
      <c r="O1539" s="210"/>
      <c r="P1539" s="210"/>
      <c r="Q1539" s="210"/>
      <c r="R1539" s="210"/>
      <c r="S1539" s="210"/>
      <c r="T1539" s="210"/>
      <c r="U1539" s="210"/>
      <c r="V1539" s="210"/>
      <c r="W1539" s="210"/>
      <c r="X1539" s="210"/>
      <c r="Y1539" s="210"/>
    </row>
    <row r="1540">
      <c r="A1540" s="205" t="s">
        <v>599</v>
      </c>
      <c r="B1540" s="205" t="s">
        <v>5386</v>
      </c>
      <c r="C1540" s="280">
        <v>25.0</v>
      </c>
      <c r="D1540" s="280">
        <v>2.0</v>
      </c>
      <c r="E1540" s="280">
        <v>4.0</v>
      </c>
      <c r="F1540" s="210"/>
      <c r="G1540" s="210"/>
      <c r="H1540" s="210"/>
      <c r="I1540" s="210"/>
      <c r="J1540" s="210"/>
      <c r="K1540" s="210"/>
      <c r="L1540" s="210"/>
      <c r="M1540" s="210"/>
      <c r="N1540" s="210"/>
      <c r="O1540" s="210"/>
      <c r="P1540" s="210"/>
      <c r="Q1540" s="210"/>
      <c r="R1540" s="210"/>
      <c r="S1540" s="210"/>
      <c r="T1540" s="210"/>
      <c r="U1540" s="210"/>
      <c r="V1540" s="210"/>
      <c r="W1540" s="210"/>
      <c r="X1540" s="210"/>
      <c r="Y1540" s="210"/>
    </row>
    <row r="1541">
      <c r="A1541" s="205" t="s">
        <v>599</v>
      </c>
      <c r="B1541" s="205" t="s">
        <v>5388</v>
      </c>
      <c r="C1541" s="280">
        <v>34.0</v>
      </c>
      <c r="D1541" s="280">
        <v>1.0</v>
      </c>
      <c r="E1541" s="280">
        <v>3.0</v>
      </c>
      <c r="F1541" s="210"/>
      <c r="G1541" s="210"/>
      <c r="H1541" s="210"/>
      <c r="I1541" s="210"/>
      <c r="J1541" s="210"/>
      <c r="K1541" s="210"/>
      <c r="L1541" s="210"/>
      <c r="M1541" s="210"/>
      <c r="N1541" s="210"/>
      <c r="O1541" s="210"/>
      <c r="P1541" s="210"/>
      <c r="Q1541" s="210"/>
      <c r="R1541" s="210"/>
      <c r="S1541" s="210"/>
      <c r="T1541" s="210"/>
      <c r="U1541" s="210"/>
      <c r="V1541" s="210"/>
      <c r="W1541" s="210"/>
      <c r="X1541" s="210"/>
      <c r="Y1541" s="210"/>
    </row>
    <row r="1542">
      <c r="A1542" s="205" t="s">
        <v>596</v>
      </c>
      <c r="B1542" s="205" t="s">
        <v>5383</v>
      </c>
      <c r="C1542" s="280">
        <v>10.0</v>
      </c>
      <c r="D1542" s="280">
        <v>2.0</v>
      </c>
      <c r="E1542" s="280">
        <v>2.0</v>
      </c>
      <c r="F1542" s="210"/>
      <c r="G1542" s="210"/>
      <c r="H1542" s="210"/>
      <c r="I1542" s="210"/>
      <c r="J1542" s="210"/>
      <c r="K1542" s="210"/>
      <c r="L1542" s="210"/>
      <c r="M1542" s="210"/>
      <c r="N1542" s="210"/>
      <c r="O1542" s="210"/>
      <c r="P1542" s="210"/>
      <c r="Q1542" s="210"/>
      <c r="R1542" s="210"/>
      <c r="S1542" s="210"/>
      <c r="T1542" s="210"/>
      <c r="U1542" s="210"/>
      <c r="V1542" s="210"/>
      <c r="W1542" s="210"/>
      <c r="X1542" s="210"/>
      <c r="Y1542" s="210"/>
    </row>
    <row r="1543">
      <c r="A1543" s="205" t="s">
        <v>596</v>
      </c>
      <c r="B1543" s="205" t="s">
        <v>5387</v>
      </c>
      <c r="C1543" s="280">
        <v>148.0</v>
      </c>
      <c r="D1543" s="280">
        <v>1.0</v>
      </c>
      <c r="E1543" s="280">
        <v>17.0</v>
      </c>
      <c r="F1543" s="210"/>
      <c r="G1543" s="210"/>
      <c r="H1543" s="210"/>
      <c r="I1543" s="210"/>
      <c r="J1543" s="210"/>
      <c r="K1543" s="210"/>
      <c r="L1543" s="210"/>
      <c r="M1543" s="210"/>
      <c r="N1543" s="210"/>
      <c r="O1543" s="210"/>
      <c r="P1543" s="210"/>
      <c r="Q1543" s="210"/>
      <c r="R1543" s="210"/>
      <c r="S1543" s="210"/>
      <c r="T1543" s="210"/>
      <c r="U1543" s="210"/>
      <c r="V1543" s="210"/>
      <c r="W1543" s="210"/>
      <c r="X1543" s="210"/>
      <c r="Y1543" s="210"/>
    </row>
    <row r="1544">
      <c r="A1544" s="205" t="s">
        <v>596</v>
      </c>
      <c r="B1544" s="205" t="s">
        <v>5391</v>
      </c>
      <c r="C1544" s="280">
        <v>131.0</v>
      </c>
      <c r="D1544" s="280">
        <v>1.0</v>
      </c>
      <c r="E1544" s="280">
        <v>14.0</v>
      </c>
      <c r="F1544" s="210"/>
      <c r="G1544" s="210"/>
      <c r="H1544" s="210"/>
      <c r="I1544" s="210"/>
      <c r="J1544" s="210"/>
      <c r="K1544" s="210"/>
      <c r="L1544" s="210"/>
      <c r="M1544" s="210"/>
      <c r="N1544" s="210"/>
      <c r="O1544" s="210"/>
      <c r="P1544" s="210"/>
      <c r="Q1544" s="210"/>
      <c r="R1544" s="210"/>
      <c r="S1544" s="210"/>
      <c r="T1544" s="210"/>
      <c r="U1544" s="210"/>
      <c r="V1544" s="210"/>
      <c r="W1544" s="210"/>
      <c r="X1544" s="210"/>
      <c r="Y1544" s="210"/>
    </row>
    <row r="1545">
      <c r="A1545" s="205" t="s">
        <v>596</v>
      </c>
      <c r="B1545" s="205" t="s">
        <v>5389</v>
      </c>
      <c r="C1545" s="280">
        <v>372.0</v>
      </c>
      <c r="D1545" s="280">
        <v>2.0</v>
      </c>
      <c r="E1545" s="280">
        <v>36.0</v>
      </c>
      <c r="F1545" s="210"/>
      <c r="G1545" s="210"/>
      <c r="H1545" s="210"/>
      <c r="I1545" s="210"/>
      <c r="J1545" s="210"/>
      <c r="K1545" s="210"/>
      <c r="L1545" s="210"/>
      <c r="M1545" s="210"/>
      <c r="N1545" s="210"/>
      <c r="O1545" s="210"/>
      <c r="P1545" s="210"/>
      <c r="Q1545" s="210"/>
      <c r="R1545" s="210"/>
      <c r="S1545" s="210"/>
      <c r="T1545" s="210"/>
      <c r="U1545" s="210"/>
      <c r="V1545" s="210"/>
      <c r="W1545" s="210"/>
      <c r="X1545" s="210"/>
      <c r="Y1545" s="210"/>
    </row>
    <row r="1546">
      <c r="A1546" s="205" t="s">
        <v>840</v>
      </c>
      <c r="B1546" s="205" t="s">
        <v>5384</v>
      </c>
      <c r="C1546" s="280">
        <v>47.0</v>
      </c>
      <c r="D1546" s="280">
        <v>1.0</v>
      </c>
      <c r="E1546" s="280">
        <v>6.0</v>
      </c>
      <c r="F1546" s="210"/>
      <c r="G1546" s="210"/>
      <c r="H1546" s="210"/>
      <c r="I1546" s="210"/>
      <c r="J1546" s="210"/>
      <c r="K1546" s="210"/>
      <c r="L1546" s="210"/>
      <c r="M1546" s="210"/>
      <c r="N1546" s="210"/>
      <c r="O1546" s="210"/>
      <c r="P1546" s="210"/>
      <c r="Q1546" s="210"/>
      <c r="R1546" s="210"/>
      <c r="S1546" s="210"/>
      <c r="T1546" s="210"/>
      <c r="U1546" s="210"/>
      <c r="V1546" s="210"/>
      <c r="W1546" s="210"/>
      <c r="X1546" s="210"/>
      <c r="Y1546" s="210"/>
    </row>
    <row r="1547">
      <c r="A1547" s="205" t="s">
        <v>593</v>
      </c>
      <c r="B1547" s="205" t="s">
        <v>5388</v>
      </c>
      <c r="C1547" s="280">
        <v>12.0</v>
      </c>
      <c r="D1547" s="280">
        <v>2.0</v>
      </c>
      <c r="E1547" s="280">
        <v>3.0</v>
      </c>
      <c r="F1547" s="210"/>
      <c r="G1547" s="210"/>
      <c r="H1547" s="210"/>
      <c r="I1547" s="210"/>
      <c r="J1547" s="210"/>
      <c r="K1547" s="210"/>
      <c r="L1547" s="210"/>
      <c r="M1547" s="210"/>
      <c r="N1547" s="210"/>
      <c r="O1547" s="210"/>
      <c r="P1547" s="210"/>
      <c r="Q1547" s="210"/>
      <c r="R1547" s="210"/>
      <c r="S1547" s="210"/>
      <c r="T1547" s="210"/>
      <c r="U1547" s="210"/>
      <c r="V1547" s="210"/>
      <c r="W1547" s="210"/>
      <c r="X1547" s="210"/>
      <c r="Y1547" s="210"/>
    </row>
    <row r="1548">
      <c r="A1548" s="205" t="s">
        <v>593</v>
      </c>
      <c r="B1548" s="205" t="s">
        <v>5391</v>
      </c>
      <c r="C1548" s="280">
        <v>17.0</v>
      </c>
      <c r="D1548" s="280">
        <v>1.0</v>
      </c>
      <c r="E1548" s="280">
        <v>2.0</v>
      </c>
      <c r="F1548" s="210"/>
      <c r="G1548" s="210"/>
      <c r="H1548" s="210"/>
      <c r="I1548" s="210"/>
      <c r="J1548" s="210"/>
      <c r="K1548" s="210"/>
      <c r="L1548" s="210"/>
      <c r="M1548" s="210"/>
      <c r="N1548" s="210"/>
      <c r="O1548" s="210"/>
      <c r="P1548" s="210"/>
      <c r="Q1548" s="210"/>
      <c r="R1548" s="210"/>
      <c r="S1548" s="210"/>
      <c r="T1548" s="210"/>
      <c r="U1548" s="210"/>
      <c r="V1548" s="210"/>
      <c r="W1548" s="210"/>
      <c r="X1548" s="210"/>
      <c r="Y1548" s="210"/>
    </row>
    <row r="1549">
      <c r="A1549" s="205" t="s">
        <v>593</v>
      </c>
      <c r="B1549" s="205" t="s">
        <v>5389</v>
      </c>
      <c r="C1549" s="280">
        <v>14.0</v>
      </c>
      <c r="D1549" s="280">
        <v>1.0</v>
      </c>
      <c r="E1549" s="280">
        <v>2.0</v>
      </c>
      <c r="F1549" s="210"/>
      <c r="G1549" s="210"/>
      <c r="H1549" s="210"/>
      <c r="I1549" s="210"/>
      <c r="J1549" s="210"/>
      <c r="K1549" s="210"/>
      <c r="L1549" s="210"/>
      <c r="M1549" s="210"/>
      <c r="N1549" s="210"/>
      <c r="O1549" s="210"/>
      <c r="P1549" s="210"/>
      <c r="Q1549" s="210"/>
      <c r="R1549" s="210"/>
      <c r="S1549" s="210"/>
      <c r="T1549" s="210"/>
      <c r="U1549" s="210"/>
      <c r="V1549" s="210"/>
      <c r="W1549" s="210"/>
      <c r="X1549" s="210"/>
      <c r="Y1549" s="210"/>
    </row>
    <row r="1550">
      <c r="A1550" s="205" t="s">
        <v>809</v>
      </c>
      <c r="B1550" s="205" t="s">
        <v>5386</v>
      </c>
      <c r="C1550" s="280">
        <v>10.0</v>
      </c>
      <c r="D1550" s="280">
        <v>1.0</v>
      </c>
      <c r="E1550" s="280">
        <v>1.0</v>
      </c>
      <c r="F1550" s="210"/>
      <c r="G1550" s="210"/>
      <c r="H1550" s="210"/>
      <c r="I1550" s="210"/>
      <c r="J1550" s="210"/>
      <c r="K1550" s="210"/>
      <c r="L1550" s="210"/>
      <c r="M1550" s="210"/>
      <c r="N1550" s="210"/>
      <c r="O1550" s="210"/>
      <c r="P1550" s="210"/>
      <c r="Q1550" s="210"/>
      <c r="R1550" s="210"/>
      <c r="S1550" s="210"/>
      <c r="T1550" s="210"/>
      <c r="U1550" s="210"/>
      <c r="V1550" s="210"/>
      <c r="W1550" s="210"/>
      <c r="X1550" s="210"/>
      <c r="Y1550" s="210"/>
    </row>
    <row r="1551">
      <c r="A1551" s="205" t="s">
        <v>213</v>
      </c>
      <c r="B1551" s="205" t="s">
        <v>5383</v>
      </c>
      <c r="C1551" s="280">
        <v>3.0</v>
      </c>
      <c r="D1551" s="280">
        <v>1.0</v>
      </c>
      <c r="E1551" s="280">
        <v>0.0</v>
      </c>
      <c r="F1551" s="210"/>
      <c r="G1551" s="210"/>
      <c r="H1551" s="210"/>
      <c r="I1551" s="210"/>
      <c r="J1551" s="210"/>
      <c r="K1551" s="210"/>
      <c r="L1551" s="210"/>
      <c r="M1551" s="210"/>
      <c r="N1551" s="210"/>
      <c r="O1551" s="210"/>
      <c r="P1551" s="210"/>
      <c r="Q1551" s="210"/>
      <c r="R1551" s="210"/>
      <c r="S1551" s="210"/>
      <c r="T1551" s="210"/>
      <c r="U1551" s="210"/>
      <c r="V1551" s="210"/>
      <c r="W1551" s="210"/>
      <c r="X1551" s="210"/>
      <c r="Y1551" s="210"/>
    </row>
    <row r="1552">
      <c r="A1552" s="205" t="s">
        <v>583</v>
      </c>
      <c r="B1552" s="205" t="s">
        <v>5384</v>
      </c>
      <c r="C1552" s="280">
        <v>3.0</v>
      </c>
      <c r="D1552" s="280">
        <v>1.0</v>
      </c>
      <c r="E1552" s="280">
        <v>1.0</v>
      </c>
      <c r="F1552" s="210"/>
      <c r="G1552" s="210"/>
      <c r="H1552" s="210"/>
      <c r="I1552" s="210"/>
      <c r="J1552" s="210"/>
      <c r="K1552" s="210"/>
      <c r="L1552" s="210"/>
      <c r="M1552" s="210"/>
      <c r="N1552" s="210"/>
      <c r="O1552" s="210"/>
      <c r="P1552" s="210"/>
      <c r="Q1552" s="210"/>
      <c r="R1552" s="210"/>
      <c r="S1552" s="210"/>
      <c r="T1552" s="210"/>
      <c r="U1552" s="210"/>
      <c r="V1552" s="210"/>
      <c r="W1552" s="210"/>
      <c r="X1552" s="210"/>
      <c r="Y1552" s="210"/>
    </row>
    <row r="1553">
      <c r="A1553" s="205" t="s">
        <v>583</v>
      </c>
      <c r="B1553" s="205" t="s">
        <v>5385</v>
      </c>
      <c r="C1553" s="280">
        <v>11.0</v>
      </c>
      <c r="D1553" s="280">
        <v>1.0</v>
      </c>
      <c r="E1553" s="280">
        <v>1.0</v>
      </c>
      <c r="F1553" s="210"/>
      <c r="G1553" s="210"/>
      <c r="H1553" s="210"/>
      <c r="I1553" s="210"/>
      <c r="J1553" s="210"/>
      <c r="K1553" s="210"/>
      <c r="L1553" s="210"/>
      <c r="M1553" s="210"/>
      <c r="N1553" s="210"/>
      <c r="O1553" s="210"/>
      <c r="P1553" s="210"/>
      <c r="Q1553" s="210"/>
      <c r="R1553" s="210"/>
      <c r="S1553" s="210"/>
      <c r="T1553" s="210"/>
      <c r="U1553" s="210"/>
      <c r="V1553" s="210"/>
      <c r="W1553" s="210"/>
      <c r="X1553" s="210"/>
      <c r="Y1553" s="210"/>
    </row>
    <row r="1554">
      <c r="A1554" s="205" t="s">
        <v>689</v>
      </c>
      <c r="B1554" s="205" t="s">
        <v>5384</v>
      </c>
      <c r="C1554" s="280">
        <v>96.0</v>
      </c>
      <c r="D1554" s="280">
        <v>1.0</v>
      </c>
      <c r="E1554" s="280">
        <v>18.0</v>
      </c>
      <c r="F1554" s="210"/>
      <c r="G1554" s="210"/>
      <c r="H1554" s="210"/>
      <c r="I1554" s="210"/>
      <c r="J1554" s="210"/>
      <c r="K1554" s="210"/>
      <c r="L1554" s="210"/>
      <c r="M1554" s="210"/>
      <c r="N1554" s="210"/>
      <c r="O1554" s="210"/>
      <c r="P1554" s="210"/>
      <c r="Q1554" s="210"/>
      <c r="R1554" s="210"/>
      <c r="S1554" s="210"/>
      <c r="T1554" s="210"/>
      <c r="U1554" s="210"/>
      <c r="V1554" s="210"/>
      <c r="W1554" s="210"/>
      <c r="X1554" s="210"/>
      <c r="Y1554" s="210"/>
    </row>
    <row r="1555">
      <c r="A1555" s="205" t="s">
        <v>689</v>
      </c>
      <c r="B1555" s="205" t="s">
        <v>5385</v>
      </c>
      <c r="C1555" s="280">
        <v>9.0</v>
      </c>
      <c r="D1555" s="280">
        <v>1.0</v>
      </c>
      <c r="E1555" s="280">
        <v>1.0</v>
      </c>
      <c r="F1555" s="210"/>
      <c r="G1555" s="210"/>
      <c r="H1555" s="210"/>
      <c r="I1555" s="210"/>
      <c r="J1555" s="210"/>
      <c r="K1555" s="210"/>
      <c r="L1555" s="210"/>
      <c r="M1555" s="210"/>
      <c r="N1555" s="210"/>
      <c r="O1555" s="210"/>
      <c r="P1555" s="210"/>
      <c r="Q1555" s="210"/>
      <c r="R1555" s="210"/>
      <c r="S1555" s="210"/>
      <c r="T1555" s="210"/>
      <c r="U1555" s="210"/>
      <c r="V1555" s="210"/>
      <c r="W1555" s="210"/>
      <c r="X1555" s="210"/>
      <c r="Y1555" s="210"/>
    </row>
    <row r="1556">
      <c r="A1556" s="205" t="s">
        <v>689</v>
      </c>
      <c r="B1556" s="205" t="s">
        <v>5387</v>
      </c>
      <c r="C1556" s="280">
        <v>14.0</v>
      </c>
      <c r="D1556" s="280">
        <v>1.0</v>
      </c>
      <c r="E1556" s="280">
        <v>2.0</v>
      </c>
      <c r="F1556" s="210"/>
      <c r="G1556" s="210"/>
      <c r="H1556" s="210"/>
      <c r="I1556" s="210"/>
      <c r="J1556" s="210"/>
      <c r="K1556" s="210"/>
      <c r="L1556" s="210"/>
      <c r="M1556" s="210"/>
      <c r="N1556" s="210"/>
      <c r="O1556" s="210"/>
      <c r="P1556" s="210"/>
      <c r="Q1556" s="210"/>
      <c r="R1556" s="210"/>
      <c r="S1556" s="210"/>
      <c r="T1556" s="210"/>
      <c r="U1556" s="210"/>
      <c r="V1556" s="210"/>
      <c r="W1556" s="210"/>
      <c r="X1556" s="210"/>
      <c r="Y1556" s="210"/>
    </row>
    <row r="1557">
      <c r="A1557" s="205" t="s">
        <v>689</v>
      </c>
      <c r="B1557" s="205" t="s">
        <v>5388</v>
      </c>
      <c r="C1557" s="280">
        <v>56.0</v>
      </c>
      <c r="D1557" s="280">
        <v>2.0</v>
      </c>
      <c r="E1557" s="280">
        <v>12.0</v>
      </c>
      <c r="F1557" s="210"/>
      <c r="G1557" s="210"/>
      <c r="H1557" s="210"/>
      <c r="I1557" s="210"/>
      <c r="J1557" s="210"/>
      <c r="K1557" s="210"/>
      <c r="L1557" s="210"/>
      <c r="M1557" s="210"/>
      <c r="N1557" s="210"/>
      <c r="O1557" s="210"/>
      <c r="P1557" s="210"/>
      <c r="Q1557" s="210"/>
      <c r="R1557" s="210"/>
      <c r="S1557" s="210"/>
      <c r="T1557" s="210"/>
      <c r="U1557" s="210"/>
      <c r="V1557" s="210"/>
      <c r="W1557" s="210"/>
      <c r="X1557" s="210"/>
      <c r="Y1557" s="210"/>
    </row>
    <row r="1558">
      <c r="A1558" s="205" t="s">
        <v>683</v>
      </c>
      <c r="B1558" s="205" t="s">
        <v>5386</v>
      </c>
      <c r="C1558" s="280">
        <v>92.0</v>
      </c>
      <c r="D1558" s="280">
        <v>1.0</v>
      </c>
      <c r="E1558" s="280">
        <v>17.0</v>
      </c>
      <c r="F1558" s="210"/>
      <c r="G1558" s="210"/>
      <c r="H1558" s="210"/>
      <c r="I1558" s="210"/>
      <c r="J1558" s="210"/>
      <c r="K1558" s="210"/>
      <c r="L1558" s="210"/>
      <c r="M1558" s="210"/>
      <c r="N1558" s="210"/>
      <c r="O1558" s="210"/>
      <c r="P1558" s="210"/>
      <c r="Q1558" s="210"/>
      <c r="R1558" s="210"/>
      <c r="S1558" s="210"/>
      <c r="T1558" s="210"/>
      <c r="U1558" s="210"/>
      <c r="V1558" s="210"/>
      <c r="W1558" s="210"/>
      <c r="X1558" s="210"/>
      <c r="Y1558" s="210"/>
    </row>
    <row r="1559">
      <c r="A1559" s="205" t="s">
        <v>752</v>
      </c>
      <c r="B1559" s="205" t="s">
        <v>5384</v>
      </c>
      <c r="C1559" s="280">
        <v>47.0</v>
      </c>
      <c r="D1559" s="280">
        <v>2.0</v>
      </c>
      <c r="E1559" s="280">
        <v>7.0</v>
      </c>
      <c r="F1559" s="210"/>
      <c r="G1559" s="210"/>
      <c r="H1559" s="210"/>
      <c r="I1559" s="210"/>
      <c r="J1559" s="210"/>
      <c r="K1559" s="210"/>
      <c r="L1559" s="210"/>
      <c r="M1559" s="210"/>
      <c r="N1559" s="210"/>
      <c r="O1559" s="210"/>
      <c r="P1559" s="210"/>
      <c r="Q1559" s="210"/>
      <c r="R1559" s="210"/>
      <c r="S1559" s="210"/>
      <c r="T1559" s="210"/>
      <c r="U1559" s="210"/>
      <c r="V1559" s="210"/>
      <c r="W1559" s="210"/>
      <c r="X1559" s="210"/>
      <c r="Y1559" s="210"/>
    </row>
    <row r="1560">
      <c r="A1560" s="205" t="s">
        <v>752</v>
      </c>
      <c r="B1560" s="205" t="s">
        <v>5391</v>
      </c>
      <c r="C1560" s="280">
        <v>37.0</v>
      </c>
      <c r="D1560" s="280">
        <v>2.0</v>
      </c>
      <c r="E1560" s="280">
        <v>6.0</v>
      </c>
      <c r="F1560" s="210"/>
      <c r="G1560" s="210"/>
      <c r="H1560" s="210"/>
      <c r="I1560" s="210"/>
      <c r="J1560" s="210"/>
      <c r="K1560" s="210"/>
      <c r="L1560" s="210"/>
      <c r="M1560" s="210"/>
      <c r="N1560" s="210"/>
      <c r="O1560" s="210"/>
      <c r="P1560" s="210"/>
      <c r="Q1560" s="210"/>
      <c r="R1560" s="210"/>
      <c r="S1560" s="210"/>
      <c r="T1560" s="210"/>
      <c r="U1560" s="210"/>
      <c r="V1560" s="210"/>
      <c r="W1560" s="210"/>
      <c r="X1560" s="210"/>
      <c r="Y1560" s="210"/>
    </row>
    <row r="1561">
      <c r="A1561" s="205" t="s">
        <v>752</v>
      </c>
      <c r="B1561" s="205" t="s">
        <v>5392</v>
      </c>
      <c r="C1561" s="280">
        <v>123.0</v>
      </c>
      <c r="D1561" s="280">
        <v>1.0</v>
      </c>
      <c r="E1561" s="280">
        <v>3.0</v>
      </c>
      <c r="F1561" s="210"/>
      <c r="G1561" s="210"/>
      <c r="H1561" s="210"/>
      <c r="I1561" s="210"/>
      <c r="J1561" s="210"/>
      <c r="K1561" s="210"/>
      <c r="L1561" s="210"/>
      <c r="M1561" s="210"/>
      <c r="N1561" s="210"/>
      <c r="O1561" s="210"/>
      <c r="P1561" s="210"/>
      <c r="Q1561" s="210"/>
      <c r="R1561" s="210"/>
      <c r="S1561" s="210"/>
      <c r="T1561" s="210"/>
      <c r="U1561" s="210"/>
      <c r="V1561" s="210"/>
      <c r="W1561" s="210"/>
      <c r="X1561" s="210"/>
      <c r="Y1561" s="210"/>
    </row>
    <row r="1562">
      <c r="A1562" s="205" t="s">
        <v>752</v>
      </c>
      <c r="B1562" s="205" t="s">
        <v>5390</v>
      </c>
      <c r="C1562" s="280">
        <v>88.0</v>
      </c>
      <c r="D1562" s="280">
        <v>1.0</v>
      </c>
      <c r="E1562" s="280">
        <v>11.0</v>
      </c>
      <c r="F1562" s="210"/>
      <c r="G1562" s="210"/>
      <c r="H1562" s="210"/>
      <c r="I1562" s="210"/>
      <c r="J1562" s="210"/>
      <c r="K1562" s="210"/>
      <c r="L1562" s="210"/>
      <c r="M1562" s="210"/>
      <c r="N1562" s="210"/>
      <c r="O1562" s="210"/>
      <c r="P1562" s="210"/>
      <c r="Q1562" s="210"/>
      <c r="R1562" s="210"/>
      <c r="S1562" s="210"/>
      <c r="T1562" s="210"/>
      <c r="U1562" s="210"/>
      <c r="V1562" s="210"/>
      <c r="W1562" s="210"/>
      <c r="X1562" s="210"/>
      <c r="Y1562" s="210"/>
    </row>
    <row r="1563">
      <c r="A1563" s="205" t="s">
        <v>603</v>
      </c>
      <c r="B1563" s="205" t="s">
        <v>5392</v>
      </c>
      <c r="C1563" s="280">
        <v>24.0</v>
      </c>
      <c r="D1563" s="280">
        <v>1.0</v>
      </c>
      <c r="E1563" s="280">
        <v>3.0</v>
      </c>
      <c r="F1563" s="210"/>
      <c r="G1563" s="210"/>
      <c r="H1563" s="210"/>
      <c r="I1563" s="210"/>
      <c r="J1563" s="210"/>
      <c r="K1563" s="210"/>
      <c r="L1563" s="210"/>
      <c r="M1563" s="210"/>
      <c r="N1563" s="210"/>
      <c r="O1563" s="210"/>
      <c r="P1563" s="210"/>
      <c r="Q1563" s="210"/>
      <c r="R1563" s="210"/>
      <c r="S1563" s="210"/>
      <c r="T1563" s="210"/>
      <c r="U1563" s="210"/>
      <c r="V1563" s="210"/>
      <c r="W1563" s="210"/>
      <c r="X1563" s="210"/>
      <c r="Y1563" s="210"/>
    </row>
    <row r="1564">
      <c r="A1564" s="205" t="s">
        <v>543</v>
      </c>
      <c r="B1564" s="205" t="s">
        <v>5383</v>
      </c>
      <c r="C1564" s="280">
        <v>40.0</v>
      </c>
      <c r="D1564" s="280">
        <v>2.0</v>
      </c>
      <c r="E1564" s="280">
        <v>5.0</v>
      </c>
      <c r="F1564" s="210"/>
      <c r="G1564" s="210"/>
      <c r="H1564" s="210"/>
      <c r="I1564" s="210"/>
      <c r="J1564" s="210"/>
      <c r="K1564" s="210"/>
      <c r="L1564" s="210"/>
      <c r="M1564" s="210"/>
      <c r="N1564" s="210"/>
      <c r="O1564" s="210"/>
      <c r="P1564" s="210"/>
      <c r="Q1564" s="210"/>
      <c r="R1564" s="210"/>
      <c r="S1564" s="210"/>
      <c r="T1564" s="210"/>
      <c r="U1564" s="210"/>
      <c r="V1564" s="210"/>
      <c r="W1564" s="210"/>
      <c r="X1564" s="210"/>
      <c r="Y1564" s="210"/>
    </row>
    <row r="1565">
      <c r="A1565" s="205" t="s">
        <v>543</v>
      </c>
      <c r="B1565" s="205" t="s">
        <v>5384</v>
      </c>
      <c r="C1565" s="280">
        <v>68.0</v>
      </c>
      <c r="D1565" s="280">
        <v>1.0</v>
      </c>
      <c r="E1565" s="280">
        <v>11.0</v>
      </c>
      <c r="F1565" s="210"/>
      <c r="G1565" s="210"/>
      <c r="H1565" s="210"/>
      <c r="I1565" s="210"/>
      <c r="J1565" s="210"/>
      <c r="K1565" s="210"/>
      <c r="L1565" s="210"/>
      <c r="M1565" s="210"/>
      <c r="N1565" s="210"/>
      <c r="O1565" s="210"/>
      <c r="P1565" s="210"/>
      <c r="Q1565" s="210"/>
      <c r="R1565" s="210"/>
      <c r="S1565" s="210"/>
      <c r="T1565" s="210"/>
      <c r="U1565" s="210"/>
      <c r="V1565" s="210"/>
      <c r="W1565" s="210"/>
      <c r="X1565" s="210"/>
      <c r="Y1565" s="210"/>
    </row>
    <row r="1566">
      <c r="A1566" s="205" t="s">
        <v>543</v>
      </c>
      <c r="B1566" s="205" t="s">
        <v>5385</v>
      </c>
      <c r="C1566" s="280">
        <v>92.0</v>
      </c>
      <c r="D1566" s="280">
        <v>2.0</v>
      </c>
      <c r="E1566" s="280">
        <v>13.0</v>
      </c>
      <c r="F1566" s="210"/>
      <c r="G1566" s="210"/>
      <c r="H1566" s="210"/>
      <c r="I1566" s="210"/>
      <c r="J1566" s="210"/>
      <c r="K1566" s="210"/>
      <c r="L1566" s="210"/>
      <c r="M1566" s="210"/>
      <c r="N1566" s="210"/>
      <c r="O1566" s="210"/>
      <c r="P1566" s="210"/>
      <c r="Q1566" s="210"/>
      <c r="R1566" s="210"/>
      <c r="S1566" s="210"/>
      <c r="T1566" s="210"/>
      <c r="U1566" s="210"/>
      <c r="V1566" s="210"/>
      <c r="W1566" s="210"/>
      <c r="X1566" s="210"/>
      <c r="Y1566" s="210"/>
    </row>
    <row r="1567">
      <c r="A1567" s="205" t="s">
        <v>543</v>
      </c>
      <c r="B1567" s="205" t="s">
        <v>5386</v>
      </c>
      <c r="C1567" s="280">
        <v>233.0</v>
      </c>
      <c r="D1567" s="280">
        <v>2.0</v>
      </c>
      <c r="E1567" s="280">
        <v>5.0</v>
      </c>
      <c r="F1567" s="210"/>
      <c r="G1567" s="210"/>
      <c r="H1567" s="210"/>
      <c r="I1567" s="210"/>
      <c r="J1567" s="210"/>
      <c r="K1567" s="210"/>
      <c r="L1567" s="210"/>
      <c r="M1567" s="210"/>
      <c r="N1567" s="210"/>
      <c r="O1567" s="210"/>
      <c r="P1567" s="210"/>
      <c r="Q1567" s="210"/>
      <c r="R1567" s="210"/>
      <c r="S1567" s="210"/>
      <c r="T1567" s="210"/>
      <c r="U1567" s="210"/>
      <c r="V1567" s="210"/>
      <c r="W1567" s="210"/>
      <c r="X1567" s="210"/>
      <c r="Y1567" s="210"/>
    </row>
    <row r="1568">
      <c r="A1568" s="205" t="s">
        <v>543</v>
      </c>
      <c r="B1568" s="205" t="s">
        <v>5387</v>
      </c>
      <c r="C1568" s="280">
        <v>165.0</v>
      </c>
      <c r="D1568" s="280">
        <v>2.0</v>
      </c>
      <c r="E1568" s="280">
        <v>9.0</v>
      </c>
      <c r="F1568" s="210"/>
      <c r="G1568" s="210"/>
      <c r="H1568" s="210"/>
      <c r="I1568" s="210"/>
      <c r="J1568" s="210"/>
      <c r="K1568" s="210"/>
      <c r="L1568" s="210"/>
      <c r="M1568" s="210"/>
      <c r="N1568" s="210"/>
      <c r="O1568" s="210"/>
      <c r="P1568" s="210"/>
      <c r="Q1568" s="210"/>
      <c r="R1568" s="210"/>
      <c r="S1568" s="210"/>
      <c r="T1568" s="210"/>
      <c r="U1568" s="210"/>
      <c r="V1568" s="210"/>
      <c r="W1568" s="210"/>
      <c r="X1568" s="210"/>
      <c r="Y1568" s="210"/>
    </row>
    <row r="1569">
      <c r="A1569" s="205" t="s">
        <v>543</v>
      </c>
      <c r="B1569" s="205" t="s">
        <v>5388</v>
      </c>
      <c r="C1569" s="280">
        <v>235.0</v>
      </c>
      <c r="D1569" s="280">
        <v>1.0</v>
      </c>
      <c r="E1569" s="280">
        <v>7.0</v>
      </c>
      <c r="F1569" s="210"/>
      <c r="G1569" s="210"/>
      <c r="H1569" s="210"/>
      <c r="I1569" s="210"/>
      <c r="J1569" s="210"/>
      <c r="K1569" s="210"/>
      <c r="L1569" s="210"/>
      <c r="M1569" s="210"/>
      <c r="N1569" s="210"/>
      <c r="O1569" s="210"/>
      <c r="P1569" s="210"/>
      <c r="Q1569" s="210"/>
      <c r="R1569" s="210"/>
      <c r="S1569" s="210"/>
      <c r="T1569" s="210"/>
      <c r="U1569" s="210"/>
      <c r="V1569" s="210"/>
      <c r="W1569" s="210"/>
      <c r="X1569" s="210"/>
      <c r="Y1569" s="210"/>
    </row>
    <row r="1570">
      <c r="A1570" s="205" t="s">
        <v>812</v>
      </c>
      <c r="B1570" s="205" t="s">
        <v>5385</v>
      </c>
      <c r="C1570" s="280">
        <v>50.0</v>
      </c>
      <c r="D1570" s="280">
        <v>3.0</v>
      </c>
      <c r="E1570" s="280">
        <v>8.0</v>
      </c>
      <c r="F1570" s="210"/>
      <c r="G1570" s="210"/>
      <c r="H1570" s="210"/>
      <c r="I1570" s="210"/>
      <c r="J1570" s="210"/>
      <c r="K1570" s="210"/>
      <c r="L1570" s="210"/>
      <c r="M1570" s="210"/>
      <c r="N1570" s="210"/>
      <c r="O1570" s="210"/>
      <c r="P1570" s="210"/>
      <c r="Q1570" s="210"/>
      <c r="R1570" s="210"/>
      <c r="S1570" s="210"/>
      <c r="T1570" s="210"/>
      <c r="U1570" s="210"/>
      <c r="V1570" s="210"/>
      <c r="W1570" s="210"/>
      <c r="X1570" s="210"/>
      <c r="Y1570" s="210"/>
    </row>
    <row r="1571">
      <c r="A1571" s="205" t="s">
        <v>812</v>
      </c>
      <c r="B1571" s="205" t="s">
        <v>5387</v>
      </c>
      <c r="C1571" s="280">
        <v>69.0</v>
      </c>
      <c r="D1571" s="280">
        <v>3.0</v>
      </c>
      <c r="E1571" s="280">
        <v>12.0</v>
      </c>
      <c r="F1571" s="210"/>
      <c r="G1571" s="210"/>
      <c r="H1571" s="210"/>
      <c r="I1571" s="210"/>
      <c r="J1571" s="210"/>
      <c r="K1571" s="210"/>
      <c r="L1571" s="210"/>
      <c r="M1571" s="210"/>
      <c r="N1571" s="210"/>
      <c r="O1571" s="210"/>
      <c r="P1571" s="210"/>
      <c r="Q1571" s="210"/>
      <c r="R1571" s="210"/>
      <c r="S1571" s="210"/>
      <c r="T1571" s="210"/>
      <c r="U1571" s="210"/>
      <c r="V1571" s="210"/>
      <c r="W1571" s="210"/>
      <c r="X1571" s="210"/>
      <c r="Y1571" s="210"/>
    </row>
    <row r="1572">
      <c r="A1572" s="205" t="s">
        <v>812</v>
      </c>
      <c r="B1572" s="205" t="s">
        <v>5388</v>
      </c>
      <c r="C1572" s="280">
        <v>58.0</v>
      </c>
      <c r="D1572" s="280">
        <v>1.0</v>
      </c>
      <c r="E1572" s="280">
        <v>8.0</v>
      </c>
      <c r="F1572" s="210"/>
      <c r="G1572" s="210"/>
      <c r="H1572" s="210"/>
      <c r="I1572" s="210"/>
      <c r="J1572" s="210"/>
      <c r="K1572" s="210"/>
      <c r="L1572" s="210"/>
      <c r="M1572" s="210"/>
      <c r="N1572" s="210"/>
      <c r="O1572" s="210"/>
      <c r="P1572" s="210"/>
      <c r="Q1572" s="210"/>
      <c r="R1572" s="210"/>
      <c r="S1572" s="210"/>
      <c r="T1572" s="210"/>
      <c r="U1572" s="210"/>
      <c r="V1572" s="210"/>
      <c r="W1572" s="210"/>
      <c r="X1572" s="210"/>
      <c r="Y1572" s="210"/>
    </row>
    <row r="1573">
      <c r="A1573" s="205" t="s">
        <v>812</v>
      </c>
      <c r="B1573" s="205" t="s">
        <v>5391</v>
      </c>
      <c r="C1573" s="280">
        <v>69.0</v>
      </c>
      <c r="D1573" s="280">
        <v>1.0</v>
      </c>
      <c r="E1573" s="280">
        <v>8.0</v>
      </c>
      <c r="F1573" s="210"/>
      <c r="G1573" s="210"/>
      <c r="H1573" s="210"/>
      <c r="I1573" s="210"/>
      <c r="J1573" s="210"/>
      <c r="K1573" s="210"/>
      <c r="L1573" s="210"/>
      <c r="M1573" s="210"/>
      <c r="N1573" s="210"/>
      <c r="O1573" s="210"/>
      <c r="P1573" s="210"/>
      <c r="Q1573" s="210"/>
      <c r="R1573" s="210"/>
      <c r="S1573" s="210"/>
      <c r="T1573" s="210"/>
      <c r="U1573" s="210"/>
      <c r="V1573" s="210"/>
      <c r="W1573" s="210"/>
      <c r="X1573" s="210"/>
      <c r="Y1573" s="210"/>
    </row>
    <row r="1574">
      <c r="A1574" s="205" t="s">
        <v>812</v>
      </c>
      <c r="B1574" s="205" t="s">
        <v>5392</v>
      </c>
      <c r="C1574" s="280">
        <v>14.0</v>
      </c>
      <c r="D1574" s="280">
        <v>1.0</v>
      </c>
      <c r="E1574" s="280">
        <v>2.0</v>
      </c>
      <c r="F1574" s="210"/>
      <c r="G1574" s="210"/>
      <c r="H1574" s="210"/>
      <c r="I1574" s="210"/>
      <c r="J1574" s="210"/>
      <c r="K1574" s="210"/>
      <c r="L1574" s="210"/>
      <c r="M1574" s="210"/>
      <c r="N1574" s="210"/>
      <c r="O1574" s="210"/>
      <c r="P1574" s="210"/>
      <c r="Q1574" s="210"/>
      <c r="R1574" s="210"/>
      <c r="S1574" s="210"/>
      <c r="T1574" s="210"/>
      <c r="U1574" s="210"/>
      <c r="V1574" s="210"/>
      <c r="W1574" s="210"/>
      <c r="X1574" s="210"/>
      <c r="Y1574" s="210"/>
    </row>
    <row r="1575">
      <c r="A1575" s="205" t="s">
        <v>812</v>
      </c>
      <c r="B1575" s="205" t="s">
        <v>5389</v>
      </c>
      <c r="C1575" s="280">
        <v>256.0</v>
      </c>
      <c r="D1575" s="280">
        <v>1.0</v>
      </c>
      <c r="E1575" s="280">
        <v>31.0</v>
      </c>
      <c r="F1575" s="210"/>
      <c r="G1575" s="210"/>
      <c r="H1575" s="210"/>
      <c r="I1575" s="210"/>
      <c r="J1575" s="210"/>
      <c r="K1575" s="210"/>
      <c r="L1575" s="210"/>
      <c r="M1575" s="210"/>
      <c r="N1575" s="210"/>
      <c r="O1575" s="210"/>
      <c r="P1575" s="210"/>
      <c r="Q1575" s="210"/>
      <c r="R1575" s="210"/>
      <c r="S1575" s="210"/>
      <c r="T1575" s="210"/>
      <c r="U1575" s="210"/>
      <c r="V1575" s="210"/>
      <c r="W1575" s="210"/>
      <c r="X1575" s="210"/>
      <c r="Y1575" s="210"/>
    </row>
    <row r="1576">
      <c r="A1576" s="205" t="s">
        <v>674</v>
      </c>
      <c r="B1576" s="205" t="s">
        <v>5383</v>
      </c>
      <c r="C1576" s="280">
        <v>4.0</v>
      </c>
      <c r="D1576" s="280">
        <v>1.0</v>
      </c>
      <c r="E1576" s="280">
        <v>1.0</v>
      </c>
      <c r="F1576" s="210"/>
      <c r="G1576" s="210"/>
      <c r="H1576" s="210"/>
      <c r="I1576" s="210"/>
      <c r="J1576" s="210"/>
      <c r="K1576" s="210"/>
      <c r="L1576" s="210"/>
      <c r="M1576" s="210"/>
      <c r="N1576" s="210"/>
      <c r="O1576" s="210"/>
      <c r="P1576" s="210"/>
      <c r="Q1576" s="210"/>
      <c r="R1576" s="210"/>
      <c r="S1576" s="210"/>
      <c r="T1576" s="210"/>
      <c r="U1576" s="210"/>
      <c r="V1576" s="210"/>
      <c r="W1576" s="210"/>
      <c r="X1576" s="210"/>
      <c r="Y1576" s="210"/>
    </row>
    <row r="1577">
      <c r="A1577" s="205" t="s">
        <v>819</v>
      </c>
      <c r="B1577" s="205" t="s">
        <v>5383</v>
      </c>
      <c r="C1577" s="280">
        <v>38.0</v>
      </c>
      <c r="D1577" s="280">
        <v>1.0</v>
      </c>
      <c r="E1577" s="280">
        <v>5.0</v>
      </c>
      <c r="F1577" s="210"/>
      <c r="G1577" s="210"/>
      <c r="H1577" s="210"/>
      <c r="I1577" s="210"/>
      <c r="J1577" s="210"/>
      <c r="K1577" s="210"/>
      <c r="L1577" s="210"/>
      <c r="M1577" s="210"/>
      <c r="N1577" s="210"/>
      <c r="O1577" s="210"/>
      <c r="P1577" s="210"/>
      <c r="Q1577" s="210"/>
      <c r="R1577" s="210"/>
      <c r="S1577" s="210"/>
      <c r="T1577" s="210"/>
      <c r="U1577" s="210"/>
      <c r="V1577" s="210"/>
      <c r="W1577" s="210"/>
      <c r="X1577" s="210"/>
      <c r="Y1577" s="210"/>
    </row>
    <row r="1578">
      <c r="A1578" s="205" t="s">
        <v>819</v>
      </c>
      <c r="B1578" s="205" t="s">
        <v>5384</v>
      </c>
      <c r="C1578" s="280">
        <v>9.0</v>
      </c>
      <c r="D1578" s="280">
        <v>1.0</v>
      </c>
      <c r="E1578" s="280">
        <v>2.0</v>
      </c>
      <c r="F1578" s="210"/>
      <c r="G1578" s="210"/>
      <c r="H1578" s="210"/>
      <c r="I1578" s="210"/>
      <c r="J1578" s="210"/>
      <c r="K1578" s="210"/>
      <c r="L1578" s="210"/>
      <c r="M1578" s="210"/>
      <c r="N1578" s="210"/>
      <c r="O1578" s="210"/>
      <c r="P1578" s="210"/>
      <c r="Q1578" s="210"/>
      <c r="R1578" s="210"/>
      <c r="S1578" s="210"/>
      <c r="T1578" s="210"/>
      <c r="U1578" s="210"/>
      <c r="V1578" s="210"/>
      <c r="W1578" s="210"/>
      <c r="X1578" s="210"/>
      <c r="Y1578" s="210"/>
    </row>
    <row r="1579">
      <c r="A1579" s="205" t="s">
        <v>819</v>
      </c>
      <c r="B1579" s="205" t="s">
        <v>5387</v>
      </c>
      <c r="C1579" s="280">
        <v>67.0</v>
      </c>
      <c r="D1579" s="280">
        <v>2.0</v>
      </c>
      <c r="E1579" s="280">
        <v>8.0</v>
      </c>
      <c r="F1579" s="210"/>
      <c r="G1579" s="210"/>
      <c r="H1579" s="210"/>
      <c r="I1579" s="210"/>
      <c r="J1579" s="210"/>
      <c r="K1579" s="210"/>
      <c r="L1579" s="210"/>
      <c r="M1579" s="210"/>
      <c r="N1579" s="210"/>
      <c r="O1579" s="210"/>
      <c r="P1579" s="210"/>
      <c r="Q1579" s="210"/>
      <c r="R1579" s="210"/>
      <c r="S1579" s="210"/>
      <c r="T1579" s="210"/>
      <c r="U1579" s="210"/>
      <c r="V1579" s="210"/>
      <c r="W1579" s="210"/>
      <c r="X1579" s="210"/>
      <c r="Y1579" s="210"/>
    </row>
    <row r="1580">
      <c r="A1580" s="205" t="s">
        <v>354</v>
      </c>
      <c r="B1580" s="205" t="s">
        <v>5384</v>
      </c>
      <c r="C1580" s="280">
        <v>21.0</v>
      </c>
      <c r="D1580" s="280">
        <v>1.0</v>
      </c>
      <c r="E1580" s="280">
        <v>3.0</v>
      </c>
      <c r="F1580" s="210"/>
      <c r="G1580" s="210"/>
      <c r="H1580" s="210"/>
      <c r="I1580" s="210"/>
      <c r="J1580" s="210"/>
      <c r="K1580" s="210"/>
      <c r="L1580" s="210"/>
      <c r="M1580" s="210"/>
      <c r="N1580" s="210"/>
      <c r="O1580" s="210"/>
      <c r="P1580" s="210"/>
      <c r="Q1580" s="210"/>
      <c r="R1580" s="210"/>
      <c r="S1580" s="210"/>
      <c r="T1580" s="210"/>
      <c r="U1580" s="210"/>
      <c r="V1580" s="210"/>
      <c r="W1580" s="210"/>
      <c r="X1580" s="210"/>
      <c r="Y1580" s="210"/>
    </row>
    <row r="1581">
      <c r="A1581" s="205" t="s">
        <v>354</v>
      </c>
      <c r="B1581" s="205" t="s">
        <v>5385</v>
      </c>
      <c r="C1581" s="280">
        <v>5.0</v>
      </c>
      <c r="D1581" s="280">
        <v>1.0</v>
      </c>
      <c r="E1581" s="280">
        <v>1.0</v>
      </c>
      <c r="F1581" s="210"/>
      <c r="G1581" s="210"/>
      <c r="H1581" s="210"/>
      <c r="I1581" s="210"/>
      <c r="J1581" s="210"/>
      <c r="K1581" s="210"/>
      <c r="L1581" s="210"/>
      <c r="M1581" s="210"/>
      <c r="N1581" s="210"/>
      <c r="O1581" s="210"/>
      <c r="P1581" s="210"/>
      <c r="Q1581" s="210"/>
      <c r="R1581" s="210"/>
      <c r="S1581" s="210"/>
      <c r="T1581" s="210"/>
      <c r="U1581" s="210"/>
      <c r="V1581" s="210"/>
      <c r="W1581" s="210"/>
      <c r="X1581" s="210"/>
      <c r="Y1581" s="210"/>
    </row>
    <row r="1582">
      <c r="A1582" s="205" t="s">
        <v>354</v>
      </c>
      <c r="B1582" s="205" t="s">
        <v>5386</v>
      </c>
      <c r="C1582" s="280">
        <v>51.0</v>
      </c>
      <c r="D1582" s="280">
        <v>1.0</v>
      </c>
      <c r="E1582" s="280">
        <v>5.0</v>
      </c>
      <c r="F1582" s="210"/>
      <c r="G1582" s="210"/>
      <c r="H1582" s="210"/>
      <c r="I1582" s="210"/>
      <c r="J1582" s="210"/>
      <c r="K1582" s="210"/>
      <c r="L1582" s="210"/>
      <c r="M1582" s="210"/>
      <c r="N1582" s="210"/>
      <c r="O1582" s="210"/>
      <c r="P1582" s="210"/>
      <c r="Q1582" s="210"/>
      <c r="R1582" s="210"/>
      <c r="S1582" s="210"/>
      <c r="T1582" s="210"/>
      <c r="U1582" s="210"/>
      <c r="V1582" s="210"/>
      <c r="W1582" s="210"/>
      <c r="X1582" s="210"/>
      <c r="Y1582" s="210"/>
    </row>
    <row r="1583">
      <c r="A1583" s="205" t="s">
        <v>354</v>
      </c>
      <c r="B1583" s="205" t="s">
        <v>5387</v>
      </c>
      <c r="C1583" s="280">
        <v>8.0</v>
      </c>
      <c r="D1583" s="280">
        <v>1.0</v>
      </c>
      <c r="E1583" s="280">
        <v>2.0</v>
      </c>
      <c r="F1583" s="210"/>
      <c r="G1583" s="210"/>
      <c r="H1583" s="210"/>
      <c r="I1583" s="210"/>
      <c r="J1583" s="210"/>
      <c r="K1583" s="210"/>
      <c r="L1583" s="210"/>
      <c r="M1583" s="210"/>
      <c r="N1583" s="210"/>
      <c r="O1583" s="210"/>
      <c r="P1583" s="210"/>
      <c r="Q1583" s="210"/>
      <c r="R1583" s="210"/>
      <c r="S1583" s="210"/>
      <c r="T1583" s="210"/>
      <c r="U1583" s="210"/>
      <c r="V1583" s="210"/>
      <c r="W1583" s="210"/>
      <c r="X1583" s="210"/>
      <c r="Y1583" s="210"/>
    </row>
    <row r="1584">
      <c r="A1584" s="205" t="s">
        <v>354</v>
      </c>
      <c r="B1584" s="205" t="s">
        <v>5391</v>
      </c>
      <c r="C1584" s="280">
        <v>17.0</v>
      </c>
      <c r="D1584" s="280">
        <v>2.0</v>
      </c>
      <c r="E1584" s="280">
        <v>1.0</v>
      </c>
      <c r="F1584" s="210"/>
      <c r="G1584" s="210"/>
      <c r="H1584" s="210"/>
      <c r="I1584" s="210"/>
      <c r="J1584" s="210"/>
      <c r="K1584" s="210"/>
      <c r="L1584" s="210"/>
      <c r="M1584" s="210"/>
      <c r="N1584" s="210"/>
      <c r="O1584" s="210"/>
      <c r="P1584" s="210"/>
      <c r="Q1584" s="210"/>
      <c r="R1584" s="210"/>
      <c r="S1584" s="210"/>
      <c r="T1584" s="210"/>
      <c r="U1584" s="210"/>
      <c r="V1584" s="210"/>
      <c r="W1584" s="210"/>
      <c r="X1584" s="210"/>
      <c r="Y1584" s="210"/>
    </row>
    <row r="1585">
      <c r="A1585" s="205" t="s">
        <v>354</v>
      </c>
      <c r="B1585" s="205" t="s">
        <v>5389</v>
      </c>
      <c r="C1585" s="280">
        <v>85.0</v>
      </c>
      <c r="D1585" s="280">
        <v>3.0</v>
      </c>
      <c r="E1585" s="280">
        <v>12.0</v>
      </c>
      <c r="F1585" s="210"/>
      <c r="G1585" s="210"/>
      <c r="H1585" s="210"/>
      <c r="I1585" s="210"/>
      <c r="J1585" s="210"/>
      <c r="K1585" s="210"/>
      <c r="L1585" s="210"/>
      <c r="M1585" s="210"/>
      <c r="N1585" s="210"/>
      <c r="O1585" s="210"/>
      <c r="P1585" s="210"/>
      <c r="Q1585" s="210"/>
      <c r="R1585" s="210"/>
      <c r="S1585" s="210"/>
      <c r="T1585" s="210"/>
      <c r="U1585" s="210"/>
      <c r="V1585" s="210"/>
      <c r="W1585" s="210"/>
      <c r="X1585" s="210"/>
      <c r="Y1585" s="210"/>
    </row>
    <row r="1586">
      <c r="A1586" s="205" t="s">
        <v>354</v>
      </c>
      <c r="B1586" s="205" t="s">
        <v>5390</v>
      </c>
      <c r="C1586" s="280">
        <v>75.0</v>
      </c>
      <c r="D1586" s="280">
        <v>1.0</v>
      </c>
      <c r="E1586" s="280">
        <v>17.0</v>
      </c>
      <c r="F1586" s="210"/>
      <c r="G1586" s="210"/>
      <c r="H1586" s="210"/>
      <c r="I1586" s="210"/>
      <c r="J1586" s="210"/>
      <c r="K1586" s="210"/>
      <c r="L1586" s="210"/>
      <c r="M1586" s="210"/>
      <c r="N1586" s="210"/>
      <c r="O1586" s="210"/>
      <c r="P1586" s="210"/>
      <c r="Q1586" s="210"/>
      <c r="R1586" s="210"/>
      <c r="S1586" s="210"/>
      <c r="T1586" s="210"/>
      <c r="U1586" s="210"/>
      <c r="V1586" s="210"/>
      <c r="W1586" s="210"/>
      <c r="X1586" s="210"/>
      <c r="Y1586" s="210"/>
    </row>
    <row r="1587">
      <c r="A1587" s="205" t="s">
        <v>661</v>
      </c>
      <c r="B1587" s="205" t="s">
        <v>5386</v>
      </c>
      <c r="C1587" s="280">
        <v>2.0</v>
      </c>
      <c r="D1587" s="280">
        <v>1.0</v>
      </c>
      <c r="E1587" s="280">
        <v>1.0</v>
      </c>
      <c r="F1587" s="210"/>
      <c r="G1587" s="210"/>
      <c r="H1587" s="210"/>
      <c r="I1587" s="210"/>
      <c r="J1587" s="210"/>
      <c r="K1587" s="210"/>
      <c r="L1587" s="210"/>
      <c r="M1587" s="210"/>
      <c r="N1587" s="210"/>
      <c r="O1587" s="210"/>
      <c r="P1587" s="210"/>
      <c r="Q1587" s="210"/>
      <c r="R1587" s="210"/>
      <c r="S1587" s="210"/>
      <c r="T1587" s="210"/>
      <c r="U1587" s="210"/>
      <c r="V1587" s="210"/>
      <c r="W1587" s="210"/>
      <c r="X1587" s="210"/>
      <c r="Y1587" s="210"/>
    </row>
    <row r="1588">
      <c r="A1588" s="205" t="s">
        <v>661</v>
      </c>
      <c r="B1588" s="205" t="s">
        <v>5387</v>
      </c>
      <c r="C1588" s="280">
        <v>34.0</v>
      </c>
      <c r="D1588" s="280">
        <v>1.0</v>
      </c>
      <c r="E1588" s="280">
        <v>4.0</v>
      </c>
      <c r="F1588" s="210"/>
      <c r="G1588" s="210"/>
      <c r="H1588" s="210"/>
      <c r="I1588" s="210"/>
      <c r="J1588" s="210"/>
      <c r="K1588" s="210"/>
      <c r="L1588" s="210"/>
      <c r="M1588" s="210"/>
      <c r="N1588" s="210"/>
      <c r="O1588" s="210"/>
      <c r="P1588" s="210"/>
      <c r="Q1588" s="210"/>
      <c r="R1588" s="210"/>
      <c r="S1588" s="210"/>
      <c r="T1588" s="210"/>
      <c r="U1588" s="210"/>
      <c r="V1588" s="210"/>
      <c r="W1588" s="210"/>
      <c r="X1588" s="210"/>
      <c r="Y1588" s="210"/>
    </row>
    <row r="1589">
      <c r="A1589" s="205" t="s">
        <v>661</v>
      </c>
      <c r="B1589" s="205" t="s">
        <v>5388</v>
      </c>
      <c r="C1589" s="280">
        <v>23.0</v>
      </c>
      <c r="D1589" s="280">
        <v>3.0</v>
      </c>
      <c r="E1589" s="280">
        <v>6.0</v>
      </c>
      <c r="F1589" s="210"/>
      <c r="G1589" s="210"/>
      <c r="H1589" s="210"/>
      <c r="I1589" s="210"/>
      <c r="J1589" s="210"/>
      <c r="K1589" s="210"/>
      <c r="L1589" s="210"/>
      <c r="M1589" s="210"/>
      <c r="N1589" s="210"/>
      <c r="O1589" s="210"/>
      <c r="P1589" s="210"/>
      <c r="Q1589" s="210"/>
      <c r="R1589" s="210"/>
      <c r="S1589" s="210"/>
      <c r="T1589" s="210"/>
      <c r="U1589" s="210"/>
      <c r="V1589" s="210"/>
      <c r="W1589" s="210"/>
      <c r="X1589" s="210"/>
      <c r="Y1589" s="210"/>
    </row>
    <row r="1590">
      <c r="A1590" s="205" t="s">
        <v>661</v>
      </c>
      <c r="B1590" s="205" t="s">
        <v>5391</v>
      </c>
      <c r="C1590" s="280">
        <v>27.0</v>
      </c>
      <c r="D1590" s="280">
        <v>2.0</v>
      </c>
      <c r="E1590" s="280">
        <v>4.0</v>
      </c>
      <c r="F1590" s="210"/>
      <c r="G1590" s="210"/>
      <c r="H1590" s="210"/>
      <c r="I1590" s="210"/>
      <c r="J1590" s="210"/>
      <c r="K1590" s="210"/>
      <c r="L1590" s="210"/>
      <c r="M1590" s="210"/>
      <c r="N1590" s="210"/>
      <c r="O1590" s="210"/>
      <c r="P1590" s="210"/>
      <c r="Q1590" s="210"/>
      <c r="R1590" s="210"/>
      <c r="S1590" s="210"/>
      <c r="T1590" s="210"/>
      <c r="U1590" s="210"/>
      <c r="V1590" s="210"/>
      <c r="W1590" s="210"/>
      <c r="X1590" s="210"/>
      <c r="Y1590" s="210"/>
    </row>
    <row r="1591">
      <c r="A1591" s="205" t="s">
        <v>661</v>
      </c>
      <c r="B1591" s="205" t="s">
        <v>5392</v>
      </c>
      <c r="C1591" s="280">
        <v>54.0</v>
      </c>
      <c r="D1591" s="280">
        <v>3.0</v>
      </c>
      <c r="E1591" s="280">
        <v>6.0</v>
      </c>
      <c r="F1591" s="210"/>
      <c r="G1591" s="210"/>
      <c r="H1591" s="210"/>
      <c r="I1591" s="210"/>
      <c r="J1591" s="210"/>
      <c r="K1591" s="210"/>
      <c r="L1591" s="210"/>
      <c r="M1591" s="210"/>
      <c r="N1591" s="210"/>
      <c r="O1591" s="210"/>
      <c r="P1591" s="210"/>
      <c r="Q1591" s="210"/>
      <c r="R1591" s="210"/>
      <c r="S1591" s="210"/>
      <c r="T1591" s="210"/>
      <c r="U1591" s="210"/>
      <c r="V1591" s="210"/>
      <c r="W1591" s="210"/>
      <c r="X1591" s="210"/>
      <c r="Y1591" s="210"/>
    </row>
    <row r="1592">
      <c r="A1592" s="205" t="s">
        <v>720</v>
      </c>
      <c r="B1592" s="205" t="s">
        <v>5384</v>
      </c>
      <c r="C1592" s="280">
        <v>167.0</v>
      </c>
      <c r="D1592" s="280">
        <v>1.0</v>
      </c>
      <c r="E1592" s="280">
        <v>17.0</v>
      </c>
      <c r="F1592" s="210"/>
      <c r="G1592" s="210"/>
      <c r="H1592" s="210"/>
      <c r="I1592" s="210"/>
      <c r="J1592" s="210"/>
      <c r="K1592" s="210"/>
      <c r="L1592" s="210"/>
      <c r="M1592" s="210"/>
      <c r="N1592" s="210"/>
      <c r="O1592" s="210"/>
      <c r="P1592" s="210"/>
      <c r="Q1592" s="210"/>
      <c r="R1592" s="210"/>
      <c r="S1592" s="210"/>
      <c r="T1592" s="210"/>
      <c r="U1592" s="210"/>
      <c r="V1592" s="210"/>
      <c r="W1592" s="210"/>
      <c r="X1592" s="210"/>
      <c r="Y1592" s="210"/>
    </row>
    <row r="1593">
      <c r="A1593" s="205" t="s">
        <v>720</v>
      </c>
      <c r="B1593" s="205" t="s">
        <v>5386</v>
      </c>
      <c r="C1593" s="280">
        <v>28.0</v>
      </c>
      <c r="D1593" s="280">
        <v>2.0</v>
      </c>
      <c r="E1593" s="280">
        <v>2.0</v>
      </c>
      <c r="F1593" s="210"/>
      <c r="G1593" s="210"/>
      <c r="H1593" s="210"/>
      <c r="I1593" s="210"/>
      <c r="J1593" s="210"/>
      <c r="K1593" s="210"/>
      <c r="L1593" s="210"/>
      <c r="M1593" s="210"/>
      <c r="N1593" s="210"/>
      <c r="O1593" s="210"/>
      <c r="P1593" s="210"/>
      <c r="Q1593" s="210"/>
      <c r="R1593" s="210"/>
      <c r="S1593" s="210"/>
      <c r="T1593" s="210"/>
      <c r="U1593" s="210"/>
      <c r="V1593" s="210"/>
      <c r="W1593" s="210"/>
      <c r="X1593" s="210"/>
      <c r="Y1593" s="210"/>
    </row>
    <row r="1594">
      <c r="A1594" s="205" t="s">
        <v>629</v>
      </c>
      <c r="B1594" s="205" t="s">
        <v>5383</v>
      </c>
      <c r="C1594" s="280">
        <v>4.0</v>
      </c>
      <c r="D1594" s="280">
        <v>1.0</v>
      </c>
      <c r="E1594" s="280">
        <v>1.0</v>
      </c>
      <c r="F1594" s="210"/>
      <c r="G1594" s="210"/>
      <c r="H1594" s="210"/>
      <c r="I1594" s="210"/>
      <c r="J1594" s="210"/>
      <c r="K1594" s="210"/>
      <c r="L1594" s="210"/>
      <c r="M1594" s="210"/>
      <c r="N1594" s="210"/>
      <c r="O1594" s="210"/>
      <c r="P1594" s="210"/>
      <c r="Q1594" s="210"/>
      <c r="R1594" s="210"/>
      <c r="S1594" s="210"/>
      <c r="T1594" s="210"/>
      <c r="U1594" s="210"/>
      <c r="V1594" s="210"/>
      <c r="W1594" s="210"/>
      <c r="X1594" s="210"/>
      <c r="Y1594" s="210"/>
    </row>
    <row r="1595">
      <c r="A1595" s="205" t="s">
        <v>629</v>
      </c>
      <c r="B1595" s="205" t="s">
        <v>5385</v>
      </c>
      <c r="C1595" s="280">
        <v>88.0</v>
      </c>
      <c r="D1595" s="280">
        <v>3.0</v>
      </c>
      <c r="E1595" s="280">
        <v>12.0</v>
      </c>
      <c r="F1595" s="210"/>
      <c r="G1595" s="210"/>
      <c r="H1595" s="210"/>
      <c r="I1595" s="210"/>
      <c r="J1595" s="210"/>
      <c r="K1595" s="210"/>
      <c r="L1595" s="210"/>
      <c r="M1595" s="210"/>
      <c r="N1595" s="210"/>
      <c r="O1595" s="210"/>
      <c r="P1595" s="210"/>
      <c r="Q1595" s="210"/>
      <c r="R1595" s="210"/>
      <c r="S1595" s="210"/>
      <c r="T1595" s="210"/>
      <c r="U1595" s="210"/>
      <c r="V1595" s="210"/>
      <c r="W1595" s="210"/>
      <c r="X1595" s="210"/>
      <c r="Y1595" s="210"/>
    </row>
    <row r="1596">
      <c r="A1596" s="205" t="s">
        <v>629</v>
      </c>
      <c r="B1596" s="205" t="s">
        <v>5386</v>
      </c>
      <c r="C1596" s="280">
        <v>4.0</v>
      </c>
      <c r="D1596" s="280">
        <v>1.0</v>
      </c>
      <c r="E1596" s="280">
        <v>1.0</v>
      </c>
      <c r="F1596" s="210"/>
      <c r="G1596" s="210"/>
      <c r="H1596" s="210"/>
      <c r="I1596" s="210"/>
      <c r="J1596" s="210"/>
      <c r="K1596" s="210"/>
      <c r="L1596" s="210"/>
      <c r="M1596" s="210"/>
      <c r="N1596" s="210"/>
      <c r="O1596" s="210"/>
      <c r="P1596" s="210"/>
      <c r="Q1596" s="210"/>
      <c r="R1596" s="210"/>
      <c r="S1596" s="210"/>
      <c r="T1596" s="210"/>
      <c r="U1596" s="210"/>
      <c r="V1596" s="210"/>
      <c r="W1596" s="210"/>
      <c r="X1596" s="210"/>
      <c r="Y1596" s="210"/>
    </row>
    <row r="1597">
      <c r="A1597" s="205" t="s">
        <v>629</v>
      </c>
      <c r="B1597" s="205" t="s">
        <v>5387</v>
      </c>
      <c r="C1597" s="280">
        <v>47.0</v>
      </c>
      <c r="D1597" s="280">
        <v>3.0</v>
      </c>
      <c r="E1597" s="280">
        <v>9.0</v>
      </c>
      <c r="F1597" s="210"/>
      <c r="G1597" s="210"/>
      <c r="H1597" s="210"/>
      <c r="I1597" s="210"/>
      <c r="J1597" s="210"/>
      <c r="K1597" s="210"/>
      <c r="L1597" s="210"/>
      <c r="M1597" s="210"/>
      <c r="N1597" s="210"/>
      <c r="O1597" s="210"/>
      <c r="P1597" s="210"/>
      <c r="Q1597" s="210"/>
      <c r="R1597" s="210"/>
      <c r="S1597" s="210"/>
      <c r="T1597" s="210"/>
      <c r="U1597" s="210"/>
      <c r="V1597" s="210"/>
      <c r="W1597" s="210"/>
      <c r="X1597" s="210"/>
      <c r="Y1597" s="210"/>
    </row>
    <row r="1598">
      <c r="A1598" s="205" t="s">
        <v>629</v>
      </c>
      <c r="B1598" s="205" t="s">
        <v>5388</v>
      </c>
      <c r="C1598" s="280">
        <v>119.0</v>
      </c>
      <c r="D1598" s="280">
        <v>2.0</v>
      </c>
      <c r="E1598" s="280">
        <v>5.0</v>
      </c>
      <c r="F1598" s="210"/>
      <c r="G1598" s="210"/>
      <c r="H1598" s="210"/>
      <c r="I1598" s="210"/>
      <c r="J1598" s="210"/>
      <c r="K1598" s="210"/>
      <c r="L1598" s="210"/>
      <c r="M1598" s="210"/>
      <c r="N1598" s="210"/>
      <c r="O1598" s="210"/>
      <c r="P1598" s="210"/>
      <c r="Q1598" s="210"/>
      <c r="R1598" s="210"/>
      <c r="S1598" s="210"/>
      <c r="T1598" s="210"/>
      <c r="U1598" s="210"/>
      <c r="V1598" s="210"/>
      <c r="W1598" s="210"/>
      <c r="X1598" s="210"/>
      <c r="Y1598" s="210"/>
    </row>
    <row r="1599">
      <c r="A1599" s="205" t="s">
        <v>629</v>
      </c>
      <c r="B1599" s="205" t="s">
        <v>5391</v>
      </c>
      <c r="C1599" s="280">
        <v>151.0</v>
      </c>
      <c r="D1599" s="280">
        <v>2.0</v>
      </c>
      <c r="E1599" s="280">
        <v>24.0</v>
      </c>
      <c r="F1599" s="210"/>
      <c r="G1599" s="210"/>
      <c r="H1599" s="210"/>
      <c r="I1599" s="210"/>
      <c r="J1599" s="210"/>
      <c r="K1599" s="210"/>
      <c r="L1599" s="210"/>
      <c r="M1599" s="210"/>
      <c r="N1599" s="210"/>
      <c r="O1599" s="210"/>
      <c r="P1599" s="210"/>
      <c r="Q1599" s="210"/>
      <c r="R1599" s="210"/>
      <c r="S1599" s="210"/>
      <c r="T1599" s="210"/>
      <c r="U1599" s="210"/>
      <c r="V1599" s="210"/>
      <c r="W1599" s="210"/>
      <c r="X1599" s="210"/>
      <c r="Y1599" s="210"/>
    </row>
    <row r="1600">
      <c r="A1600" s="205" t="s">
        <v>629</v>
      </c>
      <c r="B1600" s="205" t="s">
        <v>5392</v>
      </c>
      <c r="C1600" s="280">
        <v>56.0</v>
      </c>
      <c r="D1600" s="280">
        <v>2.0</v>
      </c>
      <c r="E1600" s="280">
        <v>5.0</v>
      </c>
      <c r="F1600" s="210"/>
      <c r="G1600" s="210"/>
      <c r="H1600" s="210"/>
      <c r="I1600" s="210"/>
      <c r="J1600" s="210"/>
      <c r="K1600" s="210"/>
      <c r="L1600" s="210"/>
      <c r="M1600" s="210"/>
      <c r="N1600" s="210"/>
      <c r="O1600" s="210"/>
      <c r="P1600" s="210"/>
      <c r="Q1600" s="210"/>
      <c r="R1600" s="210"/>
      <c r="S1600" s="210"/>
      <c r="T1600" s="210"/>
      <c r="U1600" s="210"/>
      <c r="V1600" s="210"/>
      <c r="W1600" s="210"/>
      <c r="X1600" s="210"/>
      <c r="Y1600" s="210"/>
    </row>
    <row r="1601">
      <c r="A1601" s="205" t="s">
        <v>629</v>
      </c>
      <c r="B1601" s="205" t="s">
        <v>5389</v>
      </c>
      <c r="C1601" s="280">
        <v>112.0</v>
      </c>
      <c r="D1601" s="280">
        <v>3.0</v>
      </c>
      <c r="E1601" s="280">
        <v>12.0</v>
      </c>
      <c r="F1601" s="210"/>
      <c r="G1601" s="210"/>
      <c r="H1601" s="210"/>
      <c r="I1601" s="210"/>
      <c r="J1601" s="210"/>
      <c r="K1601" s="210"/>
      <c r="L1601" s="210"/>
      <c r="M1601" s="210"/>
      <c r="N1601" s="210"/>
      <c r="O1601" s="210"/>
      <c r="P1601" s="210"/>
      <c r="Q1601" s="210"/>
      <c r="R1601" s="210"/>
      <c r="S1601" s="210"/>
      <c r="T1601" s="210"/>
      <c r="U1601" s="210"/>
      <c r="V1601" s="210"/>
      <c r="W1601" s="210"/>
      <c r="X1601" s="210"/>
      <c r="Y1601" s="210"/>
    </row>
    <row r="1602">
      <c r="A1602" s="205" t="s">
        <v>665</v>
      </c>
      <c r="B1602" s="205" t="s">
        <v>5383</v>
      </c>
      <c r="C1602" s="280">
        <v>57.0</v>
      </c>
      <c r="D1602" s="280">
        <v>1.0</v>
      </c>
      <c r="E1602" s="280">
        <v>7.0</v>
      </c>
      <c r="F1602" s="210"/>
      <c r="G1602" s="210"/>
      <c r="H1602" s="210"/>
      <c r="I1602" s="210"/>
      <c r="J1602" s="210"/>
      <c r="K1602" s="210"/>
      <c r="L1602" s="210"/>
      <c r="M1602" s="210"/>
      <c r="N1602" s="210"/>
      <c r="O1602" s="210"/>
      <c r="P1602" s="210"/>
      <c r="Q1602" s="210"/>
      <c r="R1602" s="210"/>
      <c r="S1602" s="210"/>
      <c r="T1602" s="210"/>
      <c r="U1602" s="210"/>
      <c r="V1602" s="210"/>
      <c r="W1602" s="210"/>
      <c r="X1602" s="210"/>
      <c r="Y1602" s="210"/>
    </row>
    <row r="1603">
      <c r="A1603" s="205" t="s">
        <v>710</v>
      </c>
      <c r="B1603" s="205" t="s">
        <v>5383</v>
      </c>
      <c r="C1603" s="280">
        <v>17.0</v>
      </c>
      <c r="D1603" s="280">
        <v>1.0</v>
      </c>
      <c r="E1603" s="280">
        <v>3.0</v>
      </c>
      <c r="F1603" s="210"/>
      <c r="G1603" s="210"/>
      <c r="H1603" s="210"/>
      <c r="I1603" s="210"/>
      <c r="J1603" s="210"/>
      <c r="K1603" s="210"/>
      <c r="L1603" s="210"/>
      <c r="M1603" s="210"/>
      <c r="N1603" s="210"/>
      <c r="O1603" s="210"/>
      <c r="P1603" s="210"/>
      <c r="Q1603" s="210"/>
      <c r="R1603" s="210"/>
      <c r="S1603" s="210"/>
      <c r="T1603" s="210"/>
      <c r="U1603" s="210"/>
      <c r="V1603" s="210"/>
      <c r="W1603" s="210"/>
      <c r="X1603" s="210"/>
      <c r="Y1603" s="210"/>
    </row>
    <row r="1604">
      <c r="A1604" s="205" t="s">
        <v>710</v>
      </c>
      <c r="B1604" s="205" t="s">
        <v>5384</v>
      </c>
      <c r="C1604" s="280">
        <v>22.0</v>
      </c>
      <c r="D1604" s="280">
        <v>1.0</v>
      </c>
      <c r="E1604" s="280">
        <v>5.0</v>
      </c>
      <c r="F1604" s="210"/>
      <c r="G1604" s="210"/>
      <c r="H1604" s="210"/>
      <c r="I1604" s="210"/>
      <c r="J1604" s="210"/>
      <c r="K1604" s="210"/>
      <c r="L1604" s="210"/>
      <c r="M1604" s="210"/>
      <c r="N1604" s="210"/>
      <c r="O1604" s="210"/>
      <c r="P1604" s="210"/>
      <c r="Q1604" s="210"/>
      <c r="R1604" s="210"/>
      <c r="S1604" s="210"/>
      <c r="T1604" s="210"/>
      <c r="U1604" s="210"/>
      <c r="V1604" s="210"/>
      <c r="W1604" s="210"/>
      <c r="X1604" s="210"/>
      <c r="Y1604" s="210"/>
    </row>
    <row r="1605">
      <c r="A1605" s="205" t="s">
        <v>710</v>
      </c>
      <c r="B1605" s="205" t="s">
        <v>5387</v>
      </c>
      <c r="C1605" s="280">
        <v>50.0</v>
      </c>
      <c r="D1605" s="280">
        <v>4.0</v>
      </c>
      <c r="E1605" s="280">
        <v>12.0</v>
      </c>
      <c r="F1605" s="210"/>
      <c r="G1605" s="210"/>
      <c r="H1605" s="210"/>
      <c r="I1605" s="210"/>
      <c r="J1605" s="210"/>
      <c r="K1605" s="210"/>
      <c r="L1605" s="210"/>
      <c r="M1605" s="210"/>
      <c r="N1605" s="210"/>
      <c r="O1605" s="210"/>
      <c r="P1605" s="210"/>
      <c r="Q1605" s="210"/>
      <c r="R1605" s="210"/>
      <c r="S1605" s="210"/>
      <c r="T1605" s="210"/>
      <c r="U1605" s="210"/>
      <c r="V1605" s="210"/>
      <c r="W1605" s="210"/>
      <c r="X1605" s="210"/>
      <c r="Y1605" s="210"/>
    </row>
    <row r="1606">
      <c r="A1606" s="205" t="s">
        <v>710</v>
      </c>
      <c r="B1606" s="205" t="s">
        <v>5391</v>
      </c>
      <c r="C1606" s="280">
        <v>24.0</v>
      </c>
      <c r="D1606" s="280">
        <v>1.0</v>
      </c>
      <c r="E1606" s="280">
        <v>3.0</v>
      </c>
      <c r="F1606" s="210"/>
      <c r="G1606" s="210"/>
      <c r="H1606" s="210"/>
      <c r="I1606" s="210"/>
      <c r="J1606" s="210"/>
      <c r="K1606" s="210"/>
      <c r="L1606" s="210"/>
      <c r="M1606" s="210"/>
      <c r="N1606" s="210"/>
      <c r="O1606" s="210"/>
      <c r="P1606" s="210"/>
      <c r="Q1606" s="210"/>
      <c r="R1606" s="210"/>
      <c r="S1606" s="210"/>
      <c r="T1606" s="210"/>
      <c r="U1606" s="210"/>
      <c r="V1606" s="210"/>
      <c r="W1606" s="210"/>
      <c r="X1606" s="210"/>
      <c r="Y1606" s="210"/>
    </row>
    <row r="1607">
      <c r="A1607" s="205" t="s">
        <v>710</v>
      </c>
      <c r="B1607" s="205" t="s">
        <v>5392</v>
      </c>
      <c r="C1607" s="280">
        <v>91.0</v>
      </c>
      <c r="D1607" s="280">
        <v>2.0</v>
      </c>
      <c r="E1607" s="280">
        <v>15.0</v>
      </c>
      <c r="F1607" s="210"/>
      <c r="G1607" s="210"/>
      <c r="H1607" s="210"/>
      <c r="I1607" s="210"/>
      <c r="J1607" s="210"/>
      <c r="K1607" s="210"/>
      <c r="L1607" s="210"/>
      <c r="M1607" s="210"/>
      <c r="N1607" s="210"/>
      <c r="O1607" s="210"/>
      <c r="P1607" s="210"/>
      <c r="Q1607" s="210"/>
      <c r="R1607" s="210"/>
      <c r="S1607" s="210"/>
      <c r="T1607" s="210"/>
      <c r="U1607" s="210"/>
      <c r="V1607" s="210"/>
      <c r="W1607" s="210"/>
      <c r="X1607" s="210"/>
      <c r="Y1607" s="210"/>
    </row>
    <row r="1608">
      <c r="A1608" s="205" t="s">
        <v>647</v>
      </c>
      <c r="B1608" s="205" t="s">
        <v>5385</v>
      </c>
      <c r="C1608" s="280">
        <v>180.0</v>
      </c>
      <c r="D1608" s="280">
        <v>4.0</v>
      </c>
      <c r="E1608" s="280">
        <v>22.0</v>
      </c>
      <c r="F1608" s="210"/>
      <c r="G1608" s="210"/>
      <c r="H1608" s="210"/>
      <c r="I1608" s="210"/>
      <c r="J1608" s="210"/>
      <c r="K1608" s="210"/>
      <c r="L1608" s="210"/>
      <c r="M1608" s="210"/>
      <c r="N1608" s="210"/>
      <c r="O1608" s="210"/>
      <c r="P1608" s="210"/>
      <c r="Q1608" s="210"/>
      <c r="R1608" s="210"/>
      <c r="S1608" s="210"/>
      <c r="T1608" s="210"/>
      <c r="U1608" s="210"/>
      <c r="V1608" s="210"/>
      <c r="W1608" s="210"/>
      <c r="X1608" s="210"/>
      <c r="Y1608" s="210"/>
    </row>
    <row r="1609">
      <c r="A1609" s="205" t="s">
        <v>557</v>
      </c>
      <c r="B1609" s="205" t="s">
        <v>5383</v>
      </c>
      <c r="C1609" s="280">
        <v>44.0</v>
      </c>
      <c r="D1609" s="280">
        <v>2.0</v>
      </c>
      <c r="E1609" s="280">
        <v>5.0</v>
      </c>
      <c r="F1609" s="210"/>
      <c r="G1609" s="210"/>
      <c r="H1609" s="210"/>
      <c r="I1609" s="210"/>
      <c r="J1609" s="210"/>
      <c r="K1609" s="210"/>
      <c r="L1609" s="210"/>
      <c r="M1609" s="210"/>
      <c r="N1609" s="210"/>
      <c r="O1609" s="210"/>
      <c r="P1609" s="210"/>
      <c r="Q1609" s="210"/>
      <c r="R1609" s="210"/>
      <c r="S1609" s="210"/>
      <c r="T1609" s="210"/>
      <c r="U1609" s="210"/>
      <c r="V1609" s="210"/>
      <c r="W1609" s="210"/>
      <c r="X1609" s="210"/>
      <c r="Y1609" s="210"/>
    </row>
    <row r="1610">
      <c r="A1610" s="205" t="s">
        <v>805</v>
      </c>
      <c r="B1610" s="205" t="s">
        <v>5385</v>
      </c>
      <c r="C1610" s="280">
        <v>2.0</v>
      </c>
      <c r="D1610" s="280">
        <v>1.0</v>
      </c>
      <c r="E1610" s="280">
        <v>1.0</v>
      </c>
      <c r="F1610" s="210"/>
      <c r="G1610" s="210"/>
      <c r="H1610" s="210"/>
      <c r="I1610" s="210"/>
      <c r="J1610" s="210"/>
      <c r="K1610" s="210"/>
      <c r="L1610" s="210"/>
      <c r="M1610" s="210"/>
      <c r="N1610" s="210"/>
      <c r="O1610" s="210"/>
      <c r="P1610" s="210"/>
      <c r="Q1610" s="210"/>
      <c r="R1610" s="210"/>
      <c r="S1610" s="210"/>
      <c r="T1610" s="210"/>
      <c r="U1610" s="210"/>
      <c r="V1610" s="210"/>
      <c r="W1610" s="210"/>
      <c r="X1610" s="210"/>
      <c r="Y1610" s="210"/>
    </row>
    <row r="1611">
      <c r="A1611" s="205" t="s">
        <v>632</v>
      </c>
      <c r="B1611" s="205" t="s">
        <v>5384</v>
      </c>
      <c r="C1611" s="280">
        <v>132.0</v>
      </c>
      <c r="D1611" s="280">
        <v>4.0</v>
      </c>
      <c r="E1611" s="280">
        <v>20.0</v>
      </c>
      <c r="F1611" s="210"/>
      <c r="G1611" s="210"/>
      <c r="H1611" s="210"/>
      <c r="I1611" s="210"/>
      <c r="J1611" s="210"/>
      <c r="K1611" s="210"/>
      <c r="L1611" s="210"/>
      <c r="M1611" s="210"/>
      <c r="N1611" s="210"/>
      <c r="O1611" s="210"/>
      <c r="P1611" s="210"/>
      <c r="Q1611" s="210"/>
      <c r="R1611" s="210"/>
      <c r="S1611" s="210"/>
      <c r="T1611" s="210"/>
      <c r="U1611" s="210"/>
      <c r="V1611" s="210"/>
      <c r="W1611" s="210"/>
      <c r="X1611" s="210"/>
      <c r="Y1611" s="210"/>
    </row>
    <row r="1612">
      <c r="A1612" s="205" t="s">
        <v>632</v>
      </c>
      <c r="B1612" s="205" t="s">
        <v>5385</v>
      </c>
      <c r="C1612" s="280">
        <v>67.0</v>
      </c>
      <c r="D1612" s="280">
        <v>1.0</v>
      </c>
      <c r="E1612" s="280">
        <v>9.0</v>
      </c>
      <c r="F1612" s="210"/>
      <c r="G1612" s="210"/>
      <c r="H1612" s="210"/>
      <c r="I1612" s="210"/>
      <c r="J1612" s="210"/>
      <c r="K1612" s="210"/>
      <c r="L1612" s="210"/>
      <c r="M1612" s="210"/>
      <c r="N1612" s="210"/>
      <c r="O1612" s="210"/>
      <c r="P1612" s="210"/>
      <c r="Q1612" s="210"/>
      <c r="R1612" s="210"/>
      <c r="S1612" s="210"/>
      <c r="T1612" s="210"/>
      <c r="U1612" s="210"/>
      <c r="V1612" s="210"/>
      <c r="W1612" s="210"/>
      <c r="X1612" s="210"/>
      <c r="Y1612" s="210"/>
    </row>
    <row r="1613">
      <c r="A1613" s="205" t="s">
        <v>632</v>
      </c>
      <c r="B1613" s="205" t="s">
        <v>5386</v>
      </c>
      <c r="C1613" s="280">
        <v>19.0</v>
      </c>
      <c r="D1613" s="280">
        <v>2.0</v>
      </c>
      <c r="E1613" s="280">
        <v>2.0</v>
      </c>
      <c r="F1613" s="210"/>
      <c r="G1613" s="210"/>
      <c r="H1613" s="210"/>
      <c r="I1613" s="210"/>
      <c r="J1613" s="210"/>
      <c r="K1613" s="210"/>
      <c r="L1613" s="210"/>
      <c r="M1613" s="210"/>
      <c r="N1613" s="210"/>
      <c r="O1613" s="210"/>
      <c r="P1613" s="210"/>
      <c r="Q1613" s="210"/>
      <c r="R1613" s="210"/>
      <c r="S1613" s="210"/>
      <c r="T1613" s="210"/>
      <c r="U1613" s="210"/>
      <c r="V1613" s="210"/>
      <c r="W1613" s="210"/>
      <c r="X1613" s="210"/>
      <c r="Y1613" s="210"/>
    </row>
    <row r="1614">
      <c r="A1614" s="205" t="s">
        <v>632</v>
      </c>
      <c r="B1614" s="205" t="s">
        <v>5388</v>
      </c>
      <c r="C1614" s="280">
        <v>101.0</v>
      </c>
      <c r="D1614" s="280">
        <v>4.0</v>
      </c>
      <c r="E1614" s="280">
        <v>22.0</v>
      </c>
      <c r="F1614" s="210"/>
      <c r="G1614" s="210"/>
      <c r="H1614" s="210"/>
      <c r="I1614" s="210"/>
      <c r="J1614" s="210"/>
      <c r="K1614" s="210"/>
      <c r="L1614" s="210"/>
      <c r="M1614" s="210"/>
      <c r="N1614" s="210"/>
      <c r="O1614" s="210"/>
      <c r="P1614" s="210"/>
      <c r="Q1614" s="210"/>
      <c r="R1614" s="210"/>
      <c r="S1614" s="210"/>
      <c r="T1614" s="210"/>
      <c r="U1614" s="210"/>
      <c r="V1614" s="210"/>
      <c r="W1614" s="210"/>
      <c r="X1614" s="210"/>
      <c r="Y1614" s="210"/>
    </row>
    <row r="1615">
      <c r="A1615" s="205" t="s">
        <v>632</v>
      </c>
      <c r="B1615" s="205" t="s">
        <v>5391</v>
      </c>
      <c r="C1615" s="280">
        <v>42.0</v>
      </c>
      <c r="D1615" s="280">
        <v>2.0</v>
      </c>
      <c r="E1615" s="280">
        <v>6.0</v>
      </c>
      <c r="F1615" s="210"/>
      <c r="G1615" s="210"/>
      <c r="H1615" s="210"/>
      <c r="I1615" s="210"/>
      <c r="J1615" s="210"/>
      <c r="K1615" s="210"/>
      <c r="L1615" s="210"/>
      <c r="M1615" s="210"/>
      <c r="N1615" s="210"/>
      <c r="O1615" s="210"/>
      <c r="P1615" s="210"/>
      <c r="Q1615" s="210"/>
      <c r="R1615" s="210"/>
      <c r="S1615" s="210"/>
      <c r="T1615" s="210"/>
      <c r="U1615" s="210"/>
      <c r="V1615" s="210"/>
      <c r="W1615" s="210"/>
      <c r="X1615" s="210"/>
      <c r="Y1615" s="210"/>
    </row>
    <row r="1616">
      <c r="A1616" s="205" t="s">
        <v>632</v>
      </c>
      <c r="B1616" s="205" t="s">
        <v>5392</v>
      </c>
      <c r="C1616" s="280">
        <v>80.0</v>
      </c>
      <c r="D1616" s="280">
        <v>1.0</v>
      </c>
      <c r="E1616" s="280">
        <v>9.0</v>
      </c>
      <c r="F1616" s="210"/>
      <c r="G1616" s="210"/>
      <c r="H1616" s="210"/>
      <c r="I1616" s="210"/>
      <c r="J1616" s="210"/>
      <c r="K1616" s="210"/>
      <c r="L1616" s="210"/>
      <c r="M1616" s="210"/>
      <c r="N1616" s="210"/>
      <c r="O1616" s="210"/>
      <c r="P1616" s="210"/>
      <c r="Q1616" s="210"/>
      <c r="R1616" s="210"/>
      <c r="S1616" s="210"/>
      <c r="T1616" s="210"/>
      <c r="U1616" s="210"/>
      <c r="V1616" s="210"/>
      <c r="W1616" s="210"/>
      <c r="X1616" s="210"/>
      <c r="Y1616" s="210"/>
    </row>
    <row r="1617">
      <c r="A1617" s="205" t="s">
        <v>632</v>
      </c>
      <c r="B1617" s="205" t="s">
        <v>5389</v>
      </c>
      <c r="C1617" s="280">
        <v>54.0</v>
      </c>
      <c r="D1617" s="280">
        <v>1.0</v>
      </c>
      <c r="E1617" s="280">
        <v>7.0</v>
      </c>
      <c r="F1617" s="210"/>
      <c r="G1617" s="210"/>
      <c r="H1617" s="210"/>
      <c r="I1617" s="210"/>
      <c r="J1617" s="210"/>
      <c r="K1617" s="210"/>
      <c r="L1617" s="210"/>
      <c r="M1617" s="210"/>
      <c r="N1617" s="210"/>
      <c r="O1617" s="210"/>
      <c r="P1617" s="210"/>
      <c r="Q1617" s="210"/>
      <c r="R1617" s="210"/>
      <c r="S1617" s="210"/>
      <c r="T1617" s="210"/>
      <c r="U1617" s="210"/>
      <c r="V1617" s="210"/>
      <c r="W1617" s="210"/>
      <c r="X1617" s="210"/>
      <c r="Y1617" s="210"/>
    </row>
    <row r="1618">
      <c r="A1618" s="205" t="s">
        <v>666</v>
      </c>
      <c r="B1618" s="205" t="s">
        <v>5386</v>
      </c>
      <c r="C1618" s="280">
        <v>89.0</v>
      </c>
      <c r="D1618" s="280">
        <v>1.0</v>
      </c>
      <c r="E1618" s="280">
        <v>19.0</v>
      </c>
      <c r="F1618" s="210"/>
      <c r="G1618" s="210"/>
      <c r="H1618" s="210"/>
      <c r="I1618" s="210"/>
      <c r="J1618" s="210"/>
      <c r="K1618" s="210"/>
      <c r="L1618" s="210"/>
      <c r="M1618" s="210"/>
      <c r="N1618" s="210"/>
      <c r="O1618" s="210"/>
      <c r="P1618" s="210"/>
      <c r="Q1618" s="210"/>
      <c r="R1618" s="210"/>
      <c r="S1618" s="210"/>
      <c r="T1618" s="210"/>
      <c r="U1618" s="210"/>
      <c r="V1618" s="210"/>
      <c r="W1618" s="210"/>
      <c r="X1618" s="210"/>
      <c r="Y1618" s="210"/>
    </row>
    <row r="1619">
      <c r="A1619" s="205" t="s">
        <v>790</v>
      </c>
      <c r="B1619" s="205" t="s">
        <v>5383</v>
      </c>
      <c r="C1619" s="280">
        <v>96.0</v>
      </c>
      <c r="D1619" s="280">
        <v>1.0</v>
      </c>
      <c r="E1619" s="280">
        <v>11.0</v>
      </c>
      <c r="F1619" s="210"/>
      <c r="G1619" s="210"/>
      <c r="H1619" s="210"/>
      <c r="I1619" s="210"/>
      <c r="J1619" s="210"/>
      <c r="K1619" s="210"/>
      <c r="L1619" s="210"/>
      <c r="M1619" s="210"/>
      <c r="N1619" s="210"/>
      <c r="O1619" s="210"/>
      <c r="P1619" s="210"/>
      <c r="Q1619" s="210"/>
      <c r="R1619" s="210"/>
      <c r="S1619" s="210"/>
      <c r="T1619" s="210"/>
      <c r="U1619" s="210"/>
      <c r="V1619" s="210"/>
      <c r="W1619" s="210"/>
      <c r="X1619" s="210"/>
      <c r="Y1619" s="210"/>
    </row>
    <row r="1620">
      <c r="A1620" s="205" t="s">
        <v>790</v>
      </c>
      <c r="B1620" s="205" t="s">
        <v>5384</v>
      </c>
      <c r="C1620" s="280">
        <v>23.0</v>
      </c>
      <c r="D1620" s="280">
        <v>2.0</v>
      </c>
      <c r="E1620" s="280">
        <v>6.0</v>
      </c>
      <c r="F1620" s="210"/>
      <c r="G1620" s="210"/>
      <c r="H1620" s="210"/>
      <c r="I1620" s="210"/>
      <c r="J1620" s="210"/>
      <c r="K1620" s="210"/>
      <c r="L1620" s="210"/>
      <c r="M1620" s="210"/>
      <c r="N1620" s="210"/>
      <c r="O1620" s="210"/>
      <c r="P1620" s="210"/>
      <c r="Q1620" s="210"/>
      <c r="R1620" s="210"/>
      <c r="S1620" s="210"/>
      <c r="T1620" s="210"/>
      <c r="U1620" s="210"/>
      <c r="V1620" s="210"/>
      <c r="W1620" s="210"/>
      <c r="X1620" s="210"/>
      <c r="Y1620" s="210"/>
    </row>
    <row r="1621">
      <c r="A1621" s="205" t="s">
        <v>790</v>
      </c>
      <c r="B1621" s="205" t="s">
        <v>5385</v>
      </c>
      <c r="C1621" s="280">
        <v>111.0</v>
      </c>
      <c r="D1621" s="280">
        <v>2.0</v>
      </c>
      <c r="E1621" s="280">
        <v>20.0</v>
      </c>
      <c r="F1621" s="210"/>
      <c r="G1621" s="210"/>
      <c r="H1621" s="210"/>
      <c r="I1621" s="210"/>
      <c r="J1621" s="210"/>
      <c r="K1621" s="210"/>
      <c r="L1621" s="210"/>
      <c r="M1621" s="210"/>
      <c r="N1621" s="210"/>
      <c r="O1621" s="210"/>
      <c r="P1621" s="210"/>
      <c r="Q1621" s="210"/>
      <c r="R1621" s="210"/>
      <c r="S1621" s="210"/>
      <c r="T1621" s="210"/>
      <c r="U1621" s="210"/>
      <c r="V1621" s="210"/>
      <c r="W1621" s="210"/>
      <c r="X1621" s="210"/>
      <c r="Y1621" s="210"/>
    </row>
    <row r="1622">
      <c r="A1622" s="205" t="s">
        <v>792</v>
      </c>
      <c r="B1622" s="205" t="s">
        <v>5386</v>
      </c>
      <c r="C1622" s="280">
        <v>92.0</v>
      </c>
      <c r="D1622" s="280">
        <v>1.0</v>
      </c>
      <c r="E1622" s="280">
        <v>4.0</v>
      </c>
      <c r="F1622" s="210"/>
      <c r="G1622" s="210"/>
      <c r="H1622" s="210"/>
      <c r="I1622" s="210"/>
      <c r="J1622" s="210"/>
      <c r="K1622" s="210"/>
      <c r="L1622" s="210"/>
      <c r="M1622" s="210"/>
      <c r="N1622" s="210"/>
      <c r="O1622" s="210"/>
      <c r="P1622" s="210"/>
      <c r="Q1622" s="210"/>
      <c r="R1622" s="210"/>
      <c r="S1622" s="210"/>
      <c r="T1622" s="210"/>
      <c r="U1622" s="210"/>
      <c r="V1622" s="210"/>
      <c r="W1622" s="210"/>
      <c r="X1622" s="210"/>
      <c r="Y1622" s="210"/>
    </row>
    <row r="1623">
      <c r="A1623" s="205" t="s">
        <v>792</v>
      </c>
      <c r="B1623" s="205" t="s">
        <v>5387</v>
      </c>
      <c r="C1623" s="280">
        <v>153.0</v>
      </c>
      <c r="D1623" s="280">
        <v>2.0</v>
      </c>
      <c r="E1623" s="280">
        <v>24.0</v>
      </c>
      <c r="F1623" s="210"/>
      <c r="G1623" s="210"/>
      <c r="H1623" s="210"/>
      <c r="I1623" s="210"/>
      <c r="J1623" s="210"/>
      <c r="K1623" s="210"/>
      <c r="L1623" s="210"/>
      <c r="M1623" s="210"/>
      <c r="N1623" s="210"/>
      <c r="O1623" s="210"/>
      <c r="P1623" s="210"/>
      <c r="Q1623" s="210"/>
      <c r="R1623" s="210"/>
      <c r="S1623" s="210"/>
      <c r="T1623" s="210"/>
      <c r="U1623" s="210"/>
      <c r="V1623" s="210"/>
      <c r="W1623" s="210"/>
      <c r="X1623" s="210"/>
      <c r="Y1623" s="210"/>
    </row>
    <row r="1624">
      <c r="A1624" s="205" t="s">
        <v>703</v>
      </c>
      <c r="B1624" s="205" t="s">
        <v>5384</v>
      </c>
      <c r="C1624" s="280">
        <v>13.0</v>
      </c>
      <c r="D1624" s="280">
        <v>2.0</v>
      </c>
      <c r="E1624" s="280">
        <v>2.0</v>
      </c>
      <c r="F1624" s="210"/>
      <c r="G1624" s="210"/>
      <c r="H1624" s="210"/>
      <c r="I1624" s="210"/>
      <c r="J1624" s="210"/>
      <c r="K1624" s="210"/>
      <c r="L1624" s="210"/>
      <c r="M1624" s="210"/>
      <c r="N1624" s="210"/>
      <c r="O1624" s="210"/>
      <c r="P1624" s="210"/>
      <c r="Q1624" s="210"/>
      <c r="R1624" s="210"/>
      <c r="S1624" s="210"/>
      <c r="T1624" s="210"/>
      <c r="U1624" s="210"/>
      <c r="V1624" s="210"/>
      <c r="W1624" s="210"/>
      <c r="X1624" s="210"/>
      <c r="Y1624" s="210"/>
    </row>
    <row r="1625">
      <c r="A1625" s="205" t="s">
        <v>780</v>
      </c>
      <c r="B1625" s="205" t="s">
        <v>5385</v>
      </c>
      <c r="C1625" s="280">
        <v>71.0</v>
      </c>
      <c r="D1625" s="280">
        <v>4.0</v>
      </c>
      <c r="E1625" s="280">
        <v>10.0</v>
      </c>
      <c r="F1625" s="210"/>
      <c r="G1625" s="210"/>
      <c r="H1625" s="210"/>
      <c r="I1625" s="210"/>
      <c r="J1625" s="210"/>
      <c r="K1625" s="210"/>
      <c r="L1625" s="210"/>
      <c r="M1625" s="210"/>
      <c r="N1625" s="210"/>
      <c r="O1625" s="210"/>
      <c r="P1625" s="210"/>
      <c r="Q1625" s="210"/>
      <c r="R1625" s="210"/>
      <c r="S1625" s="210"/>
      <c r="T1625" s="210"/>
      <c r="U1625" s="210"/>
      <c r="V1625" s="210"/>
      <c r="W1625" s="210"/>
      <c r="X1625" s="210"/>
      <c r="Y1625" s="210"/>
    </row>
    <row r="1626">
      <c r="A1626" s="205" t="s">
        <v>669</v>
      </c>
      <c r="B1626" s="205" t="s">
        <v>5383</v>
      </c>
      <c r="C1626" s="280">
        <v>30.0</v>
      </c>
      <c r="D1626" s="280">
        <v>1.0</v>
      </c>
      <c r="E1626" s="280">
        <v>4.0</v>
      </c>
      <c r="F1626" s="210"/>
      <c r="G1626" s="210"/>
      <c r="H1626" s="210"/>
      <c r="I1626" s="210"/>
      <c r="J1626" s="210"/>
      <c r="K1626" s="210"/>
      <c r="L1626" s="210"/>
      <c r="M1626" s="210"/>
      <c r="N1626" s="210"/>
      <c r="O1626" s="210"/>
      <c r="P1626" s="210"/>
      <c r="Q1626" s="210"/>
      <c r="R1626" s="210"/>
      <c r="S1626" s="210"/>
      <c r="T1626" s="210"/>
      <c r="U1626" s="210"/>
      <c r="V1626" s="210"/>
      <c r="W1626" s="210"/>
      <c r="X1626" s="210"/>
      <c r="Y1626" s="210"/>
    </row>
    <row r="1627">
      <c r="A1627" s="205" t="s">
        <v>669</v>
      </c>
      <c r="B1627" s="205" t="s">
        <v>5386</v>
      </c>
      <c r="C1627" s="280">
        <v>6.0</v>
      </c>
      <c r="D1627" s="280">
        <v>1.0</v>
      </c>
      <c r="E1627" s="280">
        <v>1.0</v>
      </c>
      <c r="F1627" s="210"/>
      <c r="G1627" s="210"/>
      <c r="H1627" s="210"/>
      <c r="I1627" s="210"/>
      <c r="J1627" s="210"/>
      <c r="K1627" s="210"/>
      <c r="L1627" s="210"/>
      <c r="M1627" s="210"/>
      <c r="N1627" s="210"/>
      <c r="O1627" s="210"/>
      <c r="P1627" s="210"/>
      <c r="Q1627" s="210"/>
      <c r="R1627" s="210"/>
      <c r="S1627" s="210"/>
      <c r="T1627" s="210"/>
      <c r="U1627" s="210"/>
      <c r="V1627" s="210"/>
      <c r="W1627" s="210"/>
      <c r="X1627" s="210"/>
      <c r="Y1627" s="210"/>
    </row>
    <row r="1628">
      <c r="A1628" s="205" t="s">
        <v>669</v>
      </c>
      <c r="B1628" s="205" t="s">
        <v>5388</v>
      </c>
      <c r="C1628" s="280">
        <v>3.0</v>
      </c>
      <c r="D1628" s="280">
        <v>1.0</v>
      </c>
      <c r="E1628" s="280">
        <v>1.0</v>
      </c>
      <c r="F1628" s="210"/>
      <c r="G1628" s="210"/>
      <c r="H1628" s="210"/>
      <c r="I1628" s="210"/>
      <c r="J1628" s="210"/>
      <c r="K1628" s="210"/>
      <c r="L1628" s="210"/>
      <c r="M1628" s="210"/>
      <c r="N1628" s="210"/>
      <c r="O1628" s="210"/>
      <c r="P1628" s="210"/>
      <c r="Q1628" s="210"/>
      <c r="R1628" s="210"/>
      <c r="S1628" s="210"/>
      <c r="T1628" s="210"/>
      <c r="U1628" s="210"/>
      <c r="V1628" s="210"/>
      <c r="W1628" s="210"/>
      <c r="X1628" s="210"/>
      <c r="Y1628" s="210"/>
    </row>
    <row r="1629">
      <c r="A1629" s="205" t="s">
        <v>669</v>
      </c>
      <c r="B1629" s="205" t="s">
        <v>5391</v>
      </c>
      <c r="C1629" s="280">
        <v>190.0</v>
      </c>
      <c r="D1629" s="280">
        <v>2.0</v>
      </c>
      <c r="E1629" s="280">
        <v>35.0</v>
      </c>
      <c r="F1629" s="210"/>
      <c r="G1629" s="210"/>
      <c r="H1629" s="210"/>
      <c r="I1629" s="210"/>
      <c r="J1629" s="210"/>
      <c r="K1629" s="210"/>
      <c r="L1629" s="210"/>
      <c r="M1629" s="210"/>
      <c r="N1629" s="210"/>
      <c r="O1629" s="210"/>
      <c r="P1629" s="210"/>
      <c r="Q1629" s="210"/>
      <c r="R1629" s="210"/>
      <c r="S1629" s="210"/>
      <c r="T1629" s="210"/>
      <c r="U1629" s="210"/>
      <c r="V1629" s="210"/>
      <c r="W1629" s="210"/>
      <c r="X1629" s="210"/>
      <c r="Y1629" s="210"/>
    </row>
    <row r="1630">
      <c r="A1630" s="205" t="s">
        <v>669</v>
      </c>
      <c r="B1630" s="205" t="s">
        <v>5392</v>
      </c>
      <c r="C1630" s="280">
        <v>53.0</v>
      </c>
      <c r="D1630" s="280">
        <v>1.0</v>
      </c>
      <c r="E1630" s="280">
        <v>7.0</v>
      </c>
      <c r="F1630" s="210"/>
      <c r="G1630" s="210"/>
      <c r="H1630" s="210"/>
      <c r="I1630" s="210"/>
      <c r="J1630" s="210"/>
      <c r="K1630" s="210"/>
      <c r="L1630" s="210"/>
      <c r="M1630" s="210"/>
      <c r="N1630" s="210"/>
      <c r="O1630" s="210"/>
      <c r="P1630" s="210"/>
      <c r="Q1630" s="210"/>
      <c r="R1630" s="210"/>
      <c r="S1630" s="210"/>
      <c r="T1630" s="210"/>
      <c r="U1630" s="210"/>
      <c r="V1630" s="210"/>
      <c r="W1630" s="210"/>
      <c r="X1630" s="210"/>
      <c r="Y1630" s="210"/>
    </row>
    <row r="1631">
      <c r="A1631" s="205" t="s">
        <v>822</v>
      </c>
      <c r="B1631" s="205" t="s">
        <v>5385</v>
      </c>
      <c r="C1631" s="280">
        <v>25.0</v>
      </c>
      <c r="D1631" s="280">
        <v>2.0</v>
      </c>
      <c r="E1631" s="280">
        <v>4.0</v>
      </c>
      <c r="F1631" s="210"/>
      <c r="G1631" s="210"/>
      <c r="H1631" s="210"/>
      <c r="I1631" s="210"/>
      <c r="J1631" s="210"/>
      <c r="K1631" s="210"/>
      <c r="L1631" s="210"/>
      <c r="M1631" s="210"/>
      <c r="N1631" s="210"/>
      <c r="O1631" s="210"/>
      <c r="P1631" s="210"/>
      <c r="Q1631" s="210"/>
      <c r="R1631" s="210"/>
      <c r="S1631" s="210"/>
      <c r="T1631" s="210"/>
      <c r="U1631" s="210"/>
      <c r="V1631" s="210"/>
      <c r="W1631" s="210"/>
      <c r="X1631" s="210"/>
      <c r="Y1631" s="210"/>
    </row>
    <row r="1632">
      <c r="A1632" s="205" t="s">
        <v>822</v>
      </c>
      <c r="B1632" s="205" t="s">
        <v>5386</v>
      </c>
      <c r="C1632" s="280">
        <v>168.0</v>
      </c>
      <c r="D1632" s="280">
        <v>1.0</v>
      </c>
      <c r="E1632" s="280">
        <v>23.0</v>
      </c>
      <c r="F1632" s="210"/>
      <c r="G1632" s="210"/>
      <c r="H1632" s="210"/>
      <c r="I1632" s="210"/>
      <c r="J1632" s="210"/>
      <c r="K1632" s="210"/>
      <c r="L1632" s="210"/>
      <c r="M1632" s="210"/>
      <c r="N1632" s="210"/>
      <c r="O1632" s="210"/>
      <c r="P1632" s="210"/>
      <c r="Q1632" s="210"/>
      <c r="R1632" s="210"/>
      <c r="S1632" s="210"/>
      <c r="T1632" s="210"/>
      <c r="U1632" s="210"/>
      <c r="V1632" s="210"/>
      <c r="W1632" s="210"/>
      <c r="X1632" s="210"/>
      <c r="Y1632" s="210"/>
    </row>
    <row r="1633">
      <c r="A1633" s="205" t="s">
        <v>822</v>
      </c>
      <c r="B1633" s="205" t="s">
        <v>5389</v>
      </c>
      <c r="C1633" s="280">
        <v>103.0</v>
      </c>
      <c r="D1633" s="280">
        <v>1.0</v>
      </c>
      <c r="E1633" s="280">
        <v>8.0</v>
      </c>
      <c r="F1633" s="210"/>
      <c r="G1633" s="210"/>
      <c r="H1633" s="210"/>
      <c r="I1633" s="210"/>
      <c r="J1633" s="210"/>
      <c r="K1633" s="210"/>
      <c r="L1633" s="210"/>
      <c r="M1633" s="210"/>
      <c r="N1633" s="210"/>
      <c r="O1633" s="210"/>
      <c r="P1633" s="210"/>
      <c r="Q1633" s="210"/>
      <c r="R1633" s="210"/>
      <c r="S1633" s="210"/>
      <c r="T1633" s="210"/>
      <c r="U1633" s="210"/>
      <c r="V1633" s="210"/>
      <c r="W1633" s="210"/>
      <c r="X1633" s="210"/>
      <c r="Y1633" s="210"/>
    </row>
    <row r="1634">
      <c r="A1634" s="205" t="s">
        <v>826</v>
      </c>
      <c r="B1634" s="205" t="s">
        <v>5385</v>
      </c>
      <c r="C1634" s="280">
        <v>114.0</v>
      </c>
      <c r="D1634" s="280">
        <v>2.0</v>
      </c>
      <c r="E1634" s="280">
        <v>15.0</v>
      </c>
      <c r="F1634" s="210"/>
      <c r="G1634" s="210"/>
      <c r="H1634" s="210"/>
      <c r="I1634" s="210"/>
      <c r="J1634" s="210"/>
      <c r="K1634" s="210"/>
      <c r="L1634" s="210"/>
      <c r="M1634" s="210"/>
      <c r="N1634" s="210"/>
      <c r="O1634" s="210"/>
      <c r="P1634" s="210"/>
      <c r="Q1634" s="210"/>
      <c r="R1634" s="210"/>
      <c r="S1634" s="210"/>
      <c r="T1634" s="210"/>
      <c r="U1634" s="210"/>
      <c r="V1634" s="210"/>
      <c r="W1634" s="210"/>
      <c r="X1634" s="210"/>
      <c r="Y1634" s="210"/>
    </row>
    <row r="1635">
      <c r="A1635" s="205" t="s">
        <v>826</v>
      </c>
      <c r="B1635" s="205" t="s">
        <v>5386</v>
      </c>
      <c r="C1635" s="280">
        <v>48.0</v>
      </c>
      <c r="D1635" s="280">
        <v>2.0</v>
      </c>
      <c r="E1635" s="280">
        <v>8.0</v>
      </c>
      <c r="F1635" s="210"/>
      <c r="G1635" s="210"/>
      <c r="H1635" s="210"/>
      <c r="I1635" s="210"/>
      <c r="J1635" s="210"/>
      <c r="K1635" s="210"/>
      <c r="L1635" s="210"/>
      <c r="M1635" s="210"/>
      <c r="N1635" s="210"/>
      <c r="O1635" s="210"/>
      <c r="P1635" s="210"/>
      <c r="Q1635" s="210"/>
      <c r="R1635" s="210"/>
      <c r="S1635" s="210"/>
      <c r="T1635" s="210"/>
      <c r="U1635" s="210"/>
      <c r="V1635" s="210"/>
      <c r="W1635" s="210"/>
      <c r="X1635" s="210"/>
      <c r="Y1635" s="210"/>
    </row>
    <row r="1636">
      <c r="A1636" s="205" t="s">
        <v>826</v>
      </c>
      <c r="B1636" s="205" t="s">
        <v>5388</v>
      </c>
      <c r="C1636" s="280">
        <v>157.0</v>
      </c>
      <c r="D1636" s="280">
        <v>1.0</v>
      </c>
      <c r="E1636" s="280">
        <v>19.0</v>
      </c>
      <c r="F1636" s="210"/>
      <c r="G1636" s="210"/>
      <c r="H1636" s="210"/>
      <c r="I1636" s="210"/>
      <c r="J1636" s="210"/>
      <c r="K1636" s="210"/>
      <c r="L1636" s="210"/>
      <c r="M1636" s="210"/>
      <c r="N1636" s="210"/>
      <c r="O1636" s="210"/>
      <c r="P1636" s="210"/>
      <c r="Q1636" s="210"/>
      <c r="R1636" s="210"/>
      <c r="S1636" s="210"/>
      <c r="T1636" s="210"/>
      <c r="U1636" s="210"/>
      <c r="V1636" s="210"/>
      <c r="W1636" s="210"/>
      <c r="X1636" s="210"/>
      <c r="Y1636" s="210"/>
    </row>
    <row r="1637">
      <c r="A1637" s="205" t="s">
        <v>801</v>
      </c>
      <c r="B1637" s="205" t="s">
        <v>5383</v>
      </c>
      <c r="C1637" s="280">
        <v>21.0</v>
      </c>
      <c r="D1637" s="280">
        <v>1.0</v>
      </c>
      <c r="E1637" s="280">
        <v>3.0</v>
      </c>
      <c r="F1637" s="210"/>
      <c r="G1637" s="210"/>
      <c r="H1637" s="210"/>
      <c r="I1637" s="210"/>
      <c r="J1637" s="210"/>
      <c r="K1637" s="210"/>
      <c r="L1637" s="210"/>
      <c r="M1637" s="210"/>
      <c r="N1637" s="210"/>
      <c r="O1637" s="210"/>
      <c r="P1637" s="210"/>
      <c r="Q1637" s="210"/>
      <c r="R1637" s="210"/>
      <c r="S1637" s="210"/>
      <c r="T1637" s="210"/>
      <c r="U1637" s="210"/>
      <c r="V1637" s="210"/>
      <c r="W1637" s="210"/>
      <c r="X1637" s="210"/>
      <c r="Y1637" s="210"/>
    </row>
    <row r="1638">
      <c r="A1638" s="205" t="s">
        <v>801</v>
      </c>
      <c r="B1638" s="205" t="s">
        <v>5384</v>
      </c>
      <c r="C1638" s="280">
        <v>5.0</v>
      </c>
      <c r="D1638" s="280">
        <v>1.0</v>
      </c>
      <c r="E1638" s="280">
        <v>1.0</v>
      </c>
      <c r="F1638" s="210"/>
      <c r="G1638" s="210"/>
      <c r="H1638" s="210"/>
      <c r="I1638" s="210"/>
      <c r="J1638" s="210"/>
      <c r="K1638" s="210"/>
      <c r="L1638" s="210"/>
      <c r="M1638" s="210"/>
      <c r="N1638" s="210"/>
      <c r="O1638" s="210"/>
      <c r="P1638" s="210"/>
      <c r="Q1638" s="210"/>
      <c r="R1638" s="210"/>
      <c r="S1638" s="210"/>
      <c r="T1638" s="210"/>
      <c r="U1638" s="210"/>
      <c r="V1638" s="210"/>
      <c r="W1638" s="210"/>
      <c r="X1638" s="210"/>
      <c r="Y1638" s="210"/>
    </row>
    <row r="1639">
      <c r="A1639" s="205" t="s">
        <v>801</v>
      </c>
      <c r="B1639" s="205" t="s">
        <v>5385</v>
      </c>
      <c r="C1639" s="280">
        <v>174.0</v>
      </c>
      <c r="D1639" s="280">
        <v>3.0</v>
      </c>
      <c r="E1639" s="280">
        <v>19.0</v>
      </c>
      <c r="F1639" s="210"/>
      <c r="G1639" s="210"/>
      <c r="H1639" s="210"/>
      <c r="I1639" s="210"/>
      <c r="J1639" s="210"/>
      <c r="K1639" s="210"/>
      <c r="L1639" s="210"/>
      <c r="M1639" s="210"/>
      <c r="N1639" s="210"/>
      <c r="O1639" s="210"/>
      <c r="P1639" s="210"/>
      <c r="Q1639" s="210"/>
      <c r="R1639" s="210"/>
      <c r="S1639" s="210"/>
      <c r="T1639" s="210"/>
      <c r="U1639" s="210"/>
      <c r="V1639" s="210"/>
      <c r="W1639" s="210"/>
      <c r="X1639" s="210"/>
      <c r="Y1639" s="210"/>
    </row>
    <row r="1640">
      <c r="A1640" s="205" t="s">
        <v>801</v>
      </c>
      <c r="B1640" s="205" t="s">
        <v>5386</v>
      </c>
      <c r="C1640" s="280">
        <v>28.0</v>
      </c>
      <c r="D1640" s="280">
        <v>3.0</v>
      </c>
      <c r="E1640" s="280">
        <v>4.0</v>
      </c>
      <c r="F1640" s="210"/>
      <c r="G1640" s="210"/>
      <c r="H1640" s="210"/>
      <c r="I1640" s="210"/>
      <c r="J1640" s="210"/>
      <c r="K1640" s="210"/>
      <c r="L1640" s="210"/>
      <c r="M1640" s="210"/>
      <c r="N1640" s="210"/>
      <c r="O1640" s="210"/>
      <c r="P1640" s="210"/>
      <c r="Q1640" s="210"/>
      <c r="R1640" s="210"/>
      <c r="S1640" s="210"/>
      <c r="T1640" s="210"/>
      <c r="U1640" s="210"/>
      <c r="V1640" s="210"/>
      <c r="W1640" s="210"/>
      <c r="X1640" s="210"/>
      <c r="Y1640" s="210"/>
    </row>
    <row r="1641">
      <c r="A1641" s="205" t="s">
        <v>801</v>
      </c>
      <c r="B1641" s="205" t="s">
        <v>5387</v>
      </c>
      <c r="C1641" s="280">
        <v>15.0</v>
      </c>
      <c r="D1641" s="280">
        <v>2.0</v>
      </c>
      <c r="E1641" s="280">
        <v>2.0</v>
      </c>
      <c r="F1641" s="210"/>
      <c r="G1641" s="210"/>
      <c r="H1641" s="210"/>
      <c r="I1641" s="210"/>
      <c r="J1641" s="210"/>
      <c r="K1641" s="210"/>
      <c r="L1641" s="210"/>
      <c r="M1641" s="210"/>
      <c r="N1641" s="210"/>
      <c r="O1641" s="210"/>
      <c r="P1641" s="210"/>
      <c r="Q1641" s="210"/>
      <c r="R1641" s="210"/>
      <c r="S1641" s="210"/>
      <c r="T1641" s="210"/>
      <c r="U1641" s="210"/>
      <c r="V1641" s="210"/>
      <c r="W1641" s="210"/>
      <c r="X1641" s="210"/>
      <c r="Y1641" s="210"/>
    </row>
    <row r="1642">
      <c r="A1642" s="205" t="s">
        <v>801</v>
      </c>
      <c r="B1642" s="205" t="s">
        <v>5388</v>
      </c>
      <c r="C1642" s="280">
        <v>281.0</v>
      </c>
      <c r="D1642" s="280">
        <v>4.0</v>
      </c>
      <c r="E1642" s="280">
        <v>38.0</v>
      </c>
      <c r="F1642" s="210"/>
      <c r="G1642" s="210"/>
      <c r="H1642" s="210"/>
      <c r="I1642" s="210"/>
      <c r="J1642" s="210"/>
      <c r="K1642" s="210"/>
      <c r="L1642" s="210"/>
      <c r="M1642" s="210"/>
      <c r="N1642" s="210"/>
      <c r="O1642" s="210"/>
      <c r="P1642" s="210"/>
      <c r="Q1642" s="210"/>
      <c r="R1642" s="210"/>
      <c r="S1642" s="210"/>
      <c r="T1642" s="210"/>
      <c r="U1642" s="210"/>
      <c r="V1642" s="210"/>
      <c r="W1642" s="210"/>
      <c r="X1642" s="210"/>
      <c r="Y1642" s="210"/>
    </row>
    <row r="1643">
      <c r="A1643" s="205" t="s">
        <v>801</v>
      </c>
      <c r="B1643" s="205" t="s">
        <v>5391</v>
      </c>
      <c r="C1643" s="280">
        <v>18.0</v>
      </c>
      <c r="D1643" s="280">
        <v>2.0</v>
      </c>
      <c r="E1643" s="280">
        <v>3.0</v>
      </c>
      <c r="F1643" s="210"/>
      <c r="G1643" s="210"/>
      <c r="H1643" s="210"/>
      <c r="I1643" s="210"/>
      <c r="J1643" s="210"/>
      <c r="K1643" s="210"/>
      <c r="L1643" s="210"/>
      <c r="M1643" s="210"/>
      <c r="N1643" s="210"/>
      <c r="O1643" s="210"/>
      <c r="P1643" s="210"/>
      <c r="Q1643" s="210"/>
      <c r="R1643" s="210"/>
      <c r="S1643" s="210"/>
      <c r="T1643" s="210"/>
      <c r="U1643" s="210"/>
      <c r="V1643" s="210"/>
      <c r="W1643" s="210"/>
      <c r="X1643" s="210"/>
      <c r="Y1643" s="210"/>
    </row>
    <row r="1644">
      <c r="A1644" s="205" t="s">
        <v>801</v>
      </c>
      <c r="B1644" s="205" t="s">
        <v>5392</v>
      </c>
      <c r="C1644" s="280">
        <v>24.0</v>
      </c>
      <c r="D1644" s="280">
        <v>1.0</v>
      </c>
      <c r="E1644" s="280">
        <v>4.0</v>
      </c>
      <c r="F1644" s="210"/>
      <c r="G1644" s="210"/>
      <c r="H1644" s="210"/>
      <c r="I1644" s="210"/>
      <c r="J1644" s="210"/>
      <c r="K1644" s="210"/>
      <c r="L1644" s="210"/>
      <c r="M1644" s="210"/>
      <c r="N1644" s="210"/>
      <c r="O1644" s="210"/>
      <c r="P1644" s="210"/>
      <c r="Q1644" s="210"/>
      <c r="R1644" s="210"/>
      <c r="S1644" s="210"/>
      <c r="T1644" s="210"/>
      <c r="U1644" s="210"/>
      <c r="V1644" s="210"/>
      <c r="W1644" s="210"/>
      <c r="X1644" s="210"/>
      <c r="Y1644" s="210"/>
    </row>
    <row r="1645">
      <c r="A1645" s="205" t="s">
        <v>801</v>
      </c>
      <c r="B1645" s="205" t="s">
        <v>5390</v>
      </c>
      <c r="C1645" s="280">
        <v>19.0</v>
      </c>
      <c r="D1645" s="280">
        <v>1.0</v>
      </c>
      <c r="E1645" s="280">
        <v>4.0</v>
      </c>
      <c r="F1645" s="210"/>
      <c r="G1645" s="210"/>
      <c r="H1645" s="210"/>
      <c r="I1645" s="210"/>
      <c r="J1645" s="210"/>
      <c r="K1645" s="210"/>
      <c r="L1645" s="210"/>
      <c r="M1645" s="210"/>
      <c r="N1645" s="210"/>
      <c r="O1645" s="210"/>
      <c r="P1645" s="210"/>
      <c r="Q1645" s="210"/>
      <c r="R1645" s="210"/>
      <c r="S1645" s="210"/>
      <c r="T1645" s="210"/>
      <c r="U1645" s="210"/>
      <c r="V1645" s="210"/>
      <c r="W1645" s="210"/>
      <c r="X1645" s="210"/>
      <c r="Y1645" s="210"/>
    </row>
    <row r="1646">
      <c r="A1646" s="205" t="s">
        <v>334</v>
      </c>
      <c r="B1646" s="205" t="s">
        <v>5384</v>
      </c>
      <c r="C1646" s="280">
        <v>30.0</v>
      </c>
      <c r="D1646" s="280">
        <v>1.0</v>
      </c>
      <c r="E1646" s="280">
        <v>4.0</v>
      </c>
      <c r="F1646" s="210"/>
      <c r="G1646" s="210"/>
      <c r="H1646" s="210"/>
      <c r="I1646" s="210"/>
      <c r="J1646" s="210"/>
      <c r="K1646" s="210"/>
      <c r="L1646" s="210"/>
      <c r="M1646" s="210"/>
      <c r="N1646" s="210"/>
      <c r="O1646" s="210"/>
      <c r="P1646" s="210"/>
      <c r="Q1646" s="210"/>
      <c r="R1646" s="210"/>
      <c r="S1646" s="210"/>
      <c r="T1646" s="210"/>
      <c r="U1646" s="210"/>
      <c r="V1646" s="210"/>
      <c r="W1646" s="210"/>
      <c r="X1646" s="210"/>
      <c r="Y1646" s="210"/>
    </row>
    <row r="1647">
      <c r="A1647" s="205" t="s">
        <v>334</v>
      </c>
      <c r="B1647" s="205" t="s">
        <v>5387</v>
      </c>
      <c r="C1647" s="280">
        <v>83.0</v>
      </c>
      <c r="D1647" s="280">
        <v>1.0</v>
      </c>
      <c r="E1647" s="280">
        <v>11.0</v>
      </c>
      <c r="F1647" s="210"/>
      <c r="G1647" s="210"/>
      <c r="H1647" s="210"/>
      <c r="I1647" s="210"/>
      <c r="J1647" s="210"/>
      <c r="K1647" s="210"/>
      <c r="L1647" s="210"/>
      <c r="M1647" s="210"/>
      <c r="N1647" s="210"/>
      <c r="O1647" s="210"/>
      <c r="P1647" s="210"/>
      <c r="Q1647" s="210"/>
      <c r="R1647" s="210"/>
      <c r="S1647" s="210"/>
      <c r="T1647" s="210"/>
      <c r="U1647" s="210"/>
      <c r="V1647" s="210"/>
      <c r="W1647" s="210"/>
      <c r="X1647" s="210"/>
      <c r="Y1647" s="210"/>
    </row>
    <row r="1648">
      <c r="A1648" s="205" t="s">
        <v>334</v>
      </c>
      <c r="B1648" s="205" t="s">
        <v>5391</v>
      </c>
      <c r="C1648" s="280">
        <v>66.0</v>
      </c>
      <c r="D1648" s="280">
        <v>2.0</v>
      </c>
      <c r="E1648" s="280">
        <v>18.0</v>
      </c>
      <c r="F1648" s="210"/>
      <c r="G1648" s="210"/>
      <c r="H1648" s="210"/>
      <c r="I1648" s="210"/>
      <c r="J1648" s="210"/>
      <c r="K1648" s="210"/>
      <c r="L1648" s="210"/>
      <c r="M1648" s="210"/>
      <c r="N1648" s="210"/>
      <c r="O1648" s="210"/>
      <c r="P1648" s="210"/>
      <c r="Q1648" s="210"/>
      <c r="R1648" s="210"/>
      <c r="S1648" s="210"/>
      <c r="T1648" s="210"/>
      <c r="U1648" s="210"/>
      <c r="V1648" s="210"/>
      <c r="W1648" s="210"/>
      <c r="X1648" s="210"/>
      <c r="Y1648" s="210"/>
    </row>
    <row r="1649">
      <c r="A1649" s="205" t="s">
        <v>334</v>
      </c>
      <c r="B1649" s="205" t="s">
        <v>5392</v>
      </c>
      <c r="C1649" s="280">
        <v>144.0</v>
      </c>
      <c r="D1649" s="280">
        <v>2.0</v>
      </c>
      <c r="E1649" s="280">
        <v>11.0</v>
      </c>
      <c r="F1649" s="210"/>
      <c r="G1649" s="210"/>
      <c r="H1649" s="210"/>
      <c r="I1649" s="210"/>
      <c r="J1649" s="210"/>
      <c r="K1649" s="210"/>
      <c r="L1649" s="210"/>
      <c r="M1649" s="210"/>
      <c r="N1649" s="210"/>
      <c r="O1649" s="210"/>
      <c r="P1649" s="210"/>
      <c r="Q1649" s="210"/>
      <c r="R1649" s="210"/>
      <c r="S1649" s="210"/>
      <c r="T1649" s="210"/>
      <c r="U1649" s="210"/>
      <c r="V1649" s="210"/>
      <c r="W1649" s="210"/>
      <c r="X1649" s="210"/>
      <c r="Y1649" s="210"/>
    </row>
    <row r="1650">
      <c r="A1650" s="205" t="s">
        <v>334</v>
      </c>
      <c r="B1650" s="205" t="s">
        <v>5389</v>
      </c>
      <c r="C1650" s="280">
        <v>4.0</v>
      </c>
      <c r="D1650" s="280">
        <v>1.0</v>
      </c>
      <c r="E1650" s="280">
        <v>1.0</v>
      </c>
      <c r="F1650" s="210"/>
      <c r="G1650" s="210"/>
      <c r="H1650" s="210"/>
      <c r="I1650" s="210"/>
      <c r="J1650" s="210"/>
      <c r="K1650" s="210"/>
      <c r="L1650" s="210"/>
      <c r="M1650" s="210"/>
      <c r="N1650" s="210"/>
      <c r="O1650" s="210"/>
      <c r="P1650" s="210"/>
      <c r="Q1650" s="210"/>
      <c r="R1650" s="210"/>
      <c r="S1650" s="210"/>
      <c r="T1650" s="210"/>
      <c r="U1650" s="210"/>
      <c r="V1650" s="210"/>
      <c r="W1650" s="210"/>
      <c r="X1650" s="210"/>
      <c r="Y1650" s="210"/>
    </row>
    <row r="1651">
      <c r="A1651" s="205" t="s">
        <v>334</v>
      </c>
      <c r="B1651" s="205" t="s">
        <v>5390</v>
      </c>
      <c r="C1651" s="280">
        <v>4.0</v>
      </c>
      <c r="D1651" s="280">
        <v>1.0</v>
      </c>
      <c r="E1651" s="280">
        <v>1.0</v>
      </c>
      <c r="F1651" s="210"/>
      <c r="G1651" s="210"/>
      <c r="H1651" s="210"/>
      <c r="I1651" s="210"/>
      <c r="J1651" s="210"/>
      <c r="K1651" s="210"/>
      <c r="L1651" s="210"/>
      <c r="M1651" s="210"/>
      <c r="N1651" s="210"/>
      <c r="O1651" s="210"/>
      <c r="P1651" s="210"/>
      <c r="Q1651" s="210"/>
      <c r="R1651" s="210"/>
      <c r="S1651" s="210"/>
      <c r="T1651" s="210"/>
      <c r="U1651" s="210"/>
      <c r="V1651" s="210"/>
      <c r="W1651" s="210"/>
      <c r="X1651" s="210"/>
      <c r="Y1651" s="210"/>
    </row>
    <row r="1652">
      <c r="A1652" s="205" t="s">
        <v>351</v>
      </c>
      <c r="B1652" s="205" t="s">
        <v>5388</v>
      </c>
      <c r="C1652" s="280">
        <v>40.0</v>
      </c>
      <c r="D1652" s="280">
        <v>1.0</v>
      </c>
      <c r="E1652" s="280">
        <v>3.0</v>
      </c>
      <c r="F1652" s="210"/>
      <c r="G1652" s="210"/>
      <c r="H1652" s="210"/>
      <c r="I1652" s="210"/>
      <c r="J1652" s="210"/>
      <c r="K1652" s="210"/>
      <c r="L1652" s="210"/>
      <c r="M1652" s="210"/>
      <c r="N1652" s="210"/>
      <c r="O1652" s="210"/>
      <c r="P1652" s="210"/>
      <c r="Q1652" s="210"/>
      <c r="R1652" s="210"/>
      <c r="S1652" s="210"/>
      <c r="T1652" s="210"/>
      <c r="U1652" s="210"/>
      <c r="V1652" s="210"/>
      <c r="W1652" s="210"/>
      <c r="X1652" s="210"/>
      <c r="Y1652" s="210"/>
    </row>
    <row r="1653">
      <c r="A1653" s="205" t="s">
        <v>351</v>
      </c>
      <c r="B1653" s="205" t="s">
        <v>5391</v>
      </c>
      <c r="C1653" s="280">
        <v>31.0</v>
      </c>
      <c r="D1653" s="280">
        <v>1.0</v>
      </c>
      <c r="E1653" s="280">
        <v>6.0</v>
      </c>
      <c r="F1653" s="210"/>
      <c r="G1653" s="210"/>
      <c r="H1653" s="210"/>
      <c r="I1653" s="210"/>
      <c r="J1653" s="210"/>
      <c r="K1653" s="210"/>
      <c r="L1653" s="210"/>
      <c r="M1653" s="210"/>
      <c r="N1653" s="210"/>
      <c r="O1653" s="210"/>
      <c r="P1653" s="210"/>
      <c r="Q1653" s="210"/>
      <c r="R1653" s="210"/>
      <c r="S1653" s="210"/>
      <c r="T1653" s="210"/>
      <c r="U1653" s="210"/>
      <c r="V1653" s="210"/>
      <c r="W1653" s="210"/>
      <c r="X1653" s="210"/>
      <c r="Y1653" s="210"/>
    </row>
    <row r="1654">
      <c r="A1654" s="205" t="s">
        <v>351</v>
      </c>
      <c r="B1654" s="205" t="s">
        <v>5392</v>
      </c>
      <c r="C1654" s="280">
        <v>7.0</v>
      </c>
      <c r="D1654" s="280">
        <v>1.0</v>
      </c>
      <c r="E1654" s="280">
        <v>1.0</v>
      </c>
      <c r="F1654" s="210"/>
      <c r="G1654" s="210"/>
      <c r="H1654" s="210"/>
      <c r="I1654" s="210"/>
      <c r="J1654" s="210"/>
      <c r="K1654" s="210"/>
      <c r="L1654" s="210"/>
      <c r="M1654" s="210"/>
      <c r="N1654" s="210"/>
      <c r="O1654" s="210"/>
      <c r="P1654" s="210"/>
      <c r="Q1654" s="210"/>
      <c r="R1654" s="210"/>
      <c r="S1654" s="210"/>
      <c r="T1654" s="210"/>
      <c r="U1654" s="210"/>
      <c r="V1654" s="210"/>
      <c r="W1654" s="210"/>
      <c r="X1654" s="210"/>
      <c r="Y1654" s="210"/>
    </row>
    <row r="1655">
      <c r="A1655" s="205" t="s">
        <v>351</v>
      </c>
      <c r="B1655" s="205" t="s">
        <v>5390</v>
      </c>
      <c r="C1655" s="280">
        <v>4.0</v>
      </c>
      <c r="D1655" s="280">
        <v>1.0</v>
      </c>
      <c r="E1655" s="280">
        <v>1.0</v>
      </c>
      <c r="F1655" s="210"/>
      <c r="G1655" s="210"/>
      <c r="H1655" s="210"/>
      <c r="I1655" s="210"/>
      <c r="J1655" s="210"/>
      <c r="K1655" s="210"/>
      <c r="L1655" s="210"/>
      <c r="M1655" s="210"/>
      <c r="N1655" s="210"/>
      <c r="O1655" s="210"/>
      <c r="P1655" s="210"/>
      <c r="Q1655" s="210"/>
      <c r="R1655" s="210"/>
      <c r="S1655" s="210"/>
      <c r="T1655" s="210"/>
      <c r="U1655" s="210"/>
      <c r="V1655" s="210"/>
      <c r="W1655" s="210"/>
      <c r="X1655" s="210"/>
      <c r="Y1655" s="210"/>
    </row>
    <row r="1656">
      <c r="A1656" s="205" t="s">
        <v>344</v>
      </c>
      <c r="B1656" s="205" t="s">
        <v>5387</v>
      </c>
      <c r="C1656" s="280">
        <v>35.0</v>
      </c>
      <c r="D1656" s="280">
        <v>1.0</v>
      </c>
      <c r="E1656" s="280">
        <v>6.0</v>
      </c>
      <c r="F1656" s="210"/>
      <c r="G1656" s="210"/>
      <c r="H1656" s="210"/>
      <c r="I1656" s="210"/>
      <c r="J1656" s="210"/>
      <c r="K1656" s="210"/>
      <c r="L1656" s="210"/>
      <c r="M1656" s="210"/>
      <c r="N1656" s="210"/>
      <c r="O1656" s="210"/>
      <c r="P1656" s="210"/>
      <c r="Q1656" s="210"/>
      <c r="R1656" s="210"/>
      <c r="S1656" s="210"/>
      <c r="T1656" s="210"/>
      <c r="U1656" s="210"/>
      <c r="V1656" s="210"/>
      <c r="W1656" s="210"/>
      <c r="X1656" s="210"/>
      <c r="Y1656" s="210"/>
    </row>
    <row r="1657">
      <c r="A1657" s="205" t="s">
        <v>344</v>
      </c>
      <c r="B1657" s="205" t="s">
        <v>5390</v>
      </c>
      <c r="C1657" s="280">
        <v>84.0</v>
      </c>
      <c r="D1657" s="280">
        <v>1.0</v>
      </c>
      <c r="E1657" s="280">
        <v>11.0</v>
      </c>
      <c r="F1657" s="210"/>
      <c r="G1657" s="210"/>
      <c r="H1657" s="210"/>
      <c r="I1657" s="210"/>
      <c r="J1657" s="210"/>
      <c r="K1657" s="210"/>
      <c r="L1657" s="210"/>
      <c r="M1657" s="210"/>
      <c r="N1657" s="210"/>
      <c r="O1657" s="210"/>
      <c r="P1657" s="210"/>
      <c r="Q1657" s="210"/>
      <c r="R1657" s="210"/>
      <c r="S1657" s="210"/>
      <c r="T1657" s="210"/>
      <c r="U1657" s="210"/>
      <c r="V1657" s="210"/>
      <c r="W1657" s="210"/>
      <c r="X1657" s="210"/>
      <c r="Y1657" s="210"/>
    </row>
    <row r="1658">
      <c r="A1658" s="205" t="s">
        <v>326</v>
      </c>
      <c r="B1658" s="205" t="s">
        <v>5385</v>
      </c>
      <c r="C1658" s="280">
        <v>40.0</v>
      </c>
      <c r="D1658" s="280">
        <v>2.0</v>
      </c>
      <c r="E1658" s="280">
        <v>5.0</v>
      </c>
      <c r="F1658" s="210"/>
      <c r="G1658" s="210"/>
      <c r="H1658" s="210"/>
      <c r="I1658" s="210"/>
      <c r="J1658" s="210"/>
      <c r="K1658" s="210"/>
      <c r="L1658" s="210"/>
      <c r="M1658" s="210"/>
      <c r="N1658" s="210"/>
      <c r="O1658" s="210"/>
      <c r="P1658" s="210"/>
      <c r="Q1658" s="210"/>
      <c r="R1658" s="210"/>
      <c r="S1658" s="210"/>
      <c r="T1658" s="210"/>
      <c r="U1658" s="210"/>
      <c r="V1658" s="210"/>
      <c r="W1658" s="210"/>
      <c r="X1658" s="210"/>
      <c r="Y1658" s="210"/>
    </row>
    <row r="1659">
      <c r="A1659" s="205" t="s">
        <v>326</v>
      </c>
      <c r="B1659" s="205" t="s">
        <v>5392</v>
      </c>
      <c r="C1659" s="280">
        <v>10.0</v>
      </c>
      <c r="D1659" s="280">
        <v>1.0</v>
      </c>
      <c r="E1659" s="280">
        <v>1.0</v>
      </c>
      <c r="F1659" s="210"/>
      <c r="G1659" s="210"/>
      <c r="H1659" s="210"/>
      <c r="I1659" s="210"/>
      <c r="J1659" s="210"/>
      <c r="K1659" s="210"/>
      <c r="L1659" s="210"/>
      <c r="M1659" s="210"/>
      <c r="N1659" s="210"/>
      <c r="O1659" s="210"/>
      <c r="P1659" s="210"/>
      <c r="Q1659" s="210"/>
      <c r="R1659" s="210"/>
      <c r="S1659" s="210"/>
      <c r="T1659" s="210"/>
      <c r="U1659" s="210"/>
      <c r="V1659" s="210"/>
      <c r="W1659" s="210"/>
      <c r="X1659" s="210"/>
      <c r="Y1659" s="210"/>
    </row>
    <row r="1660">
      <c r="A1660" s="205" t="s">
        <v>772</v>
      </c>
      <c r="B1660" s="205" t="s">
        <v>5388</v>
      </c>
      <c r="C1660" s="280">
        <v>81.0</v>
      </c>
      <c r="D1660" s="280">
        <v>2.0</v>
      </c>
      <c r="E1660" s="280">
        <v>11.0</v>
      </c>
      <c r="F1660" s="210"/>
      <c r="G1660" s="210"/>
      <c r="H1660" s="210"/>
      <c r="I1660" s="210"/>
      <c r="J1660" s="210"/>
      <c r="K1660" s="210"/>
      <c r="L1660" s="210"/>
      <c r="M1660" s="210"/>
      <c r="N1660" s="210"/>
      <c r="O1660" s="210"/>
      <c r="P1660" s="210"/>
      <c r="Q1660" s="210"/>
      <c r="R1660" s="210"/>
      <c r="S1660" s="210"/>
      <c r="T1660" s="210"/>
      <c r="U1660" s="210"/>
      <c r="V1660" s="210"/>
      <c r="W1660" s="210"/>
      <c r="X1660" s="210"/>
      <c r="Y1660" s="210"/>
    </row>
    <row r="1661">
      <c r="A1661" s="205" t="s">
        <v>700</v>
      </c>
      <c r="B1661" s="205" t="s">
        <v>5383</v>
      </c>
      <c r="C1661" s="280">
        <v>28.0</v>
      </c>
      <c r="D1661" s="280">
        <v>1.0</v>
      </c>
      <c r="E1661" s="280">
        <v>2.0</v>
      </c>
      <c r="F1661" s="210"/>
      <c r="G1661" s="210"/>
      <c r="H1661" s="210"/>
      <c r="I1661" s="210"/>
      <c r="J1661" s="210"/>
      <c r="K1661" s="210"/>
      <c r="L1661" s="210"/>
      <c r="M1661" s="210"/>
      <c r="N1661" s="210"/>
      <c r="O1661" s="210"/>
      <c r="P1661" s="210"/>
      <c r="Q1661" s="210"/>
      <c r="R1661" s="210"/>
      <c r="S1661" s="210"/>
      <c r="T1661" s="210"/>
      <c r="U1661" s="210"/>
      <c r="V1661" s="210"/>
      <c r="W1661" s="210"/>
      <c r="X1661" s="210"/>
      <c r="Y1661" s="210"/>
    </row>
    <row r="1662">
      <c r="A1662" s="205" t="s">
        <v>688</v>
      </c>
      <c r="B1662" s="205" t="s">
        <v>5385</v>
      </c>
      <c r="C1662" s="280">
        <v>43.0</v>
      </c>
      <c r="D1662" s="280">
        <v>1.0</v>
      </c>
      <c r="E1662" s="280">
        <v>6.0</v>
      </c>
      <c r="F1662" s="210"/>
      <c r="G1662" s="210"/>
      <c r="H1662" s="210"/>
      <c r="I1662" s="210"/>
      <c r="J1662" s="210"/>
      <c r="K1662" s="210"/>
      <c r="L1662" s="210"/>
      <c r="M1662" s="210"/>
      <c r="N1662" s="210"/>
      <c r="O1662" s="210"/>
      <c r="P1662" s="210"/>
      <c r="Q1662" s="210"/>
      <c r="R1662" s="210"/>
      <c r="S1662" s="210"/>
      <c r="T1662" s="210"/>
      <c r="U1662" s="210"/>
      <c r="V1662" s="210"/>
      <c r="W1662" s="210"/>
      <c r="X1662" s="210"/>
      <c r="Y1662" s="210"/>
    </row>
    <row r="1663">
      <c r="A1663" s="205" t="s">
        <v>688</v>
      </c>
      <c r="B1663" s="205" t="s">
        <v>5386</v>
      </c>
      <c r="C1663" s="280">
        <v>53.0</v>
      </c>
      <c r="D1663" s="280">
        <v>5.0</v>
      </c>
      <c r="E1663" s="280">
        <v>9.0</v>
      </c>
      <c r="F1663" s="210"/>
      <c r="G1663" s="210"/>
      <c r="H1663" s="210"/>
      <c r="I1663" s="210"/>
      <c r="J1663" s="210"/>
      <c r="K1663" s="210"/>
      <c r="L1663" s="210"/>
      <c r="M1663" s="210"/>
      <c r="N1663" s="210"/>
      <c r="O1663" s="210"/>
      <c r="P1663" s="210"/>
      <c r="Q1663" s="210"/>
      <c r="R1663" s="210"/>
      <c r="S1663" s="210"/>
      <c r="T1663" s="210"/>
      <c r="U1663" s="210"/>
      <c r="V1663" s="210"/>
      <c r="W1663" s="210"/>
      <c r="X1663" s="210"/>
      <c r="Y1663" s="210"/>
    </row>
    <row r="1664">
      <c r="A1664" s="205" t="s">
        <v>688</v>
      </c>
      <c r="B1664" s="205" t="s">
        <v>5387</v>
      </c>
      <c r="C1664" s="280">
        <v>7.0</v>
      </c>
      <c r="D1664" s="280">
        <v>1.0</v>
      </c>
      <c r="E1664" s="280">
        <v>2.0</v>
      </c>
      <c r="F1664" s="210"/>
      <c r="G1664" s="210"/>
      <c r="H1664" s="210"/>
      <c r="I1664" s="210"/>
      <c r="J1664" s="210"/>
      <c r="K1664" s="210"/>
      <c r="L1664" s="210"/>
      <c r="M1664" s="210"/>
      <c r="N1664" s="210"/>
      <c r="O1664" s="210"/>
      <c r="P1664" s="210"/>
      <c r="Q1664" s="210"/>
      <c r="R1664" s="210"/>
      <c r="S1664" s="210"/>
      <c r="T1664" s="210"/>
      <c r="U1664" s="210"/>
      <c r="V1664" s="210"/>
      <c r="W1664" s="210"/>
      <c r="X1664" s="210"/>
      <c r="Y1664" s="210"/>
    </row>
    <row r="1665">
      <c r="A1665" s="205" t="s">
        <v>688</v>
      </c>
      <c r="B1665" s="205" t="s">
        <v>5388</v>
      </c>
      <c r="C1665" s="280">
        <v>5.0</v>
      </c>
      <c r="D1665" s="280">
        <v>1.0</v>
      </c>
      <c r="E1665" s="280">
        <v>1.0</v>
      </c>
      <c r="F1665" s="210"/>
      <c r="G1665" s="210"/>
      <c r="H1665" s="210"/>
      <c r="I1665" s="210"/>
      <c r="J1665" s="210"/>
      <c r="K1665" s="210"/>
      <c r="L1665" s="210"/>
      <c r="M1665" s="210"/>
      <c r="N1665" s="210"/>
      <c r="O1665" s="210"/>
      <c r="P1665" s="210"/>
      <c r="Q1665" s="210"/>
      <c r="R1665" s="210"/>
      <c r="S1665" s="210"/>
      <c r="T1665" s="210"/>
      <c r="U1665" s="210"/>
      <c r="V1665" s="210"/>
      <c r="W1665" s="210"/>
      <c r="X1665" s="210"/>
      <c r="Y1665" s="210"/>
    </row>
    <row r="1666">
      <c r="A1666" s="205" t="s">
        <v>688</v>
      </c>
      <c r="B1666" s="205" t="s">
        <v>5392</v>
      </c>
      <c r="C1666" s="280">
        <v>85.0</v>
      </c>
      <c r="D1666" s="280">
        <v>2.0</v>
      </c>
      <c r="E1666" s="280">
        <v>13.0</v>
      </c>
      <c r="F1666" s="210"/>
      <c r="G1666" s="210"/>
      <c r="H1666" s="210"/>
      <c r="I1666" s="210"/>
      <c r="J1666" s="210"/>
      <c r="K1666" s="210"/>
      <c r="L1666" s="210"/>
      <c r="M1666" s="210"/>
      <c r="N1666" s="210"/>
      <c r="O1666" s="210"/>
      <c r="P1666" s="210"/>
      <c r="Q1666" s="210"/>
      <c r="R1666" s="210"/>
      <c r="S1666" s="210"/>
      <c r="T1666" s="210"/>
      <c r="U1666" s="210"/>
      <c r="V1666" s="210"/>
      <c r="W1666" s="210"/>
      <c r="X1666" s="210"/>
      <c r="Y1666" s="210"/>
    </row>
    <row r="1667">
      <c r="A1667" s="205" t="s">
        <v>688</v>
      </c>
      <c r="B1667" s="205" t="s">
        <v>5390</v>
      </c>
      <c r="C1667" s="280">
        <v>56.0</v>
      </c>
      <c r="D1667" s="280">
        <v>1.0</v>
      </c>
      <c r="E1667" s="280">
        <v>8.0</v>
      </c>
      <c r="F1667" s="210"/>
      <c r="G1667" s="210"/>
      <c r="H1667" s="210"/>
      <c r="I1667" s="210"/>
      <c r="J1667" s="210"/>
      <c r="K1667" s="210"/>
      <c r="L1667" s="210"/>
      <c r="M1667" s="210"/>
      <c r="N1667" s="210"/>
      <c r="O1667" s="210"/>
      <c r="P1667" s="210"/>
      <c r="Q1667" s="210"/>
      <c r="R1667" s="210"/>
      <c r="S1667" s="210"/>
      <c r="T1667" s="210"/>
      <c r="U1667" s="210"/>
      <c r="V1667" s="210"/>
      <c r="W1667" s="210"/>
      <c r="X1667" s="210"/>
      <c r="Y1667" s="210"/>
    </row>
    <row r="1668">
      <c r="A1668" s="205" t="s">
        <v>760</v>
      </c>
      <c r="B1668" s="205" t="s">
        <v>5383</v>
      </c>
      <c r="C1668" s="280">
        <v>16.0</v>
      </c>
      <c r="D1668" s="280">
        <v>1.0</v>
      </c>
      <c r="E1668" s="280">
        <v>2.0</v>
      </c>
      <c r="F1668" s="210"/>
      <c r="G1668" s="210"/>
      <c r="H1668" s="210"/>
      <c r="I1668" s="210"/>
      <c r="J1668" s="210"/>
      <c r="K1668" s="210"/>
      <c r="L1668" s="210"/>
      <c r="M1668" s="210"/>
      <c r="N1668" s="210"/>
      <c r="O1668" s="210"/>
      <c r="P1668" s="210"/>
      <c r="Q1668" s="210"/>
      <c r="R1668" s="210"/>
      <c r="S1668" s="210"/>
      <c r="T1668" s="210"/>
      <c r="U1668" s="210"/>
      <c r="V1668" s="210"/>
      <c r="W1668" s="210"/>
      <c r="X1668" s="210"/>
      <c r="Y1668" s="210"/>
    </row>
    <row r="1669">
      <c r="A1669" s="205" t="s">
        <v>760</v>
      </c>
      <c r="B1669" s="205" t="s">
        <v>5387</v>
      </c>
      <c r="C1669" s="280">
        <v>61.0</v>
      </c>
      <c r="D1669" s="280">
        <v>2.0</v>
      </c>
      <c r="E1669" s="280">
        <v>6.0</v>
      </c>
      <c r="F1669" s="210"/>
      <c r="G1669" s="210"/>
      <c r="H1669" s="210"/>
      <c r="I1669" s="210"/>
      <c r="J1669" s="210"/>
      <c r="K1669" s="210"/>
      <c r="L1669" s="210"/>
      <c r="M1669" s="210"/>
      <c r="N1669" s="210"/>
      <c r="O1669" s="210"/>
      <c r="P1669" s="210"/>
      <c r="Q1669" s="210"/>
      <c r="R1669" s="210"/>
      <c r="S1669" s="210"/>
      <c r="T1669" s="210"/>
      <c r="U1669" s="210"/>
      <c r="V1669" s="210"/>
      <c r="W1669" s="210"/>
      <c r="X1669" s="210"/>
      <c r="Y1669" s="210"/>
    </row>
    <row r="1670">
      <c r="A1670" s="205" t="s">
        <v>760</v>
      </c>
      <c r="B1670" s="205" t="s">
        <v>5392</v>
      </c>
      <c r="C1670" s="280">
        <v>10.0</v>
      </c>
      <c r="D1670" s="280">
        <v>1.0</v>
      </c>
      <c r="E1670" s="280">
        <v>1.0</v>
      </c>
      <c r="F1670" s="210"/>
      <c r="G1670" s="210"/>
      <c r="H1670" s="210"/>
      <c r="I1670" s="210"/>
      <c r="J1670" s="210"/>
      <c r="K1670" s="210"/>
      <c r="L1670" s="210"/>
      <c r="M1670" s="210"/>
      <c r="N1670" s="210"/>
      <c r="O1670" s="210"/>
      <c r="P1670" s="210"/>
      <c r="Q1670" s="210"/>
      <c r="R1670" s="210"/>
      <c r="S1670" s="210"/>
      <c r="T1670" s="210"/>
      <c r="U1670" s="210"/>
      <c r="V1670" s="210"/>
      <c r="W1670" s="210"/>
      <c r="X1670" s="210"/>
      <c r="Y1670" s="210"/>
    </row>
    <row r="1671">
      <c r="A1671" s="205" t="s">
        <v>760</v>
      </c>
      <c r="B1671" s="205" t="s">
        <v>5389</v>
      </c>
      <c r="C1671" s="280">
        <v>55.0</v>
      </c>
      <c r="D1671" s="280">
        <v>2.0</v>
      </c>
      <c r="E1671" s="280">
        <v>7.0</v>
      </c>
      <c r="F1671" s="210"/>
      <c r="G1671" s="210"/>
      <c r="H1671" s="210"/>
      <c r="I1671" s="210"/>
      <c r="J1671" s="210"/>
      <c r="K1671" s="210"/>
      <c r="L1671" s="210"/>
      <c r="M1671" s="210"/>
      <c r="N1671" s="210"/>
      <c r="O1671" s="210"/>
      <c r="P1671" s="210"/>
      <c r="Q1671" s="210"/>
      <c r="R1671" s="210"/>
      <c r="S1671" s="210"/>
      <c r="T1671" s="210"/>
      <c r="U1671" s="210"/>
      <c r="V1671" s="210"/>
      <c r="W1671" s="210"/>
      <c r="X1671" s="210"/>
      <c r="Y1671" s="210"/>
    </row>
    <row r="1672">
      <c r="A1672" s="205" t="s">
        <v>760</v>
      </c>
      <c r="B1672" s="205" t="s">
        <v>5390</v>
      </c>
      <c r="C1672" s="280">
        <v>93.0</v>
      </c>
      <c r="D1672" s="280">
        <v>2.0</v>
      </c>
      <c r="E1672" s="280">
        <v>12.0</v>
      </c>
      <c r="F1672" s="210"/>
      <c r="G1672" s="210"/>
      <c r="H1672" s="210"/>
      <c r="I1672" s="210"/>
      <c r="J1672" s="210"/>
      <c r="K1672" s="210"/>
      <c r="L1672" s="210"/>
      <c r="M1672" s="210"/>
      <c r="N1672" s="210"/>
      <c r="O1672" s="210"/>
      <c r="P1672" s="210"/>
      <c r="Q1672" s="210"/>
      <c r="R1672" s="210"/>
      <c r="S1672" s="210"/>
      <c r="T1672" s="210"/>
      <c r="U1672" s="210"/>
      <c r="V1672" s="210"/>
      <c r="W1672" s="210"/>
      <c r="X1672" s="210"/>
      <c r="Y1672" s="210"/>
    </row>
    <row r="1673">
      <c r="A1673" s="205" t="s">
        <v>335</v>
      </c>
      <c r="B1673" s="205" t="s">
        <v>5386</v>
      </c>
      <c r="C1673" s="280">
        <v>97.0</v>
      </c>
      <c r="D1673" s="280">
        <v>1.0</v>
      </c>
      <c r="E1673" s="280">
        <v>5.0</v>
      </c>
      <c r="F1673" s="210"/>
      <c r="G1673" s="210"/>
      <c r="H1673" s="210"/>
      <c r="I1673" s="210"/>
      <c r="J1673" s="210"/>
      <c r="K1673" s="210"/>
      <c r="L1673" s="210"/>
      <c r="M1673" s="210"/>
      <c r="N1673" s="210"/>
      <c r="O1673" s="210"/>
      <c r="P1673" s="210"/>
      <c r="Q1673" s="210"/>
      <c r="R1673" s="210"/>
      <c r="S1673" s="210"/>
      <c r="T1673" s="210"/>
      <c r="U1673" s="210"/>
      <c r="V1673" s="210"/>
      <c r="W1673" s="210"/>
      <c r="X1673" s="210"/>
      <c r="Y1673" s="210"/>
    </row>
    <row r="1674">
      <c r="A1674" s="205" t="s">
        <v>336</v>
      </c>
      <c r="B1674" s="205" t="s">
        <v>5387</v>
      </c>
      <c r="C1674" s="280">
        <v>17.0</v>
      </c>
      <c r="D1674" s="280">
        <v>1.0</v>
      </c>
      <c r="E1674" s="280">
        <v>1.0</v>
      </c>
      <c r="F1674" s="210"/>
      <c r="G1674" s="210"/>
      <c r="H1674" s="210"/>
      <c r="I1674" s="210"/>
      <c r="J1674" s="210"/>
      <c r="K1674" s="210"/>
      <c r="L1674" s="210"/>
      <c r="M1674" s="210"/>
      <c r="N1674" s="210"/>
      <c r="O1674" s="210"/>
      <c r="P1674" s="210"/>
      <c r="Q1674" s="210"/>
      <c r="R1674" s="210"/>
      <c r="S1674" s="210"/>
      <c r="T1674" s="210"/>
      <c r="U1674" s="210"/>
      <c r="V1674" s="210"/>
      <c r="W1674" s="210"/>
      <c r="X1674" s="210"/>
      <c r="Y1674" s="210"/>
    </row>
    <row r="1675">
      <c r="A1675" s="205" t="s">
        <v>336</v>
      </c>
      <c r="B1675" s="205" t="s">
        <v>5388</v>
      </c>
      <c r="C1675" s="280">
        <v>2.0</v>
      </c>
      <c r="D1675" s="280">
        <v>1.0</v>
      </c>
      <c r="E1675" s="280">
        <v>1.0</v>
      </c>
      <c r="F1675" s="210"/>
      <c r="G1675" s="210"/>
      <c r="H1675" s="210"/>
      <c r="I1675" s="210"/>
      <c r="J1675" s="210"/>
      <c r="K1675" s="210"/>
      <c r="L1675" s="210"/>
      <c r="M1675" s="210"/>
      <c r="N1675" s="210"/>
      <c r="O1675" s="210"/>
      <c r="P1675" s="210"/>
      <c r="Q1675" s="210"/>
      <c r="R1675" s="210"/>
      <c r="S1675" s="210"/>
      <c r="T1675" s="210"/>
      <c r="U1675" s="210"/>
      <c r="V1675" s="210"/>
      <c r="W1675" s="210"/>
      <c r="X1675" s="210"/>
      <c r="Y1675" s="210"/>
    </row>
    <row r="1676">
      <c r="A1676" s="205" t="s">
        <v>336</v>
      </c>
      <c r="B1676" s="205" t="s">
        <v>5391</v>
      </c>
      <c r="C1676" s="280">
        <v>18.0</v>
      </c>
      <c r="D1676" s="280">
        <v>2.0</v>
      </c>
      <c r="E1676" s="280">
        <v>4.0</v>
      </c>
      <c r="F1676" s="210"/>
      <c r="G1676" s="210"/>
      <c r="H1676" s="210"/>
      <c r="I1676" s="210"/>
      <c r="J1676" s="210"/>
      <c r="K1676" s="210"/>
      <c r="L1676" s="210"/>
      <c r="M1676" s="210"/>
      <c r="N1676" s="210"/>
      <c r="O1676" s="210"/>
      <c r="P1676" s="210"/>
      <c r="Q1676" s="210"/>
      <c r="R1676" s="210"/>
      <c r="S1676" s="210"/>
      <c r="T1676" s="210"/>
      <c r="U1676" s="210"/>
      <c r="V1676" s="210"/>
      <c r="W1676" s="210"/>
      <c r="X1676" s="210"/>
      <c r="Y1676" s="210"/>
    </row>
    <row r="1677">
      <c r="A1677" s="205" t="s">
        <v>724</v>
      </c>
      <c r="B1677" s="205" t="s">
        <v>5383</v>
      </c>
      <c r="C1677" s="280">
        <v>16.0</v>
      </c>
      <c r="D1677" s="280">
        <v>1.0</v>
      </c>
      <c r="E1677" s="280">
        <v>2.0</v>
      </c>
      <c r="F1677" s="210"/>
      <c r="G1677" s="210"/>
      <c r="H1677" s="210"/>
      <c r="I1677" s="210"/>
      <c r="J1677" s="210"/>
      <c r="K1677" s="210"/>
      <c r="L1677" s="210"/>
      <c r="M1677" s="210"/>
      <c r="N1677" s="210"/>
      <c r="O1677" s="210"/>
      <c r="P1677" s="210"/>
      <c r="Q1677" s="210"/>
      <c r="R1677" s="210"/>
      <c r="S1677" s="210"/>
      <c r="T1677" s="210"/>
      <c r="U1677" s="210"/>
      <c r="V1677" s="210"/>
      <c r="W1677" s="210"/>
      <c r="X1677" s="210"/>
      <c r="Y1677" s="210"/>
    </row>
    <row r="1678">
      <c r="A1678" s="205" t="s">
        <v>724</v>
      </c>
      <c r="B1678" s="205" t="s">
        <v>5385</v>
      </c>
      <c r="C1678" s="280">
        <v>272.0</v>
      </c>
      <c r="D1678" s="280">
        <v>1.0</v>
      </c>
      <c r="E1678" s="280">
        <v>31.0</v>
      </c>
      <c r="F1678" s="210"/>
      <c r="G1678" s="210"/>
      <c r="H1678" s="210"/>
      <c r="I1678" s="210"/>
      <c r="J1678" s="210"/>
      <c r="K1678" s="210"/>
      <c r="L1678" s="210"/>
      <c r="M1678" s="210"/>
      <c r="N1678" s="210"/>
      <c r="O1678" s="210"/>
      <c r="P1678" s="210"/>
      <c r="Q1678" s="210"/>
      <c r="R1678" s="210"/>
      <c r="S1678" s="210"/>
      <c r="T1678" s="210"/>
      <c r="U1678" s="210"/>
      <c r="V1678" s="210"/>
      <c r="W1678" s="210"/>
      <c r="X1678" s="210"/>
      <c r="Y1678" s="210"/>
    </row>
    <row r="1679">
      <c r="A1679" s="205" t="s">
        <v>724</v>
      </c>
      <c r="B1679" s="205" t="s">
        <v>5386</v>
      </c>
      <c r="C1679" s="280">
        <v>94.0</v>
      </c>
      <c r="D1679" s="280">
        <v>1.0</v>
      </c>
      <c r="E1679" s="280">
        <v>10.0</v>
      </c>
      <c r="F1679" s="210"/>
      <c r="G1679" s="210"/>
      <c r="H1679" s="210"/>
      <c r="I1679" s="210"/>
      <c r="J1679" s="210"/>
      <c r="K1679" s="210"/>
      <c r="L1679" s="210"/>
      <c r="M1679" s="210"/>
      <c r="N1679" s="210"/>
      <c r="O1679" s="210"/>
      <c r="P1679" s="210"/>
      <c r="Q1679" s="210"/>
      <c r="R1679" s="210"/>
      <c r="S1679" s="210"/>
      <c r="T1679" s="210"/>
      <c r="U1679" s="210"/>
      <c r="V1679" s="210"/>
      <c r="W1679" s="210"/>
      <c r="X1679" s="210"/>
      <c r="Y1679" s="210"/>
    </row>
    <row r="1680">
      <c r="A1680" s="205" t="s">
        <v>724</v>
      </c>
      <c r="B1680" s="205" t="s">
        <v>5387</v>
      </c>
      <c r="C1680" s="280">
        <v>101.0</v>
      </c>
      <c r="D1680" s="280">
        <v>4.0</v>
      </c>
      <c r="E1680" s="280">
        <v>17.0</v>
      </c>
      <c r="F1680" s="210"/>
      <c r="G1680" s="210"/>
      <c r="H1680" s="210"/>
      <c r="I1680" s="210"/>
      <c r="J1680" s="210"/>
      <c r="K1680" s="210"/>
      <c r="L1680" s="210"/>
      <c r="M1680" s="210"/>
      <c r="N1680" s="210"/>
      <c r="O1680" s="210"/>
      <c r="P1680" s="210"/>
      <c r="Q1680" s="210"/>
      <c r="R1680" s="210"/>
      <c r="S1680" s="210"/>
      <c r="T1680" s="210"/>
      <c r="U1680" s="210"/>
      <c r="V1680" s="210"/>
      <c r="W1680" s="210"/>
      <c r="X1680" s="210"/>
      <c r="Y1680" s="210"/>
    </row>
    <row r="1681">
      <c r="A1681" s="205" t="s">
        <v>709</v>
      </c>
      <c r="B1681" s="205" t="s">
        <v>5385</v>
      </c>
      <c r="C1681" s="280">
        <v>30.0</v>
      </c>
      <c r="D1681" s="280">
        <v>1.0</v>
      </c>
      <c r="E1681" s="280">
        <v>0.0</v>
      </c>
      <c r="F1681" s="210"/>
      <c r="G1681" s="210"/>
      <c r="H1681" s="210"/>
      <c r="I1681" s="210"/>
      <c r="J1681" s="210"/>
      <c r="K1681" s="210"/>
      <c r="L1681" s="210"/>
      <c r="M1681" s="210"/>
      <c r="N1681" s="210"/>
      <c r="O1681" s="210"/>
      <c r="P1681" s="210"/>
      <c r="Q1681" s="210"/>
      <c r="R1681" s="210"/>
      <c r="S1681" s="210"/>
      <c r="T1681" s="210"/>
      <c r="U1681" s="210"/>
      <c r="V1681" s="210"/>
      <c r="W1681" s="210"/>
      <c r="X1681" s="210"/>
      <c r="Y1681" s="210"/>
    </row>
    <row r="1682">
      <c r="A1682" s="205" t="s">
        <v>670</v>
      </c>
      <c r="B1682" s="205" t="s">
        <v>5386</v>
      </c>
      <c r="C1682" s="280">
        <v>57.0</v>
      </c>
      <c r="D1682" s="280">
        <v>1.0</v>
      </c>
      <c r="E1682" s="280">
        <v>6.0</v>
      </c>
      <c r="F1682" s="210"/>
      <c r="G1682" s="210"/>
      <c r="H1682" s="210"/>
      <c r="I1682" s="210"/>
      <c r="J1682" s="210"/>
      <c r="K1682" s="210"/>
      <c r="L1682" s="210"/>
      <c r="M1682" s="210"/>
      <c r="N1682" s="210"/>
      <c r="O1682" s="210"/>
      <c r="P1682" s="210"/>
      <c r="Q1682" s="210"/>
      <c r="R1682" s="210"/>
      <c r="S1682" s="210"/>
      <c r="T1682" s="210"/>
      <c r="U1682" s="210"/>
      <c r="V1682" s="210"/>
      <c r="W1682" s="210"/>
      <c r="X1682" s="210"/>
      <c r="Y1682" s="210"/>
    </row>
    <row r="1683">
      <c r="A1683" s="205" t="s">
        <v>362</v>
      </c>
      <c r="B1683" s="205" t="s">
        <v>5389</v>
      </c>
      <c r="C1683" s="280">
        <v>13.0</v>
      </c>
      <c r="D1683" s="280">
        <v>1.0</v>
      </c>
      <c r="E1683" s="280">
        <v>3.0</v>
      </c>
      <c r="F1683" s="210"/>
      <c r="G1683" s="210"/>
      <c r="H1683" s="210"/>
      <c r="I1683" s="210"/>
      <c r="J1683" s="210"/>
      <c r="K1683" s="210"/>
      <c r="L1683" s="210"/>
      <c r="M1683" s="210"/>
      <c r="N1683" s="210"/>
      <c r="O1683" s="210"/>
      <c r="P1683" s="210"/>
      <c r="Q1683" s="210"/>
      <c r="R1683" s="210"/>
      <c r="S1683" s="210"/>
      <c r="T1683" s="210"/>
      <c r="U1683" s="210"/>
      <c r="V1683" s="210"/>
      <c r="W1683" s="210"/>
      <c r="X1683" s="210"/>
      <c r="Y1683" s="210"/>
    </row>
    <row r="1684">
      <c r="A1684" s="205" t="s">
        <v>362</v>
      </c>
      <c r="B1684" s="205" t="s">
        <v>5390</v>
      </c>
      <c r="C1684" s="280">
        <v>147.0</v>
      </c>
      <c r="D1684" s="280">
        <v>2.0</v>
      </c>
      <c r="E1684" s="280">
        <v>13.0</v>
      </c>
      <c r="F1684" s="210"/>
      <c r="G1684" s="210"/>
      <c r="H1684" s="210"/>
      <c r="I1684" s="210"/>
      <c r="J1684" s="210"/>
      <c r="K1684" s="210"/>
      <c r="L1684" s="210"/>
      <c r="M1684" s="210"/>
      <c r="N1684" s="210"/>
      <c r="O1684" s="210"/>
      <c r="P1684" s="210"/>
      <c r="Q1684" s="210"/>
      <c r="R1684" s="210"/>
      <c r="S1684" s="210"/>
      <c r="T1684" s="210"/>
      <c r="U1684" s="210"/>
      <c r="V1684" s="210"/>
      <c r="W1684" s="210"/>
      <c r="X1684" s="210"/>
      <c r="Y1684" s="210"/>
    </row>
    <row r="1685">
      <c r="A1685" s="205" t="s">
        <v>127</v>
      </c>
      <c r="B1685" s="205" t="s">
        <v>5383</v>
      </c>
      <c r="C1685" s="280">
        <v>7.0</v>
      </c>
      <c r="D1685" s="280">
        <v>1.0</v>
      </c>
      <c r="E1685" s="280">
        <v>0.0</v>
      </c>
      <c r="F1685" s="210"/>
      <c r="G1685" s="210"/>
      <c r="H1685" s="210"/>
      <c r="I1685" s="210"/>
      <c r="J1685" s="210"/>
      <c r="K1685" s="210"/>
      <c r="L1685" s="210"/>
      <c r="M1685" s="210"/>
      <c r="N1685" s="210"/>
      <c r="O1685" s="210"/>
      <c r="P1685" s="210"/>
      <c r="Q1685" s="210"/>
      <c r="R1685" s="210"/>
      <c r="S1685" s="210"/>
      <c r="T1685" s="210"/>
      <c r="U1685" s="210"/>
      <c r="V1685" s="210"/>
      <c r="W1685" s="210"/>
      <c r="X1685" s="210"/>
      <c r="Y1685" s="210"/>
    </row>
    <row r="1686">
      <c r="A1686" s="205" t="s">
        <v>127</v>
      </c>
      <c r="B1686" s="205" t="s">
        <v>5384</v>
      </c>
      <c r="C1686" s="280">
        <v>29.0</v>
      </c>
      <c r="D1686" s="280">
        <v>2.0</v>
      </c>
      <c r="E1686" s="280">
        <v>3.0</v>
      </c>
      <c r="F1686" s="210"/>
      <c r="G1686" s="210"/>
      <c r="H1686" s="210"/>
      <c r="I1686" s="210"/>
      <c r="J1686" s="210"/>
      <c r="K1686" s="210"/>
      <c r="L1686" s="210"/>
      <c r="M1686" s="210"/>
      <c r="N1686" s="210"/>
      <c r="O1686" s="210"/>
      <c r="P1686" s="210"/>
      <c r="Q1686" s="210"/>
      <c r="R1686" s="210"/>
      <c r="S1686" s="210"/>
      <c r="T1686" s="210"/>
      <c r="U1686" s="210"/>
      <c r="V1686" s="210"/>
      <c r="W1686" s="210"/>
      <c r="X1686" s="210"/>
      <c r="Y1686" s="210"/>
    </row>
    <row r="1687">
      <c r="A1687" s="205" t="s">
        <v>127</v>
      </c>
      <c r="B1687" s="205" t="s">
        <v>5385</v>
      </c>
      <c r="C1687" s="280">
        <v>7.0</v>
      </c>
      <c r="D1687" s="280">
        <v>1.0</v>
      </c>
      <c r="E1687" s="280">
        <v>1.0</v>
      </c>
      <c r="F1687" s="210"/>
      <c r="G1687" s="210"/>
      <c r="H1687" s="210"/>
      <c r="I1687" s="210"/>
      <c r="J1687" s="210"/>
      <c r="K1687" s="210"/>
      <c r="L1687" s="210"/>
      <c r="M1687" s="210"/>
      <c r="N1687" s="210"/>
      <c r="O1687" s="210"/>
      <c r="P1687" s="210"/>
      <c r="Q1687" s="210"/>
      <c r="R1687" s="210"/>
      <c r="S1687" s="210"/>
      <c r="T1687" s="210"/>
      <c r="U1687" s="210"/>
      <c r="V1687" s="210"/>
      <c r="W1687" s="210"/>
      <c r="X1687" s="210"/>
      <c r="Y1687" s="210"/>
    </row>
    <row r="1688">
      <c r="A1688" s="205" t="s">
        <v>127</v>
      </c>
      <c r="B1688" s="205" t="s">
        <v>5386</v>
      </c>
      <c r="C1688" s="280">
        <v>56.0</v>
      </c>
      <c r="D1688" s="280">
        <v>3.0</v>
      </c>
      <c r="E1688" s="280">
        <v>7.0</v>
      </c>
      <c r="F1688" s="210"/>
      <c r="G1688" s="210"/>
      <c r="H1688" s="210"/>
      <c r="I1688" s="210"/>
      <c r="J1688" s="210"/>
      <c r="K1688" s="210"/>
      <c r="L1688" s="210"/>
      <c r="M1688" s="210"/>
      <c r="N1688" s="210"/>
      <c r="O1688" s="210"/>
      <c r="P1688" s="210"/>
      <c r="Q1688" s="210"/>
      <c r="R1688" s="210"/>
      <c r="S1688" s="210"/>
      <c r="T1688" s="210"/>
      <c r="U1688" s="210"/>
      <c r="V1688" s="210"/>
      <c r="W1688" s="210"/>
      <c r="X1688" s="210"/>
      <c r="Y1688" s="210"/>
    </row>
    <row r="1689">
      <c r="A1689" s="205" t="s">
        <v>127</v>
      </c>
      <c r="B1689" s="205" t="s">
        <v>5387</v>
      </c>
      <c r="C1689" s="280">
        <v>3.0</v>
      </c>
      <c r="D1689" s="280">
        <v>1.0</v>
      </c>
      <c r="E1689" s="280">
        <v>0.0</v>
      </c>
      <c r="F1689" s="210"/>
      <c r="G1689" s="210"/>
      <c r="H1689" s="210"/>
      <c r="I1689" s="210"/>
      <c r="J1689" s="210"/>
      <c r="K1689" s="210"/>
      <c r="L1689" s="210"/>
      <c r="M1689" s="210"/>
      <c r="N1689" s="210"/>
      <c r="O1689" s="210"/>
      <c r="P1689" s="210"/>
      <c r="Q1689" s="210"/>
      <c r="R1689" s="210"/>
      <c r="S1689" s="210"/>
      <c r="T1689" s="210"/>
      <c r="U1689" s="210"/>
      <c r="V1689" s="210"/>
      <c r="W1689" s="210"/>
      <c r="X1689" s="210"/>
      <c r="Y1689" s="210"/>
    </row>
    <row r="1690">
      <c r="A1690" s="205" t="s">
        <v>127</v>
      </c>
      <c r="B1690" s="205" t="s">
        <v>5391</v>
      </c>
      <c r="C1690" s="280">
        <v>231.0</v>
      </c>
      <c r="D1690" s="280">
        <v>1.0</v>
      </c>
      <c r="E1690" s="280">
        <v>36.0</v>
      </c>
      <c r="F1690" s="210"/>
      <c r="G1690" s="210"/>
      <c r="H1690" s="210"/>
      <c r="I1690" s="210"/>
      <c r="J1690" s="210"/>
      <c r="K1690" s="210"/>
      <c r="L1690" s="210"/>
      <c r="M1690" s="210"/>
      <c r="N1690" s="210"/>
      <c r="O1690" s="210"/>
      <c r="P1690" s="210"/>
      <c r="Q1690" s="210"/>
      <c r="R1690" s="210"/>
      <c r="S1690" s="210"/>
      <c r="T1690" s="210"/>
      <c r="U1690" s="210"/>
      <c r="V1690" s="210"/>
      <c r="W1690" s="210"/>
      <c r="X1690" s="210"/>
      <c r="Y1690" s="210"/>
    </row>
    <row r="1691">
      <c r="A1691" s="205" t="s">
        <v>793</v>
      </c>
      <c r="B1691" s="205" t="s">
        <v>5387</v>
      </c>
      <c r="C1691" s="280">
        <v>27.0</v>
      </c>
      <c r="D1691" s="280">
        <v>1.0</v>
      </c>
      <c r="E1691" s="280">
        <v>3.0</v>
      </c>
      <c r="F1691" s="210"/>
      <c r="G1691" s="210"/>
      <c r="H1691" s="210"/>
      <c r="I1691" s="210"/>
      <c r="J1691" s="210"/>
      <c r="K1691" s="210"/>
      <c r="L1691" s="210"/>
      <c r="M1691" s="210"/>
      <c r="N1691" s="210"/>
      <c r="O1691" s="210"/>
      <c r="P1691" s="210"/>
      <c r="Q1691" s="210"/>
      <c r="R1691" s="210"/>
      <c r="S1691" s="210"/>
      <c r="T1691" s="210"/>
      <c r="U1691" s="210"/>
      <c r="V1691" s="210"/>
      <c r="W1691" s="210"/>
      <c r="X1691" s="210"/>
      <c r="Y1691" s="210"/>
    </row>
    <row r="1692">
      <c r="A1692" s="205" t="s">
        <v>793</v>
      </c>
      <c r="B1692" s="205" t="s">
        <v>5388</v>
      </c>
      <c r="C1692" s="280">
        <v>23.0</v>
      </c>
      <c r="D1692" s="280">
        <v>1.0</v>
      </c>
      <c r="E1692" s="280">
        <v>2.0</v>
      </c>
      <c r="F1692" s="210"/>
      <c r="G1692" s="210"/>
      <c r="H1692" s="210"/>
      <c r="I1692" s="210"/>
      <c r="J1692" s="210"/>
      <c r="K1692" s="210"/>
      <c r="L1692" s="210"/>
      <c r="M1692" s="210"/>
      <c r="N1692" s="210"/>
      <c r="O1692" s="210"/>
      <c r="P1692" s="210"/>
      <c r="Q1692" s="210"/>
      <c r="R1692" s="210"/>
      <c r="S1692" s="210"/>
      <c r="T1692" s="210"/>
      <c r="U1692" s="210"/>
      <c r="V1692" s="210"/>
      <c r="W1692" s="210"/>
      <c r="X1692" s="210"/>
      <c r="Y1692" s="210"/>
    </row>
    <row r="1693">
      <c r="A1693" s="205" t="s">
        <v>793</v>
      </c>
      <c r="B1693" s="205" t="s">
        <v>5391</v>
      </c>
      <c r="C1693" s="280">
        <v>55.0</v>
      </c>
      <c r="D1693" s="280">
        <v>2.0</v>
      </c>
      <c r="E1693" s="280">
        <v>13.0</v>
      </c>
      <c r="F1693" s="210"/>
      <c r="G1693" s="210"/>
      <c r="H1693" s="210"/>
      <c r="I1693" s="210"/>
      <c r="J1693" s="210"/>
      <c r="K1693" s="210"/>
      <c r="L1693" s="210"/>
      <c r="M1693" s="210"/>
      <c r="N1693" s="210"/>
      <c r="O1693" s="210"/>
      <c r="P1693" s="210"/>
      <c r="Q1693" s="210"/>
      <c r="R1693" s="210"/>
      <c r="S1693" s="210"/>
      <c r="T1693" s="210"/>
      <c r="U1693" s="210"/>
      <c r="V1693" s="210"/>
      <c r="W1693" s="210"/>
      <c r="X1693" s="210"/>
      <c r="Y1693" s="210"/>
    </row>
    <row r="1694">
      <c r="A1694" s="205" t="s">
        <v>793</v>
      </c>
      <c r="B1694" s="205" t="s">
        <v>5392</v>
      </c>
      <c r="C1694" s="280">
        <v>5.0</v>
      </c>
      <c r="D1694" s="280">
        <v>1.0</v>
      </c>
      <c r="E1694" s="280">
        <v>1.0</v>
      </c>
      <c r="F1694" s="210"/>
      <c r="G1694" s="210"/>
      <c r="H1694" s="210"/>
      <c r="I1694" s="210"/>
      <c r="J1694" s="210"/>
      <c r="K1694" s="210"/>
      <c r="L1694" s="210"/>
      <c r="M1694" s="210"/>
      <c r="N1694" s="210"/>
      <c r="O1694" s="210"/>
      <c r="P1694" s="210"/>
      <c r="Q1694" s="210"/>
      <c r="R1694" s="210"/>
      <c r="S1694" s="210"/>
      <c r="T1694" s="210"/>
      <c r="U1694" s="210"/>
      <c r="V1694" s="210"/>
      <c r="W1694" s="210"/>
      <c r="X1694" s="210"/>
      <c r="Y1694" s="210"/>
    </row>
    <row r="1695">
      <c r="A1695" s="205" t="s">
        <v>824</v>
      </c>
      <c r="B1695" s="205" t="s">
        <v>5390</v>
      </c>
      <c r="C1695" s="280">
        <v>70.0</v>
      </c>
      <c r="D1695" s="280">
        <v>2.0</v>
      </c>
      <c r="E1695" s="280">
        <v>16.0</v>
      </c>
      <c r="F1695" s="210"/>
      <c r="G1695" s="210"/>
      <c r="H1695" s="210"/>
      <c r="I1695" s="210"/>
      <c r="J1695" s="210"/>
      <c r="K1695" s="210"/>
      <c r="L1695" s="210"/>
      <c r="M1695" s="210"/>
      <c r="N1695" s="210"/>
      <c r="O1695" s="210"/>
      <c r="P1695" s="210"/>
      <c r="Q1695" s="210"/>
      <c r="R1695" s="210"/>
      <c r="S1695" s="210"/>
      <c r="T1695" s="210"/>
      <c r="U1695" s="210"/>
      <c r="V1695" s="210"/>
      <c r="W1695" s="210"/>
      <c r="X1695" s="210"/>
      <c r="Y1695" s="210"/>
    </row>
    <row r="1696">
      <c r="A1696" s="205" t="s">
        <v>755</v>
      </c>
      <c r="B1696" s="205" t="s">
        <v>5384</v>
      </c>
      <c r="C1696" s="280">
        <v>67.0</v>
      </c>
      <c r="D1696" s="280">
        <v>2.0</v>
      </c>
      <c r="E1696" s="280">
        <v>9.0</v>
      </c>
      <c r="F1696" s="210"/>
      <c r="G1696" s="210"/>
      <c r="H1696" s="210"/>
      <c r="I1696" s="210"/>
      <c r="J1696" s="210"/>
      <c r="K1696" s="210"/>
      <c r="L1696" s="210"/>
      <c r="M1696" s="210"/>
      <c r="N1696" s="210"/>
      <c r="O1696" s="210"/>
      <c r="P1696" s="210"/>
      <c r="Q1696" s="210"/>
      <c r="R1696" s="210"/>
      <c r="S1696" s="210"/>
      <c r="T1696" s="210"/>
      <c r="U1696" s="210"/>
      <c r="V1696" s="210"/>
      <c r="W1696" s="210"/>
      <c r="X1696" s="210"/>
      <c r="Y1696" s="210"/>
    </row>
    <row r="1697">
      <c r="A1697" s="205" t="s">
        <v>851</v>
      </c>
      <c r="B1697" s="205" t="s">
        <v>5383</v>
      </c>
      <c r="C1697" s="280">
        <v>39.0</v>
      </c>
      <c r="D1697" s="280">
        <v>2.0</v>
      </c>
      <c r="E1697" s="280">
        <v>4.0</v>
      </c>
      <c r="F1697" s="210"/>
      <c r="G1697" s="210"/>
      <c r="H1697" s="210"/>
      <c r="I1697" s="210"/>
      <c r="J1697" s="210"/>
      <c r="K1697" s="210"/>
      <c r="L1697" s="210"/>
      <c r="M1697" s="210"/>
      <c r="N1697" s="210"/>
      <c r="O1697" s="210"/>
      <c r="P1697" s="210"/>
      <c r="Q1697" s="210"/>
      <c r="R1697" s="210"/>
      <c r="S1697" s="210"/>
      <c r="T1697" s="210"/>
      <c r="U1697" s="210"/>
      <c r="V1697" s="210"/>
      <c r="W1697" s="210"/>
      <c r="X1697" s="210"/>
      <c r="Y1697" s="210"/>
    </row>
    <row r="1698">
      <c r="A1698" s="205" t="s">
        <v>681</v>
      </c>
      <c r="B1698" s="205" t="s">
        <v>5383</v>
      </c>
      <c r="C1698" s="280">
        <v>18.0</v>
      </c>
      <c r="D1698" s="280">
        <v>1.0</v>
      </c>
      <c r="E1698" s="280">
        <v>2.0</v>
      </c>
      <c r="F1698" s="210"/>
      <c r="G1698" s="210"/>
      <c r="H1698" s="210"/>
      <c r="I1698" s="210"/>
      <c r="J1698" s="210"/>
      <c r="K1698" s="210"/>
      <c r="L1698" s="210"/>
      <c r="M1698" s="210"/>
      <c r="N1698" s="210"/>
      <c r="O1698" s="210"/>
      <c r="P1698" s="210"/>
      <c r="Q1698" s="210"/>
      <c r="R1698" s="210"/>
      <c r="S1698" s="210"/>
      <c r="T1698" s="210"/>
      <c r="U1698" s="210"/>
      <c r="V1698" s="210"/>
      <c r="W1698" s="210"/>
      <c r="X1698" s="210"/>
      <c r="Y1698" s="210"/>
    </row>
    <row r="1699">
      <c r="A1699" s="205" t="s">
        <v>681</v>
      </c>
      <c r="B1699" s="205" t="s">
        <v>5384</v>
      </c>
      <c r="C1699" s="280">
        <v>15.0</v>
      </c>
      <c r="D1699" s="280">
        <v>1.0</v>
      </c>
      <c r="E1699" s="280">
        <v>3.0</v>
      </c>
      <c r="F1699" s="210"/>
      <c r="G1699" s="210"/>
      <c r="H1699" s="210"/>
      <c r="I1699" s="210"/>
      <c r="J1699" s="210"/>
      <c r="K1699" s="210"/>
      <c r="L1699" s="210"/>
      <c r="M1699" s="210"/>
      <c r="N1699" s="210"/>
      <c r="O1699" s="210"/>
      <c r="P1699" s="210"/>
      <c r="Q1699" s="210"/>
      <c r="R1699" s="210"/>
      <c r="S1699" s="210"/>
      <c r="T1699" s="210"/>
      <c r="U1699" s="210"/>
      <c r="V1699" s="210"/>
      <c r="W1699" s="210"/>
      <c r="X1699" s="210"/>
      <c r="Y1699" s="210"/>
    </row>
    <row r="1700">
      <c r="A1700" s="205" t="s">
        <v>681</v>
      </c>
      <c r="B1700" s="205" t="s">
        <v>5385</v>
      </c>
      <c r="C1700" s="280">
        <v>12.0</v>
      </c>
      <c r="D1700" s="280">
        <v>1.0</v>
      </c>
      <c r="E1700" s="280">
        <v>2.0</v>
      </c>
      <c r="F1700" s="210"/>
      <c r="G1700" s="210"/>
      <c r="H1700" s="210"/>
      <c r="I1700" s="210"/>
      <c r="J1700" s="210"/>
      <c r="K1700" s="210"/>
      <c r="L1700" s="210"/>
      <c r="M1700" s="210"/>
      <c r="N1700" s="210"/>
      <c r="O1700" s="210"/>
      <c r="P1700" s="210"/>
      <c r="Q1700" s="210"/>
      <c r="R1700" s="210"/>
      <c r="S1700" s="210"/>
      <c r="T1700" s="210"/>
      <c r="U1700" s="210"/>
      <c r="V1700" s="210"/>
      <c r="W1700" s="210"/>
      <c r="X1700" s="210"/>
      <c r="Y1700" s="210"/>
    </row>
    <row r="1701">
      <c r="A1701" s="205" t="s">
        <v>681</v>
      </c>
      <c r="B1701" s="205" t="s">
        <v>5386</v>
      </c>
      <c r="C1701" s="280">
        <v>63.0</v>
      </c>
      <c r="D1701" s="280">
        <v>1.0</v>
      </c>
      <c r="E1701" s="280">
        <v>14.0</v>
      </c>
      <c r="F1701" s="210"/>
      <c r="G1701" s="210"/>
      <c r="H1701" s="210"/>
      <c r="I1701" s="210"/>
      <c r="J1701" s="210"/>
      <c r="K1701" s="210"/>
      <c r="L1701" s="210"/>
      <c r="M1701" s="210"/>
      <c r="N1701" s="210"/>
      <c r="O1701" s="210"/>
      <c r="P1701" s="210"/>
      <c r="Q1701" s="210"/>
      <c r="R1701" s="210"/>
      <c r="S1701" s="210"/>
      <c r="T1701" s="210"/>
      <c r="U1701" s="210"/>
      <c r="V1701" s="210"/>
      <c r="W1701" s="210"/>
      <c r="X1701" s="210"/>
      <c r="Y1701" s="210"/>
    </row>
    <row r="1702">
      <c r="A1702" s="205" t="s">
        <v>681</v>
      </c>
      <c r="B1702" s="205" t="s">
        <v>5387</v>
      </c>
      <c r="C1702" s="280">
        <v>36.0</v>
      </c>
      <c r="D1702" s="280">
        <v>3.0</v>
      </c>
      <c r="E1702" s="280">
        <v>8.0</v>
      </c>
      <c r="F1702" s="210"/>
      <c r="G1702" s="210"/>
      <c r="H1702" s="210"/>
      <c r="I1702" s="210"/>
      <c r="J1702" s="210"/>
      <c r="K1702" s="210"/>
      <c r="L1702" s="210"/>
      <c r="M1702" s="210"/>
      <c r="N1702" s="210"/>
      <c r="O1702" s="210"/>
      <c r="P1702" s="210"/>
      <c r="Q1702" s="210"/>
      <c r="R1702" s="210"/>
      <c r="S1702" s="210"/>
      <c r="T1702" s="210"/>
      <c r="U1702" s="210"/>
      <c r="V1702" s="210"/>
      <c r="W1702" s="210"/>
      <c r="X1702" s="210"/>
      <c r="Y1702" s="210"/>
    </row>
    <row r="1703">
      <c r="A1703" s="205" t="s">
        <v>681</v>
      </c>
      <c r="B1703" s="205" t="s">
        <v>5389</v>
      </c>
      <c r="C1703" s="280">
        <v>94.0</v>
      </c>
      <c r="D1703" s="280">
        <v>1.0</v>
      </c>
      <c r="E1703" s="280">
        <v>20.0</v>
      </c>
      <c r="F1703" s="210"/>
      <c r="G1703" s="210"/>
      <c r="H1703" s="210"/>
      <c r="I1703" s="210"/>
      <c r="J1703" s="210"/>
      <c r="K1703" s="210"/>
      <c r="L1703" s="210"/>
      <c r="M1703" s="210"/>
      <c r="N1703" s="210"/>
      <c r="O1703" s="210"/>
      <c r="P1703" s="210"/>
      <c r="Q1703" s="210"/>
      <c r="R1703" s="210"/>
      <c r="S1703" s="210"/>
      <c r="T1703" s="210"/>
      <c r="U1703" s="210"/>
      <c r="V1703" s="210"/>
      <c r="W1703" s="210"/>
      <c r="X1703" s="210"/>
      <c r="Y1703" s="210"/>
    </row>
    <row r="1704">
      <c r="A1704" s="205" t="s">
        <v>818</v>
      </c>
      <c r="B1704" s="205" t="s">
        <v>5386</v>
      </c>
      <c r="C1704" s="280">
        <v>190.0</v>
      </c>
      <c r="D1704" s="280">
        <v>1.0</v>
      </c>
      <c r="E1704" s="280">
        <v>19.0</v>
      </c>
      <c r="F1704" s="210"/>
      <c r="G1704" s="210"/>
      <c r="H1704" s="210"/>
      <c r="I1704" s="210"/>
      <c r="J1704" s="210"/>
      <c r="K1704" s="210"/>
      <c r="L1704" s="210"/>
      <c r="M1704" s="210"/>
      <c r="N1704" s="210"/>
      <c r="O1704" s="210"/>
      <c r="P1704" s="210"/>
      <c r="Q1704" s="210"/>
      <c r="R1704" s="210"/>
      <c r="S1704" s="210"/>
      <c r="T1704" s="210"/>
      <c r="U1704" s="210"/>
      <c r="V1704" s="210"/>
      <c r="W1704" s="210"/>
      <c r="X1704" s="210"/>
      <c r="Y1704" s="210"/>
    </row>
    <row r="1705">
      <c r="A1705" s="205" t="s">
        <v>640</v>
      </c>
      <c r="B1705" s="205" t="s">
        <v>5386</v>
      </c>
      <c r="C1705" s="280">
        <v>41.0</v>
      </c>
      <c r="D1705" s="280">
        <v>1.0</v>
      </c>
      <c r="E1705" s="280">
        <v>6.0</v>
      </c>
      <c r="F1705" s="210"/>
      <c r="G1705" s="210"/>
      <c r="H1705" s="210"/>
      <c r="I1705" s="210"/>
      <c r="J1705" s="210"/>
      <c r="K1705" s="210"/>
      <c r="L1705" s="210"/>
      <c r="M1705" s="210"/>
      <c r="N1705" s="210"/>
      <c r="O1705" s="210"/>
      <c r="P1705" s="210"/>
      <c r="Q1705" s="210"/>
      <c r="R1705" s="210"/>
      <c r="S1705" s="210"/>
      <c r="T1705" s="210"/>
      <c r="U1705" s="210"/>
      <c r="V1705" s="210"/>
      <c r="W1705" s="210"/>
      <c r="X1705" s="210"/>
      <c r="Y1705" s="210"/>
    </row>
    <row r="1706">
      <c r="A1706" s="205" t="s">
        <v>649</v>
      </c>
      <c r="B1706" s="205" t="s">
        <v>5384</v>
      </c>
      <c r="C1706" s="280">
        <v>15.0</v>
      </c>
      <c r="D1706" s="280">
        <v>1.0</v>
      </c>
      <c r="E1706" s="280">
        <v>2.0</v>
      </c>
      <c r="F1706" s="210"/>
      <c r="G1706" s="210"/>
      <c r="H1706" s="210"/>
      <c r="I1706" s="210"/>
      <c r="J1706" s="210"/>
      <c r="K1706" s="210"/>
      <c r="L1706" s="210"/>
      <c r="M1706" s="210"/>
      <c r="N1706" s="210"/>
      <c r="O1706" s="210"/>
      <c r="P1706" s="210"/>
      <c r="Q1706" s="210"/>
      <c r="R1706" s="210"/>
      <c r="S1706" s="210"/>
      <c r="T1706" s="210"/>
      <c r="U1706" s="210"/>
      <c r="V1706" s="210"/>
      <c r="W1706" s="210"/>
      <c r="X1706" s="210"/>
      <c r="Y1706" s="210"/>
    </row>
    <row r="1707">
      <c r="A1707" s="205" t="s">
        <v>649</v>
      </c>
      <c r="B1707" s="205" t="s">
        <v>5385</v>
      </c>
      <c r="C1707" s="280">
        <v>35.0</v>
      </c>
      <c r="D1707" s="280">
        <v>2.0</v>
      </c>
      <c r="E1707" s="280">
        <v>4.0</v>
      </c>
      <c r="F1707" s="210"/>
      <c r="G1707" s="210"/>
      <c r="H1707" s="210"/>
      <c r="I1707" s="210"/>
      <c r="J1707" s="210"/>
      <c r="K1707" s="210"/>
      <c r="L1707" s="210"/>
      <c r="M1707" s="210"/>
      <c r="N1707" s="210"/>
      <c r="O1707" s="210"/>
      <c r="P1707" s="210"/>
      <c r="Q1707" s="210"/>
      <c r="R1707" s="210"/>
      <c r="S1707" s="210"/>
      <c r="T1707" s="210"/>
      <c r="U1707" s="210"/>
      <c r="V1707" s="210"/>
      <c r="W1707" s="210"/>
      <c r="X1707" s="210"/>
      <c r="Y1707" s="210"/>
    </row>
    <row r="1708">
      <c r="A1708" s="205" t="s">
        <v>649</v>
      </c>
      <c r="B1708" s="205" t="s">
        <v>5386</v>
      </c>
      <c r="C1708" s="280">
        <v>4.0</v>
      </c>
      <c r="D1708" s="280">
        <v>1.0</v>
      </c>
      <c r="E1708" s="280">
        <v>1.0</v>
      </c>
      <c r="F1708" s="210"/>
      <c r="G1708" s="210"/>
      <c r="H1708" s="210"/>
      <c r="I1708" s="210"/>
      <c r="J1708" s="210"/>
      <c r="K1708" s="210"/>
      <c r="L1708" s="210"/>
      <c r="M1708" s="210"/>
      <c r="N1708" s="210"/>
      <c r="O1708" s="210"/>
      <c r="P1708" s="210"/>
      <c r="Q1708" s="210"/>
      <c r="R1708" s="210"/>
      <c r="S1708" s="210"/>
      <c r="T1708" s="210"/>
      <c r="U1708" s="210"/>
      <c r="V1708" s="210"/>
      <c r="W1708" s="210"/>
      <c r="X1708" s="210"/>
      <c r="Y1708" s="210"/>
    </row>
    <row r="1709">
      <c r="A1709" s="205" t="s">
        <v>649</v>
      </c>
      <c r="B1709" s="205" t="s">
        <v>5387</v>
      </c>
      <c r="C1709" s="280">
        <v>4.0</v>
      </c>
      <c r="D1709" s="280">
        <v>1.0</v>
      </c>
      <c r="E1709" s="280">
        <v>1.0</v>
      </c>
      <c r="F1709" s="210"/>
      <c r="G1709" s="210"/>
      <c r="H1709" s="210"/>
      <c r="I1709" s="210"/>
      <c r="J1709" s="210"/>
      <c r="K1709" s="210"/>
      <c r="L1709" s="210"/>
      <c r="M1709" s="210"/>
      <c r="N1709" s="210"/>
      <c r="O1709" s="210"/>
      <c r="P1709" s="210"/>
      <c r="Q1709" s="210"/>
      <c r="R1709" s="210"/>
      <c r="S1709" s="210"/>
      <c r="T1709" s="210"/>
      <c r="U1709" s="210"/>
      <c r="V1709" s="210"/>
      <c r="W1709" s="210"/>
      <c r="X1709" s="210"/>
      <c r="Y1709" s="210"/>
    </row>
    <row r="1710">
      <c r="A1710" s="205" t="s">
        <v>145</v>
      </c>
      <c r="B1710" s="205" t="s">
        <v>5387</v>
      </c>
      <c r="C1710" s="280">
        <v>1.0</v>
      </c>
      <c r="D1710" s="280">
        <v>1.0</v>
      </c>
      <c r="E1710" s="280">
        <v>0.0</v>
      </c>
      <c r="F1710" s="210"/>
      <c r="G1710" s="210"/>
      <c r="H1710" s="210"/>
      <c r="I1710" s="210"/>
      <c r="J1710" s="210"/>
      <c r="K1710" s="210"/>
      <c r="L1710" s="210"/>
      <c r="M1710" s="210"/>
      <c r="N1710" s="210"/>
      <c r="O1710" s="210"/>
      <c r="P1710" s="210"/>
      <c r="Q1710" s="210"/>
      <c r="R1710" s="210"/>
      <c r="S1710" s="210"/>
      <c r="T1710" s="210"/>
      <c r="U1710" s="210"/>
      <c r="V1710" s="210"/>
      <c r="W1710" s="210"/>
      <c r="X1710" s="210"/>
      <c r="Y1710" s="210"/>
    </row>
    <row r="1711">
      <c r="A1711" s="205" t="s">
        <v>145</v>
      </c>
      <c r="B1711" s="205" t="s">
        <v>5388</v>
      </c>
      <c r="C1711" s="280">
        <v>3.0</v>
      </c>
      <c r="D1711" s="280">
        <v>1.0</v>
      </c>
      <c r="E1711" s="280">
        <v>0.0</v>
      </c>
      <c r="F1711" s="210"/>
      <c r="G1711" s="210"/>
      <c r="H1711" s="210"/>
      <c r="I1711" s="210"/>
      <c r="J1711" s="210"/>
      <c r="K1711" s="210"/>
      <c r="L1711" s="210"/>
      <c r="M1711" s="210"/>
      <c r="N1711" s="210"/>
      <c r="O1711" s="210"/>
      <c r="P1711" s="210"/>
      <c r="Q1711" s="210"/>
      <c r="R1711" s="210"/>
      <c r="S1711" s="210"/>
      <c r="T1711" s="210"/>
      <c r="U1711" s="210"/>
      <c r="V1711" s="210"/>
      <c r="W1711" s="210"/>
      <c r="X1711" s="210"/>
      <c r="Y1711" s="210"/>
    </row>
    <row r="1712">
      <c r="A1712" s="205" t="s">
        <v>145</v>
      </c>
      <c r="B1712" s="205" t="s">
        <v>5389</v>
      </c>
      <c r="C1712" s="280">
        <v>5.0</v>
      </c>
      <c r="D1712" s="280">
        <v>1.0</v>
      </c>
      <c r="E1712" s="280">
        <v>1.0</v>
      </c>
      <c r="F1712" s="210"/>
      <c r="G1712" s="210"/>
      <c r="H1712" s="210"/>
      <c r="I1712" s="210"/>
      <c r="J1712" s="210"/>
      <c r="K1712" s="210"/>
      <c r="L1712" s="210"/>
      <c r="M1712" s="210"/>
      <c r="N1712" s="210"/>
      <c r="O1712" s="210"/>
      <c r="P1712" s="210"/>
      <c r="Q1712" s="210"/>
      <c r="R1712" s="210"/>
      <c r="S1712" s="210"/>
      <c r="T1712" s="210"/>
      <c r="U1712" s="210"/>
      <c r="V1712" s="210"/>
      <c r="W1712" s="210"/>
      <c r="X1712" s="210"/>
      <c r="Y1712" s="210"/>
    </row>
    <row r="1713">
      <c r="A1713" s="205" t="s">
        <v>145</v>
      </c>
      <c r="B1713" s="205" t="s">
        <v>5390</v>
      </c>
      <c r="C1713" s="280">
        <v>10.0</v>
      </c>
      <c r="D1713" s="280">
        <v>1.0</v>
      </c>
      <c r="E1713" s="280">
        <v>4.0</v>
      </c>
      <c r="F1713" s="210"/>
      <c r="G1713" s="210"/>
      <c r="H1713" s="210"/>
      <c r="I1713" s="210"/>
      <c r="J1713" s="210"/>
      <c r="K1713" s="210"/>
      <c r="L1713" s="210"/>
      <c r="M1713" s="210"/>
      <c r="N1713" s="210"/>
      <c r="O1713" s="210"/>
      <c r="P1713" s="210"/>
      <c r="Q1713" s="210"/>
      <c r="R1713" s="210"/>
      <c r="S1713" s="210"/>
      <c r="T1713" s="210"/>
      <c r="U1713" s="210"/>
      <c r="V1713" s="210"/>
      <c r="W1713" s="210"/>
      <c r="X1713" s="210"/>
      <c r="Y1713" s="210"/>
    </row>
    <row r="1714">
      <c r="A1714" s="205" t="s">
        <v>418</v>
      </c>
      <c r="B1714" s="205" t="s">
        <v>5384</v>
      </c>
      <c r="C1714" s="280">
        <v>43.0</v>
      </c>
      <c r="D1714" s="280">
        <v>2.0</v>
      </c>
      <c r="E1714" s="280">
        <v>9.0</v>
      </c>
      <c r="F1714" s="210"/>
      <c r="G1714" s="210"/>
      <c r="H1714" s="210"/>
      <c r="I1714" s="210"/>
      <c r="J1714" s="210"/>
      <c r="K1714" s="210"/>
      <c r="L1714" s="210"/>
      <c r="M1714" s="210"/>
      <c r="N1714" s="210"/>
      <c r="O1714" s="210"/>
      <c r="P1714" s="210"/>
      <c r="Q1714" s="210"/>
      <c r="R1714" s="210"/>
      <c r="S1714" s="210"/>
      <c r="T1714" s="210"/>
      <c r="U1714" s="210"/>
      <c r="V1714" s="210"/>
      <c r="W1714" s="210"/>
      <c r="X1714" s="210"/>
      <c r="Y1714" s="210"/>
    </row>
    <row r="1715">
      <c r="A1715" s="205" t="s">
        <v>418</v>
      </c>
      <c r="B1715" s="205" t="s">
        <v>5386</v>
      </c>
      <c r="C1715" s="280">
        <v>18.0</v>
      </c>
      <c r="D1715" s="280">
        <v>1.0</v>
      </c>
      <c r="E1715" s="280">
        <v>3.0</v>
      </c>
      <c r="F1715" s="210"/>
      <c r="G1715" s="210"/>
      <c r="H1715" s="210"/>
      <c r="I1715" s="210"/>
      <c r="J1715" s="210"/>
      <c r="K1715" s="210"/>
      <c r="L1715" s="210"/>
      <c r="M1715" s="210"/>
      <c r="N1715" s="210"/>
      <c r="O1715" s="210"/>
      <c r="P1715" s="210"/>
      <c r="Q1715" s="210"/>
      <c r="R1715" s="210"/>
      <c r="S1715" s="210"/>
      <c r="T1715" s="210"/>
      <c r="U1715" s="210"/>
      <c r="V1715" s="210"/>
      <c r="W1715" s="210"/>
      <c r="X1715" s="210"/>
      <c r="Y1715" s="210"/>
    </row>
    <row r="1716">
      <c r="A1716" s="205" t="s">
        <v>660</v>
      </c>
      <c r="B1716" s="205" t="s">
        <v>5383</v>
      </c>
      <c r="C1716" s="280">
        <v>14.0</v>
      </c>
      <c r="D1716" s="280">
        <v>2.0</v>
      </c>
      <c r="E1716" s="280">
        <v>4.0</v>
      </c>
      <c r="F1716" s="210"/>
      <c r="G1716" s="210"/>
      <c r="H1716" s="210"/>
      <c r="I1716" s="210"/>
      <c r="J1716" s="210"/>
      <c r="K1716" s="210"/>
      <c r="L1716" s="210"/>
      <c r="M1716" s="210"/>
      <c r="N1716" s="210"/>
      <c r="O1716" s="210"/>
      <c r="P1716" s="210"/>
      <c r="Q1716" s="210"/>
      <c r="R1716" s="210"/>
      <c r="S1716" s="210"/>
      <c r="T1716" s="210"/>
      <c r="U1716" s="210"/>
      <c r="V1716" s="210"/>
      <c r="W1716" s="210"/>
      <c r="X1716" s="210"/>
      <c r="Y1716" s="210"/>
    </row>
    <row r="1717">
      <c r="A1717" s="205" t="s">
        <v>660</v>
      </c>
      <c r="B1717" s="205" t="s">
        <v>5384</v>
      </c>
      <c r="C1717" s="280">
        <v>81.0</v>
      </c>
      <c r="D1717" s="280">
        <v>3.0</v>
      </c>
      <c r="E1717" s="280">
        <v>15.0</v>
      </c>
      <c r="F1717" s="210"/>
      <c r="G1717" s="210"/>
      <c r="H1717" s="210"/>
      <c r="I1717" s="210"/>
      <c r="J1717" s="210"/>
      <c r="K1717" s="210"/>
      <c r="L1717" s="210"/>
      <c r="M1717" s="210"/>
      <c r="N1717" s="210"/>
      <c r="O1717" s="210"/>
      <c r="P1717" s="210"/>
      <c r="Q1717" s="210"/>
      <c r="R1717" s="210"/>
      <c r="S1717" s="210"/>
      <c r="T1717" s="210"/>
      <c r="U1717" s="210"/>
      <c r="V1717" s="210"/>
      <c r="W1717" s="210"/>
      <c r="X1717" s="210"/>
      <c r="Y1717" s="210"/>
    </row>
    <row r="1718">
      <c r="A1718" s="205" t="s">
        <v>660</v>
      </c>
      <c r="B1718" s="205" t="s">
        <v>5385</v>
      </c>
      <c r="C1718" s="280">
        <v>75.0</v>
      </c>
      <c r="D1718" s="280">
        <v>2.0</v>
      </c>
      <c r="E1718" s="280">
        <v>6.0</v>
      </c>
      <c r="F1718" s="210"/>
      <c r="G1718" s="210"/>
      <c r="H1718" s="210"/>
      <c r="I1718" s="210"/>
      <c r="J1718" s="210"/>
      <c r="K1718" s="210"/>
      <c r="L1718" s="210"/>
      <c r="M1718" s="210"/>
      <c r="N1718" s="210"/>
      <c r="O1718" s="210"/>
      <c r="P1718" s="210"/>
      <c r="Q1718" s="210"/>
      <c r="R1718" s="210"/>
      <c r="S1718" s="210"/>
      <c r="T1718" s="210"/>
      <c r="U1718" s="210"/>
      <c r="V1718" s="210"/>
      <c r="W1718" s="210"/>
      <c r="X1718" s="210"/>
      <c r="Y1718" s="210"/>
    </row>
    <row r="1719">
      <c r="A1719" s="205" t="s">
        <v>660</v>
      </c>
      <c r="B1719" s="205" t="s">
        <v>5386</v>
      </c>
      <c r="C1719" s="280">
        <v>61.0</v>
      </c>
      <c r="D1719" s="280">
        <v>4.0</v>
      </c>
      <c r="E1719" s="280">
        <v>14.0</v>
      </c>
      <c r="F1719" s="210"/>
      <c r="G1719" s="210"/>
      <c r="H1719" s="210"/>
      <c r="I1719" s="210"/>
      <c r="J1719" s="210"/>
      <c r="K1719" s="210"/>
      <c r="L1719" s="210"/>
      <c r="M1719" s="210"/>
      <c r="N1719" s="210"/>
      <c r="O1719" s="210"/>
      <c r="P1719" s="210"/>
      <c r="Q1719" s="210"/>
      <c r="R1719" s="210"/>
      <c r="S1719" s="210"/>
      <c r="T1719" s="210"/>
      <c r="U1719" s="210"/>
      <c r="V1719" s="210"/>
      <c r="W1719" s="210"/>
      <c r="X1719" s="210"/>
      <c r="Y1719" s="210"/>
    </row>
    <row r="1720">
      <c r="A1720" s="205" t="s">
        <v>660</v>
      </c>
      <c r="B1720" s="205" t="s">
        <v>5387</v>
      </c>
      <c r="C1720" s="280">
        <v>67.0</v>
      </c>
      <c r="D1720" s="280">
        <v>4.0</v>
      </c>
      <c r="E1720" s="280">
        <v>18.0</v>
      </c>
      <c r="F1720" s="210"/>
      <c r="G1720" s="210"/>
      <c r="H1720" s="210"/>
      <c r="I1720" s="210"/>
      <c r="J1720" s="210"/>
      <c r="K1720" s="210"/>
      <c r="L1720" s="210"/>
      <c r="M1720" s="210"/>
      <c r="N1720" s="210"/>
      <c r="O1720" s="210"/>
      <c r="P1720" s="210"/>
      <c r="Q1720" s="210"/>
      <c r="R1720" s="210"/>
      <c r="S1720" s="210"/>
      <c r="T1720" s="210"/>
      <c r="U1720" s="210"/>
      <c r="V1720" s="210"/>
      <c r="W1720" s="210"/>
      <c r="X1720" s="210"/>
      <c r="Y1720" s="210"/>
    </row>
    <row r="1721">
      <c r="A1721" s="205" t="s">
        <v>660</v>
      </c>
      <c r="B1721" s="205" t="s">
        <v>5388</v>
      </c>
      <c r="C1721" s="280">
        <v>168.0</v>
      </c>
      <c r="D1721" s="280">
        <v>5.0</v>
      </c>
      <c r="E1721" s="280">
        <v>33.0</v>
      </c>
      <c r="F1721" s="210"/>
      <c r="G1721" s="210"/>
      <c r="H1721" s="210"/>
      <c r="I1721" s="210"/>
      <c r="J1721" s="210"/>
      <c r="K1721" s="210"/>
      <c r="L1721" s="210"/>
      <c r="M1721" s="210"/>
      <c r="N1721" s="210"/>
      <c r="O1721" s="210"/>
      <c r="P1721" s="210"/>
      <c r="Q1721" s="210"/>
      <c r="R1721" s="210"/>
      <c r="S1721" s="210"/>
      <c r="T1721" s="210"/>
      <c r="U1721" s="210"/>
      <c r="V1721" s="210"/>
      <c r="W1721" s="210"/>
      <c r="X1721" s="210"/>
      <c r="Y1721" s="210"/>
    </row>
    <row r="1722">
      <c r="A1722" s="205" t="s">
        <v>660</v>
      </c>
      <c r="B1722" s="205" t="s">
        <v>5391</v>
      </c>
      <c r="C1722" s="280">
        <v>14.0</v>
      </c>
      <c r="D1722" s="280">
        <v>1.0</v>
      </c>
      <c r="E1722" s="280">
        <v>2.0</v>
      </c>
      <c r="F1722" s="210"/>
      <c r="G1722" s="210"/>
      <c r="H1722" s="210"/>
      <c r="I1722" s="210"/>
      <c r="J1722" s="210"/>
      <c r="K1722" s="210"/>
      <c r="L1722" s="210"/>
      <c r="M1722" s="210"/>
      <c r="N1722" s="210"/>
      <c r="O1722" s="210"/>
      <c r="P1722" s="210"/>
      <c r="Q1722" s="210"/>
      <c r="R1722" s="210"/>
      <c r="S1722" s="210"/>
      <c r="T1722" s="210"/>
      <c r="U1722" s="210"/>
      <c r="V1722" s="210"/>
      <c r="W1722" s="210"/>
      <c r="X1722" s="210"/>
      <c r="Y1722" s="210"/>
    </row>
    <row r="1723">
      <c r="A1723" s="205" t="s">
        <v>660</v>
      </c>
      <c r="B1723" s="205" t="s">
        <v>5392</v>
      </c>
      <c r="C1723" s="280">
        <v>54.0</v>
      </c>
      <c r="D1723" s="280">
        <v>2.0</v>
      </c>
      <c r="E1723" s="280">
        <v>10.0</v>
      </c>
      <c r="F1723" s="210"/>
      <c r="G1723" s="210"/>
      <c r="H1723" s="210"/>
      <c r="I1723" s="210"/>
      <c r="J1723" s="210"/>
      <c r="K1723" s="210"/>
      <c r="L1723" s="210"/>
      <c r="M1723" s="210"/>
      <c r="N1723" s="210"/>
      <c r="O1723" s="210"/>
      <c r="P1723" s="210"/>
      <c r="Q1723" s="210"/>
      <c r="R1723" s="210"/>
      <c r="S1723" s="210"/>
      <c r="T1723" s="210"/>
      <c r="U1723" s="210"/>
      <c r="V1723" s="210"/>
      <c r="W1723" s="210"/>
      <c r="X1723" s="210"/>
      <c r="Y1723" s="210"/>
    </row>
    <row r="1724">
      <c r="A1724" s="205" t="s">
        <v>660</v>
      </c>
      <c r="B1724" s="205" t="s">
        <v>5389</v>
      </c>
      <c r="C1724" s="280">
        <v>75.0</v>
      </c>
      <c r="D1724" s="280">
        <v>3.0</v>
      </c>
      <c r="E1724" s="280">
        <v>18.0</v>
      </c>
      <c r="F1724" s="210"/>
      <c r="G1724" s="210"/>
      <c r="H1724" s="210"/>
      <c r="I1724" s="210"/>
      <c r="J1724" s="210"/>
      <c r="K1724" s="210"/>
      <c r="L1724" s="210"/>
      <c r="M1724" s="210"/>
      <c r="N1724" s="210"/>
      <c r="O1724" s="210"/>
      <c r="P1724" s="210"/>
      <c r="Q1724" s="210"/>
      <c r="R1724" s="210"/>
      <c r="S1724" s="210"/>
      <c r="T1724" s="210"/>
      <c r="U1724" s="210"/>
      <c r="V1724" s="210"/>
      <c r="W1724" s="210"/>
      <c r="X1724" s="210"/>
      <c r="Y1724" s="210"/>
    </row>
    <row r="1725">
      <c r="A1725" s="205" t="s">
        <v>779</v>
      </c>
      <c r="B1725" s="205" t="s">
        <v>5384</v>
      </c>
      <c r="C1725" s="280">
        <v>49.0</v>
      </c>
      <c r="D1725" s="280">
        <v>2.0</v>
      </c>
      <c r="E1725" s="280">
        <v>9.0</v>
      </c>
      <c r="F1725" s="210"/>
      <c r="G1725" s="210"/>
      <c r="H1725" s="210"/>
      <c r="I1725" s="210"/>
      <c r="J1725" s="210"/>
      <c r="K1725" s="210"/>
      <c r="L1725" s="210"/>
      <c r="M1725" s="210"/>
      <c r="N1725" s="210"/>
      <c r="O1725" s="210"/>
      <c r="P1725" s="210"/>
      <c r="Q1725" s="210"/>
      <c r="R1725" s="210"/>
      <c r="S1725" s="210"/>
      <c r="T1725" s="210"/>
      <c r="U1725" s="210"/>
      <c r="V1725" s="210"/>
      <c r="W1725" s="210"/>
      <c r="X1725" s="210"/>
      <c r="Y1725" s="210"/>
    </row>
    <row r="1726">
      <c r="A1726" s="205" t="s">
        <v>779</v>
      </c>
      <c r="B1726" s="205" t="s">
        <v>5385</v>
      </c>
      <c r="C1726" s="280">
        <v>21.0</v>
      </c>
      <c r="D1726" s="280">
        <v>1.0</v>
      </c>
      <c r="E1726" s="280">
        <v>3.0</v>
      </c>
      <c r="F1726" s="210"/>
      <c r="G1726" s="210"/>
      <c r="H1726" s="210"/>
      <c r="I1726" s="210"/>
      <c r="J1726" s="210"/>
      <c r="K1726" s="210"/>
      <c r="L1726" s="210"/>
      <c r="M1726" s="210"/>
      <c r="N1726" s="210"/>
      <c r="O1726" s="210"/>
      <c r="P1726" s="210"/>
      <c r="Q1726" s="210"/>
      <c r="R1726" s="210"/>
      <c r="S1726" s="210"/>
      <c r="T1726" s="210"/>
      <c r="U1726" s="210"/>
      <c r="V1726" s="210"/>
      <c r="W1726" s="210"/>
      <c r="X1726" s="210"/>
      <c r="Y1726" s="210"/>
    </row>
    <row r="1727">
      <c r="A1727" s="205" t="s">
        <v>625</v>
      </c>
      <c r="B1727" s="205" t="s">
        <v>5383</v>
      </c>
      <c r="C1727" s="280">
        <v>4.0</v>
      </c>
      <c r="D1727" s="280">
        <v>1.0</v>
      </c>
      <c r="E1727" s="280">
        <v>0.0</v>
      </c>
      <c r="F1727" s="210"/>
      <c r="G1727" s="210"/>
      <c r="H1727" s="210"/>
      <c r="I1727" s="210"/>
      <c r="J1727" s="210"/>
      <c r="K1727" s="210"/>
      <c r="L1727" s="210"/>
      <c r="M1727" s="210"/>
      <c r="N1727" s="210"/>
      <c r="O1727" s="210"/>
      <c r="P1727" s="210"/>
      <c r="Q1727" s="210"/>
      <c r="R1727" s="210"/>
      <c r="S1727" s="210"/>
      <c r="T1727" s="210"/>
      <c r="U1727" s="210"/>
      <c r="V1727" s="210"/>
      <c r="W1727" s="210"/>
      <c r="X1727" s="210"/>
      <c r="Y1727" s="210"/>
    </row>
    <row r="1728">
      <c r="A1728" s="205" t="s">
        <v>625</v>
      </c>
      <c r="B1728" s="205" t="s">
        <v>5384</v>
      </c>
      <c r="C1728" s="280">
        <v>18.0</v>
      </c>
      <c r="D1728" s="280">
        <v>1.0</v>
      </c>
      <c r="E1728" s="280">
        <v>4.0</v>
      </c>
      <c r="F1728" s="210"/>
      <c r="G1728" s="210"/>
      <c r="H1728" s="210"/>
      <c r="I1728" s="210"/>
      <c r="J1728" s="210"/>
      <c r="K1728" s="210"/>
      <c r="L1728" s="210"/>
      <c r="M1728" s="210"/>
      <c r="N1728" s="210"/>
      <c r="O1728" s="210"/>
      <c r="P1728" s="210"/>
      <c r="Q1728" s="210"/>
      <c r="R1728" s="210"/>
      <c r="S1728" s="210"/>
      <c r="T1728" s="210"/>
      <c r="U1728" s="210"/>
      <c r="V1728" s="210"/>
      <c r="W1728" s="210"/>
      <c r="X1728" s="210"/>
      <c r="Y1728" s="210"/>
    </row>
    <row r="1729">
      <c r="A1729" s="205" t="s">
        <v>625</v>
      </c>
      <c r="B1729" s="205" t="s">
        <v>5386</v>
      </c>
      <c r="C1729" s="280">
        <v>144.0</v>
      </c>
      <c r="D1729" s="280">
        <v>1.0</v>
      </c>
      <c r="E1729" s="280">
        <v>28.0</v>
      </c>
      <c r="F1729" s="210"/>
      <c r="G1729" s="210"/>
      <c r="H1729" s="210"/>
      <c r="I1729" s="210"/>
      <c r="J1729" s="210"/>
      <c r="K1729" s="210"/>
      <c r="L1729" s="210"/>
      <c r="M1729" s="210"/>
      <c r="N1729" s="210"/>
      <c r="O1729" s="210"/>
      <c r="P1729" s="210"/>
      <c r="Q1729" s="210"/>
      <c r="R1729" s="210"/>
      <c r="S1729" s="210"/>
      <c r="T1729" s="210"/>
      <c r="U1729" s="210"/>
      <c r="V1729" s="210"/>
      <c r="W1729" s="210"/>
      <c r="X1729" s="210"/>
      <c r="Y1729" s="210"/>
    </row>
    <row r="1730">
      <c r="A1730" s="205" t="s">
        <v>324</v>
      </c>
      <c r="B1730" s="205" t="s">
        <v>5384</v>
      </c>
      <c r="C1730" s="280">
        <v>30.0</v>
      </c>
      <c r="D1730" s="280">
        <v>1.0</v>
      </c>
      <c r="E1730" s="280">
        <v>4.0</v>
      </c>
      <c r="F1730" s="210"/>
      <c r="G1730" s="210"/>
      <c r="H1730" s="210"/>
      <c r="I1730" s="210"/>
      <c r="J1730" s="210"/>
      <c r="K1730" s="210"/>
      <c r="L1730" s="210"/>
      <c r="M1730" s="210"/>
      <c r="N1730" s="210"/>
      <c r="O1730" s="210"/>
      <c r="P1730" s="210"/>
      <c r="Q1730" s="210"/>
      <c r="R1730" s="210"/>
      <c r="S1730" s="210"/>
      <c r="T1730" s="210"/>
      <c r="U1730" s="210"/>
      <c r="V1730" s="210"/>
      <c r="W1730" s="210"/>
      <c r="X1730" s="210"/>
      <c r="Y1730" s="210"/>
    </row>
    <row r="1731">
      <c r="A1731" s="205" t="s">
        <v>444</v>
      </c>
      <c r="B1731" s="205" t="s">
        <v>5383</v>
      </c>
      <c r="C1731" s="280">
        <v>66.0</v>
      </c>
      <c r="D1731" s="280">
        <v>2.0</v>
      </c>
      <c r="E1731" s="280">
        <v>8.0</v>
      </c>
      <c r="F1731" s="210"/>
      <c r="G1731" s="210"/>
      <c r="H1731" s="210"/>
      <c r="I1731" s="210"/>
      <c r="J1731" s="210"/>
      <c r="K1731" s="210"/>
      <c r="L1731" s="210"/>
      <c r="M1731" s="210"/>
      <c r="N1731" s="210"/>
      <c r="O1731" s="210"/>
      <c r="P1731" s="210"/>
      <c r="Q1731" s="210"/>
      <c r="R1731" s="210"/>
      <c r="S1731" s="210"/>
      <c r="T1731" s="210"/>
      <c r="U1731" s="210"/>
      <c r="V1731" s="210"/>
      <c r="W1731" s="210"/>
      <c r="X1731" s="210"/>
      <c r="Y1731" s="210"/>
    </row>
    <row r="1732">
      <c r="A1732" s="205" t="s">
        <v>444</v>
      </c>
      <c r="B1732" s="205" t="s">
        <v>5384</v>
      </c>
      <c r="C1732" s="280">
        <v>17.0</v>
      </c>
      <c r="D1732" s="280">
        <v>3.0</v>
      </c>
      <c r="E1732" s="280">
        <v>5.0</v>
      </c>
      <c r="F1732" s="210"/>
      <c r="G1732" s="210"/>
      <c r="H1732" s="210"/>
      <c r="I1732" s="210"/>
      <c r="J1732" s="210"/>
      <c r="K1732" s="210"/>
      <c r="L1732" s="210"/>
      <c r="M1732" s="210"/>
      <c r="N1732" s="210"/>
      <c r="O1732" s="210"/>
      <c r="P1732" s="210"/>
      <c r="Q1732" s="210"/>
      <c r="R1732" s="210"/>
      <c r="S1732" s="210"/>
      <c r="T1732" s="210"/>
      <c r="U1732" s="210"/>
      <c r="V1732" s="210"/>
      <c r="W1732" s="210"/>
      <c r="X1732" s="210"/>
      <c r="Y1732" s="210"/>
    </row>
    <row r="1733">
      <c r="A1733" s="205" t="s">
        <v>444</v>
      </c>
      <c r="B1733" s="205" t="s">
        <v>5386</v>
      </c>
      <c r="C1733" s="280">
        <v>53.0</v>
      </c>
      <c r="D1733" s="280">
        <v>2.0</v>
      </c>
      <c r="E1733" s="280">
        <v>9.0</v>
      </c>
      <c r="F1733" s="210"/>
      <c r="G1733" s="210"/>
      <c r="H1733" s="210"/>
      <c r="I1733" s="210"/>
      <c r="J1733" s="210"/>
      <c r="K1733" s="210"/>
      <c r="L1733" s="210"/>
      <c r="M1733" s="210"/>
      <c r="N1733" s="210"/>
      <c r="O1733" s="210"/>
      <c r="P1733" s="210"/>
      <c r="Q1733" s="210"/>
      <c r="R1733" s="210"/>
      <c r="S1733" s="210"/>
      <c r="T1733" s="210"/>
      <c r="U1733" s="210"/>
      <c r="V1733" s="210"/>
      <c r="W1733" s="210"/>
      <c r="X1733" s="210"/>
      <c r="Y1733" s="210"/>
    </row>
    <row r="1734">
      <c r="A1734" s="205" t="s">
        <v>444</v>
      </c>
      <c r="B1734" s="205" t="s">
        <v>5387</v>
      </c>
      <c r="C1734" s="280">
        <v>54.0</v>
      </c>
      <c r="D1734" s="280">
        <v>4.0</v>
      </c>
      <c r="E1734" s="280">
        <v>13.0</v>
      </c>
      <c r="F1734" s="210"/>
      <c r="G1734" s="210"/>
      <c r="H1734" s="210"/>
      <c r="I1734" s="210"/>
      <c r="J1734" s="210"/>
      <c r="K1734" s="210"/>
      <c r="L1734" s="210"/>
      <c r="M1734" s="210"/>
      <c r="N1734" s="210"/>
      <c r="O1734" s="210"/>
      <c r="P1734" s="210"/>
      <c r="Q1734" s="210"/>
      <c r="R1734" s="210"/>
      <c r="S1734" s="210"/>
      <c r="T1734" s="210"/>
      <c r="U1734" s="210"/>
      <c r="V1734" s="210"/>
      <c r="W1734" s="210"/>
      <c r="X1734" s="210"/>
      <c r="Y1734" s="210"/>
    </row>
    <row r="1735">
      <c r="A1735" s="205" t="s">
        <v>444</v>
      </c>
      <c r="B1735" s="205" t="s">
        <v>5388</v>
      </c>
      <c r="C1735" s="280">
        <v>84.0</v>
      </c>
      <c r="D1735" s="280">
        <v>1.0</v>
      </c>
      <c r="E1735" s="280">
        <v>15.0</v>
      </c>
      <c r="F1735" s="210"/>
      <c r="G1735" s="210"/>
      <c r="H1735" s="210"/>
      <c r="I1735" s="210"/>
      <c r="J1735" s="210"/>
      <c r="K1735" s="210"/>
      <c r="L1735" s="210"/>
      <c r="M1735" s="210"/>
      <c r="N1735" s="210"/>
      <c r="O1735" s="210"/>
      <c r="P1735" s="210"/>
      <c r="Q1735" s="210"/>
      <c r="R1735" s="210"/>
      <c r="S1735" s="210"/>
      <c r="T1735" s="210"/>
      <c r="U1735" s="210"/>
      <c r="V1735" s="210"/>
      <c r="W1735" s="210"/>
      <c r="X1735" s="210"/>
      <c r="Y1735" s="210"/>
    </row>
    <row r="1736">
      <c r="A1736" s="205" t="s">
        <v>444</v>
      </c>
      <c r="B1736" s="205" t="s">
        <v>5391</v>
      </c>
      <c r="C1736" s="280">
        <v>139.0</v>
      </c>
      <c r="D1736" s="280">
        <v>6.0</v>
      </c>
      <c r="E1736" s="280">
        <v>25.0</v>
      </c>
      <c r="F1736" s="210"/>
      <c r="G1736" s="210"/>
      <c r="H1736" s="210"/>
      <c r="I1736" s="210"/>
      <c r="J1736" s="210"/>
      <c r="K1736" s="210"/>
      <c r="L1736" s="210"/>
      <c r="M1736" s="210"/>
      <c r="N1736" s="210"/>
      <c r="O1736" s="210"/>
      <c r="P1736" s="210"/>
      <c r="Q1736" s="210"/>
      <c r="R1736" s="210"/>
      <c r="S1736" s="210"/>
      <c r="T1736" s="210"/>
      <c r="U1736" s="210"/>
      <c r="V1736" s="210"/>
      <c r="W1736" s="210"/>
      <c r="X1736" s="210"/>
      <c r="Y1736" s="210"/>
    </row>
    <row r="1737">
      <c r="A1737" s="205" t="s">
        <v>444</v>
      </c>
      <c r="B1737" s="205" t="s">
        <v>5392</v>
      </c>
      <c r="C1737" s="280">
        <v>19.0</v>
      </c>
      <c r="D1737" s="280">
        <v>2.0</v>
      </c>
      <c r="E1737" s="280">
        <v>3.0</v>
      </c>
      <c r="F1737" s="210"/>
      <c r="G1737" s="210"/>
      <c r="H1737" s="210"/>
      <c r="I1737" s="210"/>
      <c r="J1737" s="210"/>
      <c r="K1737" s="210"/>
      <c r="L1737" s="210"/>
      <c r="M1737" s="210"/>
      <c r="N1737" s="210"/>
      <c r="O1737" s="210"/>
      <c r="P1737" s="210"/>
      <c r="Q1737" s="210"/>
      <c r="R1737" s="210"/>
      <c r="S1737" s="210"/>
      <c r="T1737" s="210"/>
      <c r="U1737" s="210"/>
      <c r="V1737" s="210"/>
      <c r="W1737" s="210"/>
      <c r="X1737" s="210"/>
      <c r="Y1737" s="210"/>
    </row>
    <row r="1738">
      <c r="A1738" s="205" t="s">
        <v>444</v>
      </c>
      <c r="B1738" s="205" t="s">
        <v>5389</v>
      </c>
      <c r="C1738" s="280">
        <v>6.0</v>
      </c>
      <c r="D1738" s="280">
        <v>1.0</v>
      </c>
      <c r="E1738" s="280">
        <v>1.0</v>
      </c>
      <c r="F1738" s="210"/>
      <c r="G1738" s="210"/>
      <c r="H1738" s="210"/>
      <c r="I1738" s="210"/>
      <c r="J1738" s="210"/>
      <c r="K1738" s="210"/>
      <c r="L1738" s="210"/>
      <c r="M1738" s="210"/>
      <c r="N1738" s="210"/>
      <c r="O1738" s="210"/>
      <c r="P1738" s="210"/>
      <c r="Q1738" s="210"/>
      <c r="R1738" s="210"/>
      <c r="S1738" s="210"/>
      <c r="T1738" s="210"/>
      <c r="U1738" s="210"/>
      <c r="V1738" s="210"/>
      <c r="W1738" s="210"/>
      <c r="X1738" s="210"/>
      <c r="Y1738" s="210"/>
    </row>
    <row r="1739">
      <c r="A1739" s="205" t="s">
        <v>444</v>
      </c>
      <c r="B1739" s="205" t="s">
        <v>5390</v>
      </c>
      <c r="C1739" s="280">
        <v>95.0</v>
      </c>
      <c r="D1739" s="280">
        <v>2.0</v>
      </c>
      <c r="E1739" s="280">
        <v>10.0</v>
      </c>
      <c r="F1739" s="210"/>
      <c r="G1739" s="210"/>
      <c r="H1739" s="210"/>
      <c r="I1739" s="210"/>
      <c r="J1739" s="210"/>
      <c r="K1739" s="210"/>
      <c r="L1739" s="210"/>
      <c r="M1739" s="210"/>
      <c r="N1739" s="210"/>
      <c r="O1739" s="210"/>
      <c r="P1739" s="210"/>
      <c r="Q1739" s="210"/>
      <c r="R1739" s="210"/>
      <c r="S1739" s="210"/>
      <c r="T1739" s="210"/>
      <c r="U1739" s="210"/>
      <c r="V1739" s="210"/>
      <c r="W1739" s="210"/>
      <c r="X1739" s="210"/>
      <c r="Y1739" s="210"/>
    </row>
    <row r="1740">
      <c r="A1740" s="205" t="s">
        <v>737</v>
      </c>
      <c r="B1740" s="205" t="s">
        <v>5385</v>
      </c>
      <c r="C1740" s="280">
        <v>4.0</v>
      </c>
      <c r="D1740" s="280">
        <v>1.0</v>
      </c>
      <c r="E1740" s="280">
        <v>1.0</v>
      </c>
      <c r="F1740" s="210"/>
      <c r="G1740" s="210"/>
      <c r="H1740" s="210"/>
      <c r="I1740" s="210"/>
      <c r="J1740" s="210"/>
      <c r="K1740" s="210"/>
      <c r="L1740" s="210"/>
      <c r="M1740" s="210"/>
      <c r="N1740" s="210"/>
      <c r="O1740" s="210"/>
      <c r="P1740" s="210"/>
      <c r="Q1740" s="210"/>
      <c r="R1740" s="210"/>
      <c r="S1740" s="210"/>
      <c r="T1740" s="210"/>
      <c r="U1740" s="210"/>
      <c r="V1740" s="210"/>
      <c r="W1740" s="210"/>
      <c r="X1740" s="210"/>
      <c r="Y1740" s="210"/>
    </row>
    <row r="1741">
      <c r="A1741" s="205" t="s">
        <v>737</v>
      </c>
      <c r="B1741" s="205" t="s">
        <v>5386</v>
      </c>
      <c r="C1741" s="280">
        <v>4.0</v>
      </c>
      <c r="D1741" s="280">
        <v>1.0</v>
      </c>
      <c r="E1741" s="280">
        <v>2.0</v>
      </c>
      <c r="F1741" s="210"/>
      <c r="G1741" s="210"/>
      <c r="H1741" s="210"/>
      <c r="I1741" s="210"/>
      <c r="J1741" s="210"/>
      <c r="K1741" s="210"/>
      <c r="L1741" s="210"/>
      <c r="M1741" s="210"/>
      <c r="N1741" s="210"/>
      <c r="O1741" s="210"/>
      <c r="P1741" s="210"/>
      <c r="Q1741" s="210"/>
      <c r="R1741" s="210"/>
      <c r="S1741" s="210"/>
      <c r="T1741" s="210"/>
      <c r="U1741" s="210"/>
      <c r="V1741" s="210"/>
      <c r="W1741" s="210"/>
      <c r="X1741" s="210"/>
      <c r="Y1741" s="210"/>
    </row>
    <row r="1742">
      <c r="A1742" s="205" t="s">
        <v>620</v>
      </c>
      <c r="B1742" s="205" t="s">
        <v>5385</v>
      </c>
      <c r="C1742" s="280">
        <v>37.0</v>
      </c>
      <c r="D1742" s="280">
        <v>1.0</v>
      </c>
      <c r="E1742" s="280">
        <v>6.0</v>
      </c>
      <c r="F1742" s="210"/>
      <c r="G1742" s="210"/>
      <c r="H1742" s="210"/>
      <c r="I1742" s="210"/>
      <c r="J1742" s="210"/>
      <c r="K1742" s="210"/>
      <c r="L1742" s="210"/>
      <c r="M1742" s="210"/>
      <c r="N1742" s="210"/>
      <c r="O1742" s="210"/>
      <c r="P1742" s="210"/>
      <c r="Q1742" s="210"/>
      <c r="R1742" s="210"/>
      <c r="S1742" s="210"/>
      <c r="T1742" s="210"/>
      <c r="U1742" s="210"/>
      <c r="V1742" s="210"/>
      <c r="W1742" s="210"/>
      <c r="X1742" s="210"/>
      <c r="Y1742" s="210"/>
    </row>
    <row r="1743">
      <c r="A1743" s="205" t="s">
        <v>620</v>
      </c>
      <c r="B1743" s="205" t="s">
        <v>5386</v>
      </c>
      <c r="C1743" s="280">
        <v>10.0</v>
      </c>
      <c r="D1743" s="280">
        <v>1.0</v>
      </c>
      <c r="E1743" s="280">
        <v>2.0</v>
      </c>
      <c r="F1743" s="210"/>
      <c r="G1743" s="210"/>
      <c r="H1743" s="210"/>
      <c r="I1743" s="210"/>
      <c r="J1743" s="210"/>
      <c r="K1743" s="210"/>
      <c r="L1743" s="210"/>
      <c r="M1743" s="210"/>
      <c r="N1743" s="210"/>
      <c r="O1743" s="210"/>
      <c r="P1743" s="210"/>
      <c r="Q1743" s="210"/>
      <c r="R1743" s="210"/>
      <c r="S1743" s="210"/>
      <c r="T1743" s="210"/>
      <c r="U1743" s="210"/>
      <c r="V1743" s="210"/>
      <c r="W1743" s="210"/>
      <c r="X1743" s="210"/>
      <c r="Y1743" s="210"/>
    </row>
    <row r="1744">
      <c r="A1744" s="205" t="s">
        <v>620</v>
      </c>
      <c r="B1744" s="205" t="s">
        <v>5387</v>
      </c>
      <c r="C1744" s="280">
        <v>27.0</v>
      </c>
      <c r="D1744" s="280">
        <v>1.0</v>
      </c>
      <c r="E1744" s="280">
        <v>4.0</v>
      </c>
      <c r="F1744" s="210"/>
      <c r="G1744" s="210"/>
      <c r="H1744" s="210"/>
      <c r="I1744" s="210"/>
      <c r="J1744" s="210"/>
      <c r="K1744" s="210"/>
      <c r="L1744" s="210"/>
      <c r="M1744" s="210"/>
      <c r="N1744" s="210"/>
      <c r="O1744" s="210"/>
      <c r="P1744" s="210"/>
      <c r="Q1744" s="210"/>
      <c r="R1744" s="210"/>
      <c r="S1744" s="210"/>
      <c r="T1744" s="210"/>
      <c r="U1744" s="210"/>
      <c r="V1744" s="210"/>
      <c r="W1744" s="210"/>
      <c r="X1744" s="210"/>
      <c r="Y1744" s="210"/>
    </row>
    <row r="1745">
      <c r="A1745" s="205" t="s">
        <v>569</v>
      </c>
      <c r="B1745" s="205" t="s">
        <v>5384</v>
      </c>
      <c r="C1745" s="280">
        <v>372.0</v>
      </c>
      <c r="D1745" s="280">
        <v>4.0</v>
      </c>
      <c r="E1745" s="280">
        <v>6.0</v>
      </c>
      <c r="F1745" s="210"/>
      <c r="G1745" s="210"/>
      <c r="H1745" s="210"/>
      <c r="I1745" s="210"/>
      <c r="J1745" s="210"/>
      <c r="K1745" s="210"/>
      <c r="L1745" s="210"/>
      <c r="M1745" s="210"/>
      <c r="N1745" s="210"/>
      <c r="O1745" s="210"/>
      <c r="P1745" s="210"/>
      <c r="Q1745" s="210"/>
      <c r="R1745" s="210"/>
      <c r="S1745" s="210"/>
      <c r="T1745" s="210"/>
      <c r="U1745" s="210"/>
      <c r="V1745" s="210"/>
      <c r="W1745" s="210"/>
      <c r="X1745" s="210"/>
      <c r="Y1745" s="210"/>
    </row>
    <row r="1746">
      <c r="A1746" s="205" t="s">
        <v>569</v>
      </c>
      <c r="B1746" s="205" t="s">
        <v>5385</v>
      </c>
      <c r="C1746" s="280">
        <v>37.0</v>
      </c>
      <c r="D1746" s="280">
        <v>1.0</v>
      </c>
      <c r="E1746" s="280">
        <v>7.0</v>
      </c>
      <c r="F1746" s="210"/>
      <c r="G1746" s="210"/>
      <c r="H1746" s="210"/>
      <c r="I1746" s="210"/>
      <c r="J1746" s="210"/>
      <c r="K1746" s="210"/>
      <c r="L1746" s="210"/>
      <c r="M1746" s="210"/>
      <c r="N1746" s="210"/>
      <c r="O1746" s="210"/>
      <c r="P1746" s="210"/>
      <c r="Q1746" s="210"/>
      <c r="R1746" s="210"/>
      <c r="S1746" s="210"/>
      <c r="T1746" s="210"/>
      <c r="U1746" s="210"/>
      <c r="V1746" s="210"/>
      <c r="W1746" s="210"/>
      <c r="X1746" s="210"/>
      <c r="Y1746" s="210"/>
    </row>
    <row r="1747">
      <c r="A1747" s="205" t="s">
        <v>811</v>
      </c>
      <c r="B1747" s="205" t="s">
        <v>5384</v>
      </c>
      <c r="C1747" s="280">
        <v>15.0</v>
      </c>
      <c r="D1747" s="280">
        <v>2.0</v>
      </c>
      <c r="E1747" s="280">
        <v>3.0</v>
      </c>
      <c r="F1747" s="210"/>
      <c r="G1747" s="210"/>
      <c r="H1747" s="210"/>
      <c r="I1747" s="210"/>
      <c r="J1747" s="210"/>
      <c r="K1747" s="210"/>
      <c r="L1747" s="210"/>
      <c r="M1747" s="210"/>
      <c r="N1747" s="210"/>
      <c r="O1747" s="210"/>
      <c r="P1747" s="210"/>
      <c r="Q1747" s="210"/>
      <c r="R1747" s="210"/>
      <c r="S1747" s="210"/>
      <c r="T1747" s="210"/>
      <c r="U1747" s="210"/>
      <c r="V1747" s="210"/>
      <c r="W1747" s="210"/>
      <c r="X1747" s="210"/>
      <c r="Y1747" s="210"/>
    </row>
    <row r="1748">
      <c r="A1748" s="205" t="s">
        <v>811</v>
      </c>
      <c r="B1748" s="205" t="s">
        <v>5385</v>
      </c>
      <c r="C1748" s="280">
        <v>3.0</v>
      </c>
      <c r="D1748" s="280">
        <v>1.0</v>
      </c>
      <c r="E1748" s="280">
        <v>1.0</v>
      </c>
      <c r="F1748" s="210"/>
      <c r="G1748" s="210"/>
      <c r="H1748" s="210"/>
      <c r="I1748" s="210"/>
      <c r="J1748" s="210"/>
      <c r="K1748" s="210"/>
      <c r="L1748" s="210"/>
      <c r="M1748" s="210"/>
      <c r="N1748" s="210"/>
      <c r="O1748" s="210"/>
      <c r="P1748" s="210"/>
      <c r="Q1748" s="210"/>
      <c r="R1748" s="210"/>
      <c r="S1748" s="210"/>
      <c r="T1748" s="210"/>
      <c r="U1748" s="210"/>
      <c r="V1748" s="210"/>
      <c r="W1748" s="210"/>
      <c r="X1748" s="210"/>
      <c r="Y1748" s="210"/>
    </row>
    <row r="1749">
      <c r="A1749" s="205" t="s">
        <v>811</v>
      </c>
      <c r="B1749" s="205" t="s">
        <v>5386</v>
      </c>
      <c r="C1749" s="280">
        <v>35.0</v>
      </c>
      <c r="D1749" s="280">
        <v>1.0</v>
      </c>
      <c r="E1749" s="280">
        <v>7.0</v>
      </c>
      <c r="F1749" s="210"/>
      <c r="G1749" s="210"/>
      <c r="H1749" s="210"/>
      <c r="I1749" s="210"/>
      <c r="J1749" s="210"/>
      <c r="K1749" s="210"/>
      <c r="L1749" s="210"/>
      <c r="M1749" s="210"/>
      <c r="N1749" s="210"/>
      <c r="O1749" s="210"/>
      <c r="P1749" s="210"/>
      <c r="Q1749" s="210"/>
      <c r="R1749" s="210"/>
      <c r="S1749" s="210"/>
      <c r="T1749" s="210"/>
      <c r="U1749" s="210"/>
      <c r="V1749" s="210"/>
      <c r="W1749" s="210"/>
      <c r="X1749" s="210"/>
      <c r="Y1749" s="210"/>
    </row>
    <row r="1750">
      <c r="A1750" s="205" t="s">
        <v>811</v>
      </c>
      <c r="B1750" s="205" t="s">
        <v>5388</v>
      </c>
      <c r="C1750" s="280">
        <v>58.0</v>
      </c>
      <c r="D1750" s="280">
        <v>1.0</v>
      </c>
      <c r="E1750" s="280">
        <v>10.0</v>
      </c>
      <c r="F1750" s="210"/>
      <c r="G1750" s="210"/>
      <c r="H1750" s="210"/>
      <c r="I1750" s="210"/>
      <c r="J1750" s="210"/>
      <c r="K1750" s="210"/>
      <c r="L1750" s="210"/>
      <c r="M1750" s="210"/>
      <c r="N1750" s="210"/>
      <c r="O1750" s="210"/>
      <c r="P1750" s="210"/>
      <c r="Q1750" s="210"/>
      <c r="R1750" s="210"/>
      <c r="S1750" s="210"/>
      <c r="T1750" s="210"/>
      <c r="U1750" s="210"/>
      <c r="V1750" s="210"/>
      <c r="W1750" s="210"/>
      <c r="X1750" s="210"/>
      <c r="Y1750" s="210"/>
    </row>
    <row r="1751">
      <c r="A1751" s="205" t="s">
        <v>811</v>
      </c>
      <c r="B1751" s="205" t="s">
        <v>5391</v>
      </c>
      <c r="C1751" s="280">
        <v>45.0</v>
      </c>
      <c r="D1751" s="280">
        <v>2.0</v>
      </c>
      <c r="E1751" s="280">
        <v>11.0</v>
      </c>
      <c r="F1751" s="210"/>
      <c r="G1751" s="210"/>
      <c r="H1751" s="210"/>
      <c r="I1751" s="210"/>
      <c r="J1751" s="210"/>
      <c r="K1751" s="210"/>
      <c r="L1751" s="210"/>
      <c r="M1751" s="210"/>
      <c r="N1751" s="210"/>
      <c r="O1751" s="210"/>
      <c r="P1751" s="210"/>
      <c r="Q1751" s="210"/>
      <c r="R1751" s="210"/>
      <c r="S1751" s="210"/>
      <c r="T1751" s="210"/>
      <c r="U1751" s="210"/>
      <c r="V1751" s="210"/>
      <c r="W1751" s="210"/>
      <c r="X1751" s="210"/>
      <c r="Y1751" s="210"/>
    </row>
    <row r="1752">
      <c r="A1752" s="205" t="s">
        <v>712</v>
      </c>
      <c r="B1752" s="205" t="s">
        <v>5384</v>
      </c>
      <c r="C1752" s="280">
        <v>96.0</v>
      </c>
      <c r="D1752" s="280">
        <v>3.0</v>
      </c>
      <c r="E1752" s="280">
        <v>18.0</v>
      </c>
      <c r="F1752" s="210"/>
      <c r="G1752" s="210"/>
      <c r="H1752" s="210"/>
      <c r="I1752" s="210"/>
      <c r="J1752" s="210"/>
      <c r="K1752" s="210"/>
      <c r="L1752" s="210"/>
      <c r="M1752" s="210"/>
      <c r="N1752" s="210"/>
      <c r="O1752" s="210"/>
      <c r="P1752" s="210"/>
      <c r="Q1752" s="210"/>
      <c r="R1752" s="210"/>
      <c r="S1752" s="210"/>
      <c r="T1752" s="210"/>
      <c r="U1752" s="210"/>
      <c r="V1752" s="210"/>
      <c r="W1752" s="210"/>
      <c r="X1752" s="210"/>
      <c r="Y1752" s="210"/>
    </row>
    <row r="1753">
      <c r="A1753" s="205" t="s">
        <v>712</v>
      </c>
      <c r="B1753" s="205" t="s">
        <v>5385</v>
      </c>
      <c r="C1753" s="280">
        <v>144.0</v>
      </c>
      <c r="D1753" s="280">
        <v>3.0</v>
      </c>
      <c r="E1753" s="280">
        <v>14.0</v>
      </c>
      <c r="F1753" s="210"/>
      <c r="G1753" s="210"/>
      <c r="H1753" s="210"/>
      <c r="I1753" s="210"/>
      <c r="J1753" s="210"/>
      <c r="K1753" s="210"/>
      <c r="L1753" s="210"/>
      <c r="M1753" s="210"/>
      <c r="N1753" s="210"/>
      <c r="O1753" s="210"/>
      <c r="P1753" s="210"/>
      <c r="Q1753" s="210"/>
      <c r="R1753" s="210"/>
      <c r="S1753" s="210"/>
      <c r="T1753" s="210"/>
      <c r="U1753" s="210"/>
      <c r="V1753" s="210"/>
      <c r="W1753" s="210"/>
      <c r="X1753" s="210"/>
      <c r="Y1753" s="210"/>
    </row>
    <row r="1754">
      <c r="A1754" s="205" t="s">
        <v>712</v>
      </c>
      <c r="B1754" s="205" t="s">
        <v>5386</v>
      </c>
      <c r="C1754" s="280">
        <v>23.0</v>
      </c>
      <c r="D1754" s="280">
        <v>2.0</v>
      </c>
      <c r="E1754" s="280">
        <v>5.0</v>
      </c>
      <c r="F1754" s="210"/>
      <c r="G1754" s="210"/>
      <c r="H1754" s="210"/>
      <c r="I1754" s="210"/>
      <c r="J1754" s="210"/>
      <c r="K1754" s="210"/>
      <c r="L1754" s="210"/>
      <c r="M1754" s="210"/>
      <c r="N1754" s="210"/>
      <c r="O1754" s="210"/>
      <c r="P1754" s="210"/>
      <c r="Q1754" s="210"/>
      <c r="R1754" s="210"/>
      <c r="S1754" s="210"/>
      <c r="T1754" s="210"/>
      <c r="U1754" s="210"/>
      <c r="V1754" s="210"/>
      <c r="W1754" s="210"/>
      <c r="X1754" s="210"/>
      <c r="Y1754" s="210"/>
    </row>
    <row r="1755">
      <c r="A1755" s="205" t="s">
        <v>712</v>
      </c>
      <c r="B1755" s="205" t="s">
        <v>5387</v>
      </c>
      <c r="C1755" s="280">
        <v>11.0</v>
      </c>
      <c r="D1755" s="280">
        <v>1.0</v>
      </c>
      <c r="E1755" s="280">
        <v>1.0</v>
      </c>
      <c r="F1755" s="210"/>
      <c r="G1755" s="210"/>
      <c r="H1755" s="210"/>
      <c r="I1755" s="210"/>
      <c r="J1755" s="210"/>
      <c r="K1755" s="210"/>
      <c r="L1755" s="210"/>
      <c r="M1755" s="210"/>
      <c r="N1755" s="210"/>
      <c r="O1755" s="210"/>
      <c r="P1755" s="210"/>
      <c r="Q1755" s="210"/>
      <c r="R1755" s="210"/>
      <c r="S1755" s="210"/>
      <c r="T1755" s="210"/>
      <c r="U1755" s="210"/>
      <c r="V1755" s="210"/>
      <c r="W1755" s="210"/>
      <c r="X1755" s="210"/>
      <c r="Y1755" s="210"/>
    </row>
    <row r="1756">
      <c r="A1756" s="205" t="s">
        <v>712</v>
      </c>
      <c r="B1756" s="205" t="s">
        <v>5388</v>
      </c>
      <c r="C1756" s="280">
        <v>14.0</v>
      </c>
      <c r="D1756" s="280">
        <v>2.0</v>
      </c>
      <c r="E1756" s="280">
        <v>2.0</v>
      </c>
      <c r="F1756" s="210"/>
      <c r="G1756" s="210"/>
      <c r="H1756" s="210"/>
      <c r="I1756" s="210"/>
      <c r="J1756" s="210"/>
      <c r="K1756" s="210"/>
      <c r="L1756" s="210"/>
      <c r="M1756" s="210"/>
      <c r="N1756" s="210"/>
      <c r="O1756" s="210"/>
      <c r="P1756" s="210"/>
      <c r="Q1756" s="210"/>
      <c r="R1756" s="210"/>
      <c r="S1756" s="210"/>
      <c r="T1756" s="210"/>
      <c r="U1756" s="210"/>
      <c r="V1756" s="210"/>
      <c r="W1756" s="210"/>
      <c r="X1756" s="210"/>
      <c r="Y1756" s="210"/>
    </row>
    <row r="1757">
      <c r="A1757" s="205" t="s">
        <v>712</v>
      </c>
      <c r="B1757" s="205" t="s">
        <v>5391</v>
      </c>
      <c r="C1757" s="280">
        <v>20.0</v>
      </c>
      <c r="D1757" s="280">
        <v>3.0</v>
      </c>
      <c r="E1757" s="280">
        <v>3.0</v>
      </c>
      <c r="F1757" s="210"/>
      <c r="G1757" s="210"/>
      <c r="H1757" s="210"/>
      <c r="I1757" s="210"/>
      <c r="J1757" s="210"/>
      <c r="K1757" s="210"/>
      <c r="L1757" s="210"/>
      <c r="M1757" s="210"/>
      <c r="N1757" s="210"/>
      <c r="O1757" s="210"/>
      <c r="P1757" s="210"/>
      <c r="Q1757" s="210"/>
      <c r="R1757" s="210"/>
      <c r="S1757" s="210"/>
      <c r="T1757" s="210"/>
      <c r="U1757" s="210"/>
      <c r="V1757" s="210"/>
      <c r="W1757" s="210"/>
      <c r="X1757" s="210"/>
      <c r="Y1757" s="210"/>
    </row>
    <row r="1758">
      <c r="A1758" s="205" t="s">
        <v>712</v>
      </c>
      <c r="B1758" s="205" t="s">
        <v>5392</v>
      </c>
      <c r="C1758" s="280">
        <v>28.0</v>
      </c>
      <c r="D1758" s="280">
        <v>2.0</v>
      </c>
      <c r="E1758" s="280">
        <v>6.0</v>
      </c>
      <c r="F1758" s="210"/>
      <c r="G1758" s="210"/>
      <c r="H1758" s="210"/>
      <c r="I1758" s="210"/>
      <c r="J1758" s="210"/>
      <c r="K1758" s="210"/>
      <c r="L1758" s="210"/>
      <c r="M1758" s="210"/>
      <c r="N1758" s="210"/>
      <c r="O1758" s="210"/>
      <c r="P1758" s="210"/>
      <c r="Q1758" s="210"/>
      <c r="R1758" s="210"/>
      <c r="S1758" s="210"/>
      <c r="T1758" s="210"/>
      <c r="U1758" s="210"/>
      <c r="V1758" s="210"/>
      <c r="W1758" s="210"/>
      <c r="X1758" s="210"/>
      <c r="Y1758" s="210"/>
    </row>
    <row r="1759">
      <c r="A1759" s="205" t="s">
        <v>316</v>
      </c>
      <c r="B1759" s="205" t="s">
        <v>5385</v>
      </c>
      <c r="C1759" s="280">
        <v>34.0</v>
      </c>
      <c r="D1759" s="280">
        <v>1.0</v>
      </c>
      <c r="E1759" s="280">
        <v>5.0</v>
      </c>
      <c r="F1759" s="210"/>
      <c r="G1759" s="210"/>
      <c r="H1759" s="210"/>
      <c r="I1759" s="210"/>
      <c r="J1759" s="210"/>
      <c r="K1759" s="210"/>
      <c r="L1759" s="210"/>
      <c r="M1759" s="210"/>
      <c r="N1759" s="210"/>
      <c r="O1759" s="210"/>
      <c r="P1759" s="210"/>
      <c r="Q1759" s="210"/>
      <c r="R1759" s="210"/>
      <c r="S1759" s="210"/>
      <c r="T1759" s="210"/>
      <c r="U1759" s="210"/>
      <c r="V1759" s="210"/>
      <c r="W1759" s="210"/>
      <c r="X1759" s="210"/>
      <c r="Y1759" s="210"/>
    </row>
    <row r="1760">
      <c r="A1760" s="205" t="s">
        <v>316</v>
      </c>
      <c r="B1760" s="205" t="s">
        <v>5386</v>
      </c>
      <c r="C1760" s="280">
        <v>50.0</v>
      </c>
      <c r="D1760" s="280">
        <v>2.0</v>
      </c>
      <c r="E1760" s="280">
        <v>10.0</v>
      </c>
      <c r="F1760" s="210"/>
      <c r="G1760" s="210"/>
      <c r="H1760" s="210"/>
      <c r="I1760" s="210"/>
      <c r="J1760" s="210"/>
      <c r="K1760" s="210"/>
      <c r="L1760" s="210"/>
      <c r="M1760" s="210"/>
      <c r="N1760" s="210"/>
      <c r="O1760" s="210"/>
      <c r="P1760" s="210"/>
      <c r="Q1760" s="210"/>
      <c r="R1760" s="210"/>
      <c r="S1760" s="210"/>
      <c r="T1760" s="210"/>
      <c r="U1760" s="210"/>
      <c r="V1760" s="210"/>
      <c r="W1760" s="210"/>
      <c r="X1760" s="210"/>
      <c r="Y1760" s="210"/>
    </row>
    <row r="1761">
      <c r="A1761" s="205" t="s">
        <v>316</v>
      </c>
      <c r="B1761" s="205" t="s">
        <v>5387</v>
      </c>
      <c r="C1761" s="280">
        <v>61.0</v>
      </c>
      <c r="D1761" s="280">
        <v>1.0</v>
      </c>
      <c r="E1761" s="280">
        <v>16.0</v>
      </c>
      <c r="F1761" s="210"/>
      <c r="G1761" s="210"/>
      <c r="H1761" s="210"/>
      <c r="I1761" s="210"/>
      <c r="J1761" s="210"/>
      <c r="K1761" s="210"/>
      <c r="L1761" s="210"/>
      <c r="M1761" s="210"/>
      <c r="N1761" s="210"/>
      <c r="O1761" s="210"/>
      <c r="P1761" s="210"/>
      <c r="Q1761" s="210"/>
      <c r="R1761" s="210"/>
      <c r="S1761" s="210"/>
      <c r="T1761" s="210"/>
      <c r="U1761" s="210"/>
      <c r="V1761" s="210"/>
      <c r="W1761" s="210"/>
      <c r="X1761" s="210"/>
      <c r="Y1761" s="210"/>
    </row>
    <row r="1762">
      <c r="A1762" s="205" t="s">
        <v>316</v>
      </c>
      <c r="B1762" s="205" t="s">
        <v>5388</v>
      </c>
      <c r="C1762" s="280">
        <v>19.0</v>
      </c>
      <c r="D1762" s="280">
        <v>2.0</v>
      </c>
      <c r="E1762" s="280">
        <v>4.0</v>
      </c>
      <c r="F1762" s="210"/>
      <c r="G1762" s="210"/>
      <c r="H1762" s="210"/>
      <c r="I1762" s="210"/>
      <c r="J1762" s="210"/>
      <c r="K1762" s="210"/>
      <c r="L1762" s="210"/>
      <c r="M1762" s="210"/>
      <c r="N1762" s="210"/>
      <c r="O1762" s="210"/>
      <c r="P1762" s="210"/>
      <c r="Q1762" s="210"/>
      <c r="R1762" s="210"/>
      <c r="S1762" s="210"/>
      <c r="T1762" s="210"/>
      <c r="U1762" s="210"/>
      <c r="V1762" s="210"/>
      <c r="W1762" s="210"/>
      <c r="X1762" s="210"/>
      <c r="Y1762" s="210"/>
    </row>
    <row r="1763">
      <c r="A1763" s="205" t="s">
        <v>316</v>
      </c>
      <c r="B1763" s="205" t="s">
        <v>5391</v>
      </c>
      <c r="C1763" s="280">
        <v>32.0</v>
      </c>
      <c r="D1763" s="280">
        <v>2.0</v>
      </c>
      <c r="E1763" s="280">
        <v>7.0</v>
      </c>
      <c r="F1763" s="210"/>
      <c r="G1763" s="210"/>
      <c r="H1763" s="210"/>
      <c r="I1763" s="210"/>
      <c r="J1763" s="210"/>
      <c r="K1763" s="210"/>
      <c r="L1763" s="210"/>
      <c r="M1763" s="210"/>
      <c r="N1763" s="210"/>
      <c r="O1763" s="210"/>
      <c r="P1763" s="210"/>
      <c r="Q1763" s="210"/>
      <c r="R1763" s="210"/>
      <c r="S1763" s="210"/>
      <c r="T1763" s="210"/>
      <c r="U1763" s="210"/>
      <c r="V1763" s="210"/>
      <c r="W1763" s="210"/>
      <c r="X1763" s="210"/>
      <c r="Y1763" s="210"/>
    </row>
    <row r="1764">
      <c r="A1764" s="205" t="s">
        <v>316</v>
      </c>
      <c r="B1764" s="205" t="s">
        <v>5389</v>
      </c>
      <c r="C1764" s="280">
        <v>13.0</v>
      </c>
      <c r="D1764" s="280">
        <v>2.0</v>
      </c>
      <c r="E1764" s="280">
        <v>3.0</v>
      </c>
      <c r="F1764" s="210"/>
      <c r="G1764" s="210"/>
      <c r="H1764" s="210"/>
      <c r="I1764" s="210"/>
      <c r="J1764" s="210"/>
      <c r="K1764" s="210"/>
      <c r="L1764" s="210"/>
      <c r="M1764" s="210"/>
      <c r="N1764" s="210"/>
      <c r="O1764" s="210"/>
      <c r="P1764" s="210"/>
      <c r="Q1764" s="210"/>
      <c r="R1764" s="210"/>
      <c r="S1764" s="210"/>
      <c r="T1764" s="210"/>
      <c r="U1764" s="210"/>
      <c r="V1764" s="210"/>
      <c r="W1764" s="210"/>
      <c r="X1764" s="210"/>
      <c r="Y1764" s="210"/>
    </row>
    <row r="1765">
      <c r="A1765" s="205" t="s">
        <v>403</v>
      </c>
      <c r="B1765" s="205" t="s">
        <v>5384</v>
      </c>
      <c r="C1765" s="280">
        <v>4.0</v>
      </c>
      <c r="D1765" s="280">
        <v>1.0</v>
      </c>
      <c r="E1765" s="280">
        <v>1.0</v>
      </c>
      <c r="F1765" s="210"/>
      <c r="G1765" s="210"/>
      <c r="H1765" s="210"/>
      <c r="I1765" s="210"/>
      <c r="J1765" s="210"/>
      <c r="K1765" s="210"/>
      <c r="L1765" s="210"/>
      <c r="M1765" s="210"/>
      <c r="N1765" s="210"/>
      <c r="O1765" s="210"/>
      <c r="P1765" s="210"/>
      <c r="Q1765" s="210"/>
      <c r="R1765" s="210"/>
      <c r="S1765" s="210"/>
      <c r="T1765" s="210"/>
      <c r="U1765" s="210"/>
      <c r="V1765" s="210"/>
      <c r="W1765" s="210"/>
      <c r="X1765" s="210"/>
      <c r="Y1765" s="210"/>
    </row>
    <row r="1766">
      <c r="A1766" s="205" t="s">
        <v>403</v>
      </c>
      <c r="B1766" s="205" t="s">
        <v>5387</v>
      </c>
      <c r="C1766" s="280">
        <v>35.0</v>
      </c>
      <c r="D1766" s="280">
        <v>1.0</v>
      </c>
      <c r="E1766" s="280">
        <v>12.0</v>
      </c>
      <c r="F1766" s="210"/>
      <c r="G1766" s="210"/>
      <c r="H1766" s="210"/>
      <c r="I1766" s="210"/>
      <c r="J1766" s="210"/>
      <c r="K1766" s="210"/>
      <c r="L1766" s="210"/>
      <c r="M1766" s="210"/>
      <c r="N1766" s="210"/>
      <c r="O1766" s="210"/>
      <c r="P1766" s="210"/>
      <c r="Q1766" s="210"/>
      <c r="R1766" s="210"/>
      <c r="S1766" s="210"/>
      <c r="T1766" s="210"/>
      <c r="U1766" s="210"/>
      <c r="V1766" s="210"/>
      <c r="W1766" s="210"/>
      <c r="X1766" s="210"/>
      <c r="Y1766" s="210"/>
    </row>
    <row r="1767">
      <c r="A1767" s="205" t="s">
        <v>508</v>
      </c>
      <c r="B1767" s="205" t="s">
        <v>5383</v>
      </c>
      <c r="C1767" s="280">
        <v>4.0</v>
      </c>
      <c r="D1767" s="280">
        <v>1.0</v>
      </c>
      <c r="E1767" s="280">
        <v>1.0</v>
      </c>
      <c r="F1767" s="210"/>
      <c r="G1767" s="210"/>
      <c r="H1767" s="210"/>
      <c r="I1767" s="210"/>
      <c r="J1767" s="210"/>
      <c r="K1767" s="210"/>
      <c r="L1767" s="210"/>
      <c r="M1767" s="210"/>
      <c r="N1767" s="210"/>
      <c r="O1767" s="210"/>
      <c r="P1767" s="210"/>
      <c r="Q1767" s="210"/>
      <c r="R1767" s="210"/>
      <c r="S1767" s="210"/>
      <c r="T1767" s="210"/>
      <c r="U1767" s="210"/>
      <c r="V1767" s="210"/>
      <c r="W1767" s="210"/>
      <c r="X1767" s="210"/>
      <c r="Y1767" s="210"/>
    </row>
    <row r="1768">
      <c r="A1768" s="205" t="s">
        <v>508</v>
      </c>
      <c r="B1768" s="205" t="s">
        <v>5384</v>
      </c>
      <c r="C1768" s="280">
        <v>89.0</v>
      </c>
      <c r="D1768" s="280">
        <v>1.0</v>
      </c>
      <c r="E1768" s="280">
        <v>16.0</v>
      </c>
      <c r="F1768" s="210"/>
      <c r="G1768" s="210"/>
      <c r="H1768" s="210"/>
      <c r="I1768" s="210"/>
      <c r="J1768" s="210"/>
      <c r="K1768" s="210"/>
      <c r="L1768" s="210"/>
      <c r="M1768" s="210"/>
      <c r="N1768" s="210"/>
      <c r="O1768" s="210"/>
      <c r="P1768" s="210"/>
      <c r="Q1768" s="210"/>
      <c r="R1768" s="210"/>
      <c r="S1768" s="210"/>
      <c r="T1768" s="210"/>
      <c r="U1768" s="210"/>
      <c r="V1768" s="210"/>
      <c r="W1768" s="210"/>
      <c r="X1768" s="210"/>
      <c r="Y1768" s="210"/>
    </row>
    <row r="1769">
      <c r="A1769" s="205" t="s">
        <v>508</v>
      </c>
      <c r="B1769" s="205" t="s">
        <v>5385</v>
      </c>
      <c r="C1769" s="280">
        <v>59.0</v>
      </c>
      <c r="D1769" s="280">
        <v>3.0</v>
      </c>
      <c r="E1769" s="280">
        <v>9.0</v>
      </c>
      <c r="F1769" s="210"/>
      <c r="G1769" s="210"/>
      <c r="H1769" s="210"/>
      <c r="I1769" s="210"/>
      <c r="J1769" s="210"/>
      <c r="K1769" s="210"/>
      <c r="L1769" s="210"/>
      <c r="M1769" s="210"/>
      <c r="N1769" s="210"/>
      <c r="O1769" s="210"/>
      <c r="P1769" s="210"/>
      <c r="Q1769" s="210"/>
      <c r="R1769" s="210"/>
      <c r="S1769" s="210"/>
      <c r="T1769" s="210"/>
      <c r="U1769" s="210"/>
      <c r="V1769" s="210"/>
      <c r="W1769" s="210"/>
      <c r="X1769" s="210"/>
      <c r="Y1769" s="210"/>
    </row>
    <row r="1770">
      <c r="A1770" s="205" t="s">
        <v>508</v>
      </c>
      <c r="B1770" s="205" t="s">
        <v>5386</v>
      </c>
      <c r="C1770" s="280">
        <v>99.0</v>
      </c>
      <c r="D1770" s="280">
        <v>2.0</v>
      </c>
      <c r="E1770" s="280">
        <v>26.0</v>
      </c>
      <c r="F1770" s="210"/>
      <c r="G1770" s="210"/>
      <c r="H1770" s="210"/>
      <c r="I1770" s="210"/>
      <c r="J1770" s="210"/>
      <c r="K1770" s="210"/>
      <c r="L1770" s="210"/>
      <c r="M1770" s="210"/>
      <c r="N1770" s="210"/>
      <c r="O1770" s="210"/>
      <c r="P1770" s="210"/>
      <c r="Q1770" s="210"/>
      <c r="R1770" s="210"/>
      <c r="S1770" s="210"/>
      <c r="T1770" s="210"/>
      <c r="U1770" s="210"/>
      <c r="V1770" s="210"/>
      <c r="W1770" s="210"/>
      <c r="X1770" s="210"/>
      <c r="Y1770" s="210"/>
    </row>
    <row r="1771">
      <c r="A1771" s="205" t="s">
        <v>572</v>
      </c>
      <c r="B1771" s="205" t="s">
        <v>5384</v>
      </c>
      <c r="C1771" s="280">
        <v>59.0</v>
      </c>
      <c r="D1771" s="280">
        <v>2.0</v>
      </c>
      <c r="E1771" s="280">
        <v>11.0</v>
      </c>
      <c r="F1771" s="210"/>
      <c r="G1771" s="210"/>
      <c r="H1771" s="210"/>
      <c r="I1771" s="210"/>
      <c r="J1771" s="210"/>
      <c r="K1771" s="210"/>
      <c r="L1771" s="210"/>
      <c r="M1771" s="210"/>
      <c r="N1771" s="210"/>
      <c r="O1771" s="210"/>
      <c r="P1771" s="210"/>
      <c r="Q1771" s="210"/>
      <c r="R1771" s="210"/>
      <c r="S1771" s="210"/>
      <c r="T1771" s="210"/>
      <c r="U1771" s="210"/>
      <c r="V1771" s="210"/>
      <c r="W1771" s="210"/>
      <c r="X1771" s="210"/>
      <c r="Y1771" s="210"/>
    </row>
    <row r="1772">
      <c r="A1772" s="205" t="s">
        <v>753</v>
      </c>
      <c r="B1772" s="205" t="s">
        <v>5383</v>
      </c>
      <c r="C1772" s="280">
        <v>61.0</v>
      </c>
      <c r="D1772" s="280">
        <v>1.0</v>
      </c>
      <c r="E1772" s="280">
        <v>0.0</v>
      </c>
      <c r="F1772" s="210"/>
      <c r="G1772" s="210"/>
      <c r="H1772" s="210"/>
      <c r="I1772" s="210"/>
      <c r="J1772" s="210"/>
      <c r="K1772" s="210"/>
      <c r="L1772" s="210"/>
      <c r="M1772" s="210"/>
      <c r="N1772" s="210"/>
      <c r="O1772" s="210"/>
      <c r="P1772" s="210"/>
      <c r="Q1772" s="210"/>
      <c r="R1772" s="210"/>
      <c r="S1772" s="210"/>
      <c r="T1772" s="210"/>
      <c r="U1772" s="210"/>
      <c r="V1772" s="210"/>
      <c r="W1772" s="210"/>
      <c r="X1772" s="210"/>
      <c r="Y1772" s="210"/>
    </row>
    <row r="1773">
      <c r="A1773" s="205" t="s">
        <v>753</v>
      </c>
      <c r="B1773" s="205" t="s">
        <v>5386</v>
      </c>
      <c r="C1773" s="280">
        <v>61.0</v>
      </c>
      <c r="D1773" s="280">
        <v>1.0</v>
      </c>
      <c r="E1773" s="280">
        <v>25.0</v>
      </c>
      <c r="F1773" s="210"/>
      <c r="G1773" s="210"/>
      <c r="H1773" s="210"/>
      <c r="I1773" s="210"/>
      <c r="J1773" s="210"/>
      <c r="K1773" s="210"/>
      <c r="L1773" s="210"/>
      <c r="M1773" s="210"/>
      <c r="N1773" s="210"/>
      <c r="O1773" s="210"/>
      <c r="P1773" s="210"/>
      <c r="Q1773" s="210"/>
      <c r="R1773" s="210"/>
      <c r="S1773" s="210"/>
      <c r="T1773" s="210"/>
      <c r="U1773" s="210"/>
      <c r="V1773" s="210"/>
      <c r="W1773" s="210"/>
      <c r="X1773" s="210"/>
      <c r="Y1773" s="210"/>
    </row>
    <row r="1774">
      <c r="A1774" s="205" t="s">
        <v>333</v>
      </c>
      <c r="B1774" s="205" t="s">
        <v>5385</v>
      </c>
      <c r="C1774" s="280">
        <v>5.0</v>
      </c>
      <c r="D1774" s="280">
        <v>2.0</v>
      </c>
      <c r="E1774" s="280">
        <v>2.0</v>
      </c>
      <c r="F1774" s="210"/>
      <c r="G1774" s="210"/>
      <c r="H1774" s="210"/>
      <c r="I1774" s="210"/>
      <c r="J1774" s="210"/>
      <c r="K1774" s="210"/>
      <c r="L1774" s="210"/>
      <c r="M1774" s="210"/>
      <c r="N1774" s="210"/>
      <c r="O1774" s="210"/>
      <c r="P1774" s="210"/>
      <c r="Q1774" s="210"/>
      <c r="R1774" s="210"/>
      <c r="S1774" s="210"/>
      <c r="T1774" s="210"/>
      <c r="U1774" s="210"/>
      <c r="V1774" s="210"/>
      <c r="W1774" s="210"/>
      <c r="X1774" s="210"/>
      <c r="Y1774" s="210"/>
    </row>
    <row r="1775">
      <c r="A1775" s="205" t="s">
        <v>333</v>
      </c>
      <c r="B1775" s="205" t="s">
        <v>5388</v>
      </c>
      <c r="C1775" s="280">
        <v>3.0</v>
      </c>
      <c r="D1775" s="280">
        <v>1.0</v>
      </c>
      <c r="E1775" s="280">
        <v>1.0</v>
      </c>
      <c r="F1775" s="210"/>
      <c r="G1775" s="210"/>
      <c r="H1775" s="210"/>
      <c r="I1775" s="210"/>
      <c r="J1775" s="210"/>
      <c r="K1775" s="210"/>
      <c r="L1775" s="210"/>
      <c r="M1775" s="210"/>
      <c r="N1775" s="210"/>
      <c r="O1775" s="210"/>
      <c r="P1775" s="210"/>
      <c r="Q1775" s="210"/>
      <c r="R1775" s="210"/>
      <c r="S1775" s="210"/>
      <c r="T1775" s="210"/>
      <c r="U1775" s="210"/>
      <c r="V1775" s="210"/>
      <c r="W1775" s="210"/>
      <c r="X1775" s="210"/>
      <c r="Y1775" s="210"/>
    </row>
    <row r="1776">
      <c r="A1776" s="205" t="s">
        <v>333</v>
      </c>
      <c r="B1776" s="205" t="s">
        <v>5389</v>
      </c>
      <c r="C1776" s="280">
        <v>13.0</v>
      </c>
      <c r="D1776" s="280">
        <v>1.0</v>
      </c>
      <c r="E1776" s="280">
        <v>1.0</v>
      </c>
      <c r="F1776" s="210"/>
      <c r="G1776" s="210"/>
      <c r="H1776" s="210"/>
      <c r="I1776" s="210"/>
      <c r="J1776" s="210"/>
      <c r="K1776" s="210"/>
      <c r="L1776" s="210"/>
      <c r="M1776" s="210"/>
      <c r="N1776" s="210"/>
      <c r="O1776" s="210"/>
      <c r="P1776" s="210"/>
      <c r="Q1776" s="210"/>
      <c r="R1776" s="210"/>
      <c r="S1776" s="210"/>
      <c r="T1776" s="210"/>
      <c r="U1776" s="210"/>
      <c r="V1776" s="210"/>
      <c r="W1776" s="210"/>
      <c r="X1776" s="210"/>
      <c r="Y1776" s="210"/>
    </row>
    <row r="1777">
      <c r="A1777" s="205" t="s">
        <v>308</v>
      </c>
      <c r="B1777" s="205" t="s">
        <v>5384</v>
      </c>
      <c r="C1777" s="280">
        <v>71.0</v>
      </c>
      <c r="D1777" s="280">
        <v>4.0</v>
      </c>
      <c r="E1777" s="280">
        <v>17.0</v>
      </c>
      <c r="F1777" s="210"/>
      <c r="G1777" s="210"/>
      <c r="H1777" s="210"/>
      <c r="I1777" s="210"/>
      <c r="J1777" s="210"/>
      <c r="K1777" s="210"/>
      <c r="L1777" s="210"/>
      <c r="M1777" s="210"/>
      <c r="N1777" s="210"/>
      <c r="O1777" s="210"/>
      <c r="P1777" s="210"/>
      <c r="Q1777" s="210"/>
      <c r="R1777" s="210"/>
      <c r="S1777" s="210"/>
      <c r="T1777" s="210"/>
      <c r="U1777" s="210"/>
      <c r="V1777" s="210"/>
      <c r="W1777" s="210"/>
      <c r="X1777" s="210"/>
      <c r="Y1777" s="210"/>
    </row>
    <row r="1778">
      <c r="A1778" s="205" t="s">
        <v>308</v>
      </c>
      <c r="B1778" s="205" t="s">
        <v>5385</v>
      </c>
      <c r="C1778" s="280">
        <v>26.0</v>
      </c>
      <c r="D1778" s="280">
        <v>2.0</v>
      </c>
      <c r="E1778" s="280">
        <v>6.0</v>
      </c>
      <c r="F1778" s="210"/>
      <c r="G1778" s="210"/>
      <c r="H1778" s="210"/>
      <c r="I1778" s="210"/>
      <c r="J1778" s="210"/>
      <c r="K1778" s="210"/>
      <c r="L1778" s="210"/>
      <c r="M1778" s="210"/>
      <c r="N1778" s="210"/>
      <c r="O1778" s="210"/>
      <c r="P1778" s="210"/>
      <c r="Q1778" s="210"/>
      <c r="R1778" s="210"/>
      <c r="S1778" s="210"/>
      <c r="T1778" s="210"/>
      <c r="U1778" s="210"/>
      <c r="V1778" s="210"/>
      <c r="W1778" s="210"/>
      <c r="X1778" s="210"/>
      <c r="Y1778" s="210"/>
    </row>
    <row r="1779">
      <c r="A1779" s="205" t="s">
        <v>308</v>
      </c>
      <c r="B1779" s="205" t="s">
        <v>5386</v>
      </c>
      <c r="C1779" s="280">
        <v>298.0</v>
      </c>
      <c r="D1779" s="280">
        <v>1.0</v>
      </c>
      <c r="E1779" s="280">
        <v>60.0</v>
      </c>
      <c r="F1779" s="210"/>
      <c r="G1779" s="210"/>
      <c r="H1779" s="210"/>
      <c r="I1779" s="210"/>
      <c r="J1779" s="210"/>
      <c r="K1779" s="210"/>
      <c r="L1779" s="210"/>
      <c r="M1779" s="210"/>
      <c r="N1779" s="210"/>
      <c r="O1779" s="210"/>
      <c r="P1779" s="210"/>
      <c r="Q1779" s="210"/>
      <c r="R1779" s="210"/>
      <c r="S1779" s="210"/>
      <c r="T1779" s="210"/>
      <c r="U1779" s="210"/>
      <c r="V1779" s="210"/>
      <c r="W1779" s="210"/>
      <c r="X1779" s="210"/>
      <c r="Y1779" s="210"/>
    </row>
    <row r="1780">
      <c r="A1780" s="205" t="s">
        <v>308</v>
      </c>
      <c r="B1780" s="205" t="s">
        <v>5391</v>
      </c>
      <c r="C1780" s="280">
        <v>68.0</v>
      </c>
      <c r="D1780" s="280">
        <v>1.0</v>
      </c>
      <c r="E1780" s="280">
        <v>9.0</v>
      </c>
      <c r="F1780" s="210"/>
      <c r="G1780" s="210"/>
      <c r="H1780" s="210"/>
      <c r="I1780" s="210"/>
      <c r="J1780" s="210"/>
      <c r="K1780" s="210"/>
      <c r="L1780" s="210"/>
      <c r="M1780" s="210"/>
      <c r="N1780" s="210"/>
      <c r="O1780" s="210"/>
      <c r="P1780" s="210"/>
      <c r="Q1780" s="210"/>
      <c r="R1780" s="210"/>
      <c r="S1780" s="210"/>
      <c r="T1780" s="210"/>
      <c r="U1780" s="210"/>
      <c r="V1780" s="210"/>
      <c r="W1780" s="210"/>
      <c r="X1780" s="210"/>
      <c r="Y1780" s="210"/>
    </row>
    <row r="1781">
      <c r="A1781" s="205" t="s">
        <v>469</v>
      </c>
      <c r="B1781" s="205" t="s">
        <v>5384</v>
      </c>
      <c r="C1781" s="280">
        <v>3.0</v>
      </c>
      <c r="D1781" s="280">
        <v>1.0</v>
      </c>
      <c r="E1781" s="280">
        <v>1.0</v>
      </c>
      <c r="F1781" s="210"/>
      <c r="G1781" s="210"/>
      <c r="H1781" s="210"/>
      <c r="I1781" s="210"/>
      <c r="J1781" s="210"/>
      <c r="K1781" s="210"/>
      <c r="L1781" s="210"/>
      <c r="M1781" s="210"/>
      <c r="N1781" s="210"/>
      <c r="O1781" s="210"/>
      <c r="P1781" s="210"/>
      <c r="Q1781" s="210"/>
      <c r="R1781" s="210"/>
      <c r="S1781" s="210"/>
      <c r="T1781" s="210"/>
      <c r="U1781" s="210"/>
      <c r="V1781" s="210"/>
      <c r="W1781" s="210"/>
      <c r="X1781" s="210"/>
      <c r="Y1781" s="210"/>
    </row>
    <row r="1782">
      <c r="A1782" s="205" t="s">
        <v>469</v>
      </c>
      <c r="B1782" s="205" t="s">
        <v>5386</v>
      </c>
      <c r="C1782" s="280">
        <v>13.0</v>
      </c>
      <c r="D1782" s="280">
        <v>1.0</v>
      </c>
      <c r="E1782" s="280">
        <v>2.0</v>
      </c>
      <c r="F1782" s="210"/>
      <c r="G1782" s="210"/>
      <c r="H1782" s="210"/>
      <c r="I1782" s="210"/>
      <c r="J1782" s="210"/>
      <c r="K1782" s="210"/>
      <c r="L1782" s="210"/>
      <c r="M1782" s="210"/>
      <c r="N1782" s="210"/>
      <c r="O1782" s="210"/>
      <c r="P1782" s="210"/>
      <c r="Q1782" s="210"/>
      <c r="R1782" s="210"/>
      <c r="S1782" s="210"/>
      <c r="T1782" s="210"/>
      <c r="U1782" s="210"/>
      <c r="V1782" s="210"/>
      <c r="W1782" s="210"/>
      <c r="X1782" s="210"/>
      <c r="Y1782" s="210"/>
    </row>
    <row r="1783">
      <c r="A1783" s="205" t="s">
        <v>469</v>
      </c>
      <c r="B1783" s="205" t="s">
        <v>5388</v>
      </c>
      <c r="C1783" s="280">
        <v>52.0</v>
      </c>
      <c r="D1783" s="280">
        <v>1.0</v>
      </c>
      <c r="E1783" s="280">
        <v>15.0</v>
      </c>
      <c r="F1783" s="210"/>
      <c r="G1783" s="210"/>
      <c r="H1783" s="210"/>
      <c r="I1783" s="210"/>
      <c r="J1783" s="210"/>
      <c r="K1783" s="210"/>
      <c r="L1783" s="210"/>
      <c r="M1783" s="210"/>
      <c r="N1783" s="210"/>
      <c r="O1783" s="210"/>
      <c r="P1783" s="210"/>
      <c r="Q1783" s="210"/>
      <c r="R1783" s="210"/>
      <c r="S1783" s="210"/>
      <c r="T1783" s="210"/>
      <c r="U1783" s="210"/>
      <c r="V1783" s="210"/>
      <c r="W1783" s="210"/>
      <c r="X1783" s="210"/>
      <c r="Y1783" s="210"/>
    </row>
    <row r="1784">
      <c r="A1784" s="205" t="s">
        <v>467</v>
      </c>
      <c r="B1784" s="205" t="s">
        <v>5384</v>
      </c>
      <c r="C1784" s="280">
        <v>28.0</v>
      </c>
      <c r="D1784" s="280">
        <v>4.0</v>
      </c>
      <c r="E1784" s="280">
        <v>7.0</v>
      </c>
      <c r="F1784" s="210"/>
      <c r="G1784" s="210"/>
      <c r="H1784" s="210"/>
      <c r="I1784" s="210"/>
      <c r="J1784" s="210"/>
      <c r="K1784" s="210"/>
      <c r="L1784" s="210"/>
      <c r="M1784" s="210"/>
      <c r="N1784" s="210"/>
      <c r="O1784" s="210"/>
      <c r="P1784" s="210"/>
      <c r="Q1784" s="210"/>
      <c r="R1784" s="210"/>
      <c r="S1784" s="210"/>
      <c r="T1784" s="210"/>
      <c r="U1784" s="210"/>
      <c r="V1784" s="210"/>
      <c r="W1784" s="210"/>
      <c r="X1784" s="210"/>
      <c r="Y1784" s="210"/>
    </row>
    <row r="1785">
      <c r="A1785" s="205" t="s">
        <v>467</v>
      </c>
      <c r="B1785" s="205" t="s">
        <v>5385</v>
      </c>
      <c r="C1785" s="280">
        <v>89.0</v>
      </c>
      <c r="D1785" s="280">
        <v>7.0</v>
      </c>
      <c r="E1785" s="280">
        <v>11.0</v>
      </c>
      <c r="F1785" s="210"/>
      <c r="G1785" s="210"/>
      <c r="H1785" s="210"/>
      <c r="I1785" s="210"/>
      <c r="J1785" s="210"/>
      <c r="K1785" s="210"/>
      <c r="L1785" s="210"/>
      <c r="M1785" s="210"/>
      <c r="N1785" s="210"/>
      <c r="O1785" s="210"/>
      <c r="P1785" s="210"/>
      <c r="Q1785" s="210"/>
      <c r="R1785" s="210"/>
      <c r="S1785" s="210"/>
      <c r="T1785" s="210"/>
      <c r="U1785" s="210"/>
      <c r="V1785" s="210"/>
      <c r="W1785" s="210"/>
      <c r="X1785" s="210"/>
      <c r="Y1785" s="210"/>
    </row>
    <row r="1786">
      <c r="A1786" s="205" t="s">
        <v>467</v>
      </c>
      <c r="B1786" s="205" t="s">
        <v>5386</v>
      </c>
      <c r="C1786" s="280">
        <v>42.0</v>
      </c>
      <c r="D1786" s="280">
        <v>4.0</v>
      </c>
      <c r="E1786" s="280">
        <v>7.0</v>
      </c>
      <c r="F1786" s="210"/>
      <c r="G1786" s="210"/>
      <c r="H1786" s="210"/>
      <c r="I1786" s="210"/>
      <c r="J1786" s="210"/>
      <c r="K1786" s="210"/>
      <c r="L1786" s="210"/>
      <c r="M1786" s="210"/>
      <c r="N1786" s="210"/>
      <c r="O1786" s="210"/>
      <c r="P1786" s="210"/>
      <c r="Q1786" s="210"/>
      <c r="R1786" s="210"/>
      <c r="S1786" s="210"/>
      <c r="T1786" s="210"/>
      <c r="U1786" s="210"/>
      <c r="V1786" s="210"/>
      <c r="W1786" s="210"/>
      <c r="X1786" s="210"/>
      <c r="Y1786" s="210"/>
    </row>
    <row r="1787">
      <c r="A1787" s="205" t="s">
        <v>467</v>
      </c>
      <c r="B1787" s="205" t="s">
        <v>5387</v>
      </c>
      <c r="C1787" s="280">
        <v>55.0</v>
      </c>
      <c r="D1787" s="280">
        <v>4.0</v>
      </c>
      <c r="E1787" s="280">
        <v>11.0</v>
      </c>
      <c r="F1787" s="210"/>
      <c r="G1787" s="210"/>
      <c r="H1787" s="210"/>
      <c r="I1787" s="210"/>
      <c r="J1787" s="210"/>
      <c r="K1787" s="210"/>
      <c r="L1787" s="210"/>
      <c r="M1787" s="210"/>
      <c r="N1787" s="210"/>
      <c r="O1787" s="210"/>
      <c r="P1787" s="210"/>
      <c r="Q1787" s="210"/>
      <c r="R1787" s="210"/>
      <c r="S1787" s="210"/>
      <c r="T1787" s="210"/>
      <c r="U1787" s="210"/>
      <c r="V1787" s="210"/>
      <c r="W1787" s="210"/>
      <c r="X1787" s="210"/>
      <c r="Y1787" s="210"/>
    </row>
    <row r="1788">
      <c r="A1788" s="205" t="s">
        <v>467</v>
      </c>
      <c r="B1788" s="205" t="s">
        <v>5388</v>
      </c>
      <c r="C1788" s="280">
        <v>219.0</v>
      </c>
      <c r="D1788" s="280">
        <v>6.0</v>
      </c>
      <c r="E1788" s="280">
        <v>26.0</v>
      </c>
      <c r="F1788" s="210"/>
      <c r="G1788" s="210"/>
      <c r="H1788" s="210"/>
      <c r="I1788" s="210"/>
      <c r="J1788" s="210"/>
      <c r="K1788" s="210"/>
      <c r="L1788" s="210"/>
      <c r="M1788" s="210"/>
      <c r="N1788" s="210"/>
      <c r="O1788" s="210"/>
      <c r="P1788" s="210"/>
      <c r="Q1788" s="210"/>
      <c r="R1788" s="210"/>
      <c r="S1788" s="210"/>
      <c r="T1788" s="210"/>
      <c r="U1788" s="210"/>
      <c r="V1788" s="210"/>
      <c r="W1788" s="210"/>
      <c r="X1788" s="210"/>
      <c r="Y1788" s="210"/>
    </row>
    <row r="1789">
      <c r="A1789" s="205" t="s">
        <v>467</v>
      </c>
      <c r="B1789" s="205" t="s">
        <v>5391</v>
      </c>
      <c r="C1789" s="280">
        <v>85.0</v>
      </c>
      <c r="D1789" s="280">
        <v>5.0</v>
      </c>
      <c r="E1789" s="280">
        <v>18.0</v>
      </c>
      <c r="F1789" s="210"/>
      <c r="G1789" s="210"/>
      <c r="H1789" s="210"/>
      <c r="I1789" s="210"/>
      <c r="J1789" s="210"/>
      <c r="K1789" s="210"/>
      <c r="L1789" s="210"/>
      <c r="M1789" s="210"/>
      <c r="N1789" s="210"/>
      <c r="O1789" s="210"/>
      <c r="P1789" s="210"/>
      <c r="Q1789" s="210"/>
      <c r="R1789" s="210"/>
      <c r="S1789" s="210"/>
      <c r="T1789" s="210"/>
      <c r="U1789" s="210"/>
      <c r="V1789" s="210"/>
      <c r="W1789" s="210"/>
      <c r="X1789" s="210"/>
      <c r="Y1789" s="210"/>
    </row>
    <row r="1790">
      <c r="A1790" s="205" t="s">
        <v>501</v>
      </c>
      <c r="B1790" s="205" t="s">
        <v>5384</v>
      </c>
      <c r="C1790" s="280">
        <v>99.0</v>
      </c>
      <c r="D1790" s="280">
        <v>1.0</v>
      </c>
      <c r="E1790" s="280">
        <v>18.0</v>
      </c>
      <c r="F1790" s="210"/>
      <c r="G1790" s="210"/>
      <c r="H1790" s="210"/>
      <c r="I1790" s="210"/>
      <c r="J1790" s="210"/>
      <c r="K1790" s="210"/>
      <c r="L1790" s="210"/>
      <c r="M1790" s="210"/>
      <c r="N1790" s="210"/>
      <c r="O1790" s="210"/>
      <c r="P1790" s="210"/>
      <c r="Q1790" s="210"/>
      <c r="R1790" s="210"/>
      <c r="S1790" s="210"/>
      <c r="T1790" s="210"/>
      <c r="U1790" s="210"/>
      <c r="V1790" s="210"/>
      <c r="W1790" s="210"/>
      <c r="X1790" s="210"/>
      <c r="Y1790" s="210"/>
    </row>
    <row r="1791">
      <c r="A1791" s="205" t="s">
        <v>178</v>
      </c>
      <c r="B1791" s="205" t="s">
        <v>5384</v>
      </c>
      <c r="C1791" s="280">
        <v>131.0</v>
      </c>
      <c r="D1791" s="280">
        <v>3.0</v>
      </c>
      <c r="E1791" s="280">
        <v>18.0</v>
      </c>
      <c r="F1791" s="210"/>
      <c r="G1791" s="210"/>
      <c r="H1791" s="210"/>
      <c r="I1791" s="210"/>
      <c r="J1791" s="210"/>
      <c r="K1791" s="210"/>
      <c r="L1791" s="210"/>
      <c r="M1791" s="210"/>
      <c r="N1791" s="210"/>
      <c r="O1791" s="210"/>
      <c r="P1791" s="210"/>
      <c r="Q1791" s="210"/>
      <c r="R1791" s="210"/>
      <c r="S1791" s="210"/>
      <c r="T1791" s="210"/>
      <c r="U1791" s="210"/>
      <c r="V1791" s="210"/>
      <c r="W1791" s="210"/>
      <c r="X1791" s="210"/>
      <c r="Y1791" s="210"/>
    </row>
    <row r="1792">
      <c r="A1792" s="205" t="s">
        <v>178</v>
      </c>
      <c r="B1792" s="205" t="s">
        <v>5385</v>
      </c>
      <c r="C1792" s="280">
        <v>47.0</v>
      </c>
      <c r="D1792" s="280">
        <v>3.0</v>
      </c>
      <c r="E1792" s="280">
        <v>9.0</v>
      </c>
      <c r="F1792" s="210"/>
      <c r="G1792" s="210"/>
      <c r="H1792" s="210"/>
      <c r="I1792" s="210"/>
      <c r="J1792" s="210"/>
      <c r="K1792" s="210"/>
      <c r="L1792" s="210"/>
      <c r="M1792" s="210"/>
      <c r="N1792" s="210"/>
      <c r="O1792" s="210"/>
      <c r="P1792" s="210"/>
      <c r="Q1792" s="210"/>
      <c r="R1792" s="210"/>
      <c r="S1792" s="210"/>
      <c r="T1792" s="210"/>
      <c r="U1792" s="210"/>
      <c r="V1792" s="210"/>
      <c r="W1792" s="210"/>
      <c r="X1792" s="210"/>
      <c r="Y1792" s="210"/>
    </row>
    <row r="1793">
      <c r="A1793" s="205" t="s">
        <v>178</v>
      </c>
      <c r="B1793" s="205" t="s">
        <v>5387</v>
      </c>
      <c r="C1793" s="280">
        <v>46.0</v>
      </c>
      <c r="D1793" s="280">
        <v>1.0</v>
      </c>
      <c r="E1793" s="280">
        <v>9.0</v>
      </c>
      <c r="F1793" s="210"/>
      <c r="G1793" s="210"/>
      <c r="H1793" s="210"/>
      <c r="I1793" s="210"/>
      <c r="J1793" s="210"/>
      <c r="K1793" s="210"/>
      <c r="L1793" s="210"/>
      <c r="M1793" s="210"/>
      <c r="N1793" s="210"/>
      <c r="O1793" s="210"/>
      <c r="P1793" s="210"/>
      <c r="Q1793" s="210"/>
      <c r="R1793" s="210"/>
      <c r="S1793" s="210"/>
      <c r="T1793" s="210"/>
      <c r="U1793" s="210"/>
      <c r="V1793" s="210"/>
      <c r="W1793" s="210"/>
      <c r="X1793" s="210"/>
      <c r="Y1793" s="210"/>
    </row>
    <row r="1794">
      <c r="A1794" s="205" t="s">
        <v>178</v>
      </c>
      <c r="B1794" s="205" t="s">
        <v>5388</v>
      </c>
      <c r="C1794" s="280">
        <v>297.0</v>
      </c>
      <c r="D1794" s="280">
        <v>1.0</v>
      </c>
      <c r="E1794" s="280">
        <v>32.0</v>
      </c>
      <c r="F1794" s="210"/>
      <c r="G1794" s="210"/>
      <c r="H1794" s="210"/>
      <c r="I1794" s="210"/>
      <c r="J1794" s="210"/>
      <c r="K1794" s="210"/>
      <c r="L1794" s="210"/>
      <c r="M1794" s="210"/>
      <c r="N1794" s="210"/>
      <c r="O1794" s="210"/>
      <c r="P1794" s="210"/>
      <c r="Q1794" s="210"/>
      <c r="R1794" s="210"/>
      <c r="S1794" s="210"/>
      <c r="T1794" s="210"/>
      <c r="U1794" s="210"/>
      <c r="V1794" s="210"/>
      <c r="W1794" s="210"/>
      <c r="X1794" s="210"/>
      <c r="Y1794" s="210"/>
    </row>
    <row r="1795">
      <c r="A1795" s="205" t="s">
        <v>178</v>
      </c>
      <c r="B1795" s="205" t="s">
        <v>5391</v>
      </c>
      <c r="C1795" s="280">
        <v>21.0</v>
      </c>
      <c r="D1795" s="280">
        <v>2.0</v>
      </c>
      <c r="E1795" s="280">
        <v>6.0</v>
      </c>
      <c r="F1795" s="210"/>
      <c r="G1795" s="210"/>
      <c r="H1795" s="210"/>
      <c r="I1795" s="210"/>
      <c r="J1795" s="210"/>
      <c r="K1795" s="210"/>
      <c r="L1795" s="210"/>
      <c r="M1795" s="210"/>
      <c r="N1795" s="210"/>
      <c r="O1795" s="210"/>
      <c r="P1795" s="210"/>
      <c r="Q1795" s="210"/>
      <c r="R1795" s="210"/>
      <c r="S1795" s="210"/>
      <c r="T1795" s="210"/>
      <c r="U1795" s="210"/>
      <c r="V1795" s="210"/>
      <c r="W1795" s="210"/>
      <c r="X1795" s="210"/>
      <c r="Y1795" s="210"/>
    </row>
    <row r="1796">
      <c r="A1796" s="205" t="s">
        <v>178</v>
      </c>
      <c r="B1796" s="205" t="s">
        <v>5389</v>
      </c>
      <c r="C1796" s="280">
        <v>4.0</v>
      </c>
      <c r="D1796" s="280">
        <v>1.0</v>
      </c>
      <c r="E1796" s="280">
        <v>2.0</v>
      </c>
      <c r="F1796" s="210"/>
      <c r="G1796" s="210"/>
      <c r="H1796" s="210"/>
      <c r="I1796" s="210"/>
      <c r="J1796" s="210"/>
      <c r="K1796" s="210"/>
      <c r="L1796" s="210"/>
      <c r="M1796" s="210"/>
      <c r="N1796" s="210"/>
      <c r="O1796" s="210"/>
      <c r="P1796" s="210"/>
      <c r="Q1796" s="210"/>
      <c r="R1796" s="210"/>
      <c r="S1796" s="210"/>
      <c r="T1796" s="210"/>
      <c r="U1796" s="210"/>
      <c r="V1796" s="210"/>
      <c r="W1796" s="210"/>
      <c r="X1796" s="210"/>
      <c r="Y1796" s="210"/>
    </row>
    <row r="1797">
      <c r="A1797" s="205" t="s">
        <v>254</v>
      </c>
      <c r="B1797" s="205" t="s">
        <v>5384</v>
      </c>
      <c r="C1797" s="280">
        <v>35.0</v>
      </c>
      <c r="D1797" s="280">
        <v>1.0</v>
      </c>
      <c r="E1797" s="280">
        <v>5.0</v>
      </c>
      <c r="F1797" s="210"/>
      <c r="G1797" s="210"/>
      <c r="H1797" s="210"/>
      <c r="I1797" s="210"/>
      <c r="J1797" s="210"/>
      <c r="K1797" s="210"/>
      <c r="L1797" s="210"/>
      <c r="M1797" s="210"/>
      <c r="N1797" s="210"/>
      <c r="O1797" s="210"/>
      <c r="P1797" s="210"/>
      <c r="Q1797" s="210"/>
      <c r="R1797" s="210"/>
      <c r="S1797" s="210"/>
      <c r="T1797" s="210"/>
      <c r="U1797" s="210"/>
      <c r="V1797" s="210"/>
      <c r="W1797" s="210"/>
      <c r="X1797" s="210"/>
      <c r="Y1797" s="210"/>
    </row>
    <row r="1798">
      <c r="A1798" s="205" t="s">
        <v>254</v>
      </c>
      <c r="B1798" s="205" t="s">
        <v>5388</v>
      </c>
      <c r="C1798" s="280">
        <v>13.0</v>
      </c>
      <c r="D1798" s="280">
        <v>1.0</v>
      </c>
      <c r="E1798" s="280">
        <v>3.0</v>
      </c>
      <c r="F1798" s="210"/>
      <c r="G1798" s="210"/>
      <c r="H1798" s="210"/>
      <c r="I1798" s="210"/>
      <c r="J1798" s="210"/>
      <c r="K1798" s="210"/>
      <c r="L1798" s="210"/>
      <c r="M1798" s="210"/>
      <c r="N1798" s="210"/>
      <c r="O1798" s="210"/>
      <c r="P1798" s="210"/>
      <c r="Q1798" s="210"/>
      <c r="R1798" s="210"/>
      <c r="S1798" s="210"/>
      <c r="T1798" s="210"/>
      <c r="U1798" s="210"/>
      <c r="V1798" s="210"/>
      <c r="W1798" s="210"/>
      <c r="X1798" s="210"/>
      <c r="Y1798" s="210"/>
    </row>
    <row r="1799">
      <c r="A1799" s="205" t="s">
        <v>787</v>
      </c>
      <c r="B1799" s="205" t="s">
        <v>5384</v>
      </c>
      <c r="C1799" s="280">
        <v>37.0</v>
      </c>
      <c r="D1799" s="280">
        <v>1.0</v>
      </c>
      <c r="E1799" s="280">
        <v>6.0</v>
      </c>
      <c r="F1799" s="210"/>
      <c r="G1799" s="210"/>
      <c r="H1799" s="210"/>
      <c r="I1799" s="210"/>
      <c r="J1799" s="210"/>
      <c r="K1799" s="210"/>
      <c r="L1799" s="210"/>
      <c r="M1799" s="210"/>
      <c r="N1799" s="210"/>
      <c r="O1799" s="210"/>
      <c r="P1799" s="210"/>
      <c r="Q1799" s="210"/>
      <c r="R1799" s="210"/>
      <c r="S1799" s="210"/>
      <c r="T1799" s="210"/>
      <c r="U1799" s="210"/>
      <c r="V1799" s="210"/>
      <c r="W1799" s="210"/>
      <c r="X1799" s="210"/>
      <c r="Y1799" s="210"/>
    </row>
    <row r="1800">
      <c r="A1800" s="205" t="s">
        <v>787</v>
      </c>
      <c r="B1800" s="205" t="s">
        <v>5385</v>
      </c>
      <c r="C1800" s="280">
        <v>53.0</v>
      </c>
      <c r="D1800" s="280">
        <v>2.0</v>
      </c>
      <c r="E1800" s="280">
        <v>5.0</v>
      </c>
      <c r="F1800" s="210"/>
      <c r="G1800" s="210"/>
      <c r="H1800" s="210"/>
      <c r="I1800" s="210"/>
      <c r="J1800" s="210"/>
      <c r="K1800" s="210"/>
      <c r="L1800" s="210"/>
      <c r="M1800" s="210"/>
      <c r="N1800" s="210"/>
      <c r="O1800" s="210"/>
      <c r="P1800" s="210"/>
      <c r="Q1800" s="210"/>
      <c r="R1800" s="210"/>
      <c r="S1800" s="210"/>
      <c r="T1800" s="210"/>
      <c r="U1800" s="210"/>
      <c r="V1800" s="210"/>
      <c r="W1800" s="210"/>
      <c r="X1800" s="210"/>
      <c r="Y1800" s="210"/>
    </row>
    <row r="1801">
      <c r="A1801" s="205" t="s">
        <v>787</v>
      </c>
      <c r="B1801" s="205" t="s">
        <v>5386</v>
      </c>
      <c r="C1801" s="280">
        <v>13.0</v>
      </c>
      <c r="D1801" s="280">
        <v>3.0</v>
      </c>
      <c r="E1801" s="280">
        <v>4.0</v>
      </c>
      <c r="F1801" s="210"/>
      <c r="G1801" s="210"/>
      <c r="H1801" s="210"/>
      <c r="I1801" s="210"/>
      <c r="J1801" s="210"/>
      <c r="K1801" s="210"/>
      <c r="L1801" s="210"/>
      <c r="M1801" s="210"/>
      <c r="N1801" s="210"/>
      <c r="O1801" s="210"/>
      <c r="P1801" s="210"/>
      <c r="Q1801" s="210"/>
      <c r="R1801" s="210"/>
      <c r="S1801" s="210"/>
      <c r="T1801" s="210"/>
      <c r="U1801" s="210"/>
      <c r="V1801" s="210"/>
      <c r="W1801" s="210"/>
      <c r="X1801" s="210"/>
      <c r="Y1801" s="210"/>
    </row>
    <row r="1802">
      <c r="A1802" s="205" t="s">
        <v>787</v>
      </c>
      <c r="B1802" s="205" t="s">
        <v>5388</v>
      </c>
      <c r="C1802" s="280">
        <v>22.0</v>
      </c>
      <c r="D1802" s="280">
        <v>2.0</v>
      </c>
      <c r="E1802" s="280">
        <v>4.0</v>
      </c>
      <c r="F1802" s="210"/>
      <c r="G1802" s="210"/>
      <c r="H1802" s="210"/>
      <c r="I1802" s="210"/>
      <c r="J1802" s="210"/>
      <c r="K1802" s="210"/>
      <c r="L1802" s="210"/>
      <c r="M1802" s="210"/>
      <c r="N1802" s="210"/>
      <c r="O1802" s="210"/>
      <c r="P1802" s="210"/>
      <c r="Q1802" s="210"/>
      <c r="R1802" s="210"/>
      <c r="S1802" s="210"/>
      <c r="T1802" s="210"/>
      <c r="U1802" s="210"/>
      <c r="V1802" s="210"/>
      <c r="W1802" s="210"/>
      <c r="X1802" s="210"/>
      <c r="Y1802" s="210"/>
    </row>
    <row r="1803">
      <c r="A1803" s="205" t="s">
        <v>562</v>
      </c>
      <c r="B1803" s="205" t="s">
        <v>5384</v>
      </c>
      <c r="C1803" s="280">
        <v>74.0</v>
      </c>
      <c r="D1803" s="280">
        <v>1.0</v>
      </c>
      <c r="E1803" s="280">
        <v>12.0</v>
      </c>
      <c r="F1803" s="210"/>
      <c r="G1803" s="210"/>
      <c r="H1803" s="210"/>
      <c r="I1803" s="210"/>
      <c r="J1803" s="210"/>
      <c r="K1803" s="210"/>
      <c r="L1803" s="210"/>
      <c r="M1803" s="210"/>
      <c r="N1803" s="210"/>
      <c r="O1803" s="210"/>
      <c r="P1803" s="210"/>
      <c r="Q1803" s="210"/>
      <c r="R1803" s="210"/>
      <c r="S1803" s="210"/>
      <c r="T1803" s="210"/>
      <c r="U1803" s="210"/>
      <c r="V1803" s="210"/>
      <c r="W1803" s="210"/>
      <c r="X1803" s="210"/>
      <c r="Y1803" s="210"/>
    </row>
    <row r="1804">
      <c r="A1804" s="205" t="s">
        <v>562</v>
      </c>
      <c r="B1804" s="205" t="s">
        <v>5386</v>
      </c>
      <c r="C1804" s="280">
        <v>6.0</v>
      </c>
      <c r="D1804" s="280">
        <v>1.0</v>
      </c>
      <c r="E1804" s="280">
        <v>1.0</v>
      </c>
      <c r="F1804" s="210"/>
      <c r="G1804" s="210"/>
      <c r="H1804" s="210"/>
      <c r="I1804" s="210"/>
      <c r="J1804" s="210"/>
      <c r="K1804" s="210"/>
      <c r="L1804" s="210"/>
      <c r="M1804" s="210"/>
      <c r="N1804" s="210"/>
      <c r="O1804" s="210"/>
      <c r="P1804" s="210"/>
      <c r="Q1804" s="210"/>
      <c r="R1804" s="210"/>
      <c r="S1804" s="210"/>
      <c r="T1804" s="210"/>
      <c r="U1804" s="210"/>
      <c r="V1804" s="210"/>
      <c r="W1804" s="210"/>
      <c r="X1804" s="210"/>
      <c r="Y1804" s="210"/>
    </row>
    <row r="1805">
      <c r="A1805" s="205" t="s">
        <v>562</v>
      </c>
      <c r="B1805" s="205" t="s">
        <v>5387</v>
      </c>
      <c r="C1805" s="280">
        <v>29.0</v>
      </c>
      <c r="D1805" s="280">
        <v>2.0</v>
      </c>
      <c r="E1805" s="280">
        <v>5.0</v>
      </c>
      <c r="F1805" s="210"/>
      <c r="G1805" s="210"/>
      <c r="H1805" s="210"/>
      <c r="I1805" s="210"/>
      <c r="J1805" s="210"/>
      <c r="K1805" s="210"/>
      <c r="L1805" s="210"/>
      <c r="M1805" s="210"/>
      <c r="N1805" s="210"/>
      <c r="O1805" s="210"/>
      <c r="P1805" s="210"/>
      <c r="Q1805" s="210"/>
      <c r="R1805" s="210"/>
      <c r="S1805" s="210"/>
      <c r="T1805" s="210"/>
      <c r="U1805" s="210"/>
      <c r="V1805" s="210"/>
      <c r="W1805" s="210"/>
      <c r="X1805" s="210"/>
      <c r="Y1805" s="210"/>
    </row>
    <row r="1806">
      <c r="A1806" s="205" t="s">
        <v>296</v>
      </c>
      <c r="B1806" s="205" t="s">
        <v>5384</v>
      </c>
      <c r="C1806" s="280">
        <v>65.0</v>
      </c>
      <c r="D1806" s="280">
        <v>2.0</v>
      </c>
      <c r="E1806" s="280">
        <v>12.0</v>
      </c>
      <c r="F1806" s="210"/>
      <c r="G1806" s="210"/>
      <c r="H1806" s="210"/>
      <c r="I1806" s="210"/>
      <c r="J1806" s="210"/>
      <c r="K1806" s="210"/>
      <c r="L1806" s="210"/>
      <c r="M1806" s="210"/>
      <c r="N1806" s="210"/>
      <c r="O1806" s="210"/>
      <c r="P1806" s="210"/>
      <c r="Q1806" s="210"/>
      <c r="R1806" s="210"/>
      <c r="S1806" s="210"/>
      <c r="T1806" s="210"/>
      <c r="U1806" s="210"/>
      <c r="V1806" s="210"/>
      <c r="W1806" s="210"/>
      <c r="X1806" s="210"/>
      <c r="Y1806" s="210"/>
    </row>
    <row r="1807">
      <c r="A1807" s="205" t="s">
        <v>296</v>
      </c>
      <c r="B1807" s="205" t="s">
        <v>5385</v>
      </c>
      <c r="C1807" s="280">
        <v>68.0</v>
      </c>
      <c r="D1807" s="280">
        <v>3.0</v>
      </c>
      <c r="E1807" s="280">
        <v>12.0</v>
      </c>
      <c r="F1807" s="210"/>
      <c r="G1807" s="210"/>
      <c r="H1807" s="210"/>
      <c r="I1807" s="210"/>
      <c r="J1807" s="210"/>
      <c r="K1807" s="210"/>
      <c r="L1807" s="210"/>
      <c r="M1807" s="210"/>
      <c r="N1807" s="210"/>
      <c r="O1807" s="210"/>
      <c r="P1807" s="210"/>
      <c r="Q1807" s="210"/>
      <c r="R1807" s="210"/>
      <c r="S1807" s="210"/>
      <c r="T1807" s="210"/>
      <c r="U1807" s="210"/>
      <c r="V1807" s="210"/>
      <c r="W1807" s="210"/>
      <c r="X1807" s="210"/>
      <c r="Y1807" s="210"/>
    </row>
    <row r="1808">
      <c r="A1808" s="205" t="s">
        <v>296</v>
      </c>
      <c r="B1808" s="205" t="s">
        <v>5386</v>
      </c>
      <c r="C1808" s="280">
        <v>239.0</v>
      </c>
      <c r="D1808" s="280">
        <v>5.0</v>
      </c>
      <c r="E1808" s="280">
        <v>44.0</v>
      </c>
      <c r="F1808" s="210"/>
      <c r="G1808" s="210"/>
      <c r="H1808" s="210"/>
      <c r="I1808" s="210"/>
      <c r="J1808" s="210"/>
      <c r="K1808" s="210"/>
      <c r="L1808" s="210"/>
      <c r="M1808" s="210"/>
      <c r="N1808" s="210"/>
      <c r="O1808" s="210"/>
      <c r="P1808" s="210"/>
      <c r="Q1808" s="210"/>
      <c r="R1808" s="210"/>
      <c r="S1808" s="210"/>
      <c r="T1808" s="210"/>
      <c r="U1808" s="210"/>
      <c r="V1808" s="210"/>
      <c r="W1808" s="210"/>
      <c r="X1808" s="210"/>
      <c r="Y1808" s="210"/>
    </row>
    <row r="1809">
      <c r="A1809" s="205" t="s">
        <v>296</v>
      </c>
      <c r="B1809" s="205" t="s">
        <v>5387</v>
      </c>
      <c r="C1809" s="280">
        <v>177.0</v>
      </c>
      <c r="D1809" s="280">
        <v>4.0</v>
      </c>
      <c r="E1809" s="280">
        <v>42.0</v>
      </c>
      <c r="F1809" s="210"/>
      <c r="G1809" s="210"/>
      <c r="H1809" s="210"/>
      <c r="I1809" s="210"/>
      <c r="J1809" s="210"/>
      <c r="K1809" s="210"/>
      <c r="L1809" s="210"/>
      <c r="M1809" s="210"/>
      <c r="N1809" s="210"/>
      <c r="O1809" s="210"/>
      <c r="P1809" s="210"/>
      <c r="Q1809" s="210"/>
      <c r="R1809" s="210"/>
      <c r="S1809" s="210"/>
      <c r="T1809" s="210"/>
      <c r="U1809" s="210"/>
      <c r="V1809" s="210"/>
      <c r="W1809" s="210"/>
      <c r="X1809" s="210"/>
      <c r="Y1809" s="210"/>
    </row>
    <row r="1810">
      <c r="A1810" s="205" t="s">
        <v>296</v>
      </c>
      <c r="B1810" s="205" t="s">
        <v>5388</v>
      </c>
      <c r="C1810" s="280">
        <v>77.0</v>
      </c>
      <c r="D1810" s="280">
        <v>4.0</v>
      </c>
      <c r="E1810" s="280">
        <v>10.0</v>
      </c>
      <c r="F1810" s="210"/>
      <c r="G1810" s="210"/>
      <c r="H1810" s="210"/>
      <c r="I1810" s="210"/>
      <c r="J1810" s="210"/>
      <c r="K1810" s="210"/>
      <c r="L1810" s="210"/>
      <c r="M1810" s="210"/>
      <c r="N1810" s="210"/>
      <c r="O1810" s="210"/>
      <c r="P1810" s="210"/>
      <c r="Q1810" s="210"/>
      <c r="R1810" s="210"/>
      <c r="S1810" s="210"/>
      <c r="T1810" s="210"/>
      <c r="U1810" s="210"/>
      <c r="V1810" s="210"/>
      <c r="W1810" s="210"/>
      <c r="X1810" s="210"/>
      <c r="Y1810" s="210"/>
    </row>
    <row r="1811">
      <c r="A1811" s="205" t="s">
        <v>296</v>
      </c>
      <c r="B1811" s="205" t="s">
        <v>5391</v>
      </c>
      <c r="C1811" s="280">
        <v>64.0</v>
      </c>
      <c r="D1811" s="280">
        <v>3.0</v>
      </c>
      <c r="E1811" s="280">
        <v>12.0</v>
      </c>
      <c r="F1811" s="210"/>
      <c r="G1811" s="210"/>
      <c r="H1811" s="210"/>
      <c r="I1811" s="210"/>
      <c r="J1811" s="210"/>
      <c r="K1811" s="210"/>
      <c r="L1811" s="210"/>
      <c r="M1811" s="210"/>
      <c r="N1811" s="210"/>
      <c r="O1811" s="210"/>
      <c r="P1811" s="210"/>
      <c r="Q1811" s="210"/>
      <c r="R1811" s="210"/>
      <c r="S1811" s="210"/>
      <c r="T1811" s="210"/>
      <c r="U1811" s="210"/>
      <c r="V1811" s="210"/>
      <c r="W1811" s="210"/>
      <c r="X1811" s="210"/>
      <c r="Y1811" s="210"/>
    </row>
    <row r="1812">
      <c r="A1812" s="205" t="s">
        <v>296</v>
      </c>
      <c r="B1812" s="205" t="s">
        <v>5392</v>
      </c>
      <c r="C1812" s="280">
        <v>30.0</v>
      </c>
      <c r="D1812" s="280">
        <v>2.0</v>
      </c>
      <c r="E1812" s="280">
        <v>7.0</v>
      </c>
      <c r="F1812" s="210"/>
      <c r="G1812" s="210"/>
      <c r="H1812" s="210"/>
      <c r="I1812" s="210"/>
      <c r="J1812" s="210"/>
      <c r="K1812" s="210"/>
      <c r="L1812" s="210"/>
      <c r="M1812" s="210"/>
      <c r="N1812" s="210"/>
      <c r="O1812" s="210"/>
      <c r="P1812" s="210"/>
      <c r="Q1812" s="210"/>
      <c r="R1812" s="210"/>
      <c r="S1812" s="210"/>
      <c r="T1812" s="210"/>
      <c r="U1812" s="210"/>
      <c r="V1812" s="210"/>
      <c r="W1812" s="210"/>
      <c r="X1812" s="210"/>
      <c r="Y1812" s="210"/>
    </row>
    <row r="1813">
      <c r="A1813" s="205" t="s">
        <v>296</v>
      </c>
      <c r="B1813" s="205" t="s">
        <v>5389</v>
      </c>
      <c r="C1813" s="280">
        <v>38.0</v>
      </c>
      <c r="D1813" s="280">
        <v>2.0</v>
      </c>
      <c r="E1813" s="280">
        <v>6.0</v>
      </c>
      <c r="F1813" s="210"/>
      <c r="G1813" s="210"/>
      <c r="H1813" s="210"/>
      <c r="I1813" s="210"/>
      <c r="J1813" s="210"/>
      <c r="K1813" s="210"/>
      <c r="L1813" s="210"/>
      <c r="M1813" s="210"/>
      <c r="N1813" s="210"/>
      <c r="O1813" s="210"/>
      <c r="P1813" s="210"/>
      <c r="Q1813" s="210"/>
      <c r="R1813" s="210"/>
      <c r="S1813" s="210"/>
      <c r="T1813" s="210"/>
      <c r="U1813" s="210"/>
      <c r="V1813" s="210"/>
      <c r="W1813" s="210"/>
      <c r="X1813" s="210"/>
      <c r="Y1813" s="210"/>
    </row>
    <row r="1814">
      <c r="A1814" s="205" t="s">
        <v>296</v>
      </c>
      <c r="B1814" s="205" t="s">
        <v>5390</v>
      </c>
      <c r="C1814" s="280">
        <v>24.0</v>
      </c>
      <c r="D1814" s="280">
        <v>3.0</v>
      </c>
      <c r="E1814" s="280">
        <v>7.0</v>
      </c>
      <c r="F1814" s="210"/>
      <c r="G1814" s="210"/>
      <c r="H1814" s="210"/>
      <c r="I1814" s="210"/>
      <c r="J1814" s="210"/>
      <c r="K1814" s="210"/>
      <c r="L1814" s="210"/>
      <c r="M1814" s="210"/>
      <c r="N1814" s="210"/>
      <c r="O1814" s="210"/>
      <c r="P1814" s="210"/>
      <c r="Q1814" s="210"/>
      <c r="R1814" s="210"/>
      <c r="S1814" s="210"/>
      <c r="T1814" s="210"/>
      <c r="U1814" s="210"/>
      <c r="V1814" s="210"/>
      <c r="W1814" s="210"/>
      <c r="X1814" s="210"/>
      <c r="Y1814" s="210"/>
    </row>
    <row r="1815">
      <c r="A1815" s="205" t="s">
        <v>855</v>
      </c>
      <c r="B1815" s="205" t="s">
        <v>5384</v>
      </c>
      <c r="C1815" s="280">
        <v>6.0</v>
      </c>
      <c r="D1815" s="280">
        <v>1.0</v>
      </c>
      <c r="E1815" s="280">
        <v>1.0</v>
      </c>
      <c r="F1815" s="210"/>
      <c r="G1815" s="210"/>
      <c r="H1815" s="210"/>
      <c r="I1815" s="210"/>
      <c r="J1815" s="210"/>
      <c r="K1815" s="210"/>
      <c r="L1815" s="210"/>
      <c r="M1815" s="210"/>
      <c r="N1815" s="210"/>
      <c r="O1815" s="210"/>
      <c r="P1815" s="210"/>
      <c r="Q1815" s="210"/>
      <c r="R1815" s="210"/>
      <c r="S1815" s="210"/>
      <c r="T1815" s="210"/>
      <c r="U1815" s="210"/>
      <c r="V1815" s="210"/>
      <c r="W1815" s="210"/>
      <c r="X1815" s="210"/>
      <c r="Y1815" s="210"/>
    </row>
    <row r="1816">
      <c r="A1816" s="205" t="s">
        <v>855</v>
      </c>
      <c r="B1816" s="205" t="s">
        <v>5386</v>
      </c>
      <c r="C1816" s="280">
        <v>9.0</v>
      </c>
      <c r="D1816" s="280">
        <v>2.0</v>
      </c>
      <c r="E1816" s="280">
        <v>1.0</v>
      </c>
      <c r="F1816" s="210"/>
      <c r="G1816" s="210"/>
      <c r="H1816" s="210"/>
      <c r="I1816" s="210"/>
      <c r="J1816" s="210"/>
      <c r="K1816" s="210"/>
      <c r="L1816" s="210"/>
      <c r="M1816" s="210"/>
      <c r="N1816" s="210"/>
      <c r="O1816" s="210"/>
      <c r="P1816" s="210"/>
      <c r="Q1816" s="210"/>
      <c r="R1816" s="210"/>
      <c r="S1816" s="210"/>
      <c r="T1816" s="210"/>
      <c r="U1816" s="210"/>
      <c r="V1816" s="210"/>
      <c r="W1816" s="210"/>
      <c r="X1816" s="210"/>
      <c r="Y1816" s="210"/>
    </row>
    <row r="1817">
      <c r="A1817" s="205" t="s">
        <v>839</v>
      </c>
      <c r="B1817" s="205" t="s">
        <v>5385</v>
      </c>
      <c r="C1817" s="280">
        <v>52.0</v>
      </c>
      <c r="D1817" s="280">
        <v>1.0</v>
      </c>
      <c r="E1817" s="280">
        <v>20.0</v>
      </c>
      <c r="F1817" s="210"/>
      <c r="G1817" s="210"/>
      <c r="H1817" s="210"/>
      <c r="I1817" s="210"/>
      <c r="J1817" s="210"/>
      <c r="K1817" s="210"/>
      <c r="L1817" s="210"/>
      <c r="M1817" s="210"/>
      <c r="N1817" s="210"/>
      <c r="O1817" s="210"/>
      <c r="P1817" s="210"/>
      <c r="Q1817" s="210"/>
      <c r="R1817" s="210"/>
      <c r="S1817" s="210"/>
      <c r="T1817" s="210"/>
      <c r="U1817" s="210"/>
      <c r="V1817" s="210"/>
      <c r="W1817" s="210"/>
      <c r="X1817" s="210"/>
      <c r="Y1817" s="210"/>
    </row>
    <row r="1818">
      <c r="A1818" s="205" t="s">
        <v>265</v>
      </c>
      <c r="B1818" s="205" t="s">
        <v>5383</v>
      </c>
      <c r="C1818" s="280">
        <v>22.0</v>
      </c>
      <c r="D1818" s="280">
        <v>1.0</v>
      </c>
      <c r="E1818" s="280">
        <v>3.0</v>
      </c>
      <c r="F1818" s="210"/>
      <c r="G1818" s="210"/>
      <c r="H1818" s="210"/>
      <c r="I1818" s="210"/>
      <c r="J1818" s="210"/>
      <c r="K1818" s="210"/>
      <c r="L1818" s="210"/>
      <c r="M1818" s="210"/>
      <c r="N1818" s="210"/>
      <c r="O1818" s="210"/>
      <c r="P1818" s="210"/>
      <c r="Q1818" s="210"/>
      <c r="R1818" s="210"/>
      <c r="S1818" s="210"/>
      <c r="T1818" s="210"/>
      <c r="U1818" s="210"/>
      <c r="V1818" s="210"/>
      <c r="W1818" s="210"/>
      <c r="X1818" s="210"/>
      <c r="Y1818" s="210"/>
    </row>
    <row r="1819">
      <c r="A1819" s="205" t="s">
        <v>265</v>
      </c>
      <c r="B1819" s="205" t="s">
        <v>5384</v>
      </c>
      <c r="C1819" s="280">
        <v>31.0</v>
      </c>
      <c r="D1819" s="280">
        <v>1.0</v>
      </c>
      <c r="E1819" s="280">
        <v>5.0</v>
      </c>
      <c r="F1819" s="210"/>
      <c r="G1819" s="210"/>
      <c r="H1819" s="210"/>
      <c r="I1819" s="210"/>
      <c r="J1819" s="210"/>
      <c r="K1819" s="210"/>
      <c r="L1819" s="210"/>
      <c r="M1819" s="210"/>
      <c r="N1819" s="210"/>
      <c r="O1819" s="210"/>
      <c r="P1819" s="210"/>
      <c r="Q1819" s="210"/>
      <c r="R1819" s="210"/>
      <c r="S1819" s="210"/>
      <c r="T1819" s="210"/>
      <c r="U1819" s="210"/>
      <c r="V1819" s="210"/>
      <c r="W1819" s="210"/>
      <c r="X1819" s="210"/>
      <c r="Y1819" s="210"/>
    </row>
    <row r="1820">
      <c r="A1820" s="205" t="s">
        <v>265</v>
      </c>
      <c r="B1820" s="205" t="s">
        <v>5385</v>
      </c>
      <c r="C1820" s="280">
        <v>66.0</v>
      </c>
      <c r="D1820" s="280">
        <v>3.0</v>
      </c>
      <c r="E1820" s="280">
        <v>10.0</v>
      </c>
      <c r="F1820" s="210"/>
      <c r="G1820" s="210"/>
      <c r="H1820" s="210"/>
      <c r="I1820" s="210"/>
      <c r="J1820" s="210"/>
      <c r="K1820" s="210"/>
      <c r="L1820" s="210"/>
      <c r="M1820" s="210"/>
      <c r="N1820" s="210"/>
      <c r="O1820" s="210"/>
      <c r="P1820" s="210"/>
      <c r="Q1820" s="210"/>
      <c r="R1820" s="210"/>
      <c r="S1820" s="210"/>
      <c r="T1820" s="210"/>
      <c r="U1820" s="210"/>
      <c r="V1820" s="210"/>
      <c r="W1820" s="210"/>
      <c r="X1820" s="210"/>
      <c r="Y1820" s="210"/>
    </row>
    <row r="1821">
      <c r="A1821" s="205" t="s">
        <v>265</v>
      </c>
      <c r="B1821" s="205" t="s">
        <v>5386</v>
      </c>
      <c r="C1821" s="280">
        <v>13.0</v>
      </c>
      <c r="D1821" s="280">
        <v>1.0</v>
      </c>
      <c r="E1821" s="280">
        <v>3.0</v>
      </c>
      <c r="F1821" s="210"/>
      <c r="G1821" s="210"/>
      <c r="H1821" s="210"/>
      <c r="I1821" s="210"/>
      <c r="J1821" s="210"/>
      <c r="K1821" s="210"/>
      <c r="L1821" s="210"/>
      <c r="M1821" s="210"/>
      <c r="N1821" s="210"/>
      <c r="O1821" s="210"/>
      <c r="P1821" s="210"/>
      <c r="Q1821" s="210"/>
      <c r="R1821" s="210"/>
      <c r="S1821" s="210"/>
      <c r="T1821" s="210"/>
      <c r="U1821" s="210"/>
      <c r="V1821" s="210"/>
      <c r="W1821" s="210"/>
      <c r="X1821" s="210"/>
      <c r="Y1821" s="210"/>
    </row>
    <row r="1822">
      <c r="A1822" s="205" t="s">
        <v>506</v>
      </c>
      <c r="B1822" s="205" t="s">
        <v>5384</v>
      </c>
      <c r="C1822" s="280">
        <v>141.0</v>
      </c>
      <c r="D1822" s="280">
        <v>3.0</v>
      </c>
      <c r="E1822" s="280">
        <v>14.0</v>
      </c>
      <c r="F1822" s="210"/>
      <c r="G1822" s="210"/>
      <c r="H1822" s="210"/>
      <c r="I1822" s="210"/>
      <c r="J1822" s="210"/>
      <c r="K1822" s="210"/>
      <c r="L1822" s="210"/>
      <c r="M1822" s="210"/>
      <c r="N1822" s="210"/>
      <c r="O1822" s="210"/>
      <c r="P1822" s="210"/>
      <c r="Q1822" s="210"/>
      <c r="R1822" s="210"/>
      <c r="S1822" s="210"/>
      <c r="T1822" s="210"/>
      <c r="U1822" s="210"/>
      <c r="V1822" s="210"/>
      <c r="W1822" s="210"/>
      <c r="X1822" s="210"/>
      <c r="Y1822" s="210"/>
    </row>
    <row r="1823">
      <c r="A1823" s="205" t="s">
        <v>506</v>
      </c>
      <c r="B1823" s="205" t="s">
        <v>5385</v>
      </c>
      <c r="C1823" s="280">
        <v>78.0</v>
      </c>
      <c r="D1823" s="280">
        <v>3.0</v>
      </c>
      <c r="E1823" s="280">
        <v>14.0</v>
      </c>
      <c r="F1823" s="210"/>
      <c r="G1823" s="210"/>
      <c r="H1823" s="210"/>
      <c r="I1823" s="210"/>
      <c r="J1823" s="210"/>
      <c r="K1823" s="210"/>
      <c r="L1823" s="210"/>
      <c r="M1823" s="210"/>
      <c r="N1823" s="210"/>
      <c r="O1823" s="210"/>
      <c r="P1823" s="210"/>
      <c r="Q1823" s="210"/>
      <c r="R1823" s="210"/>
      <c r="S1823" s="210"/>
      <c r="T1823" s="210"/>
      <c r="U1823" s="210"/>
      <c r="V1823" s="210"/>
      <c r="W1823" s="210"/>
      <c r="X1823" s="210"/>
      <c r="Y1823" s="210"/>
    </row>
    <row r="1824">
      <c r="A1824" s="205" t="s">
        <v>506</v>
      </c>
      <c r="B1824" s="205" t="s">
        <v>5386</v>
      </c>
      <c r="C1824" s="280">
        <v>83.0</v>
      </c>
      <c r="D1824" s="280">
        <v>5.0</v>
      </c>
      <c r="E1824" s="280">
        <v>19.0</v>
      </c>
      <c r="F1824" s="210"/>
      <c r="G1824" s="210"/>
      <c r="H1824" s="210"/>
      <c r="I1824" s="210"/>
      <c r="J1824" s="210"/>
      <c r="K1824" s="210"/>
      <c r="L1824" s="210"/>
      <c r="M1824" s="210"/>
      <c r="N1824" s="210"/>
      <c r="O1824" s="210"/>
      <c r="P1824" s="210"/>
      <c r="Q1824" s="210"/>
      <c r="R1824" s="210"/>
      <c r="S1824" s="210"/>
      <c r="T1824" s="210"/>
      <c r="U1824" s="210"/>
      <c r="V1824" s="210"/>
      <c r="W1824" s="210"/>
      <c r="X1824" s="210"/>
      <c r="Y1824" s="210"/>
    </row>
    <row r="1825">
      <c r="A1825" s="205" t="s">
        <v>506</v>
      </c>
      <c r="B1825" s="205" t="s">
        <v>5387</v>
      </c>
      <c r="C1825" s="280">
        <v>84.0</v>
      </c>
      <c r="D1825" s="280">
        <v>8.0</v>
      </c>
      <c r="E1825" s="280">
        <v>26.0</v>
      </c>
      <c r="F1825" s="210"/>
      <c r="G1825" s="210"/>
      <c r="H1825" s="210"/>
      <c r="I1825" s="210"/>
      <c r="J1825" s="210"/>
      <c r="K1825" s="210"/>
      <c r="L1825" s="210"/>
      <c r="M1825" s="210"/>
      <c r="N1825" s="210"/>
      <c r="O1825" s="210"/>
      <c r="P1825" s="210"/>
      <c r="Q1825" s="210"/>
      <c r="R1825" s="210"/>
      <c r="S1825" s="210"/>
      <c r="T1825" s="210"/>
      <c r="U1825" s="210"/>
      <c r="V1825" s="210"/>
      <c r="W1825" s="210"/>
      <c r="X1825" s="210"/>
      <c r="Y1825" s="210"/>
    </row>
    <row r="1826">
      <c r="A1826" s="205" t="s">
        <v>506</v>
      </c>
      <c r="B1826" s="205" t="s">
        <v>5388</v>
      </c>
      <c r="C1826" s="280">
        <v>16.0</v>
      </c>
      <c r="D1826" s="280">
        <v>3.0</v>
      </c>
      <c r="E1826" s="280">
        <v>3.0</v>
      </c>
      <c r="F1826" s="210"/>
      <c r="G1826" s="210"/>
      <c r="H1826" s="210"/>
      <c r="I1826" s="210"/>
      <c r="J1826" s="210"/>
      <c r="K1826" s="210"/>
      <c r="L1826" s="210"/>
      <c r="M1826" s="210"/>
      <c r="N1826" s="210"/>
      <c r="O1826" s="210"/>
      <c r="P1826" s="210"/>
      <c r="Q1826" s="210"/>
      <c r="R1826" s="210"/>
      <c r="S1826" s="210"/>
      <c r="T1826" s="210"/>
      <c r="U1826" s="210"/>
      <c r="V1826" s="210"/>
      <c r="W1826" s="210"/>
      <c r="X1826" s="210"/>
      <c r="Y1826" s="210"/>
    </row>
    <row r="1827">
      <c r="A1827" s="205" t="s">
        <v>506</v>
      </c>
      <c r="B1827" s="205" t="s">
        <v>5391</v>
      </c>
      <c r="C1827" s="280">
        <v>54.0</v>
      </c>
      <c r="D1827" s="280">
        <v>4.0</v>
      </c>
      <c r="E1827" s="280">
        <v>11.0</v>
      </c>
      <c r="F1827" s="210"/>
      <c r="G1827" s="210"/>
      <c r="H1827" s="210"/>
      <c r="I1827" s="210"/>
      <c r="J1827" s="210"/>
      <c r="K1827" s="210"/>
      <c r="L1827" s="210"/>
      <c r="M1827" s="210"/>
      <c r="N1827" s="210"/>
      <c r="O1827" s="210"/>
      <c r="P1827" s="210"/>
      <c r="Q1827" s="210"/>
      <c r="R1827" s="210"/>
      <c r="S1827" s="210"/>
      <c r="T1827" s="210"/>
      <c r="U1827" s="210"/>
      <c r="V1827" s="210"/>
      <c r="W1827" s="210"/>
      <c r="X1827" s="210"/>
      <c r="Y1827" s="210"/>
    </row>
    <row r="1828">
      <c r="A1828" s="205" t="s">
        <v>506</v>
      </c>
      <c r="B1828" s="205" t="s">
        <v>5392</v>
      </c>
      <c r="C1828" s="280">
        <v>49.0</v>
      </c>
      <c r="D1828" s="280">
        <v>4.0</v>
      </c>
      <c r="E1828" s="280">
        <v>7.0</v>
      </c>
      <c r="F1828" s="210"/>
      <c r="G1828" s="210"/>
      <c r="H1828" s="210"/>
      <c r="I1828" s="210"/>
      <c r="J1828" s="210"/>
      <c r="K1828" s="210"/>
      <c r="L1828" s="210"/>
      <c r="M1828" s="210"/>
      <c r="N1828" s="210"/>
      <c r="O1828" s="210"/>
      <c r="P1828" s="210"/>
      <c r="Q1828" s="210"/>
      <c r="R1828" s="210"/>
      <c r="S1828" s="210"/>
      <c r="T1828" s="210"/>
      <c r="U1828" s="210"/>
      <c r="V1828" s="210"/>
      <c r="W1828" s="210"/>
      <c r="X1828" s="210"/>
      <c r="Y1828" s="210"/>
    </row>
    <row r="1829">
      <c r="A1829" s="205" t="s">
        <v>506</v>
      </c>
      <c r="B1829" s="205" t="s">
        <v>5389</v>
      </c>
      <c r="C1829" s="280">
        <v>42.0</v>
      </c>
      <c r="D1829" s="280">
        <v>3.0</v>
      </c>
      <c r="E1829" s="280">
        <v>7.0</v>
      </c>
      <c r="F1829" s="210"/>
      <c r="G1829" s="210"/>
      <c r="H1829" s="210"/>
      <c r="I1829" s="210"/>
      <c r="J1829" s="210"/>
      <c r="K1829" s="210"/>
      <c r="L1829" s="210"/>
      <c r="M1829" s="210"/>
      <c r="N1829" s="210"/>
      <c r="O1829" s="210"/>
      <c r="P1829" s="210"/>
      <c r="Q1829" s="210"/>
      <c r="R1829" s="210"/>
      <c r="S1829" s="210"/>
      <c r="T1829" s="210"/>
      <c r="U1829" s="210"/>
      <c r="V1829" s="210"/>
      <c r="W1829" s="210"/>
      <c r="X1829" s="210"/>
      <c r="Y1829" s="210"/>
    </row>
    <row r="1830">
      <c r="A1830" s="205" t="s">
        <v>506</v>
      </c>
      <c r="B1830" s="205" t="s">
        <v>5390</v>
      </c>
      <c r="C1830" s="280">
        <v>14.0</v>
      </c>
      <c r="D1830" s="280">
        <v>1.0</v>
      </c>
      <c r="E1830" s="280">
        <v>3.0</v>
      </c>
      <c r="F1830" s="210"/>
      <c r="G1830" s="210"/>
      <c r="H1830" s="210"/>
      <c r="I1830" s="210"/>
      <c r="J1830" s="210"/>
      <c r="K1830" s="210"/>
      <c r="L1830" s="210"/>
      <c r="M1830" s="210"/>
      <c r="N1830" s="210"/>
      <c r="O1830" s="210"/>
      <c r="P1830" s="210"/>
      <c r="Q1830" s="210"/>
      <c r="R1830" s="210"/>
      <c r="S1830" s="210"/>
      <c r="T1830" s="210"/>
      <c r="U1830" s="210"/>
      <c r="V1830" s="210"/>
      <c r="W1830" s="210"/>
      <c r="X1830" s="210"/>
      <c r="Y1830" s="210"/>
    </row>
    <row r="1831">
      <c r="A1831" s="205" t="s">
        <v>782</v>
      </c>
      <c r="B1831" s="205" t="s">
        <v>5384</v>
      </c>
      <c r="C1831" s="280">
        <v>184.0</v>
      </c>
      <c r="D1831" s="280">
        <v>5.0</v>
      </c>
      <c r="E1831" s="280">
        <v>34.0</v>
      </c>
      <c r="F1831" s="210"/>
      <c r="G1831" s="210"/>
      <c r="H1831" s="210"/>
      <c r="I1831" s="210"/>
      <c r="J1831" s="210"/>
      <c r="K1831" s="210"/>
      <c r="L1831" s="210"/>
      <c r="M1831" s="210"/>
      <c r="N1831" s="210"/>
      <c r="O1831" s="210"/>
      <c r="P1831" s="210"/>
      <c r="Q1831" s="210"/>
      <c r="R1831" s="210"/>
      <c r="S1831" s="210"/>
      <c r="T1831" s="210"/>
      <c r="U1831" s="210"/>
      <c r="V1831" s="210"/>
      <c r="W1831" s="210"/>
      <c r="X1831" s="210"/>
      <c r="Y1831" s="210"/>
    </row>
    <row r="1832">
      <c r="A1832" s="205" t="s">
        <v>782</v>
      </c>
      <c r="B1832" s="205" t="s">
        <v>5385</v>
      </c>
      <c r="C1832" s="280">
        <v>49.0</v>
      </c>
      <c r="D1832" s="280">
        <v>3.0</v>
      </c>
      <c r="E1832" s="280">
        <v>6.0</v>
      </c>
      <c r="F1832" s="210"/>
      <c r="G1832" s="210"/>
      <c r="H1832" s="210"/>
      <c r="I1832" s="210"/>
      <c r="J1832" s="210"/>
      <c r="K1832" s="210"/>
      <c r="L1832" s="210"/>
      <c r="M1832" s="210"/>
      <c r="N1832" s="210"/>
      <c r="O1832" s="210"/>
      <c r="P1832" s="210"/>
      <c r="Q1832" s="210"/>
      <c r="R1832" s="210"/>
      <c r="S1832" s="210"/>
      <c r="T1832" s="210"/>
      <c r="U1832" s="210"/>
      <c r="V1832" s="210"/>
      <c r="W1832" s="210"/>
      <c r="X1832" s="210"/>
      <c r="Y1832" s="210"/>
    </row>
    <row r="1833">
      <c r="A1833" s="205" t="s">
        <v>782</v>
      </c>
      <c r="B1833" s="205" t="s">
        <v>5386</v>
      </c>
      <c r="C1833" s="280">
        <v>11.0</v>
      </c>
      <c r="D1833" s="280">
        <v>1.0</v>
      </c>
      <c r="E1833" s="280">
        <v>2.0</v>
      </c>
      <c r="F1833" s="210"/>
      <c r="G1833" s="210"/>
      <c r="H1833" s="210"/>
      <c r="I1833" s="210"/>
      <c r="J1833" s="210"/>
      <c r="K1833" s="210"/>
      <c r="L1833" s="210"/>
      <c r="M1833" s="210"/>
      <c r="N1833" s="210"/>
      <c r="O1833" s="210"/>
      <c r="P1833" s="210"/>
      <c r="Q1833" s="210"/>
      <c r="R1833" s="210"/>
      <c r="S1833" s="210"/>
      <c r="T1833" s="210"/>
      <c r="U1833" s="210"/>
      <c r="V1833" s="210"/>
      <c r="W1833" s="210"/>
      <c r="X1833" s="210"/>
      <c r="Y1833" s="210"/>
    </row>
    <row r="1834">
      <c r="A1834" s="205" t="s">
        <v>782</v>
      </c>
      <c r="B1834" s="205" t="s">
        <v>5387</v>
      </c>
      <c r="C1834" s="280">
        <v>35.0</v>
      </c>
      <c r="D1834" s="280">
        <v>2.0</v>
      </c>
      <c r="E1834" s="280">
        <v>10.0</v>
      </c>
      <c r="F1834" s="210"/>
      <c r="G1834" s="210"/>
      <c r="H1834" s="210"/>
      <c r="I1834" s="210"/>
      <c r="J1834" s="210"/>
      <c r="K1834" s="210"/>
      <c r="L1834" s="210"/>
      <c r="M1834" s="210"/>
      <c r="N1834" s="210"/>
      <c r="O1834" s="210"/>
      <c r="P1834" s="210"/>
      <c r="Q1834" s="210"/>
      <c r="R1834" s="210"/>
      <c r="S1834" s="210"/>
      <c r="T1834" s="210"/>
      <c r="U1834" s="210"/>
      <c r="V1834" s="210"/>
      <c r="W1834" s="210"/>
      <c r="X1834" s="210"/>
      <c r="Y1834" s="210"/>
    </row>
    <row r="1835">
      <c r="A1835" s="205" t="s">
        <v>782</v>
      </c>
      <c r="B1835" s="205" t="s">
        <v>5391</v>
      </c>
      <c r="C1835" s="280">
        <v>119.0</v>
      </c>
      <c r="D1835" s="280">
        <v>1.0</v>
      </c>
      <c r="E1835" s="280">
        <v>25.0</v>
      </c>
      <c r="F1835" s="210"/>
      <c r="G1835" s="210"/>
      <c r="H1835" s="210"/>
      <c r="I1835" s="210"/>
      <c r="J1835" s="210"/>
      <c r="K1835" s="210"/>
      <c r="L1835" s="210"/>
      <c r="M1835" s="210"/>
      <c r="N1835" s="210"/>
      <c r="O1835" s="210"/>
      <c r="P1835" s="210"/>
      <c r="Q1835" s="210"/>
      <c r="R1835" s="210"/>
      <c r="S1835" s="210"/>
      <c r="T1835" s="210"/>
      <c r="U1835" s="210"/>
      <c r="V1835" s="210"/>
      <c r="W1835" s="210"/>
      <c r="X1835" s="210"/>
      <c r="Y1835" s="210"/>
    </row>
    <row r="1836">
      <c r="A1836" s="205" t="s">
        <v>782</v>
      </c>
      <c r="B1836" s="205" t="s">
        <v>5392</v>
      </c>
      <c r="C1836" s="280">
        <v>95.0</v>
      </c>
      <c r="D1836" s="280">
        <v>3.0</v>
      </c>
      <c r="E1836" s="280">
        <v>19.0</v>
      </c>
      <c r="F1836" s="210"/>
      <c r="G1836" s="210"/>
      <c r="H1836" s="210"/>
      <c r="I1836" s="210"/>
      <c r="J1836" s="210"/>
      <c r="K1836" s="210"/>
      <c r="L1836" s="210"/>
      <c r="M1836" s="210"/>
      <c r="N1836" s="210"/>
      <c r="O1836" s="210"/>
      <c r="P1836" s="210"/>
      <c r="Q1836" s="210"/>
      <c r="R1836" s="210"/>
      <c r="S1836" s="210"/>
      <c r="T1836" s="210"/>
      <c r="U1836" s="210"/>
      <c r="V1836" s="210"/>
      <c r="W1836" s="210"/>
      <c r="X1836" s="210"/>
      <c r="Y1836" s="210"/>
    </row>
    <row r="1837">
      <c r="A1837" s="205" t="s">
        <v>129</v>
      </c>
      <c r="B1837" s="205" t="s">
        <v>5384</v>
      </c>
      <c r="C1837" s="280">
        <v>15.0</v>
      </c>
      <c r="D1837" s="280">
        <v>2.0</v>
      </c>
      <c r="E1837" s="280">
        <v>5.0</v>
      </c>
      <c r="F1837" s="210"/>
      <c r="G1837" s="210"/>
      <c r="H1837" s="210"/>
      <c r="I1837" s="210"/>
      <c r="J1837" s="210"/>
      <c r="K1837" s="210"/>
      <c r="L1837" s="210"/>
      <c r="M1837" s="210"/>
      <c r="N1837" s="210"/>
      <c r="O1837" s="210"/>
      <c r="P1837" s="210"/>
      <c r="Q1837" s="210"/>
      <c r="R1837" s="210"/>
      <c r="S1837" s="210"/>
      <c r="T1837" s="210"/>
      <c r="U1837" s="210"/>
      <c r="V1837" s="210"/>
      <c r="W1837" s="210"/>
      <c r="X1837" s="210"/>
      <c r="Y1837" s="210"/>
    </row>
    <row r="1838">
      <c r="A1838" s="205" t="s">
        <v>129</v>
      </c>
      <c r="B1838" s="205" t="s">
        <v>5385</v>
      </c>
      <c r="C1838" s="280">
        <v>92.0</v>
      </c>
      <c r="D1838" s="280">
        <v>3.0</v>
      </c>
      <c r="E1838" s="280">
        <v>22.0</v>
      </c>
      <c r="F1838" s="210"/>
      <c r="G1838" s="210"/>
      <c r="H1838" s="210"/>
      <c r="I1838" s="210"/>
      <c r="J1838" s="210"/>
      <c r="K1838" s="210"/>
      <c r="L1838" s="210"/>
      <c r="M1838" s="210"/>
      <c r="N1838" s="210"/>
      <c r="O1838" s="210"/>
      <c r="P1838" s="210"/>
      <c r="Q1838" s="210"/>
      <c r="R1838" s="210"/>
      <c r="S1838" s="210"/>
      <c r="T1838" s="210"/>
      <c r="U1838" s="210"/>
      <c r="V1838" s="210"/>
      <c r="W1838" s="210"/>
      <c r="X1838" s="210"/>
      <c r="Y1838" s="210"/>
    </row>
    <row r="1839">
      <c r="A1839" s="205" t="s">
        <v>129</v>
      </c>
      <c r="B1839" s="205" t="s">
        <v>5386</v>
      </c>
      <c r="C1839" s="280">
        <v>67.0</v>
      </c>
      <c r="D1839" s="280">
        <v>3.0</v>
      </c>
      <c r="E1839" s="280">
        <v>14.0</v>
      </c>
      <c r="F1839" s="210"/>
      <c r="G1839" s="210"/>
      <c r="H1839" s="210"/>
      <c r="I1839" s="210"/>
      <c r="J1839" s="210"/>
      <c r="K1839" s="210"/>
      <c r="L1839" s="210"/>
      <c r="M1839" s="210"/>
      <c r="N1839" s="210"/>
      <c r="O1839" s="210"/>
      <c r="P1839" s="210"/>
      <c r="Q1839" s="210"/>
      <c r="R1839" s="210"/>
      <c r="S1839" s="210"/>
      <c r="T1839" s="210"/>
      <c r="U1839" s="210"/>
      <c r="V1839" s="210"/>
      <c r="W1839" s="210"/>
      <c r="X1839" s="210"/>
      <c r="Y1839" s="210"/>
    </row>
    <row r="1840">
      <c r="A1840" s="205" t="s">
        <v>129</v>
      </c>
      <c r="B1840" s="205" t="s">
        <v>5387</v>
      </c>
      <c r="C1840" s="280">
        <v>11.0</v>
      </c>
      <c r="D1840" s="280">
        <v>2.0</v>
      </c>
      <c r="E1840" s="280">
        <v>4.0</v>
      </c>
      <c r="F1840" s="210"/>
      <c r="G1840" s="210"/>
      <c r="H1840" s="210"/>
      <c r="I1840" s="210"/>
      <c r="J1840" s="210"/>
      <c r="K1840" s="210"/>
      <c r="L1840" s="210"/>
      <c r="M1840" s="210"/>
      <c r="N1840" s="210"/>
      <c r="O1840" s="210"/>
      <c r="P1840" s="210"/>
      <c r="Q1840" s="210"/>
      <c r="R1840" s="210"/>
      <c r="S1840" s="210"/>
      <c r="T1840" s="210"/>
      <c r="U1840" s="210"/>
      <c r="V1840" s="210"/>
      <c r="W1840" s="210"/>
      <c r="X1840" s="210"/>
      <c r="Y1840" s="210"/>
    </row>
    <row r="1841">
      <c r="A1841" s="205" t="s">
        <v>129</v>
      </c>
      <c r="B1841" s="205" t="s">
        <v>5388</v>
      </c>
      <c r="C1841" s="280">
        <v>14.0</v>
      </c>
      <c r="D1841" s="280">
        <v>2.0</v>
      </c>
      <c r="E1841" s="280">
        <v>4.0</v>
      </c>
      <c r="F1841" s="210"/>
      <c r="G1841" s="210"/>
      <c r="H1841" s="210"/>
      <c r="I1841" s="210"/>
      <c r="J1841" s="210"/>
      <c r="K1841" s="210"/>
      <c r="L1841" s="210"/>
      <c r="M1841" s="210"/>
      <c r="N1841" s="210"/>
      <c r="O1841" s="210"/>
      <c r="P1841" s="210"/>
      <c r="Q1841" s="210"/>
      <c r="R1841" s="210"/>
      <c r="S1841" s="210"/>
      <c r="T1841" s="210"/>
      <c r="U1841" s="210"/>
      <c r="V1841" s="210"/>
      <c r="W1841" s="210"/>
      <c r="X1841" s="210"/>
      <c r="Y1841" s="210"/>
    </row>
    <row r="1842">
      <c r="A1842" s="205" t="s">
        <v>129</v>
      </c>
      <c r="B1842" s="205" t="s">
        <v>5391</v>
      </c>
      <c r="C1842" s="280">
        <v>58.0</v>
      </c>
      <c r="D1842" s="280">
        <v>3.0</v>
      </c>
      <c r="E1842" s="280">
        <v>7.0</v>
      </c>
      <c r="F1842" s="210"/>
      <c r="G1842" s="210"/>
      <c r="H1842" s="210"/>
      <c r="I1842" s="210"/>
      <c r="J1842" s="210"/>
      <c r="K1842" s="210"/>
      <c r="L1842" s="210"/>
      <c r="M1842" s="210"/>
      <c r="N1842" s="210"/>
      <c r="O1842" s="210"/>
      <c r="P1842" s="210"/>
      <c r="Q1842" s="210"/>
      <c r="R1842" s="210"/>
      <c r="S1842" s="210"/>
      <c r="T1842" s="210"/>
      <c r="U1842" s="210"/>
      <c r="V1842" s="210"/>
      <c r="W1842" s="210"/>
      <c r="X1842" s="210"/>
      <c r="Y1842" s="210"/>
    </row>
    <row r="1843">
      <c r="A1843" s="205" t="s">
        <v>129</v>
      </c>
      <c r="B1843" s="205" t="s">
        <v>5392</v>
      </c>
      <c r="C1843" s="280">
        <v>24.0</v>
      </c>
      <c r="D1843" s="280">
        <v>2.0</v>
      </c>
      <c r="E1843" s="280">
        <v>6.0</v>
      </c>
      <c r="F1843" s="210"/>
      <c r="G1843" s="210"/>
      <c r="H1843" s="210"/>
      <c r="I1843" s="210"/>
      <c r="J1843" s="210"/>
      <c r="K1843" s="210"/>
      <c r="L1843" s="210"/>
      <c r="M1843" s="210"/>
      <c r="N1843" s="210"/>
      <c r="O1843" s="210"/>
      <c r="P1843" s="210"/>
      <c r="Q1843" s="210"/>
      <c r="R1843" s="210"/>
      <c r="S1843" s="210"/>
      <c r="T1843" s="210"/>
      <c r="U1843" s="210"/>
      <c r="V1843" s="210"/>
      <c r="W1843" s="210"/>
      <c r="X1843" s="210"/>
      <c r="Y1843" s="210"/>
    </row>
    <row r="1844">
      <c r="A1844" s="205" t="s">
        <v>493</v>
      </c>
      <c r="B1844" s="205" t="s">
        <v>5385</v>
      </c>
      <c r="C1844" s="280">
        <v>66.0</v>
      </c>
      <c r="D1844" s="280">
        <v>1.0</v>
      </c>
      <c r="E1844" s="280">
        <v>14.0</v>
      </c>
      <c r="F1844" s="210"/>
      <c r="G1844" s="210"/>
      <c r="H1844" s="210"/>
      <c r="I1844" s="210"/>
      <c r="J1844" s="210"/>
      <c r="K1844" s="210"/>
      <c r="L1844" s="210"/>
      <c r="M1844" s="210"/>
      <c r="N1844" s="210"/>
      <c r="O1844" s="210"/>
      <c r="P1844" s="210"/>
      <c r="Q1844" s="210"/>
      <c r="R1844" s="210"/>
      <c r="S1844" s="210"/>
      <c r="T1844" s="210"/>
      <c r="U1844" s="210"/>
      <c r="V1844" s="210"/>
      <c r="W1844" s="210"/>
      <c r="X1844" s="210"/>
      <c r="Y1844" s="210"/>
    </row>
    <row r="1845">
      <c r="A1845" s="205" t="s">
        <v>461</v>
      </c>
      <c r="B1845" s="205" t="s">
        <v>5385</v>
      </c>
      <c r="C1845" s="280">
        <v>99.0</v>
      </c>
      <c r="D1845" s="280">
        <v>2.0</v>
      </c>
      <c r="E1845" s="280">
        <v>8.0</v>
      </c>
      <c r="F1845" s="210"/>
      <c r="G1845" s="210"/>
      <c r="H1845" s="210"/>
      <c r="I1845" s="210"/>
      <c r="J1845" s="210"/>
      <c r="K1845" s="210"/>
      <c r="L1845" s="210"/>
      <c r="M1845" s="210"/>
      <c r="N1845" s="210"/>
      <c r="O1845" s="210"/>
      <c r="P1845" s="210"/>
      <c r="Q1845" s="210"/>
      <c r="R1845" s="210"/>
      <c r="S1845" s="210"/>
      <c r="T1845" s="210"/>
      <c r="U1845" s="210"/>
      <c r="V1845" s="210"/>
      <c r="W1845" s="210"/>
      <c r="X1845" s="210"/>
      <c r="Y1845" s="210"/>
    </row>
    <row r="1846">
      <c r="A1846" s="205" t="s">
        <v>862</v>
      </c>
      <c r="B1846" s="205" t="s">
        <v>5385</v>
      </c>
      <c r="C1846" s="280">
        <v>242.0</v>
      </c>
      <c r="D1846" s="280">
        <v>2.0</v>
      </c>
      <c r="E1846" s="280">
        <v>11.0</v>
      </c>
      <c r="F1846" s="210"/>
      <c r="G1846" s="210"/>
      <c r="H1846" s="210"/>
      <c r="I1846" s="210"/>
      <c r="J1846" s="210"/>
      <c r="K1846" s="210"/>
      <c r="L1846" s="210"/>
      <c r="M1846" s="210"/>
      <c r="N1846" s="210"/>
      <c r="O1846" s="210"/>
      <c r="P1846" s="210"/>
      <c r="Q1846" s="210"/>
      <c r="R1846" s="210"/>
      <c r="S1846" s="210"/>
      <c r="T1846" s="210"/>
      <c r="U1846" s="210"/>
      <c r="V1846" s="210"/>
      <c r="W1846" s="210"/>
      <c r="X1846" s="210"/>
      <c r="Y1846" s="210"/>
    </row>
    <row r="1847">
      <c r="A1847" s="205" t="s">
        <v>862</v>
      </c>
      <c r="B1847" s="205" t="s">
        <v>5386</v>
      </c>
      <c r="C1847" s="280">
        <v>73.0</v>
      </c>
      <c r="D1847" s="280">
        <v>1.0</v>
      </c>
      <c r="E1847" s="280">
        <v>11.0</v>
      </c>
      <c r="F1847" s="210"/>
      <c r="G1847" s="210"/>
      <c r="H1847" s="210"/>
      <c r="I1847" s="210"/>
      <c r="J1847" s="210"/>
      <c r="K1847" s="210"/>
      <c r="L1847" s="210"/>
      <c r="M1847" s="210"/>
      <c r="N1847" s="210"/>
      <c r="O1847" s="210"/>
      <c r="P1847" s="210"/>
      <c r="Q1847" s="210"/>
      <c r="R1847" s="210"/>
      <c r="S1847" s="210"/>
      <c r="T1847" s="210"/>
      <c r="U1847" s="210"/>
      <c r="V1847" s="210"/>
      <c r="W1847" s="210"/>
      <c r="X1847" s="210"/>
      <c r="Y1847" s="210"/>
    </row>
    <row r="1848">
      <c r="A1848" s="205" t="s">
        <v>857</v>
      </c>
      <c r="B1848" s="205" t="s">
        <v>5385</v>
      </c>
      <c r="C1848" s="280">
        <v>62.0</v>
      </c>
      <c r="D1848" s="280">
        <v>1.0</v>
      </c>
      <c r="E1848" s="280">
        <v>1.0</v>
      </c>
      <c r="F1848" s="210"/>
      <c r="G1848" s="210"/>
      <c r="H1848" s="210"/>
      <c r="I1848" s="210"/>
      <c r="J1848" s="210"/>
      <c r="K1848" s="210"/>
      <c r="L1848" s="210"/>
      <c r="M1848" s="210"/>
      <c r="N1848" s="210"/>
      <c r="O1848" s="210"/>
      <c r="P1848" s="210"/>
      <c r="Q1848" s="210"/>
      <c r="R1848" s="210"/>
      <c r="S1848" s="210"/>
      <c r="T1848" s="210"/>
      <c r="U1848" s="210"/>
      <c r="V1848" s="210"/>
      <c r="W1848" s="210"/>
      <c r="X1848" s="210"/>
      <c r="Y1848" s="210"/>
    </row>
    <row r="1849">
      <c r="A1849" s="205" t="s">
        <v>857</v>
      </c>
      <c r="B1849" s="205" t="s">
        <v>5386</v>
      </c>
      <c r="C1849" s="280">
        <v>11.0</v>
      </c>
      <c r="D1849" s="280">
        <v>1.0</v>
      </c>
      <c r="E1849" s="280">
        <v>3.0</v>
      </c>
      <c r="F1849" s="210"/>
      <c r="G1849" s="210"/>
      <c r="H1849" s="210"/>
      <c r="I1849" s="210"/>
      <c r="J1849" s="210"/>
      <c r="K1849" s="210"/>
      <c r="L1849" s="210"/>
      <c r="M1849" s="210"/>
      <c r="N1849" s="210"/>
      <c r="O1849" s="210"/>
      <c r="P1849" s="210"/>
      <c r="Q1849" s="210"/>
      <c r="R1849" s="210"/>
      <c r="S1849" s="210"/>
      <c r="T1849" s="210"/>
      <c r="U1849" s="210"/>
      <c r="V1849" s="210"/>
      <c r="W1849" s="210"/>
      <c r="X1849" s="210"/>
      <c r="Y1849" s="210"/>
    </row>
    <row r="1850">
      <c r="A1850" s="205" t="s">
        <v>507</v>
      </c>
      <c r="B1850" s="205" t="s">
        <v>5384</v>
      </c>
      <c r="C1850" s="280">
        <v>48.0</v>
      </c>
      <c r="D1850" s="280">
        <v>1.0</v>
      </c>
      <c r="E1850" s="280">
        <v>6.0</v>
      </c>
      <c r="F1850" s="210"/>
      <c r="G1850" s="210"/>
      <c r="H1850" s="210"/>
      <c r="I1850" s="210"/>
      <c r="J1850" s="210"/>
      <c r="K1850" s="210"/>
      <c r="L1850" s="210"/>
      <c r="M1850" s="210"/>
      <c r="N1850" s="210"/>
      <c r="O1850" s="210"/>
      <c r="P1850" s="210"/>
      <c r="Q1850" s="210"/>
      <c r="R1850" s="210"/>
      <c r="S1850" s="210"/>
      <c r="T1850" s="210"/>
      <c r="U1850" s="210"/>
      <c r="V1850" s="210"/>
      <c r="W1850" s="210"/>
      <c r="X1850" s="210"/>
      <c r="Y1850" s="210"/>
    </row>
    <row r="1851">
      <c r="A1851" s="205" t="s">
        <v>507</v>
      </c>
      <c r="B1851" s="205" t="s">
        <v>5385</v>
      </c>
      <c r="C1851" s="280">
        <v>18.0</v>
      </c>
      <c r="D1851" s="280">
        <v>1.0</v>
      </c>
      <c r="E1851" s="280">
        <v>4.0</v>
      </c>
      <c r="F1851" s="210"/>
      <c r="G1851" s="210"/>
      <c r="H1851" s="210"/>
      <c r="I1851" s="210"/>
      <c r="J1851" s="210"/>
      <c r="K1851" s="210"/>
      <c r="L1851" s="210"/>
      <c r="M1851" s="210"/>
      <c r="N1851" s="210"/>
      <c r="O1851" s="210"/>
      <c r="P1851" s="210"/>
      <c r="Q1851" s="210"/>
      <c r="R1851" s="210"/>
      <c r="S1851" s="210"/>
      <c r="T1851" s="210"/>
      <c r="U1851" s="210"/>
      <c r="V1851" s="210"/>
      <c r="W1851" s="210"/>
      <c r="X1851" s="210"/>
      <c r="Y1851" s="210"/>
    </row>
    <row r="1852">
      <c r="A1852" s="205" t="s">
        <v>507</v>
      </c>
      <c r="B1852" s="205" t="s">
        <v>5386</v>
      </c>
      <c r="C1852" s="280">
        <v>5.0</v>
      </c>
      <c r="D1852" s="280">
        <v>1.0</v>
      </c>
      <c r="E1852" s="280">
        <v>1.0</v>
      </c>
      <c r="F1852" s="210"/>
      <c r="G1852" s="210"/>
      <c r="H1852" s="210"/>
      <c r="I1852" s="210"/>
      <c r="J1852" s="210"/>
      <c r="K1852" s="210"/>
      <c r="L1852" s="210"/>
      <c r="M1852" s="210"/>
      <c r="N1852" s="210"/>
      <c r="O1852" s="210"/>
      <c r="P1852" s="210"/>
      <c r="Q1852" s="210"/>
      <c r="R1852" s="210"/>
      <c r="S1852" s="210"/>
      <c r="T1852" s="210"/>
      <c r="U1852" s="210"/>
      <c r="V1852" s="210"/>
      <c r="W1852" s="210"/>
      <c r="X1852" s="210"/>
      <c r="Y1852" s="210"/>
    </row>
    <row r="1853">
      <c r="A1853" s="205" t="s">
        <v>623</v>
      </c>
      <c r="B1853" s="205" t="s">
        <v>5387</v>
      </c>
      <c r="C1853" s="280">
        <v>70.0</v>
      </c>
      <c r="D1853" s="280">
        <v>1.0</v>
      </c>
      <c r="E1853" s="280">
        <v>7.0</v>
      </c>
      <c r="F1853" s="210"/>
      <c r="G1853" s="210"/>
      <c r="H1853" s="210"/>
      <c r="I1853" s="210"/>
      <c r="J1853" s="210"/>
      <c r="K1853" s="210"/>
      <c r="L1853" s="210"/>
      <c r="M1853" s="210"/>
      <c r="N1853" s="210"/>
      <c r="O1853" s="210"/>
      <c r="P1853" s="210"/>
      <c r="Q1853" s="210"/>
      <c r="R1853" s="210"/>
      <c r="S1853" s="210"/>
      <c r="T1853" s="210"/>
      <c r="U1853" s="210"/>
      <c r="V1853" s="210"/>
      <c r="W1853" s="210"/>
      <c r="X1853" s="210"/>
      <c r="Y1853" s="210"/>
    </row>
    <row r="1854">
      <c r="A1854" s="205" t="s">
        <v>623</v>
      </c>
      <c r="B1854" s="205" t="s">
        <v>5388</v>
      </c>
      <c r="C1854" s="280">
        <v>52.0</v>
      </c>
      <c r="D1854" s="280">
        <v>2.0</v>
      </c>
      <c r="E1854" s="280">
        <v>4.0</v>
      </c>
      <c r="F1854" s="210"/>
      <c r="G1854" s="210"/>
      <c r="H1854" s="210"/>
      <c r="I1854" s="210"/>
      <c r="J1854" s="210"/>
      <c r="K1854" s="210"/>
      <c r="L1854" s="210"/>
      <c r="M1854" s="210"/>
      <c r="N1854" s="210"/>
      <c r="O1854" s="210"/>
      <c r="P1854" s="210"/>
      <c r="Q1854" s="210"/>
      <c r="R1854" s="210"/>
      <c r="S1854" s="210"/>
      <c r="T1854" s="210"/>
      <c r="U1854" s="210"/>
      <c r="V1854" s="210"/>
      <c r="W1854" s="210"/>
      <c r="X1854" s="210"/>
      <c r="Y1854" s="210"/>
    </row>
    <row r="1855">
      <c r="A1855" s="205" t="s">
        <v>623</v>
      </c>
      <c r="B1855" s="205" t="s">
        <v>5389</v>
      </c>
      <c r="C1855" s="280">
        <v>48.0</v>
      </c>
      <c r="D1855" s="280">
        <v>2.0</v>
      </c>
      <c r="E1855" s="280">
        <v>7.0</v>
      </c>
      <c r="F1855" s="210"/>
      <c r="G1855" s="210"/>
      <c r="H1855" s="210"/>
      <c r="I1855" s="210"/>
      <c r="J1855" s="210"/>
      <c r="K1855" s="210"/>
      <c r="L1855" s="210"/>
      <c r="M1855" s="210"/>
      <c r="N1855" s="210"/>
      <c r="O1855" s="210"/>
      <c r="P1855" s="210"/>
      <c r="Q1855" s="210"/>
      <c r="R1855" s="210"/>
      <c r="S1855" s="210"/>
      <c r="T1855" s="210"/>
      <c r="U1855" s="210"/>
      <c r="V1855" s="210"/>
      <c r="W1855" s="210"/>
      <c r="X1855" s="210"/>
      <c r="Y1855" s="210"/>
    </row>
    <row r="1856">
      <c r="A1856" s="205" t="s">
        <v>353</v>
      </c>
      <c r="B1856" s="205" t="s">
        <v>5385</v>
      </c>
      <c r="C1856" s="280">
        <v>5.0</v>
      </c>
      <c r="D1856" s="280">
        <v>2.0</v>
      </c>
      <c r="E1856" s="280">
        <v>2.0</v>
      </c>
      <c r="F1856" s="210"/>
      <c r="G1856" s="210"/>
      <c r="H1856" s="210"/>
      <c r="I1856" s="210"/>
      <c r="J1856" s="210"/>
      <c r="K1856" s="210"/>
      <c r="L1856" s="210"/>
      <c r="M1856" s="210"/>
      <c r="N1856" s="210"/>
      <c r="O1856" s="210"/>
      <c r="P1856" s="210"/>
      <c r="Q1856" s="210"/>
      <c r="R1856" s="210"/>
      <c r="S1856" s="210"/>
      <c r="T1856" s="210"/>
      <c r="U1856" s="210"/>
      <c r="V1856" s="210"/>
      <c r="W1856" s="210"/>
      <c r="X1856" s="210"/>
      <c r="Y1856" s="210"/>
    </row>
    <row r="1857">
      <c r="A1857" s="205" t="s">
        <v>353</v>
      </c>
      <c r="B1857" s="205" t="s">
        <v>5387</v>
      </c>
      <c r="C1857" s="280">
        <v>16.0</v>
      </c>
      <c r="D1857" s="280">
        <v>1.0</v>
      </c>
      <c r="E1857" s="280">
        <v>3.0</v>
      </c>
      <c r="F1857" s="210"/>
      <c r="G1857" s="210"/>
      <c r="H1857" s="210"/>
      <c r="I1857" s="210"/>
      <c r="J1857" s="210"/>
      <c r="K1857" s="210"/>
      <c r="L1857" s="210"/>
      <c r="M1857" s="210"/>
      <c r="N1857" s="210"/>
      <c r="O1857" s="210"/>
      <c r="P1857" s="210"/>
      <c r="Q1857" s="210"/>
      <c r="R1857" s="210"/>
      <c r="S1857" s="210"/>
      <c r="T1857" s="210"/>
      <c r="U1857" s="210"/>
      <c r="V1857" s="210"/>
      <c r="W1857" s="210"/>
      <c r="X1857" s="210"/>
      <c r="Y1857" s="210"/>
    </row>
    <row r="1858">
      <c r="A1858" s="205" t="s">
        <v>353</v>
      </c>
      <c r="B1858" s="205" t="s">
        <v>5389</v>
      </c>
      <c r="C1858" s="280">
        <v>7.0</v>
      </c>
      <c r="D1858" s="280">
        <v>1.0</v>
      </c>
      <c r="E1858" s="280">
        <v>1.0</v>
      </c>
      <c r="F1858" s="210"/>
      <c r="G1858" s="210"/>
      <c r="H1858" s="210"/>
      <c r="I1858" s="210"/>
      <c r="J1858" s="210"/>
      <c r="K1858" s="210"/>
      <c r="L1858" s="210"/>
      <c r="M1858" s="210"/>
      <c r="N1858" s="210"/>
      <c r="O1858" s="210"/>
      <c r="P1858" s="210"/>
      <c r="Q1858" s="210"/>
      <c r="R1858" s="210"/>
      <c r="S1858" s="210"/>
      <c r="T1858" s="210"/>
      <c r="U1858" s="210"/>
      <c r="V1858" s="210"/>
      <c r="W1858" s="210"/>
      <c r="X1858" s="210"/>
      <c r="Y1858" s="210"/>
    </row>
    <row r="1859">
      <c r="A1859" s="205" t="s">
        <v>694</v>
      </c>
      <c r="B1859" s="205" t="s">
        <v>5384</v>
      </c>
      <c r="C1859" s="280">
        <v>27.0</v>
      </c>
      <c r="D1859" s="280">
        <v>1.0</v>
      </c>
      <c r="E1859" s="280">
        <v>4.0</v>
      </c>
      <c r="F1859" s="210"/>
      <c r="G1859" s="210"/>
      <c r="H1859" s="210"/>
      <c r="I1859" s="210"/>
      <c r="J1859" s="210"/>
      <c r="K1859" s="210"/>
      <c r="L1859" s="210"/>
      <c r="M1859" s="210"/>
      <c r="N1859" s="210"/>
      <c r="O1859" s="210"/>
      <c r="P1859" s="210"/>
      <c r="Q1859" s="210"/>
      <c r="R1859" s="210"/>
      <c r="S1859" s="210"/>
      <c r="T1859" s="210"/>
      <c r="U1859" s="210"/>
      <c r="V1859" s="210"/>
      <c r="W1859" s="210"/>
      <c r="X1859" s="210"/>
      <c r="Y1859" s="210"/>
    </row>
    <row r="1860">
      <c r="A1860" s="205" t="s">
        <v>694</v>
      </c>
      <c r="B1860" s="205" t="s">
        <v>5385</v>
      </c>
      <c r="C1860" s="280">
        <v>9.0</v>
      </c>
      <c r="D1860" s="280">
        <v>2.0</v>
      </c>
      <c r="E1860" s="280">
        <v>1.0</v>
      </c>
      <c r="F1860" s="210"/>
      <c r="G1860" s="210"/>
      <c r="H1860" s="210"/>
      <c r="I1860" s="210"/>
      <c r="J1860" s="210"/>
      <c r="K1860" s="210"/>
      <c r="L1860" s="210"/>
      <c r="M1860" s="210"/>
      <c r="N1860" s="210"/>
      <c r="O1860" s="210"/>
      <c r="P1860" s="210"/>
      <c r="Q1860" s="210"/>
      <c r="R1860" s="210"/>
      <c r="S1860" s="210"/>
      <c r="T1860" s="210"/>
      <c r="U1860" s="210"/>
      <c r="V1860" s="210"/>
      <c r="W1860" s="210"/>
      <c r="X1860" s="210"/>
      <c r="Y1860" s="210"/>
    </row>
    <row r="1861">
      <c r="A1861" s="205" t="s">
        <v>694</v>
      </c>
      <c r="B1861" s="205" t="s">
        <v>5386</v>
      </c>
      <c r="C1861" s="280">
        <v>38.0</v>
      </c>
      <c r="D1861" s="280">
        <v>2.0</v>
      </c>
      <c r="E1861" s="280">
        <v>4.0</v>
      </c>
      <c r="F1861" s="210"/>
      <c r="G1861" s="210"/>
      <c r="H1861" s="210"/>
      <c r="I1861" s="210"/>
      <c r="J1861" s="210"/>
      <c r="K1861" s="210"/>
      <c r="L1861" s="210"/>
      <c r="M1861" s="210"/>
      <c r="N1861" s="210"/>
      <c r="O1861" s="210"/>
      <c r="P1861" s="210"/>
      <c r="Q1861" s="210"/>
      <c r="R1861" s="210"/>
      <c r="S1861" s="210"/>
      <c r="T1861" s="210"/>
      <c r="U1861" s="210"/>
      <c r="V1861" s="210"/>
      <c r="W1861" s="210"/>
      <c r="X1861" s="210"/>
      <c r="Y1861" s="210"/>
    </row>
    <row r="1862">
      <c r="A1862" s="205" t="s">
        <v>694</v>
      </c>
      <c r="B1862" s="205" t="s">
        <v>5387</v>
      </c>
      <c r="C1862" s="280">
        <v>77.0</v>
      </c>
      <c r="D1862" s="280">
        <v>2.0</v>
      </c>
      <c r="E1862" s="280">
        <v>3.0</v>
      </c>
      <c r="F1862" s="210"/>
      <c r="G1862" s="210"/>
      <c r="H1862" s="210"/>
      <c r="I1862" s="210"/>
      <c r="J1862" s="210"/>
      <c r="K1862" s="210"/>
      <c r="L1862" s="210"/>
      <c r="M1862" s="210"/>
      <c r="N1862" s="210"/>
      <c r="O1862" s="210"/>
      <c r="P1862" s="210"/>
      <c r="Q1862" s="210"/>
      <c r="R1862" s="210"/>
      <c r="S1862" s="210"/>
      <c r="T1862" s="210"/>
      <c r="U1862" s="210"/>
      <c r="V1862" s="210"/>
      <c r="W1862" s="210"/>
      <c r="X1862" s="210"/>
      <c r="Y1862" s="210"/>
    </row>
    <row r="1863">
      <c r="A1863" s="205" t="s">
        <v>694</v>
      </c>
      <c r="B1863" s="205" t="s">
        <v>5388</v>
      </c>
      <c r="C1863" s="280">
        <v>67.0</v>
      </c>
      <c r="D1863" s="280">
        <v>3.0</v>
      </c>
      <c r="E1863" s="280">
        <v>10.0</v>
      </c>
      <c r="F1863" s="210"/>
      <c r="G1863" s="210"/>
      <c r="H1863" s="210"/>
      <c r="I1863" s="210"/>
      <c r="J1863" s="210"/>
      <c r="K1863" s="210"/>
      <c r="L1863" s="210"/>
      <c r="M1863" s="210"/>
      <c r="N1863" s="210"/>
      <c r="O1863" s="210"/>
      <c r="P1863" s="210"/>
      <c r="Q1863" s="210"/>
      <c r="R1863" s="210"/>
      <c r="S1863" s="210"/>
      <c r="T1863" s="210"/>
      <c r="U1863" s="210"/>
      <c r="V1863" s="210"/>
      <c r="W1863" s="210"/>
      <c r="X1863" s="210"/>
      <c r="Y1863" s="210"/>
    </row>
    <row r="1864">
      <c r="A1864" s="205" t="s">
        <v>694</v>
      </c>
      <c r="B1864" s="205" t="s">
        <v>5391</v>
      </c>
      <c r="C1864" s="280">
        <v>74.0</v>
      </c>
      <c r="D1864" s="280">
        <v>4.0</v>
      </c>
      <c r="E1864" s="280">
        <v>11.0</v>
      </c>
      <c r="F1864" s="210"/>
      <c r="G1864" s="210"/>
      <c r="H1864" s="210"/>
      <c r="I1864" s="210"/>
      <c r="J1864" s="210"/>
      <c r="K1864" s="210"/>
      <c r="L1864" s="210"/>
      <c r="M1864" s="210"/>
      <c r="N1864" s="210"/>
      <c r="O1864" s="210"/>
      <c r="P1864" s="210"/>
      <c r="Q1864" s="210"/>
      <c r="R1864" s="210"/>
      <c r="S1864" s="210"/>
      <c r="T1864" s="210"/>
      <c r="U1864" s="210"/>
      <c r="V1864" s="210"/>
      <c r="W1864" s="210"/>
      <c r="X1864" s="210"/>
      <c r="Y1864" s="210"/>
    </row>
    <row r="1865">
      <c r="A1865" s="205" t="s">
        <v>694</v>
      </c>
      <c r="B1865" s="205" t="s">
        <v>5392</v>
      </c>
      <c r="C1865" s="280">
        <v>102.0</v>
      </c>
      <c r="D1865" s="280">
        <v>3.0</v>
      </c>
      <c r="E1865" s="280">
        <v>17.0</v>
      </c>
      <c r="F1865" s="210"/>
      <c r="G1865" s="210"/>
      <c r="H1865" s="210"/>
      <c r="I1865" s="210"/>
      <c r="J1865" s="210"/>
      <c r="K1865" s="210"/>
      <c r="L1865" s="210"/>
      <c r="M1865" s="210"/>
      <c r="N1865" s="210"/>
      <c r="O1865" s="210"/>
      <c r="P1865" s="210"/>
      <c r="Q1865" s="210"/>
      <c r="R1865" s="210"/>
      <c r="S1865" s="210"/>
      <c r="T1865" s="210"/>
      <c r="U1865" s="210"/>
      <c r="V1865" s="210"/>
      <c r="W1865" s="210"/>
      <c r="X1865" s="210"/>
      <c r="Y1865" s="210"/>
    </row>
    <row r="1866">
      <c r="A1866" s="205" t="s">
        <v>694</v>
      </c>
      <c r="B1866" s="205" t="s">
        <v>5389</v>
      </c>
      <c r="C1866" s="280">
        <v>175.0</v>
      </c>
      <c r="D1866" s="280">
        <v>2.0</v>
      </c>
      <c r="E1866" s="280">
        <v>26.0</v>
      </c>
      <c r="F1866" s="210"/>
      <c r="G1866" s="210"/>
      <c r="H1866" s="210"/>
      <c r="I1866" s="210"/>
      <c r="J1866" s="210"/>
      <c r="K1866" s="210"/>
      <c r="L1866" s="210"/>
      <c r="M1866" s="210"/>
      <c r="N1866" s="210"/>
      <c r="O1866" s="210"/>
      <c r="P1866" s="210"/>
      <c r="Q1866" s="210"/>
      <c r="R1866" s="210"/>
      <c r="S1866" s="210"/>
      <c r="T1866" s="210"/>
      <c r="U1866" s="210"/>
      <c r="V1866" s="210"/>
      <c r="W1866" s="210"/>
      <c r="X1866" s="210"/>
      <c r="Y1866" s="210"/>
    </row>
    <row r="1867">
      <c r="A1867" s="205" t="s">
        <v>694</v>
      </c>
      <c r="B1867" s="205" t="s">
        <v>5390</v>
      </c>
      <c r="C1867" s="280">
        <v>32.0</v>
      </c>
      <c r="D1867" s="280">
        <v>1.0</v>
      </c>
      <c r="E1867" s="280">
        <v>3.0</v>
      </c>
      <c r="F1867" s="210"/>
      <c r="G1867" s="210"/>
      <c r="H1867" s="210"/>
      <c r="I1867" s="210"/>
      <c r="J1867" s="210"/>
      <c r="K1867" s="210"/>
      <c r="L1867" s="210"/>
      <c r="M1867" s="210"/>
      <c r="N1867" s="210"/>
      <c r="O1867" s="210"/>
      <c r="P1867" s="210"/>
      <c r="Q1867" s="210"/>
      <c r="R1867" s="210"/>
      <c r="S1867" s="210"/>
      <c r="T1867" s="210"/>
      <c r="U1867" s="210"/>
      <c r="V1867" s="210"/>
      <c r="W1867" s="210"/>
      <c r="X1867" s="210"/>
      <c r="Y1867" s="210"/>
    </row>
    <row r="1868">
      <c r="A1868" s="205" t="s">
        <v>704</v>
      </c>
      <c r="B1868" s="205" t="s">
        <v>5384</v>
      </c>
      <c r="C1868" s="280">
        <v>76.0</v>
      </c>
      <c r="D1868" s="280">
        <v>3.0</v>
      </c>
      <c r="E1868" s="280">
        <v>10.0</v>
      </c>
      <c r="F1868" s="210"/>
      <c r="G1868" s="210"/>
      <c r="H1868" s="210"/>
      <c r="I1868" s="210"/>
      <c r="J1868" s="210"/>
      <c r="K1868" s="210"/>
      <c r="L1868" s="210"/>
      <c r="M1868" s="210"/>
      <c r="N1868" s="210"/>
      <c r="O1868" s="210"/>
      <c r="P1868" s="210"/>
      <c r="Q1868" s="210"/>
      <c r="R1868" s="210"/>
      <c r="S1868" s="210"/>
      <c r="T1868" s="210"/>
      <c r="U1868" s="210"/>
      <c r="V1868" s="210"/>
      <c r="W1868" s="210"/>
      <c r="X1868" s="210"/>
      <c r="Y1868" s="210"/>
    </row>
    <row r="1869">
      <c r="A1869" s="205" t="s">
        <v>704</v>
      </c>
      <c r="B1869" s="205" t="s">
        <v>5385</v>
      </c>
      <c r="C1869" s="280">
        <v>35.0</v>
      </c>
      <c r="D1869" s="280">
        <v>2.0</v>
      </c>
      <c r="E1869" s="280">
        <v>9.0</v>
      </c>
      <c r="F1869" s="210"/>
      <c r="G1869" s="210"/>
      <c r="H1869" s="210"/>
      <c r="I1869" s="210"/>
      <c r="J1869" s="210"/>
      <c r="K1869" s="210"/>
      <c r="L1869" s="210"/>
      <c r="M1869" s="210"/>
      <c r="N1869" s="210"/>
      <c r="O1869" s="210"/>
      <c r="P1869" s="210"/>
      <c r="Q1869" s="210"/>
      <c r="R1869" s="210"/>
      <c r="S1869" s="210"/>
      <c r="T1869" s="210"/>
      <c r="U1869" s="210"/>
      <c r="V1869" s="210"/>
      <c r="W1869" s="210"/>
      <c r="X1869" s="210"/>
      <c r="Y1869" s="210"/>
    </row>
    <row r="1870">
      <c r="A1870" s="205" t="s">
        <v>704</v>
      </c>
      <c r="B1870" s="205" t="s">
        <v>5386</v>
      </c>
      <c r="C1870" s="280">
        <v>21.0</v>
      </c>
      <c r="D1870" s="280">
        <v>2.0</v>
      </c>
      <c r="E1870" s="280">
        <v>5.0</v>
      </c>
      <c r="F1870" s="210"/>
      <c r="G1870" s="210"/>
      <c r="H1870" s="210"/>
      <c r="I1870" s="210"/>
      <c r="J1870" s="210"/>
      <c r="K1870" s="210"/>
      <c r="L1870" s="210"/>
      <c r="M1870" s="210"/>
      <c r="N1870" s="210"/>
      <c r="O1870" s="210"/>
      <c r="P1870" s="210"/>
      <c r="Q1870" s="210"/>
      <c r="R1870" s="210"/>
      <c r="S1870" s="210"/>
      <c r="T1870" s="210"/>
      <c r="U1870" s="210"/>
      <c r="V1870" s="210"/>
      <c r="W1870" s="210"/>
      <c r="X1870" s="210"/>
      <c r="Y1870" s="210"/>
    </row>
    <row r="1871">
      <c r="A1871" s="205" t="s">
        <v>704</v>
      </c>
      <c r="B1871" s="205" t="s">
        <v>5387</v>
      </c>
      <c r="C1871" s="280">
        <v>51.0</v>
      </c>
      <c r="D1871" s="280">
        <v>2.0</v>
      </c>
      <c r="E1871" s="280">
        <v>5.0</v>
      </c>
      <c r="F1871" s="210"/>
      <c r="G1871" s="210"/>
      <c r="H1871" s="210"/>
      <c r="I1871" s="210"/>
      <c r="J1871" s="210"/>
      <c r="K1871" s="210"/>
      <c r="L1871" s="210"/>
      <c r="M1871" s="210"/>
      <c r="N1871" s="210"/>
      <c r="O1871" s="210"/>
      <c r="P1871" s="210"/>
      <c r="Q1871" s="210"/>
      <c r="R1871" s="210"/>
      <c r="S1871" s="210"/>
      <c r="T1871" s="210"/>
      <c r="U1871" s="210"/>
      <c r="V1871" s="210"/>
      <c r="W1871" s="210"/>
      <c r="X1871" s="210"/>
      <c r="Y1871" s="210"/>
    </row>
    <row r="1872">
      <c r="A1872" s="205" t="s">
        <v>704</v>
      </c>
      <c r="B1872" s="205" t="s">
        <v>5391</v>
      </c>
      <c r="C1872" s="280">
        <v>51.0</v>
      </c>
      <c r="D1872" s="280">
        <v>2.0</v>
      </c>
      <c r="E1872" s="280">
        <v>8.0</v>
      </c>
      <c r="F1872" s="210"/>
      <c r="G1872" s="210"/>
      <c r="H1872" s="210"/>
      <c r="I1872" s="210"/>
      <c r="J1872" s="210"/>
      <c r="K1872" s="210"/>
      <c r="L1872" s="210"/>
      <c r="M1872" s="210"/>
      <c r="N1872" s="210"/>
      <c r="O1872" s="210"/>
      <c r="P1872" s="210"/>
      <c r="Q1872" s="210"/>
      <c r="R1872" s="210"/>
      <c r="S1872" s="210"/>
      <c r="T1872" s="210"/>
      <c r="U1872" s="210"/>
      <c r="V1872" s="210"/>
      <c r="W1872" s="210"/>
      <c r="X1872" s="210"/>
      <c r="Y1872" s="210"/>
    </row>
    <row r="1873">
      <c r="A1873" s="205" t="s">
        <v>707</v>
      </c>
      <c r="B1873" s="205" t="s">
        <v>5384</v>
      </c>
      <c r="C1873" s="280">
        <v>12.0</v>
      </c>
      <c r="D1873" s="280">
        <v>1.0</v>
      </c>
      <c r="E1873" s="280">
        <v>2.0</v>
      </c>
      <c r="F1873" s="210"/>
      <c r="G1873" s="210"/>
      <c r="H1873" s="210"/>
      <c r="I1873" s="210"/>
      <c r="J1873" s="210"/>
      <c r="K1873" s="210"/>
      <c r="L1873" s="210"/>
      <c r="M1873" s="210"/>
      <c r="N1873" s="210"/>
      <c r="O1873" s="210"/>
      <c r="P1873" s="210"/>
      <c r="Q1873" s="210"/>
      <c r="R1873" s="210"/>
      <c r="S1873" s="210"/>
      <c r="T1873" s="210"/>
      <c r="U1873" s="210"/>
      <c r="V1873" s="210"/>
      <c r="W1873" s="210"/>
      <c r="X1873" s="210"/>
      <c r="Y1873" s="210"/>
    </row>
    <row r="1874">
      <c r="A1874" s="205" t="s">
        <v>770</v>
      </c>
      <c r="B1874" s="205" t="s">
        <v>5384</v>
      </c>
      <c r="C1874" s="280">
        <v>5.0</v>
      </c>
      <c r="D1874" s="280">
        <v>1.0</v>
      </c>
      <c r="E1874" s="280">
        <v>1.0</v>
      </c>
      <c r="F1874" s="210"/>
      <c r="G1874" s="210"/>
      <c r="H1874" s="210"/>
      <c r="I1874" s="210"/>
      <c r="J1874" s="210"/>
      <c r="K1874" s="210"/>
      <c r="L1874" s="210"/>
      <c r="M1874" s="210"/>
      <c r="N1874" s="210"/>
      <c r="O1874" s="210"/>
      <c r="P1874" s="210"/>
      <c r="Q1874" s="210"/>
      <c r="R1874" s="210"/>
      <c r="S1874" s="210"/>
      <c r="T1874" s="210"/>
      <c r="U1874" s="210"/>
      <c r="V1874" s="210"/>
      <c r="W1874" s="210"/>
      <c r="X1874" s="210"/>
      <c r="Y1874" s="210"/>
    </row>
    <row r="1875">
      <c r="A1875" s="205" t="s">
        <v>228</v>
      </c>
      <c r="B1875" s="205" t="s">
        <v>5384</v>
      </c>
      <c r="C1875" s="280">
        <v>84.0</v>
      </c>
      <c r="D1875" s="280">
        <v>2.0</v>
      </c>
      <c r="E1875" s="280">
        <v>14.0</v>
      </c>
      <c r="F1875" s="210"/>
      <c r="G1875" s="210"/>
      <c r="H1875" s="210"/>
      <c r="I1875" s="210"/>
      <c r="J1875" s="210"/>
      <c r="K1875" s="210"/>
      <c r="L1875" s="210"/>
      <c r="M1875" s="210"/>
      <c r="N1875" s="210"/>
      <c r="O1875" s="210"/>
      <c r="P1875" s="210"/>
      <c r="Q1875" s="210"/>
      <c r="R1875" s="210"/>
      <c r="S1875" s="210"/>
      <c r="T1875" s="210"/>
      <c r="U1875" s="210"/>
      <c r="V1875" s="210"/>
      <c r="W1875" s="210"/>
      <c r="X1875" s="210"/>
      <c r="Y1875" s="210"/>
    </row>
    <row r="1876">
      <c r="A1876" s="205" t="s">
        <v>228</v>
      </c>
      <c r="B1876" s="205" t="s">
        <v>5385</v>
      </c>
      <c r="C1876" s="280">
        <v>54.0</v>
      </c>
      <c r="D1876" s="280">
        <v>2.0</v>
      </c>
      <c r="E1876" s="280">
        <v>14.0</v>
      </c>
      <c r="F1876" s="210"/>
      <c r="G1876" s="210"/>
      <c r="H1876" s="210"/>
      <c r="I1876" s="210"/>
      <c r="J1876" s="210"/>
      <c r="K1876" s="210"/>
      <c r="L1876" s="210"/>
      <c r="M1876" s="210"/>
      <c r="N1876" s="210"/>
      <c r="O1876" s="210"/>
      <c r="P1876" s="210"/>
      <c r="Q1876" s="210"/>
      <c r="R1876" s="210"/>
      <c r="S1876" s="210"/>
      <c r="T1876" s="210"/>
      <c r="U1876" s="210"/>
      <c r="V1876" s="210"/>
      <c r="W1876" s="210"/>
      <c r="X1876" s="210"/>
      <c r="Y1876" s="210"/>
    </row>
    <row r="1877">
      <c r="A1877" s="205" t="s">
        <v>228</v>
      </c>
      <c r="B1877" s="205" t="s">
        <v>5386</v>
      </c>
      <c r="C1877" s="280">
        <v>41.0</v>
      </c>
      <c r="D1877" s="280">
        <v>3.0</v>
      </c>
      <c r="E1877" s="280">
        <v>10.0</v>
      </c>
      <c r="F1877" s="210"/>
      <c r="G1877" s="210"/>
      <c r="H1877" s="210"/>
      <c r="I1877" s="210"/>
      <c r="J1877" s="210"/>
      <c r="K1877" s="210"/>
      <c r="L1877" s="210"/>
      <c r="M1877" s="210"/>
      <c r="N1877" s="210"/>
      <c r="O1877" s="210"/>
      <c r="P1877" s="210"/>
      <c r="Q1877" s="210"/>
      <c r="R1877" s="210"/>
      <c r="S1877" s="210"/>
      <c r="T1877" s="210"/>
      <c r="U1877" s="210"/>
      <c r="V1877" s="210"/>
      <c r="W1877" s="210"/>
      <c r="X1877" s="210"/>
      <c r="Y1877" s="210"/>
    </row>
    <row r="1878">
      <c r="A1878" s="205" t="s">
        <v>228</v>
      </c>
      <c r="B1878" s="205" t="s">
        <v>5387</v>
      </c>
      <c r="C1878" s="280">
        <v>17.0</v>
      </c>
      <c r="D1878" s="280">
        <v>2.0</v>
      </c>
      <c r="E1878" s="280">
        <v>5.0</v>
      </c>
      <c r="F1878" s="210"/>
      <c r="G1878" s="210"/>
      <c r="H1878" s="210"/>
      <c r="I1878" s="210"/>
      <c r="J1878" s="210"/>
      <c r="K1878" s="210"/>
      <c r="L1878" s="210"/>
      <c r="M1878" s="210"/>
      <c r="N1878" s="210"/>
      <c r="O1878" s="210"/>
      <c r="P1878" s="210"/>
      <c r="Q1878" s="210"/>
      <c r="R1878" s="210"/>
      <c r="S1878" s="210"/>
      <c r="T1878" s="210"/>
      <c r="U1878" s="210"/>
      <c r="V1878" s="210"/>
      <c r="W1878" s="210"/>
      <c r="X1878" s="210"/>
      <c r="Y1878" s="210"/>
    </row>
    <row r="1879">
      <c r="A1879" s="205" t="s">
        <v>228</v>
      </c>
      <c r="B1879" s="205" t="s">
        <v>5388</v>
      </c>
      <c r="C1879" s="280">
        <v>80.0</v>
      </c>
      <c r="D1879" s="280">
        <v>2.0</v>
      </c>
      <c r="E1879" s="280">
        <v>19.0</v>
      </c>
      <c r="F1879" s="210"/>
      <c r="G1879" s="210"/>
      <c r="H1879" s="210"/>
      <c r="I1879" s="210"/>
      <c r="J1879" s="210"/>
      <c r="K1879" s="210"/>
      <c r="L1879" s="210"/>
      <c r="M1879" s="210"/>
      <c r="N1879" s="210"/>
      <c r="O1879" s="210"/>
      <c r="P1879" s="210"/>
      <c r="Q1879" s="210"/>
      <c r="R1879" s="210"/>
      <c r="S1879" s="210"/>
      <c r="T1879" s="210"/>
      <c r="U1879" s="210"/>
      <c r="V1879" s="210"/>
      <c r="W1879" s="210"/>
      <c r="X1879" s="210"/>
      <c r="Y1879" s="210"/>
    </row>
    <row r="1880">
      <c r="A1880" s="205" t="s">
        <v>228</v>
      </c>
      <c r="B1880" s="205" t="s">
        <v>5391</v>
      </c>
      <c r="C1880" s="280">
        <v>52.0</v>
      </c>
      <c r="D1880" s="280">
        <v>2.0</v>
      </c>
      <c r="E1880" s="280">
        <v>11.0</v>
      </c>
      <c r="F1880" s="210"/>
      <c r="G1880" s="210"/>
      <c r="H1880" s="210"/>
      <c r="I1880" s="210"/>
      <c r="J1880" s="210"/>
      <c r="K1880" s="210"/>
      <c r="L1880" s="210"/>
      <c r="M1880" s="210"/>
      <c r="N1880" s="210"/>
      <c r="O1880" s="210"/>
      <c r="P1880" s="210"/>
      <c r="Q1880" s="210"/>
      <c r="R1880" s="210"/>
      <c r="S1880" s="210"/>
      <c r="T1880" s="210"/>
      <c r="U1880" s="210"/>
      <c r="V1880" s="210"/>
      <c r="W1880" s="210"/>
      <c r="X1880" s="210"/>
      <c r="Y1880" s="210"/>
    </row>
    <row r="1881">
      <c r="A1881" s="205" t="s">
        <v>119</v>
      </c>
      <c r="B1881" s="205" t="s">
        <v>5384</v>
      </c>
      <c r="C1881" s="280">
        <v>18.0</v>
      </c>
      <c r="D1881" s="280">
        <v>1.0</v>
      </c>
      <c r="E1881" s="280">
        <v>2.0</v>
      </c>
      <c r="F1881" s="210"/>
      <c r="G1881" s="210"/>
      <c r="H1881" s="210"/>
      <c r="I1881" s="210"/>
      <c r="J1881" s="210"/>
      <c r="K1881" s="210"/>
      <c r="L1881" s="210"/>
      <c r="M1881" s="210"/>
      <c r="N1881" s="210"/>
      <c r="O1881" s="210"/>
      <c r="P1881" s="210"/>
      <c r="Q1881" s="210"/>
      <c r="R1881" s="210"/>
      <c r="S1881" s="210"/>
      <c r="T1881" s="210"/>
      <c r="U1881" s="210"/>
      <c r="V1881" s="210"/>
      <c r="W1881" s="210"/>
      <c r="X1881" s="210"/>
      <c r="Y1881" s="210"/>
    </row>
    <row r="1882">
      <c r="A1882" s="205" t="s">
        <v>119</v>
      </c>
      <c r="B1882" s="205" t="s">
        <v>5385</v>
      </c>
      <c r="C1882" s="280">
        <v>25.0</v>
      </c>
      <c r="D1882" s="280">
        <v>2.0</v>
      </c>
      <c r="E1882" s="280">
        <v>7.0</v>
      </c>
      <c r="F1882" s="210"/>
      <c r="G1882" s="210"/>
      <c r="H1882" s="210"/>
      <c r="I1882" s="210"/>
      <c r="J1882" s="210"/>
      <c r="K1882" s="210"/>
      <c r="L1882" s="210"/>
      <c r="M1882" s="210"/>
      <c r="N1882" s="210"/>
      <c r="O1882" s="210"/>
      <c r="P1882" s="210"/>
      <c r="Q1882" s="210"/>
      <c r="R1882" s="210"/>
      <c r="S1882" s="210"/>
      <c r="T1882" s="210"/>
      <c r="U1882" s="210"/>
      <c r="V1882" s="210"/>
      <c r="W1882" s="210"/>
      <c r="X1882" s="210"/>
      <c r="Y1882" s="210"/>
    </row>
    <row r="1883">
      <c r="A1883" s="205" t="s">
        <v>119</v>
      </c>
      <c r="B1883" s="205" t="s">
        <v>5386</v>
      </c>
      <c r="C1883" s="280">
        <v>161.0</v>
      </c>
      <c r="D1883" s="280">
        <v>4.0</v>
      </c>
      <c r="E1883" s="280">
        <v>31.0</v>
      </c>
      <c r="F1883" s="210"/>
      <c r="G1883" s="210"/>
      <c r="H1883" s="210"/>
      <c r="I1883" s="210"/>
      <c r="J1883" s="210"/>
      <c r="K1883" s="210"/>
      <c r="L1883" s="210"/>
      <c r="M1883" s="210"/>
      <c r="N1883" s="210"/>
      <c r="O1883" s="210"/>
      <c r="P1883" s="210"/>
      <c r="Q1883" s="210"/>
      <c r="R1883" s="210"/>
      <c r="S1883" s="210"/>
      <c r="T1883" s="210"/>
      <c r="U1883" s="210"/>
      <c r="V1883" s="210"/>
      <c r="W1883" s="210"/>
      <c r="X1883" s="210"/>
      <c r="Y1883" s="210"/>
    </row>
    <row r="1884">
      <c r="A1884" s="205" t="s">
        <v>119</v>
      </c>
      <c r="B1884" s="205" t="s">
        <v>5387</v>
      </c>
      <c r="C1884" s="280">
        <v>28.0</v>
      </c>
      <c r="D1884" s="280">
        <v>4.0</v>
      </c>
      <c r="E1884" s="280">
        <v>7.0</v>
      </c>
      <c r="F1884" s="210"/>
      <c r="G1884" s="210"/>
      <c r="H1884" s="210"/>
      <c r="I1884" s="210"/>
      <c r="J1884" s="210"/>
      <c r="K1884" s="210"/>
      <c r="L1884" s="210"/>
      <c r="M1884" s="210"/>
      <c r="N1884" s="210"/>
      <c r="O1884" s="210"/>
      <c r="P1884" s="210"/>
      <c r="Q1884" s="210"/>
      <c r="R1884" s="210"/>
      <c r="S1884" s="210"/>
      <c r="T1884" s="210"/>
      <c r="U1884" s="210"/>
      <c r="V1884" s="210"/>
      <c r="W1884" s="210"/>
      <c r="X1884" s="210"/>
      <c r="Y1884" s="210"/>
    </row>
    <row r="1885">
      <c r="A1885" s="205" t="s">
        <v>119</v>
      </c>
      <c r="B1885" s="205" t="s">
        <v>5388</v>
      </c>
      <c r="C1885" s="280">
        <v>6.0</v>
      </c>
      <c r="D1885" s="280">
        <v>2.0</v>
      </c>
      <c r="E1885" s="280">
        <v>2.0</v>
      </c>
      <c r="F1885" s="210"/>
      <c r="G1885" s="210"/>
      <c r="H1885" s="210"/>
      <c r="I1885" s="210"/>
      <c r="J1885" s="210"/>
      <c r="K1885" s="210"/>
      <c r="L1885" s="210"/>
      <c r="M1885" s="210"/>
      <c r="N1885" s="210"/>
      <c r="O1885" s="210"/>
      <c r="P1885" s="210"/>
      <c r="Q1885" s="210"/>
      <c r="R1885" s="210"/>
      <c r="S1885" s="210"/>
      <c r="T1885" s="210"/>
      <c r="U1885" s="210"/>
      <c r="V1885" s="210"/>
      <c r="W1885" s="210"/>
      <c r="X1885" s="210"/>
      <c r="Y1885" s="210"/>
    </row>
    <row r="1886">
      <c r="A1886" s="205" t="s">
        <v>119</v>
      </c>
      <c r="B1886" s="205" t="s">
        <v>5392</v>
      </c>
      <c r="C1886" s="280">
        <v>4.0</v>
      </c>
      <c r="D1886" s="280">
        <v>1.0</v>
      </c>
      <c r="E1886" s="280">
        <v>1.0</v>
      </c>
      <c r="F1886" s="210"/>
      <c r="G1886" s="210"/>
      <c r="H1886" s="210"/>
      <c r="I1886" s="210"/>
      <c r="J1886" s="210"/>
      <c r="K1886" s="210"/>
      <c r="L1886" s="210"/>
      <c r="M1886" s="210"/>
      <c r="N1886" s="210"/>
      <c r="O1886" s="210"/>
      <c r="P1886" s="210"/>
      <c r="Q1886" s="210"/>
      <c r="R1886" s="210"/>
      <c r="S1886" s="210"/>
      <c r="T1886" s="210"/>
      <c r="U1886" s="210"/>
      <c r="V1886" s="210"/>
      <c r="W1886" s="210"/>
      <c r="X1886" s="210"/>
      <c r="Y1886" s="210"/>
    </row>
    <row r="1887">
      <c r="A1887" s="205" t="s">
        <v>119</v>
      </c>
      <c r="B1887" s="205" t="s">
        <v>5389</v>
      </c>
      <c r="C1887" s="280">
        <v>31.0</v>
      </c>
      <c r="D1887" s="280">
        <v>1.0</v>
      </c>
      <c r="E1887" s="280">
        <v>6.0</v>
      </c>
      <c r="F1887" s="210"/>
      <c r="G1887" s="210"/>
      <c r="H1887" s="210"/>
      <c r="I1887" s="210"/>
      <c r="J1887" s="210"/>
      <c r="K1887" s="210"/>
      <c r="L1887" s="210"/>
      <c r="M1887" s="210"/>
      <c r="N1887" s="210"/>
      <c r="O1887" s="210"/>
      <c r="P1887" s="210"/>
      <c r="Q1887" s="210"/>
      <c r="R1887" s="210"/>
      <c r="S1887" s="210"/>
      <c r="T1887" s="210"/>
      <c r="U1887" s="210"/>
      <c r="V1887" s="210"/>
      <c r="W1887" s="210"/>
      <c r="X1887" s="210"/>
      <c r="Y1887" s="210"/>
    </row>
    <row r="1888">
      <c r="A1888" s="205" t="s">
        <v>533</v>
      </c>
      <c r="B1888" s="205" t="s">
        <v>5386</v>
      </c>
      <c r="C1888" s="280">
        <v>28.0</v>
      </c>
      <c r="D1888" s="280">
        <v>1.0</v>
      </c>
      <c r="E1888" s="280">
        <v>5.0</v>
      </c>
      <c r="F1888" s="210"/>
      <c r="G1888" s="210"/>
      <c r="H1888" s="210"/>
      <c r="I1888" s="210"/>
      <c r="J1888" s="210"/>
      <c r="K1888" s="210"/>
      <c r="L1888" s="210"/>
      <c r="M1888" s="210"/>
      <c r="N1888" s="210"/>
      <c r="O1888" s="210"/>
      <c r="P1888" s="210"/>
      <c r="Q1888" s="210"/>
      <c r="R1888" s="210"/>
      <c r="S1888" s="210"/>
      <c r="T1888" s="210"/>
      <c r="U1888" s="210"/>
      <c r="V1888" s="210"/>
      <c r="W1888" s="210"/>
      <c r="X1888" s="210"/>
      <c r="Y1888" s="210"/>
    </row>
    <row r="1889">
      <c r="A1889" s="205" t="s">
        <v>533</v>
      </c>
      <c r="B1889" s="205" t="s">
        <v>5387</v>
      </c>
      <c r="C1889" s="280">
        <v>141.0</v>
      </c>
      <c r="D1889" s="280">
        <v>2.0</v>
      </c>
      <c r="E1889" s="280">
        <v>28.0</v>
      </c>
      <c r="F1889" s="210"/>
      <c r="G1889" s="210"/>
      <c r="H1889" s="210"/>
      <c r="I1889" s="210"/>
      <c r="J1889" s="210"/>
      <c r="K1889" s="210"/>
      <c r="L1889" s="210"/>
      <c r="M1889" s="210"/>
      <c r="N1889" s="210"/>
      <c r="O1889" s="210"/>
      <c r="P1889" s="210"/>
      <c r="Q1889" s="210"/>
      <c r="R1889" s="210"/>
      <c r="S1889" s="210"/>
      <c r="T1889" s="210"/>
      <c r="U1889" s="210"/>
      <c r="V1889" s="210"/>
      <c r="W1889" s="210"/>
      <c r="X1889" s="210"/>
      <c r="Y1889" s="210"/>
    </row>
    <row r="1890">
      <c r="A1890" s="205" t="s">
        <v>653</v>
      </c>
      <c r="B1890" s="205" t="s">
        <v>5384</v>
      </c>
      <c r="C1890" s="280">
        <v>21.0</v>
      </c>
      <c r="D1890" s="280">
        <v>2.0</v>
      </c>
      <c r="E1890" s="280">
        <v>6.0</v>
      </c>
      <c r="F1890" s="210"/>
      <c r="G1890" s="210"/>
      <c r="H1890" s="210"/>
      <c r="I1890" s="210"/>
      <c r="J1890" s="210"/>
      <c r="K1890" s="210"/>
      <c r="L1890" s="210"/>
      <c r="M1890" s="210"/>
      <c r="N1890" s="210"/>
      <c r="O1890" s="210"/>
      <c r="P1890" s="210"/>
      <c r="Q1890" s="210"/>
      <c r="R1890" s="210"/>
      <c r="S1890" s="210"/>
      <c r="T1890" s="210"/>
      <c r="U1890" s="210"/>
      <c r="V1890" s="210"/>
      <c r="W1890" s="210"/>
      <c r="X1890" s="210"/>
      <c r="Y1890" s="210"/>
    </row>
    <row r="1891">
      <c r="A1891" s="205" t="s">
        <v>653</v>
      </c>
      <c r="B1891" s="205" t="s">
        <v>5386</v>
      </c>
      <c r="C1891" s="280">
        <v>94.0</v>
      </c>
      <c r="D1891" s="280">
        <v>1.0</v>
      </c>
      <c r="E1891" s="280">
        <v>20.0</v>
      </c>
      <c r="F1891" s="210"/>
      <c r="G1891" s="210"/>
      <c r="H1891" s="210"/>
      <c r="I1891" s="210"/>
      <c r="J1891" s="210"/>
      <c r="K1891" s="210"/>
      <c r="L1891" s="210"/>
      <c r="M1891" s="210"/>
      <c r="N1891" s="210"/>
      <c r="O1891" s="210"/>
      <c r="P1891" s="210"/>
      <c r="Q1891" s="210"/>
      <c r="R1891" s="210"/>
      <c r="S1891" s="210"/>
      <c r="T1891" s="210"/>
      <c r="U1891" s="210"/>
      <c r="V1891" s="210"/>
      <c r="W1891" s="210"/>
      <c r="X1891" s="210"/>
      <c r="Y1891" s="210"/>
    </row>
    <row r="1892">
      <c r="A1892" s="205" t="s">
        <v>825</v>
      </c>
      <c r="B1892" s="205" t="s">
        <v>5384</v>
      </c>
      <c r="C1892" s="280">
        <v>79.0</v>
      </c>
      <c r="D1892" s="280">
        <v>2.0</v>
      </c>
      <c r="E1892" s="280">
        <v>18.0</v>
      </c>
      <c r="F1892" s="210"/>
      <c r="G1892" s="210"/>
      <c r="H1892" s="210"/>
      <c r="I1892" s="210"/>
      <c r="J1892" s="210"/>
      <c r="K1892" s="210"/>
      <c r="L1892" s="210"/>
      <c r="M1892" s="210"/>
      <c r="N1892" s="210"/>
      <c r="O1892" s="210"/>
      <c r="P1892" s="210"/>
      <c r="Q1892" s="210"/>
      <c r="R1892" s="210"/>
      <c r="S1892" s="210"/>
      <c r="T1892" s="210"/>
      <c r="U1892" s="210"/>
      <c r="V1892" s="210"/>
      <c r="W1892" s="210"/>
      <c r="X1892" s="210"/>
      <c r="Y1892" s="210"/>
    </row>
    <row r="1893">
      <c r="A1893" s="205" t="s">
        <v>825</v>
      </c>
      <c r="B1893" s="205" t="s">
        <v>5385</v>
      </c>
      <c r="C1893" s="280">
        <v>81.0</v>
      </c>
      <c r="D1893" s="280">
        <v>1.0</v>
      </c>
      <c r="E1893" s="280">
        <v>13.0</v>
      </c>
      <c r="F1893" s="210"/>
      <c r="G1893" s="210"/>
      <c r="H1893" s="210"/>
      <c r="I1893" s="210"/>
      <c r="J1893" s="210"/>
      <c r="K1893" s="210"/>
      <c r="L1893" s="210"/>
      <c r="M1893" s="210"/>
      <c r="N1893" s="210"/>
      <c r="O1893" s="210"/>
      <c r="P1893" s="210"/>
      <c r="Q1893" s="210"/>
      <c r="R1893" s="210"/>
      <c r="S1893" s="210"/>
      <c r="T1893" s="210"/>
      <c r="U1893" s="210"/>
      <c r="V1893" s="210"/>
      <c r="W1893" s="210"/>
      <c r="X1893" s="210"/>
      <c r="Y1893" s="210"/>
    </row>
    <row r="1894">
      <c r="A1894" s="205" t="s">
        <v>687</v>
      </c>
      <c r="B1894" s="205" t="s">
        <v>5383</v>
      </c>
      <c r="C1894" s="280">
        <v>12.0</v>
      </c>
      <c r="D1894" s="280">
        <v>1.0</v>
      </c>
      <c r="E1894" s="280">
        <v>3.0</v>
      </c>
      <c r="F1894" s="210"/>
      <c r="G1894" s="210"/>
      <c r="H1894" s="210"/>
      <c r="I1894" s="210"/>
      <c r="J1894" s="210"/>
      <c r="K1894" s="210"/>
      <c r="L1894" s="210"/>
      <c r="M1894" s="210"/>
      <c r="N1894" s="210"/>
      <c r="O1894" s="210"/>
      <c r="P1894" s="210"/>
      <c r="Q1894" s="210"/>
      <c r="R1894" s="210"/>
      <c r="S1894" s="210"/>
      <c r="T1894" s="210"/>
      <c r="U1894" s="210"/>
      <c r="V1894" s="210"/>
      <c r="W1894" s="210"/>
      <c r="X1894" s="210"/>
      <c r="Y1894" s="210"/>
    </row>
    <row r="1895">
      <c r="A1895" s="205" t="s">
        <v>687</v>
      </c>
      <c r="B1895" s="205" t="s">
        <v>5384</v>
      </c>
      <c r="C1895" s="280">
        <v>39.0</v>
      </c>
      <c r="D1895" s="280">
        <v>2.0</v>
      </c>
      <c r="E1895" s="280">
        <v>7.0</v>
      </c>
      <c r="F1895" s="210"/>
      <c r="G1895" s="210"/>
      <c r="H1895" s="210"/>
      <c r="I1895" s="210"/>
      <c r="J1895" s="210"/>
      <c r="K1895" s="210"/>
      <c r="L1895" s="210"/>
      <c r="M1895" s="210"/>
      <c r="N1895" s="210"/>
      <c r="O1895" s="210"/>
      <c r="P1895" s="210"/>
      <c r="Q1895" s="210"/>
      <c r="R1895" s="210"/>
      <c r="S1895" s="210"/>
      <c r="T1895" s="210"/>
      <c r="U1895" s="210"/>
      <c r="V1895" s="210"/>
      <c r="W1895" s="210"/>
      <c r="X1895" s="210"/>
      <c r="Y1895" s="210"/>
    </row>
    <row r="1896">
      <c r="A1896" s="205" t="s">
        <v>687</v>
      </c>
      <c r="B1896" s="205" t="s">
        <v>5385</v>
      </c>
      <c r="C1896" s="280">
        <v>46.0</v>
      </c>
      <c r="D1896" s="280">
        <v>4.0</v>
      </c>
      <c r="E1896" s="280">
        <v>8.0</v>
      </c>
      <c r="F1896" s="210"/>
      <c r="G1896" s="210"/>
      <c r="H1896" s="210"/>
      <c r="I1896" s="210"/>
      <c r="J1896" s="210"/>
      <c r="K1896" s="210"/>
      <c r="L1896" s="210"/>
      <c r="M1896" s="210"/>
      <c r="N1896" s="210"/>
      <c r="O1896" s="210"/>
      <c r="P1896" s="210"/>
      <c r="Q1896" s="210"/>
      <c r="R1896" s="210"/>
      <c r="S1896" s="210"/>
      <c r="T1896" s="210"/>
      <c r="U1896" s="210"/>
      <c r="V1896" s="210"/>
      <c r="W1896" s="210"/>
      <c r="X1896" s="210"/>
      <c r="Y1896" s="210"/>
    </row>
    <row r="1897">
      <c r="A1897" s="205" t="s">
        <v>687</v>
      </c>
      <c r="B1897" s="205" t="s">
        <v>5387</v>
      </c>
      <c r="C1897" s="280">
        <v>21.0</v>
      </c>
      <c r="D1897" s="280">
        <v>3.0</v>
      </c>
      <c r="E1897" s="280">
        <v>6.0</v>
      </c>
      <c r="F1897" s="210"/>
      <c r="G1897" s="210"/>
      <c r="H1897" s="210"/>
      <c r="I1897" s="210"/>
      <c r="J1897" s="210"/>
      <c r="K1897" s="210"/>
      <c r="L1897" s="210"/>
      <c r="M1897" s="210"/>
      <c r="N1897" s="210"/>
      <c r="O1897" s="210"/>
      <c r="P1897" s="210"/>
      <c r="Q1897" s="210"/>
      <c r="R1897" s="210"/>
      <c r="S1897" s="210"/>
      <c r="T1897" s="210"/>
      <c r="U1897" s="210"/>
      <c r="V1897" s="210"/>
      <c r="W1897" s="210"/>
      <c r="X1897" s="210"/>
      <c r="Y1897" s="210"/>
    </row>
    <row r="1898">
      <c r="A1898" s="205" t="s">
        <v>687</v>
      </c>
      <c r="B1898" s="205" t="s">
        <v>5388</v>
      </c>
      <c r="C1898" s="280">
        <v>21.0</v>
      </c>
      <c r="D1898" s="280">
        <v>1.0</v>
      </c>
      <c r="E1898" s="280">
        <v>3.0</v>
      </c>
      <c r="F1898" s="210"/>
      <c r="G1898" s="210"/>
      <c r="H1898" s="210"/>
      <c r="I1898" s="210"/>
      <c r="J1898" s="210"/>
      <c r="K1898" s="210"/>
      <c r="L1898" s="210"/>
      <c r="M1898" s="210"/>
      <c r="N1898" s="210"/>
      <c r="O1898" s="210"/>
      <c r="P1898" s="210"/>
      <c r="Q1898" s="210"/>
      <c r="R1898" s="210"/>
      <c r="S1898" s="210"/>
      <c r="T1898" s="210"/>
      <c r="U1898" s="210"/>
      <c r="V1898" s="210"/>
      <c r="W1898" s="210"/>
      <c r="X1898" s="210"/>
      <c r="Y1898" s="210"/>
    </row>
    <row r="1899">
      <c r="A1899" s="205" t="s">
        <v>687</v>
      </c>
      <c r="B1899" s="205" t="s">
        <v>5391</v>
      </c>
      <c r="C1899" s="280">
        <v>249.0</v>
      </c>
      <c r="D1899" s="280">
        <v>3.0</v>
      </c>
      <c r="E1899" s="280">
        <v>30.0</v>
      </c>
      <c r="F1899" s="210"/>
      <c r="G1899" s="210"/>
      <c r="H1899" s="210"/>
      <c r="I1899" s="210"/>
      <c r="J1899" s="210"/>
      <c r="K1899" s="210"/>
      <c r="L1899" s="210"/>
      <c r="M1899" s="210"/>
      <c r="N1899" s="210"/>
      <c r="O1899" s="210"/>
      <c r="P1899" s="210"/>
      <c r="Q1899" s="210"/>
      <c r="R1899" s="210"/>
      <c r="S1899" s="210"/>
      <c r="T1899" s="210"/>
      <c r="U1899" s="210"/>
      <c r="V1899" s="210"/>
      <c r="W1899" s="210"/>
      <c r="X1899" s="210"/>
      <c r="Y1899" s="210"/>
    </row>
    <row r="1900">
      <c r="A1900" s="205" t="s">
        <v>687</v>
      </c>
      <c r="B1900" s="205" t="s">
        <v>5392</v>
      </c>
      <c r="C1900" s="280">
        <v>1.0</v>
      </c>
      <c r="D1900" s="280">
        <v>1.0</v>
      </c>
      <c r="E1900" s="280">
        <v>0.0</v>
      </c>
      <c r="F1900" s="210"/>
      <c r="G1900" s="210"/>
      <c r="H1900" s="210"/>
      <c r="I1900" s="210"/>
      <c r="J1900" s="210"/>
      <c r="K1900" s="210"/>
      <c r="L1900" s="210"/>
      <c r="M1900" s="210"/>
      <c r="N1900" s="210"/>
      <c r="O1900" s="210"/>
      <c r="P1900" s="210"/>
      <c r="Q1900" s="210"/>
      <c r="R1900" s="210"/>
      <c r="S1900" s="210"/>
      <c r="T1900" s="210"/>
      <c r="U1900" s="210"/>
      <c r="V1900" s="210"/>
      <c r="W1900" s="210"/>
      <c r="X1900" s="210"/>
      <c r="Y1900" s="210"/>
    </row>
    <row r="1901">
      <c r="A1901" s="205" t="s">
        <v>723</v>
      </c>
      <c r="B1901" s="205" t="s">
        <v>5387</v>
      </c>
      <c r="C1901" s="280">
        <v>129.0</v>
      </c>
      <c r="D1901" s="280">
        <v>1.0</v>
      </c>
      <c r="E1901" s="280">
        <v>1.0</v>
      </c>
      <c r="F1901" s="210"/>
      <c r="G1901" s="210"/>
      <c r="H1901" s="210"/>
      <c r="I1901" s="210"/>
      <c r="J1901" s="210"/>
      <c r="K1901" s="210"/>
      <c r="L1901" s="210"/>
      <c r="M1901" s="210"/>
      <c r="N1901" s="210"/>
      <c r="O1901" s="210"/>
      <c r="P1901" s="210"/>
      <c r="Q1901" s="210"/>
      <c r="R1901" s="210"/>
      <c r="S1901" s="210"/>
      <c r="T1901" s="210"/>
      <c r="U1901" s="210"/>
      <c r="V1901" s="210"/>
      <c r="W1901" s="210"/>
      <c r="X1901" s="210"/>
      <c r="Y1901" s="210"/>
    </row>
    <row r="1902">
      <c r="A1902" s="205" t="s">
        <v>756</v>
      </c>
      <c r="B1902" s="205" t="s">
        <v>5383</v>
      </c>
      <c r="C1902" s="280">
        <v>57.0</v>
      </c>
      <c r="D1902" s="280">
        <v>1.0</v>
      </c>
      <c r="E1902" s="280">
        <v>4.0</v>
      </c>
      <c r="F1902" s="210"/>
      <c r="G1902" s="210"/>
      <c r="H1902" s="210"/>
      <c r="I1902" s="210"/>
      <c r="J1902" s="210"/>
      <c r="K1902" s="210"/>
      <c r="L1902" s="210"/>
      <c r="M1902" s="210"/>
      <c r="N1902" s="210"/>
      <c r="O1902" s="210"/>
      <c r="P1902" s="210"/>
      <c r="Q1902" s="210"/>
      <c r="R1902" s="210"/>
      <c r="S1902" s="210"/>
      <c r="T1902" s="210"/>
      <c r="U1902" s="210"/>
      <c r="V1902" s="210"/>
      <c r="W1902" s="210"/>
      <c r="X1902" s="210"/>
      <c r="Y1902" s="210"/>
    </row>
    <row r="1903">
      <c r="A1903" s="205" t="s">
        <v>756</v>
      </c>
      <c r="B1903" s="205" t="s">
        <v>5384</v>
      </c>
      <c r="C1903" s="280">
        <v>4.0</v>
      </c>
      <c r="D1903" s="280">
        <v>1.0</v>
      </c>
      <c r="E1903" s="280">
        <v>1.0</v>
      </c>
      <c r="F1903" s="210"/>
      <c r="G1903" s="210"/>
      <c r="H1903" s="210"/>
      <c r="I1903" s="210"/>
      <c r="J1903" s="210"/>
      <c r="K1903" s="210"/>
      <c r="L1903" s="210"/>
      <c r="M1903" s="210"/>
      <c r="N1903" s="210"/>
      <c r="O1903" s="210"/>
      <c r="P1903" s="210"/>
      <c r="Q1903" s="210"/>
      <c r="R1903" s="210"/>
      <c r="S1903" s="210"/>
      <c r="T1903" s="210"/>
      <c r="U1903" s="210"/>
      <c r="V1903" s="210"/>
      <c r="W1903" s="210"/>
      <c r="X1903" s="210"/>
      <c r="Y1903" s="210"/>
    </row>
    <row r="1904">
      <c r="A1904" s="205" t="s">
        <v>756</v>
      </c>
      <c r="B1904" s="205" t="s">
        <v>5388</v>
      </c>
      <c r="C1904" s="280">
        <v>19.0</v>
      </c>
      <c r="D1904" s="280">
        <v>1.0</v>
      </c>
      <c r="E1904" s="280">
        <v>0.0</v>
      </c>
      <c r="F1904" s="210"/>
      <c r="G1904" s="210"/>
      <c r="H1904" s="210"/>
      <c r="I1904" s="210"/>
      <c r="J1904" s="210"/>
      <c r="K1904" s="210"/>
      <c r="L1904" s="210"/>
      <c r="M1904" s="210"/>
      <c r="N1904" s="210"/>
      <c r="O1904" s="210"/>
      <c r="P1904" s="210"/>
      <c r="Q1904" s="210"/>
      <c r="R1904" s="210"/>
      <c r="S1904" s="210"/>
      <c r="T1904" s="210"/>
      <c r="U1904" s="210"/>
      <c r="V1904" s="210"/>
      <c r="W1904" s="210"/>
      <c r="X1904" s="210"/>
      <c r="Y1904" s="210"/>
    </row>
    <row r="1905">
      <c r="A1905" s="205" t="s">
        <v>759</v>
      </c>
      <c r="B1905" s="205" t="s">
        <v>5383</v>
      </c>
      <c r="C1905" s="280">
        <v>5.0</v>
      </c>
      <c r="D1905" s="280">
        <v>1.0</v>
      </c>
      <c r="E1905" s="280">
        <v>0.0</v>
      </c>
      <c r="F1905" s="210"/>
      <c r="G1905" s="210"/>
      <c r="H1905" s="210"/>
      <c r="I1905" s="210"/>
      <c r="J1905" s="210"/>
      <c r="K1905" s="210"/>
      <c r="L1905" s="210"/>
      <c r="M1905" s="210"/>
      <c r="N1905" s="210"/>
      <c r="O1905" s="210"/>
      <c r="P1905" s="210"/>
      <c r="Q1905" s="210"/>
      <c r="R1905" s="210"/>
      <c r="S1905" s="210"/>
      <c r="T1905" s="210"/>
      <c r="U1905" s="210"/>
      <c r="V1905" s="210"/>
      <c r="W1905" s="210"/>
      <c r="X1905" s="210"/>
      <c r="Y1905" s="210"/>
    </row>
    <row r="1906">
      <c r="A1906" s="205" t="s">
        <v>759</v>
      </c>
      <c r="B1906" s="205" t="s">
        <v>5384</v>
      </c>
      <c r="C1906" s="280">
        <v>95.0</v>
      </c>
      <c r="D1906" s="280">
        <v>3.0</v>
      </c>
      <c r="E1906" s="280">
        <v>11.0</v>
      </c>
      <c r="F1906" s="210"/>
      <c r="G1906" s="210"/>
      <c r="H1906" s="210"/>
      <c r="I1906" s="210"/>
      <c r="J1906" s="210"/>
      <c r="K1906" s="210"/>
      <c r="L1906" s="210"/>
      <c r="M1906" s="210"/>
      <c r="N1906" s="210"/>
      <c r="O1906" s="210"/>
      <c r="P1906" s="210"/>
      <c r="Q1906" s="210"/>
      <c r="R1906" s="210"/>
      <c r="S1906" s="210"/>
      <c r="T1906" s="210"/>
      <c r="U1906" s="210"/>
      <c r="V1906" s="210"/>
      <c r="W1906" s="210"/>
      <c r="X1906" s="210"/>
      <c r="Y1906" s="210"/>
    </row>
    <row r="1907">
      <c r="A1907" s="205" t="s">
        <v>759</v>
      </c>
      <c r="B1907" s="205" t="s">
        <v>5385</v>
      </c>
      <c r="C1907" s="280">
        <v>53.0</v>
      </c>
      <c r="D1907" s="280">
        <v>2.0</v>
      </c>
      <c r="E1907" s="280">
        <v>9.0</v>
      </c>
      <c r="F1907" s="210"/>
      <c r="G1907" s="210"/>
      <c r="H1907" s="210"/>
      <c r="I1907" s="210"/>
      <c r="J1907" s="210"/>
      <c r="K1907" s="210"/>
      <c r="L1907" s="210"/>
      <c r="M1907" s="210"/>
      <c r="N1907" s="210"/>
      <c r="O1907" s="210"/>
      <c r="P1907" s="210"/>
      <c r="Q1907" s="210"/>
      <c r="R1907" s="210"/>
      <c r="S1907" s="210"/>
      <c r="T1907" s="210"/>
      <c r="U1907" s="210"/>
      <c r="V1907" s="210"/>
      <c r="W1907" s="210"/>
      <c r="X1907" s="210"/>
      <c r="Y1907" s="210"/>
    </row>
    <row r="1908">
      <c r="A1908" s="205" t="s">
        <v>768</v>
      </c>
      <c r="B1908" s="205" t="s">
        <v>5384</v>
      </c>
      <c r="C1908" s="280">
        <v>32.0</v>
      </c>
      <c r="D1908" s="280">
        <v>2.0</v>
      </c>
      <c r="E1908" s="280">
        <v>5.0</v>
      </c>
      <c r="F1908" s="210"/>
      <c r="G1908" s="210"/>
      <c r="H1908" s="210"/>
      <c r="I1908" s="210"/>
      <c r="J1908" s="210"/>
      <c r="K1908" s="210"/>
      <c r="L1908" s="210"/>
      <c r="M1908" s="210"/>
      <c r="N1908" s="210"/>
      <c r="O1908" s="210"/>
      <c r="P1908" s="210"/>
      <c r="Q1908" s="210"/>
      <c r="R1908" s="210"/>
      <c r="S1908" s="210"/>
      <c r="T1908" s="210"/>
      <c r="U1908" s="210"/>
      <c r="V1908" s="210"/>
      <c r="W1908" s="210"/>
      <c r="X1908" s="210"/>
      <c r="Y1908" s="210"/>
    </row>
    <row r="1909">
      <c r="A1909" s="205" t="s">
        <v>768</v>
      </c>
      <c r="B1909" s="205" t="s">
        <v>5385</v>
      </c>
      <c r="C1909" s="280">
        <v>20.0</v>
      </c>
      <c r="D1909" s="280">
        <v>2.0</v>
      </c>
      <c r="E1909" s="280">
        <v>4.0</v>
      </c>
      <c r="F1909" s="210"/>
      <c r="G1909" s="210"/>
      <c r="H1909" s="210"/>
      <c r="I1909" s="210"/>
      <c r="J1909" s="210"/>
      <c r="K1909" s="210"/>
      <c r="L1909" s="210"/>
      <c r="M1909" s="210"/>
      <c r="N1909" s="210"/>
      <c r="O1909" s="210"/>
      <c r="P1909" s="210"/>
      <c r="Q1909" s="210"/>
      <c r="R1909" s="210"/>
      <c r="S1909" s="210"/>
      <c r="T1909" s="210"/>
      <c r="U1909" s="210"/>
      <c r="V1909" s="210"/>
      <c r="W1909" s="210"/>
      <c r="X1909" s="210"/>
      <c r="Y1909" s="210"/>
    </row>
    <row r="1910">
      <c r="A1910" s="205" t="s">
        <v>729</v>
      </c>
      <c r="B1910" s="205" t="s">
        <v>5384</v>
      </c>
      <c r="C1910" s="280">
        <v>70.0</v>
      </c>
      <c r="D1910" s="280">
        <v>4.0</v>
      </c>
      <c r="E1910" s="280">
        <v>11.0</v>
      </c>
      <c r="F1910" s="210"/>
      <c r="G1910" s="210"/>
      <c r="H1910" s="210"/>
      <c r="I1910" s="210"/>
      <c r="J1910" s="210"/>
      <c r="K1910" s="210"/>
      <c r="L1910" s="210"/>
      <c r="M1910" s="210"/>
      <c r="N1910" s="210"/>
      <c r="O1910" s="210"/>
      <c r="P1910" s="210"/>
      <c r="Q1910" s="210"/>
      <c r="R1910" s="210"/>
      <c r="S1910" s="210"/>
      <c r="T1910" s="210"/>
      <c r="U1910" s="210"/>
      <c r="V1910" s="210"/>
      <c r="W1910" s="210"/>
      <c r="X1910" s="210"/>
      <c r="Y1910" s="210"/>
    </row>
    <row r="1911">
      <c r="A1911" s="205" t="s">
        <v>729</v>
      </c>
      <c r="B1911" s="205" t="s">
        <v>5385</v>
      </c>
      <c r="C1911" s="280">
        <v>4.0</v>
      </c>
      <c r="D1911" s="280">
        <v>1.0</v>
      </c>
      <c r="E1911" s="280">
        <v>1.0</v>
      </c>
      <c r="F1911" s="210"/>
      <c r="G1911" s="210"/>
      <c r="H1911" s="210"/>
      <c r="I1911" s="210"/>
      <c r="J1911" s="210"/>
      <c r="K1911" s="210"/>
      <c r="L1911" s="210"/>
      <c r="M1911" s="210"/>
      <c r="N1911" s="210"/>
      <c r="O1911" s="210"/>
      <c r="P1911" s="210"/>
      <c r="Q1911" s="210"/>
      <c r="R1911" s="210"/>
      <c r="S1911" s="210"/>
      <c r="T1911" s="210"/>
      <c r="U1911" s="210"/>
      <c r="V1911" s="210"/>
      <c r="W1911" s="210"/>
      <c r="X1911" s="210"/>
      <c r="Y1911" s="210"/>
    </row>
    <row r="1912">
      <c r="A1912" s="205" t="s">
        <v>729</v>
      </c>
      <c r="B1912" s="205" t="s">
        <v>5386</v>
      </c>
      <c r="C1912" s="280">
        <v>12.0</v>
      </c>
      <c r="D1912" s="280">
        <v>1.0</v>
      </c>
      <c r="E1912" s="280">
        <v>5.0</v>
      </c>
      <c r="F1912" s="210"/>
      <c r="G1912" s="210"/>
      <c r="H1912" s="210"/>
      <c r="I1912" s="210"/>
      <c r="J1912" s="210"/>
      <c r="K1912" s="210"/>
      <c r="L1912" s="210"/>
      <c r="M1912" s="210"/>
      <c r="N1912" s="210"/>
      <c r="O1912" s="210"/>
      <c r="P1912" s="210"/>
      <c r="Q1912" s="210"/>
      <c r="R1912" s="210"/>
      <c r="S1912" s="210"/>
      <c r="T1912" s="210"/>
      <c r="U1912" s="210"/>
      <c r="V1912" s="210"/>
      <c r="W1912" s="210"/>
      <c r="X1912" s="210"/>
      <c r="Y1912" s="210"/>
    </row>
    <row r="1913">
      <c r="A1913" s="205" t="s">
        <v>729</v>
      </c>
      <c r="B1913" s="205" t="s">
        <v>5391</v>
      </c>
      <c r="C1913" s="280">
        <v>51.0</v>
      </c>
      <c r="D1913" s="280">
        <v>1.0</v>
      </c>
      <c r="E1913" s="280">
        <v>19.0</v>
      </c>
      <c r="F1913" s="210"/>
      <c r="G1913" s="210"/>
      <c r="H1913" s="210"/>
      <c r="I1913" s="210"/>
      <c r="J1913" s="210"/>
      <c r="K1913" s="210"/>
      <c r="L1913" s="210"/>
      <c r="M1913" s="210"/>
      <c r="N1913" s="210"/>
      <c r="O1913" s="210"/>
      <c r="P1913" s="210"/>
      <c r="Q1913" s="210"/>
      <c r="R1913" s="210"/>
      <c r="S1913" s="210"/>
      <c r="T1913" s="210"/>
      <c r="U1913" s="210"/>
      <c r="V1913" s="210"/>
      <c r="W1913" s="210"/>
      <c r="X1913" s="210"/>
      <c r="Y1913" s="210"/>
    </row>
    <row r="1914">
      <c r="A1914" s="205" t="s">
        <v>729</v>
      </c>
      <c r="B1914" s="205" t="s">
        <v>5392</v>
      </c>
      <c r="C1914" s="280">
        <v>115.0</v>
      </c>
      <c r="D1914" s="280">
        <v>5.0</v>
      </c>
      <c r="E1914" s="280">
        <v>24.0</v>
      </c>
      <c r="F1914" s="210"/>
      <c r="G1914" s="210"/>
      <c r="H1914" s="210"/>
      <c r="I1914" s="210"/>
      <c r="J1914" s="210"/>
      <c r="K1914" s="210"/>
      <c r="L1914" s="210"/>
      <c r="M1914" s="210"/>
      <c r="N1914" s="210"/>
      <c r="O1914" s="210"/>
      <c r="P1914" s="210"/>
      <c r="Q1914" s="210"/>
      <c r="R1914" s="210"/>
      <c r="S1914" s="210"/>
      <c r="T1914" s="210"/>
      <c r="U1914" s="210"/>
      <c r="V1914" s="210"/>
      <c r="W1914" s="210"/>
      <c r="X1914" s="210"/>
      <c r="Y1914" s="210"/>
    </row>
    <row r="1915">
      <c r="A1915" s="205" t="s">
        <v>868</v>
      </c>
      <c r="B1915" s="205" t="s">
        <v>5384</v>
      </c>
      <c r="C1915" s="280">
        <v>39.0</v>
      </c>
      <c r="D1915" s="280">
        <v>2.0</v>
      </c>
      <c r="E1915" s="280">
        <v>9.0</v>
      </c>
      <c r="F1915" s="210"/>
      <c r="G1915" s="210"/>
      <c r="H1915" s="210"/>
      <c r="I1915" s="210"/>
      <c r="J1915" s="210"/>
      <c r="K1915" s="210"/>
      <c r="L1915" s="210"/>
      <c r="M1915" s="210"/>
      <c r="N1915" s="210"/>
      <c r="O1915" s="210"/>
      <c r="P1915" s="210"/>
      <c r="Q1915" s="210"/>
      <c r="R1915" s="210"/>
      <c r="S1915" s="210"/>
      <c r="T1915" s="210"/>
      <c r="U1915" s="210"/>
      <c r="V1915" s="210"/>
      <c r="W1915" s="210"/>
      <c r="X1915" s="210"/>
      <c r="Y1915" s="210"/>
    </row>
    <row r="1916">
      <c r="A1916" s="205" t="s">
        <v>868</v>
      </c>
      <c r="B1916" s="205" t="s">
        <v>5386</v>
      </c>
      <c r="C1916" s="280">
        <v>2.0</v>
      </c>
      <c r="D1916" s="280">
        <v>1.0</v>
      </c>
      <c r="E1916" s="280">
        <v>1.0</v>
      </c>
      <c r="F1916" s="210"/>
      <c r="G1916" s="210"/>
      <c r="H1916" s="210"/>
      <c r="I1916" s="210"/>
      <c r="J1916" s="210"/>
      <c r="K1916" s="210"/>
      <c r="L1916" s="210"/>
      <c r="M1916" s="210"/>
      <c r="N1916" s="210"/>
      <c r="O1916" s="210"/>
      <c r="P1916" s="210"/>
      <c r="Q1916" s="210"/>
      <c r="R1916" s="210"/>
      <c r="S1916" s="210"/>
      <c r="T1916" s="210"/>
      <c r="U1916" s="210"/>
      <c r="V1916" s="210"/>
      <c r="W1916" s="210"/>
      <c r="X1916" s="210"/>
      <c r="Y1916" s="210"/>
    </row>
    <row r="1917">
      <c r="A1917" s="205" t="s">
        <v>868</v>
      </c>
      <c r="B1917" s="205" t="s">
        <v>5392</v>
      </c>
      <c r="C1917" s="280">
        <v>10.0</v>
      </c>
      <c r="D1917" s="280">
        <v>1.0</v>
      </c>
      <c r="E1917" s="280">
        <v>3.0</v>
      </c>
      <c r="F1917" s="210"/>
      <c r="G1917" s="210"/>
      <c r="H1917" s="210"/>
      <c r="I1917" s="210"/>
      <c r="J1917" s="210"/>
      <c r="K1917" s="210"/>
      <c r="L1917" s="210"/>
      <c r="M1917" s="210"/>
      <c r="N1917" s="210"/>
      <c r="O1917" s="210"/>
      <c r="P1917" s="210"/>
      <c r="Q1917" s="210"/>
      <c r="R1917" s="210"/>
      <c r="S1917" s="210"/>
      <c r="T1917" s="210"/>
      <c r="U1917" s="210"/>
      <c r="V1917" s="210"/>
      <c r="W1917" s="210"/>
      <c r="X1917" s="210"/>
      <c r="Y1917" s="210"/>
    </row>
    <row r="1918">
      <c r="A1918" s="205" t="s">
        <v>459</v>
      </c>
      <c r="B1918" s="205" t="s">
        <v>5384</v>
      </c>
      <c r="C1918" s="280">
        <v>26.0</v>
      </c>
      <c r="D1918" s="280">
        <v>1.0</v>
      </c>
      <c r="E1918" s="280">
        <v>3.0</v>
      </c>
      <c r="F1918" s="210"/>
      <c r="G1918" s="210"/>
      <c r="H1918" s="210"/>
      <c r="I1918" s="210"/>
      <c r="J1918" s="210"/>
      <c r="K1918" s="210"/>
      <c r="L1918" s="210"/>
      <c r="M1918" s="210"/>
      <c r="N1918" s="210"/>
      <c r="O1918" s="210"/>
      <c r="P1918" s="210"/>
      <c r="Q1918" s="210"/>
      <c r="R1918" s="210"/>
      <c r="S1918" s="210"/>
      <c r="T1918" s="210"/>
      <c r="U1918" s="210"/>
      <c r="V1918" s="210"/>
      <c r="W1918" s="210"/>
      <c r="X1918" s="210"/>
      <c r="Y1918" s="210"/>
    </row>
    <row r="1919">
      <c r="A1919" s="205" t="s">
        <v>459</v>
      </c>
      <c r="B1919" s="205" t="s">
        <v>5386</v>
      </c>
      <c r="C1919" s="280">
        <v>17.0</v>
      </c>
      <c r="D1919" s="280">
        <v>3.0</v>
      </c>
      <c r="E1919" s="280">
        <v>4.0</v>
      </c>
      <c r="F1919" s="210"/>
      <c r="G1919" s="210"/>
      <c r="H1919" s="210"/>
      <c r="I1919" s="210"/>
      <c r="J1919" s="210"/>
      <c r="K1919" s="210"/>
      <c r="L1919" s="210"/>
      <c r="M1919" s="210"/>
      <c r="N1919" s="210"/>
      <c r="O1919" s="210"/>
      <c r="P1919" s="210"/>
      <c r="Q1919" s="210"/>
      <c r="R1919" s="210"/>
      <c r="S1919" s="210"/>
      <c r="T1919" s="210"/>
      <c r="U1919" s="210"/>
      <c r="V1919" s="210"/>
      <c r="W1919" s="210"/>
      <c r="X1919" s="210"/>
      <c r="Y1919" s="210"/>
    </row>
    <row r="1920">
      <c r="A1920" s="205" t="s">
        <v>459</v>
      </c>
      <c r="B1920" s="205" t="s">
        <v>5387</v>
      </c>
      <c r="C1920" s="280">
        <v>21.0</v>
      </c>
      <c r="D1920" s="280">
        <v>2.0</v>
      </c>
      <c r="E1920" s="280">
        <v>3.0</v>
      </c>
      <c r="F1920" s="210"/>
      <c r="G1920" s="210"/>
      <c r="H1920" s="210"/>
      <c r="I1920" s="210"/>
      <c r="J1920" s="210"/>
      <c r="K1920" s="210"/>
      <c r="L1920" s="210"/>
      <c r="M1920" s="210"/>
      <c r="N1920" s="210"/>
      <c r="O1920" s="210"/>
      <c r="P1920" s="210"/>
      <c r="Q1920" s="210"/>
      <c r="R1920" s="210"/>
      <c r="S1920" s="210"/>
      <c r="T1920" s="210"/>
      <c r="U1920" s="210"/>
      <c r="V1920" s="210"/>
      <c r="W1920" s="210"/>
      <c r="X1920" s="210"/>
      <c r="Y1920" s="210"/>
    </row>
    <row r="1921">
      <c r="A1921" s="205" t="s">
        <v>459</v>
      </c>
      <c r="B1921" s="205" t="s">
        <v>5388</v>
      </c>
      <c r="C1921" s="280">
        <v>18.0</v>
      </c>
      <c r="D1921" s="280">
        <v>5.0</v>
      </c>
      <c r="E1921" s="280">
        <v>9.0</v>
      </c>
      <c r="F1921" s="210"/>
      <c r="G1921" s="210"/>
      <c r="H1921" s="210"/>
      <c r="I1921" s="210"/>
      <c r="J1921" s="210"/>
      <c r="K1921" s="210"/>
      <c r="L1921" s="210"/>
      <c r="M1921" s="210"/>
      <c r="N1921" s="210"/>
      <c r="O1921" s="210"/>
      <c r="P1921" s="210"/>
      <c r="Q1921" s="210"/>
      <c r="R1921" s="210"/>
      <c r="S1921" s="210"/>
      <c r="T1921" s="210"/>
      <c r="U1921" s="210"/>
      <c r="V1921" s="210"/>
      <c r="W1921" s="210"/>
      <c r="X1921" s="210"/>
      <c r="Y1921" s="210"/>
    </row>
    <row r="1922">
      <c r="A1922" s="205" t="s">
        <v>459</v>
      </c>
      <c r="B1922" s="205" t="s">
        <v>5391</v>
      </c>
      <c r="C1922" s="280">
        <v>42.0</v>
      </c>
      <c r="D1922" s="280">
        <v>1.0</v>
      </c>
      <c r="E1922" s="280">
        <v>7.0</v>
      </c>
      <c r="F1922" s="210"/>
      <c r="G1922" s="210"/>
      <c r="H1922" s="210"/>
      <c r="I1922" s="210"/>
      <c r="J1922" s="210"/>
      <c r="K1922" s="210"/>
      <c r="L1922" s="210"/>
      <c r="M1922" s="210"/>
      <c r="N1922" s="210"/>
      <c r="O1922" s="210"/>
      <c r="P1922" s="210"/>
      <c r="Q1922" s="210"/>
      <c r="R1922" s="210"/>
      <c r="S1922" s="210"/>
      <c r="T1922" s="210"/>
      <c r="U1922" s="210"/>
      <c r="V1922" s="210"/>
      <c r="W1922" s="210"/>
      <c r="X1922" s="210"/>
      <c r="Y1922" s="210"/>
    </row>
    <row r="1923">
      <c r="A1923" s="205" t="s">
        <v>459</v>
      </c>
      <c r="B1923" s="205" t="s">
        <v>5392</v>
      </c>
      <c r="C1923" s="280">
        <v>3.0</v>
      </c>
      <c r="D1923" s="280">
        <v>1.0</v>
      </c>
      <c r="E1923" s="280">
        <v>2.0</v>
      </c>
      <c r="F1923" s="210"/>
      <c r="G1923" s="210"/>
      <c r="H1923" s="210"/>
      <c r="I1923" s="210"/>
      <c r="J1923" s="210"/>
      <c r="K1923" s="210"/>
      <c r="L1923" s="210"/>
      <c r="M1923" s="210"/>
      <c r="N1923" s="210"/>
      <c r="O1923" s="210"/>
      <c r="P1923" s="210"/>
      <c r="Q1923" s="210"/>
      <c r="R1923" s="210"/>
      <c r="S1923" s="210"/>
      <c r="T1923" s="210"/>
      <c r="U1923" s="210"/>
      <c r="V1923" s="210"/>
      <c r="W1923" s="210"/>
      <c r="X1923" s="210"/>
      <c r="Y1923" s="210"/>
    </row>
    <row r="1924">
      <c r="A1924" s="205" t="s">
        <v>282</v>
      </c>
      <c r="B1924" s="205" t="s">
        <v>5384</v>
      </c>
      <c r="C1924" s="280">
        <v>14.0</v>
      </c>
      <c r="D1924" s="280">
        <v>3.0</v>
      </c>
      <c r="E1924" s="280">
        <v>4.0</v>
      </c>
      <c r="F1924" s="210"/>
      <c r="G1924" s="210"/>
      <c r="H1924" s="210"/>
      <c r="I1924" s="210"/>
      <c r="J1924" s="210"/>
      <c r="K1924" s="210"/>
      <c r="L1924" s="210"/>
      <c r="M1924" s="210"/>
      <c r="N1924" s="210"/>
      <c r="O1924" s="210"/>
      <c r="P1924" s="210"/>
      <c r="Q1924" s="210"/>
      <c r="R1924" s="210"/>
      <c r="S1924" s="210"/>
      <c r="T1924" s="210"/>
      <c r="U1924" s="210"/>
      <c r="V1924" s="210"/>
      <c r="W1924" s="210"/>
      <c r="X1924" s="210"/>
      <c r="Y1924" s="210"/>
    </row>
    <row r="1925">
      <c r="A1925" s="205" t="s">
        <v>282</v>
      </c>
      <c r="B1925" s="205" t="s">
        <v>5385</v>
      </c>
      <c r="C1925" s="280">
        <v>10.0</v>
      </c>
      <c r="D1925" s="280">
        <v>3.0</v>
      </c>
      <c r="E1925" s="280">
        <v>2.0</v>
      </c>
      <c r="F1925" s="210"/>
      <c r="G1925" s="210"/>
      <c r="H1925" s="210"/>
      <c r="I1925" s="210"/>
      <c r="J1925" s="210"/>
      <c r="K1925" s="210"/>
      <c r="L1925" s="210"/>
      <c r="M1925" s="210"/>
      <c r="N1925" s="210"/>
      <c r="O1925" s="210"/>
      <c r="P1925" s="210"/>
      <c r="Q1925" s="210"/>
      <c r="R1925" s="210"/>
      <c r="S1925" s="210"/>
      <c r="T1925" s="210"/>
      <c r="U1925" s="210"/>
      <c r="V1925" s="210"/>
      <c r="W1925" s="210"/>
      <c r="X1925" s="210"/>
      <c r="Y1925" s="210"/>
    </row>
    <row r="1926">
      <c r="A1926" s="205" t="s">
        <v>282</v>
      </c>
      <c r="B1926" s="205" t="s">
        <v>5386</v>
      </c>
      <c r="C1926" s="280">
        <v>161.0</v>
      </c>
      <c r="D1926" s="280">
        <v>5.0</v>
      </c>
      <c r="E1926" s="280">
        <v>19.0</v>
      </c>
      <c r="F1926" s="210"/>
      <c r="G1926" s="210"/>
      <c r="H1926" s="210"/>
      <c r="I1926" s="210"/>
      <c r="J1926" s="210"/>
      <c r="K1926" s="210"/>
      <c r="L1926" s="210"/>
      <c r="M1926" s="210"/>
      <c r="N1926" s="210"/>
      <c r="O1926" s="210"/>
      <c r="P1926" s="210"/>
      <c r="Q1926" s="210"/>
      <c r="R1926" s="210"/>
      <c r="S1926" s="210"/>
      <c r="T1926" s="210"/>
      <c r="U1926" s="210"/>
      <c r="V1926" s="210"/>
      <c r="W1926" s="210"/>
      <c r="X1926" s="210"/>
      <c r="Y1926" s="210"/>
    </row>
    <row r="1927">
      <c r="A1927" s="205" t="s">
        <v>282</v>
      </c>
      <c r="B1927" s="205" t="s">
        <v>5387</v>
      </c>
      <c r="C1927" s="280">
        <v>28.0</v>
      </c>
      <c r="D1927" s="280">
        <v>3.0</v>
      </c>
      <c r="E1927" s="280">
        <v>3.0</v>
      </c>
      <c r="F1927" s="210"/>
      <c r="G1927" s="210"/>
      <c r="H1927" s="210"/>
      <c r="I1927" s="210"/>
      <c r="J1927" s="210"/>
      <c r="K1927" s="210"/>
      <c r="L1927" s="210"/>
      <c r="M1927" s="210"/>
      <c r="N1927" s="210"/>
      <c r="O1927" s="210"/>
      <c r="P1927" s="210"/>
      <c r="Q1927" s="210"/>
      <c r="R1927" s="210"/>
      <c r="S1927" s="210"/>
      <c r="T1927" s="210"/>
      <c r="U1927" s="210"/>
      <c r="V1927" s="210"/>
      <c r="W1927" s="210"/>
      <c r="X1927" s="210"/>
      <c r="Y1927" s="210"/>
    </row>
    <row r="1928">
      <c r="A1928" s="205" t="s">
        <v>282</v>
      </c>
      <c r="B1928" s="205" t="s">
        <v>5388</v>
      </c>
      <c r="C1928" s="280">
        <v>21.0</v>
      </c>
      <c r="D1928" s="280">
        <v>3.0</v>
      </c>
      <c r="E1928" s="280">
        <v>4.0</v>
      </c>
      <c r="F1928" s="210"/>
      <c r="G1928" s="210"/>
      <c r="H1928" s="210"/>
      <c r="I1928" s="210"/>
      <c r="J1928" s="210"/>
      <c r="K1928" s="210"/>
      <c r="L1928" s="210"/>
      <c r="M1928" s="210"/>
      <c r="N1928" s="210"/>
      <c r="O1928" s="210"/>
      <c r="P1928" s="210"/>
      <c r="Q1928" s="210"/>
      <c r="R1928" s="210"/>
      <c r="S1928" s="210"/>
      <c r="T1928" s="210"/>
      <c r="U1928" s="210"/>
      <c r="V1928" s="210"/>
      <c r="W1928" s="210"/>
      <c r="X1928" s="210"/>
      <c r="Y1928" s="210"/>
    </row>
    <row r="1929">
      <c r="A1929" s="205" t="s">
        <v>282</v>
      </c>
      <c r="B1929" s="205" t="s">
        <v>5391</v>
      </c>
      <c r="C1929" s="280">
        <v>39.0</v>
      </c>
      <c r="D1929" s="280">
        <v>5.0</v>
      </c>
      <c r="E1929" s="280">
        <v>6.0</v>
      </c>
      <c r="F1929" s="210"/>
      <c r="G1929" s="210"/>
      <c r="H1929" s="210"/>
      <c r="I1929" s="210"/>
      <c r="J1929" s="210"/>
      <c r="K1929" s="210"/>
      <c r="L1929" s="210"/>
      <c r="M1929" s="210"/>
      <c r="N1929" s="210"/>
      <c r="O1929" s="210"/>
      <c r="P1929" s="210"/>
      <c r="Q1929" s="210"/>
      <c r="R1929" s="210"/>
      <c r="S1929" s="210"/>
      <c r="T1929" s="210"/>
      <c r="U1929" s="210"/>
      <c r="V1929" s="210"/>
      <c r="W1929" s="210"/>
      <c r="X1929" s="210"/>
      <c r="Y1929" s="210"/>
    </row>
    <row r="1930">
      <c r="A1930" s="205" t="s">
        <v>282</v>
      </c>
      <c r="B1930" s="205" t="s">
        <v>5392</v>
      </c>
      <c r="C1930" s="280">
        <v>44.0</v>
      </c>
      <c r="D1930" s="280">
        <v>10.0</v>
      </c>
      <c r="E1930" s="280">
        <v>7.0</v>
      </c>
      <c r="F1930" s="210"/>
      <c r="G1930" s="210"/>
      <c r="H1930" s="210"/>
      <c r="I1930" s="210"/>
      <c r="J1930" s="210"/>
      <c r="K1930" s="210"/>
      <c r="L1930" s="210"/>
      <c r="M1930" s="210"/>
      <c r="N1930" s="210"/>
      <c r="O1930" s="210"/>
      <c r="P1930" s="210"/>
      <c r="Q1930" s="210"/>
      <c r="R1930" s="210"/>
      <c r="S1930" s="210"/>
      <c r="T1930" s="210"/>
      <c r="U1930" s="210"/>
      <c r="V1930" s="210"/>
      <c r="W1930" s="210"/>
      <c r="X1930" s="210"/>
      <c r="Y1930" s="210"/>
    </row>
    <row r="1931">
      <c r="A1931" s="205" t="s">
        <v>282</v>
      </c>
      <c r="B1931" s="205" t="s">
        <v>5389</v>
      </c>
      <c r="C1931" s="280">
        <v>15.0</v>
      </c>
      <c r="D1931" s="280">
        <v>4.0</v>
      </c>
      <c r="E1931" s="280">
        <v>4.0</v>
      </c>
      <c r="F1931" s="210"/>
      <c r="G1931" s="210"/>
      <c r="H1931" s="210"/>
      <c r="I1931" s="210"/>
      <c r="J1931" s="210"/>
      <c r="K1931" s="210"/>
      <c r="L1931" s="210"/>
      <c r="M1931" s="210"/>
      <c r="N1931" s="210"/>
      <c r="O1931" s="210"/>
      <c r="P1931" s="210"/>
      <c r="Q1931" s="210"/>
      <c r="R1931" s="210"/>
      <c r="S1931" s="210"/>
      <c r="T1931" s="210"/>
      <c r="U1931" s="210"/>
      <c r="V1931" s="210"/>
      <c r="W1931" s="210"/>
      <c r="X1931" s="210"/>
      <c r="Y1931" s="210"/>
    </row>
    <row r="1932">
      <c r="A1932" s="205" t="s">
        <v>282</v>
      </c>
      <c r="B1932" s="205" t="s">
        <v>5390</v>
      </c>
      <c r="C1932" s="280">
        <v>33.0</v>
      </c>
      <c r="D1932" s="280">
        <v>8.0</v>
      </c>
      <c r="E1932" s="280">
        <v>8.0</v>
      </c>
      <c r="F1932" s="210"/>
      <c r="G1932" s="210"/>
      <c r="H1932" s="210"/>
      <c r="I1932" s="210"/>
      <c r="J1932" s="210"/>
      <c r="K1932" s="210"/>
      <c r="L1932" s="210"/>
      <c r="M1932" s="210"/>
      <c r="N1932" s="210"/>
      <c r="O1932" s="210"/>
      <c r="P1932" s="210"/>
      <c r="Q1932" s="210"/>
      <c r="R1932" s="210"/>
      <c r="S1932" s="210"/>
      <c r="T1932" s="210"/>
      <c r="U1932" s="210"/>
      <c r="V1932" s="210"/>
      <c r="W1932" s="210"/>
      <c r="X1932" s="210"/>
      <c r="Y1932" s="2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14"/>
    <col customWidth="1" min="2" max="2" width="13.29"/>
    <col customWidth="1" min="3" max="3" width="16.86"/>
    <col customWidth="1" min="4" max="4" width="26.71"/>
    <col customWidth="1" min="5" max="5" width="37.86"/>
    <col customWidth="1" min="6" max="22" width="8.71"/>
  </cols>
  <sheetData>
    <row r="1">
      <c r="A1" s="281" t="s">
        <v>5393</v>
      </c>
      <c r="B1" s="281" t="s">
        <v>5394</v>
      </c>
      <c r="C1" s="281" t="s">
        <v>5395</v>
      </c>
      <c r="D1" s="281" t="s">
        <v>5396</v>
      </c>
      <c r="E1" s="281" t="s">
        <v>5397</v>
      </c>
    </row>
    <row r="2">
      <c r="A2" s="210" t="s">
        <v>638</v>
      </c>
      <c r="B2" s="282">
        <v>6481.0</v>
      </c>
      <c r="C2" s="282">
        <v>555820.0</v>
      </c>
      <c r="D2" s="210" t="s">
        <v>5398</v>
      </c>
      <c r="E2" s="210" t="s">
        <v>5399</v>
      </c>
    </row>
    <row r="3">
      <c r="A3" s="210" t="s">
        <v>267</v>
      </c>
      <c r="B3" s="282">
        <v>6486.0</v>
      </c>
      <c r="C3" s="282">
        <v>540333.0</v>
      </c>
      <c r="D3" s="210" t="s">
        <v>5400</v>
      </c>
      <c r="E3" s="210" t="s">
        <v>5401</v>
      </c>
    </row>
    <row r="4">
      <c r="A4" s="210" t="s">
        <v>5402</v>
      </c>
      <c r="B4" s="282">
        <v>6438.0</v>
      </c>
      <c r="C4" s="282">
        <v>144244.0</v>
      </c>
      <c r="D4" s="210" t="s">
        <v>5403</v>
      </c>
      <c r="E4" s="210"/>
    </row>
    <row r="5">
      <c r="A5" s="210" t="s">
        <v>522</v>
      </c>
      <c r="B5" s="282">
        <v>5678.0</v>
      </c>
      <c r="C5" s="282">
        <v>496745.0</v>
      </c>
      <c r="D5" s="210" t="s">
        <v>5404</v>
      </c>
      <c r="E5" s="210" t="s">
        <v>5405</v>
      </c>
    </row>
    <row r="6">
      <c r="A6" s="210" t="s">
        <v>717</v>
      </c>
      <c r="B6" s="282">
        <v>6474.0</v>
      </c>
      <c r="C6" s="282">
        <v>655456.0</v>
      </c>
      <c r="D6" s="210" t="s">
        <v>5406</v>
      </c>
      <c r="E6" s="210" t="s">
        <v>5407</v>
      </c>
    </row>
    <row r="7">
      <c r="A7" s="210" t="s">
        <v>463</v>
      </c>
      <c r="B7" s="282">
        <v>6480.0</v>
      </c>
      <c r="C7" s="282">
        <v>848509.0</v>
      </c>
      <c r="D7" s="210" t="s">
        <v>5408</v>
      </c>
      <c r="E7" s="210" t="s">
        <v>5409</v>
      </c>
    </row>
    <row r="8">
      <c r="A8" s="210" t="s">
        <v>754</v>
      </c>
      <c r="B8" s="282">
        <v>729.0</v>
      </c>
      <c r="C8" s="282">
        <v>314965.0</v>
      </c>
      <c r="D8" s="210" t="s">
        <v>5410</v>
      </c>
      <c r="E8" s="210" t="s">
        <v>5411</v>
      </c>
    </row>
    <row r="9">
      <c r="A9" s="210" t="s">
        <v>664</v>
      </c>
      <c r="B9" s="282">
        <v>4376.0</v>
      </c>
      <c r="C9" s="282">
        <v>387234.0</v>
      </c>
      <c r="D9" s="210" t="s">
        <v>5412</v>
      </c>
      <c r="E9" s="210" t="s">
        <v>5413</v>
      </c>
    </row>
    <row r="10">
      <c r="A10" s="210" t="s">
        <v>420</v>
      </c>
      <c r="B10" s="282">
        <v>6164.0</v>
      </c>
      <c r="C10" s="282">
        <v>586853.0</v>
      </c>
      <c r="D10" s="210" t="s">
        <v>5414</v>
      </c>
      <c r="E10" s="210" t="s">
        <v>5415</v>
      </c>
    </row>
    <row r="11">
      <c r="A11" s="210" t="s">
        <v>440</v>
      </c>
      <c r="B11" s="282">
        <v>6556.0</v>
      </c>
      <c r="C11" s="282">
        <v>457736.0</v>
      </c>
      <c r="D11" s="210" t="s">
        <v>5416</v>
      </c>
      <c r="E11" s="210" t="s">
        <v>5417</v>
      </c>
    </row>
    <row r="12">
      <c r="A12" s="210" t="s">
        <v>442</v>
      </c>
      <c r="B12" s="282">
        <v>2765.0</v>
      </c>
      <c r="C12" s="282">
        <v>345590.0</v>
      </c>
      <c r="D12" s="210" t="s">
        <v>5418</v>
      </c>
      <c r="E12" s="210" t="s">
        <v>5419</v>
      </c>
    </row>
    <row r="13">
      <c r="A13" s="210" t="s">
        <v>286</v>
      </c>
      <c r="B13" s="282">
        <v>4772.0</v>
      </c>
      <c r="C13" s="282">
        <v>277179.0</v>
      </c>
      <c r="D13" s="210" t="s">
        <v>5420</v>
      </c>
      <c r="E13" s="210" t="s">
        <v>5421</v>
      </c>
    </row>
    <row r="14">
      <c r="A14" s="210" t="s">
        <v>576</v>
      </c>
      <c r="B14" s="282">
        <v>6549.0</v>
      </c>
      <c r="C14" s="282">
        <v>674806.0</v>
      </c>
      <c r="D14" s="210" t="s">
        <v>5422</v>
      </c>
      <c r="E14" s="210" t="s">
        <v>5423</v>
      </c>
    </row>
    <row r="15">
      <c r="A15" s="210" t="s">
        <v>528</v>
      </c>
      <c r="B15" s="282">
        <v>5862.0</v>
      </c>
      <c r="C15" s="282">
        <v>445126.0</v>
      </c>
      <c r="D15" s="210" t="s">
        <v>5424</v>
      </c>
      <c r="E15" s="210" t="s">
        <v>5425</v>
      </c>
    </row>
    <row r="16">
      <c r="A16" s="210" t="s">
        <v>302</v>
      </c>
      <c r="B16" s="282">
        <v>6572.0</v>
      </c>
      <c r="C16" s="282">
        <v>849520.0</v>
      </c>
      <c r="D16" s="210" t="s">
        <v>5426</v>
      </c>
      <c r="E16" s="210" t="s">
        <v>5427</v>
      </c>
    </row>
    <row r="17">
      <c r="A17" s="210" t="s">
        <v>544</v>
      </c>
      <c r="B17" s="282">
        <v>6490.0</v>
      </c>
      <c r="C17" s="282">
        <v>748316.0</v>
      </c>
      <c r="D17" s="210" t="s">
        <v>5428</v>
      </c>
      <c r="E17" s="210" t="s">
        <v>5429</v>
      </c>
    </row>
    <row r="18">
      <c r="A18" s="210" t="s">
        <v>5430</v>
      </c>
      <c r="B18" s="282">
        <v>6579.0</v>
      </c>
      <c r="C18" s="282">
        <v>726526.0</v>
      </c>
      <c r="D18" s="210" t="s">
        <v>5431</v>
      </c>
      <c r="E18" s="210"/>
    </row>
    <row r="19">
      <c r="A19" s="210" t="s">
        <v>813</v>
      </c>
      <c r="B19" s="282">
        <v>6562.0</v>
      </c>
      <c r="C19" s="282">
        <v>651569.0</v>
      </c>
      <c r="D19" s="210" t="s">
        <v>5432</v>
      </c>
      <c r="E19" s="210" t="s">
        <v>5433</v>
      </c>
    </row>
    <row r="20">
      <c r="A20" s="210" t="s">
        <v>807</v>
      </c>
      <c r="B20" s="282">
        <v>5992.0</v>
      </c>
      <c r="C20" s="282">
        <v>659516.0</v>
      </c>
      <c r="D20" s="210" t="s">
        <v>5434</v>
      </c>
      <c r="E20" s="210" t="s">
        <v>5435</v>
      </c>
    </row>
    <row r="21" ht="15.75" customHeight="1">
      <c r="A21" s="210" t="s">
        <v>682</v>
      </c>
      <c r="B21" s="282">
        <v>4401.0</v>
      </c>
      <c r="C21" s="282">
        <v>323167.0</v>
      </c>
      <c r="D21" s="210" t="s">
        <v>5436</v>
      </c>
      <c r="E21" s="210" t="s">
        <v>5437</v>
      </c>
    </row>
    <row r="22" ht="15.75" customHeight="1">
      <c r="A22" s="210" t="s">
        <v>802</v>
      </c>
      <c r="B22" s="282">
        <v>6191.0</v>
      </c>
      <c r="C22" s="282">
        <v>982855.0</v>
      </c>
      <c r="D22" s="210" t="s">
        <v>5438</v>
      </c>
      <c r="E22" s="210" t="s">
        <v>5439</v>
      </c>
    </row>
    <row r="23" ht="15.75" customHeight="1">
      <c r="A23" s="210" t="s">
        <v>5440</v>
      </c>
      <c r="B23" s="282">
        <v>5533.0</v>
      </c>
      <c r="C23" s="282">
        <v>420465.0</v>
      </c>
      <c r="D23" s="210" t="s">
        <v>5441</v>
      </c>
      <c r="E23" s="210"/>
    </row>
    <row r="24" ht="15.75" customHeight="1">
      <c r="A24" s="210" t="s">
        <v>685</v>
      </c>
      <c r="B24" s="282">
        <v>6533.0</v>
      </c>
      <c r="C24" s="282">
        <v>225963.0</v>
      </c>
      <c r="D24" s="210" t="s">
        <v>5442</v>
      </c>
      <c r="E24" s="210" t="s">
        <v>5443</v>
      </c>
    </row>
    <row r="25" ht="15.75" customHeight="1">
      <c r="A25" s="210" t="s">
        <v>2157</v>
      </c>
      <c r="B25" s="282">
        <v>6551.0</v>
      </c>
      <c r="C25" s="282">
        <v>845566.0</v>
      </c>
      <c r="D25" s="210" t="s">
        <v>5444</v>
      </c>
      <c r="E25" s="210" t="s">
        <v>5445</v>
      </c>
    </row>
    <row r="26" ht="15.75" customHeight="1">
      <c r="A26" s="210" t="s">
        <v>732</v>
      </c>
      <c r="B26" s="282">
        <v>6537.0</v>
      </c>
      <c r="C26" s="282">
        <v>906160.0</v>
      </c>
      <c r="D26" s="210" t="s">
        <v>5446</v>
      </c>
      <c r="E26" s="210" t="s">
        <v>5447</v>
      </c>
    </row>
    <row r="27" ht="15.75" customHeight="1">
      <c r="A27" s="210" t="s">
        <v>537</v>
      </c>
      <c r="B27" s="282">
        <v>6565.0</v>
      </c>
      <c r="C27" s="282">
        <v>881610.0</v>
      </c>
      <c r="D27" s="210" t="s">
        <v>5448</v>
      </c>
      <c r="E27" s="210" t="s">
        <v>5449</v>
      </c>
    </row>
    <row r="28" ht="15.75" customHeight="1">
      <c r="A28" s="210" t="s">
        <v>675</v>
      </c>
      <c r="B28" s="282">
        <v>6495.0</v>
      </c>
      <c r="C28" s="282">
        <v>746712.0</v>
      </c>
      <c r="D28" s="210" t="s">
        <v>5450</v>
      </c>
      <c r="E28" s="210" t="s">
        <v>5451</v>
      </c>
    </row>
    <row r="29" ht="15.75" customHeight="1">
      <c r="A29" s="210" t="s">
        <v>355</v>
      </c>
      <c r="B29" s="282">
        <v>6523.0</v>
      </c>
      <c r="C29" s="282">
        <v>712911.0</v>
      </c>
      <c r="D29" s="210" t="s">
        <v>5452</v>
      </c>
      <c r="E29" s="210" t="s">
        <v>5453</v>
      </c>
    </row>
    <row r="30" ht="15.75" customHeight="1">
      <c r="A30" s="210" t="s">
        <v>191</v>
      </c>
      <c r="B30" s="282">
        <v>4510.0</v>
      </c>
      <c r="C30" s="282">
        <v>357164.0</v>
      </c>
      <c r="D30" s="210" t="s">
        <v>5454</v>
      </c>
      <c r="E30" s="210" t="s">
        <v>5455</v>
      </c>
    </row>
    <row r="31" ht="15.75" customHeight="1">
      <c r="A31" s="210" t="s">
        <v>133</v>
      </c>
      <c r="B31" s="282">
        <v>313.0</v>
      </c>
      <c r="C31" s="282">
        <v>128223.0</v>
      </c>
      <c r="D31" s="210" t="s">
        <v>5456</v>
      </c>
      <c r="E31" s="210" t="s">
        <v>5457</v>
      </c>
    </row>
    <row r="32" ht="15.75" customHeight="1">
      <c r="A32" s="210" t="s">
        <v>317</v>
      </c>
      <c r="B32" s="282">
        <v>5079.0</v>
      </c>
      <c r="C32" s="282">
        <v>173491.0</v>
      </c>
      <c r="D32" s="210" t="s">
        <v>5458</v>
      </c>
      <c r="E32" s="210" t="s">
        <v>5459</v>
      </c>
    </row>
    <row r="33" ht="15.75" customHeight="1">
      <c r="A33" s="210" t="s">
        <v>175</v>
      </c>
      <c r="B33" s="282">
        <v>5393.0</v>
      </c>
      <c r="C33" s="282">
        <v>445126.0</v>
      </c>
      <c r="D33" s="210" t="s">
        <v>5460</v>
      </c>
      <c r="E33" s="210" t="s">
        <v>5461</v>
      </c>
    </row>
    <row r="34" ht="15.75" customHeight="1">
      <c r="A34" s="210" t="s">
        <v>416</v>
      </c>
      <c r="B34" s="282">
        <v>6628.0</v>
      </c>
      <c r="C34" s="282">
        <v>307058.0</v>
      </c>
      <c r="D34" s="210" t="s">
        <v>5462</v>
      </c>
      <c r="E34" s="210" t="s">
        <v>5463</v>
      </c>
    </row>
    <row r="35" ht="15.75" customHeight="1">
      <c r="A35" s="210" t="s">
        <v>204</v>
      </c>
      <c r="B35" s="282">
        <v>4911.0</v>
      </c>
      <c r="C35" s="282">
        <v>447661.0</v>
      </c>
      <c r="D35" s="210" t="s">
        <v>5464</v>
      </c>
      <c r="E35" s="210" t="s">
        <v>5465</v>
      </c>
    </row>
    <row r="36" ht="15.75" customHeight="1">
      <c r="A36" s="210" t="s">
        <v>306</v>
      </c>
      <c r="B36" s="282">
        <v>6643.0</v>
      </c>
      <c r="C36" s="282">
        <v>538964.0</v>
      </c>
      <c r="D36" s="210" t="s">
        <v>5466</v>
      </c>
      <c r="E36" s="210" t="s">
        <v>5467</v>
      </c>
    </row>
    <row r="37" ht="15.75" customHeight="1">
      <c r="A37" s="210" t="s">
        <v>368</v>
      </c>
      <c r="B37" s="282">
        <v>2766.0</v>
      </c>
      <c r="C37" s="282">
        <v>392085.0</v>
      </c>
      <c r="D37" s="210" t="s">
        <v>5468</v>
      </c>
      <c r="E37" s="210" t="s">
        <v>5469</v>
      </c>
    </row>
    <row r="38" ht="15.75" customHeight="1">
      <c r="A38" s="210" t="s">
        <v>262</v>
      </c>
      <c r="B38" s="282">
        <v>4486.0</v>
      </c>
      <c r="C38" s="282">
        <v>457673.0</v>
      </c>
      <c r="D38" s="210" t="s">
        <v>5470</v>
      </c>
      <c r="E38" s="210" t="s">
        <v>5471</v>
      </c>
    </row>
    <row r="39" ht="15.75" customHeight="1">
      <c r="A39" s="210" t="s">
        <v>270</v>
      </c>
      <c r="B39" s="282">
        <v>6646.0</v>
      </c>
      <c r="C39" s="282">
        <v>346779.0</v>
      </c>
      <c r="D39" s="210" t="s">
        <v>5472</v>
      </c>
      <c r="E39" s="210" t="s">
        <v>5473</v>
      </c>
    </row>
    <row r="40" ht="15.75" customHeight="1">
      <c r="A40" s="210" t="s">
        <v>410</v>
      </c>
      <c r="B40" s="282">
        <v>2155.0</v>
      </c>
      <c r="C40" s="282">
        <v>265078.0</v>
      </c>
      <c r="D40" s="210" t="s">
        <v>5474</v>
      </c>
      <c r="E40" s="210" t="s">
        <v>5475</v>
      </c>
    </row>
    <row r="41" ht="15.75" customHeight="1">
      <c r="A41" s="210" t="s">
        <v>208</v>
      </c>
      <c r="B41" s="282">
        <v>6666.0</v>
      </c>
      <c r="C41" s="282">
        <v>466802.0</v>
      </c>
      <c r="D41" s="210" t="s">
        <v>5476</v>
      </c>
      <c r="E41" s="210" t="s">
        <v>5477</v>
      </c>
    </row>
    <row r="42" ht="15.75" customHeight="1">
      <c r="A42" s="210" t="s">
        <v>250</v>
      </c>
      <c r="B42" s="282">
        <v>6641.0</v>
      </c>
      <c r="C42" s="282">
        <v>432298.0</v>
      </c>
      <c r="D42" s="210" t="s">
        <v>5478</v>
      </c>
      <c r="E42" s="210" t="s">
        <v>5479</v>
      </c>
    </row>
    <row r="43" ht="15.75" customHeight="1">
      <c r="A43" s="210" t="s">
        <v>486</v>
      </c>
      <c r="B43" s="282">
        <v>6667.0</v>
      </c>
      <c r="C43" s="282">
        <v>454386.0</v>
      </c>
      <c r="D43" s="210" t="s">
        <v>5480</v>
      </c>
      <c r="E43" s="210" t="s">
        <v>5481</v>
      </c>
    </row>
    <row r="44" ht="15.75" customHeight="1">
      <c r="A44" s="210" t="s">
        <v>414</v>
      </c>
      <c r="B44" s="282">
        <v>6630.0</v>
      </c>
      <c r="C44" s="282">
        <v>651569.0</v>
      </c>
      <c r="D44" s="210" t="s">
        <v>5482</v>
      </c>
      <c r="E44" s="210" t="s">
        <v>5483</v>
      </c>
    </row>
    <row r="45" ht="15.75" customHeight="1">
      <c r="A45" s="210" t="s">
        <v>482</v>
      </c>
      <c r="B45" s="282">
        <v>5559.0</v>
      </c>
      <c r="C45" s="282">
        <v>495667.0</v>
      </c>
      <c r="D45" s="210" t="s">
        <v>5484</v>
      </c>
      <c r="E45" s="210" t="s">
        <v>5485</v>
      </c>
    </row>
    <row r="46" ht="15.75" customHeight="1">
      <c r="A46" s="210" t="s">
        <v>257</v>
      </c>
      <c r="B46" s="282">
        <v>6125.0</v>
      </c>
      <c r="C46" s="282">
        <v>495722.0</v>
      </c>
      <c r="D46" s="210" t="s">
        <v>5486</v>
      </c>
      <c r="E46" s="210" t="s">
        <v>5487</v>
      </c>
    </row>
    <row r="47" ht="15.75" customHeight="1">
      <c r="A47" s="210" t="s">
        <v>230</v>
      </c>
      <c r="B47" s="282">
        <v>6669.0</v>
      </c>
      <c r="C47" s="282">
        <v>827734.0</v>
      </c>
      <c r="D47" s="210" t="s">
        <v>5488</v>
      </c>
      <c r="E47" s="210" t="s">
        <v>5489</v>
      </c>
    </row>
    <row r="48" ht="15.75" customHeight="1">
      <c r="A48" s="210" t="s">
        <v>448</v>
      </c>
      <c r="B48" s="282">
        <v>5507.0</v>
      </c>
      <c r="C48" s="282">
        <v>504209.0</v>
      </c>
      <c r="D48" s="210" t="s">
        <v>5490</v>
      </c>
      <c r="E48" s="210" t="s">
        <v>5491</v>
      </c>
    </row>
    <row r="49" ht="15.75" customHeight="1">
      <c r="A49" s="210" t="s">
        <v>239</v>
      </c>
      <c r="B49" s="282">
        <v>4425.0</v>
      </c>
      <c r="C49" s="282">
        <v>131758.0</v>
      </c>
      <c r="D49" s="210" t="s">
        <v>5492</v>
      </c>
      <c r="E49" s="210" t="s">
        <v>5493</v>
      </c>
    </row>
    <row r="50" ht="15.75" customHeight="1">
      <c r="A50" s="210" t="s">
        <v>405</v>
      </c>
      <c r="B50" s="282">
        <v>5562.0</v>
      </c>
      <c r="C50" s="282">
        <v>463618.0</v>
      </c>
      <c r="D50" s="210" t="s">
        <v>5494</v>
      </c>
      <c r="E50" s="210" t="s">
        <v>5495</v>
      </c>
    </row>
    <row r="51" ht="15.75" customHeight="1">
      <c r="A51" s="210" t="s">
        <v>434</v>
      </c>
      <c r="B51" s="282">
        <v>4463.0</v>
      </c>
      <c r="C51" s="282">
        <v>538918.0</v>
      </c>
      <c r="D51" s="210" t="s">
        <v>5496</v>
      </c>
      <c r="E51" s="210" t="s">
        <v>5497</v>
      </c>
    </row>
    <row r="52" ht="15.75" customHeight="1">
      <c r="A52" s="210" t="s">
        <v>548</v>
      </c>
      <c r="B52" s="282">
        <v>5881.0</v>
      </c>
      <c r="C52" s="282">
        <v>76274.0</v>
      </c>
      <c r="D52" s="210" t="s">
        <v>5498</v>
      </c>
      <c r="E52" s="210" t="s">
        <v>5499</v>
      </c>
    </row>
    <row r="53" ht="15.75" customHeight="1">
      <c r="A53" s="210" t="s">
        <v>547</v>
      </c>
      <c r="B53" s="282">
        <v>6657.0</v>
      </c>
      <c r="C53" s="282">
        <v>311333.0</v>
      </c>
      <c r="D53" s="210" t="s">
        <v>5500</v>
      </c>
      <c r="E53" s="210" t="s">
        <v>5501</v>
      </c>
    </row>
    <row r="54" ht="15.75" customHeight="1">
      <c r="A54" s="210" t="s">
        <v>480</v>
      </c>
      <c r="B54" s="282">
        <v>5322.0</v>
      </c>
      <c r="C54" s="282">
        <v>535469.0</v>
      </c>
      <c r="D54" s="210" t="s">
        <v>5502</v>
      </c>
      <c r="E54" s="210" t="s">
        <v>5503</v>
      </c>
    </row>
    <row r="55" ht="15.75" customHeight="1">
      <c r="A55" s="210" t="s">
        <v>616</v>
      </c>
      <c r="B55" s="282">
        <v>6634.0</v>
      </c>
      <c r="C55" s="282">
        <v>339816.0</v>
      </c>
      <c r="D55" s="210" t="s">
        <v>5504</v>
      </c>
      <c r="E55" s="210" t="s">
        <v>5505</v>
      </c>
    </row>
    <row r="56" ht="15.75" customHeight="1">
      <c r="A56" s="210" t="s">
        <v>864</v>
      </c>
      <c r="B56" s="282">
        <v>6592.0</v>
      </c>
      <c r="C56" s="282">
        <v>670845.0</v>
      </c>
      <c r="D56" s="210" t="s">
        <v>5506</v>
      </c>
      <c r="E56" s="210" t="s">
        <v>5507</v>
      </c>
    </row>
    <row r="57" ht="15.75" customHeight="1">
      <c r="A57" s="210" t="s">
        <v>454</v>
      </c>
      <c r="B57" s="282">
        <v>6299.0</v>
      </c>
      <c r="C57" s="282">
        <v>633992.0</v>
      </c>
      <c r="D57" s="210" t="s">
        <v>5508</v>
      </c>
      <c r="E57" s="210" t="s">
        <v>5509</v>
      </c>
    </row>
    <row r="58" ht="15.75" customHeight="1">
      <c r="A58" s="210" t="s">
        <v>636</v>
      </c>
      <c r="B58" s="282">
        <v>4423.0</v>
      </c>
      <c r="C58" s="282">
        <v>181768.0</v>
      </c>
      <c r="D58" s="210" t="s">
        <v>5510</v>
      </c>
      <c r="E58" s="210" t="s">
        <v>5511</v>
      </c>
    </row>
    <row r="59" ht="15.75" customHeight="1">
      <c r="A59" s="210" t="s">
        <v>111</v>
      </c>
      <c r="B59" s="282">
        <v>5620.0</v>
      </c>
      <c r="C59" s="282">
        <v>535955.0</v>
      </c>
      <c r="D59" s="210" t="s">
        <v>5512</v>
      </c>
      <c r="E59" s="210" t="s">
        <v>5513</v>
      </c>
    </row>
    <row r="60" ht="15.75" customHeight="1">
      <c r="A60" s="210" t="s">
        <v>867</v>
      </c>
      <c r="B60" s="282">
        <v>376.0</v>
      </c>
      <c r="C60" s="282">
        <v>130360.0</v>
      </c>
      <c r="D60" s="210" t="s">
        <v>5514</v>
      </c>
      <c r="E60" s="210" t="s">
        <v>5515</v>
      </c>
    </row>
    <row r="61" ht="15.75" customHeight="1">
      <c r="A61" s="210" t="s">
        <v>654</v>
      </c>
      <c r="B61" s="282">
        <v>4498.0</v>
      </c>
      <c r="C61" s="282">
        <v>193867.0</v>
      </c>
      <c r="D61" s="210" t="s">
        <v>5516</v>
      </c>
      <c r="E61" s="210" t="s">
        <v>5517</v>
      </c>
    </row>
    <row r="62" ht="15.75" customHeight="1">
      <c r="A62" s="210" t="s">
        <v>473</v>
      </c>
      <c r="B62" s="282">
        <v>6644.0</v>
      </c>
      <c r="C62" s="282">
        <v>676411.0</v>
      </c>
      <c r="D62" s="210" t="s">
        <v>5518</v>
      </c>
      <c r="E62" s="210" t="s">
        <v>5519</v>
      </c>
    </row>
    <row r="63" ht="15.75" customHeight="1">
      <c r="A63" s="210" t="s">
        <v>621</v>
      </c>
      <c r="B63" s="282">
        <v>5324.0</v>
      </c>
      <c r="C63" s="282">
        <v>343475.0</v>
      </c>
      <c r="D63" s="210" t="s">
        <v>5520</v>
      </c>
      <c r="E63" s="210" t="s">
        <v>5521</v>
      </c>
    </row>
    <row r="64" ht="15.75" customHeight="1">
      <c r="A64" s="210" t="s">
        <v>775</v>
      </c>
      <c r="B64" s="282">
        <v>5435.0</v>
      </c>
      <c r="C64" s="282">
        <v>207917.0</v>
      </c>
      <c r="D64" s="210" t="s">
        <v>5522</v>
      </c>
      <c r="E64" s="210" t="s">
        <v>5523</v>
      </c>
    </row>
    <row r="65" ht="15.75" customHeight="1">
      <c r="A65" s="210" t="s">
        <v>641</v>
      </c>
      <c r="B65" s="282">
        <v>5319.0</v>
      </c>
      <c r="C65" s="282">
        <v>507486.0</v>
      </c>
      <c r="D65" s="210" t="s">
        <v>5524</v>
      </c>
      <c r="E65" s="210" t="s">
        <v>5525</v>
      </c>
    </row>
    <row r="66" ht="15.75" customHeight="1">
      <c r="A66" s="210" t="s">
        <v>451</v>
      </c>
      <c r="B66" s="282">
        <v>6629.0</v>
      </c>
      <c r="C66" s="282">
        <v>530742.0</v>
      </c>
      <c r="D66" s="210" t="s">
        <v>5526</v>
      </c>
      <c r="E66" s="210" t="s">
        <v>5527</v>
      </c>
    </row>
    <row r="67" ht="15.75" customHeight="1">
      <c r="A67" s="210" t="s">
        <v>520</v>
      </c>
      <c r="B67" s="282">
        <v>4458.0</v>
      </c>
      <c r="C67" s="282">
        <v>392881.0</v>
      </c>
      <c r="D67" s="210" t="s">
        <v>5528</v>
      </c>
      <c r="E67" s="210" t="s">
        <v>5529</v>
      </c>
    </row>
    <row r="68" ht="15.75" customHeight="1">
      <c r="A68" s="210" t="s">
        <v>219</v>
      </c>
      <c r="B68" s="282">
        <v>5022.0</v>
      </c>
      <c r="C68" s="282">
        <v>574671.0</v>
      </c>
      <c r="D68" s="210" t="s">
        <v>5530</v>
      </c>
      <c r="E68" s="210" t="s">
        <v>5531</v>
      </c>
    </row>
    <row r="69" ht="15.75" customHeight="1">
      <c r="A69" s="210" t="s">
        <v>599</v>
      </c>
      <c r="B69" s="282">
        <v>4734.0</v>
      </c>
      <c r="C69" s="282">
        <v>341227.0</v>
      </c>
      <c r="D69" s="210" t="s">
        <v>5532</v>
      </c>
      <c r="E69" s="210" t="s">
        <v>5533</v>
      </c>
    </row>
    <row r="70" ht="15.75" customHeight="1">
      <c r="A70" s="210" t="s">
        <v>596</v>
      </c>
      <c r="B70" s="282">
        <v>6639.0</v>
      </c>
      <c r="C70" s="282">
        <v>488785.0</v>
      </c>
      <c r="D70" s="210" t="s">
        <v>5534</v>
      </c>
      <c r="E70" s="210" t="s">
        <v>5535</v>
      </c>
    </row>
    <row r="71" ht="15.75" customHeight="1">
      <c r="A71" s="210" t="s">
        <v>2308</v>
      </c>
      <c r="B71" s="282">
        <v>2602.0</v>
      </c>
      <c r="C71" s="282">
        <v>164770.0</v>
      </c>
      <c r="D71" s="210" t="s">
        <v>5536</v>
      </c>
      <c r="E71" s="210" t="s">
        <v>5537</v>
      </c>
    </row>
    <row r="72" ht="15.75" customHeight="1">
      <c r="A72" s="210" t="s">
        <v>840</v>
      </c>
      <c r="B72" s="282">
        <v>6633.0</v>
      </c>
      <c r="C72" s="282">
        <v>642002.0</v>
      </c>
      <c r="D72" s="210" t="s">
        <v>5538</v>
      </c>
      <c r="E72" s="210" t="s">
        <v>5539</v>
      </c>
    </row>
    <row r="73" ht="15.75" customHeight="1">
      <c r="A73" s="210" t="s">
        <v>593</v>
      </c>
      <c r="B73" s="282">
        <v>1952.0</v>
      </c>
      <c r="C73" s="282">
        <v>216872.0</v>
      </c>
      <c r="D73" s="210" t="s">
        <v>5540</v>
      </c>
      <c r="E73" s="210" t="s">
        <v>5541</v>
      </c>
    </row>
    <row r="74" ht="15.75" customHeight="1">
      <c r="A74" s="210" t="s">
        <v>809</v>
      </c>
      <c r="B74" s="282">
        <v>6656.0</v>
      </c>
      <c r="C74" s="282">
        <v>488052.0</v>
      </c>
      <c r="D74" s="210" t="s">
        <v>5542</v>
      </c>
      <c r="E74" s="210" t="s">
        <v>5543</v>
      </c>
    </row>
    <row r="75" ht="15.75" customHeight="1">
      <c r="A75" s="210" t="s">
        <v>213</v>
      </c>
      <c r="B75" s="282">
        <v>6642.0</v>
      </c>
      <c r="C75" s="282">
        <v>588426.0</v>
      </c>
      <c r="D75" s="210" t="s">
        <v>5544</v>
      </c>
      <c r="E75" s="210" t="s">
        <v>5545</v>
      </c>
    </row>
    <row r="76" ht="15.75" customHeight="1">
      <c r="A76" s="210" t="s">
        <v>475</v>
      </c>
      <c r="B76" s="282">
        <v>6645.0</v>
      </c>
      <c r="C76" s="282">
        <v>555106.0</v>
      </c>
      <c r="D76" s="210" t="s">
        <v>5546</v>
      </c>
      <c r="E76" s="210" t="s">
        <v>5547</v>
      </c>
    </row>
    <row r="77" ht="15.75" customHeight="1">
      <c r="A77" s="210" t="s">
        <v>583</v>
      </c>
      <c r="B77" s="282">
        <v>6664.0</v>
      </c>
      <c r="C77" s="282">
        <v>392956.0</v>
      </c>
      <c r="D77" s="210" t="s">
        <v>5548</v>
      </c>
      <c r="E77" s="210" t="s">
        <v>5549</v>
      </c>
    </row>
    <row r="78" ht="15.75" customHeight="1">
      <c r="A78" s="210" t="s">
        <v>689</v>
      </c>
      <c r="B78" s="282">
        <v>6672.0</v>
      </c>
      <c r="C78" s="282">
        <v>546926.0</v>
      </c>
      <c r="D78" s="210" t="s">
        <v>5550</v>
      </c>
      <c r="E78" s="210" t="s">
        <v>5551</v>
      </c>
    </row>
    <row r="79" ht="15.75" customHeight="1">
      <c r="A79" s="210" t="s">
        <v>683</v>
      </c>
      <c r="B79" s="282">
        <v>6632.0</v>
      </c>
      <c r="C79" s="282">
        <v>836441.0</v>
      </c>
      <c r="D79" s="210" t="s">
        <v>5552</v>
      </c>
      <c r="E79" s="210" t="s">
        <v>5553</v>
      </c>
    </row>
    <row r="80" ht="15.75" customHeight="1">
      <c r="A80" s="210" t="s">
        <v>752</v>
      </c>
      <c r="B80" s="282">
        <v>6654.0</v>
      </c>
      <c r="C80" s="282">
        <v>330472.0</v>
      </c>
      <c r="D80" s="210" t="s">
        <v>5554</v>
      </c>
      <c r="E80" s="210" t="s">
        <v>5555</v>
      </c>
    </row>
    <row r="81" ht="15.75" customHeight="1">
      <c r="A81" s="210" t="s">
        <v>543</v>
      </c>
      <c r="B81" s="282">
        <v>6670.0</v>
      </c>
      <c r="C81" s="282">
        <v>660342.0</v>
      </c>
      <c r="D81" s="210" t="s">
        <v>5556</v>
      </c>
      <c r="E81" s="210" t="s">
        <v>5557</v>
      </c>
    </row>
    <row r="82" ht="15.75" customHeight="1">
      <c r="A82" s="210" t="s">
        <v>812</v>
      </c>
      <c r="B82" s="282">
        <v>2357.0</v>
      </c>
      <c r="C82" s="282">
        <v>182889.0</v>
      </c>
      <c r="D82" s="210" t="s">
        <v>5558</v>
      </c>
      <c r="E82" s="210" t="s">
        <v>5559</v>
      </c>
    </row>
    <row r="83" ht="15.75" customHeight="1">
      <c r="A83" s="210" t="s">
        <v>674</v>
      </c>
      <c r="B83" s="282">
        <v>6663.0</v>
      </c>
      <c r="C83" s="282">
        <v>867137.0</v>
      </c>
      <c r="D83" s="210" t="s">
        <v>5560</v>
      </c>
      <c r="E83" s="210" t="s">
        <v>5561</v>
      </c>
    </row>
    <row r="84" ht="15.75" customHeight="1">
      <c r="A84" s="210" t="s">
        <v>819</v>
      </c>
      <c r="B84" s="282">
        <v>5290.0</v>
      </c>
      <c r="C84" s="282">
        <v>552472.0</v>
      </c>
      <c r="D84" s="210" t="s">
        <v>5562</v>
      </c>
      <c r="E84" s="210" t="s">
        <v>5563</v>
      </c>
    </row>
    <row r="85" ht="15.75" customHeight="1">
      <c r="A85" s="210" t="s">
        <v>354</v>
      </c>
      <c r="B85" s="282">
        <v>5384.0</v>
      </c>
      <c r="C85" s="282">
        <v>128969.0</v>
      </c>
      <c r="D85" s="210" t="s">
        <v>5564</v>
      </c>
      <c r="E85" s="210" t="s">
        <v>5565</v>
      </c>
    </row>
    <row r="86" ht="15.75" customHeight="1">
      <c r="A86" s="210" t="s">
        <v>661</v>
      </c>
      <c r="B86" s="282">
        <v>2274.0</v>
      </c>
      <c r="C86" s="282">
        <v>167741.0</v>
      </c>
      <c r="D86" s="210" t="s">
        <v>5566</v>
      </c>
      <c r="E86" s="210" t="s">
        <v>5567</v>
      </c>
    </row>
    <row r="87" ht="15.75" customHeight="1">
      <c r="A87" s="210" t="s">
        <v>720</v>
      </c>
      <c r="B87" s="282">
        <v>5484.0</v>
      </c>
      <c r="C87" s="282">
        <v>438961.0</v>
      </c>
      <c r="D87" s="210" t="s">
        <v>5568</v>
      </c>
      <c r="E87" s="210" t="s">
        <v>5569</v>
      </c>
    </row>
    <row r="88" ht="15.75" customHeight="1">
      <c r="A88" s="210" t="s">
        <v>629</v>
      </c>
      <c r="B88" s="282">
        <v>6673.0</v>
      </c>
      <c r="C88" s="282">
        <v>282169.0</v>
      </c>
      <c r="D88" s="210" t="s">
        <v>5570</v>
      </c>
      <c r="E88" s="210" t="s">
        <v>5571</v>
      </c>
    </row>
    <row r="89" ht="15.75" customHeight="1">
      <c r="A89" s="210" t="s">
        <v>665</v>
      </c>
      <c r="B89" s="282">
        <v>5485.0</v>
      </c>
      <c r="C89" s="282">
        <v>566613.0</v>
      </c>
      <c r="D89" s="210" t="s">
        <v>5572</v>
      </c>
      <c r="E89" s="210" t="s">
        <v>5573</v>
      </c>
    </row>
    <row r="90" ht="15.75" customHeight="1">
      <c r="A90" s="210" t="s">
        <v>710</v>
      </c>
      <c r="B90" s="282">
        <v>5327.0</v>
      </c>
      <c r="C90" s="282">
        <v>358165.0</v>
      </c>
      <c r="D90" s="210" t="s">
        <v>5574</v>
      </c>
      <c r="E90" s="210" t="s">
        <v>5575</v>
      </c>
    </row>
    <row r="91" ht="15.75" customHeight="1">
      <c r="A91" s="210" t="s">
        <v>647</v>
      </c>
      <c r="B91" s="282">
        <v>5421.0</v>
      </c>
      <c r="C91" s="282">
        <v>614742.0</v>
      </c>
      <c r="D91" s="210" t="s">
        <v>5576</v>
      </c>
      <c r="E91" s="210" t="s">
        <v>5577</v>
      </c>
    </row>
    <row r="92" ht="15.75" customHeight="1">
      <c r="A92" s="210" t="s">
        <v>5578</v>
      </c>
      <c r="B92" s="282">
        <v>6603.0</v>
      </c>
      <c r="C92" s="282">
        <v>936536.0</v>
      </c>
      <c r="D92" s="210" t="s">
        <v>5579</v>
      </c>
      <c r="E92" s="210"/>
    </row>
    <row r="93" ht="15.75" customHeight="1">
      <c r="A93" s="210" t="s">
        <v>557</v>
      </c>
      <c r="B93" s="282">
        <v>6635.0</v>
      </c>
      <c r="C93" s="282">
        <v>950593.0</v>
      </c>
      <c r="D93" s="210" t="s">
        <v>5580</v>
      </c>
      <c r="E93" s="210" t="s">
        <v>5581</v>
      </c>
    </row>
    <row r="94" ht="15.75" customHeight="1">
      <c r="A94" s="210" t="s">
        <v>805</v>
      </c>
      <c r="B94" s="282">
        <v>5516.0</v>
      </c>
      <c r="C94" s="282">
        <v>602124.0</v>
      </c>
      <c r="D94" s="210" t="s">
        <v>5582</v>
      </c>
      <c r="E94" s="210" t="s">
        <v>5583</v>
      </c>
    </row>
    <row r="95" ht="15.75" customHeight="1">
      <c r="A95" s="210" t="s">
        <v>632</v>
      </c>
      <c r="B95" s="282">
        <v>5486.0</v>
      </c>
      <c r="C95" s="282">
        <v>216599.0</v>
      </c>
      <c r="D95" s="210" t="s">
        <v>5584</v>
      </c>
      <c r="E95" s="210" t="s">
        <v>5585</v>
      </c>
    </row>
    <row r="96" ht="15.75" customHeight="1">
      <c r="A96" s="210" t="s">
        <v>666</v>
      </c>
      <c r="B96" s="282">
        <v>6020.0</v>
      </c>
      <c r="C96" s="282">
        <v>566615.0</v>
      </c>
      <c r="D96" s="210" t="s">
        <v>5586</v>
      </c>
      <c r="E96" s="210" t="s">
        <v>5587</v>
      </c>
    </row>
    <row r="97" ht="15.75" customHeight="1">
      <c r="A97" s="210" t="s">
        <v>790</v>
      </c>
      <c r="B97" s="282">
        <v>6532.0</v>
      </c>
      <c r="C97" s="282">
        <v>638793.0</v>
      </c>
      <c r="D97" s="210" t="s">
        <v>5588</v>
      </c>
      <c r="E97" s="210" t="s">
        <v>5589</v>
      </c>
    </row>
    <row r="98" ht="15.75" customHeight="1">
      <c r="A98" s="210" t="s">
        <v>792</v>
      </c>
      <c r="B98" s="282">
        <v>6640.0</v>
      </c>
      <c r="C98" s="282">
        <v>600041.0</v>
      </c>
      <c r="D98" s="210" t="s">
        <v>5590</v>
      </c>
      <c r="E98" s="210" t="s">
        <v>5591</v>
      </c>
    </row>
    <row r="99" ht="15.75" customHeight="1">
      <c r="A99" s="210" t="s">
        <v>574</v>
      </c>
      <c r="B99" s="282">
        <v>6648.0</v>
      </c>
      <c r="C99" s="282">
        <v>877672.0</v>
      </c>
      <c r="D99" s="210" t="s">
        <v>5592</v>
      </c>
      <c r="E99" s="210" t="s">
        <v>5593</v>
      </c>
    </row>
    <row r="100" ht="15.75" customHeight="1">
      <c r="A100" s="210" t="s">
        <v>703</v>
      </c>
      <c r="B100" s="282">
        <v>6638.0</v>
      </c>
      <c r="C100" s="282">
        <v>1041614.0</v>
      </c>
      <c r="D100" s="210" t="s">
        <v>5594</v>
      </c>
      <c r="E100" s="210" t="s">
        <v>5595</v>
      </c>
    </row>
    <row r="101" ht="15.75" customHeight="1">
      <c r="A101" s="210" t="s">
        <v>4935</v>
      </c>
      <c r="B101" s="282">
        <v>6637.0</v>
      </c>
      <c r="C101" s="282">
        <v>704979.0</v>
      </c>
      <c r="D101" s="210" t="s">
        <v>5596</v>
      </c>
      <c r="E101" s="210"/>
    </row>
    <row r="102" ht="15.75" customHeight="1">
      <c r="A102" s="210" t="s">
        <v>780</v>
      </c>
      <c r="B102" s="282">
        <v>4386.0</v>
      </c>
      <c r="C102" s="282">
        <v>392570.0</v>
      </c>
      <c r="D102" s="210" t="s">
        <v>5597</v>
      </c>
      <c r="E102" s="210" t="s">
        <v>5598</v>
      </c>
    </row>
    <row r="103" ht="15.75" customHeight="1">
      <c r="A103" s="210" t="s">
        <v>669</v>
      </c>
      <c r="B103" s="282">
        <v>5447.0</v>
      </c>
      <c r="C103" s="282">
        <v>354909.0</v>
      </c>
      <c r="D103" s="210" t="s">
        <v>5599</v>
      </c>
      <c r="E103" s="210" t="s">
        <v>5600</v>
      </c>
    </row>
    <row r="104" ht="15.75" customHeight="1">
      <c r="A104" s="210" t="s">
        <v>357</v>
      </c>
      <c r="B104" s="282">
        <v>6650.0</v>
      </c>
      <c r="C104" s="282">
        <v>304144.0</v>
      </c>
      <c r="D104" s="210" t="s">
        <v>5601</v>
      </c>
      <c r="E104" s="210" t="s">
        <v>5602</v>
      </c>
    </row>
    <row r="105" ht="15.75" customHeight="1">
      <c r="A105" s="210" t="s">
        <v>822</v>
      </c>
      <c r="B105" s="282">
        <v>2161.0</v>
      </c>
      <c r="C105" s="282">
        <v>192638.0</v>
      </c>
      <c r="D105" s="210" t="s">
        <v>5603</v>
      </c>
      <c r="E105" s="210" t="s">
        <v>5604</v>
      </c>
    </row>
    <row r="106" ht="15.75" customHeight="1">
      <c r="A106" s="210" t="s">
        <v>488</v>
      </c>
      <c r="B106" s="282">
        <v>6653.0</v>
      </c>
      <c r="C106" s="282">
        <v>741292.0</v>
      </c>
      <c r="D106" s="210" t="s">
        <v>5605</v>
      </c>
      <c r="E106" s="210" t="s">
        <v>5606</v>
      </c>
    </row>
    <row r="107" ht="15.75" customHeight="1">
      <c r="A107" s="210" t="s">
        <v>826</v>
      </c>
      <c r="B107" s="282">
        <v>5725.0</v>
      </c>
      <c r="C107" s="282">
        <v>522681.0</v>
      </c>
      <c r="D107" s="210" t="s">
        <v>5607</v>
      </c>
      <c r="E107" s="210" t="s">
        <v>5608</v>
      </c>
    </row>
    <row r="108" ht="15.75" customHeight="1">
      <c r="A108" s="210" t="s">
        <v>801</v>
      </c>
      <c r="B108" s="282">
        <v>556.0</v>
      </c>
      <c r="C108" s="282">
        <v>134883.0</v>
      </c>
      <c r="D108" s="210" t="s">
        <v>5609</v>
      </c>
      <c r="E108" s="210" t="s">
        <v>5610</v>
      </c>
    </row>
    <row r="109" ht="15.75" customHeight="1">
      <c r="A109" s="210" t="s">
        <v>553</v>
      </c>
      <c r="B109" s="282">
        <v>6598.0</v>
      </c>
      <c r="C109" s="282">
        <v>1111663.0</v>
      </c>
      <c r="D109" s="210" t="s">
        <v>5611</v>
      </c>
      <c r="E109" s="210" t="s">
        <v>5612</v>
      </c>
    </row>
    <row r="110" ht="15.75" customHeight="1">
      <c r="A110" s="210" t="s">
        <v>334</v>
      </c>
      <c r="B110" s="282">
        <v>2401.0</v>
      </c>
      <c r="C110" s="282">
        <v>336307.0</v>
      </c>
      <c r="D110" s="210" t="s">
        <v>5613</v>
      </c>
      <c r="E110" s="210" t="s">
        <v>5614</v>
      </c>
    </row>
    <row r="111" ht="15.75" customHeight="1">
      <c r="A111" s="210" t="s">
        <v>740</v>
      </c>
      <c r="B111" s="282">
        <v>6665.0</v>
      </c>
      <c r="C111" s="282">
        <v>592975.0</v>
      </c>
      <c r="D111" s="210" t="s">
        <v>5615</v>
      </c>
      <c r="E111" s="210" t="s">
        <v>5616</v>
      </c>
    </row>
    <row r="112" ht="15.75" customHeight="1">
      <c r="A112" s="210" t="s">
        <v>351</v>
      </c>
      <c r="B112" s="282">
        <v>387.0</v>
      </c>
      <c r="C112" s="282">
        <v>7825.0</v>
      </c>
      <c r="D112" s="210" t="s">
        <v>5617</v>
      </c>
      <c r="E112" s="210" t="s">
        <v>5618</v>
      </c>
    </row>
    <row r="113" ht="15.75" customHeight="1">
      <c r="A113" s="210" t="s">
        <v>771</v>
      </c>
      <c r="B113" s="282">
        <v>6647.0</v>
      </c>
      <c r="C113" s="282">
        <v>605396.0</v>
      </c>
      <c r="D113" s="210" t="s">
        <v>5619</v>
      </c>
      <c r="E113" s="210" t="s">
        <v>5620</v>
      </c>
    </row>
    <row r="114" ht="15.75" customHeight="1">
      <c r="A114" s="210" t="s">
        <v>344</v>
      </c>
      <c r="B114" s="282">
        <v>5320.0</v>
      </c>
      <c r="C114" s="282">
        <v>163048.0</v>
      </c>
      <c r="D114" s="210" t="s">
        <v>5621</v>
      </c>
      <c r="E114" s="210" t="s">
        <v>5622</v>
      </c>
    </row>
    <row r="115" ht="15.75" customHeight="1">
      <c r="A115" s="210" t="s">
        <v>326</v>
      </c>
      <c r="B115" s="282">
        <v>6661.0</v>
      </c>
      <c r="C115" s="282">
        <v>95736.0</v>
      </c>
      <c r="D115" s="210" t="s">
        <v>5623</v>
      </c>
      <c r="E115" s="210" t="s">
        <v>5624</v>
      </c>
    </row>
    <row r="116" ht="15.75" customHeight="1">
      <c r="A116" s="210" t="s">
        <v>772</v>
      </c>
      <c r="B116" s="282">
        <v>2203.0</v>
      </c>
      <c r="C116" s="282">
        <v>189340.0</v>
      </c>
      <c r="D116" s="210" t="s">
        <v>5625</v>
      </c>
      <c r="E116" s="210" t="s">
        <v>5626</v>
      </c>
    </row>
    <row r="117" ht="15.75" customHeight="1">
      <c r="A117" s="210" t="s">
        <v>323</v>
      </c>
      <c r="B117" s="282">
        <v>5521.0</v>
      </c>
      <c r="C117" s="282">
        <v>323929.0</v>
      </c>
      <c r="D117" s="210" t="s">
        <v>5627</v>
      </c>
      <c r="E117" s="210" t="s">
        <v>5628</v>
      </c>
    </row>
    <row r="118" ht="15.75" customHeight="1">
      <c r="A118" s="210" t="s">
        <v>663</v>
      </c>
      <c r="B118" s="282">
        <v>6524.0</v>
      </c>
      <c r="C118" s="282">
        <v>883349.0</v>
      </c>
      <c r="D118" s="210" t="s">
        <v>5629</v>
      </c>
      <c r="E118" s="210" t="s">
        <v>5630</v>
      </c>
    </row>
    <row r="119" ht="15.75" customHeight="1">
      <c r="A119" s="210" t="s">
        <v>700</v>
      </c>
      <c r="B119" s="282">
        <v>6660.0</v>
      </c>
      <c r="C119" s="282">
        <v>818448.0</v>
      </c>
      <c r="D119" s="210" t="s">
        <v>5631</v>
      </c>
      <c r="E119" s="210" t="s">
        <v>5632</v>
      </c>
    </row>
    <row r="120" ht="15.75" customHeight="1">
      <c r="A120" s="210" t="s">
        <v>688</v>
      </c>
      <c r="B120" s="282">
        <v>418.0</v>
      </c>
      <c r="C120" s="282">
        <v>242940.0</v>
      </c>
      <c r="D120" s="210" t="s">
        <v>5633</v>
      </c>
      <c r="E120" s="210" t="s">
        <v>5634</v>
      </c>
    </row>
    <row r="121" ht="15.75" customHeight="1">
      <c r="A121" s="210" t="s">
        <v>760</v>
      </c>
      <c r="B121" s="282">
        <v>134.0</v>
      </c>
      <c r="C121" s="282">
        <v>165873.0</v>
      </c>
      <c r="D121" s="210" t="s">
        <v>5635</v>
      </c>
      <c r="E121" s="210" t="s">
        <v>5636</v>
      </c>
    </row>
    <row r="122" ht="15.75" customHeight="1">
      <c r="A122" s="210" t="s">
        <v>684</v>
      </c>
      <c r="B122" s="282">
        <v>6631.0</v>
      </c>
      <c r="C122" s="282">
        <v>701819.0</v>
      </c>
      <c r="D122" s="210" t="s">
        <v>5637</v>
      </c>
      <c r="E122" s="210" t="s">
        <v>5638</v>
      </c>
    </row>
    <row r="123" ht="15.75" customHeight="1">
      <c r="A123" s="210" t="s">
        <v>335</v>
      </c>
      <c r="B123" s="282">
        <v>6417.0</v>
      </c>
      <c r="C123" s="282">
        <v>538079.0</v>
      </c>
      <c r="D123" s="210" t="s">
        <v>5639</v>
      </c>
      <c r="E123" s="210" t="s">
        <v>5640</v>
      </c>
    </row>
    <row r="124" ht="15.75" customHeight="1">
      <c r="A124" s="210" t="s">
        <v>336</v>
      </c>
      <c r="B124" s="282">
        <v>6671.0</v>
      </c>
      <c r="C124" s="282">
        <v>155038.0</v>
      </c>
      <c r="D124" s="210" t="s">
        <v>5641</v>
      </c>
      <c r="E124" s="210" t="s">
        <v>5642</v>
      </c>
    </row>
    <row r="125" ht="15.75" customHeight="1">
      <c r="A125" s="210" t="s">
        <v>724</v>
      </c>
      <c r="B125" s="282">
        <v>5307.0</v>
      </c>
      <c r="C125" s="282">
        <v>625202.0</v>
      </c>
      <c r="D125" s="210" t="s">
        <v>5643</v>
      </c>
      <c r="E125" s="210" t="s">
        <v>5644</v>
      </c>
    </row>
    <row r="126" ht="15.75" customHeight="1">
      <c r="A126" s="210" t="s">
        <v>709</v>
      </c>
      <c r="B126" s="282">
        <v>6284.0</v>
      </c>
      <c r="C126" s="282">
        <v>745202.0</v>
      </c>
      <c r="D126" s="210" t="s">
        <v>5645</v>
      </c>
      <c r="E126" s="210" t="s">
        <v>5646</v>
      </c>
    </row>
    <row r="127" ht="15.75" customHeight="1">
      <c r="A127" s="210" t="s">
        <v>670</v>
      </c>
      <c r="B127" s="282">
        <v>5353.0</v>
      </c>
      <c r="C127" s="282">
        <v>543727.0</v>
      </c>
      <c r="D127" s="210" t="s">
        <v>5647</v>
      </c>
      <c r="E127" s="210" t="s">
        <v>5648</v>
      </c>
    </row>
    <row r="128" ht="15.75" customHeight="1">
      <c r="A128" s="210" t="s">
        <v>342</v>
      </c>
      <c r="B128" s="282">
        <v>6505.0</v>
      </c>
      <c r="C128" s="282">
        <v>815563.0</v>
      </c>
      <c r="D128" s="210" t="s">
        <v>5649</v>
      </c>
      <c r="E128" s="210" t="s">
        <v>5650</v>
      </c>
    </row>
    <row r="129" ht="15.75" customHeight="1">
      <c r="A129" s="210" t="s">
        <v>362</v>
      </c>
      <c r="B129" s="282">
        <v>2809.0</v>
      </c>
      <c r="C129" s="282">
        <v>88595.0</v>
      </c>
      <c r="D129" s="210" t="s">
        <v>5651</v>
      </c>
      <c r="E129" s="210" t="s">
        <v>5652</v>
      </c>
    </row>
    <row r="130" ht="15.75" customHeight="1">
      <c r="A130" s="210" t="s">
        <v>330</v>
      </c>
      <c r="B130" s="282">
        <v>6662.0</v>
      </c>
      <c r="C130" s="282">
        <v>528181.0</v>
      </c>
      <c r="D130" s="210" t="s">
        <v>5653</v>
      </c>
      <c r="E130" s="210" t="s">
        <v>5654</v>
      </c>
    </row>
    <row r="131" ht="15.75" customHeight="1">
      <c r="A131" s="210" t="s">
        <v>127</v>
      </c>
      <c r="B131" s="282">
        <v>6675.0</v>
      </c>
      <c r="C131" s="282">
        <v>343537.0</v>
      </c>
      <c r="D131" s="210" t="s">
        <v>5655</v>
      </c>
      <c r="E131" s="210" t="s">
        <v>5656</v>
      </c>
    </row>
    <row r="132" ht="15.75" customHeight="1">
      <c r="A132" s="210" t="s">
        <v>793</v>
      </c>
      <c r="B132" s="282">
        <v>5998.0</v>
      </c>
      <c r="C132" s="282">
        <v>433584.0</v>
      </c>
      <c r="D132" s="210" t="s">
        <v>5657</v>
      </c>
      <c r="E132" s="210" t="s">
        <v>5658</v>
      </c>
    </row>
    <row r="133" ht="15.75" customHeight="1">
      <c r="A133" s="210" t="s">
        <v>824</v>
      </c>
      <c r="B133" s="282">
        <v>6680.0</v>
      </c>
      <c r="C133" s="282">
        <v>222855.0</v>
      </c>
      <c r="D133" s="210" t="s">
        <v>5659</v>
      </c>
      <c r="E133" s="210" t="s">
        <v>5660</v>
      </c>
    </row>
    <row r="134" ht="15.75" customHeight="1">
      <c r="A134" s="210" t="s">
        <v>755</v>
      </c>
      <c r="B134" s="282">
        <v>6681.0</v>
      </c>
      <c r="C134" s="282">
        <v>655009.0</v>
      </c>
      <c r="D134" s="210" t="s">
        <v>5661</v>
      </c>
      <c r="E134" s="210" t="s">
        <v>5662</v>
      </c>
    </row>
    <row r="135" ht="15.75" customHeight="1">
      <c r="A135" s="210" t="s">
        <v>681</v>
      </c>
      <c r="B135" s="282">
        <v>4982.0</v>
      </c>
      <c r="C135" s="282">
        <v>357003.0</v>
      </c>
      <c r="D135" s="210" t="s">
        <v>5663</v>
      </c>
      <c r="E135" s="210" t="s">
        <v>5664</v>
      </c>
    </row>
    <row r="136" ht="15.75" customHeight="1">
      <c r="A136" s="210" t="s">
        <v>818</v>
      </c>
      <c r="B136" s="282">
        <v>6676.0</v>
      </c>
      <c r="C136" s="282">
        <v>405670.0</v>
      </c>
      <c r="D136" s="210" t="s">
        <v>5665</v>
      </c>
      <c r="E136" s="210" t="s">
        <v>5666</v>
      </c>
    </row>
    <row r="137" ht="15.75" customHeight="1">
      <c r="A137" s="210" t="s">
        <v>640</v>
      </c>
      <c r="B137" s="282">
        <v>6190.0</v>
      </c>
      <c r="C137" s="282">
        <v>813137.0</v>
      </c>
      <c r="D137" s="210" t="s">
        <v>5667</v>
      </c>
      <c r="E137" s="210" t="s">
        <v>5668</v>
      </c>
    </row>
    <row r="138" ht="15.75" customHeight="1">
      <c r="A138" s="210" t="s">
        <v>649</v>
      </c>
      <c r="B138" s="282">
        <v>6684.0</v>
      </c>
      <c r="C138" s="282">
        <v>361068.0</v>
      </c>
      <c r="D138" s="210" t="s">
        <v>5669</v>
      </c>
      <c r="E138" s="210" t="s">
        <v>5670</v>
      </c>
    </row>
    <row r="139" ht="15.75" customHeight="1">
      <c r="A139" s="210" t="s">
        <v>816</v>
      </c>
      <c r="B139" s="282">
        <v>6683.0</v>
      </c>
      <c r="C139" s="282">
        <v>924349.0</v>
      </c>
      <c r="D139" s="210" t="s">
        <v>5671</v>
      </c>
      <c r="E139" s="210" t="s">
        <v>5672</v>
      </c>
    </row>
    <row r="140" ht="15.75" customHeight="1">
      <c r="A140" s="210" t="s">
        <v>349</v>
      </c>
      <c r="B140" s="282">
        <v>6682.0</v>
      </c>
      <c r="C140" s="282">
        <v>537171.0</v>
      </c>
      <c r="D140" s="210" t="s">
        <v>5673</v>
      </c>
      <c r="E140" s="210" t="s">
        <v>5674</v>
      </c>
    </row>
    <row r="141" ht="15.75" customHeight="1">
      <c r="A141" s="210" t="s">
        <v>145</v>
      </c>
      <c r="B141" s="282">
        <v>2521.0</v>
      </c>
      <c r="C141" s="282">
        <v>59377.0</v>
      </c>
      <c r="D141" s="210" t="s">
        <v>5675</v>
      </c>
      <c r="E141" s="210" t="s">
        <v>5676</v>
      </c>
    </row>
    <row r="142" ht="15.75" customHeight="1">
      <c r="A142" s="210" t="s">
        <v>418</v>
      </c>
      <c r="B142" s="282">
        <v>6801.0</v>
      </c>
      <c r="C142" s="282">
        <v>464598.0</v>
      </c>
      <c r="D142" s="210" t="s">
        <v>5677</v>
      </c>
      <c r="E142" s="210" t="s">
        <v>5678</v>
      </c>
    </row>
    <row r="143" ht="15.75" customHeight="1">
      <c r="A143" s="210" t="s">
        <v>660</v>
      </c>
      <c r="B143" s="282">
        <v>1978.0</v>
      </c>
      <c r="C143" s="282">
        <v>216179.0</v>
      </c>
      <c r="D143" s="210" t="s">
        <v>5679</v>
      </c>
      <c r="E143" s="210" t="s">
        <v>5680</v>
      </c>
    </row>
    <row r="144" ht="15.75" customHeight="1">
      <c r="A144" s="210" t="s">
        <v>558</v>
      </c>
      <c r="B144" s="282">
        <v>5436.0</v>
      </c>
      <c r="C144" s="282">
        <v>818888.0</v>
      </c>
      <c r="D144" s="210" t="s">
        <v>5681</v>
      </c>
      <c r="E144" s="210" t="s">
        <v>5682</v>
      </c>
    </row>
    <row r="145" ht="15.75" customHeight="1">
      <c r="A145" s="210" t="s">
        <v>779</v>
      </c>
      <c r="B145" s="282">
        <v>6803.0</v>
      </c>
      <c r="C145" s="282">
        <v>741090.0</v>
      </c>
      <c r="D145" s="210" t="s">
        <v>5683</v>
      </c>
      <c r="E145" s="210" t="s">
        <v>5684</v>
      </c>
    </row>
    <row r="146" ht="15.75" customHeight="1">
      <c r="A146" s="210" t="s">
        <v>625</v>
      </c>
      <c r="B146" s="282">
        <v>6802.0</v>
      </c>
      <c r="C146" s="282">
        <v>708072.0</v>
      </c>
      <c r="D146" s="210" t="s">
        <v>5685</v>
      </c>
      <c r="E146" s="210" t="s">
        <v>5686</v>
      </c>
    </row>
    <row r="147" ht="15.75" customHeight="1">
      <c r="A147" s="210" t="s">
        <v>324</v>
      </c>
      <c r="B147" s="282">
        <v>4351.0</v>
      </c>
      <c r="C147" s="282">
        <v>451154.0</v>
      </c>
      <c r="D147" s="210" t="s">
        <v>5687</v>
      </c>
      <c r="E147" s="210" t="s">
        <v>5688</v>
      </c>
    </row>
    <row r="148" ht="15.75" customHeight="1">
      <c r="A148" s="210" t="s">
        <v>444</v>
      </c>
      <c r="B148" s="282">
        <v>2475.0</v>
      </c>
      <c r="C148" s="282">
        <v>40433.0</v>
      </c>
      <c r="D148" s="210" t="s">
        <v>5689</v>
      </c>
      <c r="E148" s="210" t="s">
        <v>5690</v>
      </c>
    </row>
    <row r="149" ht="15.75" customHeight="1">
      <c r="A149" s="210" t="s">
        <v>737</v>
      </c>
      <c r="B149" s="282">
        <v>6806.0</v>
      </c>
      <c r="C149" s="282">
        <v>494236.0</v>
      </c>
      <c r="D149" s="210" t="s">
        <v>5691</v>
      </c>
      <c r="E149" s="210" t="s">
        <v>5692</v>
      </c>
    </row>
    <row r="150" ht="15.75" customHeight="1">
      <c r="A150" s="210" t="s">
        <v>702</v>
      </c>
      <c r="B150" s="282">
        <v>6809.0</v>
      </c>
      <c r="C150" s="282">
        <v>814446.0</v>
      </c>
      <c r="D150" s="210" t="s">
        <v>5693</v>
      </c>
      <c r="E150" s="210" t="s">
        <v>5694</v>
      </c>
    </row>
    <row r="151" ht="15.75" customHeight="1">
      <c r="A151" s="210" t="s">
        <v>620</v>
      </c>
      <c r="B151" s="282">
        <v>4816.0</v>
      </c>
      <c r="C151" s="282">
        <v>476344.0</v>
      </c>
      <c r="D151" s="210" t="s">
        <v>5695</v>
      </c>
      <c r="E151" s="210" t="s">
        <v>5696</v>
      </c>
    </row>
    <row r="152" ht="15.75" customHeight="1">
      <c r="A152" s="210" t="s">
        <v>843</v>
      </c>
      <c r="B152" s="282">
        <v>6804.0</v>
      </c>
      <c r="C152" s="282">
        <v>893675.0</v>
      </c>
      <c r="D152" s="210" t="s">
        <v>5697</v>
      </c>
      <c r="E152" s="210" t="s">
        <v>5698</v>
      </c>
    </row>
    <row r="153" ht="15.75" customHeight="1">
      <c r="A153" s="210" t="s">
        <v>569</v>
      </c>
      <c r="B153" s="282">
        <v>6207.0</v>
      </c>
      <c r="C153" s="282">
        <v>300532.0</v>
      </c>
      <c r="D153" s="210" t="s">
        <v>5699</v>
      </c>
      <c r="E153" s="210" t="s">
        <v>5700</v>
      </c>
    </row>
    <row r="154" ht="15.75" customHeight="1">
      <c r="A154" s="210" t="s">
        <v>811</v>
      </c>
      <c r="B154" s="282">
        <v>5504.0</v>
      </c>
      <c r="C154" s="282">
        <v>386552.0</v>
      </c>
      <c r="D154" s="210" t="s">
        <v>5701</v>
      </c>
      <c r="E154" s="210" t="s">
        <v>5702</v>
      </c>
    </row>
    <row r="155" ht="15.75" customHeight="1">
      <c r="A155" s="210" t="s">
        <v>361</v>
      </c>
      <c r="B155" s="282">
        <v>6813.0</v>
      </c>
      <c r="C155" s="282">
        <v>939745.0</v>
      </c>
      <c r="D155" s="210" t="s">
        <v>5703</v>
      </c>
      <c r="E155" s="210" t="s">
        <v>5704</v>
      </c>
    </row>
    <row r="156" ht="15.75" customHeight="1">
      <c r="A156" s="210" t="s">
        <v>712</v>
      </c>
      <c r="B156" s="282">
        <v>2181.0</v>
      </c>
      <c r="C156" s="282">
        <v>125020.0</v>
      </c>
      <c r="D156" s="210" t="s">
        <v>5705</v>
      </c>
      <c r="E156" s="210" t="s">
        <v>5706</v>
      </c>
    </row>
    <row r="157" ht="15.75" customHeight="1">
      <c r="A157" s="210" t="s">
        <v>316</v>
      </c>
      <c r="B157" s="282">
        <v>2038.0</v>
      </c>
      <c r="C157" s="282">
        <v>315865.0</v>
      </c>
      <c r="D157" s="210" t="s">
        <v>5707</v>
      </c>
      <c r="E157" s="210" t="s">
        <v>5708</v>
      </c>
    </row>
    <row r="158" ht="15.75" customHeight="1">
      <c r="A158" s="210" t="s">
        <v>403</v>
      </c>
      <c r="B158" s="282">
        <v>4947.0</v>
      </c>
      <c r="C158" s="282">
        <v>459128.0</v>
      </c>
      <c r="D158" s="210" t="s">
        <v>5709</v>
      </c>
      <c r="E158" s="210" t="s">
        <v>5710</v>
      </c>
    </row>
    <row r="159" ht="15.75" customHeight="1">
      <c r="A159" s="210" t="s">
        <v>572</v>
      </c>
      <c r="B159" s="282">
        <v>6815.0</v>
      </c>
      <c r="C159" s="282">
        <v>749552.0</v>
      </c>
      <c r="D159" s="210" t="s">
        <v>5711</v>
      </c>
      <c r="E159" s="210" t="s">
        <v>5712</v>
      </c>
    </row>
    <row r="160" ht="15.75" customHeight="1">
      <c r="A160" s="210" t="s">
        <v>753</v>
      </c>
      <c r="B160" s="282">
        <v>6814.0</v>
      </c>
      <c r="C160" s="282">
        <v>728733.0</v>
      </c>
      <c r="D160" s="210" t="s">
        <v>5713</v>
      </c>
      <c r="E160" s="210" t="s">
        <v>5714</v>
      </c>
    </row>
    <row r="161" ht="15.75" customHeight="1">
      <c r="A161" s="210" t="s">
        <v>333</v>
      </c>
      <c r="B161" s="282">
        <v>216.0</v>
      </c>
      <c r="C161" s="282">
        <v>88685.0</v>
      </c>
      <c r="D161" s="210" t="s">
        <v>5715</v>
      </c>
      <c r="E161" s="210" t="s">
        <v>5716</v>
      </c>
    </row>
    <row r="162" ht="15.75" customHeight="1">
      <c r="A162" s="210" t="s">
        <v>308</v>
      </c>
      <c r="B162" s="282">
        <v>5672.0</v>
      </c>
      <c r="C162" s="282">
        <v>626913.0</v>
      </c>
      <c r="D162" s="210" t="s">
        <v>5717</v>
      </c>
      <c r="E162" s="210" t="s">
        <v>5718</v>
      </c>
    </row>
    <row r="163" ht="15.75" customHeight="1">
      <c r="A163" s="210" t="s">
        <v>469</v>
      </c>
      <c r="B163" s="282">
        <v>4686.0</v>
      </c>
      <c r="C163" s="282">
        <v>569598.0</v>
      </c>
      <c r="D163" s="210" t="s">
        <v>5719</v>
      </c>
      <c r="E163" s="210" t="s">
        <v>5720</v>
      </c>
    </row>
    <row r="164" ht="15.75" customHeight="1">
      <c r="A164" s="210" t="s">
        <v>467</v>
      </c>
      <c r="B164" s="282">
        <v>6820.0</v>
      </c>
      <c r="C164" s="282">
        <v>293194.0</v>
      </c>
      <c r="D164" s="210" t="s">
        <v>5721</v>
      </c>
      <c r="E164" s="210" t="s">
        <v>5722</v>
      </c>
    </row>
    <row r="165" ht="15.75" customHeight="1">
      <c r="A165" s="210" t="s">
        <v>501</v>
      </c>
      <c r="B165" s="282">
        <v>6833.0</v>
      </c>
      <c r="C165" s="282">
        <v>654991.0</v>
      </c>
      <c r="D165" s="210" t="s">
        <v>5723</v>
      </c>
      <c r="E165" s="210" t="s">
        <v>5724</v>
      </c>
    </row>
    <row r="166" ht="15.75" customHeight="1">
      <c r="A166" s="210" t="s">
        <v>178</v>
      </c>
      <c r="B166" s="282">
        <v>6831.0</v>
      </c>
      <c r="C166" s="282">
        <v>469822.0</v>
      </c>
      <c r="D166" s="210" t="s">
        <v>5725</v>
      </c>
      <c r="E166" s="210" t="s">
        <v>5726</v>
      </c>
    </row>
    <row r="167" ht="15.75" customHeight="1">
      <c r="A167" s="210" t="s">
        <v>254</v>
      </c>
      <c r="B167" s="282">
        <v>4867.0</v>
      </c>
      <c r="C167" s="282">
        <v>543666.0</v>
      </c>
      <c r="D167" s="210" t="s">
        <v>5727</v>
      </c>
      <c r="E167" s="210" t="s">
        <v>5728</v>
      </c>
    </row>
    <row r="168" ht="15.75" customHeight="1">
      <c r="A168" s="210" t="s">
        <v>787</v>
      </c>
      <c r="B168" s="282">
        <v>6426.0</v>
      </c>
      <c r="C168" s="282">
        <v>583404.0</v>
      </c>
      <c r="D168" s="210" t="s">
        <v>5729</v>
      </c>
      <c r="E168" s="210" t="s">
        <v>5730</v>
      </c>
    </row>
    <row r="169" ht="15.75" customHeight="1">
      <c r="A169" s="210" t="s">
        <v>646</v>
      </c>
      <c r="B169" s="282">
        <v>6839.0</v>
      </c>
      <c r="C169" s="282">
        <v>967148.0</v>
      </c>
      <c r="D169" s="210" t="s">
        <v>5731</v>
      </c>
      <c r="E169" s="210" t="s">
        <v>5732</v>
      </c>
    </row>
    <row r="170" ht="15.75" customHeight="1">
      <c r="A170" s="210" t="s">
        <v>356</v>
      </c>
      <c r="B170" s="282">
        <v>6842.0</v>
      </c>
      <c r="C170" s="282">
        <v>568617.0</v>
      </c>
      <c r="D170" s="210" t="s">
        <v>5733</v>
      </c>
      <c r="E170" s="210" t="s">
        <v>5734</v>
      </c>
    </row>
    <row r="171" ht="15.75" customHeight="1">
      <c r="A171" s="210" t="s">
        <v>565</v>
      </c>
      <c r="B171" s="282">
        <v>6875.0</v>
      </c>
      <c r="C171" s="282">
        <v>948294.0</v>
      </c>
      <c r="D171" s="210" t="s">
        <v>5735</v>
      </c>
      <c r="E171" s="210" t="s">
        <v>5736</v>
      </c>
    </row>
    <row r="172" ht="15.75" customHeight="1">
      <c r="A172" s="210" t="s">
        <v>855</v>
      </c>
      <c r="B172" s="282">
        <v>6048.0</v>
      </c>
      <c r="C172" s="282">
        <v>456492.0</v>
      </c>
      <c r="D172" s="210" t="s">
        <v>5737</v>
      </c>
      <c r="E172" s="210" t="s">
        <v>5738</v>
      </c>
    </row>
    <row r="173" ht="15.75" customHeight="1">
      <c r="A173" s="210" t="s">
        <v>839</v>
      </c>
      <c r="B173" s="282">
        <v>6151.0</v>
      </c>
      <c r="C173" s="282">
        <v>668547.0</v>
      </c>
      <c r="D173" s="210" t="s">
        <v>5739</v>
      </c>
      <c r="E173" s="210" t="s">
        <v>5740</v>
      </c>
    </row>
    <row r="174" ht="15.75" customHeight="1">
      <c r="A174" s="210" t="s">
        <v>265</v>
      </c>
      <c r="B174" s="282">
        <v>6884.0</v>
      </c>
      <c r="C174" s="282">
        <v>487474.0</v>
      </c>
      <c r="D174" s="210" t="s">
        <v>5741</v>
      </c>
      <c r="E174" s="210" t="s">
        <v>5742</v>
      </c>
    </row>
    <row r="175" ht="15.75" customHeight="1">
      <c r="A175" s="210" t="s">
        <v>506</v>
      </c>
      <c r="B175" s="282">
        <v>186.0</v>
      </c>
      <c r="C175" s="282">
        <v>187587.0</v>
      </c>
      <c r="D175" s="210" t="s">
        <v>5743</v>
      </c>
      <c r="E175" s="210" t="s">
        <v>5744</v>
      </c>
    </row>
    <row r="176" ht="15.75" customHeight="1">
      <c r="A176" s="210" t="s">
        <v>782</v>
      </c>
      <c r="B176" s="282">
        <v>697.0</v>
      </c>
      <c r="C176" s="282">
        <v>91970.0</v>
      </c>
      <c r="D176" s="210" t="s">
        <v>5745</v>
      </c>
      <c r="E176" s="210" t="s">
        <v>5746</v>
      </c>
    </row>
    <row r="177" ht="15.75" customHeight="1">
      <c r="A177" s="210" t="s">
        <v>692</v>
      </c>
      <c r="B177" s="282">
        <v>6883.0</v>
      </c>
      <c r="C177" s="282">
        <v>805886.0</v>
      </c>
      <c r="D177" s="210" t="s">
        <v>5747</v>
      </c>
      <c r="E177" s="210" t="s">
        <v>5748</v>
      </c>
    </row>
    <row r="178" ht="15.75" customHeight="1">
      <c r="A178" s="210" t="s">
        <v>129</v>
      </c>
      <c r="B178" s="282">
        <v>2531.0</v>
      </c>
      <c r="C178" s="282">
        <v>96341.0</v>
      </c>
      <c r="D178" s="210" t="s">
        <v>5749</v>
      </c>
      <c r="E178" s="210" t="s">
        <v>5750</v>
      </c>
    </row>
    <row r="179" ht="15.75" customHeight="1">
      <c r="A179" s="210" t="s">
        <v>493</v>
      </c>
      <c r="B179" s="282">
        <v>6895.0</v>
      </c>
      <c r="C179" s="282">
        <v>961022.0</v>
      </c>
      <c r="D179" s="210" t="s">
        <v>5751</v>
      </c>
      <c r="E179" s="210" t="s">
        <v>5752</v>
      </c>
    </row>
    <row r="180" ht="15.75" customHeight="1">
      <c r="A180" s="210" t="s">
        <v>461</v>
      </c>
      <c r="B180" s="282">
        <v>5578.0</v>
      </c>
      <c r="C180" s="282">
        <v>644771.0</v>
      </c>
      <c r="D180" s="210" t="s">
        <v>5753</v>
      </c>
      <c r="E180" s="210" t="s">
        <v>5754</v>
      </c>
    </row>
    <row r="181" ht="15.75" customHeight="1">
      <c r="A181" s="210" t="s">
        <v>862</v>
      </c>
      <c r="B181" s="282">
        <v>6889.0</v>
      </c>
      <c r="C181" s="282">
        <v>433181.0</v>
      </c>
      <c r="D181" s="210" t="s">
        <v>5755</v>
      </c>
      <c r="E181" s="210" t="s">
        <v>5756</v>
      </c>
    </row>
    <row r="182" ht="15.75" customHeight="1">
      <c r="A182" s="210" t="s">
        <v>746</v>
      </c>
      <c r="B182" s="282">
        <v>6885.0</v>
      </c>
      <c r="C182" s="282">
        <v>631927.0</v>
      </c>
      <c r="D182" s="210" t="s">
        <v>5757</v>
      </c>
      <c r="E182" s="210" t="s">
        <v>5758</v>
      </c>
    </row>
    <row r="183" ht="15.75" customHeight="1">
      <c r="A183" s="210" t="s">
        <v>507</v>
      </c>
      <c r="B183" s="282">
        <v>6159.0</v>
      </c>
      <c r="C183" s="282">
        <v>748382.0</v>
      </c>
      <c r="D183" s="210" t="s">
        <v>5759</v>
      </c>
      <c r="E183" s="210" t="s">
        <v>5760</v>
      </c>
    </row>
    <row r="184" ht="15.75" customHeight="1">
      <c r="A184" s="210" t="s">
        <v>623</v>
      </c>
      <c r="B184" s="282">
        <v>5626.0</v>
      </c>
      <c r="C184" s="282">
        <v>354352.0</v>
      </c>
      <c r="D184" s="210" t="s">
        <v>5761</v>
      </c>
      <c r="E184" s="210" t="s">
        <v>5762</v>
      </c>
    </row>
    <row r="185" ht="15.75" customHeight="1">
      <c r="A185" s="210" t="s">
        <v>694</v>
      </c>
      <c r="B185" s="282">
        <v>6893.0</v>
      </c>
      <c r="C185" s="282">
        <v>160938.0</v>
      </c>
      <c r="D185" s="210" t="s">
        <v>5763</v>
      </c>
      <c r="E185" s="210" t="s">
        <v>5764</v>
      </c>
    </row>
    <row r="186" ht="15.75" customHeight="1">
      <c r="A186" s="210" t="s">
        <v>735</v>
      </c>
      <c r="B186" s="282">
        <v>6892.0</v>
      </c>
      <c r="C186" s="282">
        <v>707809.0</v>
      </c>
      <c r="D186" s="210" t="s">
        <v>5765</v>
      </c>
      <c r="E186" s="210" t="s">
        <v>5766</v>
      </c>
    </row>
    <row r="187" ht="15.75" customHeight="1">
      <c r="A187" s="210" t="s">
        <v>696</v>
      </c>
      <c r="B187" s="282">
        <v>6887.0</v>
      </c>
      <c r="C187" s="282">
        <v>1086619.0</v>
      </c>
      <c r="D187" s="210" t="s">
        <v>5767</v>
      </c>
      <c r="E187" s="210" t="s">
        <v>5768</v>
      </c>
    </row>
    <row r="188" ht="15.75" customHeight="1">
      <c r="A188" s="210" t="s">
        <v>704</v>
      </c>
      <c r="B188" s="282">
        <v>4665.0</v>
      </c>
      <c r="C188" s="282">
        <v>249730.0</v>
      </c>
      <c r="D188" s="210" t="s">
        <v>5769</v>
      </c>
      <c r="E188" s="210" t="s">
        <v>5770</v>
      </c>
    </row>
    <row r="189" ht="15.75" customHeight="1">
      <c r="A189" s="210" t="s">
        <v>707</v>
      </c>
      <c r="B189" s="282">
        <v>6890.0</v>
      </c>
      <c r="C189" s="282">
        <v>1144700.0</v>
      </c>
      <c r="D189" s="210" t="s">
        <v>5771</v>
      </c>
      <c r="E189" s="210" t="s">
        <v>5772</v>
      </c>
    </row>
    <row r="190" ht="15.75" customHeight="1">
      <c r="A190" s="210" t="s">
        <v>711</v>
      </c>
      <c r="B190" s="282">
        <v>6874.0</v>
      </c>
      <c r="C190" s="282">
        <v>993645.0</v>
      </c>
      <c r="D190" s="210" t="s">
        <v>5773</v>
      </c>
      <c r="E190" s="210" t="s">
        <v>5774</v>
      </c>
    </row>
    <row r="191" ht="15.75" customHeight="1">
      <c r="A191" s="210" t="s">
        <v>770</v>
      </c>
      <c r="B191" s="282">
        <v>6149.0</v>
      </c>
      <c r="C191" s="282">
        <v>731491.0</v>
      </c>
      <c r="D191" s="210" t="s">
        <v>5775</v>
      </c>
      <c r="E191" s="210" t="s">
        <v>5776</v>
      </c>
    </row>
    <row r="192" ht="15.75" customHeight="1">
      <c r="A192" s="210" t="s">
        <v>228</v>
      </c>
      <c r="B192" s="282">
        <v>4777.0</v>
      </c>
      <c r="C192" s="282">
        <v>315969.0</v>
      </c>
      <c r="D192" s="210" t="s">
        <v>5777</v>
      </c>
      <c r="E192" s="210" t="s">
        <v>5778</v>
      </c>
    </row>
    <row r="193" ht="15.75" customHeight="1">
      <c r="A193" s="210" t="s">
        <v>119</v>
      </c>
      <c r="B193" s="282">
        <v>2160.0</v>
      </c>
      <c r="C193" s="282">
        <v>273132.0</v>
      </c>
      <c r="D193" s="210" t="s">
        <v>5779</v>
      </c>
      <c r="E193" s="210" t="s">
        <v>5780</v>
      </c>
    </row>
    <row r="194" ht="15.75" customHeight="1">
      <c r="A194" s="210" t="s">
        <v>533</v>
      </c>
      <c r="B194" s="282">
        <v>5131.0</v>
      </c>
      <c r="C194" s="282">
        <v>423744.0</v>
      </c>
      <c r="D194" s="210" t="s">
        <v>5781</v>
      </c>
      <c r="E194" s="210" t="s">
        <v>5782</v>
      </c>
    </row>
    <row r="195" ht="15.75" customHeight="1">
      <c r="A195" s="210" t="s">
        <v>653</v>
      </c>
      <c r="B195" s="282">
        <v>6903.0</v>
      </c>
      <c r="C195" s="282">
        <v>724178.0</v>
      </c>
      <c r="D195" s="210" t="s">
        <v>5783</v>
      </c>
      <c r="E195" s="210" t="s">
        <v>5784</v>
      </c>
    </row>
    <row r="196" ht="15.75" customHeight="1">
      <c r="A196" s="210" t="s">
        <v>825</v>
      </c>
      <c r="B196" s="282">
        <v>6898.0</v>
      </c>
      <c r="C196" s="282">
        <v>707844.0</v>
      </c>
      <c r="D196" s="210" t="s">
        <v>5785</v>
      </c>
      <c r="E196" s="210" t="s">
        <v>5786</v>
      </c>
    </row>
    <row r="197" ht="15.75" customHeight="1">
      <c r="A197" s="210" t="s">
        <v>687</v>
      </c>
      <c r="B197" s="282">
        <v>5899.0</v>
      </c>
      <c r="C197" s="282">
        <v>276896.0</v>
      </c>
      <c r="D197" s="210" t="s">
        <v>5787</v>
      </c>
      <c r="E197" s="210" t="s">
        <v>5788</v>
      </c>
    </row>
    <row r="198" ht="15.75" customHeight="1">
      <c r="A198" s="210" t="s">
        <v>799</v>
      </c>
      <c r="B198" s="282">
        <v>6908.0</v>
      </c>
      <c r="C198" s="282">
        <v>855308.0</v>
      </c>
      <c r="D198" s="210" t="s">
        <v>5789</v>
      </c>
      <c r="E198" s="210" t="s">
        <v>5790</v>
      </c>
    </row>
    <row r="199" ht="15.75" customHeight="1">
      <c r="A199" s="210" t="s">
        <v>756</v>
      </c>
      <c r="B199" s="282">
        <v>5856.0</v>
      </c>
      <c r="C199" s="282">
        <v>335147.0</v>
      </c>
      <c r="D199" s="210" t="s">
        <v>5791</v>
      </c>
      <c r="E199" s="210" t="s">
        <v>5792</v>
      </c>
    </row>
    <row r="200" ht="15.75" customHeight="1">
      <c r="A200" s="210" t="s">
        <v>768</v>
      </c>
      <c r="B200" s="282">
        <v>5532.0</v>
      </c>
      <c r="C200" s="282">
        <v>357796.0</v>
      </c>
      <c r="D200" s="210" t="s">
        <v>5793</v>
      </c>
      <c r="E200" s="210" t="s">
        <v>5794</v>
      </c>
    </row>
    <row r="201" ht="15.75" customHeight="1">
      <c r="A201" s="210" t="s">
        <v>729</v>
      </c>
      <c r="B201" s="282">
        <v>5554.0</v>
      </c>
      <c r="C201" s="282">
        <v>322655.0</v>
      </c>
      <c r="D201" s="210" t="s">
        <v>5795</v>
      </c>
      <c r="E201" s="210" t="s">
        <v>5796</v>
      </c>
    </row>
    <row r="202" ht="15.75" customHeight="1">
      <c r="A202" s="210" t="s">
        <v>868</v>
      </c>
      <c r="B202" s="282">
        <v>6904.0</v>
      </c>
      <c r="C202" s="282">
        <v>439914.0</v>
      </c>
      <c r="D202" s="210" t="s">
        <v>5797</v>
      </c>
      <c r="E202" s="210" t="s">
        <v>5798</v>
      </c>
    </row>
    <row r="203" ht="15.75" customHeight="1">
      <c r="E203" s="210"/>
    </row>
    <row r="204" ht="15.75" customHeight="1">
      <c r="E204" s="210"/>
    </row>
    <row r="205" ht="15.75" customHeight="1">
      <c r="E205" s="210"/>
    </row>
    <row r="206" ht="15.75" customHeight="1">
      <c r="E206" s="210"/>
    </row>
    <row r="207" ht="15.75" customHeight="1">
      <c r="E207" s="210"/>
    </row>
    <row r="208" ht="15.75" customHeight="1">
      <c r="E208" s="210"/>
    </row>
    <row r="209" ht="15.75" customHeight="1">
      <c r="E209" s="210"/>
    </row>
    <row r="210" ht="15.75" customHeight="1">
      <c r="E210" s="210"/>
    </row>
    <row r="211" ht="15.75" customHeight="1">
      <c r="E211" s="210"/>
    </row>
    <row r="212" ht="15.75" customHeight="1">
      <c r="E212" s="210"/>
    </row>
    <row r="213" ht="15.75" customHeight="1">
      <c r="E213" s="210"/>
    </row>
    <row r="214" ht="15.75" customHeight="1">
      <c r="E214" s="210"/>
    </row>
    <row r="215" ht="15.75" customHeight="1">
      <c r="E215" s="210"/>
    </row>
    <row r="216" ht="15.75" customHeight="1">
      <c r="E216" s="210"/>
    </row>
    <row r="217" ht="15.75" customHeight="1">
      <c r="E217" s="210"/>
    </row>
    <row r="218" ht="15.75" customHeight="1">
      <c r="E218" s="210"/>
    </row>
    <row r="219" ht="15.75" customHeight="1">
      <c r="E219" s="210"/>
    </row>
    <row r="220" ht="15.75" customHeight="1">
      <c r="E220" s="210"/>
    </row>
    <row r="221" ht="15.75" customHeight="1">
      <c r="E221" s="210"/>
    </row>
    <row r="222" ht="15.75" customHeight="1">
      <c r="E222" s="210"/>
    </row>
    <row r="223" ht="15.75" customHeight="1">
      <c r="E223" s="210"/>
    </row>
    <row r="224" ht="15.75" customHeight="1">
      <c r="E224" s="210"/>
    </row>
    <row r="225" ht="15.75" customHeight="1">
      <c r="E225" s="210"/>
    </row>
    <row r="226" ht="15.75" customHeight="1">
      <c r="E226" s="210"/>
    </row>
    <row r="227" ht="15.75" customHeight="1">
      <c r="E227" s="210"/>
    </row>
    <row r="228" ht="15.75" customHeight="1">
      <c r="E228" s="210"/>
    </row>
    <row r="229" ht="15.75" customHeight="1">
      <c r="E229" s="210"/>
    </row>
    <row r="230" ht="15.75" customHeight="1">
      <c r="E230" s="210"/>
    </row>
    <row r="231" ht="15.75" customHeight="1">
      <c r="E231" s="210"/>
    </row>
    <row r="232" ht="15.75" customHeight="1">
      <c r="E232" s="210"/>
    </row>
    <row r="233" ht="15.75" customHeight="1">
      <c r="E233" s="210"/>
    </row>
    <row r="234" ht="15.75" customHeight="1">
      <c r="E234" s="210"/>
    </row>
    <row r="235" ht="15.75" customHeight="1">
      <c r="E235" s="210"/>
    </row>
    <row r="236" ht="15.75" customHeight="1">
      <c r="E236" s="210"/>
    </row>
    <row r="237" ht="15.75" customHeight="1">
      <c r="E237" s="210"/>
    </row>
    <row r="238" ht="15.75" customHeight="1">
      <c r="E238" s="210"/>
    </row>
    <row r="239" ht="15.75" customHeight="1">
      <c r="E239" s="210"/>
    </row>
    <row r="240" ht="15.75" customHeight="1">
      <c r="E240" s="210"/>
    </row>
    <row r="241" ht="15.75" customHeight="1">
      <c r="E241" s="210"/>
    </row>
    <row r="242" ht="15.75" customHeight="1">
      <c r="E242" s="210"/>
    </row>
    <row r="243" ht="15.75" customHeight="1">
      <c r="E243" s="210"/>
    </row>
    <row r="244" ht="15.75" customHeight="1">
      <c r="E244" s="210"/>
    </row>
    <row r="245" ht="15.75" customHeight="1">
      <c r="E245" s="210"/>
    </row>
    <row r="246" ht="15.75" customHeight="1">
      <c r="E246" s="210"/>
    </row>
    <row r="247" ht="15.75" customHeight="1">
      <c r="E247" s="210"/>
    </row>
    <row r="248" ht="15.75" customHeight="1">
      <c r="E248" s="210"/>
    </row>
    <row r="249" ht="15.75" customHeight="1">
      <c r="E249" s="210"/>
    </row>
    <row r="250" ht="15.75" customHeight="1">
      <c r="E250" s="210"/>
    </row>
    <row r="251" ht="15.75" customHeight="1">
      <c r="E251" s="210"/>
    </row>
    <row r="252" ht="15.75" customHeight="1">
      <c r="E252" s="210"/>
    </row>
    <row r="253" ht="15.75" customHeight="1">
      <c r="E253" s="210"/>
    </row>
    <row r="254" ht="15.75" customHeight="1">
      <c r="E254" s="210"/>
    </row>
    <row r="255" ht="15.75" customHeight="1">
      <c r="E255" s="210"/>
    </row>
    <row r="256" ht="15.75" customHeight="1">
      <c r="E256" s="210"/>
    </row>
    <row r="257" ht="15.75" customHeight="1">
      <c r="E257" s="210"/>
    </row>
    <row r="258" ht="15.75" customHeight="1">
      <c r="E258" s="210"/>
    </row>
    <row r="259" ht="15.75" customHeight="1">
      <c r="E259" s="210"/>
    </row>
    <row r="260" ht="15.75" customHeight="1">
      <c r="E260" s="210"/>
    </row>
    <row r="261" ht="15.75" customHeight="1">
      <c r="E261" s="210"/>
    </row>
    <row r="262" ht="15.75" customHeight="1">
      <c r="E262" s="210"/>
    </row>
    <row r="263" ht="15.75" customHeight="1">
      <c r="E263" s="210"/>
    </row>
    <row r="264" ht="15.75" customHeight="1">
      <c r="E264" s="210"/>
    </row>
    <row r="265" ht="15.75" customHeight="1">
      <c r="E265" s="210"/>
    </row>
    <row r="266" ht="15.75" customHeight="1">
      <c r="E266" s="210"/>
    </row>
    <row r="267" ht="15.75" customHeight="1">
      <c r="E267" s="210"/>
    </row>
    <row r="268" ht="15.75" customHeight="1">
      <c r="E268" s="210"/>
    </row>
    <row r="269" ht="15.75" customHeight="1">
      <c r="E269" s="210"/>
    </row>
    <row r="270" ht="15.75" customHeight="1">
      <c r="E270" s="210"/>
    </row>
    <row r="271" ht="15.75" customHeight="1">
      <c r="E271" s="210"/>
    </row>
    <row r="272" ht="15.75" customHeight="1">
      <c r="E272" s="210"/>
    </row>
    <row r="273" ht="15.75" customHeight="1">
      <c r="E273" s="210"/>
    </row>
    <row r="274" ht="15.75" customHeight="1">
      <c r="E274" s="210"/>
    </row>
    <row r="275" ht="15.75" customHeight="1">
      <c r="E275" s="210"/>
    </row>
    <row r="276" ht="15.75" customHeight="1">
      <c r="E276" s="210"/>
    </row>
    <row r="277" ht="15.75" customHeight="1">
      <c r="E277" s="210"/>
    </row>
    <row r="278" ht="15.75" customHeight="1">
      <c r="E278" s="210"/>
    </row>
    <row r="279" ht="15.75" customHeight="1">
      <c r="E279" s="210"/>
    </row>
    <row r="280" ht="15.75" customHeight="1">
      <c r="E280" s="210"/>
    </row>
    <row r="281" ht="15.75" customHeight="1">
      <c r="E281" s="210"/>
    </row>
    <row r="282" ht="15.75" customHeight="1">
      <c r="E282" s="210"/>
    </row>
    <row r="283" ht="15.75" customHeight="1">
      <c r="E283" s="210"/>
    </row>
    <row r="284" ht="15.75" customHeight="1">
      <c r="E284" s="210"/>
    </row>
    <row r="285" ht="15.75" customHeight="1">
      <c r="E285" s="210"/>
    </row>
    <row r="286" ht="15.75" customHeight="1">
      <c r="E286" s="210"/>
    </row>
    <row r="287" ht="15.75" customHeight="1">
      <c r="E287" s="210"/>
    </row>
    <row r="288" ht="15.75" customHeight="1">
      <c r="E288" s="210"/>
    </row>
    <row r="289" ht="15.75" customHeight="1">
      <c r="E289" s="210"/>
    </row>
    <row r="290" ht="15.75" customHeight="1">
      <c r="E290" s="210"/>
    </row>
    <row r="291" ht="15.75" customHeight="1">
      <c r="E291" s="210"/>
    </row>
    <row r="292" ht="15.75" customHeight="1">
      <c r="E292" s="210"/>
    </row>
    <row r="293" ht="15.75" customHeight="1">
      <c r="E293" s="210"/>
    </row>
    <row r="294" ht="15.75" customHeight="1">
      <c r="E294" s="210"/>
    </row>
    <row r="295" ht="15.75" customHeight="1">
      <c r="E295" s="210"/>
    </row>
    <row r="296" ht="15.75" customHeight="1">
      <c r="E296" s="210"/>
    </row>
    <row r="297" ht="15.75" customHeight="1">
      <c r="E297" s="210"/>
    </row>
    <row r="298" ht="15.75" customHeight="1">
      <c r="E298" s="210"/>
    </row>
    <row r="299" ht="15.75" customHeight="1">
      <c r="E299" s="210"/>
    </row>
    <row r="300" ht="15.75" customHeight="1">
      <c r="E300" s="210"/>
    </row>
    <row r="301" ht="15.75" customHeight="1">
      <c r="E301" s="210"/>
    </row>
    <row r="302" ht="15.75" customHeight="1">
      <c r="E302" s="210"/>
    </row>
    <row r="303" ht="15.75" customHeight="1">
      <c r="E303" s="210"/>
    </row>
    <row r="304" ht="15.75" customHeight="1">
      <c r="E304" s="210"/>
    </row>
    <row r="305" ht="15.75" customHeight="1">
      <c r="E305" s="210"/>
    </row>
    <row r="306" ht="15.75" customHeight="1">
      <c r="E306" s="210"/>
    </row>
    <row r="307" ht="15.75" customHeight="1">
      <c r="E307" s="210"/>
    </row>
    <row r="308" ht="15.75" customHeight="1">
      <c r="E308" s="210"/>
    </row>
    <row r="309" ht="15.75" customHeight="1">
      <c r="E309" s="210"/>
    </row>
    <row r="310" ht="15.75" customHeight="1">
      <c r="E310" s="210"/>
    </row>
    <row r="311" ht="15.75" customHeight="1">
      <c r="E311" s="210"/>
    </row>
    <row r="312" ht="15.75" customHeight="1">
      <c r="E312" s="210"/>
    </row>
    <row r="313" ht="15.75" customHeight="1">
      <c r="E313" s="210"/>
    </row>
    <row r="314" ht="15.75" customHeight="1">
      <c r="E314" s="210"/>
    </row>
    <row r="315" ht="15.75" customHeight="1">
      <c r="E315" s="210"/>
    </row>
    <row r="316" ht="15.75" customHeight="1">
      <c r="E316" s="210"/>
    </row>
    <row r="317" ht="15.75" customHeight="1">
      <c r="E317" s="210"/>
    </row>
    <row r="318" ht="15.75" customHeight="1">
      <c r="E318" s="210"/>
    </row>
    <row r="319" ht="15.75" customHeight="1">
      <c r="E319" s="210"/>
    </row>
    <row r="320" ht="15.75" customHeight="1">
      <c r="E320" s="210"/>
    </row>
    <row r="321" ht="15.75" customHeight="1">
      <c r="E321" s="210"/>
    </row>
    <row r="322" ht="15.75" customHeight="1">
      <c r="E322" s="210"/>
    </row>
    <row r="323" ht="15.75" customHeight="1">
      <c r="E323" s="210"/>
    </row>
    <row r="324" ht="15.75" customHeight="1">
      <c r="E324" s="210"/>
    </row>
    <row r="325" ht="15.75" customHeight="1">
      <c r="E325" s="210"/>
    </row>
    <row r="326" ht="15.75" customHeight="1">
      <c r="E326" s="210"/>
    </row>
    <row r="327" ht="15.75" customHeight="1">
      <c r="E327" s="210"/>
    </row>
    <row r="328" ht="15.75" customHeight="1">
      <c r="E328" s="210"/>
    </row>
    <row r="329" ht="15.75" customHeight="1">
      <c r="E329" s="210"/>
    </row>
    <row r="330" ht="15.75" customHeight="1">
      <c r="E330" s="210"/>
    </row>
    <row r="331" ht="15.75" customHeight="1">
      <c r="E331" s="210"/>
    </row>
    <row r="332" ht="15.75" customHeight="1">
      <c r="E332" s="210"/>
    </row>
    <row r="333" ht="15.75" customHeight="1">
      <c r="E333" s="210"/>
    </row>
    <row r="334" ht="15.75" customHeight="1">
      <c r="E334" s="210"/>
    </row>
    <row r="335" ht="15.75" customHeight="1">
      <c r="E335" s="210"/>
    </row>
    <row r="336" ht="15.75" customHeight="1">
      <c r="E336" s="210"/>
    </row>
    <row r="337" ht="15.75" customHeight="1">
      <c r="E337" s="210"/>
    </row>
    <row r="338" ht="15.75" customHeight="1">
      <c r="E338" s="210"/>
    </row>
    <row r="339" ht="15.75" customHeight="1">
      <c r="E339" s="210"/>
    </row>
    <row r="340" ht="15.75" customHeight="1">
      <c r="E340" s="210"/>
    </row>
    <row r="341" ht="15.75" customHeight="1">
      <c r="E341" s="210"/>
    </row>
    <row r="342" ht="15.75" customHeight="1">
      <c r="E342" s="210"/>
    </row>
    <row r="343" ht="15.75" customHeight="1">
      <c r="E343" s="210"/>
    </row>
    <row r="344" ht="15.75" customHeight="1">
      <c r="E344" s="210"/>
    </row>
    <row r="345" ht="15.75" customHeight="1">
      <c r="E345" s="210"/>
    </row>
    <row r="346" ht="15.75" customHeight="1">
      <c r="E346" s="210"/>
    </row>
    <row r="347" ht="15.75" customHeight="1">
      <c r="E347" s="210"/>
    </row>
    <row r="348" ht="15.75" customHeight="1">
      <c r="E348" s="210"/>
    </row>
    <row r="349" ht="15.75" customHeight="1">
      <c r="E349" s="210"/>
    </row>
    <row r="350" ht="15.75" customHeight="1">
      <c r="E350" s="210"/>
    </row>
    <row r="351" ht="15.75" customHeight="1">
      <c r="E351" s="210"/>
    </row>
    <row r="352" ht="15.75" customHeight="1">
      <c r="E352" s="210"/>
    </row>
    <row r="353" ht="15.75" customHeight="1">
      <c r="E353" s="210"/>
    </row>
    <row r="354" ht="15.75" customHeight="1">
      <c r="E354" s="210"/>
    </row>
    <row r="355" ht="15.75" customHeight="1">
      <c r="E355" s="210"/>
    </row>
    <row r="356" ht="15.75" customHeight="1">
      <c r="E356" s="210"/>
    </row>
    <row r="357" ht="15.75" customHeight="1">
      <c r="E357" s="210"/>
    </row>
    <row r="358" ht="15.75" customHeight="1">
      <c r="E358" s="210"/>
    </row>
    <row r="359" ht="15.75" customHeight="1">
      <c r="E359" s="210"/>
    </row>
    <row r="360" ht="15.75" customHeight="1">
      <c r="E360" s="210"/>
    </row>
    <row r="361" ht="15.75" customHeight="1">
      <c r="E361" s="210"/>
    </row>
    <row r="362" ht="15.75" customHeight="1">
      <c r="E362" s="210"/>
    </row>
    <row r="363" ht="15.75" customHeight="1">
      <c r="E363" s="210"/>
    </row>
    <row r="364" ht="15.75" customHeight="1">
      <c r="E364" s="210"/>
    </row>
    <row r="365" ht="15.75" customHeight="1">
      <c r="E365" s="210"/>
    </row>
    <row r="366" ht="15.75" customHeight="1">
      <c r="E366" s="210"/>
    </row>
    <row r="367" ht="15.75" customHeight="1">
      <c r="E367" s="210"/>
    </row>
    <row r="368" ht="15.75" customHeight="1">
      <c r="E368" s="210"/>
    </row>
    <row r="369" ht="15.75" customHeight="1">
      <c r="E369" s="210"/>
    </row>
    <row r="370" ht="15.75" customHeight="1">
      <c r="E370" s="210"/>
    </row>
    <row r="371" ht="15.75" customHeight="1">
      <c r="E371" s="210"/>
    </row>
    <row r="372" ht="15.75" customHeight="1">
      <c r="E372" s="210"/>
    </row>
    <row r="373" ht="15.75" customHeight="1">
      <c r="E373" s="210"/>
    </row>
    <row r="374" ht="15.75" customHeight="1">
      <c r="E374" s="210"/>
    </row>
    <row r="375" ht="15.75" customHeight="1">
      <c r="E375" s="210"/>
    </row>
    <row r="376" ht="15.75" customHeight="1">
      <c r="E376" s="210"/>
    </row>
    <row r="377" ht="15.75" customHeight="1">
      <c r="E377" s="210"/>
    </row>
    <row r="378" ht="15.75" customHeight="1">
      <c r="E378" s="210"/>
    </row>
    <row r="379" ht="15.75" customHeight="1">
      <c r="E379" s="210"/>
    </row>
    <row r="380" ht="15.75" customHeight="1">
      <c r="E380" s="210"/>
    </row>
    <row r="381" ht="15.75" customHeight="1">
      <c r="E381" s="210"/>
    </row>
    <row r="382" ht="15.75" customHeight="1">
      <c r="E382" s="210"/>
    </row>
    <row r="383" ht="15.75" customHeight="1">
      <c r="E383" s="210"/>
    </row>
    <row r="384" ht="15.75" customHeight="1">
      <c r="E384" s="210"/>
    </row>
    <row r="385" ht="15.75" customHeight="1">
      <c r="E385" s="210"/>
    </row>
    <row r="386" ht="15.75" customHeight="1">
      <c r="E386" s="210"/>
    </row>
    <row r="387" ht="15.75" customHeight="1">
      <c r="E387" s="210"/>
    </row>
    <row r="388" ht="15.75" customHeight="1">
      <c r="E388" s="210"/>
    </row>
    <row r="389" ht="15.75" customHeight="1">
      <c r="E389" s="210"/>
    </row>
    <row r="390" ht="15.75" customHeight="1">
      <c r="E390" s="210"/>
    </row>
    <row r="391" ht="15.75" customHeight="1">
      <c r="E391" s="210"/>
    </row>
    <row r="392" ht="15.75" customHeight="1">
      <c r="E392" s="210"/>
    </row>
    <row r="393" ht="15.75" customHeight="1">
      <c r="E393" s="210"/>
    </row>
    <row r="394" ht="15.75" customHeight="1">
      <c r="E394" s="210"/>
    </row>
    <row r="395" ht="15.75" customHeight="1">
      <c r="E395" s="210"/>
    </row>
    <row r="396" ht="15.75" customHeight="1">
      <c r="E396" s="210"/>
    </row>
    <row r="397" ht="15.75" customHeight="1">
      <c r="E397" s="210"/>
    </row>
    <row r="398" ht="15.75" customHeight="1">
      <c r="E398" s="210"/>
    </row>
    <row r="399" ht="15.75" customHeight="1">
      <c r="E399" s="210"/>
    </row>
    <row r="400" ht="15.75" customHeight="1">
      <c r="E400" s="210"/>
    </row>
    <row r="401" ht="15.75" customHeight="1">
      <c r="E401" s="210"/>
    </row>
    <row r="402" ht="15.75" customHeight="1">
      <c r="E402" s="210"/>
    </row>
    <row r="403" ht="15.75" customHeight="1">
      <c r="E403" s="210"/>
    </row>
    <row r="404" ht="15.75" customHeight="1">
      <c r="E404" s="210"/>
    </row>
    <row r="405" ht="15.75" customHeight="1">
      <c r="E405" s="210"/>
    </row>
    <row r="406" ht="15.75" customHeight="1">
      <c r="E406" s="210"/>
    </row>
    <row r="407" ht="15.75" customHeight="1">
      <c r="E407" s="210"/>
    </row>
    <row r="408" ht="15.75" customHeight="1">
      <c r="E408" s="210"/>
    </row>
    <row r="409" ht="15.75" customHeight="1">
      <c r="E409" s="210"/>
    </row>
    <row r="410" ht="15.75" customHeight="1">
      <c r="E410" s="210"/>
    </row>
    <row r="411" ht="15.75" customHeight="1">
      <c r="E411" s="210"/>
    </row>
    <row r="412" ht="15.75" customHeight="1">
      <c r="E412" s="210"/>
    </row>
    <row r="413" ht="15.75" customHeight="1">
      <c r="E413" s="210"/>
    </row>
    <row r="414" ht="15.75" customHeight="1">
      <c r="E414" s="210"/>
    </row>
    <row r="415" ht="15.75" customHeight="1">
      <c r="E415" s="210"/>
    </row>
    <row r="416" ht="15.75" customHeight="1">
      <c r="E416" s="210"/>
    </row>
    <row r="417" ht="15.75" customHeight="1">
      <c r="E417" s="210"/>
    </row>
    <row r="418" ht="15.75" customHeight="1">
      <c r="E418" s="210"/>
    </row>
    <row r="419" ht="15.75" customHeight="1">
      <c r="E419" s="210"/>
    </row>
    <row r="420" ht="15.75" customHeight="1">
      <c r="E420" s="210"/>
    </row>
    <row r="421" ht="15.75" customHeight="1">
      <c r="E421" s="210"/>
    </row>
    <row r="422" ht="15.75" customHeight="1">
      <c r="E422" s="210"/>
    </row>
    <row r="423" ht="15.75" customHeight="1">
      <c r="E423" s="210"/>
    </row>
    <row r="424" ht="15.75" customHeight="1">
      <c r="E424" s="210"/>
    </row>
    <row r="425" ht="15.75" customHeight="1">
      <c r="E425" s="210"/>
    </row>
    <row r="426" ht="15.75" customHeight="1">
      <c r="E426" s="210"/>
    </row>
    <row r="427" ht="15.75" customHeight="1">
      <c r="E427" s="210"/>
    </row>
    <row r="428" ht="15.75" customHeight="1">
      <c r="E428" s="210"/>
    </row>
    <row r="429" ht="15.75" customHeight="1">
      <c r="E429" s="210"/>
    </row>
    <row r="430" ht="15.75" customHeight="1">
      <c r="E430" s="210"/>
    </row>
    <row r="431" ht="15.75" customHeight="1">
      <c r="E431" s="210"/>
    </row>
    <row r="432" ht="15.75" customHeight="1">
      <c r="E432" s="210"/>
    </row>
    <row r="433" ht="15.75" customHeight="1">
      <c r="E433" s="210"/>
    </row>
    <row r="434" ht="15.75" customHeight="1">
      <c r="E434" s="210"/>
    </row>
    <row r="435" ht="15.75" customHeight="1">
      <c r="E435" s="210"/>
    </row>
    <row r="436" ht="15.75" customHeight="1">
      <c r="E436" s="210"/>
    </row>
    <row r="437" ht="15.75" customHeight="1">
      <c r="E437" s="210"/>
    </row>
    <row r="438" ht="15.75" customHeight="1">
      <c r="E438" s="210"/>
    </row>
    <row r="439" ht="15.75" customHeight="1">
      <c r="E439" s="210"/>
    </row>
    <row r="440" ht="15.75" customHeight="1">
      <c r="E440" s="210"/>
    </row>
    <row r="441" ht="15.75" customHeight="1">
      <c r="E441" s="210"/>
    </row>
    <row r="442" ht="15.75" customHeight="1">
      <c r="E442" s="210"/>
    </row>
    <row r="443" ht="15.75" customHeight="1">
      <c r="E443" s="210"/>
    </row>
    <row r="444" ht="15.75" customHeight="1">
      <c r="E444" s="210"/>
    </row>
    <row r="445" ht="15.75" customHeight="1">
      <c r="E445" s="210"/>
    </row>
    <row r="446" ht="15.75" customHeight="1">
      <c r="E446" s="210"/>
    </row>
    <row r="447" ht="15.75" customHeight="1">
      <c r="E447" s="210"/>
    </row>
    <row r="448" ht="15.75" customHeight="1">
      <c r="E448" s="210"/>
    </row>
    <row r="449" ht="15.75" customHeight="1">
      <c r="E449" s="210"/>
    </row>
    <row r="450" ht="15.75" customHeight="1">
      <c r="E450" s="210"/>
    </row>
    <row r="451" ht="15.75" customHeight="1">
      <c r="E451" s="210"/>
    </row>
    <row r="452" ht="15.75" customHeight="1">
      <c r="E452" s="210"/>
    </row>
    <row r="453" ht="15.75" customHeight="1">
      <c r="E453" s="210"/>
    </row>
    <row r="454" ht="15.75" customHeight="1">
      <c r="E454" s="210"/>
    </row>
    <row r="455" ht="15.75" customHeight="1">
      <c r="E455" s="210"/>
    </row>
    <row r="456" ht="15.75" customHeight="1">
      <c r="E456" s="210"/>
    </row>
    <row r="457" ht="15.75" customHeight="1">
      <c r="E457" s="210"/>
    </row>
    <row r="458" ht="15.75" customHeight="1">
      <c r="E458" s="210"/>
    </row>
    <row r="459" ht="15.75" customHeight="1">
      <c r="E459" s="210"/>
    </row>
    <row r="460" ht="15.75" customHeight="1">
      <c r="E460" s="210"/>
    </row>
    <row r="461" ht="15.75" customHeight="1">
      <c r="E461" s="210"/>
    </row>
    <row r="462" ht="15.75" customHeight="1">
      <c r="E462" s="210"/>
    </row>
    <row r="463" ht="15.75" customHeight="1">
      <c r="E463" s="210"/>
    </row>
    <row r="464" ht="15.75" customHeight="1">
      <c r="E464" s="210"/>
    </row>
    <row r="465" ht="15.75" customHeight="1">
      <c r="E465" s="210"/>
    </row>
    <row r="466" ht="15.75" customHeight="1">
      <c r="E466" s="210"/>
    </row>
    <row r="467" ht="15.75" customHeight="1">
      <c r="E467" s="210"/>
    </row>
    <row r="468" ht="15.75" customHeight="1">
      <c r="E468" s="210"/>
    </row>
    <row r="469" ht="15.75" customHeight="1">
      <c r="E469" s="210"/>
    </row>
    <row r="470" ht="15.75" customHeight="1">
      <c r="E470" s="210"/>
    </row>
    <row r="471" ht="15.75" customHeight="1">
      <c r="E471" s="210"/>
    </row>
    <row r="472" ht="15.75" customHeight="1">
      <c r="E472" s="210"/>
    </row>
    <row r="473" ht="15.75" customHeight="1">
      <c r="E473" s="210"/>
    </row>
    <row r="474" ht="15.75" customHeight="1">
      <c r="E474" s="210"/>
    </row>
    <row r="475" ht="15.75" customHeight="1">
      <c r="E475" s="210"/>
    </row>
    <row r="476" ht="15.75" customHeight="1">
      <c r="E476" s="210"/>
    </row>
    <row r="477" ht="15.75" customHeight="1">
      <c r="E477" s="210"/>
    </row>
    <row r="478" ht="15.75" customHeight="1">
      <c r="E478" s="210"/>
    </row>
    <row r="479" ht="15.75" customHeight="1">
      <c r="E479" s="210"/>
    </row>
    <row r="480" ht="15.75" customHeight="1">
      <c r="E480" s="210"/>
    </row>
    <row r="481" ht="15.75" customHeight="1">
      <c r="E481" s="210"/>
    </row>
    <row r="482" ht="15.75" customHeight="1">
      <c r="E482" s="210"/>
    </row>
    <row r="483" ht="15.75" customHeight="1">
      <c r="E483" s="210"/>
    </row>
    <row r="484" ht="15.75" customHeight="1">
      <c r="E484" s="210"/>
    </row>
    <row r="485" ht="15.75" customHeight="1">
      <c r="E485" s="210"/>
    </row>
    <row r="486" ht="15.75" customHeight="1">
      <c r="E486" s="210"/>
    </row>
    <row r="487" ht="15.75" customHeight="1">
      <c r="E487" s="210"/>
    </row>
    <row r="488" ht="15.75" customHeight="1">
      <c r="E488" s="210"/>
    </row>
    <row r="489" ht="15.75" customHeight="1">
      <c r="E489" s="210"/>
    </row>
    <row r="490" ht="15.75" customHeight="1">
      <c r="E490" s="210"/>
    </row>
    <row r="491" ht="15.75" customHeight="1">
      <c r="E491" s="210"/>
    </row>
    <row r="492" ht="15.75" customHeight="1">
      <c r="E492" s="210"/>
    </row>
    <row r="493" ht="15.75" customHeight="1">
      <c r="E493" s="210"/>
    </row>
    <row r="494" ht="15.75" customHeight="1">
      <c r="E494" s="210"/>
    </row>
    <row r="495" ht="15.75" customHeight="1">
      <c r="E495" s="210"/>
    </row>
    <row r="496" ht="15.75" customHeight="1">
      <c r="E496" s="210"/>
    </row>
    <row r="497" ht="15.75" customHeight="1">
      <c r="E497" s="210"/>
    </row>
    <row r="498" ht="15.75" customHeight="1">
      <c r="E498" s="210"/>
    </row>
    <row r="499" ht="15.75" customHeight="1">
      <c r="E499" s="210"/>
    </row>
    <row r="500" ht="15.75" customHeight="1">
      <c r="E500" s="210"/>
    </row>
    <row r="501" ht="15.75" customHeight="1">
      <c r="E501" s="210"/>
    </row>
    <row r="502" ht="15.75" customHeight="1">
      <c r="E502" s="210"/>
    </row>
    <row r="503" ht="15.75" customHeight="1">
      <c r="E503" s="210"/>
    </row>
    <row r="504" ht="15.75" customHeight="1">
      <c r="E504" s="210"/>
    </row>
    <row r="505" ht="15.75" customHeight="1">
      <c r="E505" s="210"/>
    </row>
    <row r="506" ht="15.75" customHeight="1">
      <c r="E506" s="210"/>
    </row>
    <row r="507" ht="15.75" customHeight="1">
      <c r="E507" s="210"/>
    </row>
    <row r="508" ht="15.75" customHeight="1">
      <c r="E508" s="210"/>
    </row>
    <row r="509" ht="15.75" customHeight="1">
      <c r="E509" s="210"/>
    </row>
    <row r="510" ht="15.75" customHeight="1">
      <c r="E510" s="210"/>
    </row>
    <row r="511" ht="15.75" customHeight="1">
      <c r="E511" s="210"/>
    </row>
    <row r="512" ht="15.75" customHeight="1">
      <c r="E512" s="210"/>
    </row>
    <row r="513" ht="15.75" customHeight="1">
      <c r="E513" s="210"/>
    </row>
    <row r="514" ht="15.75" customHeight="1">
      <c r="E514" s="210"/>
    </row>
    <row r="515" ht="15.75" customHeight="1">
      <c r="E515" s="210"/>
    </row>
    <row r="516" ht="15.75" customHeight="1">
      <c r="E516" s="210"/>
    </row>
    <row r="517" ht="15.75" customHeight="1">
      <c r="E517" s="210"/>
    </row>
    <row r="518" ht="15.75" customHeight="1">
      <c r="E518" s="210"/>
    </row>
    <row r="519" ht="15.75" customHeight="1">
      <c r="E519" s="210"/>
    </row>
    <row r="520" ht="15.75" customHeight="1">
      <c r="E520" s="210"/>
    </row>
    <row r="521" ht="15.75" customHeight="1">
      <c r="E521" s="210"/>
    </row>
    <row r="522" ht="15.75" customHeight="1">
      <c r="E522" s="210"/>
    </row>
    <row r="523" ht="15.75" customHeight="1">
      <c r="E523" s="210"/>
    </row>
    <row r="524" ht="15.75" customHeight="1">
      <c r="E524" s="210"/>
    </row>
    <row r="525" ht="15.75" customHeight="1">
      <c r="E525" s="210"/>
    </row>
    <row r="526" ht="15.75" customHeight="1">
      <c r="E526" s="210"/>
    </row>
    <row r="527" ht="15.75" customHeight="1">
      <c r="E527" s="210"/>
    </row>
    <row r="528" ht="15.75" customHeight="1">
      <c r="E528" s="210"/>
    </row>
    <row r="529" ht="15.75" customHeight="1">
      <c r="E529" s="210"/>
    </row>
    <row r="530" ht="15.75" customHeight="1">
      <c r="E530" s="210"/>
    </row>
    <row r="531" ht="15.75" customHeight="1">
      <c r="E531" s="210"/>
    </row>
    <row r="532" ht="15.75" customHeight="1">
      <c r="E532" s="210"/>
    </row>
    <row r="533" ht="15.75" customHeight="1">
      <c r="E533" s="210"/>
    </row>
    <row r="534" ht="15.75" customHeight="1">
      <c r="E534" s="210"/>
    </row>
    <row r="535" ht="15.75" customHeight="1">
      <c r="E535" s="210"/>
    </row>
    <row r="536" ht="15.75" customHeight="1">
      <c r="E536" s="210"/>
    </row>
    <row r="537" ht="15.75" customHeight="1">
      <c r="E537" s="210"/>
    </row>
    <row r="538" ht="15.75" customHeight="1">
      <c r="E538" s="210"/>
    </row>
    <row r="539" ht="15.75" customHeight="1">
      <c r="E539" s="210"/>
    </row>
    <row r="540" ht="15.75" customHeight="1">
      <c r="E540" s="210"/>
    </row>
    <row r="541" ht="15.75" customHeight="1">
      <c r="E541" s="210"/>
    </row>
    <row r="542" ht="15.75" customHeight="1">
      <c r="E542" s="210"/>
    </row>
    <row r="543" ht="15.75" customHeight="1">
      <c r="E543" s="210"/>
    </row>
    <row r="544" ht="15.75" customHeight="1">
      <c r="E544" s="210"/>
    </row>
    <row r="545" ht="15.75" customHeight="1">
      <c r="E545" s="210"/>
    </row>
    <row r="546" ht="15.75" customHeight="1">
      <c r="E546" s="210"/>
    </row>
    <row r="547" ht="15.75" customHeight="1">
      <c r="E547" s="210"/>
    </row>
    <row r="548" ht="15.75" customHeight="1">
      <c r="E548" s="210"/>
    </row>
    <row r="549" ht="15.75" customHeight="1">
      <c r="E549" s="210"/>
    </row>
    <row r="550" ht="15.75" customHeight="1">
      <c r="E550" s="210"/>
    </row>
    <row r="551" ht="15.75" customHeight="1">
      <c r="E551" s="210"/>
    </row>
    <row r="552" ht="15.75" customHeight="1">
      <c r="E552" s="210"/>
    </row>
    <row r="553" ht="15.75" customHeight="1">
      <c r="E553" s="210"/>
    </row>
    <row r="554" ht="15.75" customHeight="1">
      <c r="E554" s="210"/>
    </row>
    <row r="555" ht="15.75" customHeight="1">
      <c r="E555" s="210"/>
    </row>
    <row r="556" ht="15.75" customHeight="1">
      <c r="E556" s="210"/>
    </row>
    <row r="557" ht="15.75" customHeight="1">
      <c r="E557" s="210"/>
    </row>
    <row r="558" ht="15.75" customHeight="1">
      <c r="E558" s="210"/>
    </row>
    <row r="559" ht="15.75" customHeight="1">
      <c r="E559" s="210"/>
    </row>
    <row r="560" ht="15.75" customHeight="1">
      <c r="E560" s="210"/>
    </row>
    <row r="561" ht="15.75" customHeight="1">
      <c r="E561" s="210"/>
    </row>
    <row r="562" ht="15.75" customHeight="1">
      <c r="E562" s="210"/>
    </row>
    <row r="563" ht="15.75" customHeight="1">
      <c r="E563" s="210"/>
    </row>
    <row r="564" ht="15.75" customHeight="1">
      <c r="E564" s="210"/>
    </row>
    <row r="565" ht="15.75" customHeight="1">
      <c r="E565" s="210"/>
    </row>
    <row r="566" ht="15.75" customHeight="1">
      <c r="E566" s="210"/>
    </row>
    <row r="567" ht="15.75" customHeight="1">
      <c r="E567" s="210"/>
    </row>
    <row r="568" ht="15.75" customHeight="1">
      <c r="E568" s="210"/>
    </row>
    <row r="569" ht="15.75" customHeight="1">
      <c r="E569" s="210"/>
    </row>
    <row r="570" ht="15.75" customHeight="1">
      <c r="E570" s="210"/>
    </row>
    <row r="571" ht="15.75" customHeight="1">
      <c r="E571" s="210"/>
    </row>
    <row r="572" ht="15.75" customHeight="1">
      <c r="E572" s="210"/>
    </row>
    <row r="573" ht="15.75" customHeight="1">
      <c r="E573" s="210"/>
    </row>
    <row r="574" ht="15.75" customHeight="1">
      <c r="E574" s="210"/>
    </row>
    <row r="575" ht="15.75" customHeight="1">
      <c r="E575" s="210"/>
    </row>
    <row r="576" ht="15.75" customHeight="1">
      <c r="E576" s="210"/>
    </row>
    <row r="577" ht="15.75" customHeight="1">
      <c r="E577" s="210"/>
    </row>
    <row r="578" ht="15.75" customHeight="1">
      <c r="E578" s="210"/>
    </row>
    <row r="579" ht="15.75" customHeight="1">
      <c r="E579" s="210"/>
    </row>
    <row r="580" ht="15.75" customHeight="1">
      <c r="E580" s="210"/>
    </row>
    <row r="581" ht="15.75" customHeight="1">
      <c r="E581" s="210"/>
    </row>
    <row r="582" ht="15.75" customHeight="1">
      <c r="E582" s="210"/>
    </row>
    <row r="583" ht="15.75" customHeight="1">
      <c r="E583" s="210"/>
    </row>
    <row r="584" ht="15.75" customHeight="1">
      <c r="E584" s="210"/>
    </row>
    <row r="585" ht="15.75" customHeight="1">
      <c r="E585" s="210"/>
    </row>
    <row r="586" ht="15.75" customHeight="1">
      <c r="E586" s="210"/>
    </row>
    <row r="587" ht="15.75" customHeight="1">
      <c r="E587" s="210"/>
    </row>
    <row r="588" ht="15.75" customHeight="1">
      <c r="E588" s="210"/>
    </row>
    <row r="589" ht="15.75" customHeight="1">
      <c r="E589" s="210"/>
    </row>
    <row r="590" ht="15.75" customHeight="1">
      <c r="E590" s="210"/>
    </row>
    <row r="591" ht="15.75" customHeight="1">
      <c r="E591" s="210"/>
    </row>
    <row r="592" ht="15.75" customHeight="1">
      <c r="E592" s="210"/>
    </row>
    <row r="593" ht="15.75" customHeight="1">
      <c r="E593" s="210"/>
    </row>
    <row r="594" ht="15.75" customHeight="1">
      <c r="E594" s="210"/>
    </row>
    <row r="595" ht="15.75" customHeight="1">
      <c r="E595" s="210"/>
    </row>
    <row r="596" ht="15.75" customHeight="1">
      <c r="E596" s="210"/>
    </row>
    <row r="597" ht="15.75" customHeight="1">
      <c r="E597" s="210"/>
    </row>
    <row r="598" ht="15.75" customHeight="1">
      <c r="E598" s="210"/>
    </row>
    <row r="599" ht="15.75" customHeight="1">
      <c r="E599" s="210"/>
    </row>
    <row r="600" ht="15.75" customHeight="1">
      <c r="E600" s="210"/>
    </row>
    <row r="601" ht="15.75" customHeight="1">
      <c r="E601" s="210"/>
    </row>
    <row r="602" ht="15.75" customHeight="1">
      <c r="E602" s="210"/>
    </row>
    <row r="603" ht="15.75" customHeight="1">
      <c r="E603" s="210"/>
    </row>
    <row r="604" ht="15.75" customHeight="1">
      <c r="E604" s="210"/>
    </row>
    <row r="605" ht="15.75" customHeight="1">
      <c r="E605" s="210"/>
    </row>
    <row r="606" ht="15.75" customHeight="1">
      <c r="E606" s="210"/>
    </row>
    <row r="607" ht="15.75" customHeight="1">
      <c r="E607" s="210"/>
    </row>
    <row r="608" ht="15.75" customHeight="1">
      <c r="E608" s="210"/>
    </row>
    <row r="609" ht="15.75" customHeight="1">
      <c r="E609" s="210"/>
    </row>
    <row r="610" ht="15.75" customHeight="1">
      <c r="E610" s="210"/>
    </row>
    <row r="611" ht="15.75" customHeight="1">
      <c r="E611" s="210"/>
    </row>
    <row r="612" ht="15.75" customHeight="1">
      <c r="E612" s="210"/>
    </row>
    <row r="613" ht="15.75" customHeight="1">
      <c r="E613" s="210"/>
    </row>
    <row r="614" ht="15.75" customHeight="1">
      <c r="E614" s="210"/>
    </row>
    <row r="615" ht="15.75" customHeight="1">
      <c r="E615" s="210"/>
    </row>
    <row r="616" ht="15.75" customHeight="1">
      <c r="E616" s="210"/>
    </row>
    <row r="617" ht="15.75" customHeight="1">
      <c r="E617" s="210"/>
    </row>
    <row r="618" ht="15.75" customHeight="1">
      <c r="E618" s="210"/>
    </row>
    <row r="619" ht="15.75" customHeight="1">
      <c r="E619" s="210"/>
    </row>
    <row r="620" ht="15.75" customHeight="1">
      <c r="E620" s="210"/>
    </row>
    <row r="621" ht="15.75" customHeight="1">
      <c r="E621" s="210"/>
    </row>
    <row r="622" ht="15.75" customHeight="1">
      <c r="E622" s="210"/>
    </row>
    <row r="623" ht="15.75" customHeight="1">
      <c r="E623" s="210"/>
    </row>
    <row r="624" ht="15.75" customHeight="1">
      <c r="E624" s="210"/>
    </row>
    <row r="625" ht="15.75" customHeight="1">
      <c r="E625" s="210"/>
    </row>
    <row r="626" ht="15.75" customHeight="1">
      <c r="E626" s="210"/>
    </row>
    <row r="627" ht="15.75" customHeight="1">
      <c r="E627" s="210"/>
    </row>
    <row r="628" ht="15.75" customHeight="1">
      <c r="E628" s="210"/>
    </row>
    <row r="629" ht="15.75" customHeight="1">
      <c r="E629" s="210"/>
    </row>
    <row r="630" ht="15.75" customHeight="1">
      <c r="E630" s="210"/>
    </row>
    <row r="631" ht="15.75" customHeight="1">
      <c r="E631" s="210"/>
    </row>
    <row r="632" ht="15.75" customHeight="1">
      <c r="E632" s="210"/>
    </row>
    <row r="633" ht="15.75" customHeight="1">
      <c r="E633" s="210"/>
    </row>
    <row r="634" ht="15.75" customHeight="1">
      <c r="E634" s="210"/>
    </row>
    <row r="635" ht="15.75" customHeight="1">
      <c r="E635" s="210"/>
    </row>
    <row r="636" ht="15.75" customHeight="1">
      <c r="E636" s="210"/>
    </row>
    <row r="637" ht="15.75" customHeight="1">
      <c r="E637" s="210"/>
    </row>
    <row r="638" ht="15.75" customHeight="1">
      <c r="E638" s="210"/>
    </row>
    <row r="639" ht="15.75" customHeight="1">
      <c r="E639" s="210"/>
    </row>
    <row r="640" ht="15.75" customHeight="1">
      <c r="E640" s="210"/>
    </row>
    <row r="641" ht="15.75" customHeight="1">
      <c r="E641" s="210"/>
    </row>
    <row r="642" ht="15.75" customHeight="1">
      <c r="E642" s="210"/>
    </row>
    <row r="643" ht="15.75" customHeight="1">
      <c r="E643" s="210"/>
    </row>
    <row r="644" ht="15.75" customHeight="1">
      <c r="E644" s="210"/>
    </row>
    <row r="645" ht="15.75" customHeight="1">
      <c r="E645" s="210"/>
    </row>
    <row r="646" ht="15.75" customHeight="1">
      <c r="E646" s="210"/>
    </row>
    <row r="647" ht="15.75" customHeight="1">
      <c r="E647" s="210"/>
    </row>
    <row r="648" ht="15.75" customHeight="1">
      <c r="E648" s="210"/>
    </row>
    <row r="649" ht="15.75" customHeight="1">
      <c r="E649" s="210"/>
    </row>
    <row r="650" ht="15.75" customHeight="1">
      <c r="E650" s="210"/>
    </row>
    <row r="651" ht="15.75" customHeight="1">
      <c r="E651" s="210"/>
    </row>
    <row r="652" ht="15.75" customHeight="1">
      <c r="E652" s="210"/>
    </row>
    <row r="653" ht="15.75" customHeight="1">
      <c r="E653" s="210"/>
    </row>
    <row r="654" ht="15.75" customHeight="1">
      <c r="E654" s="210"/>
    </row>
    <row r="655" ht="15.75" customHeight="1">
      <c r="E655" s="210"/>
    </row>
    <row r="656" ht="15.75" customHeight="1">
      <c r="E656" s="210"/>
    </row>
    <row r="657" ht="15.75" customHeight="1">
      <c r="E657" s="210"/>
    </row>
    <row r="658" ht="15.75" customHeight="1">
      <c r="E658" s="210"/>
    </row>
    <row r="659" ht="15.75" customHeight="1">
      <c r="E659" s="210"/>
    </row>
    <row r="660" ht="15.75" customHeight="1">
      <c r="E660" s="210"/>
    </row>
    <row r="661" ht="15.75" customHeight="1">
      <c r="E661" s="210"/>
    </row>
    <row r="662" ht="15.75" customHeight="1">
      <c r="E662" s="210"/>
    </row>
    <row r="663" ht="15.75" customHeight="1">
      <c r="E663" s="210"/>
    </row>
    <row r="664" ht="15.75" customHeight="1">
      <c r="E664" s="210"/>
    </row>
    <row r="665" ht="15.75" customHeight="1">
      <c r="E665" s="210"/>
    </row>
    <row r="666" ht="15.75" customHeight="1">
      <c r="E666" s="210"/>
    </row>
    <row r="667" ht="15.75" customHeight="1">
      <c r="E667" s="210"/>
    </row>
    <row r="668" ht="15.75" customHeight="1">
      <c r="E668" s="210"/>
    </row>
    <row r="669" ht="15.75" customHeight="1">
      <c r="E669" s="210"/>
    </row>
    <row r="670" ht="15.75" customHeight="1">
      <c r="E670" s="210"/>
    </row>
    <row r="671" ht="15.75" customHeight="1">
      <c r="E671" s="210"/>
    </row>
    <row r="672" ht="15.75" customHeight="1">
      <c r="E672" s="210"/>
    </row>
    <row r="673" ht="15.75" customHeight="1">
      <c r="E673" s="210"/>
    </row>
    <row r="674" ht="15.75" customHeight="1">
      <c r="E674" s="210"/>
    </row>
    <row r="675" ht="15.75" customHeight="1">
      <c r="E675" s="210"/>
    </row>
    <row r="676" ht="15.75" customHeight="1">
      <c r="E676" s="210"/>
    </row>
    <row r="677" ht="15.75" customHeight="1">
      <c r="E677" s="210"/>
    </row>
    <row r="678" ht="15.75" customHeight="1">
      <c r="E678" s="210"/>
    </row>
    <row r="679" ht="15.75" customHeight="1">
      <c r="E679" s="210"/>
    </row>
    <row r="680" ht="15.75" customHeight="1">
      <c r="E680" s="210"/>
    </row>
    <row r="681" ht="15.75" customHeight="1">
      <c r="E681" s="210"/>
    </row>
    <row r="682" ht="15.75" customHeight="1">
      <c r="E682" s="210"/>
    </row>
    <row r="683" ht="15.75" customHeight="1">
      <c r="E683" s="210"/>
    </row>
    <row r="684" ht="15.75" customHeight="1">
      <c r="E684" s="210"/>
    </row>
    <row r="685" ht="15.75" customHeight="1">
      <c r="E685" s="210"/>
    </row>
    <row r="686" ht="15.75" customHeight="1">
      <c r="E686" s="210"/>
    </row>
    <row r="687" ht="15.75" customHeight="1">
      <c r="E687" s="210"/>
    </row>
    <row r="688" ht="15.75" customHeight="1">
      <c r="E688" s="210"/>
    </row>
    <row r="689" ht="15.75" customHeight="1">
      <c r="E689" s="210"/>
    </row>
    <row r="690" ht="15.75" customHeight="1">
      <c r="E690" s="210"/>
    </row>
    <row r="691" ht="15.75" customHeight="1">
      <c r="E691" s="210"/>
    </row>
    <row r="692" ht="15.75" customHeight="1">
      <c r="E692" s="210"/>
    </row>
    <row r="693" ht="15.75" customHeight="1">
      <c r="E693" s="210"/>
    </row>
    <row r="694" ht="15.75" customHeight="1">
      <c r="E694" s="210"/>
    </row>
    <row r="695" ht="15.75" customHeight="1">
      <c r="E695" s="210"/>
    </row>
    <row r="696" ht="15.75" customHeight="1">
      <c r="E696" s="210"/>
    </row>
    <row r="697" ht="15.75" customHeight="1">
      <c r="E697" s="210"/>
    </row>
    <row r="698" ht="15.75" customHeight="1">
      <c r="E698" s="210"/>
    </row>
    <row r="699" ht="15.75" customHeight="1">
      <c r="E699" s="210"/>
    </row>
    <row r="700" ht="15.75" customHeight="1">
      <c r="E700" s="210"/>
    </row>
    <row r="701" ht="15.75" customHeight="1">
      <c r="E701" s="210"/>
    </row>
    <row r="702" ht="15.75" customHeight="1">
      <c r="E702" s="210"/>
    </row>
    <row r="703" ht="15.75" customHeight="1">
      <c r="E703" s="210"/>
    </row>
    <row r="704" ht="15.75" customHeight="1">
      <c r="E704" s="210"/>
    </row>
    <row r="705" ht="15.75" customHeight="1">
      <c r="E705" s="210"/>
    </row>
    <row r="706" ht="15.75" customHeight="1">
      <c r="E706" s="210"/>
    </row>
    <row r="707" ht="15.75" customHeight="1">
      <c r="E707" s="210"/>
    </row>
    <row r="708" ht="15.75" customHeight="1">
      <c r="E708" s="210"/>
    </row>
    <row r="709" ht="15.75" customHeight="1">
      <c r="E709" s="210"/>
    </row>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8.71"/>
  </cols>
  <sheetData>
    <row r="1">
      <c r="A1" s="201" t="s">
        <v>5382</v>
      </c>
      <c r="B1" s="201" t="s">
        <v>39</v>
      </c>
      <c r="C1" s="201" t="s">
        <v>43</v>
      </c>
      <c r="D1" s="201" t="s">
        <v>44</v>
      </c>
      <c r="E1" s="201" t="s">
        <v>45</v>
      </c>
      <c r="F1" s="201" t="s">
        <v>46</v>
      </c>
      <c r="G1" s="201" t="s">
        <v>47</v>
      </c>
      <c r="H1" s="201" t="s">
        <v>48</v>
      </c>
      <c r="I1" s="201" t="s">
        <v>49</v>
      </c>
      <c r="J1" s="201" t="s">
        <v>50</v>
      </c>
      <c r="K1" s="201" t="s">
        <v>51</v>
      </c>
      <c r="L1" s="201" t="s">
        <v>52</v>
      </c>
      <c r="M1" s="201" t="s">
        <v>5799</v>
      </c>
    </row>
    <row r="2">
      <c r="A2" s="205" t="s">
        <v>13</v>
      </c>
      <c r="B2" s="205" t="s">
        <v>5383</v>
      </c>
      <c r="C2" s="205" t="s">
        <v>5800</v>
      </c>
      <c r="D2" s="205" t="s">
        <v>98</v>
      </c>
      <c r="E2" s="280">
        <v>5.0</v>
      </c>
      <c r="F2" s="280">
        <v>1.0</v>
      </c>
      <c r="G2" s="280">
        <v>2.0</v>
      </c>
      <c r="H2" s="280">
        <v>2.0</v>
      </c>
      <c r="I2" s="280">
        <v>3.0</v>
      </c>
      <c r="J2" s="280">
        <v>0.0</v>
      </c>
      <c r="K2" s="280">
        <v>0.0</v>
      </c>
      <c r="L2" s="280">
        <v>260.0</v>
      </c>
      <c r="M2" s="205"/>
    </row>
    <row r="3">
      <c r="A3" s="205" t="s">
        <v>13</v>
      </c>
      <c r="B3" s="205" t="s">
        <v>5384</v>
      </c>
      <c r="C3" s="205" t="s">
        <v>5801</v>
      </c>
      <c r="D3" s="205" t="s">
        <v>98</v>
      </c>
      <c r="E3" s="280">
        <v>8.0</v>
      </c>
      <c r="F3" s="280">
        <v>1.0</v>
      </c>
      <c r="G3" s="280">
        <v>1.0</v>
      </c>
      <c r="H3" s="280">
        <v>6.0</v>
      </c>
      <c r="I3" s="280">
        <v>2.0</v>
      </c>
      <c r="J3" s="280">
        <v>1.0</v>
      </c>
      <c r="K3" s="280">
        <v>0.0</v>
      </c>
      <c r="L3" s="280">
        <v>241.0</v>
      </c>
      <c r="M3" s="205"/>
    </row>
    <row r="4">
      <c r="A4" s="205" t="s">
        <v>13</v>
      </c>
      <c r="B4" s="205" t="s">
        <v>5385</v>
      </c>
      <c r="C4" s="205" t="s">
        <v>5801</v>
      </c>
      <c r="D4" s="205" t="s">
        <v>98</v>
      </c>
      <c r="E4" s="280">
        <v>38.0</v>
      </c>
      <c r="F4" s="280">
        <v>8.0</v>
      </c>
      <c r="G4" s="280">
        <v>4.0</v>
      </c>
      <c r="H4" s="280">
        <v>14.0</v>
      </c>
      <c r="I4" s="280">
        <v>18.0</v>
      </c>
      <c r="J4" s="280">
        <v>2.0</v>
      </c>
      <c r="K4" s="280">
        <v>0.0</v>
      </c>
      <c r="L4" s="280">
        <v>2194.0</v>
      </c>
      <c r="M4" s="205"/>
    </row>
    <row r="5">
      <c r="A5" s="205" t="s">
        <v>13</v>
      </c>
      <c r="B5" s="205" t="s">
        <v>5386</v>
      </c>
      <c r="C5" s="205" t="s">
        <v>5802</v>
      </c>
      <c r="D5" s="205" t="s">
        <v>98</v>
      </c>
      <c r="E5" s="280">
        <v>37.0</v>
      </c>
      <c r="F5" s="280">
        <v>17.0</v>
      </c>
      <c r="G5" s="280">
        <v>4.0</v>
      </c>
      <c r="H5" s="280">
        <v>1.0</v>
      </c>
      <c r="I5" s="280">
        <v>13.0</v>
      </c>
      <c r="J5" s="280">
        <v>9.0</v>
      </c>
      <c r="K5" s="280">
        <v>0.0</v>
      </c>
      <c r="L5" s="280">
        <v>3097.0</v>
      </c>
      <c r="M5" s="205"/>
    </row>
    <row r="6">
      <c r="A6" s="205" t="s">
        <v>13</v>
      </c>
      <c r="B6" s="205" t="s">
        <v>5387</v>
      </c>
      <c r="C6" s="205" t="s">
        <v>5803</v>
      </c>
      <c r="D6" s="205" t="s">
        <v>5804</v>
      </c>
      <c r="E6" s="280">
        <v>22.0</v>
      </c>
      <c r="F6" s="280">
        <v>6.0</v>
      </c>
      <c r="G6" s="280">
        <v>1.0</v>
      </c>
      <c r="H6" s="280">
        <v>10.0</v>
      </c>
      <c r="I6" s="280">
        <v>5.0</v>
      </c>
      <c r="J6" s="280">
        <v>0.0</v>
      </c>
      <c r="K6" s="280">
        <v>0.0</v>
      </c>
      <c r="L6" s="280">
        <v>1034.0</v>
      </c>
      <c r="M6" s="205"/>
    </row>
    <row r="7">
      <c r="A7" s="205" t="s">
        <v>13</v>
      </c>
      <c r="B7" s="205" t="s">
        <v>5388</v>
      </c>
      <c r="C7" s="205" t="s">
        <v>5803</v>
      </c>
      <c r="D7" s="205" t="s">
        <v>5804</v>
      </c>
      <c r="E7" s="280">
        <v>34.0</v>
      </c>
      <c r="F7" s="280">
        <v>15.0</v>
      </c>
      <c r="G7" s="280">
        <v>3.0</v>
      </c>
      <c r="H7" s="280">
        <v>9.0</v>
      </c>
      <c r="I7" s="280">
        <v>16.0</v>
      </c>
      <c r="J7" s="280">
        <v>2.0</v>
      </c>
      <c r="K7" s="280">
        <v>0.0</v>
      </c>
      <c r="L7" s="280">
        <v>2222.0</v>
      </c>
      <c r="M7" s="205"/>
    </row>
    <row r="8">
      <c r="A8" s="205" t="s">
        <v>13</v>
      </c>
      <c r="B8" s="205" t="s">
        <v>5391</v>
      </c>
      <c r="C8" s="205" t="s">
        <v>5805</v>
      </c>
      <c r="D8" s="205" t="s">
        <v>5806</v>
      </c>
      <c r="E8" s="280">
        <v>37.0</v>
      </c>
      <c r="F8" s="280">
        <v>25.0</v>
      </c>
      <c r="G8" s="280">
        <v>3.0</v>
      </c>
      <c r="H8" s="280">
        <v>0.0</v>
      </c>
      <c r="I8" s="280">
        <v>12.0</v>
      </c>
      <c r="J8" s="280">
        <v>3.0</v>
      </c>
      <c r="K8" s="280">
        <v>0.0</v>
      </c>
      <c r="L8" s="280">
        <v>3150.0</v>
      </c>
      <c r="M8" s="205"/>
    </row>
    <row r="9">
      <c r="A9" s="205" t="s">
        <v>13</v>
      </c>
      <c r="B9" s="205" t="s">
        <v>5392</v>
      </c>
      <c r="C9" s="205" t="s">
        <v>5803</v>
      </c>
      <c r="D9" s="205" t="s">
        <v>5807</v>
      </c>
      <c r="E9" s="280">
        <v>31.0</v>
      </c>
      <c r="F9" s="280">
        <v>5.0</v>
      </c>
      <c r="G9" s="280">
        <v>1.0</v>
      </c>
      <c r="H9" s="280">
        <v>16.0</v>
      </c>
      <c r="I9" s="280">
        <v>6.0</v>
      </c>
      <c r="J9" s="280">
        <v>0.0</v>
      </c>
      <c r="K9" s="280">
        <v>0.0</v>
      </c>
      <c r="L9" s="280">
        <v>1720.0</v>
      </c>
      <c r="M9" s="205"/>
    </row>
    <row r="10">
      <c r="A10" s="205" t="s">
        <v>13</v>
      </c>
      <c r="B10" s="205" t="s">
        <v>5389</v>
      </c>
      <c r="C10" s="205" t="s">
        <v>5805</v>
      </c>
      <c r="D10" s="205" t="s">
        <v>5808</v>
      </c>
      <c r="E10" s="280">
        <v>41.0</v>
      </c>
      <c r="F10" s="280">
        <v>23.0</v>
      </c>
      <c r="G10" s="280">
        <v>4.0</v>
      </c>
      <c r="H10" s="280">
        <v>1.0</v>
      </c>
      <c r="I10" s="280">
        <v>12.0</v>
      </c>
      <c r="J10" s="280">
        <v>3.0</v>
      </c>
      <c r="K10" s="280">
        <v>0.0</v>
      </c>
      <c r="L10" s="280">
        <v>3425.0</v>
      </c>
      <c r="M10" s="205"/>
    </row>
    <row r="11">
      <c r="A11" s="205" t="s">
        <v>13</v>
      </c>
      <c r="B11" s="205" t="s">
        <v>5390</v>
      </c>
      <c r="C11" s="205" t="s">
        <v>5803</v>
      </c>
      <c r="D11" s="205" t="s">
        <v>5804</v>
      </c>
      <c r="E11" s="280">
        <v>2.0</v>
      </c>
      <c r="F11" s="280">
        <v>0.0</v>
      </c>
      <c r="G11" s="280">
        <v>0.0</v>
      </c>
      <c r="H11" s="280">
        <v>2.0</v>
      </c>
      <c r="I11" s="280">
        <v>0.0</v>
      </c>
      <c r="J11" s="280">
        <v>0.0</v>
      </c>
      <c r="K11" s="280">
        <v>0.0</v>
      </c>
      <c r="L11" s="280">
        <v>53.0</v>
      </c>
      <c r="M11" s="205"/>
    </row>
    <row r="12">
      <c r="A12" s="205" t="s">
        <v>385</v>
      </c>
      <c r="B12" s="205" t="s">
        <v>5383</v>
      </c>
      <c r="C12" s="205" t="s">
        <v>5801</v>
      </c>
      <c r="D12" s="205" t="s">
        <v>95</v>
      </c>
      <c r="E12" s="280">
        <v>5.0</v>
      </c>
      <c r="F12" s="280">
        <v>0.0</v>
      </c>
      <c r="G12" s="280">
        <v>0.0</v>
      </c>
      <c r="H12" s="280">
        <v>0.0</v>
      </c>
      <c r="I12" s="280">
        <v>0.0</v>
      </c>
      <c r="J12" s="280">
        <v>0.0</v>
      </c>
      <c r="K12" s="280">
        <v>0.0</v>
      </c>
      <c r="L12" s="280">
        <v>450.0</v>
      </c>
      <c r="M12" s="205"/>
    </row>
    <row r="13">
      <c r="A13" s="205" t="s">
        <v>385</v>
      </c>
      <c r="B13" s="205" t="s">
        <v>5384</v>
      </c>
      <c r="C13" s="205" t="s">
        <v>5801</v>
      </c>
      <c r="D13" s="205" t="s">
        <v>95</v>
      </c>
      <c r="E13" s="280">
        <v>29.0</v>
      </c>
      <c r="F13" s="280">
        <v>3.0</v>
      </c>
      <c r="G13" s="280">
        <v>1.0</v>
      </c>
      <c r="H13" s="280">
        <v>3.0</v>
      </c>
      <c r="I13" s="280">
        <v>1.0</v>
      </c>
      <c r="J13" s="280">
        <v>1.0</v>
      </c>
      <c r="K13" s="280">
        <v>0.0</v>
      </c>
      <c r="L13" s="280">
        <v>2386.0</v>
      </c>
      <c r="M13" s="205"/>
    </row>
    <row r="14">
      <c r="A14" s="205" t="s">
        <v>385</v>
      </c>
      <c r="B14" s="205" t="s">
        <v>5385</v>
      </c>
      <c r="C14" s="205" t="s">
        <v>5801</v>
      </c>
      <c r="D14" s="205" t="s">
        <v>95</v>
      </c>
      <c r="E14" s="280">
        <v>31.0</v>
      </c>
      <c r="F14" s="280">
        <v>0.0</v>
      </c>
      <c r="G14" s="280">
        <v>1.0</v>
      </c>
      <c r="H14" s="280">
        <v>6.0</v>
      </c>
      <c r="I14" s="280">
        <v>1.0</v>
      </c>
      <c r="J14" s="280">
        <v>4.0</v>
      </c>
      <c r="K14" s="280">
        <v>0.0</v>
      </c>
      <c r="L14" s="280">
        <v>2420.0</v>
      </c>
      <c r="M14" s="205"/>
    </row>
    <row r="15">
      <c r="A15" s="205" t="s">
        <v>385</v>
      </c>
      <c r="B15" s="205" t="s">
        <v>5386</v>
      </c>
      <c r="C15" s="205" t="s">
        <v>5801</v>
      </c>
      <c r="D15" s="205" t="s">
        <v>113</v>
      </c>
      <c r="E15" s="280">
        <v>30.0</v>
      </c>
      <c r="F15" s="280">
        <v>4.0</v>
      </c>
      <c r="G15" s="280">
        <v>1.0</v>
      </c>
      <c r="H15" s="280">
        <v>1.0</v>
      </c>
      <c r="I15" s="280">
        <v>1.0</v>
      </c>
      <c r="J15" s="280">
        <v>2.0</v>
      </c>
      <c r="K15" s="280">
        <v>1.0</v>
      </c>
      <c r="L15" s="280">
        <v>2537.0</v>
      </c>
      <c r="M15" s="205"/>
    </row>
    <row r="16">
      <c r="A16" s="205" t="s">
        <v>385</v>
      </c>
      <c r="B16" s="205" t="s">
        <v>5387</v>
      </c>
      <c r="C16" s="205" t="s">
        <v>5801</v>
      </c>
      <c r="D16" s="205" t="s">
        <v>113</v>
      </c>
      <c r="E16" s="280">
        <v>32.0</v>
      </c>
      <c r="F16" s="280">
        <v>0.0</v>
      </c>
      <c r="G16" s="280">
        <v>1.0</v>
      </c>
      <c r="H16" s="280">
        <v>0.0</v>
      </c>
      <c r="I16" s="280">
        <v>1.0</v>
      </c>
      <c r="J16" s="280">
        <v>7.0</v>
      </c>
      <c r="K16" s="280">
        <v>0.0</v>
      </c>
      <c r="L16" s="280">
        <v>2815.0</v>
      </c>
      <c r="M16" s="205"/>
    </row>
    <row r="17">
      <c r="A17" s="205" t="s">
        <v>385</v>
      </c>
      <c r="B17" s="205" t="s">
        <v>5388</v>
      </c>
      <c r="C17" s="205" t="s">
        <v>5801</v>
      </c>
      <c r="D17" s="205" t="s">
        <v>113</v>
      </c>
      <c r="E17" s="280">
        <v>36.0</v>
      </c>
      <c r="F17" s="280">
        <v>2.0</v>
      </c>
      <c r="G17" s="280">
        <v>2.0</v>
      </c>
      <c r="H17" s="280">
        <v>0.0</v>
      </c>
      <c r="I17" s="280">
        <v>4.0</v>
      </c>
      <c r="J17" s="280">
        <v>4.0</v>
      </c>
      <c r="K17" s="280">
        <v>0.0</v>
      </c>
      <c r="L17" s="280">
        <v>3166.0</v>
      </c>
      <c r="M17" s="205"/>
    </row>
    <row r="18">
      <c r="A18" s="205" t="s">
        <v>385</v>
      </c>
      <c r="B18" s="205" t="s">
        <v>5391</v>
      </c>
      <c r="C18" s="205" t="s">
        <v>5801</v>
      </c>
      <c r="D18" s="205" t="s">
        <v>113</v>
      </c>
      <c r="E18" s="280">
        <v>37.0</v>
      </c>
      <c r="F18" s="280">
        <v>3.0</v>
      </c>
      <c r="G18" s="280">
        <v>0.0</v>
      </c>
      <c r="H18" s="280">
        <v>0.0</v>
      </c>
      <c r="I18" s="280">
        <v>0.0</v>
      </c>
      <c r="J18" s="280">
        <v>3.0</v>
      </c>
      <c r="K18" s="280">
        <v>0.0</v>
      </c>
      <c r="L18" s="280">
        <v>3310.0</v>
      </c>
      <c r="M18" s="205"/>
    </row>
    <row r="19">
      <c r="A19" s="205" t="s">
        <v>385</v>
      </c>
      <c r="B19" s="205" t="s">
        <v>5392</v>
      </c>
      <c r="C19" s="205" t="s">
        <v>5801</v>
      </c>
      <c r="D19" s="205" t="s">
        <v>1142</v>
      </c>
      <c r="E19" s="280">
        <v>38.0</v>
      </c>
      <c r="F19" s="280">
        <v>0.0</v>
      </c>
      <c r="G19" s="280">
        <v>1.0</v>
      </c>
      <c r="H19" s="280">
        <v>0.0</v>
      </c>
      <c r="I19" s="280">
        <v>0.0</v>
      </c>
      <c r="J19" s="280">
        <v>3.0</v>
      </c>
      <c r="K19" s="280">
        <v>0.0</v>
      </c>
      <c r="L19" s="280">
        <v>3420.0</v>
      </c>
      <c r="M19" s="205"/>
    </row>
    <row r="20">
      <c r="A20" s="205" t="s">
        <v>385</v>
      </c>
      <c r="B20" s="205" t="s">
        <v>5389</v>
      </c>
      <c r="C20" s="205" t="s">
        <v>5801</v>
      </c>
      <c r="D20" s="205" t="s">
        <v>1142</v>
      </c>
      <c r="E20" s="280">
        <v>38.0</v>
      </c>
      <c r="F20" s="280">
        <v>4.0</v>
      </c>
      <c r="G20" s="280">
        <v>0.0</v>
      </c>
      <c r="H20" s="280">
        <v>0.0</v>
      </c>
      <c r="I20" s="280">
        <v>0.0</v>
      </c>
      <c r="J20" s="280">
        <v>2.0</v>
      </c>
      <c r="K20" s="280">
        <v>0.0</v>
      </c>
      <c r="L20" s="280">
        <v>3420.0</v>
      </c>
      <c r="M20" s="205"/>
    </row>
    <row r="21" ht="15.75" customHeight="1">
      <c r="A21" s="205" t="s">
        <v>385</v>
      </c>
      <c r="B21" s="205" t="s">
        <v>5390</v>
      </c>
      <c r="C21" s="205" t="s">
        <v>5801</v>
      </c>
      <c r="D21" s="205" t="s">
        <v>1142</v>
      </c>
      <c r="E21" s="280">
        <v>36.0</v>
      </c>
      <c r="F21" s="280">
        <v>4.0</v>
      </c>
      <c r="G21" s="280">
        <v>0.0</v>
      </c>
      <c r="H21" s="280">
        <v>0.0</v>
      </c>
      <c r="I21" s="280">
        <v>0.0</v>
      </c>
      <c r="J21" s="280">
        <v>3.0</v>
      </c>
      <c r="K21" s="280">
        <v>0.0</v>
      </c>
      <c r="L21" s="280">
        <v>3240.0</v>
      </c>
      <c r="M21" s="205"/>
    </row>
    <row r="22" ht="15.75" customHeight="1">
      <c r="A22" s="205" t="s">
        <v>794</v>
      </c>
      <c r="B22" s="205" t="s">
        <v>5383</v>
      </c>
      <c r="C22" s="205" t="s">
        <v>5801</v>
      </c>
      <c r="D22" s="205" t="s">
        <v>110</v>
      </c>
      <c r="E22" s="280">
        <v>4.0</v>
      </c>
      <c r="F22" s="280">
        <v>0.0</v>
      </c>
      <c r="G22" s="280">
        <v>1.0</v>
      </c>
      <c r="H22" s="280">
        <v>4.0</v>
      </c>
      <c r="I22" s="280">
        <v>0.0</v>
      </c>
      <c r="J22" s="280">
        <v>0.0</v>
      </c>
      <c r="K22" s="280">
        <v>0.0</v>
      </c>
      <c r="L22" s="280">
        <v>63.0</v>
      </c>
      <c r="M22" s="205"/>
    </row>
    <row r="23" ht="15.75" customHeight="1">
      <c r="A23" s="205" t="s">
        <v>794</v>
      </c>
      <c r="B23" s="205" t="s">
        <v>5384</v>
      </c>
      <c r="C23" s="205" t="s">
        <v>5801</v>
      </c>
      <c r="D23" s="205" t="s">
        <v>110</v>
      </c>
      <c r="E23" s="280">
        <v>24.0</v>
      </c>
      <c r="F23" s="280">
        <v>1.0</v>
      </c>
      <c r="G23" s="280">
        <v>2.0</v>
      </c>
      <c r="H23" s="280">
        <v>7.0</v>
      </c>
      <c r="I23" s="280">
        <v>11.0</v>
      </c>
      <c r="J23" s="280">
        <v>3.0</v>
      </c>
      <c r="K23" s="280">
        <v>0.0</v>
      </c>
      <c r="L23" s="280">
        <v>1411.0</v>
      </c>
      <c r="M23" s="205"/>
    </row>
    <row r="24" ht="15.75" customHeight="1">
      <c r="A24" s="205" t="s">
        <v>794</v>
      </c>
      <c r="B24" s="205" t="s">
        <v>5385</v>
      </c>
      <c r="C24" s="205" t="s">
        <v>5801</v>
      </c>
      <c r="D24" s="205" t="s">
        <v>110</v>
      </c>
      <c r="E24" s="280">
        <v>6.0</v>
      </c>
      <c r="F24" s="280">
        <v>0.0</v>
      </c>
      <c r="G24" s="280">
        <v>0.0</v>
      </c>
      <c r="H24" s="280">
        <v>5.0</v>
      </c>
      <c r="I24" s="280">
        <v>1.0</v>
      </c>
      <c r="J24" s="280">
        <v>1.0</v>
      </c>
      <c r="K24" s="280">
        <v>0.0</v>
      </c>
      <c r="L24" s="280">
        <v>140.0</v>
      </c>
      <c r="M24" s="205"/>
    </row>
    <row r="25" ht="15.75" customHeight="1">
      <c r="A25" s="205" t="s">
        <v>794</v>
      </c>
      <c r="B25" s="205" t="s">
        <v>5386</v>
      </c>
      <c r="C25" s="205" t="s">
        <v>5809</v>
      </c>
      <c r="D25" s="205" t="s">
        <v>5810</v>
      </c>
      <c r="E25" s="280">
        <v>36.0</v>
      </c>
      <c r="F25" s="280">
        <v>1.0</v>
      </c>
      <c r="G25" s="280">
        <v>8.0</v>
      </c>
      <c r="H25" s="280">
        <v>11.0</v>
      </c>
      <c r="I25" s="280">
        <v>15.0</v>
      </c>
      <c r="J25" s="280">
        <v>5.0</v>
      </c>
      <c r="K25" s="280">
        <v>0.0</v>
      </c>
      <c r="L25" s="280">
        <v>2263.0</v>
      </c>
      <c r="M25" s="205"/>
    </row>
    <row r="26" ht="15.75" customHeight="1">
      <c r="A26" s="205" t="s">
        <v>794</v>
      </c>
      <c r="B26" s="205" t="s">
        <v>5387</v>
      </c>
      <c r="C26" s="205" t="s">
        <v>5809</v>
      </c>
      <c r="D26" s="205" t="s">
        <v>5810</v>
      </c>
      <c r="E26" s="280">
        <v>35.0</v>
      </c>
      <c r="F26" s="280">
        <v>2.0</v>
      </c>
      <c r="G26" s="280">
        <v>5.0</v>
      </c>
      <c r="H26" s="280">
        <v>10.0</v>
      </c>
      <c r="I26" s="280">
        <v>9.0</v>
      </c>
      <c r="J26" s="280">
        <v>6.0</v>
      </c>
      <c r="K26" s="280">
        <v>0.0</v>
      </c>
      <c r="L26" s="280">
        <v>2417.0</v>
      </c>
      <c r="M26" s="205"/>
    </row>
    <row r="27" ht="15.75" customHeight="1">
      <c r="A27" s="205" t="s">
        <v>794</v>
      </c>
      <c r="B27" s="205" t="s">
        <v>5388</v>
      </c>
      <c r="C27" s="205" t="s">
        <v>5809</v>
      </c>
      <c r="D27" s="205" t="s">
        <v>5810</v>
      </c>
      <c r="E27" s="280">
        <v>21.0</v>
      </c>
      <c r="F27" s="280">
        <v>3.0</v>
      </c>
      <c r="G27" s="280">
        <v>3.0</v>
      </c>
      <c r="H27" s="280">
        <v>10.0</v>
      </c>
      <c r="I27" s="280">
        <v>8.0</v>
      </c>
      <c r="J27" s="280">
        <v>3.0</v>
      </c>
      <c r="K27" s="280">
        <v>0.0</v>
      </c>
      <c r="L27" s="280">
        <v>1018.0</v>
      </c>
      <c r="M27" s="205"/>
    </row>
    <row r="28" ht="15.75" customHeight="1">
      <c r="A28" s="205" t="s">
        <v>794</v>
      </c>
      <c r="B28" s="205" t="s">
        <v>5391</v>
      </c>
      <c r="C28" s="205" t="s">
        <v>5809</v>
      </c>
      <c r="D28" s="205" t="s">
        <v>5810</v>
      </c>
      <c r="E28" s="280">
        <v>7.0</v>
      </c>
      <c r="F28" s="280">
        <v>0.0</v>
      </c>
      <c r="G28" s="280">
        <v>0.0</v>
      </c>
      <c r="H28" s="280">
        <v>5.0</v>
      </c>
      <c r="I28" s="280">
        <v>2.0</v>
      </c>
      <c r="J28" s="280">
        <v>1.0</v>
      </c>
      <c r="K28" s="280">
        <v>0.0</v>
      </c>
      <c r="L28" s="280">
        <v>214.0</v>
      </c>
      <c r="M28" s="205"/>
    </row>
    <row r="29" ht="15.75" customHeight="1">
      <c r="A29" s="205" t="s">
        <v>794</v>
      </c>
      <c r="B29" s="205" t="s">
        <v>5392</v>
      </c>
      <c r="C29" s="205" t="s">
        <v>5809</v>
      </c>
      <c r="D29" s="205" t="s">
        <v>5811</v>
      </c>
      <c r="E29" s="280">
        <v>1.0</v>
      </c>
      <c r="F29" s="280">
        <v>0.0</v>
      </c>
      <c r="G29" s="280">
        <v>0.0</v>
      </c>
      <c r="H29" s="280">
        <v>1.0</v>
      </c>
      <c r="I29" s="280">
        <v>0.0</v>
      </c>
      <c r="J29" s="280">
        <v>0.0</v>
      </c>
      <c r="K29" s="280">
        <v>0.0</v>
      </c>
      <c r="L29" s="280">
        <v>7.0</v>
      </c>
      <c r="M29" s="205"/>
    </row>
    <row r="30" ht="15.75" customHeight="1">
      <c r="A30" s="205" t="s">
        <v>795</v>
      </c>
      <c r="B30" s="205" t="s">
        <v>5383</v>
      </c>
      <c r="C30" s="205" t="s">
        <v>5801</v>
      </c>
      <c r="D30" s="205" t="s">
        <v>249</v>
      </c>
      <c r="E30" s="280">
        <v>4.0</v>
      </c>
      <c r="F30" s="280">
        <v>0.0</v>
      </c>
      <c r="G30" s="280">
        <v>1.0</v>
      </c>
      <c r="H30" s="280">
        <v>3.0</v>
      </c>
      <c r="I30" s="280">
        <v>0.0</v>
      </c>
      <c r="J30" s="280">
        <v>0.0</v>
      </c>
      <c r="K30" s="280">
        <v>0.0</v>
      </c>
      <c r="L30" s="280">
        <v>183.0</v>
      </c>
      <c r="M30" s="205"/>
    </row>
    <row r="31" ht="15.75" customHeight="1">
      <c r="A31" s="205" t="s">
        <v>795</v>
      </c>
      <c r="B31" s="205" t="s">
        <v>5384</v>
      </c>
      <c r="C31" s="205" t="s">
        <v>5801</v>
      </c>
      <c r="D31" s="205" t="s">
        <v>116</v>
      </c>
      <c r="E31" s="280">
        <v>10.0</v>
      </c>
      <c r="F31" s="280">
        <v>0.0</v>
      </c>
      <c r="G31" s="280">
        <v>1.0</v>
      </c>
      <c r="H31" s="280">
        <v>10.0</v>
      </c>
      <c r="I31" s="280">
        <v>0.0</v>
      </c>
      <c r="J31" s="280">
        <v>0.0</v>
      </c>
      <c r="K31" s="280">
        <v>0.0</v>
      </c>
      <c r="L31" s="280">
        <v>102.0</v>
      </c>
      <c r="M31" s="205"/>
    </row>
    <row r="32" ht="15.75" customHeight="1">
      <c r="A32" s="205" t="s">
        <v>795</v>
      </c>
      <c r="B32" s="205" t="s">
        <v>5385</v>
      </c>
      <c r="C32" s="205" t="s">
        <v>5801</v>
      </c>
      <c r="D32" s="205" t="s">
        <v>143</v>
      </c>
      <c r="E32" s="280">
        <v>9.0</v>
      </c>
      <c r="F32" s="280">
        <v>0.0</v>
      </c>
      <c r="G32" s="280">
        <v>0.0</v>
      </c>
      <c r="H32" s="280">
        <v>6.0</v>
      </c>
      <c r="I32" s="280">
        <v>3.0</v>
      </c>
      <c r="J32" s="280">
        <v>1.0</v>
      </c>
      <c r="K32" s="280">
        <v>0.0</v>
      </c>
      <c r="L32" s="280">
        <v>262.0</v>
      </c>
      <c r="M32" s="205"/>
    </row>
    <row r="33" ht="15.75" customHeight="1">
      <c r="A33" s="205" t="s">
        <v>795</v>
      </c>
      <c r="B33" s="205" t="s">
        <v>5388</v>
      </c>
      <c r="C33" s="205" t="s">
        <v>5801</v>
      </c>
      <c r="D33" s="205" t="s">
        <v>5812</v>
      </c>
      <c r="E33" s="280">
        <v>2.0</v>
      </c>
      <c r="F33" s="280">
        <v>0.0</v>
      </c>
      <c r="G33" s="280">
        <v>0.0</v>
      </c>
      <c r="H33" s="280">
        <v>2.0</v>
      </c>
      <c r="I33" s="280">
        <v>0.0</v>
      </c>
      <c r="J33" s="280">
        <v>0.0</v>
      </c>
      <c r="K33" s="280">
        <v>0.0</v>
      </c>
      <c r="L33" s="280">
        <v>3.0</v>
      </c>
      <c r="M33" s="205"/>
    </row>
    <row r="34" ht="15.75" customHeight="1">
      <c r="A34" s="205" t="s">
        <v>795</v>
      </c>
      <c r="B34" s="205" t="s">
        <v>5391</v>
      </c>
      <c r="C34" s="205" t="s">
        <v>5801</v>
      </c>
      <c r="D34" s="205" t="s">
        <v>5812</v>
      </c>
      <c r="E34" s="280">
        <v>0.0</v>
      </c>
      <c r="F34" s="280">
        <v>0.0</v>
      </c>
      <c r="G34" s="280">
        <v>0.0</v>
      </c>
      <c r="H34" s="280">
        <v>0.0</v>
      </c>
      <c r="I34" s="280">
        <v>0.0</v>
      </c>
      <c r="J34" s="280">
        <v>0.0</v>
      </c>
      <c r="K34" s="280">
        <v>0.0</v>
      </c>
      <c r="L34" s="280">
        <v>0.0</v>
      </c>
      <c r="M34" s="205"/>
    </row>
    <row r="35" ht="15.75" customHeight="1">
      <c r="A35" s="205" t="s">
        <v>795</v>
      </c>
      <c r="B35" s="205" t="s">
        <v>5392</v>
      </c>
      <c r="C35" s="205" t="s">
        <v>5801</v>
      </c>
      <c r="D35" s="205" t="s">
        <v>5812</v>
      </c>
      <c r="E35" s="280">
        <v>0.0</v>
      </c>
      <c r="F35" s="280">
        <v>0.0</v>
      </c>
      <c r="G35" s="280">
        <v>0.0</v>
      </c>
      <c r="H35" s="280">
        <v>0.0</v>
      </c>
      <c r="I35" s="280">
        <v>0.0</v>
      </c>
      <c r="J35" s="280">
        <v>0.0</v>
      </c>
      <c r="K35" s="280">
        <v>0.0</v>
      </c>
      <c r="L35" s="280">
        <v>0.0</v>
      </c>
      <c r="M35" s="205"/>
    </row>
    <row r="36" ht="15.75" customHeight="1">
      <c r="A36" s="205" t="s">
        <v>643</v>
      </c>
      <c r="B36" s="205" t="s">
        <v>5383</v>
      </c>
      <c r="C36" s="205" t="s">
        <v>5801</v>
      </c>
      <c r="D36" s="205" t="s">
        <v>162</v>
      </c>
      <c r="E36" s="280">
        <v>6.0</v>
      </c>
      <c r="F36" s="280">
        <v>0.0</v>
      </c>
      <c r="G36" s="280">
        <v>0.0</v>
      </c>
      <c r="H36" s="280">
        <v>2.0</v>
      </c>
      <c r="I36" s="280">
        <v>3.0</v>
      </c>
      <c r="J36" s="280">
        <v>0.0</v>
      </c>
      <c r="K36" s="280">
        <v>0.0</v>
      </c>
      <c r="L36" s="280">
        <v>333.0</v>
      </c>
      <c r="M36" s="205"/>
    </row>
    <row r="37" ht="15.75" customHeight="1">
      <c r="A37" s="205" t="s">
        <v>643</v>
      </c>
      <c r="B37" s="205" t="s">
        <v>5384</v>
      </c>
      <c r="C37" s="205" t="s">
        <v>5801</v>
      </c>
      <c r="D37" s="205" t="s">
        <v>162</v>
      </c>
      <c r="E37" s="280">
        <v>36.0</v>
      </c>
      <c r="F37" s="280">
        <v>0.0</v>
      </c>
      <c r="G37" s="280">
        <v>1.0</v>
      </c>
      <c r="H37" s="280">
        <v>10.0</v>
      </c>
      <c r="I37" s="280">
        <v>13.0</v>
      </c>
      <c r="J37" s="280">
        <v>8.0</v>
      </c>
      <c r="K37" s="280">
        <v>0.0</v>
      </c>
      <c r="L37" s="280">
        <v>2233.0</v>
      </c>
      <c r="M37" s="205"/>
    </row>
    <row r="38" ht="15.75" customHeight="1">
      <c r="A38" s="205" t="s">
        <v>643</v>
      </c>
      <c r="B38" s="205" t="s">
        <v>5385</v>
      </c>
      <c r="C38" s="205" t="s">
        <v>5801</v>
      </c>
      <c r="D38" s="205" t="s">
        <v>162</v>
      </c>
      <c r="E38" s="280">
        <v>32.0</v>
      </c>
      <c r="F38" s="280">
        <v>1.0</v>
      </c>
      <c r="G38" s="280">
        <v>1.0</v>
      </c>
      <c r="H38" s="280">
        <v>14.0</v>
      </c>
      <c r="I38" s="280">
        <v>13.0</v>
      </c>
      <c r="J38" s="280">
        <v>4.0</v>
      </c>
      <c r="K38" s="280">
        <v>0.0</v>
      </c>
      <c r="L38" s="280">
        <v>1540.0</v>
      </c>
      <c r="M38" s="205"/>
    </row>
    <row r="39" ht="15.75" customHeight="1">
      <c r="A39" s="205" t="s">
        <v>643</v>
      </c>
      <c r="B39" s="205" t="s">
        <v>5386</v>
      </c>
      <c r="C39" s="205" t="s">
        <v>5813</v>
      </c>
      <c r="D39" s="205" t="s">
        <v>162</v>
      </c>
      <c r="E39" s="280">
        <v>27.0</v>
      </c>
      <c r="F39" s="280">
        <v>2.0</v>
      </c>
      <c r="G39" s="280">
        <v>4.0</v>
      </c>
      <c r="H39" s="280">
        <v>10.0</v>
      </c>
      <c r="I39" s="280">
        <v>10.0</v>
      </c>
      <c r="J39" s="280">
        <v>5.0</v>
      </c>
      <c r="K39" s="280">
        <v>0.0</v>
      </c>
      <c r="L39" s="280">
        <v>1507.0</v>
      </c>
      <c r="M39" s="205"/>
    </row>
    <row r="40" ht="15.75" customHeight="1">
      <c r="A40" s="205" t="s">
        <v>643</v>
      </c>
      <c r="B40" s="205" t="s">
        <v>5387</v>
      </c>
      <c r="C40" s="205" t="s">
        <v>5814</v>
      </c>
      <c r="D40" s="205" t="s">
        <v>5815</v>
      </c>
      <c r="E40" s="280">
        <v>27.0</v>
      </c>
      <c r="F40" s="280">
        <v>2.0</v>
      </c>
      <c r="G40" s="280">
        <v>3.0</v>
      </c>
      <c r="H40" s="280">
        <v>3.0</v>
      </c>
      <c r="I40" s="280">
        <v>11.0</v>
      </c>
      <c r="J40" s="280">
        <v>8.0</v>
      </c>
      <c r="K40" s="280">
        <v>0.0</v>
      </c>
      <c r="L40" s="280">
        <v>2039.0</v>
      </c>
      <c r="M40" s="205"/>
    </row>
    <row r="41" ht="15.75" customHeight="1">
      <c r="A41" s="205" t="s">
        <v>643</v>
      </c>
      <c r="B41" s="205" t="s">
        <v>5388</v>
      </c>
      <c r="C41" s="205" t="s">
        <v>5814</v>
      </c>
      <c r="D41" s="205" t="s">
        <v>5815</v>
      </c>
      <c r="E41" s="280">
        <v>32.0</v>
      </c>
      <c r="F41" s="280">
        <v>3.0</v>
      </c>
      <c r="G41" s="280">
        <v>7.0</v>
      </c>
      <c r="H41" s="280">
        <v>2.0</v>
      </c>
      <c r="I41" s="280">
        <v>9.0</v>
      </c>
      <c r="J41" s="280">
        <v>6.0</v>
      </c>
      <c r="K41" s="280">
        <v>0.0</v>
      </c>
      <c r="L41" s="280">
        <v>2609.0</v>
      </c>
      <c r="M41" s="205"/>
    </row>
    <row r="42" ht="15.75" customHeight="1">
      <c r="A42" s="205" t="s">
        <v>643</v>
      </c>
      <c r="B42" s="205" t="s">
        <v>5391</v>
      </c>
      <c r="C42" s="205" t="s">
        <v>5814</v>
      </c>
      <c r="D42" s="205" t="s">
        <v>5815</v>
      </c>
      <c r="E42" s="280">
        <v>26.0</v>
      </c>
      <c r="F42" s="280">
        <v>4.0</v>
      </c>
      <c r="G42" s="280">
        <v>7.0</v>
      </c>
      <c r="H42" s="280">
        <v>7.0</v>
      </c>
      <c r="I42" s="280">
        <v>6.0</v>
      </c>
      <c r="J42" s="280">
        <v>6.0</v>
      </c>
      <c r="K42" s="280">
        <v>0.0</v>
      </c>
      <c r="L42" s="280">
        <v>1711.0</v>
      </c>
      <c r="M42" s="205"/>
    </row>
    <row r="43" ht="15.75" customHeight="1">
      <c r="A43" s="205" t="s">
        <v>643</v>
      </c>
      <c r="B43" s="205" t="s">
        <v>5392</v>
      </c>
      <c r="C43" s="205" t="s">
        <v>5814</v>
      </c>
      <c r="D43" s="205" t="s">
        <v>5815</v>
      </c>
      <c r="E43" s="280">
        <v>19.0</v>
      </c>
      <c r="F43" s="280">
        <v>0.0</v>
      </c>
      <c r="G43" s="280">
        <v>2.0</v>
      </c>
      <c r="H43" s="280">
        <v>9.0</v>
      </c>
      <c r="I43" s="280">
        <v>5.0</v>
      </c>
      <c r="J43" s="280">
        <v>4.0</v>
      </c>
      <c r="K43" s="280">
        <v>0.0</v>
      </c>
      <c r="L43" s="280">
        <v>899.0</v>
      </c>
      <c r="M43" s="205"/>
    </row>
    <row r="44" ht="15.75" customHeight="1">
      <c r="A44" s="205" t="s">
        <v>643</v>
      </c>
      <c r="B44" s="205" t="s">
        <v>5389</v>
      </c>
      <c r="C44" s="205" t="s">
        <v>5814</v>
      </c>
      <c r="D44" s="205" t="s">
        <v>5815</v>
      </c>
      <c r="E44" s="280">
        <v>14.0</v>
      </c>
      <c r="F44" s="280">
        <v>1.0</v>
      </c>
      <c r="G44" s="280">
        <v>0.0</v>
      </c>
      <c r="H44" s="280">
        <v>6.0</v>
      </c>
      <c r="I44" s="280">
        <v>2.0</v>
      </c>
      <c r="J44" s="280">
        <v>3.0</v>
      </c>
      <c r="K44" s="280">
        <v>0.0</v>
      </c>
      <c r="L44" s="280">
        <v>813.0</v>
      </c>
      <c r="M44" s="205"/>
    </row>
    <row r="45" ht="15.75" customHeight="1">
      <c r="A45" s="205" t="s">
        <v>796</v>
      </c>
      <c r="B45" s="205" t="s">
        <v>5384</v>
      </c>
      <c r="C45" s="205" t="s">
        <v>5801</v>
      </c>
      <c r="D45" s="205" t="s">
        <v>256</v>
      </c>
      <c r="E45" s="280">
        <v>19.0</v>
      </c>
      <c r="F45" s="280">
        <v>0.0</v>
      </c>
      <c r="G45" s="280">
        <v>0.0</v>
      </c>
      <c r="H45" s="280">
        <v>11.0</v>
      </c>
      <c r="I45" s="280">
        <v>7.0</v>
      </c>
      <c r="J45" s="280">
        <v>5.0</v>
      </c>
      <c r="K45" s="280">
        <v>0.0</v>
      </c>
      <c r="L45" s="280">
        <v>700.0</v>
      </c>
      <c r="M45" s="205"/>
    </row>
    <row r="46" ht="15.75" customHeight="1">
      <c r="A46" s="205" t="s">
        <v>796</v>
      </c>
      <c r="B46" s="205" t="s">
        <v>5385</v>
      </c>
      <c r="C46" s="205" t="s">
        <v>5801</v>
      </c>
      <c r="D46" s="205" t="s">
        <v>259</v>
      </c>
      <c r="E46" s="280">
        <v>24.0</v>
      </c>
      <c r="F46" s="280">
        <v>1.0</v>
      </c>
      <c r="G46" s="280">
        <v>1.0</v>
      </c>
      <c r="H46" s="280">
        <v>8.0</v>
      </c>
      <c r="I46" s="280">
        <v>13.0</v>
      </c>
      <c r="J46" s="280">
        <v>7.0</v>
      </c>
      <c r="K46" s="280">
        <v>1.0</v>
      </c>
      <c r="L46" s="280">
        <v>1360.0</v>
      </c>
      <c r="M46" s="205"/>
    </row>
    <row r="47" ht="15.75" customHeight="1">
      <c r="A47" s="205" t="s">
        <v>796</v>
      </c>
      <c r="B47" s="205" t="s">
        <v>5386</v>
      </c>
      <c r="C47" s="205" t="s">
        <v>5801</v>
      </c>
      <c r="D47" s="205" t="s">
        <v>113</v>
      </c>
      <c r="E47" s="280">
        <v>10.0</v>
      </c>
      <c r="F47" s="280">
        <v>0.0</v>
      </c>
      <c r="G47" s="280">
        <v>0.0</v>
      </c>
      <c r="H47" s="280">
        <v>6.0</v>
      </c>
      <c r="I47" s="280">
        <v>4.0</v>
      </c>
      <c r="J47" s="280">
        <v>1.0</v>
      </c>
      <c r="K47" s="280">
        <v>0.0</v>
      </c>
      <c r="L47" s="280">
        <v>312.0</v>
      </c>
      <c r="M47" s="205"/>
    </row>
    <row r="48" ht="15.75" customHeight="1">
      <c r="A48" s="205" t="s">
        <v>796</v>
      </c>
      <c r="B48" s="205" t="s">
        <v>5387</v>
      </c>
      <c r="C48" s="205" t="s">
        <v>5801</v>
      </c>
      <c r="D48" s="205" t="s">
        <v>113</v>
      </c>
      <c r="E48" s="280">
        <v>32.0</v>
      </c>
      <c r="F48" s="280">
        <v>0.0</v>
      </c>
      <c r="G48" s="280">
        <v>1.0</v>
      </c>
      <c r="H48" s="280">
        <v>26.0</v>
      </c>
      <c r="I48" s="280">
        <v>5.0</v>
      </c>
      <c r="J48" s="280">
        <v>9.0</v>
      </c>
      <c r="K48" s="280">
        <v>0.0</v>
      </c>
      <c r="L48" s="280">
        <v>1035.0</v>
      </c>
      <c r="M48" s="205"/>
    </row>
    <row r="49" ht="15.75" customHeight="1">
      <c r="A49" s="205" t="s">
        <v>796</v>
      </c>
      <c r="B49" s="205" t="s">
        <v>5388</v>
      </c>
      <c r="C49" s="205" t="s">
        <v>5816</v>
      </c>
      <c r="D49" s="205" t="s">
        <v>5817</v>
      </c>
      <c r="E49" s="280">
        <v>31.0</v>
      </c>
      <c r="F49" s="280">
        <v>2.0</v>
      </c>
      <c r="G49" s="280">
        <v>3.0</v>
      </c>
      <c r="H49" s="280">
        <v>3.0</v>
      </c>
      <c r="I49" s="280">
        <v>12.0</v>
      </c>
      <c r="J49" s="280">
        <v>7.0</v>
      </c>
      <c r="K49" s="280">
        <v>0.0</v>
      </c>
      <c r="L49" s="280">
        <v>2340.0</v>
      </c>
      <c r="M49" s="205"/>
    </row>
    <row r="50" ht="15.75" customHeight="1">
      <c r="A50" s="205" t="s">
        <v>796</v>
      </c>
      <c r="B50" s="205" t="s">
        <v>5391</v>
      </c>
      <c r="C50" s="205" t="s">
        <v>5816</v>
      </c>
      <c r="D50" s="205" t="s">
        <v>5818</v>
      </c>
      <c r="E50" s="280">
        <v>22.0</v>
      </c>
      <c r="F50" s="280">
        <v>0.0</v>
      </c>
      <c r="G50" s="280">
        <v>2.0</v>
      </c>
      <c r="H50" s="280">
        <v>3.0</v>
      </c>
      <c r="I50" s="280">
        <v>6.0</v>
      </c>
      <c r="J50" s="280">
        <v>6.0</v>
      </c>
      <c r="K50" s="280">
        <v>0.0</v>
      </c>
      <c r="L50" s="280">
        <v>1620.0</v>
      </c>
      <c r="M50" s="205"/>
    </row>
    <row r="51" ht="15.75" customHeight="1">
      <c r="A51" s="205" t="s">
        <v>796</v>
      </c>
      <c r="B51" s="205" t="s">
        <v>5392</v>
      </c>
      <c r="C51" s="205" t="s">
        <v>5816</v>
      </c>
      <c r="D51" s="205" t="s">
        <v>5818</v>
      </c>
      <c r="E51" s="280">
        <v>5.0</v>
      </c>
      <c r="F51" s="280">
        <v>0.0</v>
      </c>
      <c r="G51" s="280">
        <v>0.0</v>
      </c>
      <c r="H51" s="280">
        <v>1.0</v>
      </c>
      <c r="I51" s="280">
        <v>2.0</v>
      </c>
      <c r="J51" s="280">
        <v>0.0</v>
      </c>
      <c r="K51" s="280">
        <v>0.0</v>
      </c>
      <c r="L51" s="280">
        <v>376.0</v>
      </c>
      <c r="M51" s="205"/>
    </row>
    <row r="52" ht="15.75" customHeight="1">
      <c r="A52" s="205" t="s">
        <v>796</v>
      </c>
      <c r="B52" s="205" t="s">
        <v>5389</v>
      </c>
      <c r="C52" s="205" t="s">
        <v>5809</v>
      </c>
      <c r="D52" s="205" t="s">
        <v>5819</v>
      </c>
      <c r="E52" s="280">
        <v>2.0</v>
      </c>
      <c r="F52" s="280">
        <v>0.0</v>
      </c>
      <c r="G52" s="280">
        <v>0.0</v>
      </c>
      <c r="H52" s="280">
        <v>2.0</v>
      </c>
      <c r="I52" s="280">
        <v>0.0</v>
      </c>
      <c r="J52" s="280">
        <v>1.0</v>
      </c>
      <c r="K52" s="280">
        <v>0.0</v>
      </c>
      <c r="L52" s="280">
        <v>71.0</v>
      </c>
      <c r="M52" s="205"/>
    </row>
    <row r="53" ht="15.75" customHeight="1">
      <c r="A53" s="205" t="s">
        <v>796</v>
      </c>
      <c r="B53" s="205" t="s">
        <v>5390</v>
      </c>
      <c r="C53" s="205" t="s">
        <v>5809</v>
      </c>
      <c r="D53" s="205" t="s">
        <v>5819</v>
      </c>
      <c r="E53" s="280">
        <v>33.0</v>
      </c>
      <c r="F53" s="280">
        <v>1.0</v>
      </c>
      <c r="G53" s="280">
        <v>4.0</v>
      </c>
      <c r="H53" s="280">
        <v>4.0</v>
      </c>
      <c r="I53" s="280">
        <v>5.0</v>
      </c>
      <c r="J53" s="280">
        <v>12.0</v>
      </c>
      <c r="K53" s="280">
        <v>0.0</v>
      </c>
      <c r="L53" s="280">
        <v>2566.0</v>
      </c>
      <c r="M53" s="205"/>
    </row>
    <row r="54" ht="15.75" customHeight="1">
      <c r="A54" s="205" t="s">
        <v>539</v>
      </c>
      <c r="B54" s="205" t="s">
        <v>5383</v>
      </c>
      <c r="C54" s="205" t="s">
        <v>5801</v>
      </c>
      <c r="D54" s="205" t="s">
        <v>95</v>
      </c>
      <c r="E54" s="280">
        <v>3.0</v>
      </c>
      <c r="F54" s="280">
        <v>0.0</v>
      </c>
      <c r="G54" s="280">
        <v>0.0</v>
      </c>
      <c r="H54" s="280">
        <v>3.0</v>
      </c>
      <c r="I54" s="280">
        <v>0.0</v>
      </c>
      <c r="J54" s="280">
        <v>0.0</v>
      </c>
      <c r="K54" s="280">
        <v>0.0</v>
      </c>
      <c r="L54" s="280">
        <v>37.0</v>
      </c>
      <c r="M54" s="205"/>
    </row>
    <row r="55" ht="15.75" customHeight="1">
      <c r="A55" s="205" t="s">
        <v>539</v>
      </c>
      <c r="B55" s="205" t="s">
        <v>5384</v>
      </c>
      <c r="C55" s="205" t="s">
        <v>5801</v>
      </c>
      <c r="D55" s="205" t="s">
        <v>95</v>
      </c>
      <c r="E55" s="280">
        <v>27.0</v>
      </c>
      <c r="F55" s="280">
        <v>5.0</v>
      </c>
      <c r="G55" s="280">
        <v>3.0</v>
      </c>
      <c r="H55" s="280">
        <v>22.0</v>
      </c>
      <c r="I55" s="280">
        <v>3.0</v>
      </c>
      <c r="J55" s="280">
        <v>0.0</v>
      </c>
      <c r="K55" s="280">
        <v>0.0</v>
      </c>
      <c r="L55" s="280">
        <v>781.0</v>
      </c>
      <c r="M55" s="205"/>
    </row>
    <row r="56" ht="15.75" customHeight="1">
      <c r="A56" s="205" t="s">
        <v>539</v>
      </c>
      <c r="B56" s="205" t="s">
        <v>5385</v>
      </c>
      <c r="C56" s="205" t="s">
        <v>5801</v>
      </c>
      <c r="D56" s="205" t="s">
        <v>162</v>
      </c>
      <c r="E56" s="280">
        <v>21.0</v>
      </c>
      <c r="F56" s="280">
        <v>10.0</v>
      </c>
      <c r="G56" s="280">
        <v>1.0</v>
      </c>
      <c r="H56" s="280">
        <v>3.0</v>
      </c>
      <c r="I56" s="280">
        <v>9.0</v>
      </c>
      <c r="J56" s="280">
        <v>5.0</v>
      </c>
      <c r="K56" s="280">
        <v>0.0</v>
      </c>
      <c r="L56" s="280">
        <v>1536.0</v>
      </c>
      <c r="M56" s="205"/>
    </row>
    <row r="57" ht="15.75" customHeight="1">
      <c r="A57" s="205" t="s">
        <v>539</v>
      </c>
      <c r="B57" s="205" t="s">
        <v>5386</v>
      </c>
      <c r="C57" s="205" t="s">
        <v>5813</v>
      </c>
      <c r="D57" s="205" t="s">
        <v>162</v>
      </c>
      <c r="E57" s="280">
        <v>37.0</v>
      </c>
      <c r="F57" s="280">
        <v>17.0</v>
      </c>
      <c r="G57" s="280">
        <v>1.0</v>
      </c>
      <c r="H57" s="280">
        <v>1.0</v>
      </c>
      <c r="I57" s="280">
        <v>16.0</v>
      </c>
      <c r="J57" s="280">
        <v>8.0</v>
      </c>
      <c r="K57" s="280">
        <v>0.0</v>
      </c>
      <c r="L57" s="280">
        <v>3006.0</v>
      </c>
      <c r="M57" s="205"/>
    </row>
    <row r="58" ht="15.75" customHeight="1">
      <c r="A58" s="205" t="s">
        <v>539</v>
      </c>
      <c r="B58" s="205" t="s">
        <v>5387</v>
      </c>
      <c r="C58" s="205" t="s">
        <v>5814</v>
      </c>
      <c r="D58" s="205" t="s">
        <v>5820</v>
      </c>
      <c r="E58" s="280">
        <v>13.0</v>
      </c>
      <c r="F58" s="280">
        <v>7.0</v>
      </c>
      <c r="G58" s="280">
        <v>1.0</v>
      </c>
      <c r="H58" s="280">
        <v>2.0</v>
      </c>
      <c r="I58" s="280">
        <v>9.0</v>
      </c>
      <c r="J58" s="280">
        <v>1.0</v>
      </c>
      <c r="K58" s="280">
        <v>0.0</v>
      </c>
      <c r="L58" s="280">
        <v>929.0</v>
      </c>
      <c r="M58" s="205"/>
    </row>
    <row r="59" ht="15.75" customHeight="1">
      <c r="A59" s="205" t="s">
        <v>539</v>
      </c>
      <c r="B59" s="205" t="s">
        <v>5388</v>
      </c>
      <c r="C59" s="205" t="s">
        <v>5814</v>
      </c>
      <c r="D59" s="205" t="s">
        <v>5820</v>
      </c>
      <c r="E59" s="280">
        <v>11.0</v>
      </c>
      <c r="F59" s="280">
        <v>9.0</v>
      </c>
      <c r="G59" s="280">
        <v>3.0</v>
      </c>
      <c r="H59" s="280">
        <v>4.0</v>
      </c>
      <c r="I59" s="280">
        <v>2.0</v>
      </c>
      <c r="J59" s="280">
        <v>1.0</v>
      </c>
      <c r="K59" s="280">
        <v>0.0</v>
      </c>
      <c r="L59" s="280">
        <v>726.0</v>
      </c>
      <c r="M59" s="205"/>
    </row>
    <row r="60" ht="15.75" customHeight="1">
      <c r="A60" s="205" t="s">
        <v>539</v>
      </c>
      <c r="B60" s="205" t="s">
        <v>5391</v>
      </c>
      <c r="C60" s="205" t="s">
        <v>5803</v>
      </c>
      <c r="D60" s="205" t="s">
        <v>5821</v>
      </c>
      <c r="E60" s="280">
        <v>28.0</v>
      </c>
      <c r="F60" s="280">
        <v>10.0</v>
      </c>
      <c r="G60" s="280">
        <v>4.0</v>
      </c>
      <c r="H60" s="280">
        <v>4.0</v>
      </c>
      <c r="I60" s="280">
        <v>15.0</v>
      </c>
      <c r="J60" s="280">
        <v>3.0</v>
      </c>
      <c r="K60" s="280">
        <v>0.0</v>
      </c>
      <c r="L60" s="280">
        <v>2001.0</v>
      </c>
      <c r="M60" s="205"/>
    </row>
    <row r="61" ht="15.75" customHeight="1">
      <c r="A61" s="205" t="s">
        <v>539</v>
      </c>
      <c r="B61" s="205" t="s">
        <v>5392</v>
      </c>
      <c r="C61" s="205" t="s">
        <v>5803</v>
      </c>
      <c r="D61" s="205" t="s">
        <v>5821</v>
      </c>
      <c r="E61" s="280">
        <v>31.0</v>
      </c>
      <c r="F61" s="280">
        <v>11.0</v>
      </c>
      <c r="G61" s="280">
        <v>6.0</v>
      </c>
      <c r="H61" s="280">
        <v>3.0</v>
      </c>
      <c r="I61" s="280">
        <v>13.0</v>
      </c>
      <c r="J61" s="280">
        <v>5.0</v>
      </c>
      <c r="K61" s="280">
        <v>1.0</v>
      </c>
      <c r="L61" s="280">
        <v>2322.0</v>
      </c>
      <c r="M61" s="205"/>
    </row>
    <row r="62" ht="15.75" customHeight="1">
      <c r="A62" s="205" t="s">
        <v>539</v>
      </c>
      <c r="B62" s="205" t="s">
        <v>5389</v>
      </c>
      <c r="C62" s="205" t="s">
        <v>5803</v>
      </c>
      <c r="D62" s="205" t="s">
        <v>5822</v>
      </c>
      <c r="E62" s="280">
        <v>32.0</v>
      </c>
      <c r="F62" s="280">
        <v>6.0</v>
      </c>
      <c r="G62" s="280">
        <v>5.0</v>
      </c>
      <c r="H62" s="280">
        <v>0.0</v>
      </c>
      <c r="I62" s="280">
        <v>11.0</v>
      </c>
      <c r="J62" s="280">
        <v>9.0</v>
      </c>
      <c r="K62" s="280">
        <v>1.0</v>
      </c>
      <c r="L62" s="280">
        <v>2725.0</v>
      </c>
      <c r="M62" s="205"/>
    </row>
    <row r="63" ht="15.75" customHeight="1">
      <c r="A63" s="205" t="s">
        <v>539</v>
      </c>
      <c r="B63" s="205" t="s">
        <v>5390</v>
      </c>
      <c r="C63" s="205" t="s">
        <v>5803</v>
      </c>
      <c r="D63" s="205" t="s">
        <v>5822</v>
      </c>
      <c r="E63" s="280">
        <v>34.0</v>
      </c>
      <c r="F63" s="280">
        <v>11.0</v>
      </c>
      <c r="G63" s="280">
        <v>6.0</v>
      </c>
      <c r="H63" s="280">
        <v>1.0</v>
      </c>
      <c r="I63" s="280">
        <v>14.0</v>
      </c>
      <c r="J63" s="280">
        <v>2.0</v>
      </c>
      <c r="K63" s="280">
        <v>0.0</v>
      </c>
      <c r="L63" s="280">
        <v>2819.0</v>
      </c>
      <c r="M63" s="205"/>
    </row>
    <row r="64" ht="15.75" customHeight="1">
      <c r="A64" s="205" t="s">
        <v>798</v>
      </c>
      <c r="B64" s="205" t="s">
        <v>5383</v>
      </c>
      <c r="C64" s="205" t="s">
        <v>5801</v>
      </c>
      <c r="D64" s="205" t="s">
        <v>95</v>
      </c>
      <c r="E64" s="280">
        <v>5.0</v>
      </c>
      <c r="F64" s="280">
        <v>0.0</v>
      </c>
      <c r="G64" s="280">
        <v>0.0</v>
      </c>
      <c r="H64" s="280">
        <v>4.0</v>
      </c>
      <c r="I64" s="280">
        <v>1.0</v>
      </c>
      <c r="J64" s="280">
        <v>2.0</v>
      </c>
      <c r="K64" s="280">
        <v>0.0</v>
      </c>
      <c r="L64" s="280">
        <v>142.0</v>
      </c>
      <c r="M64" s="205"/>
    </row>
    <row r="65" ht="15.75" customHeight="1">
      <c r="A65" s="205" t="s">
        <v>798</v>
      </c>
      <c r="B65" s="205" t="s">
        <v>5384</v>
      </c>
      <c r="C65" s="205" t="s">
        <v>5801</v>
      </c>
      <c r="D65" s="205" t="s">
        <v>95</v>
      </c>
      <c r="E65" s="280">
        <v>23.0</v>
      </c>
      <c r="F65" s="280">
        <v>1.0</v>
      </c>
      <c r="G65" s="280">
        <v>2.0</v>
      </c>
      <c r="H65" s="280">
        <v>17.0</v>
      </c>
      <c r="I65" s="280">
        <v>2.0</v>
      </c>
      <c r="J65" s="280">
        <v>1.0</v>
      </c>
      <c r="K65" s="280">
        <v>0.0</v>
      </c>
      <c r="L65" s="280">
        <v>772.0</v>
      </c>
      <c r="M65" s="205"/>
    </row>
    <row r="66" ht="15.75" customHeight="1">
      <c r="A66" s="205" t="s">
        <v>798</v>
      </c>
      <c r="B66" s="205" t="s">
        <v>5385</v>
      </c>
      <c r="C66" s="205" t="s">
        <v>5801</v>
      </c>
      <c r="D66" s="205" t="s">
        <v>95</v>
      </c>
      <c r="E66" s="280">
        <v>20.0</v>
      </c>
      <c r="F66" s="280">
        <v>0.0</v>
      </c>
      <c r="G66" s="280">
        <v>0.0</v>
      </c>
      <c r="H66" s="280">
        <v>15.0</v>
      </c>
      <c r="I66" s="280">
        <v>4.0</v>
      </c>
      <c r="J66" s="280">
        <v>2.0</v>
      </c>
      <c r="K66" s="280">
        <v>0.0</v>
      </c>
      <c r="L66" s="280">
        <v>580.0</v>
      </c>
      <c r="M66" s="205"/>
    </row>
    <row r="67" ht="15.75" customHeight="1">
      <c r="A67" s="205" t="s">
        <v>798</v>
      </c>
      <c r="B67" s="205" t="s">
        <v>5386</v>
      </c>
      <c r="C67" s="205" t="s">
        <v>5801</v>
      </c>
      <c r="D67" s="205" t="s">
        <v>259</v>
      </c>
      <c r="E67" s="280">
        <v>23.0</v>
      </c>
      <c r="F67" s="280">
        <v>1.0</v>
      </c>
      <c r="G67" s="280">
        <v>1.0</v>
      </c>
      <c r="H67" s="280">
        <v>9.0</v>
      </c>
      <c r="I67" s="280">
        <v>2.0</v>
      </c>
      <c r="J67" s="280">
        <v>2.0</v>
      </c>
      <c r="K67" s="280">
        <v>0.0</v>
      </c>
      <c r="L67" s="280">
        <v>1346.0</v>
      </c>
      <c r="M67" s="205"/>
    </row>
    <row r="68" ht="15.75" customHeight="1">
      <c r="A68" s="205" t="s">
        <v>798</v>
      </c>
      <c r="B68" s="205" t="s">
        <v>5387</v>
      </c>
      <c r="C68" s="205" t="s">
        <v>5816</v>
      </c>
      <c r="D68" s="205" t="s">
        <v>5823</v>
      </c>
      <c r="E68" s="280">
        <v>0.0</v>
      </c>
      <c r="F68" s="280">
        <v>0.0</v>
      </c>
      <c r="G68" s="280">
        <v>0.0</v>
      </c>
      <c r="H68" s="280">
        <v>0.0</v>
      </c>
      <c r="I68" s="280">
        <v>0.0</v>
      </c>
      <c r="J68" s="280">
        <v>0.0</v>
      </c>
      <c r="K68" s="280">
        <v>0.0</v>
      </c>
      <c r="L68" s="280">
        <v>0.0</v>
      </c>
      <c r="M68" s="205"/>
    </row>
    <row r="69" ht="15.75" customHeight="1">
      <c r="A69" s="205" t="s">
        <v>766</v>
      </c>
      <c r="B69" s="205" t="s">
        <v>5383</v>
      </c>
      <c r="C69" s="205" t="s">
        <v>5801</v>
      </c>
      <c r="D69" s="205" t="s">
        <v>249</v>
      </c>
      <c r="E69" s="280">
        <v>6.0</v>
      </c>
      <c r="F69" s="280">
        <v>0.0</v>
      </c>
      <c r="G69" s="280">
        <v>0.0</v>
      </c>
      <c r="H69" s="280">
        <v>1.0</v>
      </c>
      <c r="I69" s="280">
        <v>2.0</v>
      </c>
      <c r="J69" s="280">
        <v>0.0</v>
      </c>
      <c r="K69" s="280">
        <v>0.0</v>
      </c>
      <c r="L69" s="280">
        <v>437.0</v>
      </c>
      <c r="M69" s="205"/>
    </row>
    <row r="70" ht="15.75" customHeight="1">
      <c r="A70" s="205" t="s">
        <v>766</v>
      </c>
      <c r="B70" s="205" t="s">
        <v>5384</v>
      </c>
      <c r="C70" s="205" t="s">
        <v>5801</v>
      </c>
      <c r="D70" s="205" t="s">
        <v>249</v>
      </c>
      <c r="E70" s="280">
        <v>32.0</v>
      </c>
      <c r="F70" s="280">
        <v>1.0</v>
      </c>
      <c r="G70" s="280">
        <v>1.0</v>
      </c>
      <c r="H70" s="280">
        <v>4.0</v>
      </c>
      <c r="I70" s="280">
        <v>16.0</v>
      </c>
      <c r="J70" s="280">
        <v>5.0</v>
      </c>
      <c r="K70" s="280">
        <v>0.0</v>
      </c>
      <c r="L70" s="280">
        <v>2431.0</v>
      </c>
      <c r="M70" s="205"/>
    </row>
    <row r="71" ht="15.75" customHeight="1">
      <c r="A71" s="205" t="s">
        <v>766</v>
      </c>
      <c r="B71" s="205" t="s">
        <v>5385</v>
      </c>
      <c r="C71" s="205" t="s">
        <v>5801</v>
      </c>
      <c r="D71" s="205" t="s">
        <v>5824</v>
      </c>
      <c r="E71" s="280">
        <v>37.0</v>
      </c>
      <c r="F71" s="280">
        <v>2.0</v>
      </c>
      <c r="G71" s="280">
        <v>5.0</v>
      </c>
      <c r="H71" s="280">
        <v>2.0</v>
      </c>
      <c r="I71" s="280">
        <v>7.0</v>
      </c>
      <c r="J71" s="280">
        <v>3.0</v>
      </c>
      <c r="K71" s="280">
        <v>0.0</v>
      </c>
      <c r="L71" s="280">
        <v>3065.0</v>
      </c>
      <c r="M71" s="205"/>
    </row>
    <row r="72" ht="15.75" customHeight="1">
      <c r="A72" s="205" t="s">
        <v>766</v>
      </c>
      <c r="B72" s="205" t="s">
        <v>5386</v>
      </c>
      <c r="C72" s="205" t="s">
        <v>5801</v>
      </c>
      <c r="D72" s="205" t="s">
        <v>5824</v>
      </c>
      <c r="E72" s="280">
        <v>36.0</v>
      </c>
      <c r="F72" s="280">
        <v>1.0</v>
      </c>
      <c r="G72" s="280">
        <v>1.0</v>
      </c>
      <c r="H72" s="280">
        <v>11.0</v>
      </c>
      <c r="I72" s="280">
        <v>10.0</v>
      </c>
      <c r="J72" s="280">
        <v>0.0</v>
      </c>
      <c r="K72" s="280">
        <v>0.0</v>
      </c>
      <c r="L72" s="280">
        <v>2396.0</v>
      </c>
      <c r="M72" s="205"/>
    </row>
    <row r="73" ht="15.75" customHeight="1">
      <c r="A73" s="205" t="s">
        <v>766</v>
      </c>
      <c r="B73" s="205" t="s">
        <v>5387</v>
      </c>
      <c r="C73" s="205" t="s">
        <v>5801</v>
      </c>
      <c r="D73" s="205" t="s">
        <v>5824</v>
      </c>
      <c r="E73" s="280">
        <v>37.0</v>
      </c>
      <c r="F73" s="280">
        <v>1.0</v>
      </c>
      <c r="G73" s="280">
        <v>3.0</v>
      </c>
      <c r="H73" s="280">
        <v>0.0</v>
      </c>
      <c r="I73" s="280">
        <v>4.0</v>
      </c>
      <c r="J73" s="280">
        <v>2.0</v>
      </c>
      <c r="K73" s="280">
        <v>1.0</v>
      </c>
      <c r="L73" s="280">
        <v>3220.0</v>
      </c>
      <c r="M73" s="205"/>
    </row>
    <row r="74" ht="15.75" customHeight="1">
      <c r="A74" s="205" t="s">
        <v>766</v>
      </c>
      <c r="B74" s="205" t="s">
        <v>5388</v>
      </c>
      <c r="C74" s="205" t="s">
        <v>5801</v>
      </c>
      <c r="D74" s="205" t="s">
        <v>5824</v>
      </c>
      <c r="E74" s="280">
        <v>17.0</v>
      </c>
      <c r="F74" s="280">
        <v>0.0</v>
      </c>
      <c r="G74" s="280">
        <v>2.0</v>
      </c>
      <c r="H74" s="280">
        <v>5.0</v>
      </c>
      <c r="I74" s="280">
        <v>2.0</v>
      </c>
      <c r="J74" s="280">
        <v>2.0</v>
      </c>
      <c r="K74" s="280">
        <v>0.0</v>
      </c>
      <c r="L74" s="280">
        <v>1132.0</v>
      </c>
      <c r="M74" s="205"/>
    </row>
    <row r="75" ht="15.75" customHeight="1">
      <c r="A75" s="205" t="s">
        <v>766</v>
      </c>
      <c r="B75" s="205" t="s">
        <v>5391</v>
      </c>
      <c r="C75" s="205" t="s">
        <v>5816</v>
      </c>
      <c r="D75" s="205" t="s">
        <v>5825</v>
      </c>
      <c r="E75" s="280">
        <v>31.0</v>
      </c>
      <c r="F75" s="280">
        <v>1.0</v>
      </c>
      <c r="G75" s="280">
        <v>5.0</v>
      </c>
      <c r="H75" s="280">
        <v>0.0</v>
      </c>
      <c r="I75" s="280">
        <v>1.0</v>
      </c>
      <c r="J75" s="280">
        <v>1.0</v>
      </c>
      <c r="K75" s="280">
        <v>0.0</v>
      </c>
      <c r="L75" s="280">
        <v>2776.0</v>
      </c>
      <c r="M75" s="205"/>
    </row>
    <row r="76" ht="15.75" customHeight="1">
      <c r="A76" s="205" t="s">
        <v>766</v>
      </c>
      <c r="B76" s="205" t="s">
        <v>5392</v>
      </c>
      <c r="C76" s="205" t="s">
        <v>5816</v>
      </c>
      <c r="D76" s="205" t="s">
        <v>5825</v>
      </c>
      <c r="E76" s="280">
        <v>14.0</v>
      </c>
      <c r="F76" s="280">
        <v>0.0</v>
      </c>
      <c r="G76" s="280">
        <v>1.0</v>
      </c>
      <c r="H76" s="280">
        <v>9.0</v>
      </c>
      <c r="I76" s="280">
        <v>1.0</v>
      </c>
      <c r="J76" s="280">
        <v>1.0</v>
      </c>
      <c r="K76" s="280">
        <v>0.0</v>
      </c>
      <c r="L76" s="280">
        <v>706.0</v>
      </c>
      <c r="M76" s="205"/>
    </row>
    <row r="77" ht="15.75" customHeight="1">
      <c r="A77" s="205" t="s">
        <v>321</v>
      </c>
      <c r="B77" s="205" t="s">
        <v>5383</v>
      </c>
      <c r="C77" s="205" t="s">
        <v>5801</v>
      </c>
      <c r="D77" s="205" t="s">
        <v>162</v>
      </c>
      <c r="E77" s="280">
        <v>0.0</v>
      </c>
      <c r="F77" s="280">
        <v>0.0</v>
      </c>
      <c r="G77" s="210"/>
      <c r="H77" s="280">
        <v>0.0</v>
      </c>
      <c r="I77" s="280">
        <v>0.0</v>
      </c>
      <c r="J77" s="280">
        <v>0.0</v>
      </c>
      <c r="K77" s="280">
        <v>0.0</v>
      </c>
      <c r="L77" s="280">
        <v>0.0</v>
      </c>
      <c r="M77" s="205"/>
    </row>
    <row r="78" ht="15.75" customHeight="1">
      <c r="A78" s="205" t="s">
        <v>321</v>
      </c>
      <c r="B78" s="205" t="s">
        <v>5384</v>
      </c>
      <c r="C78" s="205" t="s">
        <v>5801</v>
      </c>
      <c r="D78" s="205" t="s">
        <v>162</v>
      </c>
      <c r="E78" s="280">
        <v>1.0</v>
      </c>
      <c r="F78" s="280">
        <v>0.0</v>
      </c>
      <c r="G78" s="210"/>
      <c r="H78" s="280">
        <v>1.0</v>
      </c>
      <c r="I78" s="280">
        <v>0.0</v>
      </c>
      <c r="J78" s="280">
        <v>0.0</v>
      </c>
      <c r="K78" s="280">
        <v>0.0</v>
      </c>
      <c r="L78" s="280">
        <v>4.0</v>
      </c>
      <c r="M78" s="205"/>
    </row>
    <row r="79" ht="15.75" customHeight="1">
      <c r="A79" s="205" t="s">
        <v>321</v>
      </c>
      <c r="B79" s="205" t="s">
        <v>5385</v>
      </c>
      <c r="C79" s="205" t="s">
        <v>5801</v>
      </c>
      <c r="D79" s="205" t="s">
        <v>162</v>
      </c>
      <c r="E79" s="280">
        <v>0.0</v>
      </c>
      <c r="F79" s="280">
        <v>0.0</v>
      </c>
      <c r="G79" s="210"/>
      <c r="H79" s="280">
        <v>0.0</v>
      </c>
      <c r="I79" s="280">
        <v>0.0</v>
      </c>
      <c r="J79" s="280">
        <v>0.0</v>
      </c>
      <c r="K79" s="280">
        <v>0.0</v>
      </c>
      <c r="L79" s="280">
        <v>0.0</v>
      </c>
      <c r="M79" s="205"/>
    </row>
    <row r="80" ht="15.75" customHeight="1">
      <c r="A80" s="205" t="s">
        <v>321</v>
      </c>
      <c r="B80" s="205" t="s">
        <v>5386</v>
      </c>
      <c r="C80" s="205" t="s">
        <v>5801</v>
      </c>
      <c r="D80" s="205" t="s">
        <v>5826</v>
      </c>
      <c r="E80" s="280">
        <v>1.0</v>
      </c>
      <c r="F80" s="280">
        <v>0.0</v>
      </c>
      <c r="G80" s="210"/>
      <c r="H80" s="280">
        <v>1.0</v>
      </c>
      <c r="I80" s="280">
        <v>0.0</v>
      </c>
      <c r="J80" s="280">
        <v>0.0</v>
      </c>
      <c r="K80" s="280">
        <v>0.0</v>
      </c>
      <c r="L80" s="280">
        <v>2.0</v>
      </c>
      <c r="M80" s="205"/>
    </row>
    <row r="81" ht="15.75" customHeight="1">
      <c r="A81" s="205" t="s">
        <v>853</v>
      </c>
      <c r="B81" s="205" t="s">
        <v>5383</v>
      </c>
      <c r="C81" s="205" t="s">
        <v>5801</v>
      </c>
      <c r="D81" s="205" t="s">
        <v>98</v>
      </c>
      <c r="E81" s="280">
        <v>6.0</v>
      </c>
      <c r="F81" s="280">
        <v>1.0</v>
      </c>
      <c r="G81" s="280">
        <v>1.0</v>
      </c>
      <c r="H81" s="280">
        <v>6.0</v>
      </c>
      <c r="I81" s="280">
        <v>0.0</v>
      </c>
      <c r="J81" s="280">
        <v>0.0</v>
      </c>
      <c r="K81" s="280">
        <v>0.0</v>
      </c>
      <c r="L81" s="280">
        <v>145.0</v>
      </c>
      <c r="M81" s="205"/>
    </row>
    <row r="82" ht="15.75" customHeight="1">
      <c r="A82" s="205" t="s">
        <v>853</v>
      </c>
      <c r="B82" s="205" t="s">
        <v>5384</v>
      </c>
      <c r="C82" s="205" t="s">
        <v>5800</v>
      </c>
      <c r="D82" s="205" t="s">
        <v>98</v>
      </c>
      <c r="E82" s="280">
        <v>27.0</v>
      </c>
      <c r="F82" s="280">
        <v>2.0</v>
      </c>
      <c r="G82" s="280">
        <v>0.0</v>
      </c>
      <c r="H82" s="280">
        <v>13.0</v>
      </c>
      <c r="I82" s="280">
        <v>11.0</v>
      </c>
      <c r="J82" s="280">
        <v>3.0</v>
      </c>
      <c r="K82" s="280">
        <v>0.0</v>
      </c>
      <c r="L82" s="280">
        <v>1241.0</v>
      </c>
      <c r="M82" s="205"/>
    </row>
    <row r="83" ht="15.75" customHeight="1">
      <c r="A83" s="205" t="s">
        <v>853</v>
      </c>
      <c r="B83" s="205" t="s">
        <v>5385</v>
      </c>
      <c r="C83" s="205" t="s">
        <v>5801</v>
      </c>
      <c r="D83" s="205" t="s">
        <v>259</v>
      </c>
      <c r="E83" s="280">
        <v>26.0</v>
      </c>
      <c r="F83" s="280">
        <v>4.0</v>
      </c>
      <c r="G83" s="280">
        <v>0.0</v>
      </c>
      <c r="H83" s="280">
        <v>2.0</v>
      </c>
      <c r="I83" s="280">
        <v>18.0</v>
      </c>
      <c r="J83" s="280">
        <v>2.0</v>
      </c>
      <c r="K83" s="280">
        <v>0.0</v>
      </c>
      <c r="L83" s="280">
        <v>1788.0</v>
      </c>
      <c r="M83" s="205"/>
    </row>
    <row r="84" ht="15.75" customHeight="1">
      <c r="A84" s="205" t="s">
        <v>853</v>
      </c>
      <c r="B84" s="205" t="s">
        <v>5386</v>
      </c>
      <c r="C84" s="205" t="s">
        <v>5801</v>
      </c>
      <c r="D84" s="205" t="s">
        <v>5823</v>
      </c>
      <c r="E84" s="280">
        <v>1.0</v>
      </c>
      <c r="F84" s="280">
        <v>0.0</v>
      </c>
      <c r="G84" s="280">
        <v>0.0</v>
      </c>
      <c r="H84" s="280">
        <v>1.0</v>
      </c>
      <c r="I84" s="280">
        <v>0.0</v>
      </c>
      <c r="J84" s="280">
        <v>0.0</v>
      </c>
      <c r="K84" s="280">
        <v>0.0</v>
      </c>
      <c r="L84" s="280">
        <v>17.0</v>
      </c>
      <c r="M84" s="205"/>
    </row>
    <row r="85" ht="15.75" customHeight="1">
      <c r="A85" s="205" t="s">
        <v>853</v>
      </c>
      <c r="B85" s="205" t="s">
        <v>5387</v>
      </c>
      <c r="C85" s="205" t="s">
        <v>5816</v>
      </c>
      <c r="D85" s="205" t="s">
        <v>5823</v>
      </c>
      <c r="E85" s="280">
        <v>0.0</v>
      </c>
      <c r="F85" s="280">
        <v>0.0</v>
      </c>
      <c r="G85" s="280">
        <v>0.0</v>
      </c>
      <c r="H85" s="280">
        <v>0.0</v>
      </c>
      <c r="I85" s="280">
        <v>0.0</v>
      </c>
      <c r="J85" s="280">
        <v>0.0</v>
      </c>
      <c r="K85" s="280">
        <v>0.0</v>
      </c>
      <c r="L85" s="280">
        <v>0.0</v>
      </c>
      <c r="M85" s="205"/>
    </row>
    <row r="86" ht="15.75" customHeight="1">
      <c r="A86" s="205" t="s">
        <v>570</v>
      </c>
      <c r="B86" s="205" t="s">
        <v>5383</v>
      </c>
      <c r="C86" s="205" t="s">
        <v>5801</v>
      </c>
      <c r="D86" s="205" t="s">
        <v>151</v>
      </c>
      <c r="E86" s="280">
        <v>5.0</v>
      </c>
      <c r="F86" s="280">
        <v>0.0</v>
      </c>
      <c r="G86" s="280">
        <v>0.0</v>
      </c>
      <c r="H86" s="280">
        <v>3.0</v>
      </c>
      <c r="I86" s="280">
        <v>2.0</v>
      </c>
      <c r="J86" s="280">
        <v>1.0</v>
      </c>
      <c r="K86" s="280">
        <v>0.0</v>
      </c>
      <c r="L86" s="280">
        <v>240.0</v>
      </c>
      <c r="M86" s="205"/>
    </row>
    <row r="87" ht="15.75" customHeight="1">
      <c r="A87" s="205" t="s">
        <v>570</v>
      </c>
      <c r="B87" s="205" t="s">
        <v>5384</v>
      </c>
      <c r="C87" s="205" t="s">
        <v>5801</v>
      </c>
      <c r="D87" s="205" t="s">
        <v>151</v>
      </c>
      <c r="E87" s="280">
        <v>21.0</v>
      </c>
      <c r="F87" s="280">
        <v>2.0</v>
      </c>
      <c r="G87" s="280">
        <v>4.0</v>
      </c>
      <c r="H87" s="280">
        <v>4.0</v>
      </c>
      <c r="I87" s="280">
        <v>14.0</v>
      </c>
      <c r="J87" s="280">
        <v>5.0</v>
      </c>
      <c r="K87" s="280">
        <v>1.0</v>
      </c>
      <c r="L87" s="280">
        <v>1361.0</v>
      </c>
      <c r="M87" s="205"/>
    </row>
    <row r="88" ht="15.75" customHeight="1">
      <c r="A88" s="205" t="s">
        <v>570</v>
      </c>
      <c r="B88" s="205" t="s">
        <v>5385</v>
      </c>
      <c r="C88" s="205" t="s">
        <v>5801</v>
      </c>
      <c r="D88" s="205" t="s">
        <v>151</v>
      </c>
      <c r="E88" s="280">
        <v>36.0</v>
      </c>
      <c r="F88" s="280">
        <v>2.0</v>
      </c>
      <c r="G88" s="280">
        <v>1.0</v>
      </c>
      <c r="H88" s="280">
        <v>17.0</v>
      </c>
      <c r="I88" s="280">
        <v>16.0</v>
      </c>
      <c r="J88" s="280">
        <v>6.0</v>
      </c>
      <c r="K88" s="280">
        <v>0.0</v>
      </c>
      <c r="L88" s="280">
        <v>1634.0</v>
      </c>
      <c r="M88" s="205"/>
    </row>
    <row r="89" ht="15.75" customHeight="1">
      <c r="A89" s="205" t="s">
        <v>570</v>
      </c>
      <c r="B89" s="205" t="s">
        <v>5386</v>
      </c>
      <c r="C89" s="205" t="s">
        <v>5827</v>
      </c>
      <c r="D89" s="205" t="s">
        <v>5828</v>
      </c>
      <c r="E89" s="280">
        <v>26.0</v>
      </c>
      <c r="F89" s="280">
        <v>7.0</v>
      </c>
      <c r="G89" s="280">
        <v>2.0</v>
      </c>
      <c r="H89" s="280">
        <v>0.0</v>
      </c>
      <c r="I89" s="280">
        <v>5.0</v>
      </c>
      <c r="J89" s="280">
        <v>5.0</v>
      </c>
      <c r="K89" s="280">
        <v>1.0</v>
      </c>
      <c r="L89" s="280">
        <v>2211.0</v>
      </c>
      <c r="M89" s="205"/>
    </row>
    <row r="90" ht="15.75" customHeight="1">
      <c r="A90" s="205" t="s">
        <v>570</v>
      </c>
      <c r="B90" s="205" t="s">
        <v>5387</v>
      </c>
      <c r="C90" s="205" t="s">
        <v>5827</v>
      </c>
      <c r="D90" s="205" t="s">
        <v>5829</v>
      </c>
      <c r="E90" s="280">
        <v>20.0</v>
      </c>
      <c r="F90" s="280">
        <v>1.0</v>
      </c>
      <c r="G90" s="280">
        <v>1.0</v>
      </c>
      <c r="H90" s="280">
        <v>7.0</v>
      </c>
      <c r="I90" s="280">
        <v>9.0</v>
      </c>
      <c r="J90" s="280">
        <v>4.0</v>
      </c>
      <c r="K90" s="280">
        <v>0.0</v>
      </c>
      <c r="L90" s="280">
        <v>1143.0</v>
      </c>
      <c r="M90" s="205"/>
    </row>
    <row r="91" ht="15.75" customHeight="1">
      <c r="A91" s="205" t="s">
        <v>570</v>
      </c>
      <c r="B91" s="205" t="s">
        <v>5388</v>
      </c>
      <c r="C91" s="205" t="s">
        <v>5830</v>
      </c>
      <c r="D91" s="205" t="s">
        <v>5831</v>
      </c>
      <c r="E91" s="280">
        <v>9.0</v>
      </c>
      <c r="F91" s="280">
        <v>0.0</v>
      </c>
      <c r="G91" s="280">
        <v>1.0</v>
      </c>
      <c r="H91" s="280">
        <v>8.0</v>
      </c>
      <c r="I91" s="280">
        <v>1.0</v>
      </c>
      <c r="J91" s="280">
        <v>2.0</v>
      </c>
      <c r="K91" s="280">
        <v>0.0</v>
      </c>
      <c r="L91" s="280">
        <v>138.0</v>
      </c>
      <c r="M91" s="205"/>
    </row>
    <row r="92" ht="15.75" customHeight="1">
      <c r="A92" s="205" t="s">
        <v>93</v>
      </c>
      <c r="B92" s="205" t="s">
        <v>5383</v>
      </c>
      <c r="C92" s="205" t="s">
        <v>5801</v>
      </c>
      <c r="D92" s="205" t="s">
        <v>95</v>
      </c>
      <c r="E92" s="280">
        <v>4.0</v>
      </c>
      <c r="F92" s="280">
        <v>1.0</v>
      </c>
      <c r="G92" s="280">
        <v>1.0</v>
      </c>
      <c r="H92" s="280">
        <v>0.0</v>
      </c>
      <c r="I92" s="280">
        <v>3.0</v>
      </c>
      <c r="J92" s="280">
        <v>0.0</v>
      </c>
      <c r="K92" s="280">
        <v>0.0</v>
      </c>
      <c r="L92" s="280">
        <v>315.0</v>
      </c>
      <c r="M92" s="205"/>
    </row>
    <row r="93" ht="15.75" customHeight="1">
      <c r="A93" s="205" t="s">
        <v>93</v>
      </c>
      <c r="B93" s="205" t="s">
        <v>5384</v>
      </c>
      <c r="C93" s="205" t="s">
        <v>5801</v>
      </c>
      <c r="D93" s="205" t="s">
        <v>95</v>
      </c>
      <c r="E93" s="280">
        <v>37.0</v>
      </c>
      <c r="F93" s="280">
        <v>2.0</v>
      </c>
      <c r="G93" s="280">
        <v>6.0</v>
      </c>
      <c r="H93" s="280">
        <v>3.0</v>
      </c>
      <c r="I93" s="280">
        <v>17.0</v>
      </c>
      <c r="J93" s="280">
        <v>7.0</v>
      </c>
      <c r="K93" s="280">
        <v>0.0</v>
      </c>
      <c r="L93" s="280">
        <v>2859.0</v>
      </c>
      <c r="M93" s="205"/>
    </row>
    <row r="94" ht="15.75" customHeight="1">
      <c r="A94" s="205" t="s">
        <v>93</v>
      </c>
      <c r="B94" s="205" t="s">
        <v>5385</v>
      </c>
      <c r="C94" s="205" t="s">
        <v>5801</v>
      </c>
      <c r="D94" s="205" t="s">
        <v>95</v>
      </c>
      <c r="E94" s="280">
        <v>35.0</v>
      </c>
      <c r="F94" s="280">
        <v>6.0</v>
      </c>
      <c r="G94" s="280">
        <v>7.0</v>
      </c>
      <c r="H94" s="280">
        <v>4.0</v>
      </c>
      <c r="I94" s="280">
        <v>14.0</v>
      </c>
      <c r="J94" s="280">
        <v>6.0</v>
      </c>
      <c r="K94" s="280">
        <v>0.0</v>
      </c>
      <c r="L94" s="280">
        <v>2623.0</v>
      </c>
      <c r="M94" s="205"/>
    </row>
    <row r="95" ht="15.75" customHeight="1">
      <c r="A95" s="205" t="s">
        <v>93</v>
      </c>
      <c r="B95" s="205" t="s">
        <v>5386</v>
      </c>
      <c r="C95" s="205" t="s">
        <v>5801</v>
      </c>
      <c r="D95" s="205" t="s">
        <v>95</v>
      </c>
      <c r="E95" s="280">
        <v>36.0</v>
      </c>
      <c r="F95" s="280">
        <v>3.0</v>
      </c>
      <c r="G95" s="280">
        <v>13.0</v>
      </c>
      <c r="H95" s="280">
        <v>0.0</v>
      </c>
      <c r="I95" s="280">
        <v>19.0</v>
      </c>
      <c r="J95" s="280">
        <v>9.0</v>
      </c>
      <c r="K95" s="280">
        <v>0.0</v>
      </c>
      <c r="L95" s="280">
        <v>2933.0</v>
      </c>
      <c r="M95" s="205"/>
    </row>
    <row r="96" ht="15.75" customHeight="1">
      <c r="A96" s="205" t="s">
        <v>93</v>
      </c>
      <c r="B96" s="205" t="s">
        <v>5387</v>
      </c>
      <c r="C96" s="205" t="s">
        <v>5801</v>
      </c>
      <c r="D96" s="205" t="s">
        <v>95</v>
      </c>
      <c r="E96" s="280">
        <v>36.0</v>
      </c>
      <c r="F96" s="280">
        <v>3.0</v>
      </c>
      <c r="G96" s="280">
        <v>9.0</v>
      </c>
      <c r="H96" s="280">
        <v>4.0</v>
      </c>
      <c r="I96" s="280">
        <v>9.0</v>
      </c>
      <c r="J96" s="280">
        <v>5.0</v>
      </c>
      <c r="K96" s="280">
        <v>0.0</v>
      </c>
      <c r="L96" s="280">
        <v>2901.0</v>
      </c>
      <c r="M96" s="205"/>
    </row>
    <row r="97" ht="15.75" customHeight="1">
      <c r="A97" s="205" t="s">
        <v>93</v>
      </c>
      <c r="B97" s="205" t="s">
        <v>5388</v>
      </c>
      <c r="C97" s="205" t="s">
        <v>5801</v>
      </c>
      <c r="D97" s="205" t="s">
        <v>95</v>
      </c>
      <c r="E97" s="280">
        <v>27.0</v>
      </c>
      <c r="F97" s="280">
        <v>1.0</v>
      </c>
      <c r="G97" s="280">
        <v>5.0</v>
      </c>
      <c r="H97" s="280">
        <v>4.0</v>
      </c>
      <c r="I97" s="280">
        <v>6.0</v>
      </c>
      <c r="J97" s="280">
        <v>11.0</v>
      </c>
      <c r="K97" s="280">
        <v>0.0</v>
      </c>
      <c r="L97" s="280">
        <v>2013.0</v>
      </c>
      <c r="M97" s="205"/>
    </row>
    <row r="98" ht="15.75" customHeight="1">
      <c r="A98" s="205" t="s">
        <v>93</v>
      </c>
      <c r="B98" s="205" t="s">
        <v>5391</v>
      </c>
      <c r="C98" s="205" t="s">
        <v>5801</v>
      </c>
      <c r="D98" s="205" t="s">
        <v>249</v>
      </c>
      <c r="E98" s="280">
        <v>35.0</v>
      </c>
      <c r="F98" s="280">
        <v>1.0</v>
      </c>
      <c r="G98" s="280">
        <v>4.0</v>
      </c>
      <c r="H98" s="280">
        <v>0.0</v>
      </c>
      <c r="I98" s="280">
        <v>3.0</v>
      </c>
      <c r="J98" s="280">
        <v>8.0</v>
      </c>
      <c r="K98" s="280">
        <v>0.0</v>
      </c>
      <c r="L98" s="280">
        <v>3113.0</v>
      </c>
      <c r="M98" s="205"/>
    </row>
    <row r="99" ht="15.75" customHeight="1">
      <c r="A99" s="205" t="s">
        <v>93</v>
      </c>
      <c r="B99" s="205" t="s">
        <v>5392</v>
      </c>
      <c r="C99" s="205" t="s">
        <v>5801</v>
      </c>
      <c r="D99" s="205" t="s">
        <v>249</v>
      </c>
      <c r="E99" s="280">
        <v>34.0</v>
      </c>
      <c r="F99" s="280">
        <v>6.0</v>
      </c>
      <c r="G99" s="280">
        <v>0.0</v>
      </c>
      <c r="H99" s="280">
        <v>0.0</v>
      </c>
      <c r="I99" s="280">
        <v>10.0</v>
      </c>
      <c r="J99" s="280">
        <v>13.0</v>
      </c>
      <c r="K99" s="280">
        <v>0.0</v>
      </c>
      <c r="L99" s="280">
        <v>2965.0</v>
      </c>
      <c r="M99" s="205"/>
    </row>
    <row r="100" ht="15.75" customHeight="1">
      <c r="A100" s="205" t="s">
        <v>93</v>
      </c>
      <c r="B100" s="205" t="s">
        <v>5389</v>
      </c>
      <c r="C100" s="205" t="s">
        <v>5801</v>
      </c>
      <c r="D100" s="205" t="s">
        <v>249</v>
      </c>
      <c r="E100" s="280">
        <v>28.0</v>
      </c>
      <c r="F100" s="280">
        <v>0.0</v>
      </c>
      <c r="G100" s="280">
        <v>1.0</v>
      </c>
      <c r="H100" s="280">
        <v>6.0</v>
      </c>
      <c r="I100" s="280">
        <v>8.0</v>
      </c>
      <c r="J100" s="280">
        <v>9.0</v>
      </c>
      <c r="K100" s="280">
        <v>0.0</v>
      </c>
      <c r="L100" s="280">
        <v>1911.0</v>
      </c>
      <c r="M100" s="205"/>
    </row>
    <row r="101" ht="15.75" customHeight="1">
      <c r="A101" s="205" t="s">
        <v>93</v>
      </c>
      <c r="B101" s="205" t="s">
        <v>5390</v>
      </c>
      <c r="C101" s="205" t="s">
        <v>5832</v>
      </c>
      <c r="D101" s="205" t="s">
        <v>5833</v>
      </c>
      <c r="E101" s="280">
        <v>21.0</v>
      </c>
      <c r="F101" s="280">
        <v>0.0</v>
      </c>
      <c r="G101" s="280">
        <v>2.0</v>
      </c>
      <c r="H101" s="280">
        <v>3.0</v>
      </c>
      <c r="I101" s="280">
        <v>4.0</v>
      </c>
      <c r="J101" s="280">
        <v>5.0</v>
      </c>
      <c r="K101" s="280">
        <v>0.0</v>
      </c>
      <c r="L101" s="280">
        <v>1562.0</v>
      </c>
      <c r="M101" s="205"/>
    </row>
    <row r="102" ht="15.75" customHeight="1">
      <c r="A102" s="205" t="s">
        <v>589</v>
      </c>
      <c r="B102" s="205" t="s">
        <v>5383</v>
      </c>
      <c r="C102" s="205" t="s">
        <v>5801</v>
      </c>
      <c r="D102" s="205" t="s">
        <v>151</v>
      </c>
      <c r="E102" s="280">
        <v>6.0</v>
      </c>
      <c r="F102" s="280">
        <v>0.0</v>
      </c>
      <c r="G102" s="280">
        <v>0.0</v>
      </c>
      <c r="H102" s="280">
        <v>0.0</v>
      </c>
      <c r="I102" s="280">
        <v>0.0</v>
      </c>
      <c r="J102" s="280">
        <v>1.0</v>
      </c>
      <c r="K102" s="280">
        <v>0.0</v>
      </c>
      <c r="L102" s="280">
        <v>540.0</v>
      </c>
      <c r="M102" s="205"/>
    </row>
    <row r="103" ht="15.75" customHeight="1">
      <c r="A103" s="205" t="s">
        <v>589</v>
      </c>
      <c r="B103" s="205" t="s">
        <v>5384</v>
      </c>
      <c r="C103" s="205" t="s">
        <v>5801</v>
      </c>
      <c r="D103" s="205" t="s">
        <v>151</v>
      </c>
      <c r="E103" s="280">
        <v>37.0</v>
      </c>
      <c r="F103" s="280">
        <v>0.0</v>
      </c>
      <c r="G103" s="280">
        <v>1.0</v>
      </c>
      <c r="H103" s="280">
        <v>0.0</v>
      </c>
      <c r="I103" s="280">
        <v>0.0</v>
      </c>
      <c r="J103" s="280">
        <v>3.0</v>
      </c>
      <c r="K103" s="280">
        <v>1.0</v>
      </c>
      <c r="L103" s="280">
        <v>3295.0</v>
      </c>
      <c r="M103" s="205"/>
    </row>
    <row r="104" ht="15.75" customHeight="1">
      <c r="A104" s="205" t="s">
        <v>589</v>
      </c>
      <c r="B104" s="205" t="s">
        <v>5385</v>
      </c>
      <c r="C104" s="205" t="s">
        <v>5801</v>
      </c>
      <c r="D104" s="205" t="s">
        <v>151</v>
      </c>
      <c r="E104" s="280">
        <v>37.0</v>
      </c>
      <c r="F104" s="280">
        <v>3.0</v>
      </c>
      <c r="G104" s="280">
        <v>1.0</v>
      </c>
      <c r="H104" s="280">
        <v>0.0</v>
      </c>
      <c r="I104" s="280">
        <v>0.0</v>
      </c>
      <c r="J104" s="280">
        <v>6.0</v>
      </c>
      <c r="K104" s="280">
        <v>0.0</v>
      </c>
      <c r="L104" s="280">
        <v>3330.0</v>
      </c>
      <c r="M104" s="205"/>
    </row>
    <row r="105" ht="15.75" customHeight="1">
      <c r="A105" s="205" t="s">
        <v>589</v>
      </c>
      <c r="B105" s="205" t="s">
        <v>5386</v>
      </c>
      <c r="C105" s="205" t="s">
        <v>5816</v>
      </c>
      <c r="D105" s="205" t="s">
        <v>5834</v>
      </c>
      <c r="E105" s="280">
        <v>30.0</v>
      </c>
      <c r="F105" s="280">
        <v>4.0</v>
      </c>
      <c r="G105" s="280">
        <v>0.0</v>
      </c>
      <c r="H105" s="280">
        <v>11.0</v>
      </c>
      <c r="I105" s="280">
        <v>4.0</v>
      </c>
      <c r="J105" s="280">
        <v>2.0</v>
      </c>
      <c r="K105" s="280">
        <v>0.0</v>
      </c>
      <c r="L105" s="280">
        <v>1850.0</v>
      </c>
      <c r="M105" s="205"/>
    </row>
    <row r="106" ht="15.75" customHeight="1">
      <c r="A106" s="205" t="s">
        <v>99</v>
      </c>
      <c r="B106" s="205" t="s">
        <v>5383</v>
      </c>
      <c r="C106" s="205" t="s">
        <v>5801</v>
      </c>
      <c r="D106" s="205" t="s">
        <v>95</v>
      </c>
      <c r="E106" s="280">
        <v>5.0</v>
      </c>
      <c r="F106" s="280">
        <v>0.0</v>
      </c>
      <c r="G106" s="280">
        <v>0.0</v>
      </c>
      <c r="H106" s="280">
        <v>0.0</v>
      </c>
      <c r="I106" s="280">
        <v>3.0</v>
      </c>
      <c r="J106" s="280">
        <v>0.0</v>
      </c>
      <c r="K106" s="280">
        <v>0.0</v>
      </c>
      <c r="L106" s="280">
        <v>398.0</v>
      </c>
      <c r="M106" s="205"/>
    </row>
    <row r="107" ht="15.75" customHeight="1">
      <c r="A107" s="205" t="s">
        <v>99</v>
      </c>
      <c r="B107" s="205" t="s">
        <v>5384</v>
      </c>
      <c r="C107" s="205" t="s">
        <v>5801</v>
      </c>
      <c r="D107" s="205" t="s">
        <v>95</v>
      </c>
      <c r="E107" s="280">
        <v>28.0</v>
      </c>
      <c r="F107" s="280">
        <v>1.0</v>
      </c>
      <c r="G107" s="280">
        <v>4.0</v>
      </c>
      <c r="H107" s="280">
        <v>0.0</v>
      </c>
      <c r="I107" s="280">
        <v>14.0</v>
      </c>
      <c r="J107" s="280">
        <v>5.0</v>
      </c>
      <c r="K107" s="280">
        <v>0.0</v>
      </c>
      <c r="L107" s="280">
        <v>2282.0</v>
      </c>
      <c r="M107" s="205"/>
    </row>
    <row r="108" ht="15.75" customHeight="1">
      <c r="A108" s="205" t="s">
        <v>99</v>
      </c>
      <c r="B108" s="205" t="s">
        <v>5385</v>
      </c>
      <c r="C108" s="205" t="s">
        <v>5801</v>
      </c>
      <c r="D108" s="205" t="s">
        <v>95</v>
      </c>
      <c r="E108" s="280">
        <v>29.0</v>
      </c>
      <c r="F108" s="280">
        <v>0.0</v>
      </c>
      <c r="G108" s="280">
        <v>2.0</v>
      </c>
      <c r="H108" s="280">
        <v>3.0</v>
      </c>
      <c r="I108" s="280">
        <v>10.0</v>
      </c>
      <c r="J108" s="280">
        <v>3.0</v>
      </c>
      <c r="K108" s="280">
        <v>0.0</v>
      </c>
      <c r="L108" s="280">
        <v>2165.0</v>
      </c>
      <c r="M108" s="205"/>
    </row>
    <row r="109" ht="15.75" customHeight="1">
      <c r="A109" s="205" t="s">
        <v>99</v>
      </c>
      <c r="B109" s="205" t="s">
        <v>5386</v>
      </c>
      <c r="C109" s="205" t="s">
        <v>5801</v>
      </c>
      <c r="D109" s="205" t="s">
        <v>95</v>
      </c>
      <c r="E109" s="280">
        <v>31.0</v>
      </c>
      <c r="F109" s="280">
        <v>1.0</v>
      </c>
      <c r="G109" s="280">
        <v>3.0</v>
      </c>
      <c r="H109" s="280">
        <v>2.0</v>
      </c>
      <c r="I109" s="280">
        <v>16.0</v>
      </c>
      <c r="J109" s="280">
        <v>4.0</v>
      </c>
      <c r="K109" s="280">
        <v>0.0</v>
      </c>
      <c r="L109" s="280">
        <v>2321.0</v>
      </c>
      <c r="M109" s="205"/>
    </row>
    <row r="110" ht="15.75" customHeight="1">
      <c r="A110" s="205" t="s">
        <v>99</v>
      </c>
      <c r="B110" s="205" t="s">
        <v>5387</v>
      </c>
      <c r="C110" s="205" t="s">
        <v>5801</v>
      </c>
      <c r="D110" s="205" t="s">
        <v>95</v>
      </c>
      <c r="E110" s="280">
        <v>33.0</v>
      </c>
      <c r="F110" s="280">
        <v>0.0</v>
      </c>
      <c r="G110" s="280">
        <v>3.0</v>
      </c>
      <c r="H110" s="280">
        <v>0.0</v>
      </c>
      <c r="I110" s="280">
        <v>4.0</v>
      </c>
      <c r="J110" s="280">
        <v>6.0</v>
      </c>
      <c r="K110" s="280">
        <v>0.0</v>
      </c>
      <c r="L110" s="280">
        <v>2926.0</v>
      </c>
      <c r="M110" s="205"/>
    </row>
    <row r="111" ht="15.75" customHeight="1">
      <c r="A111" s="205" t="s">
        <v>99</v>
      </c>
      <c r="B111" s="205" t="s">
        <v>5388</v>
      </c>
      <c r="C111" s="205" t="s">
        <v>5801</v>
      </c>
      <c r="D111" s="205" t="s">
        <v>95</v>
      </c>
      <c r="E111" s="280">
        <v>25.0</v>
      </c>
      <c r="F111" s="280">
        <v>2.0</v>
      </c>
      <c r="G111" s="280">
        <v>0.0</v>
      </c>
      <c r="H111" s="280">
        <v>4.0</v>
      </c>
      <c r="I111" s="280">
        <v>4.0</v>
      </c>
      <c r="J111" s="280">
        <v>7.0</v>
      </c>
      <c r="K111" s="280">
        <v>0.0</v>
      </c>
      <c r="L111" s="280">
        <v>1922.0</v>
      </c>
      <c r="M111" s="205"/>
    </row>
    <row r="112" ht="15.75" customHeight="1">
      <c r="A112" s="205" t="s">
        <v>99</v>
      </c>
      <c r="B112" s="205" t="s">
        <v>5391</v>
      </c>
      <c r="C112" s="205" t="s">
        <v>5801</v>
      </c>
      <c r="D112" s="205" t="s">
        <v>177</v>
      </c>
      <c r="E112" s="280">
        <v>24.0</v>
      </c>
      <c r="F112" s="280">
        <v>1.0</v>
      </c>
      <c r="G112" s="280">
        <v>0.0</v>
      </c>
      <c r="H112" s="280">
        <v>6.0</v>
      </c>
      <c r="I112" s="280">
        <v>1.0</v>
      </c>
      <c r="J112" s="280">
        <v>2.0</v>
      </c>
      <c r="K112" s="280">
        <v>0.0</v>
      </c>
      <c r="L112" s="280">
        <v>1685.0</v>
      </c>
      <c r="M112" s="205"/>
    </row>
    <row r="113" ht="15.75" customHeight="1">
      <c r="A113" s="205" t="s">
        <v>99</v>
      </c>
      <c r="B113" s="205" t="s">
        <v>5392</v>
      </c>
      <c r="C113" s="205" t="s">
        <v>5801</v>
      </c>
      <c r="D113" s="205" t="s">
        <v>116</v>
      </c>
      <c r="E113" s="280">
        <v>4.0</v>
      </c>
      <c r="F113" s="280">
        <v>0.0</v>
      </c>
      <c r="G113" s="280">
        <v>0.0</v>
      </c>
      <c r="H113" s="280">
        <v>4.0</v>
      </c>
      <c r="I113" s="280">
        <v>0.0</v>
      </c>
      <c r="J113" s="280">
        <v>0.0</v>
      </c>
      <c r="K113" s="280">
        <v>0.0</v>
      </c>
      <c r="L113" s="280">
        <v>87.0</v>
      </c>
      <c r="M113" s="205"/>
    </row>
    <row r="114" ht="15.75" customHeight="1">
      <c r="A114" s="205" t="s">
        <v>99</v>
      </c>
      <c r="B114" s="205" t="s">
        <v>5389</v>
      </c>
      <c r="C114" s="205" t="s">
        <v>5801</v>
      </c>
      <c r="D114" s="205" t="s">
        <v>116</v>
      </c>
      <c r="E114" s="280">
        <v>3.0</v>
      </c>
      <c r="F114" s="280">
        <v>0.0</v>
      </c>
      <c r="G114" s="280">
        <v>0.0</v>
      </c>
      <c r="H114" s="280">
        <v>2.0</v>
      </c>
      <c r="I114" s="280">
        <v>0.0</v>
      </c>
      <c r="J114" s="280">
        <v>0.0</v>
      </c>
      <c r="K114" s="280">
        <v>0.0</v>
      </c>
      <c r="L114" s="280">
        <v>153.0</v>
      </c>
      <c r="M114" s="205"/>
    </row>
    <row r="115" ht="15.75" customHeight="1">
      <c r="A115" s="205" t="s">
        <v>114</v>
      </c>
      <c r="B115" s="205" t="s">
        <v>5383</v>
      </c>
      <c r="C115" s="205" t="s">
        <v>5800</v>
      </c>
      <c r="D115" s="205" t="s">
        <v>143</v>
      </c>
      <c r="E115" s="280">
        <v>5.0</v>
      </c>
      <c r="F115" s="280">
        <v>0.0</v>
      </c>
      <c r="G115" s="280">
        <v>1.0</v>
      </c>
      <c r="H115" s="280">
        <v>0.0</v>
      </c>
      <c r="I115" s="280">
        <v>3.0</v>
      </c>
      <c r="J115" s="280">
        <v>1.0</v>
      </c>
      <c r="K115" s="280">
        <v>0.0</v>
      </c>
      <c r="L115" s="280">
        <v>389.0</v>
      </c>
      <c r="M115" s="205"/>
    </row>
    <row r="116" ht="15.75" customHeight="1">
      <c r="A116" s="205" t="s">
        <v>114</v>
      </c>
      <c r="B116" s="205" t="s">
        <v>5384</v>
      </c>
      <c r="C116" s="205" t="s">
        <v>5801</v>
      </c>
      <c r="D116" s="205" t="s">
        <v>143</v>
      </c>
      <c r="E116" s="280">
        <v>37.0</v>
      </c>
      <c r="F116" s="280">
        <v>1.0</v>
      </c>
      <c r="G116" s="280">
        <v>7.0</v>
      </c>
      <c r="H116" s="280">
        <v>1.0</v>
      </c>
      <c r="I116" s="280">
        <v>19.0</v>
      </c>
      <c r="J116" s="280">
        <v>5.0</v>
      </c>
      <c r="K116" s="280">
        <v>0.0</v>
      </c>
      <c r="L116" s="280">
        <v>3065.0</v>
      </c>
      <c r="M116" s="205"/>
    </row>
    <row r="117" ht="15.75" customHeight="1">
      <c r="A117" s="205" t="s">
        <v>114</v>
      </c>
      <c r="B117" s="205" t="s">
        <v>5385</v>
      </c>
      <c r="C117" s="205" t="s">
        <v>5801</v>
      </c>
      <c r="D117" s="205" t="s">
        <v>95</v>
      </c>
      <c r="E117" s="280">
        <v>18.0</v>
      </c>
      <c r="F117" s="280">
        <v>0.0</v>
      </c>
      <c r="G117" s="280">
        <v>1.0</v>
      </c>
      <c r="H117" s="280">
        <v>15.0</v>
      </c>
      <c r="I117" s="280">
        <v>3.0</v>
      </c>
      <c r="J117" s="280">
        <v>0.0</v>
      </c>
      <c r="K117" s="280">
        <v>0.0</v>
      </c>
      <c r="L117" s="280">
        <v>485.0</v>
      </c>
      <c r="M117" s="205"/>
    </row>
    <row r="118" ht="15.75" customHeight="1">
      <c r="A118" s="205" t="s">
        <v>114</v>
      </c>
      <c r="B118" s="205" t="s">
        <v>5386</v>
      </c>
      <c r="C118" s="205" t="s">
        <v>5835</v>
      </c>
      <c r="D118" s="205" t="s">
        <v>249</v>
      </c>
      <c r="E118" s="280">
        <v>31.0</v>
      </c>
      <c r="F118" s="280">
        <v>1.0</v>
      </c>
      <c r="G118" s="280">
        <v>2.0</v>
      </c>
      <c r="H118" s="280">
        <v>4.0</v>
      </c>
      <c r="I118" s="280">
        <v>8.0</v>
      </c>
      <c r="J118" s="280">
        <v>3.0</v>
      </c>
      <c r="K118" s="280">
        <v>0.0</v>
      </c>
      <c r="L118" s="280">
        <v>2500.0</v>
      </c>
      <c r="M118" s="205"/>
    </row>
    <row r="119" ht="15.75" customHeight="1">
      <c r="A119" s="205" t="s">
        <v>114</v>
      </c>
      <c r="B119" s="205" t="s">
        <v>5387</v>
      </c>
      <c r="C119" s="205" t="s">
        <v>5816</v>
      </c>
      <c r="D119" s="205" t="s">
        <v>116</v>
      </c>
      <c r="E119" s="280">
        <v>30.0</v>
      </c>
      <c r="F119" s="280">
        <v>0.0</v>
      </c>
      <c r="G119" s="280">
        <v>1.0</v>
      </c>
      <c r="H119" s="280">
        <v>3.0</v>
      </c>
      <c r="I119" s="280">
        <v>8.0</v>
      </c>
      <c r="J119" s="280">
        <v>2.0</v>
      </c>
      <c r="K119" s="280">
        <v>0.0</v>
      </c>
      <c r="L119" s="280">
        <v>2347.0</v>
      </c>
      <c r="M119" s="205"/>
    </row>
    <row r="120" ht="15.75" customHeight="1">
      <c r="A120" s="205" t="s">
        <v>114</v>
      </c>
      <c r="B120" s="205" t="s">
        <v>5388</v>
      </c>
      <c r="C120" s="205" t="s">
        <v>5835</v>
      </c>
      <c r="D120" s="205" t="s">
        <v>116</v>
      </c>
      <c r="E120" s="280">
        <v>2.0</v>
      </c>
      <c r="F120" s="280">
        <v>0.0</v>
      </c>
      <c r="G120" s="280">
        <v>0.0</v>
      </c>
      <c r="H120" s="280">
        <v>1.0</v>
      </c>
      <c r="I120" s="280">
        <v>1.0</v>
      </c>
      <c r="J120" s="280">
        <v>0.0</v>
      </c>
      <c r="K120" s="280">
        <v>0.0</v>
      </c>
      <c r="L120" s="280">
        <v>80.0</v>
      </c>
      <c r="M120" s="205"/>
    </row>
    <row r="121" ht="15.75" customHeight="1">
      <c r="A121" s="205" t="s">
        <v>114</v>
      </c>
      <c r="B121" s="205" t="s">
        <v>5391</v>
      </c>
      <c r="C121" s="205" t="s">
        <v>5801</v>
      </c>
      <c r="D121" s="205" t="s">
        <v>5836</v>
      </c>
      <c r="E121" s="280">
        <v>0.0</v>
      </c>
      <c r="F121" s="280">
        <v>0.0</v>
      </c>
      <c r="G121" s="280">
        <v>0.0</v>
      </c>
      <c r="H121" s="280">
        <v>0.0</v>
      </c>
      <c r="I121" s="280">
        <v>0.0</v>
      </c>
      <c r="J121" s="280">
        <v>0.0</v>
      </c>
      <c r="K121" s="280">
        <v>0.0</v>
      </c>
      <c r="L121" s="280">
        <v>0.0</v>
      </c>
      <c r="M121" s="205"/>
    </row>
    <row r="122" ht="15.75" customHeight="1">
      <c r="A122" s="205" t="s">
        <v>114</v>
      </c>
      <c r="B122" s="205" t="s">
        <v>5392</v>
      </c>
      <c r="C122" s="205" t="s">
        <v>5801</v>
      </c>
      <c r="D122" s="205" t="s">
        <v>5836</v>
      </c>
      <c r="E122" s="280">
        <v>0.0</v>
      </c>
      <c r="F122" s="280">
        <v>0.0</v>
      </c>
      <c r="G122" s="280">
        <v>0.0</v>
      </c>
      <c r="H122" s="280">
        <v>0.0</v>
      </c>
      <c r="I122" s="280">
        <v>0.0</v>
      </c>
      <c r="J122" s="280">
        <v>0.0</v>
      </c>
      <c r="K122" s="280">
        <v>0.0</v>
      </c>
      <c r="L122" s="280">
        <v>0.0</v>
      </c>
      <c r="M122" s="205"/>
    </row>
    <row r="123" ht="15.75" customHeight="1">
      <c r="A123" s="205" t="s">
        <v>471</v>
      </c>
      <c r="B123" s="205" t="s">
        <v>5383</v>
      </c>
      <c r="C123" s="205" t="s">
        <v>5801</v>
      </c>
      <c r="D123" s="205" t="s">
        <v>264</v>
      </c>
      <c r="E123" s="280">
        <v>5.0</v>
      </c>
      <c r="F123" s="280">
        <v>1.0</v>
      </c>
      <c r="G123" s="280">
        <v>0.0</v>
      </c>
      <c r="H123" s="280">
        <v>2.0</v>
      </c>
      <c r="I123" s="280">
        <v>3.0</v>
      </c>
      <c r="J123" s="280">
        <v>0.0</v>
      </c>
      <c r="K123" s="280">
        <v>0.0</v>
      </c>
      <c r="L123" s="280">
        <v>201.0</v>
      </c>
      <c r="M123" s="205"/>
    </row>
    <row r="124" ht="15.75" customHeight="1">
      <c r="A124" s="205" t="s">
        <v>471</v>
      </c>
      <c r="B124" s="205" t="s">
        <v>5384</v>
      </c>
      <c r="C124" s="205" t="s">
        <v>5800</v>
      </c>
      <c r="D124" s="205" t="s">
        <v>121</v>
      </c>
      <c r="E124" s="280">
        <v>29.0</v>
      </c>
      <c r="F124" s="280">
        <v>6.0</v>
      </c>
      <c r="G124" s="280">
        <v>3.0</v>
      </c>
      <c r="H124" s="280">
        <v>12.0</v>
      </c>
      <c r="I124" s="280">
        <v>9.0</v>
      </c>
      <c r="J124" s="280">
        <v>1.0</v>
      </c>
      <c r="K124" s="280">
        <v>0.0</v>
      </c>
      <c r="L124" s="280">
        <v>1626.0</v>
      </c>
      <c r="M124" s="205"/>
    </row>
    <row r="125" ht="15.75" customHeight="1">
      <c r="A125" s="205" t="s">
        <v>471</v>
      </c>
      <c r="B125" s="205" t="s">
        <v>5385</v>
      </c>
      <c r="C125" s="205" t="s">
        <v>5801</v>
      </c>
      <c r="D125" s="205" t="s">
        <v>98</v>
      </c>
      <c r="E125" s="280">
        <v>31.0</v>
      </c>
      <c r="F125" s="280">
        <v>0.0</v>
      </c>
      <c r="G125" s="280">
        <v>2.0</v>
      </c>
      <c r="H125" s="280">
        <v>20.0</v>
      </c>
      <c r="I125" s="280">
        <v>9.0</v>
      </c>
      <c r="J125" s="280">
        <v>0.0</v>
      </c>
      <c r="K125" s="280">
        <v>0.0</v>
      </c>
      <c r="L125" s="280">
        <v>1136.0</v>
      </c>
      <c r="M125" s="205"/>
    </row>
    <row r="126" ht="15.75" customHeight="1">
      <c r="A126" s="205" t="s">
        <v>471</v>
      </c>
      <c r="B126" s="205" t="s">
        <v>5386</v>
      </c>
      <c r="C126" s="205" t="s">
        <v>5801</v>
      </c>
      <c r="D126" s="205" t="s">
        <v>143</v>
      </c>
      <c r="E126" s="280">
        <v>22.0</v>
      </c>
      <c r="F126" s="280">
        <v>8.0</v>
      </c>
      <c r="G126" s="280">
        <v>1.0</v>
      </c>
      <c r="H126" s="280">
        <v>6.0</v>
      </c>
      <c r="I126" s="280">
        <v>12.0</v>
      </c>
      <c r="J126" s="280">
        <v>1.0</v>
      </c>
      <c r="K126" s="280">
        <v>0.0</v>
      </c>
      <c r="L126" s="280">
        <v>1376.0</v>
      </c>
      <c r="M126" s="205"/>
    </row>
    <row r="127" ht="15.75" customHeight="1">
      <c r="A127" s="205" t="s">
        <v>471</v>
      </c>
      <c r="B127" s="205" t="s">
        <v>5387</v>
      </c>
      <c r="C127" s="205" t="s">
        <v>5801</v>
      </c>
      <c r="D127" s="205" t="s">
        <v>143</v>
      </c>
      <c r="E127" s="280">
        <v>35.0</v>
      </c>
      <c r="F127" s="280">
        <v>13.0</v>
      </c>
      <c r="G127" s="280">
        <v>7.0</v>
      </c>
      <c r="H127" s="280">
        <v>2.0</v>
      </c>
      <c r="I127" s="280">
        <v>10.0</v>
      </c>
      <c r="J127" s="280">
        <v>4.0</v>
      </c>
      <c r="K127" s="280">
        <v>0.0</v>
      </c>
      <c r="L127" s="280">
        <v>2894.0</v>
      </c>
      <c r="M127" s="205"/>
    </row>
    <row r="128" ht="15.75" customHeight="1">
      <c r="A128" s="205" t="s">
        <v>471</v>
      </c>
      <c r="B128" s="205" t="s">
        <v>5388</v>
      </c>
      <c r="C128" s="205" t="s">
        <v>5801</v>
      </c>
      <c r="D128" s="205" t="s">
        <v>143</v>
      </c>
      <c r="E128" s="280">
        <v>36.0</v>
      </c>
      <c r="F128" s="280">
        <v>16.0</v>
      </c>
      <c r="G128" s="280">
        <v>3.0</v>
      </c>
      <c r="H128" s="280">
        <v>2.0</v>
      </c>
      <c r="I128" s="280">
        <v>4.0</v>
      </c>
      <c r="J128" s="280">
        <v>4.0</v>
      </c>
      <c r="K128" s="280">
        <v>0.0</v>
      </c>
      <c r="L128" s="280">
        <v>3010.0</v>
      </c>
      <c r="M128" s="205"/>
    </row>
    <row r="129" ht="15.75" customHeight="1">
      <c r="A129" s="205" t="s">
        <v>471</v>
      </c>
      <c r="B129" s="205" t="s">
        <v>5391</v>
      </c>
      <c r="C129" s="205" t="s">
        <v>5801</v>
      </c>
      <c r="D129" s="205" t="s">
        <v>143</v>
      </c>
      <c r="E129" s="280">
        <v>37.0</v>
      </c>
      <c r="F129" s="280">
        <v>15.0</v>
      </c>
      <c r="G129" s="280">
        <v>1.0</v>
      </c>
      <c r="H129" s="280">
        <v>0.0</v>
      </c>
      <c r="I129" s="280">
        <v>2.0</v>
      </c>
      <c r="J129" s="280">
        <v>5.0</v>
      </c>
      <c r="K129" s="280">
        <v>0.0</v>
      </c>
      <c r="L129" s="280">
        <v>3300.0</v>
      </c>
      <c r="M129" s="205"/>
    </row>
    <row r="130" ht="15.75" customHeight="1">
      <c r="A130" s="205" t="s">
        <v>471</v>
      </c>
      <c r="B130" s="205" t="s">
        <v>5392</v>
      </c>
      <c r="C130" s="205" t="s">
        <v>5801</v>
      </c>
      <c r="D130" s="205" t="s">
        <v>143</v>
      </c>
      <c r="E130" s="280">
        <v>32.0</v>
      </c>
      <c r="F130" s="280">
        <v>10.0</v>
      </c>
      <c r="G130" s="280">
        <v>3.0</v>
      </c>
      <c r="H130" s="280">
        <v>3.0</v>
      </c>
      <c r="I130" s="280">
        <v>1.0</v>
      </c>
      <c r="J130" s="280">
        <v>2.0</v>
      </c>
      <c r="K130" s="280">
        <v>0.0</v>
      </c>
      <c r="L130" s="280">
        <v>2681.0</v>
      </c>
      <c r="M130" s="205"/>
    </row>
    <row r="131" ht="15.75" customHeight="1">
      <c r="A131" s="205" t="s">
        <v>471</v>
      </c>
      <c r="B131" s="205" t="s">
        <v>5389</v>
      </c>
      <c r="C131" s="205" t="s">
        <v>5801</v>
      </c>
      <c r="D131" s="205" t="s">
        <v>143</v>
      </c>
      <c r="E131" s="280">
        <v>35.0</v>
      </c>
      <c r="F131" s="280">
        <v>26.0</v>
      </c>
      <c r="G131" s="280">
        <v>5.0</v>
      </c>
      <c r="H131" s="280">
        <v>1.0</v>
      </c>
      <c r="I131" s="280">
        <v>1.0</v>
      </c>
      <c r="J131" s="280">
        <v>5.0</v>
      </c>
      <c r="K131" s="280">
        <v>0.0</v>
      </c>
      <c r="L131" s="280">
        <v>3071.0</v>
      </c>
      <c r="M131" s="205"/>
    </row>
    <row r="132" ht="15.75" customHeight="1">
      <c r="A132" s="205" t="s">
        <v>471</v>
      </c>
      <c r="B132" s="205" t="s">
        <v>5390</v>
      </c>
      <c r="C132" s="205" t="s">
        <v>5801</v>
      </c>
      <c r="D132" s="205" t="s">
        <v>143</v>
      </c>
      <c r="E132" s="280">
        <v>35.0</v>
      </c>
      <c r="F132" s="280">
        <v>12.0</v>
      </c>
      <c r="G132" s="280">
        <v>5.0</v>
      </c>
      <c r="H132" s="280">
        <v>4.0</v>
      </c>
      <c r="I132" s="280">
        <v>11.0</v>
      </c>
      <c r="J132" s="280">
        <v>4.0</v>
      </c>
      <c r="K132" s="280">
        <v>0.0</v>
      </c>
      <c r="L132" s="280">
        <v>2595.0</v>
      </c>
      <c r="M132" s="205"/>
    </row>
    <row r="133" ht="15.75" customHeight="1">
      <c r="A133" s="205" t="s">
        <v>804</v>
      </c>
      <c r="B133" s="205" t="s">
        <v>5383</v>
      </c>
      <c r="C133" s="205" t="s">
        <v>5801</v>
      </c>
      <c r="D133" s="205" t="s">
        <v>110</v>
      </c>
      <c r="E133" s="280">
        <v>1.0</v>
      </c>
      <c r="F133" s="280">
        <v>0.0</v>
      </c>
      <c r="G133" s="280">
        <v>0.0</v>
      </c>
      <c r="H133" s="280">
        <v>0.0</v>
      </c>
      <c r="I133" s="280">
        <v>1.0</v>
      </c>
      <c r="J133" s="280">
        <v>0.0</v>
      </c>
      <c r="K133" s="280">
        <v>0.0</v>
      </c>
      <c r="L133" s="280">
        <v>59.0</v>
      </c>
      <c r="M133" s="205"/>
    </row>
    <row r="134" ht="15.75" customHeight="1">
      <c r="A134" s="205" t="s">
        <v>804</v>
      </c>
      <c r="B134" s="205" t="s">
        <v>5384</v>
      </c>
      <c r="C134" s="205" t="s">
        <v>5801</v>
      </c>
      <c r="D134" s="205" t="s">
        <v>110</v>
      </c>
      <c r="E134" s="280">
        <v>20.0</v>
      </c>
      <c r="F134" s="280">
        <v>2.0</v>
      </c>
      <c r="G134" s="280">
        <v>2.0</v>
      </c>
      <c r="H134" s="280">
        <v>7.0</v>
      </c>
      <c r="I134" s="280">
        <v>9.0</v>
      </c>
      <c r="J134" s="280">
        <v>2.0</v>
      </c>
      <c r="K134" s="280">
        <v>0.0</v>
      </c>
      <c r="L134" s="280">
        <v>1151.0</v>
      </c>
      <c r="M134" s="205"/>
    </row>
    <row r="135" ht="15.75" customHeight="1">
      <c r="A135" s="205" t="s">
        <v>804</v>
      </c>
      <c r="B135" s="205" t="s">
        <v>5385</v>
      </c>
      <c r="C135" s="205" t="s">
        <v>5801</v>
      </c>
      <c r="D135" s="205" t="s">
        <v>110</v>
      </c>
      <c r="E135" s="280">
        <v>28.0</v>
      </c>
      <c r="F135" s="280">
        <v>2.0</v>
      </c>
      <c r="G135" s="280">
        <v>2.0</v>
      </c>
      <c r="H135" s="280">
        <v>4.0</v>
      </c>
      <c r="I135" s="280">
        <v>11.0</v>
      </c>
      <c r="J135" s="280">
        <v>5.0</v>
      </c>
      <c r="K135" s="280">
        <v>0.0</v>
      </c>
      <c r="L135" s="280">
        <v>2012.0</v>
      </c>
      <c r="M135" s="205"/>
    </row>
    <row r="136" ht="15.75" customHeight="1">
      <c r="A136" s="205" t="s">
        <v>804</v>
      </c>
      <c r="B136" s="205" t="s">
        <v>5386</v>
      </c>
      <c r="C136" s="205" t="s">
        <v>5801</v>
      </c>
      <c r="D136" s="205" t="s">
        <v>110</v>
      </c>
      <c r="E136" s="280">
        <v>31.0</v>
      </c>
      <c r="F136" s="280">
        <v>2.0</v>
      </c>
      <c r="G136" s="280">
        <v>1.0</v>
      </c>
      <c r="H136" s="280">
        <v>16.0</v>
      </c>
      <c r="I136" s="280">
        <v>11.0</v>
      </c>
      <c r="J136" s="280">
        <v>7.0</v>
      </c>
      <c r="K136" s="280">
        <v>0.0</v>
      </c>
      <c r="L136" s="280">
        <v>1520.0</v>
      </c>
      <c r="M136" s="205"/>
    </row>
    <row r="137" ht="15.75" customHeight="1">
      <c r="A137" s="205" t="s">
        <v>804</v>
      </c>
      <c r="B137" s="205" t="s">
        <v>5387</v>
      </c>
      <c r="C137" s="205" t="s">
        <v>5801</v>
      </c>
      <c r="D137" s="205" t="s">
        <v>110</v>
      </c>
      <c r="E137" s="280">
        <v>21.0</v>
      </c>
      <c r="F137" s="280">
        <v>0.0</v>
      </c>
      <c r="G137" s="280">
        <v>3.0</v>
      </c>
      <c r="H137" s="280">
        <v>4.0</v>
      </c>
      <c r="I137" s="280">
        <v>13.0</v>
      </c>
      <c r="J137" s="280">
        <v>4.0</v>
      </c>
      <c r="K137" s="280">
        <v>0.0</v>
      </c>
      <c r="L137" s="280">
        <v>1331.0</v>
      </c>
      <c r="M137" s="205"/>
    </row>
    <row r="138" ht="15.75" customHeight="1">
      <c r="A138" s="205" t="s">
        <v>804</v>
      </c>
      <c r="B138" s="205" t="s">
        <v>5388</v>
      </c>
      <c r="C138" s="205" t="s">
        <v>5801</v>
      </c>
      <c r="D138" s="205" t="s">
        <v>110</v>
      </c>
      <c r="E138" s="280">
        <v>31.0</v>
      </c>
      <c r="F138" s="280">
        <v>1.0</v>
      </c>
      <c r="G138" s="280">
        <v>0.0</v>
      </c>
      <c r="H138" s="280">
        <v>3.0</v>
      </c>
      <c r="I138" s="280">
        <v>6.0</v>
      </c>
      <c r="J138" s="280">
        <v>14.0</v>
      </c>
      <c r="K138" s="280">
        <v>0.0</v>
      </c>
      <c r="L138" s="280">
        <v>2488.0</v>
      </c>
      <c r="M138" s="205"/>
    </row>
    <row r="139" ht="15.75" customHeight="1">
      <c r="A139" s="205" t="s">
        <v>804</v>
      </c>
      <c r="B139" s="205" t="s">
        <v>5391</v>
      </c>
      <c r="C139" s="205" t="s">
        <v>5801</v>
      </c>
      <c r="D139" s="205" t="s">
        <v>259</v>
      </c>
      <c r="E139" s="280">
        <v>37.0</v>
      </c>
      <c r="F139" s="280">
        <v>0.0</v>
      </c>
      <c r="G139" s="280">
        <v>2.0</v>
      </c>
      <c r="H139" s="280">
        <v>5.0</v>
      </c>
      <c r="I139" s="280">
        <v>4.0</v>
      </c>
      <c r="J139" s="280">
        <v>7.0</v>
      </c>
      <c r="K139" s="280">
        <v>0.0</v>
      </c>
      <c r="L139" s="280">
        <v>2961.0</v>
      </c>
      <c r="M139" s="205"/>
    </row>
    <row r="140" ht="15.75" customHeight="1">
      <c r="A140" s="205" t="s">
        <v>804</v>
      </c>
      <c r="B140" s="205" t="s">
        <v>5392</v>
      </c>
      <c r="C140" s="205" t="s">
        <v>5816</v>
      </c>
      <c r="D140" s="205" t="s">
        <v>5823</v>
      </c>
      <c r="E140" s="280">
        <v>39.0</v>
      </c>
      <c r="F140" s="280">
        <v>2.0</v>
      </c>
      <c r="G140" s="280">
        <v>4.0</v>
      </c>
      <c r="H140" s="280">
        <v>6.0</v>
      </c>
      <c r="I140" s="280">
        <v>7.0</v>
      </c>
      <c r="J140" s="280">
        <v>2.0</v>
      </c>
      <c r="K140" s="280">
        <v>0.0</v>
      </c>
      <c r="L140" s="280">
        <v>3025.0</v>
      </c>
      <c r="M140" s="205"/>
    </row>
    <row r="141" ht="15.75" customHeight="1">
      <c r="A141" s="205" t="s">
        <v>804</v>
      </c>
      <c r="B141" s="205" t="s">
        <v>5389</v>
      </c>
      <c r="C141" s="205" t="s">
        <v>5837</v>
      </c>
      <c r="D141" s="205" t="s">
        <v>5838</v>
      </c>
      <c r="E141" s="280">
        <v>16.0</v>
      </c>
      <c r="F141" s="280">
        <v>1.0</v>
      </c>
      <c r="G141" s="280">
        <v>2.0</v>
      </c>
      <c r="H141" s="280">
        <v>2.0</v>
      </c>
      <c r="I141" s="280">
        <v>7.0</v>
      </c>
      <c r="J141" s="280">
        <v>0.0</v>
      </c>
      <c r="K141" s="280">
        <v>0.0</v>
      </c>
      <c r="L141" s="280">
        <v>1193.0</v>
      </c>
      <c r="M141" s="205"/>
    </row>
    <row r="142" ht="15.75" customHeight="1">
      <c r="A142" s="205" t="s">
        <v>322</v>
      </c>
      <c r="B142" s="205" t="s">
        <v>5383</v>
      </c>
      <c r="C142" s="205" t="s">
        <v>5801</v>
      </c>
      <c r="D142" s="205" t="s">
        <v>244</v>
      </c>
      <c r="E142" s="280">
        <v>0.0</v>
      </c>
      <c r="F142" s="280">
        <v>0.0</v>
      </c>
      <c r="G142" s="205"/>
      <c r="H142" s="280">
        <v>0.0</v>
      </c>
      <c r="I142" s="280">
        <v>0.0</v>
      </c>
      <c r="J142" s="280">
        <v>0.0</v>
      </c>
      <c r="K142" s="280">
        <v>0.0</v>
      </c>
      <c r="L142" s="280">
        <v>0.0</v>
      </c>
      <c r="M142" s="205"/>
    </row>
    <row r="143" ht="15.75" customHeight="1">
      <c r="A143" s="205" t="s">
        <v>322</v>
      </c>
      <c r="B143" s="205" t="s">
        <v>5384</v>
      </c>
      <c r="C143" s="205" t="s">
        <v>5801</v>
      </c>
      <c r="D143" s="205" t="s">
        <v>244</v>
      </c>
      <c r="E143" s="280">
        <v>0.0</v>
      </c>
      <c r="F143" s="280">
        <v>0.0</v>
      </c>
      <c r="G143" s="205"/>
      <c r="H143" s="280">
        <v>0.0</v>
      </c>
      <c r="I143" s="280">
        <v>0.0</v>
      </c>
      <c r="J143" s="280">
        <v>0.0</v>
      </c>
      <c r="K143" s="280">
        <v>0.0</v>
      </c>
      <c r="L143" s="280">
        <v>0.0</v>
      </c>
      <c r="M143" s="205"/>
    </row>
    <row r="144" ht="15.75" customHeight="1">
      <c r="A144" s="205" t="s">
        <v>322</v>
      </c>
      <c r="B144" s="205" t="s">
        <v>5385</v>
      </c>
      <c r="C144" s="205" t="s">
        <v>5801</v>
      </c>
      <c r="D144" s="205" t="s">
        <v>244</v>
      </c>
      <c r="E144" s="280">
        <v>0.0</v>
      </c>
      <c r="F144" s="280">
        <v>0.0</v>
      </c>
      <c r="G144" s="205"/>
      <c r="H144" s="280">
        <v>0.0</v>
      </c>
      <c r="I144" s="280">
        <v>0.0</v>
      </c>
      <c r="J144" s="280">
        <v>0.0</v>
      </c>
      <c r="K144" s="280">
        <v>0.0</v>
      </c>
      <c r="L144" s="280">
        <v>0.0</v>
      </c>
      <c r="M144" s="205"/>
    </row>
    <row r="145" ht="15.75" customHeight="1">
      <c r="A145" s="205" t="s">
        <v>322</v>
      </c>
      <c r="B145" s="205" t="s">
        <v>5386</v>
      </c>
      <c r="C145" s="205" t="s">
        <v>5801</v>
      </c>
      <c r="D145" s="205" t="s">
        <v>244</v>
      </c>
      <c r="E145" s="280">
        <v>1.0</v>
      </c>
      <c r="F145" s="280">
        <v>0.0</v>
      </c>
      <c r="G145" s="205"/>
      <c r="H145" s="280">
        <v>0.0</v>
      </c>
      <c r="I145" s="280">
        <v>0.0</v>
      </c>
      <c r="J145" s="280">
        <v>0.0</v>
      </c>
      <c r="K145" s="280">
        <v>0.0</v>
      </c>
      <c r="L145" s="280">
        <v>90.0</v>
      </c>
      <c r="M145" s="205"/>
    </row>
    <row r="146" ht="15.75" customHeight="1">
      <c r="A146" s="205" t="s">
        <v>322</v>
      </c>
      <c r="B146" s="205" t="s">
        <v>5387</v>
      </c>
      <c r="C146" s="205" t="s">
        <v>5801</v>
      </c>
      <c r="D146" s="205" t="s">
        <v>244</v>
      </c>
      <c r="E146" s="280">
        <v>1.0</v>
      </c>
      <c r="F146" s="280">
        <v>0.0</v>
      </c>
      <c r="G146" s="205"/>
      <c r="H146" s="280">
        <v>1.0</v>
      </c>
      <c r="I146" s="280">
        <v>0.0</v>
      </c>
      <c r="J146" s="280">
        <v>0.0</v>
      </c>
      <c r="K146" s="280">
        <v>0.0</v>
      </c>
      <c r="L146" s="280">
        <v>26.0</v>
      </c>
      <c r="M146" s="205"/>
    </row>
    <row r="147" ht="15.75" customHeight="1">
      <c r="A147" s="205" t="s">
        <v>322</v>
      </c>
      <c r="B147" s="205" t="s">
        <v>5388</v>
      </c>
      <c r="C147" s="205" t="s">
        <v>5801</v>
      </c>
      <c r="D147" s="205" t="s">
        <v>244</v>
      </c>
      <c r="E147" s="280">
        <v>0.0</v>
      </c>
      <c r="F147" s="280">
        <v>0.0</v>
      </c>
      <c r="G147" s="205"/>
      <c r="H147" s="280">
        <v>0.0</v>
      </c>
      <c r="I147" s="280">
        <v>0.0</v>
      </c>
      <c r="J147" s="280">
        <v>0.0</v>
      </c>
      <c r="K147" s="280">
        <v>0.0</v>
      </c>
      <c r="L147" s="280">
        <v>0.0</v>
      </c>
      <c r="M147" s="205"/>
    </row>
    <row r="148" ht="15.75" customHeight="1">
      <c r="A148" s="205" t="s">
        <v>322</v>
      </c>
      <c r="B148" s="205" t="s">
        <v>5391</v>
      </c>
      <c r="C148" s="205" t="s">
        <v>5816</v>
      </c>
      <c r="D148" s="205" t="s">
        <v>5839</v>
      </c>
      <c r="E148" s="280">
        <v>0.0</v>
      </c>
      <c r="F148" s="280">
        <v>0.0</v>
      </c>
      <c r="G148" s="205"/>
      <c r="H148" s="280">
        <v>0.0</v>
      </c>
      <c r="I148" s="280">
        <v>0.0</v>
      </c>
      <c r="J148" s="280">
        <v>0.0</v>
      </c>
      <c r="K148" s="280">
        <v>0.0</v>
      </c>
      <c r="L148" s="280">
        <v>0.0</v>
      </c>
      <c r="M148" s="205"/>
    </row>
    <row r="149" ht="15.75" customHeight="1">
      <c r="A149" s="205" t="s">
        <v>322</v>
      </c>
      <c r="B149" s="205" t="s">
        <v>5392</v>
      </c>
      <c r="C149" s="205" t="s">
        <v>5816</v>
      </c>
      <c r="D149" s="205" t="s">
        <v>5840</v>
      </c>
      <c r="E149" s="280">
        <v>0.0</v>
      </c>
      <c r="F149" s="280">
        <v>0.0</v>
      </c>
      <c r="G149" s="205"/>
      <c r="H149" s="280">
        <v>0.0</v>
      </c>
      <c r="I149" s="280">
        <v>0.0</v>
      </c>
      <c r="J149" s="280">
        <v>0.0</v>
      </c>
      <c r="K149" s="280">
        <v>0.0</v>
      </c>
      <c r="L149" s="280">
        <v>0.0</v>
      </c>
      <c r="M149" s="205"/>
    </row>
    <row r="150" ht="15.75" customHeight="1">
      <c r="A150" s="205" t="s">
        <v>387</v>
      </c>
      <c r="B150" s="205" t="s">
        <v>5383</v>
      </c>
      <c r="C150" s="205" t="s">
        <v>5801</v>
      </c>
      <c r="D150" s="205" t="s">
        <v>197</v>
      </c>
      <c r="E150" s="280">
        <v>6.0</v>
      </c>
      <c r="F150" s="280">
        <v>0.0</v>
      </c>
      <c r="G150" s="280">
        <v>0.0</v>
      </c>
      <c r="H150" s="280">
        <v>0.0</v>
      </c>
      <c r="I150" s="280">
        <v>0.0</v>
      </c>
      <c r="J150" s="280">
        <v>1.0</v>
      </c>
      <c r="K150" s="280">
        <v>0.0</v>
      </c>
      <c r="L150" s="280">
        <v>540.0</v>
      </c>
      <c r="M150" s="205"/>
    </row>
    <row r="151" ht="15.75" customHeight="1">
      <c r="A151" s="205" t="s">
        <v>387</v>
      </c>
      <c r="B151" s="205" t="s">
        <v>5384</v>
      </c>
      <c r="C151" s="205" t="s">
        <v>5801</v>
      </c>
      <c r="D151" s="205" t="s">
        <v>197</v>
      </c>
      <c r="E151" s="280">
        <v>24.0</v>
      </c>
      <c r="F151" s="280">
        <v>0.0</v>
      </c>
      <c r="G151" s="280">
        <v>0.0</v>
      </c>
      <c r="H151" s="280">
        <v>1.0</v>
      </c>
      <c r="I151" s="280">
        <v>0.0</v>
      </c>
      <c r="J151" s="280">
        <v>4.0</v>
      </c>
      <c r="K151" s="280">
        <v>0.0</v>
      </c>
      <c r="L151" s="280">
        <v>2083.0</v>
      </c>
      <c r="M151" s="205"/>
    </row>
    <row r="152" ht="15.75" customHeight="1">
      <c r="A152" s="205" t="s">
        <v>387</v>
      </c>
      <c r="B152" s="205" t="s">
        <v>5385</v>
      </c>
      <c r="C152" s="205" t="s">
        <v>5801</v>
      </c>
      <c r="D152" s="205" t="s">
        <v>197</v>
      </c>
      <c r="E152" s="280">
        <v>32.0</v>
      </c>
      <c r="F152" s="280">
        <v>3.0</v>
      </c>
      <c r="G152" s="282">
        <v>2.0</v>
      </c>
      <c r="H152" s="280">
        <v>0.0</v>
      </c>
      <c r="I152" s="280">
        <v>4.0</v>
      </c>
      <c r="J152" s="280">
        <v>9.0</v>
      </c>
      <c r="K152" s="280">
        <v>0.0</v>
      </c>
      <c r="L152" s="280">
        <v>2732.0</v>
      </c>
      <c r="M152" s="205"/>
    </row>
    <row r="153" ht="15.75" customHeight="1">
      <c r="A153" s="205" t="s">
        <v>387</v>
      </c>
      <c r="B153" s="205" t="s">
        <v>5386</v>
      </c>
      <c r="C153" s="205" t="s">
        <v>5830</v>
      </c>
      <c r="D153" s="205" t="s">
        <v>5841</v>
      </c>
      <c r="E153" s="280">
        <v>28.0</v>
      </c>
      <c r="F153" s="280">
        <v>1.0</v>
      </c>
      <c r="G153" s="282">
        <v>3.0</v>
      </c>
      <c r="H153" s="280">
        <v>1.0</v>
      </c>
      <c r="I153" s="280">
        <v>1.0</v>
      </c>
      <c r="J153" s="280">
        <v>1.0</v>
      </c>
      <c r="K153" s="280">
        <v>0.0</v>
      </c>
      <c r="L153" s="280">
        <v>2398.0</v>
      </c>
      <c r="M153" s="205"/>
    </row>
    <row r="154" ht="15.75" customHeight="1">
      <c r="A154" s="205" t="s">
        <v>387</v>
      </c>
      <c r="B154" s="205" t="s">
        <v>5387</v>
      </c>
      <c r="C154" s="205" t="s">
        <v>5842</v>
      </c>
      <c r="D154" s="205" t="s">
        <v>5843</v>
      </c>
      <c r="E154" s="280">
        <v>35.0</v>
      </c>
      <c r="F154" s="280">
        <v>0.0</v>
      </c>
      <c r="G154" s="282">
        <v>0.0</v>
      </c>
      <c r="H154" s="280">
        <v>10.0</v>
      </c>
      <c r="I154" s="280">
        <v>6.0</v>
      </c>
      <c r="J154" s="280">
        <v>7.0</v>
      </c>
      <c r="K154" s="280">
        <v>0.0</v>
      </c>
      <c r="L154" s="280">
        <v>2405.0</v>
      </c>
      <c r="M154" s="205"/>
    </row>
    <row r="155" ht="15.75" customHeight="1">
      <c r="A155" s="205" t="s">
        <v>387</v>
      </c>
      <c r="B155" s="205" t="s">
        <v>5388</v>
      </c>
      <c r="C155" s="205" t="s">
        <v>5830</v>
      </c>
      <c r="D155" s="205" t="s">
        <v>5841</v>
      </c>
      <c r="E155" s="280">
        <v>25.0</v>
      </c>
      <c r="F155" s="280">
        <v>1.0</v>
      </c>
      <c r="G155" s="282">
        <v>2.0</v>
      </c>
      <c r="H155" s="280">
        <v>21.0</v>
      </c>
      <c r="I155" s="280">
        <v>1.0</v>
      </c>
      <c r="J155" s="280">
        <v>1.0</v>
      </c>
      <c r="K155" s="280">
        <v>0.0</v>
      </c>
      <c r="L155" s="280">
        <v>621.0</v>
      </c>
      <c r="M155" s="205"/>
    </row>
    <row r="156" ht="15.75" customHeight="1">
      <c r="A156" s="205" t="s">
        <v>387</v>
      </c>
      <c r="B156" s="205" t="s">
        <v>5391</v>
      </c>
      <c r="C156" s="205" t="s">
        <v>5830</v>
      </c>
      <c r="D156" s="205" t="s">
        <v>5841</v>
      </c>
      <c r="E156" s="280">
        <v>23.0</v>
      </c>
      <c r="F156" s="280">
        <v>4.0</v>
      </c>
      <c r="G156" s="282">
        <v>2.0</v>
      </c>
      <c r="H156" s="280">
        <v>11.0</v>
      </c>
      <c r="I156" s="280">
        <v>4.0</v>
      </c>
      <c r="J156" s="280">
        <v>4.0</v>
      </c>
      <c r="K156" s="280">
        <v>0.0</v>
      </c>
      <c r="L156" s="280">
        <v>1118.0</v>
      </c>
      <c r="M156" s="205"/>
    </row>
    <row r="157" ht="15.75" customHeight="1">
      <c r="A157" s="205" t="s">
        <v>387</v>
      </c>
      <c r="B157" s="205" t="s">
        <v>5392</v>
      </c>
      <c r="C157" s="205" t="s">
        <v>5844</v>
      </c>
      <c r="D157" s="205" t="s">
        <v>5845</v>
      </c>
      <c r="E157" s="280">
        <v>30.0</v>
      </c>
      <c r="F157" s="280">
        <v>3.0</v>
      </c>
      <c r="G157" s="282">
        <v>3.0</v>
      </c>
      <c r="H157" s="280">
        <v>0.0</v>
      </c>
      <c r="I157" s="280">
        <v>5.0</v>
      </c>
      <c r="J157" s="280">
        <v>9.0</v>
      </c>
      <c r="K157" s="280">
        <v>0.0</v>
      </c>
      <c r="L157" s="280">
        <v>2596.0</v>
      </c>
      <c r="M157" s="205"/>
    </row>
    <row r="158" ht="15.75" customHeight="1">
      <c r="A158" s="205" t="s">
        <v>202</v>
      </c>
      <c r="B158" s="205" t="s">
        <v>5383</v>
      </c>
      <c r="C158" s="205" t="s">
        <v>5801</v>
      </c>
      <c r="D158" s="205" t="s">
        <v>121</v>
      </c>
      <c r="E158" s="280">
        <v>5.0</v>
      </c>
      <c r="F158" s="280">
        <v>1.0</v>
      </c>
      <c r="G158" s="282">
        <v>0.0</v>
      </c>
      <c r="H158" s="280">
        <v>0.0</v>
      </c>
      <c r="I158" s="280">
        <v>1.0</v>
      </c>
      <c r="J158" s="280">
        <v>1.0</v>
      </c>
      <c r="K158" s="280">
        <v>0.0</v>
      </c>
      <c r="L158" s="280">
        <v>405.0</v>
      </c>
      <c r="M158" s="205"/>
    </row>
    <row r="159" ht="15.75" customHeight="1">
      <c r="A159" s="205" t="s">
        <v>202</v>
      </c>
      <c r="B159" s="205" t="s">
        <v>5384</v>
      </c>
      <c r="C159" s="205" t="s">
        <v>5801</v>
      </c>
      <c r="D159" s="205" t="s">
        <v>121</v>
      </c>
      <c r="E159" s="280">
        <v>29.0</v>
      </c>
      <c r="F159" s="280">
        <v>2.0</v>
      </c>
      <c r="G159" s="282">
        <v>5.0</v>
      </c>
      <c r="H159" s="280">
        <v>2.0</v>
      </c>
      <c r="I159" s="280">
        <v>6.0</v>
      </c>
      <c r="J159" s="280">
        <v>8.0</v>
      </c>
      <c r="K159" s="280">
        <v>0.0</v>
      </c>
      <c r="L159" s="280">
        <v>2359.0</v>
      </c>
      <c r="M159" s="205"/>
    </row>
    <row r="160" ht="15.75" customHeight="1">
      <c r="A160" s="205" t="s">
        <v>202</v>
      </c>
      <c r="B160" s="205" t="s">
        <v>5385</v>
      </c>
      <c r="C160" s="205" t="s">
        <v>5801</v>
      </c>
      <c r="D160" s="205" t="s">
        <v>121</v>
      </c>
      <c r="E160" s="280">
        <v>33.0</v>
      </c>
      <c r="F160" s="280">
        <v>2.0</v>
      </c>
      <c r="G160" s="280">
        <v>5.0</v>
      </c>
      <c r="H160" s="280">
        <v>3.0</v>
      </c>
      <c r="I160" s="280">
        <v>9.0</v>
      </c>
      <c r="J160" s="280">
        <v>1.0</v>
      </c>
      <c r="K160" s="280">
        <v>0.0</v>
      </c>
      <c r="L160" s="280">
        <v>2555.0</v>
      </c>
      <c r="M160" s="205"/>
    </row>
    <row r="161" ht="15.75" customHeight="1">
      <c r="A161" s="205" t="s">
        <v>202</v>
      </c>
      <c r="B161" s="205" t="s">
        <v>5386</v>
      </c>
      <c r="C161" s="205" t="s">
        <v>5801</v>
      </c>
      <c r="D161" s="205" t="s">
        <v>121</v>
      </c>
      <c r="E161" s="280">
        <v>37.0</v>
      </c>
      <c r="F161" s="280">
        <v>4.0</v>
      </c>
      <c r="G161" s="280">
        <v>1.0</v>
      </c>
      <c r="H161" s="280">
        <v>0.0</v>
      </c>
      <c r="I161" s="280">
        <v>11.0</v>
      </c>
      <c r="J161" s="280">
        <v>3.0</v>
      </c>
      <c r="K161" s="280">
        <v>0.0</v>
      </c>
      <c r="L161" s="280">
        <v>3165.0</v>
      </c>
      <c r="M161" s="205"/>
    </row>
    <row r="162" ht="15.75" customHeight="1">
      <c r="A162" s="205" t="s">
        <v>202</v>
      </c>
      <c r="B162" s="205" t="s">
        <v>5387</v>
      </c>
      <c r="C162" s="205" t="s">
        <v>5801</v>
      </c>
      <c r="D162" s="205" t="s">
        <v>121</v>
      </c>
      <c r="E162" s="280">
        <v>35.0</v>
      </c>
      <c r="F162" s="280">
        <v>1.0</v>
      </c>
      <c r="G162" s="280">
        <v>7.0</v>
      </c>
      <c r="H162" s="280">
        <v>4.0</v>
      </c>
      <c r="I162" s="280">
        <v>9.0</v>
      </c>
      <c r="J162" s="280">
        <v>8.0</v>
      </c>
      <c r="K162" s="280">
        <v>0.0</v>
      </c>
      <c r="L162" s="280">
        <v>2808.0</v>
      </c>
      <c r="M162" s="205"/>
    </row>
    <row r="163" ht="15.75" customHeight="1">
      <c r="A163" s="205" t="s">
        <v>202</v>
      </c>
      <c r="B163" s="205" t="s">
        <v>5388</v>
      </c>
      <c r="C163" s="205" t="s">
        <v>5800</v>
      </c>
      <c r="D163" s="205" t="s">
        <v>95</v>
      </c>
      <c r="E163" s="280">
        <v>26.0</v>
      </c>
      <c r="F163" s="280">
        <v>2.0</v>
      </c>
      <c r="G163" s="280">
        <v>6.0</v>
      </c>
      <c r="H163" s="280">
        <v>8.0</v>
      </c>
      <c r="I163" s="280">
        <v>10.0</v>
      </c>
      <c r="J163" s="280">
        <v>3.0</v>
      </c>
      <c r="K163" s="280">
        <v>0.0</v>
      </c>
      <c r="L163" s="280">
        <v>1579.0</v>
      </c>
      <c r="M163" s="205"/>
    </row>
    <row r="164" ht="15.75" customHeight="1">
      <c r="A164" s="205" t="s">
        <v>202</v>
      </c>
      <c r="B164" s="205" t="s">
        <v>5391</v>
      </c>
      <c r="C164" s="205" t="s">
        <v>5801</v>
      </c>
      <c r="D164" s="205" t="s">
        <v>121</v>
      </c>
      <c r="E164" s="280">
        <v>36.0</v>
      </c>
      <c r="F164" s="280">
        <v>1.0</v>
      </c>
      <c r="G164" s="280">
        <v>5.0</v>
      </c>
      <c r="H164" s="280">
        <v>0.0</v>
      </c>
      <c r="I164" s="280">
        <v>2.0</v>
      </c>
      <c r="J164" s="280">
        <v>8.0</v>
      </c>
      <c r="K164" s="280">
        <v>0.0</v>
      </c>
      <c r="L164" s="280">
        <v>3195.0</v>
      </c>
      <c r="M164" s="205"/>
    </row>
    <row r="165" ht="15.75" customHeight="1">
      <c r="A165" s="205" t="s">
        <v>202</v>
      </c>
      <c r="B165" s="205" t="s">
        <v>5392</v>
      </c>
      <c r="C165" s="205" t="s">
        <v>5801</v>
      </c>
      <c r="D165" s="205" t="s">
        <v>121</v>
      </c>
      <c r="E165" s="280">
        <v>34.0</v>
      </c>
      <c r="F165" s="280">
        <v>1.0</v>
      </c>
      <c r="G165" s="280">
        <v>4.0</v>
      </c>
      <c r="H165" s="280">
        <v>0.0</v>
      </c>
      <c r="I165" s="280">
        <v>3.0</v>
      </c>
      <c r="J165" s="280">
        <v>7.0</v>
      </c>
      <c r="K165" s="280">
        <v>0.0</v>
      </c>
      <c r="L165" s="280">
        <v>2983.0</v>
      </c>
      <c r="M165" s="205"/>
    </row>
    <row r="166" ht="15.75" customHeight="1">
      <c r="A166" s="205" t="s">
        <v>202</v>
      </c>
      <c r="B166" s="205" t="s">
        <v>5389</v>
      </c>
      <c r="C166" s="205" t="s">
        <v>5801</v>
      </c>
      <c r="D166" s="205" t="s">
        <v>5846</v>
      </c>
      <c r="E166" s="280">
        <v>35.0</v>
      </c>
      <c r="F166" s="280">
        <v>1.0</v>
      </c>
      <c r="G166" s="280">
        <v>4.0</v>
      </c>
      <c r="H166" s="280">
        <v>2.0</v>
      </c>
      <c r="I166" s="280">
        <v>4.0</v>
      </c>
      <c r="J166" s="280">
        <v>11.0</v>
      </c>
      <c r="K166" s="280">
        <v>0.0</v>
      </c>
      <c r="L166" s="280">
        <v>2990.0</v>
      </c>
      <c r="M166" s="205"/>
    </row>
    <row r="167" ht="15.75" customHeight="1">
      <c r="A167" s="205" t="s">
        <v>202</v>
      </c>
      <c r="B167" s="205" t="s">
        <v>5390</v>
      </c>
      <c r="C167" s="205" t="s">
        <v>5847</v>
      </c>
      <c r="D167" s="205" t="s">
        <v>5848</v>
      </c>
      <c r="E167" s="280">
        <v>32.0</v>
      </c>
      <c r="F167" s="280">
        <v>0.0</v>
      </c>
      <c r="G167" s="280">
        <v>1.0</v>
      </c>
      <c r="H167" s="280">
        <v>0.0</v>
      </c>
      <c r="I167" s="280">
        <v>3.0</v>
      </c>
      <c r="J167" s="280">
        <v>8.0</v>
      </c>
      <c r="K167" s="280">
        <v>0.0</v>
      </c>
      <c r="L167" s="280">
        <v>2823.0</v>
      </c>
      <c r="M167" s="205"/>
    </row>
    <row r="168" ht="15.75" customHeight="1">
      <c r="A168" s="205" t="s">
        <v>516</v>
      </c>
      <c r="B168" s="205" t="s">
        <v>5383</v>
      </c>
      <c r="C168" s="205" t="s">
        <v>5801</v>
      </c>
      <c r="D168" s="205" t="s">
        <v>256</v>
      </c>
      <c r="E168" s="280">
        <v>2.0</v>
      </c>
      <c r="F168" s="280">
        <v>0.0</v>
      </c>
      <c r="G168" s="280">
        <v>0.0</v>
      </c>
      <c r="H168" s="280">
        <v>0.0</v>
      </c>
      <c r="I168" s="280">
        <v>1.0</v>
      </c>
      <c r="J168" s="280">
        <v>0.0</v>
      </c>
      <c r="K168" s="280">
        <v>0.0</v>
      </c>
      <c r="L168" s="280">
        <v>175.0</v>
      </c>
      <c r="M168" s="205"/>
    </row>
    <row r="169" ht="15.75" customHeight="1">
      <c r="A169" s="205" t="s">
        <v>516</v>
      </c>
      <c r="B169" s="205" t="s">
        <v>5384</v>
      </c>
      <c r="C169" s="205" t="s">
        <v>5801</v>
      </c>
      <c r="D169" s="205" t="s">
        <v>256</v>
      </c>
      <c r="E169" s="280">
        <v>35.0</v>
      </c>
      <c r="F169" s="280">
        <v>0.0</v>
      </c>
      <c r="G169" s="280">
        <v>2.0</v>
      </c>
      <c r="H169" s="280">
        <v>13.0</v>
      </c>
      <c r="I169" s="280">
        <v>14.0</v>
      </c>
      <c r="J169" s="280">
        <v>7.0</v>
      </c>
      <c r="K169" s="280">
        <v>0.0</v>
      </c>
      <c r="L169" s="280">
        <v>2016.0</v>
      </c>
      <c r="M169" s="205"/>
    </row>
    <row r="170" ht="15.75" customHeight="1">
      <c r="A170" s="205" t="s">
        <v>516</v>
      </c>
      <c r="B170" s="205" t="s">
        <v>5385</v>
      </c>
      <c r="C170" s="205" t="s">
        <v>5801</v>
      </c>
      <c r="D170" s="205" t="s">
        <v>256</v>
      </c>
      <c r="E170" s="280">
        <v>31.0</v>
      </c>
      <c r="F170" s="280">
        <v>0.0</v>
      </c>
      <c r="G170" s="280">
        <v>2.0</v>
      </c>
      <c r="H170" s="280">
        <v>17.0</v>
      </c>
      <c r="I170" s="280">
        <v>10.0</v>
      </c>
      <c r="J170" s="280">
        <v>8.0</v>
      </c>
      <c r="K170" s="280">
        <v>0.0</v>
      </c>
      <c r="L170" s="280">
        <v>1391.0</v>
      </c>
      <c r="M170" s="205"/>
    </row>
    <row r="171" ht="15.75" customHeight="1">
      <c r="A171" s="205" t="s">
        <v>516</v>
      </c>
      <c r="B171" s="205" t="s">
        <v>5386</v>
      </c>
      <c r="C171" s="205" t="s">
        <v>5816</v>
      </c>
      <c r="D171" s="205" t="s">
        <v>5849</v>
      </c>
      <c r="E171" s="280">
        <v>36.0</v>
      </c>
      <c r="F171" s="280">
        <v>1.0</v>
      </c>
      <c r="G171" s="280">
        <v>4.0</v>
      </c>
      <c r="H171" s="280">
        <v>8.0</v>
      </c>
      <c r="I171" s="280">
        <v>6.0</v>
      </c>
      <c r="J171" s="280">
        <v>8.0</v>
      </c>
      <c r="K171" s="280">
        <v>0.0</v>
      </c>
      <c r="L171" s="280">
        <v>2648.0</v>
      </c>
      <c r="M171" s="205"/>
    </row>
    <row r="172" ht="15.75" customHeight="1">
      <c r="A172" s="205" t="s">
        <v>516</v>
      </c>
      <c r="B172" s="205" t="s">
        <v>5387</v>
      </c>
      <c r="C172" s="205" t="s">
        <v>5816</v>
      </c>
      <c r="D172" s="205" t="s">
        <v>5850</v>
      </c>
      <c r="E172" s="280">
        <v>35.0</v>
      </c>
      <c r="F172" s="280">
        <v>2.0</v>
      </c>
      <c r="G172" s="280">
        <v>1.0</v>
      </c>
      <c r="H172" s="280">
        <v>11.0</v>
      </c>
      <c r="I172" s="280">
        <v>14.0</v>
      </c>
      <c r="J172" s="280">
        <v>6.0</v>
      </c>
      <c r="K172" s="280">
        <v>0.0</v>
      </c>
      <c r="L172" s="280">
        <v>2238.0</v>
      </c>
      <c r="M172" s="205"/>
    </row>
    <row r="173" ht="15.75" customHeight="1">
      <c r="A173" s="205" t="s">
        <v>516</v>
      </c>
      <c r="B173" s="205" t="s">
        <v>5388</v>
      </c>
      <c r="C173" s="205" t="s">
        <v>5816</v>
      </c>
      <c r="D173" s="205" t="s">
        <v>5850</v>
      </c>
      <c r="E173" s="280">
        <v>28.0</v>
      </c>
      <c r="F173" s="280">
        <v>2.0</v>
      </c>
      <c r="G173" s="280">
        <v>3.0</v>
      </c>
      <c r="H173" s="280">
        <v>8.0</v>
      </c>
      <c r="I173" s="280">
        <v>12.0</v>
      </c>
      <c r="J173" s="280">
        <v>8.0</v>
      </c>
      <c r="K173" s="280">
        <v>1.0</v>
      </c>
      <c r="L173" s="280">
        <v>1801.0</v>
      </c>
      <c r="M173" s="205"/>
    </row>
    <row r="174" ht="15.75" customHeight="1">
      <c r="A174" s="205" t="s">
        <v>516</v>
      </c>
      <c r="B174" s="205" t="s">
        <v>5389</v>
      </c>
      <c r="C174" s="205" t="s">
        <v>5816</v>
      </c>
      <c r="D174" s="205" t="s">
        <v>5850</v>
      </c>
      <c r="E174" s="280">
        <v>7.0</v>
      </c>
      <c r="F174" s="280">
        <v>0.0</v>
      </c>
      <c r="G174" s="280">
        <v>0.0</v>
      </c>
      <c r="H174" s="280">
        <v>0.0</v>
      </c>
      <c r="I174" s="280">
        <v>6.0</v>
      </c>
      <c r="J174" s="280">
        <v>0.0</v>
      </c>
      <c r="K174" s="280">
        <v>0.0</v>
      </c>
      <c r="L174" s="280">
        <v>492.0</v>
      </c>
      <c r="M174" s="205"/>
    </row>
    <row r="175" ht="15.75" customHeight="1">
      <c r="A175" s="205" t="s">
        <v>806</v>
      </c>
      <c r="B175" s="205" t="s">
        <v>5383</v>
      </c>
      <c r="C175" s="205" t="s">
        <v>5801</v>
      </c>
      <c r="D175" s="205" t="s">
        <v>238</v>
      </c>
      <c r="E175" s="280">
        <v>2.0</v>
      </c>
      <c r="F175" s="280">
        <v>0.0</v>
      </c>
      <c r="G175" s="280">
        <v>0.0</v>
      </c>
      <c r="H175" s="280">
        <v>2.0</v>
      </c>
      <c r="I175" s="280">
        <v>0.0</v>
      </c>
      <c r="J175" s="280">
        <v>0.0</v>
      </c>
      <c r="K175" s="280">
        <v>0.0</v>
      </c>
      <c r="L175" s="280">
        <v>74.0</v>
      </c>
      <c r="M175" s="205"/>
    </row>
    <row r="176" ht="15.75" customHeight="1">
      <c r="A176" s="205" t="s">
        <v>806</v>
      </c>
      <c r="B176" s="205" t="s">
        <v>5384</v>
      </c>
      <c r="C176" s="205" t="s">
        <v>5800</v>
      </c>
      <c r="D176" s="205" t="s">
        <v>238</v>
      </c>
      <c r="E176" s="280">
        <v>17.0</v>
      </c>
      <c r="F176" s="280">
        <v>0.0</v>
      </c>
      <c r="G176" s="280">
        <v>0.0</v>
      </c>
      <c r="H176" s="280">
        <v>10.0</v>
      </c>
      <c r="I176" s="280">
        <v>7.0</v>
      </c>
      <c r="J176" s="280">
        <v>1.0</v>
      </c>
      <c r="K176" s="280">
        <v>0.0</v>
      </c>
      <c r="L176" s="280">
        <v>589.0</v>
      </c>
      <c r="M176" s="205"/>
    </row>
    <row r="177" ht="15.75" customHeight="1">
      <c r="A177" s="205" t="s">
        <v>806</v>
      </c>
      <c r="B177" s="205" t="s">
        <v>5385</v>
      </c>
      <c r="C177" s="205" t="s">
        <v>5801</v>
      </c>
      <c r="D177" s="205" t="s">
        <v>5851</v>
      </c>
      <c r="E177" s="280">
        <v>24.0</v>
      </c>
      <c r="F177" s="280">
        <v>0.0</v>
      </c>
      <c r="G177" s="280">
        <v>0.0</v>
      </c>
      <c r="H177" s="280">
        <v>15.0</v>
      </c>
      <c r="I177" s="280">
        <v>9.0</v>
      </c>
      <c r="J177" s="280">
        <v>0.0</v>
      </c>
      <c r="K177" s="280">
        <v>0.0</v>
      </c>
      <c r="L177" s="280">
        <v>825.0</v>
      </c>
      <c r="M177" s="205"/>
    </row>
    <row r="178" ht="15.75" customHeight="1">
      <c r="A178" s="205" t="s">
        <v>806</v>
      </c>
      <c r="B178" s="205" t="s">
        <v>5386</v>
      </c>
      <c r="C178" s="205" t="s">
        <v>5852</v>
      </c>
      <c r="D178" s="205" t="s">
        <v>5851</v>
      </c>
      <c r="E178" s="280">
        <v>19.0</v>
      </c>
      <c r="F178" s="280">
        <v>1.0</v>
      </c>
      <c r="G178" s="280">
        <v>1.0</v>
      </c>
      <c r="H178" s="280">
        <v>9.0</v>
      </c>
      <c r="I178" s="280">
        <v>5.0</v>
      </c>
      <c r="J178" s="280">
        <v>7.0</v>
      </c>
      <c r="K178" s="280">
        <v>0.0</v>
      </c>
      <c r="L178" s="280">
        <v>909.0</v>
      </c>
      <c r="M178" s="205"/>
    </row>
    <row r="179" ht="15.75" customHeight="1">
      <c r="A179" s="205" t="s">
        <v>806</v>
      </c>
      <c r="B179" s="205" t="s">
        <v>5387</v>
      </c>
      <c r="C179" s="205" t="s">
        <v>5853</v>
      </c>
      <c r="D179" s="205" t="s">
        <v>5854</v>
      </c>
      <c r="E179" s="280">
        <v>28.0</v>
      </c>
      <c r="F179" s="280">
        <v>5.0</v>
      </c>
      <c r="G179" s="280">
        <v>3.0</v>
      </c>
      <c r="H179" s="280">
        <v>2.0</v>
      </c>
      <c r="I179" s="280">
        <v>5.0</v>
      </c>
      <c r="J179" s="280">
        <v>6.0</v>
      </c>
      <c r="K179" s="280">
        <v>0.0</v>
      </c>
      <c r="L179" s="280">
        <v>2275.0</v>
      </c>
      <c r="M179" s="205"/>
    </row>
    <row r="180" ht="15.75" customHeight="1">
      <c r="A180" s="205" t="s">
        <v>806</v>
      </c>
      <c r="B180" s="205" t="s">
        <v>5388</v>
      </c>
      <c r="C180" s="205" t="s">
        <v>5855</v>
      </c>
      <c r="D180" s="205" t="s">
        <v>5856</v>
      </c>
      <c r="E180" s="280">
        <v>29.0</v>
      </c>
      <c r="F180" s="280">
        <v>4.0</v>
      </c>
      <c r="G180" s="280">
        <v>6.0</v>
      </c>
      <c r="H180" s="280">
        <v>2.0</v>
      </c>
      <c r="I180" s="280">
        <v>6.0</v>
      </c>
      <c r="J180" s="280">
        <v>5.0</v>
      </c>
      <c r="K180" s="280">
        <v>0.0</v>
      </c>
      <c r="L180" s="280">
        <v>2421.0</v>
      </c>
      <c r="M180" s="205"/>
    </row>
    <row r="181" ht="15.75" customHeight="1">
      <c r="A181" s="205" t="s">
        <v>806</v>
      </c>
      <c r="B181" s="205" t="s">
        <v>5391</v>
      </c>
      <c r="C181" s="205" t="s">
        <v>5855</v>
      </c>
      <c r="D181" s="205" t="s">
        <v>5856</v>
      </c>
      <c r="E181" s="280">
        <v>11.0</v>
      </c>
      <c r="F181" s="280">
        <v>0.0</v>
      </c>
      <c r="G181" s="280">
        <v>0.0</v>
      </c>
      <c r="H181" s="280">
        <v>8.0</v>
      </c>
      <c r="I181" s="280">
        <v>3.0</v>
      </c>
      <c r="J181" s="280">
        <v>1.0</v>
      </c>
      <c r="K181" s="280">
        <v>0.0</v>
      </c>
      <c r="L181" s="280">
        <v>320.0</v>
      </c>
      <c r="M181" s="205"/>
    </row>
    <row r="182" ht="15.75" customHeight="1">
      <c r="A182" s="205" t="s">
        <v>806</v>
      </c>
      <c r="B182" s="205" t="s">
        <v>5392</v>
      </c>
      <c r="C182" s="205" t="s">
        <v>5855</v>
      </c>
      <c r="D182" s="205" t="s">
        <v>5856</v>
      </c>
      <c r="E182" s="280">
        <v>3.0</v>
      </c>
      <c r="F182" s="280">
        <v>0.0</v>
      </c>
      <c r="G182" s="280">
        <v>0.0</v>
      </c>
      <c r="H182" s="280">
        <v>3.0</v>
      </c>
      <c r="I182" s="280">
        <v>0.0</v>
      </c>
      <c r="J182" s="280">
        <v>0.0</v>
      </c>
      <c r="K182" s="280">
        <v>0.0</v>
      </c>
      <c r="L182" s="280">
        <v>9.0</v>
      </c>
      <c r="M182" s="205"/>
    </row>
    <row r="183" ht="15.75" customHeight="1">
      <c r="A183" s="205" t="s">
        <v>806</v>
      </c>
      <c r="B183" s="205" t="s">
        <v>5389</v>
      </c>
      <c r="C183" s="205" t="s">
        <v>5857</v>
      </c>
      <c r="D183" s="205" t="s">
        <v>5856</v>
      </c>
      <c r="E183" s="280">
        <v>0.0</v>
      </c>
      <c r="F183" s="280">
        <v>0.0</v>
      </c>
      <c r="G183" s="280">
        <v>0.0</v>
      </c>
      <c r="H183" s="280">
        <v>0.0</v>
      </c>
      <c r="I183" s="280">
        <v>0.0</v>
      </c>
      <c r="J183" s="280">
        <v>0.0</v>
      </c>
      <c r="K183" s="280">
        <v>0.0</v>
      </c>
      <c r="L183" s="280">
        <v>0.0</v>
      </c>
      <c r="M183" s="205"/>
    </row>
    <row r="184" ht="15.75" customHeight="1">
      <c r="A184" s="205" t="s">
        <v>806</v>
      </c>
      <c r="B184" s="205" t="s">
        <v>5390</v>
      </c>
      <c r="C184" s="205" t="s">
        <v>5857</v>
      </c>
      <c r="D184" s="205" t="s">
        <v>5856</v>
      </c>
      <c r="E184" s="280">
        <v>0.0</v>
      </c>
      <c r="F184" s="280">
        <v>0.0</v>
      </c>
      <c r="G184" s="280">
        <v>0.0</v>
      </c>
      <c r="H184" s="280">
        <v>0.0</v>
      </c>
      <c r="I184" s="280">
        <v>0.0</v>
      </c>
      <c r="J184" s="280">
        <v>0.0</v>
      </c>
      <c r="K184" s="280">
        <v>0.0</v>
      </c>
      <c r="L184" s="280">
        <v>0.0</v>
      </c>
      <c r="M184" s="205"/>
    </row>
    <row r="185" ht="15.75" customHeight="1">
      <c r="A185" s="205" t="s">
        <v>808</v>
      </c>
      <c r="B185" s="205" t="s">
        <v>5383</v>
      </c>
      <c r="C185" s="205" t="s">
        <v>5800</v>
      </c>
      <c r="D185" s="205" t="s">
        <v>98</v>
      </c>
      <c r="E185" s="280">
        <v>4.0</v>
      </c>
      <c r="F185" s="280">
        <v>0.0</v>
      </c>
      <c r="G185" s="280">
        <v>0.0</v>
      </c>
      <c r="H185" s="280">
        <v>1.0</v>
      </c>
      <c r="I185" s="280">
        <v>1.0</v>
      </c>
      <c r="J185" s="280">
        <v>1.0</v>
      </c>
      <c r="K185" s="280">
        <v>0.0</v>
      </c>
      <c r="L185" s="280">
        <v>286.0</v>
      </c>
      <c r="M185" s="205"/>
    </row>
    <row r="186" ht="15.75" customHeight="1">
      <c r="A186" s="205" t="s">
        <v>808</v>
      </c>
      <c r="B186" s="205" t="s">
        <v>5384</v>
      </c>
      <c r="C186" s="205" t="s">
        <v>5801</v>
      </c>
      <c r="D186" s="205" t="s">
        <v>98</v>
      </c>
      <c r="E186" s="280">
        <v>31.0</v>
      </c>
      <c r="F186" s="280">
        <v>0.0</v>
      </c>
      <c r="G186" s="280">
        <v>2.0</v>
      </c>
      <c r="H186" s="280">
        <v>13.0</v>
      </c>
      <c r="I186" s="280">
        <v>9.0</v>
      </c>
      <c r="J186" s="280">
        <v>2.0</v>
      </c>
      <c r="K186" s="280">
        <v>0.0</v>
      </c>
      <c r="L186" s="280">
        <v>1777.0</v>
      </c>
      <c r="M186" s="205"/>
    </row>
    <row r="187" ht="15.75" customHeight="1">
      <c r="A187" s="205" t="s">
        <v>808</v>
      </c>
      <c r="B187" s="205" t="s">
        <v>5385</v>
      </c>
      <c r="C187" s="205" t="s">
        <v>5801</v>
      </c>
      <c r="D187" s="205" t="s">
        <v>98</v>
      </c>
      <c r="E187" s="280">
        <v>22.0</v>
      </c>
      <c r="F187" s="280">
        <v>1.0</v>
      </c>
      <c r="G187" s="280">
        <v>0.0</v>
      </c>
      <c r="H187" s="280">
        <v>12.0</v>
      </c>
      <c r="I187" s="280">
        <v>7.0</v>
      </c>
      <c r="J187" s="280">
        <v>2.0</v>
      </c>
      <c r="K187" s="280">
        <v>0.0</v>
      </c>
      <c r="L187" s="280">
        <v>987.0</v>
      </c>
      <c r="M187" s="205"/>
    </row>
    <row r="188" ht="15.75" customHeight="1">
      <c r="A188" s="205" t="s">
        <v>808</v>
      </c>
      <c r="B188" s="205" t="s">
        <v>5386</v>
      </c>
      <c r="C188" s="205" t="s">
        <v>5801</v>
      </c>
      <c r="D188" s="205" t="s">
        <v>98</v>
      </c>
      <c r="E188" s="280">
        <v>11.0</v>
      </c>
      <c r="F188" s="280">
        <v>1.0</v>
      </c>
      <c r="G188" s="280">
        <v>0.0</v>
      </c>
      <c r="H188" s="280">
        <v>11.0</v>
      </c>
      <c r="I188" s="280">
        <v>0.0</v>
      </c>
      <c r="J188" s="280">
        <v>0.0</v>
      </c>
      <c r="K188" s="280">
        <v>0.0</v>
      </c>
      <c r="L188" s="280">
        <v>63.0</v>
      </c>
      <c r="M188" s="205"/>
    </row>
    <row r="189" ht="15.75" customHeight="1">
      <c r="A189" s="205" t="s">
        <v>808</v>
      </c>
      <c r="B189" s="205" t="s">
        <v>5387</v>
      </c>
      <c r="C189" s="205" t="s">
        <v>5801</v>
      </c>
      <c r="D189" s="205" t="s">
        <v>98</v>
      </c>
      <c r="E189" s="280">
        <v>1.0</v>
      </c>
      <c r="F189" s="280">
        <v>0.0</v>
      </c>
      <c r="G189" s="280">
        <v>0.0</v>
      </c>
      <c r="H189" s="280">
        <v>1.0</v>
      </c>
      <c r="I189" s="280">
        <v>0.0</v>
      </c>
      <c r="J189" s="280">
        <v>0.0</v>
      </c>
      <c r="K189" s="280">
        <v>0.0</v>
      </c>
      <c r="L189" s="280">
        <v>11.0</v>
      </c>
      <c r="M189" s="205"/>
    </row>
    <row r="190" ht="15.75" customHeight="1">
      <c r="A190" s="205" t="s">
        <v>101</v>
      </c>
      <c r="B190" s="205" t="s">
        <v>5383</v>
      </c>
      <c r="C190" s="205" t="s">
        <v>5801</v>
      </c>
      <c r="D190" s="205" t="s">
        <v>103</v>
      </c>
      <c r="E190" s="280">
        <v>6.0</v>
      </c>
      <c r="F190" s="280">
        <v>0.0</v>
      </c>
      <c r="G190" s="280">
        <v>0.0</v>
      </c>
      <c r="H190" s="280">
        <v>0.0</v>
      </c>
      <c r="I190" s="280">
        <v>0.0</v>
      </c>
      <c r="J190" s="280">
        <v>1.0</v>
      </c>
      <c r="K190" s="280">
        <v>0.0</v>
      </c>
      <c r="L190" s="280">
        <v>540.0</v>
      </c>
      <c r="M190" s="205"/>
    </row>
    <row r="191" ht="15.75" customHeight="1">
      <c r="A191" s="205" t="s">
        <v>101</v>
      </c>
      <c r="B191" s="205" t="s">
        <v>5384</v>
      </c>
      <c r="C191" s="205" t="s">
        <v>5801</v>
      </c>
      <c r="D191" s="205" t="s">
        <v>103</v>
      </c>
      <c r="E191" s="280">
        <v>36.0</v>
      </c>
      <c r="F191" s="280">
        <v>3.0</v>
      </c>
      <c r="G191" s="280">
        <v>0.0</v>
      </c>
      <c r="H191" s="280">
        <v>0.0</v>
      </c>
      <c r="I191" s="280">
        <v>1.0</v>
      </c>
      <c r="J191" s="280">
        <v>9.0</v>
      </c>
      <c r="K191" s="280">
        <v>0.0</v>
      </c>
      <c r="L191" s="280">
        <v>3234.0</v>
      </c>
      <c r="M191" s="205"/>
    </row>
    <row r="192" ht="15.75" customHeight="1">
      <c r="A192" s="205" t="s">
        <v>101</v>
      </c>
      <c r="B192" s="205" t="s">
        <v>5385</v>
      </c>
      <c r="C192" s="205" t="s">
        <v>5801</v>
      </c>
      <c r="D192" s="205" t="s">
        <v>103</v>
      </c>
      <c r="E192" s="280">
        <v>30.0</v>
      </c>
      <c r="F192" s="280">
        <v>4.0</v>
      </c>
      <c r="G192" s="280">
        <v>1.0</v>
      </c>
      <c r="H192" s="280">
        <v>0.0</v>
      </c>
      <c r="I192" s="280">
        <v>6.0</v>
      </c>
      <c r="J192" s="280">
        <v>6.0</v>
      </c>
      <c r="K192" s="280">
        <v>0.0</v>
      </c>
      <c r="L192" s="280">
        <v>2640.0</v>
      </c>
      <c r="M192" s="205"/>
    </row>
    <row r="193" ht="15.75" customHeight="1">
      <c r="A193" s="205" t="s">
        <v>101</v>
      </c>
      <c r="B193" s="205" t="s">
        <v>5386</v>
      </c>
      <c r="C193" s="205" t="s">
        <v>5801</v>
      </c>
      <c r="D193" s="205" t="s">
        <v>143</v>
      </c>
      <c r="E193" s="280">
        <v>33.0</v>
      </c>
      <c r="F193" s="280">
        <v>3.0</v>
      </c>
      <c r="G193" s="280">
        <v>1.0</v>
      </c>
      <c r="H193" s="280">
        <v>0.0</v>
      </c>
      <c r="I193" s="280">
        <v>4.0</v>
      </c>
      <c r="J193" s="280">
        <v>7.0</v>
      </c>
      <c r="K193" s="280">
        <v>0.0</v>
      </c>
      <c r="L193" s="280">
        <v>2893.0</v>
      </c>
      <c r="M193" s="205"/>
    </row>
    <row r="194" ht="15.75" customHeight="1">
      <c r="A194" s="205" t="s">
        <v>101</v>
      </c>
      <c r="B194" s="205" t="s">
        <v>5387</v>
      </c>
      <c r="C194" s="205" t="s">
        <v>5801</v>
      </c>
      <c r="D194" s="205" t="s">
        <v>143</v>
      </c>
      <c r="E194" s="280">
        <v>33.0</v>
      </c>
      <c r="F194" s="280">
        <v>5.0</v>
      </c>
      <c r="G194" s="280">
        <v>1.0</v>
      </c>
      <c r="H194" s="280">
        <v>0.0</v>
      </c>
      <c r="I194" s="280">
        <v>1.0</v>
      </c>
      <c r="J194" s="280">
        <v>2.0</v>
      </c>
      <c r="K194" s="280">
        <v>0.0</v>
      </c>
      <c r="L194" s="280">
        <v>2936.0</v>
      </c>
      <c r="M194" s="205"/>
    </row>
    <row r="195" ht="15.75" customHeight="1">
      <c r="A195" s="205" t="s">
        <v>101</v>
      </c>
      <c r="B195" s="205" t="s">
        <v>5388</v>
      </c>
      <c r="C195" s="205" t="s">
        <v>5801</v>
      </c>
      <c r="D195" s="205" t="s">
        <v>143</v>
      </c>
      <c r="E195" s="280">
        <v>27.0</v>
      </c>
      <c r="F195" s="280">
        <v>3.0</v>
      </c>
      <c r="G195" s="280">
        <v>1.0</v>
      </c>
      <c r="H195" s="280">
        <v>0.0</v>
      </c>
      <c r="I195" s="280">
        <v>4.0</v>
      </c>
      <c r="J195" s="280">
        <v>2.0</v>
      </c>
      <c r="K195" s="280">
        <v>0.0</v>
      </c>
      <c r="L195" s="280">
        <v>2277.0</v>
      </c>
      <c r="M195" s="205"/>
    </row>
    <row r="196" ht="15.75" customHeight="1">
      <c r="A196" s="205" t="s">
        <v>101</v>
      </c>
      <c r="B196" s="205" t="s">
        <v>5391</v>
      </c>
      <c r="C196" s="205" t="s">
        <v>5858</v>
      </c>
      <c r="D196" s="205" t="s">
        <v>143</v>
      </c>
      <c r="E196" s="280">
        <v>16.0</v>
      </c>
      <c r="F196" s="280">
        <v>1.0</v>
      </c>
      <c r="G196" s="280">
        <v>0.0</v>
      </c>
      <c r="H196" s="280">
        <v>5.0</v>
      </c>
      <c r="I196" s="280">
        <v>2.0</v>
      </c>
      <c r="J196" s="280">
        <v>3.0</v>
      </c>
      <c r="K196" s="280">
        <v>0.0</v>
      </c>
      <c r="L196" s="280">
        <v>1037.0</v>
      </c>
      <c r="M196" s="205"/>
    </row>
    <row r="197" ht="15.75" customHeight="1">
      <c r="A197" s="205" t="s">
        <v>101</v>
      </c>
      <c r="B197" s="205" t="s">
        <v>5392</v>
      </c>
      <c r="C197" s="205" t="s">
        <v>5859</v>
      </c>
      <c r="D197" s="205" t="s">
        <v>5860</v>
      </c>
      <c r="E197" s="280">
        <v>12.0</v>
      </c>
      <c r="F197" s="280">
        <v>0.0</v>
      </c>
      <c r="G197" s="280">
        <v>0.0</v>
      </c>
      <c r="H197" s="280">
        <v>2.0</v>
      </c>
      <c r="I197" s="280">
        <v>2.0</v>
      </c>
      <c r="J197" s="280">
        <v>4.0</v>
      </c>
      <c r="K197" s="280">
        <v>0.0</v>
      </c>
      <c r="L197" s="280">
        <v>1011.0</v>
      </c>
      <c r="M197" s="205"/>
    </row>
    <row r="198" ht="15.75" customHeight="1">
      <c r="A198" s="205" t="s">
        <v>104</v>
      </c>
      <c r="B198" s="205" t="s">
        <v>5383</v>
      </c>
      <c r="C198" s="205" t="s">
        <v>5801</v>
      </c>
      <c r="D198" s="205" t="s">
        <v>90</v>
      </c>
      <c r="E198" s="280">
        <v>5.0</v>
      </c>
      <c r="F198" s="280">
        <v>1.0</v>
      </c>
      <c r="G198" s="280">
        <v>0.0</v>
      </c>
      <c r="H198" s="280">
        <v>0.0</v>
      </c>
      <c r="I198" s="280">
        <v>0.0</v>
      </c>
      <c r="J198" s="280">
        <v>0.0</v>
      </c>
      <c r="K198" s="280">
        <v>0.0</v>
      </c>
      <c r="L198" s="280">
        <v>450.0</v>
      </c>
      <c r="M198" s="205"/>
    </row>
    <row r="199" ht="15.75" customHeight="1">
      <c r="A199" s="205" t="s">
        <v>104</v>
      </c>
      <c r="B199" s="205" t="s">
        <v>5384</v>
      </c>
      <c r="C199" s="205" t="s">
        <v>5801</v>
      </c>
      <c r="D199" s="205" t="s">
        <v>143</v>
      </c>
      <c r="E199" s="280">
        <v>29.0</v>
      </c>
      <c r="F199" s="280">
        <v>3.0</v>
      </c>
      <c r="G199" s="280">
        <v>1.0</v>
      </c>
      <c r="H199" s="280">
        <v>0.0</v>
      </c>
      <c r="I199" s="280">
        <v>3.0</v>
      </c>
      <c r="J199" s="280">
        <v>7.0</v>
      </c>
      <c r="K199" s="280">
        <v>0.0</v>
      </c>
      <c r="L199" s="280">
        <v>2530.0</v>
      </c>
      <c r="M199" s="205"/>
    </row>
    <row r="200" ht="15.75" customHeight="1">
      <c r="A200" s="205" t="s">
        <v>104</v>
      </c>
      <c r="B200" s="205" t="s">
        <v>5385</v>
      </c>
      <c r="C200" s="205" t="s">
        <v>5801</v>
      </c>
      <c r="D200" s="205" t="s">
        <v>143</v>
      </c>
      <c r="E200" s="280">
        <v>34.0</v>
      </c>
      <c r="F200" s="280">
        <v>1.0</v>
      </c>
      <c r="G200" s="280">
        <v>2.0</v>
      </c>
      <c r="H200" s="280">
        <v>4.0</v>
      </c>
      <c r="I200" s="280">
        <v>6.0</v>
      </c>
      <c r="J200" s="280">
        <v>8.0</v>
      </c>
      <c r="K200" s="280">
        <v>0.0</v>
      </c>
      <c r="L200" s="280">
        <v>2725.0</v>
      </c>
      <c r="M200" s="205"/>
    </row>
    <row r="201" ht="15.75" customHeight="1">
      <c r="A201" s="205" t="s">
        <v>104</v>
      </c>
      <c r="B201" s="205" t="s">
        <v>5386</v>
      </c>
      <c r="C201" s="205" t="s">
        <v>5801</v>
      </c>
      <c r="D201" s="205" t="s">
        <v>143</v>
      </c>
      <c r="E201" s="280">
        <v>23.0</v>
      </c>
      <c r="F201" s="280">
        <v>0.0</v>
      </c>
      <c r="G201" s="280">
        <v>2.0</v>
      </c>
      <c r="H201" s="280">
        <v>11.0</v>
      </c>
      <c r="I201" s="280">
        <v>7.0</v>
      </c>
      <c r="J201" s="280">
        <v>5.0</v>
      </c>
      <c r="K201" s="280">
        <v>0.0</v>
      </c>
      <c r="L201" s="280">
        <v>1180.0</v>
      </c>
      <c r="M201" s="205"/>
    </row>
    <row r="202" ht="15.75" customHeight="1">
      <c r="A202" s="205" t="s">
        <v>104</v>
      </c>
      <c r="B202" s="205" t="s">
        <v>5387</v>
      </c>
      <c r="C202" s="205" t="s">
        <v>5801</v>
      </c>
      <c r="D202" s="205" t="s">
        <v>143</v>
      </c>
      <c r="E202" s="280">
        <v>12.0</v>
      </c>
      <c r="F202" s="280">
        <v>0.0</v>
      </c>
      <c r="G202" s="280">
        <v>0.0</v>
      </c>
      <c r="H202" s="280">
        <v>3.0</v>
      </c>
      <c r="I202" s="280">
        <v>2.0</v>
      </c>
      <c r="J202" s="280">
        <v>4.0</v>
      </c>
      <c r="K202" s="280">
        <v>0.0</v>
      </c>
      <c r="L202" s="280">
        <v>857.0</v>
      </c>
      <c r="M202" s="205"/>
    </row>
    <row r="203" ht="15.75" customHeight="1">
      <c r="A203" s="205" t="s">
        <v>104</v>
      </c>
      <c r="B203" s="205" t="s">
        <v>5388</v>
      </c>
      <c r="C203" s="205" t="s">
        <v>5861</v>
      </c>
      <c r="D203" s="205" t="s">
        <v>143</v>
      </c>
      <c r="E203" s="280">
        <v>13.0</v>
      </c>
      <c r="F203" s="280">
        <v>0.0</v>
      </c>
      <c r="G203" s="280">
        <v>0.0</v>
      </c>
      <c r="H203" s="280">
        <v>1.0</v>
      </c>
      <c r="I203" s="280">
        <v>1.0</v>
      </c>
      <c r="J203" s="280">
        <v>2.0</v>
      </c>
      <c r="K203" s="280">
        <v>0.0</v>
      </c>
      <c r="L203" s="280">
        <v>1079.0</v>
      </c>
      <c r="M203" s="205"/>
    </row>
    <row r="204" ht="15.75" customHeight="1">
      <c r="A204" s="205" t="s">
        <v>104</v>
      </c>
      <c r="B204" s="205" t="s">
        <v>5391</v>
      </c>
      <c r="C204" s="205" t="s">
        <v>5816</v>
      </c>
      <c r="D204" s="205" t="s">
        <v>5862</v>
      </c>
      <c r="E204" s="280">
        <v>18.0</v>
      </c>
      <c r="F204" s="280">
        <v>0.0</v>
      </c>
      <c r="G204" s="280">
        <v>1.0</v>
      </c>
      <c r="H204" s="280">
        <v>4.0</v>
      </c>
      <c r="I204" s="280">
        <v>4.0</v>
      </c>
      <c r="J204" s="280">
        <v>2.0</v>
      </c>
      <c r="K204" s="280">
        <v>0.0</v>
      </c>
      <c r="L204" s="280">
        <v>1203.0</v>
      </c>
      <c r="M204" s="205"/>
    </row>
    <row r="205" ht="15.75" customHeight="1">
      <c r="A205" s="205" t="s">
        <v>104</v>
      </c>
      <c r="B205" s="205" t="s">
        <v>5392</v>
      </c>
      <c r="C205" s="205" t="s">
        <v>5801</v>
      </c>
      <c r="D205" s="205" t="s">
        <v>5812</v>
      </c>
      <c r="E205" s="280">
        <v>1.0</v>
      </c>
      <c r="F205" s="280">
        <v>0.0</v>
      </c>
      <c r="G205" s="280">
        <v>0.0</v>
      </c>
      <c r="H205" s="280">
        <v>1.0</v>
      </c>
      <c r="I205" s="280">
        <v>0.0</v>
      </c>
      <c r="J205" s="280">
        <v>0.0</v>
      </c>
      <c r="K205" s="280">
        <v>0.0</v>
      </c>
      <c r="L205" s="280">
        <v>8.0</v>
      </c>
      <c r="M205" s="205"/>
    </row>
    <row r="206" ht="15.75" customHeight="1">
      <c r="A206" s="205" t="s">
        <v>104</v>
      </c>
      <c r="B206" s="205" t="s">
        <v>5389</v>
      </c>
      <c r="C206" s="205" t="s">
        <v>5801</v>
      </c>
      <c r="D206" s="205" t="s">
        <v>5812</v>
      </c>
      <c r="E206" s="280">
        <v>0.0</v>
      </c>
      <c r="F206" s="280">
        <v>0.0</v>
      </c>
      <c r="G206" s="280">
        <v>0.0</v>
      </c>
      <c r="H206" s="280">
        <v>0.0</v>
      </c>
      <c r="I206" s="280">
        <v>0.0</v>
      </c>
      <c r="J206" s="280">
        <v>0.0</v>
      </c>
      <c r="K206" s="280">
        <v>0.0</v>
      </c>
      <c r="L206" s="280">
        <v>0.0</v>
      </c>
      <c r="M206" s="205"/>
    </row>
    <row r="207" ht="15.75" customHeight="1">
      <c r="A207" s="205" t="s">
        <v>509</v>
      </c>
      <c r="B207" s="205" t="s">
        <v>5383</v>
      </c>
      <c r="C207" s="205" t="s">
        <v>5801</v>
      </c>
      <c r="D207" s="205" t="s">
        <v>103</v>
      </c>
      <c r="E207" s="280">
        <v>3.0</v>
      </c>
      <c r="F207" s="280">
        <v>0.0</v>
      </c>
      <c r="G207" s="280">
        <v>0.0</v>
      </c>
      <c r="H207" s="280">
        <v>0.0</v>
      </c>
      <c r="I207" s="280">
        <v>2.0</v>
      </c>
      <c r="J207" s="280">
        <v>0.0</v>
      </c>
      <c r="K207" s="280">
        <v>0.0</v>
      </c>
      <c r="L207" s="280">
        <v>212.0</v>
      </c>
      <c r="M207" s="205"/>
    </row>
    <row r="208" ht="15.75" customHeight="1">
      <c r="A208" s="205" t="s">
        <v>509</v>
      </c>
      <c r="B208" s="205" t="s">
        <v>5384</v>
      </c>
      <c r="C208" s="205" t="s">
        <v>5801</v>
      </c>
      <c r="D208" s="205" t="s">
        <v>244</v>
      </c>
      <c r="E208" s="280">
        <v>22.0</v>
      </c>
      <c r="F208" s="280">
        <v>0.0</v>
      </c>
      <c r="G208" s="280">
        <v>0.0</v>
      </c>
      <c r="H208" s="280">
        <v>5.0</v>
      </c>
      <c r="I208" s="280">
        <v>6.0</v>
      </c>
      <c r="J208" s="280">
        <v>6.0</v>
      </c>
      <c r="K208" s="280">
        <v>0.0</v>
      </c>
      <c r="L208" s="280">
        <v>1498.0</v>
      </c>
      <c r="M208" s="205"/>
    </row>
    <row r="209" ht="15.75" customHeight="1">
      <c r="A209" s="205" t="s">
        <v>509</v>
      </c>
      <c r="B209" s="205" t="s">
        <v>5385</v>
      </c>
      <c r="C209" s="205" t="s">
        <v>5863</v>
      </c>
      <c r="D209" s="205" t="s">
        <v>244</v>
      </c>
      <c r="E209" s="280">
        <v>26.0</v>
      </c>
      <c r="F209" s="280">
        <v>1.0</v>
      </c>
      <c r="G209" s="280">
        <v>2.0</v>
      </c>
      <c r="H209" s="280">
        <v>8.0</v>
      </c>
      <c r="I209" s="280">
        <v>5.0</v>
      </c>
      <c r="J209" s="280">
        <v>6.0</v>
      </c>
      <c r="K209" s="280">
        <v>1.0</v>
      </c>
      <c r="L209" s="280">
        <v>1679.0</v>
      </c>
      <c r="M209" s="205"/>
    </row>
    <row r="210" ht="15.75" customHeight="1">
      <c r="A210" s="205" t="s">
        <v>509</v>
      </c>
      <c r="B210" s="205" t="s">
        <v>5386</v>
      </c>
      <c r="C210" s="205" t="s">
        <v>5864</v>
      </c>
      <c r="D210" s="205" t="s">
        <v>5865</v>
      </c>
      <c r="E210" s="280">
        <v>7.0</v>
      </c>
      <c r="F210" s="280">
        <v>0.0</v>
      </c>
      <c r="G210" s="280">
        <v>0.0</v>
      </c>
      <c r="H210" s="280">
        <v>2.0</v>
      </c>
      <c r="I210" s="280">
        <v>4.0</v>
      </c>
      <c r="J210" s="280">
        <v>0.0</v>
      </c>
      <c r="K210" s="280">
        <v>0.0</v>
      </c>
      <c r="L210" s="280">
        <v>384.0</v>
      </c>
      <c r="M210" s="205"/>
    </row>
    <row r="211" ht="15.75" customHeight="1">
      <c r="A211" s="205" t="s">
        <v>509</v>
      </c>
      <c r="B211" s="205" t="s">
        <v>5387</v>
      </c>
      <c r="C211" s="205" t="s">
        <v>5866</v>
      </c>
      <c r="D211" s="205" t="s">
        <v>5867</v>
      </c>
      <c r="E211" s="280">
        <v>0.0</v>
      </c>
      <c r="F211" s="280">
        <v>0.0</v>
      </c>
      <c r="G211" s="280">
        <v>0.0</v>
      </c>
      <c r="H211" s="280">
        <v>0.0</v>
      </c>
      <c r="I211" s="280">
        <v>0.0</v>
      </c>
      <c r="J211" s="280">
        <v>0.0</v>
      </c>
      <c r="K211" s="280">
        <v>0.0</v>
      </c>
      <c r="L211" s="280">
        <v>0.0</v>
      </c>
      <c r="M211" s="205"/>
    </row>
    <row r="212" ht="15.75" customHeight="1">
      <c r="A212" s="205" t="s">
        <v>509</v>
      </c>
      <c r="B212" s="205" t="s">
        <v>5388</v>
      </c>
      <c r="C212" s="205" t="s">
        <v>5868</v>
      </c>
      <c r="D212" s="205" t="s">
        <v>5867</v>
      </c>
      <c r="E212" s="280">
        <v>6.0</v>
      </c>
      <c r="F212" s="280">
        <v>0.0</v>
      </c>
      <c r="G212" s="280">
        <v>0.0</v>
      </c>
      <c r="H212" s="280">
        <v>0.0</v>
      </c>
      <c r="I212" s="280">
        <v>2.0</v>
      </c>
      <c r="J212" s="280">
        <v>1.0</v>
      </c>
      <c r="K212" s="280">
        <v>0.0</v>
      </c>
      <c r="L212" s="280">
        <v>495.0</v>
      </c>
      <c r="M212" s="205"/>
    </row>
    <row r="213" ht="15.75" customHeight="1">
      <c r="A213" s="205" t="s">
        <v>769</v>
      </c>
      <c r="B213" s="205" t="s">
        <v>5383</v>
      </c>
      <c r="C213" s="205" t="s">
        <v>5801</v>
      </c>
      <c r="D213" s="205" t="s">
        <v>259</v>
      </c>
      <c r="E213" s="280">
        <v>4.0</v>
      </c>
      <c r="F213" s="280">
        <v>0.0</v>
      </c>
      <c r="G213" s="280">
        <v>0.0</v>
      </c>
      <c r="H213" s="280">
        <v>4.0</v>
      </c>
      <c r="I213" s="280">
        <v>0.0</v>
      </c>
      <c r="J213" s="280">
        <v>1.0</v>
      </c>
      <c r="K213" s="280">
        <v>0.0</v>
      </c>
      <c r="L213" s="280">
        <v>63.0</v>
      </c>
      <c r="M213" s="205"/>
    </row>
    <row r="214" ht="15.75" customHeight="1">
      <c r="A214" s="205" t="s">
        <v>769</v>
      </c>
      <c r="B214" s="205" t="s">
        <v>5384</v>
      </c>
      <c r="C214" s="205" t="s">
        <v>5801</v>
      </c>
      <c r="D214" s="205" t="s">
        <v>259</v>
      </c>
      <c r="E214" s="280">
        <v>31.0</v>
      </c>
      <c r="F214" s="280">
        <v>0.0</v>
      </c>
      <c r="G214" s="280">
        <v>1.0</v>
      </c>
      <c r="H214" s="280">
        <v>13.0</v>
      </c>
      <c r="I214" s="280">
        <v>7.0</v>
      </c>
      <c r="J214" s="280">
        <v>6.0</v>
      </c>
      <c r="K214" s="280">
        <v>0.0</v>
      </c>
      <c r="L214" s="280">
        <v>1910.0</v>
      </c>
      <c r="M214" s="205"/>
    </row>
    <row r="215" ht="15.75" customHeight="1">
      <c r="A215" s="205" t="s">
        <v>769</v>
      </c>
      <c r="B215" s="205" t="s">
        <v>5385</v>
      </c>
      <c r="C215" s="205" t="s">
        <v>5801</v>
      </c>
      <c r="D215" s="205" t="s">
        <v>259</v>
      </c>
      <c r="E215" s="280">
        <v>12.0</v>
      </c>
      <c r="F215" s="280">
        <v>0.0</v>
      </c>
      <c r="G215" s="280">
        <v>0.0</v>
      </c>
      <c r="H215" s="280">
        <v>7.0</v>
      </c>
      <c r="I215" s="280">
        <v>1.0</v>
      </c>
      <c r="J215" s="280">
        <v>1.0</v>
      </c>
      <c r="K215" s="280">
        <v>0.0</v>
      </c>
      <c r="L215" s="280">
        <v>581.0</v>
      </c>
      <c r="M215" s="205"/>
    </row>
    <row r="216" ht="15.75" customHeight="1">
      <c r="A216" s="205" t="s">
        <v>769</v>
      </c>
      <c r="B216" s="205" t="s">
        <v>5386</v>
      </c>
      <c r="C216" s="205" t="s">
        <v>5869</v>
      </c>
      <c r="D216" s="205" t="s">
        <v>259</v>
      </c>
      <c r="E216" s="280">
        <v>33.0</v>
      </c>
      <c r="F216" s="280">
        <v>0.0</v>
      </c>
      <c r="G216" s="280">
        <v>0.0</v>
      </c>
      <c r="H216" s="280">
        <v>12.0</v>
      </c>
      <c r="I216" s="280">
        <v>9.0</v>
      </c>
      <c r="J216" s="280">
        <v>3.0</v>
      </c>
      <c r="K216" s="280">
        <v>0.0</v>
      </c>
      <c r="L216" s="280">
        <v>1947.0</v>
      </c>
      <c r="M216" s="205"/>
    </row>
    <row r="217" ht="15.75" customHeight="1">
      <c r="A217" s="205" t="s">
        <v>769</v>
      </c>
      <c r="B217" s="205" t="s">
        <v>5387</v>
      </c>
      <c r="C217" s="205" t="s">
        <v>5870</v>
      </c>
      <c r="D217" s="205" t="s">
        <v>5871</v>
      </c>
      <c r="E217" s="280">
        <v>27.0</v>
      </c>
      <c r="F217" s="280">
        <v>0.0</v>
      </c>
      <c r="G217" s="280">
        <v>2.0</v>
      </c>
      <c r="H217" s="280">
        <v>0.0</v>
      </c>
      <c r="I217" s="280">
        <v>2.0</v>
      </c>
      <c r="J217" s="280">
        <v>5.0</v>
      </c>
      <c r="K217" s="280">
        <v>0.0</v>
      </c>
      <c r="L217" s="280">
        <v>2424.0</v>
      </c>
      <c r="M217" s="205"/>
    </row>
    <row r="218" ht="15.75" customHeight="1">
      <c r="A218" s="205" t="s">
        <v>769</v>
      </c>
      <c r="B218" s="205" t="s">
        <v>5388</v>
      </c>
      <c r="C218" s="205" t="s">
        <v>5872</v>
      </c>
      <c r="D218" s="205" t="s">
        <v>5873</v>
      </c>
      <c r="E218" s="280">
        <v>24.0</v>
      </c>
      <c r="F218" s="280">
        <v>3.0</v>
      </c>
      <c r="G218" s="280">
        <v>1.0</v>
      </c>
      <c r="H218" s="280">
        <v>0.0</v>
      </c>
      <c r="I218" s="280">
        <v>1.0</v>
      </c>
      <c r="J218" s="280">
        <v>4.0</v>
      </c>
      <c r="K218" s="280">
        <v>1.0</v>
      </c>
      <c r="L218" s="280">
        <v>2151.0</v>
      </c>
      <c r="M218" s="205"/>
    </row>
    <row r="219" ht="15.75" customHeight="1">
      <c r="A219" s="205" t="s">
        <v>769</v>
      </c>
      <c r="B219" s="205" t="s">
        <v>5391</v>
      </c>
      <c r="C219" s="205" t="s">
        <v>5874</v>
      </c>
      <c r="D219" s="205" t="s">
        <v>5875</v>
      </c>
      <c r="E219" s="280">
        <v>27.0</v>
      </c>
      <c r="F219" s="280">
        <v>1.0</v>
      </c>
      <c r="G219" s="280">
        <v>3.0</v>
      </c>
      <c r="H219" s="280">
        <v>0.0</v>
      </c>
      <c r="I219" s="280">
        <v>1.0</v>
      </c>
      <c r="J219" s="280">
        <v>4.0</v>
      </c>
      <c r="K219" s="280">
        <v>0.0</v>
      </c>
      <c r="L219" s="280">
        <v>2408.0</v>
      </c>
      <c r="M219" s="205"/>
    </row>
    <row r="220" ht="15.75" customHeight="1">
      <c r="A220" s="205" t="s">
        <v>769</v>
      </c>
      <c r="B220" s="205" t="s">
        <v>5392</v>
      </c>
      <c r="C220" s="205" t="s">
        <v>5874</v>
      </c>
      <c r="D220" s="205" t="s">
        <v>5875</v>
      </c>
      <c r="E220" s="280">
        <v>20.0</v>
      </c>
      <c r="F220" s="280">
        <v>0.0</v>
      </c>
      <c r="G220" s="280">
        <v>1.0</v>
      </c>
      <c r="H220" s="280">
        <v>2.0</v>
      </c>
      <c r="I220" s="280">
        <v>2.0</v>
      </c>
      <c r="J220" s="280">
        <v>4.0</v>
      </c>
      <c r="K220" s="280">
        <v>0.0</v>
      </c>
      <c r="L220" s="280">
        <v>1677.0</v>
      </c>
      <c r="M220" s="205"/>
    </row>
    <row r="221" ht="15.75" customHeight="1">
      <c r="A221" s="205" t="s">
        <v>769</v>
      </c>
      <c r="B221" s="205" t="s">
        <v>5389</v>
      </c>
      <c r="C221" s="205" t="s">
        <v>5876</v>
      </c>
      <c r="D221" s="205" t="s">
        <v>5877</v>
      </c>
      <c r="E221" s="280">
        <v>8.0</v>
      </c>
      <c r="F221" s="280">
        <v>0.0</v>
      </c>
      <c r="G221" s="280">
        <v>0.0</v>
      </c>
      <c r="H221" s="280">
        <v>4.0</v>
      </c>
      <c r="I221" s="280">
        <v>1.0</v>
      </c>
      <c r="J221" s="280">
        <v>0.0</v>
      </c>
      <c r="K221" s="280">
        <v>0.0</v>
      </c>
      <c r="L221" s="280">
        <v>470.0</v>
      </c>
      <c r="M221" s="205"/>
    </row>
    <row r="222" ht="15.75" customHeight="1">
      <c r="A222" s="205" t="s">
        <v>747</v>
      </c>
      <c r="B222" s="205" t="s">
        <v>5383</v>
      </c>
      <c r="C222" s="205" t="s">
        <v>5801</v>
      </c>
      <c r="D222" s="205" t="s">
        <v>110</v>
      </c>
      <c r="E222" s="280">
        <v>2.0</v>
      </c>
      <c r="F222" s="280">
        <v>0.0</v>
      </c>
      <c r="G222" s="280">
        <v>0.0</v>
      </c>
      <c r="H222" s="280">
        <v>0.0</v>
      </c>
      <c r="I222" s="280">
        <v>2.0</v>
      </c>
      <c r="J222" s="280">
        <v>0.0</v>
      </c>
      <c r="K222" s="280">
        <v>0.0</v>
      </c>
      <c r="L222" s="280">
        <v>150.0</v>
      </c>
      <c r="M222" s="205"/>
    </row>
    <row r="223" ht="15.75" customHeight="1">
      <c r="A223" s="205" t="s">
        <v>747</v>
      </c>
      <c r="B223" s="205" t="s">
        <v>5384</v>
      </c>
      <c r="C223" s="205" t="s">
        <v>5801</v>
      </c>
      <c r="D223" s="205" t="s">
        <v>110</v>
      </c>
      <c r="E223" s="280">
        <v>29.0</v>
      </c>
      <c r="F223" s="280">
        <v>1.0</v>
      </c>
      <c r="G223" s="280">
        <v>3.0</v>
      </c>
      <c r="H223" s="280">
        <v>3.0</v>
      </c>
      <c r="I223" s="280">
        <v>11.0</v>
      </c>
      <c r="J223" s="280">
        <v>3.0</v>
      </c>
      <c r="K223" s="280">
        <v>1.0</v>
      </c>
      <c r="L223" s="280">
        <v>2194.0</v>
      </c>
      <c r="M223" s="205"/>
    </row>
    <row r="224" ht="15.75" customHeight="1">
      <c r="A224" s="205" t="s">
        <v>747</v>
      </c>
      <c r="B224" s="205" t="s">
        <v>5385</v>
      </c>
      <c r="C224" s="205" t="s">
        <v>5801</v>
      </c>
      <c r="D224" s="205" t="s">
        <v>110</v>
      </c>
      <c r="E224" s="280">
        <v>25.0</v>
      </c>
      <c r="F224" s="280">
        <v>1.0</v>
      </c>
      <c r="G224" s="280">
        <v>5.0</v>
      </c>
      <c r="H224" s="280">
        <v>4.0</v>
      </c>
      <c r="I224" s="280">
        <v>11.0</v>
      </c>
      <c r="J224" s="280">
        <v>6.0</v>
      </c>
      <c r="K224" s="280">
        <v>0.0</v>
      </c>
      <c r="L224" s="280">
        <v>1695.0</v>
      </c>
      <c r="M224" s="205"/>
    </row>
    <row r="225" ht="15.75" customHeight="1">
      <c r="A225" s="205" t="s">
        <v>747</v>
      </c>
      <c r="B225" s="205" t="s">
        <v>5386</v>
      </c>
      <c r="C225" s="205" t="s">
        <v>5801</v>
      </c>
      <c r="D225" s="205" t="s">
        <v>110</v>
      </c>
      <c r="E225" s="280">
        <v>26.0</v>
      </c>
      <c r="F225" s="280">
        <v>2.0</v>
      </c>
      <c r="G225" s="280">
        <v>3.0</v>
      </c>
      <c r="H225" s="280">
        <v>2.0</v>
      </c>
      <c r="I225" s="280">
        <v>7.0</v>
      </c>
      <c r="J225" s="280">
        <v>2.0</v>
      </c>
      <c r="K225" s="280">
        <v>0.0</v>
      </c>
      <c r="L225" s="280">
        <v>2124.0</v>
      </c>
      <c r="M225" s="205"/>
    </row>
    <row r="226" ht="15.75" customHeight="1">
      <c r="A226" s="205" t="s">
        <v>747</v>
      </c>
      <c r="B226" s="205" t="s">
        <v>5387</v>
      </c>
      <c r="C226" s="205" t="s">
        <v>5801</v>
      </c>
      <c r="D226" s="205" t="s">
        <v>110</v>
      </c>
      <c r="E226" s="280">
        <v>32.0</v>
      </c>
      <c r="F226" s="280">
        <v>2.0</v>
      </c>
      <c r="G226" s="280">
        <v>2.0</v>
      </c>
      <c r="H226" s="280">
        <v>2.0</v>
      </c>
      <c r="I226" s="280">
        <v>7.0</v>
      </c>
      <c r="J226" s="280">
        <v>7.0</v>
      </c>
      <c r="K226" s="280">
        <v>0.0</v>
      </c>
      <c r="L226" s="280">
        <v>2653.0</v>
      </c>
      <c r="M226" s="205"/>
    </row>
    <row r="227" ht="15.75" customHeight="1">
      <c r="A227" s="205" t="s">
        <v>747</v>
      </c>
      <c r="B227" s="205" t="s">
        <v>5388</v>
      </c>
      <c r="C227" s="205" t="s">
        <v>5801</v>
      </c>
      <c r="D227" s="205" t="s">
        <v>110</v>
      </c>
      <c r="E227" s="280">
        <v>25.0</v>
      </c>
      <c r="F227" s="280">
        <v>1.0</v>
      </c>
      <c r="G227" s="280">
        <v>1.0</v>
      </c>
      <c r="H227" s="280">
        <v>9.0</v>
      </c>
      <c r="I227" s="280">
        <v>4.0</v>
      </c>
      <c r="J227" s="280">
        <v>2.0</v>
      </c>
      <c r="K227" s="280">
        <v>1.0</v>
      </c>
      <c r="L227" s="280">
        <v>1623.0</v>
      </c>
      <c r="M227" s="205"/>
    </row>
    <row r="228" ht="15.75" customHeight="1">
      <c r="A228" s="205" t="s">
        <v>747</v>
      </c>
      <c r="B228" s="205" t="s">
        <v>5391</v>
      </c>
      <c r="C228" s="205" t="s">
        <v>5801</v>
      </c>
      <c r="D228" s="205" t="s">
        <v>110</v>
      </c>
      <c r="E228" s="280">
        <v>26.0</v>
      </c>
      <c r="F228" s="280">
        <v>1.0</v>
      </c>
      <c r="G228" s="280">
        <v>1.0</v>
      </c>
      <c r="H228" s="280">
        <v>4.0</v>
      </c>
      <c r="I228" s="280">
        <v>7.0</v>
      </c>
      <c r="J228" s="280">
        <v>5.0</v>
      </c>
      <c r="K228" s="280">
        <v>0.0</v>
      </c>
      <c r="L228" s="280">
        <v>1956.0</v>
      </c>
      <c r="M228" s="205"/>
    </row>
    <row r="229" ht="15.75" customHeight="1">
      <c r="A229" s="205" t="s">
        <v>747</v>
      </c>
      <c r="B229" s="205" t="s">
        <v>5392</v>
      </c>
      <c r="C229" s="205" t="s">
        <v>5801</v>
      </c>
      <c r="D229" s="205" t="s">
        <v>110</v>
      </c>
      <c r="E229" s="280">
        <v>21.0</v>
      </c>
      <c r="F229" s="280">
        <v>1.0</v>
      </c>
      <c r="G229" s="280">
        <v>3.0</v>
      </c>
      <c r="H229" s="280">
        <v>3.0</v>
      </c>
      <c r="I229" s="280">
        <v>2.0</v>
      </c>
      <c r="J229" s="280">
        <v>0.0</v>
      </c>
      <c r="K229" s="280">
        <v>0.0</v>
      </c>
      <c r="L229" s="280">
        <v>1562.0</v>
      </c>
      <c r="M229" s="205"/>
    </row>
    <row r="230" ht="15.75" customHeight="1">
      <c r="A230" s="205" t="s">
        <v>747</v>
      </c>
      <c r="B230" s="205" t="s">
        <v>5389</v>
      </c>
      <c r="C230" s="205" t="s">
        <v>5801</v>
      </c>
      <c r="D230" s="205" t="s">
        <v>110</v>
      </c>
      <c r="E230" s="280">
        <v>12.0</v>
      </c>
      <c r="F230" s="280">
        <v>0.0</v>
      </c>
      <c r="G230" s="280">
        <v>1.0</v>
      </c>
      <c r="H230" s="280">
        <v>1.0</v>
      </c>
      <c r="I230" s="280">
        <v>2.0</v>
      </c>
      <c r="J230" s="280">
        <v>3.0</v>
      </c>
      <c r="K230" s="280">
        <v>0.0</v>
      </c>
      <c r="L230" s="280">
        <v>988.0</v>
      </c>
      <c r="M230" s="205"/>
    </row>
    <row r="231" ht="15.75" customHeight="1">
      <c r="A231" s="205" t="s">
        <v>747</v>
      </c>
      <c r="B231" s="205" t="s">
        <v>5390</v>
      </c>
      <c r="C231" s="205" t="s">
        <v>5801</v>
      </c>
      <c r="D231" s="205" t="s">
        <v>110</v>
      </c>
      <c r="E231" s="280">
        <v>6.0</v>
      </c>
      <c r="F231" s="280">
        <v>0.0</v>
      </c>
      <c r="G231" s="280">
        <v>1.0</v>
      </c>
      <c r="H231" s="280">
        <v>3.0</v>
      </c>
      <c r="I231" s="280">
        <v>1.0</v>
      </c>
      <c r="J231" s="280">
        <v>4.0</v>
      </c>
      <c r="K231" s="280">
        <v>0.0</v>
      </c>
      <c r="L231" s="280">
        <v>370.0</v>
      </c>
      <c r="M231" s="205"/>
    </row>
    <row r="232" ht="15.75" customHeight="1">
      <c r="A232" s="205" t="s">
        <v>761</v>
      </c>
      <c r="B232" s="205" t="s">
        <v>5383</v>
      </c>
      <c r="C232" s="205" t="s">
        <v>5801</v>
      </c>
      <c r="D232" s="205" t="s">
        <v>256</v>
      </c>
      <c r="E232" s="280">
        <v>3.0</v>
      </c>
      <c r="F232" s="280">
        <v>0.0</v>
      </c>
      <c r="G232" s="280">
        <v>0.0</v>
      </c>
      <c r="H232" s="280">
        <v>1.0</v>
      </c>
      <c r="I232" s="280">
        <v>0.0</v>
      </c>
      <c r="J232" s="280">
        <v>1.0</v>
      </c>
      <c r="K232" s="280">
        <v>0.0</v>
      </c>
      <c r="L232" s="280">
        <v>191.0</v>
      </c>
      <c r="M232" s="205"/>
    </row>
    <row r="233" ht="15.75" customHeight="1">
      <c r="A233" s="205" t="s">
        <v>761</v>
      </c>
      <c r="B233" s="205" t="s">
        <v>5384</v>
      </c>
      <c r="C233" s="205" t="s">
        <v>5801</v>
      </c>
      <c r="D233" s="205" t="s">
        <v>256</v>
      </c>
      <c r="E233" s="280">
        <v>29.0</v>
      </c>
      <c r="F233" s="280">
        <v>1.0</v>
      </c>
      <c r="G233" s="280">
        <v>1.0</v>
      </c>
      <c r="H233" s="280">
        <v>6.0</v>
      </c>
      <c r="I233" s="280">
        <v>3.0</v>
      </c>
      <c r="J233" s="280">
        <v>5.0</v>
      </c>
      <c r="K233" s="280">
        <v>0.0</v>
      </c>
      <c r="L233" s="280">
        <v>2139.0</v>
      </c>
      <c r="M233" s="205"/>
    </row>
    <row r="234" ht="15.75" customHeight="1">
      <c r="A234" s="205" t="s">
        <v>761</v>
      </c>
      <c r="B234" s="205" t="s">
        <v>5385</v>
      </c>
      <c r="C234" s="205" t="s">
        <v>5801</v>
      </c>
      <c r="D234" s="205" t="s">
        <v>256</v>
      </c>
      <c r="E234" s="280">
        <v>31.0</v>
      </c>
      <c r="F234" s="280">
        <v>2.0</v>
      </c>
      <c r="G234" s="280">
        <v>0.0</v>
      </c>
      <c r="H234" s="280">
        <v>4.0</v>
      </c>
      <c r="I234" s="280">
        <v>10.0</v>
      </c>
      <c r="J234" s="280">
        <v>5.0</v>
      </c>
      <c r="K234" s="280">
        <v>0.0</v>
      </c>
      <c r="L234" s="280">
        <v>2360.0</v>
      </c>
      <c r="M234" s="205"/>
    </row>
    <row r="235" ht="15.75" customHeight="1">
      <c r="A235" s="205" t="s">
        <v>761</v>
      </c>
      <c r="B235" s="205" t="s">
        <v>5386</v>
      </c>
      <c r="C235" s="205" t="s">
        <v>5816</v>
      </c>
      <c r="D235" s="205" t="s">
        <v>5878</v>
      </c>
      <c r="E235" s="280">
        <v>24.0</v>
      </c>
      <c r="F235" s="280">
        <v>0.0</v>
      </c>
      <c r="G235" s="280">
        <v>0.0</v>
      </c>
      <c r="H235" s="280">
        <v>3.0</v>
      </c>
      <c r="I235" s="280">
        <v>2.0</v>
      </c>
      <c r="J235" s="280">
        <v>5.0</v>
      </c>
      <c r="K235" s="280">
        <v>1.0</v>
      </c>
      <c r="L235" s="280">
        <v>1866.0</v>
      </c>
      <c r="M235" s="205"/>
    </row>
    <row r="236" ht="15.75" customHeight="1">
      <c r="A236" s="205" t="s">
        <v>761</v>
      </c>
      <c r="B236" s="205" t="s">
        <v>5387</v>
      </c>
      <c r="C236" s="205" t="s">
        <v>5801</v>
      </c>
      <c r="D236" s="205" t="s">
        <v>5879</v>
      </c>
      <c r="E236" s="280">
        <v>25.0</v>
      </c>
      <c r="F236" s="280">
        <v>2.0</v>
      </c>
      <c r="G236" s="280">
        <v>0.0</v>
      </c>
      <c r="H236" s="280">
        <v>8.0</v>
      </c>
      <c r="I236" s="280">
        <v>3.0</v>
      </c>
      <c r="J236" s="280">
        <v>3.0</v>
      </c>
      <c r="K236" s="280">
        <v>0.0</v>
      </c>
      <c r="L236" s="280">
        <v>1569.0</v>
      </c>
      <c r="M236" s="205"/>
    </row>
    <row r="237" ht="15.75" customHeight="1">
      <c r="A237" s="205" t="s">
        <v>761</v>
      </c>
      <c r="B237" s="205" t="s">
        <v>5388</v>
      </c>
      <c r="C237" s="205" t="s">
        <v>5816</v>
      </c>
      <c r="D237" s="205" t="s">
        <v>5880</v>
      </c>
      <c r="E237" s="280">
        <v>33.0</v>
      </c>
      <c r="F237" s="280">
        <v>3.0</v>
      </c>
      <c r="G237" s="280">
        <v>0.0</v>
      </c>
      <c r="H237" s="280">
        <v>0.0</v>
      </c>
      <c r="I237" s="280">
        <v>0.0</v>
      </c>
      <c r="J237" s="280">
        <v>5.0</v>
      </c>
      <c r="K237" s="280">
        <v>1.0</v>
      </c>
      <c r="L237" s="280">
        <v>2876.0</v>
      </c>
      <c r="M237" s="205"/>
    </row>
    <row r="238" ht="15.75" customHeight="1">
      <c r="A238" s="205" t="s">
        <v>761</v>
      </c>
      <c r="B238" s="205" t="s">
        <v>5391</v>
      </c>
      <c r="C238" s="205" t="s">
        <v>5816</v>
      </c>
      <c r="D238" s="205" t="s">
        <v>5880</v>
      </c>
      <c r="E238" s="280">
        <v>14.0</v>
      </c>
      <c r="F238" s="280">
        <v>3.0</v>
      </c>
      <c r="G238" s="280">
        <v>0.0</v>
      </c>
      <c r="H238" s="280">
        <v>0.0</v>
      </c>
      <c r="I238" s="280">
        <v>1.0</v>
      </c>
      <c r="J238" s="280">
        <v>4.0</v>
      </c>
      <c r="K238" s="280">
        <v>0.0</v>
      </c>
      <c r="L238" s="280">
        <v>1255.0</v>
      </c>
      <c r="M238" s="205"/>
    </row>
    <row r="239" ht="15.75" customHeight="1">
      <c r="A239" s="205" t="s">
        <v>761</v>
      </c>
      <c r="B239" s="205" t="s">
        <v>5392</v>
      </c>
      <c r="C239" s="205" t="s">
        <v>5881</v>
      </c>
      <c r="D239" s="205" t="s">
        <v>5882</v>
      </c>
      <c r="E239" s="280">
        <v>1.0</v>
      </c>
      <c r="F239" s="280">
        <v>0.0</v>
      </c>
      <c r="G239" s="280">
        <v>0.0</v>
      </c>
      <c r="H239" s="280">
        <v>0.0</v>
      </c>
      <c r="I239" s="280">
        <v>0.0</v>
      </c>
      <c r="J239" s="280">
        <v>0.0</v>
      </c>
      <c r="K239" s="280">
        <v>0.0</v>
      </c>
      <c r="L239" s="280">
        <v>90.0</v>
      </c>
      <c r="M239" s="205"/>
    </row>
    <row r="240" ht="15.75" customHeight="1">
      <c r="A240" s="205" t="s">
        <v>761</v>
      </c>
      <c r="B240" s="205" t="s">
        <v>5389</v>
      </c>
      <c r="C240" s="205" t="s">
        <v>5881</v>
      </c>
      <c r="D240" s="205" t="s">
        <v>5882</v>
      </c>
      <c r="E240" s="280">
        <v>5.0</v>
      </c>
      <c r="F240" s="280">
        <v>0.0</v>
      </c>
      <c r="G240" s="280">
        <v>0.0</v>
      </c>
      <c r="H240" s="280">
        <v>0.0</v>
      </c>
      <c r="I240" s="280">
        <v>2.0</v>
      </c>
      <c r="J240" s="280">
        <v>1.0</v>
      </c>
      <c r="K240" s="280">
        <v>0.0</v>
      </c>
      <c r="L240" s="280">
        <v>412.0</v>
      </c>
      <c r="M240" s="205"/>
    </row>
    <row r="241" ht="15.75" customHeight="1">
      <c r="A241" s="205" t="s">
        <v>761</v>
      </c>
      <c r="B241" s="205" t="s">
        <v>5390</v>
      </c>
      <c r="C241" s="205" t="s">
        <v>5881</v>
      </c>
      <c r="D241" s="205" t="s">
        <v>5883</v>
      </c>
      <c r="E241" s="280">
        <v>34.0</v>
      </c>
      <c r="F241" s="280">
        <v>0.0</v>
      </c>
      <c r="G241" s="280">
        <v>1.0</v>
      </c>
      <c r="H241" s="280">
        <v>0.0</v>
      </c>
      <c r="I241" s="280">
        <v>0.0</v>
      </c>
      <c r="J241" s="280">
        <v>4.0</v>
      </c>
      <c r="K241" s="280">
        <v>0.0</v>
      </c>
      <c r="L241" s="280">
        <v>3060.0</v>
      </c>
      <c r="M241" s="205"/>
    </row>
    <row r="242" ht="15.75" customHeight="1">
      <c r="A242" s="205" t="s">
        <v>122</v>
      </c>
      <c r="B242" s="205" t="s">
        <v>5383</v>
      </c>
      <c r="C242" s="205" t="s">
        <v>5801</v>
      </c>
      <c r="D242" s="205" t="s">
        <v>95</v>
      </c>
      <c r="E242" s="280">
        <v>5.0</v>
      </c>
      <c r="F242" s="280">
        <v>1.0</v>
      </c>
      <c r="G242" s="280">
        <v>0.0</v>
      </c>
      <c r="H242" s="280">
        <v>0.0</v>
      </c>
      <c r="I242" s="280">
        <v>4.0</v>
      </c>
      <c r="J242" s="280">
        <v>1.0</v>
      </c>
      <c r="K242" s="280">
        <v>0.0</v>
      </c>
      <c r="L242" s="280">
        <v>371.0</v>
      </c>
      <c r="M242" s="205"/>
    </row>
    <row r="243" ht="15.75" customHeight="1">
      <c r="A243" s="205" t="s">
        <v>122</v>
      </c>
      <c r="B243" s="205" t="s">
        <v>5384</v>
      </c>
      <c r="C243" s="205" t="s">
        <v>5801</v>
      </c>
      <c r="D243" s="205" t="s">
        <v>95</v>
      </c>
      <c r="E243" s="280">
        <v>32.0</v>
      </c>
      <c r="F243" s="280">
        <v>13.0</v>
      </c>
      <c r="G243" s="280">
        <v>3.0</v>
      </c>
      <c r="H243" s="280">
        <v>0.0</v>
      </c>
      <c r="I243" s="280">
        <v>20.0</v>
      </c>
      <c r="J243" s="280">
        <v>5.0</v>
      </c>
      <c r="K243" s="280">
        <v>0.0</v>
      </c>
      <c r="L243" s="280">
        <v>2576.0</v>
      </c>
      <c r="M243" s="205"/>
    </row>
    <row r="244" ht="15.75" customHeight="1">
      <c r="A244" s="205" t="s">
        <v>122</v>
      </c>
      <c r="B244" s="205" t="s">
        <v>5385</v>
      </c>
      <c r="C244" s="205" t="s">
        <v>5801</v>
      </c>
      <c r="D244" s="205" t="s">
        <v>95</v>
      </c>
      <c r="E244" s="280">
        <v>33.0</v>
      </c>
      <c r="F244" s="280">
        <v>3.0</v>
      </c>
      <c r="G244" s="280">
        <v>6.0</v>
      </c>
      <c r="H244" s="280">
        <v>5.0</v>
      </c>
      <c r="I244" s="280">
        <v>16.0</v>
      </c>
      <c r="J244" s="280">
        <v>3.0</v>
      </c>
      <c r="K244" s="280">
        <v>0.0</v>
      </c>
      <c r="L244" s="280">
        <v>2374.0</v>
      </c>
      <c r="M244" s="205"/>
    </row>
    <row r="245" ht="15.75" customHeight="1">
      <c r="A245" s="205" t="s">
        <v>122</v>
      </c>
      <c r="B245" s="205" t="s">
        <v>5386</v>
      </c>
      <c r="C245" s="205" t="s">
        <v>5801</v>
      </c>
      <c r="D245" s="205" t="s">
        <v>95</v>
      </c>
      <c r="E245" s="280">
        <v>34.0</v>
      </c>
      <c r="F245" s="280">
        <v>7.0</v>
      </c>
      <c r="G245" s="280">
        <v>13.0</v>
      </c>
      <c r="H245" s="280">
        <v>1.0</v>
      </c>
      <c r="I245" s="280">
        <v>26.0</v>
      </c>
      <c r="J245" s="280">
        <v>11.0</v>
      </c>
      <c r="K245" s="280">
        <v>0.0</v>
      </c>
      <c r="L245" s="280">
        <v>2505.0</v>
      </c>
      <c r="M245" s="205"/>
    </row>
    <row r="246" ht="15.75" customHeight="1">
      <c r="A246" s="205" t="s">
        <v>122</v>
      </c>
      <c r="B246" s="205" t="s">
        <v>5387</v>
      </c>
      <c r="C246" s="205" t="s">
        <v>5801</v>
      </c>
      <c r="D246" s="205" t="s">
        <v>110</v>
      </c>
      <c r="E246" s="280">
        <v>33.0</v>
      </c>
      <c r="F246" s="280">
        <v>4.0</v>
      </c>
      <c r="G246" s="280">
        <v>10.0</v>
      </c>
      <c r="H246" s="280">
        <v>3.0</v>
      </c>
      <c r="I246" s="280">
        <v>17.0</v>
      </c>
      <c r="J246" s="280">
        <v>4.0</v>
      </c>
      <c r="K246" s="280">
        <v>0.0</v>
      </c>
      <c r="L246" s="280">
        <v>2628.0</v>
      </c>
      <c r="M246" s="205"/>
    </row>
    <row r="247" ht="15.75" customHeight="1">
      <c r="A247" s="205" t="s">
        <v>122</v>
      </c>
      <c r="B247" s="205" t="s">
        <v>5388</v>
      </c>
      <c r="C247" s="205" t="s">
        <v>5801</v>
      </c>
      <c r="D247" s="205" t="s">
        <v>110</v>
      </c>
      <c r="E247" s="280">
        <v>35.0</v>
      </c>
      <c r="F247" s="280">
        <v>9.0</v>
      </c>
      <c r="G247" s="280">
        <v>9.0</v>
      </c>
      <c r="H247" s="280">
        <v>1.0</v>
      </c>
      <c r="I247" s="280">
        <v>15.0</v>
      </c>
      <c r="J247" s="280">
        <v>6.0</v>
      </c>
      <c r="K247" s="280">
        <v>0.0</v>
      </c>
      <c r="L247" s="280">
        <v>2717.0</v>
      </c>
      <c r="M247" s="205"/>
    </row>
    <row r="248" ht="15.75" customHeight="1">
      <c r="A248" s="205" t="s">
        <v>122</v>
      </c>
      <c r="B248" s="205" t="s">
        <v>5391</v>
      </c>
      <c r="C248" s="205" t="s">
        <v>5801</v>
      </c>
      <c r="D248" s="205" t="s">
        <v>110</v>
      </c>
      <c r="E248" s="280">
        <v>36.0</v>
      </c>
      <c r="F248" s="280">
        <v>3.0</v>
      </c>
      <c r="G248" s="280">
        <v>6.0</v>
      </c>
      <c r="H248" s="280">
        <v>2.0</v>
      </c>
      <c r="I248" s="280">
        <v>15.0</v>
      </c>
      <c r="J248" s="280">
        <v>3.0</v>
      </c>
      <c r="K248" s="280">
        <v>0.0</v>
      </c>
      <c r="L248" s="280">
        <v>2898.0</v>
      </c>
      <c r="M248" s="205"/>
    </row>
    <row r="249" ht="15.75" customHeight="1">
      <c r="A249" s="205" t="s">
        <v>122</v>
      </c>
      <c r="B249" s="205" t="s">
        <v>5392</v>
      </c>
      <c r="C249" s="205" t="s">
        <v>5801</v>
      </c>
      <c r="D249" s="205" t="s">
        <v>110</v>
      </c>
      <c r="E249" s="280">
        <v>31.0</v>
      </c>
      <c r="F249" s="280">
        <v>6.0</v>
      </c>
      <c r="G249" s="280">
        <v>9.0</v>
      </c>
      <c r="H249" s="280">
        <v>6.0</v>
      </c>
      <c r="I249" s="280">
        <v>9.0</v>
      </c>
      <c r="J249" s="280">
        <v>5.0</v>
      </c>
      <c r="K249" s="280">
        <v>0.0</v>
      </c>
      <c r="L249" s="280">
        <v>2172.0</v>
      </c>
      <c r="M249" s="205"/>
    </row>
    <row r="250" ht="15.75" customHeight="1">
      <c r="A250" s="205" t="s">
        <v>122</v>
      </c>
      <c r="B250" s="205" t="s">
        <v>5389</v>
      </c>
      <c r="C250" s="205" t="s">
        <v>5881</v>
      </c>
      <c r="D250" s="205" t="s">
        <v>5884</v>
      </c>
      <c r="E250" s="280">
        <v>15.0</v>
      </c>
      <c r="F250" s="280">
        <v>6.0</v>
      </c>
      <c r="G250" s="280">
        <v>5.0</v>
      </c>
      <c r="H250" s="280">
        <v>1.0</v>
      </c>
      <c r="I250" s="280">
        <v>3.0</v>
      </c>
      <c r="J250" s="280">
        <v>1.0</v>
      </c>
      <c r="K250" s="280">
        <v>0.0</v>
      </c>
      <c r="L250" s="280">
        <v>1217.0</v>
      </c>
      <c r="M250" s="205"/>
    </row>
    <row r="251" ht="15.75" customHeight="1">
      <c r="A251" s="205" t="s">
        <v>122</v>
      </c>
      <c r="B251" s="205" t="s">
        <v>5390</v>
      </c>
      <c r="C251" s="205" t="s">
        <v>5881</v>
      </c>
      <c r="D251" s="205" t="s">
        <v>5884</v>
      </c>
      <c r="E251" s="280">
        <v>31.0</v>
      </c>
      <c r="F251" s="280">
        <v>3.0</v>
      </c>
      <c r="G251" s="280">
        <v>6.0</v>
      </c>
      <c r="H251" s="280">
        <v>4.0</v>
      </c>
      <c r="I251" s="280">
        <v>13.0</v>
      </c>
      <c r="J251" s="280">
        <v>1.0</v>
      </c>
      <c r="K251" s="280">
        <v>0.0</v>
      </c>
      <c r="L251" s="280">
        <v>2264.0</v>
      </c>
      <c r="M251" s="205"/>
    </row>
    <row r="252" ht="15.75" customHeight="1">
      <c r="A252" s="205" t="s">
        <v>489</v>
      </c>
      <c r="B252" s="205" t="s">
        <v>5383</v>
      </c>
      <c r="C252" s="205" t="s">
        <v>5801</v>
      </c>
      <c r="D252" s="205" t="s">
        <v>162</v>
      </c>
      <c r="E252" s="280">
        <v>1.0</v>
      </c>
      <c r="F252" s="280">
        <v>0.0</v>
      </c>
      <c r="G252" s="280">
        <v>0.0</v>
      </c>
      <c r="H252" s="280">
        <v>1.0</v>
      </c>
      <c r="I252" s="280">
        <v>0.0</v>
      </c>
      <c r="J252" s="280">
        <v>0.0</v>
      </c>
      <c r="K252" s="280">
        <v>0.0</v>
      </c>
      <c r="L252" s="280">
        <v>14.0</v>
      </c>
      <c r="M252" s="205"/>
    </row>
    <row r="253" ht="15.75" customHeight="1">
      <c r="A253" s="205" t="s">
        <v>489</v>
      </c>
      <c r="B253" s="205" t="s">
        <v>5384</v>
      </c>
      <c r="C253" s="205" t="s">
        <v>5801</v>
      </c>
      <c r="D253" s="205" t="s">
        <v>259</v>
      </c>
      <c r="E253" s="280">
        <v>37.0</v>
      </c>
      <c r="F253" s="280">
        <v>1.0</v>
      </c>
      <c r="G253" s="280">
        <v>5.0</v>
      </c>
      <c r="H253" s="280">
        <v>8.0</v>
      </c>
      <c r="I253" s="280">
        <v>18.0</v>
      </c>
      <c r="J253" s="280">
        <v>3.0</v>
      </c>
      <c r="K253" s="280">
        <v>0.0</v>
      </c>
      <c r="L253" s="280">
        <v>2563.0</v>
      </c>
      <c r="M253" s="205"/>
    </row>
    <row r="254" ht="15.75" customHeight="1">
      <c r="A254" s="205" t="s">
        <v>489</v>
      </c>
      <c r="B254" s="205" t="s">
        <v>5385</v>
      </c>
      <c r="C254" s="205" t="s">
        <v>5801</v>
      </c>
      <c r="D254" s="205" t="s">
        <v>259</v>
      </c>
      <c r="E254" s="280">
        <v>28.0</v>
      </c>
      <c r="F254" s="280">
        <v>6.0</v>
      </c>
      <c r="G254" s="280">
        <v>2.0</v>
      </c>
      <c r="H254" s="280">
        <v>16.0</v>
      </c>
      <c r="I254" s="280">
        <v>9.0</v>
      </c>
      <c r="J254" s="280">
        <v>3.0</v>
      </c>
      <c r="K254" s="280">
        <v>0.0</v>
      </c>
      <c r="L254" s="280">
        <v>1280.0</v>
      </c>
      <c r="M254" s="205"/>
    </row>
    <row r="255" ht="15.75" customHeight="1">
      <c r="A255" s="205" t="s">
        <v>489</v>
      </c>
      <c r="B255" s="205" t="s">
        <v>5386</v>
      </c>
      <c r="C255" s="205" t="s">
        <v>5816</v>
      </c>
      <c r="D255" s="205" t="s">
        <v>5885</v>
      </c>
      <c r="E255" s="280">
        <v>36.0</v>
      </c>
      <c r="F255" s="280">
        <v>7.0</v>
      </c>
      <c r="G255" s="280">
        <v>5.0</v>
      </c>
      <c r="H255" s="280">
        <v>7.0</v>
      </c>
      <c r="I255" s="280">
        <v>6.0</v>
      </c>
      <c r="J255" s="280">
        <v>3.0</v>
      </c>
      <c r="K255" s="280">
        <v>0.0</v>
      </c>
      <c r="L255" s="280">
        <v>2752.0</v>
      </c>
      <c r="M255" s="205"/>
    </row>
    <row r="256" ht="15.75" customHeight="1">
      <c r="A256" s="205" t="s">
        <v>489</v>
      </c>
      <c r="B256" s="205" t="s">
        <v>5387</v>
      </c>
      <c r="C256" s="205" t="s">
        <v>5816</v>
      </c>
      <c r="D256" s="205" t="s">
        <v>5886</v>
      </c>
      <c r="E256" s="280">
        <v>18.0</v>
      </c>
      <c r="F256" s="280">
        <v>0.0</v>
      </c>
      <c r="G256" s="280">
        <v>0.0</v>
      </c>
      <c r="H256" s="280">
        <v>16.0</v>
      </c>
      <c r="I256" s="280">
        <v>2.0</v>
      </c>
      <c r="J256" s="280">
        <v>0.0</v>
      </c>
      <c r="K256" s="280">
        <v>1.0</v>
      </c>
      <c r="L256" s="280">
        <v>510.0</v>
      </c>
      <c r="M256" s="205"/>
    </row>
    <row r="257" ht="15.75" customHeight="1">
      <c r="A257" s="205" t="s">
        <v>489</v>
      </c>
      <c r="B257" s="205" t="s">
        <v>5391</v>
      </c>
      <c r="C257" s="205" t="s">
        <v>5801</v>
      </c>
      <c r="D257" s="205" t="s">
        <v>116</v>
      </c>
      <c r="E257" s="280">
        <v>0.0</v>
      </c>
      <c r="F257" s="280">
        <v>0.0</v>
      </c>
      <c r="G257" s="280">
        <v>0.0</v>
      </c>
      <c r="H257" s="280">
        <v>0.0</v>
      </c>
      <c r="I257" s="280">
        <v>0.0</v>
      </c>
      <c r="J257" s="280">
        <v>0.0</v>
      </c>
      <c r="K257" s="280">
        <v>0.0</v>
      </c>
      <c r="L257" s="280">
        <v>0.0</v>
      </c>
      <c r="M257" s="205"/>
    </row>
    <row r="258" ht="15.75" customHeight="1">
      <c r="A258" s="205" t="s">
        <v>106</v>
      </c>
      <c r="B258" s="205" t="s">
        <v>5383</v>
      </c>
      <c r="C258" s="205" t="s">
        <v>5801</v>
      </c>
      <c r="D258" s="205" t="s">
        <v>103</v>
      </c>
      <c r="E258" s="280">
        <v>6.0</v>
      </c>
      <c r="F258" s="280">
        <v>1.0</v>
      </c>
      <c r="G258" s="280">
        <v>0.0</v>
      </c>
      <c r="H258" s="280">
        <v>1.0</v>
      </c>
      <c r="I258" s="280">
        <v>1.0</v>
      </c>
      <c r="J258" s="280">
        <v>1.0</v>
      </c>
      <c r="K258" s="280">
        <v>0.0</v>
      </c>
      <c r="L258" s="280">
        <v>461.0</v>
      </c>
      <c r="M258" s="205"/>
    </row>
    <row r="259" ht="15.75" customHeight="1">
      <c r="A259" s="205" t="s">
        <v>106</v>
      </c>
      <c r="B259" s="205" t="s">
        <v>5384</v>
      </c>
      <c r="C259" s="205" t="s">
        <v>5801</v>
      </c>
      <c r="D259" s="205" t="s">
        <v>103</v>
      </c>
      <c r="E259" s="280">
        <v>34.0</v>
      </c>
      <c r="F259" s="280">
        <v>2.0</v>
      </c>
      <c r="G259" s="280">
        <v>3.0</v>
      </c>
      <c r="H259" s="280">
        <v>6.0</v>
      </c>
      <c r="I259" s="280">
        <v>24.0</v>
      </c>
      <c r="J259" s="280">
        <v>10.0</v>
      </c>
      <c r="K259" s="280">
        <v>0.0</v>
      </c>
      <c r="L259" s="280">
        <v>2389.0</v>
      </c>
      <c r="M259" s="205"/>
    </row>
    <row r="260" ht="15.75" customHeight="1">
      <c r="A260" s="205" t="s">
        <v>106</v>
      </c>
      <c r="B260" s="205" t="s">
        <v>5385</v>
      </c>
      <c r="C260" s="205" t="s">
        <v>5801</v>
      </c>
      <c r="D260" s="205" t="s">
        <v>162</v>
      </c>
      <c r="E260" s="280">
        <v>32.0</v>
      </c>
      <c r="F260" s="280">
        <v>0.0</v>
      </c>
      <c r="G260" s="280">
        <v>3.0</v>
      </c>
      <c r="H260" s="280">
        <v>7.0</v>
      </c>
      <c r="I260" s="280">
        <v>8.0</v>
      </c>
      <c r="J260" s="280">
        <v>2.0</v>
      </c>
      <c r="K260" s="280">
        <v>0.0</v>
      </c>
      <c r="L260" s="280">
        <v>2170.0</v>
      </c>
      <c r="M260" s="205"/>
    </row>
    <row r="261" ht="15.75" customHeight="1">
      <c r="A261" s="205" t="s">
        <v>106</v>
      </c>
      <c r="B261" s="205" t="s">
        <v>5386</v>
      </c>
      <c r="C261" s="205" t="s">
        <v>5801</v>
      </c>
      <c r="D261" s="205" t="s">
        <v>238</v>
      </c>
      <c r="E261" s="280">
        <v>26.0</v>
      </c>
      <c r="F261" s="280">
        <v>1.0</v>
      </c>
      <c r="G261" s="280">
        <v>4.0</v>
      </c>
      <c r="H261" s="280">
        <v>5.0</v>
      </c>
      <c r="I261" s="280">
        <v>9.0</v>
      </c>
      <c r="J261" s="280">
        <v>3.0</v>
      </c>
      <c r="K261" s="280">
        <v>0.0</v>
      </c>
      <c r="L261" s="280">
        <v>1790.0</v>
      </c>
      <c r="M261" s="205"/>
    </row>
    <row r="262" ht="15.75" customHeight="1">
      <c r="A262" s="205" t="s">
        <v>106</v>
      </c>
      <c r="B262" s="205" t="s">
        <v>5387</v>
      </c>
      <c r="C262" s="205" t="s">
        <v>5816</v>
      </c>
      <c r="D262" s="205" t="s">
        <v>5823</v>
      </c>
      <c r="E262" s="280">
        <v>7.0</v>
      </c>
      <c r="F262" s="280">
        <v>0.0</v>
      </c>
      <c r="G262" s="280">
        <v>0.0</v>
      </c>
      <c r="H262" s="280">
        <v>6.0</v>
      </c>
      <c r="I262" s="280">
        <v>1.0</v>
      </c>
      <c r="J262" s="280">
        <v>1.0</v>
      </c>
      <c r="K262" s="280">
        <v>0.0</v>
      </c>
      <c r="L262" s="280">
        <v>149.0</v>
      </c>
      <c r="M262" s="205"/>
    </row>
    <row r="263" ht="15.75" customHeight="1">
      <c r="A263" s="205" t="s">
        <v>571</v>
      </c>
      <c r="B263" s="205" t="s">
        <v>5383</v>
      </c>
      <c r="C263" s="205" t="s">
        <v>5801</v>
      </c>
      <c r="D263" s="205" t="s">
        <v>113</v>
      </c>
      <c r="E263" s="280">
        <v>5.0</v>
      </c>
      <c r="F263" s="280">
        <v>1.0</v>
      </c>
      <c r="G263" s="280">
        <v>0.0</v>
      </c>
      <c r="H263" s="280">
        <v>4.0</v>
      </c>
      <c r="I263" s="280">
        <v>1.0</v>
      </c>
      <c r="J263" s="280">
        <v>0.0</v>
      </c>
      <c r="K263" s="280">
        <v>1.0</v>
      </c>
      <c r="L263" s="280">
        <v>154.0</v>
      </c>
      <c r="M263" s="205"/>
    </row>
    <row r="264" ht="15.75" customHeight="1">
      <c r="A264" s="205" t="s">
        <v>571</v>
      </c>
      <c r="B264" s="205" t="s">
        <v>5384</v>
      </c>
      <c r="C264" s="205" t="s">
        <v>5801</v>
      </c>
      <c r="D264" s="205" t="s">
        <v>259</v>
      </c>
      <c r="E264" s="280">
        <v>36.0</v>
      </c>
      <c r="F264" s="280">
        <v>4.0</v>
      </c>
      <c r="G264" s="280">
        <v>3.0</v>
      </c>
      <c r="H264" s="280">
        <v>18.0</v>
      </c>
      <c r="I264" s="280">
        <v>14.0</v>
      </c>
      <c r="J264" s="280">
        <v>7.0</v>
      </c>
      <c r="K264" s="280">
        <v>0.0</v>
      </c>
      <c r="L264" s="280">
        <v>1784.0</v>
      </c>
      <c r="M264" s="205"/>
    </row>
    <row r="265" ht="15.75" customHeight="1">
      <c r="A265" s="205" t="s">
        <v>571</v>
      </c>
      <c r="B265" s="205" t="s">
        <v>5385</v>
      </c>
      <c r="C265" s="205" t="s">
        <v>5801</v>
      </c>
      <c r="D265" s="205" t="s">
        <v>113</v>
      </c>
      <c r="E265" s="280">
        <v>20.0</v>
      </c>
      <c r="F265" s="280">
        <v>0.0</v>
      </c>
      <c r="G265" s="280">
        <v>0.0</v>
      </c>
      <c r="H265" s="280">
        <v>19.0</v>
      </c>
      <c r="I265" s="280">
        <v>1.0</v>
      </c>
      <c r="J265" s="280">
        <v>4.0</v>
      </c>
      <c r="K265" s="280">
        <v>0.0</v>
      </c>
      <c r="L265" s="280">
        <v>237.0</v>
      </c>
      <c r="M265" s="205"/>
    </row>
    <row r="266" ht="15.75" customHeight="1">
      <c r="A266" s="205" t="s">
        <v>571</v>
      </c>
      <c r="B266" s="205" t="s">
        <v>5386</v>
      </c>
      <c r="C266" s="205" t="s">
        <v>5801</v>
      </c>
      <c r="D266" s="205" t="s">
        <v>244</v>
      </c>
      <c r="E266" s="280">
        <v>12.0</v>
      </c>
      <c r="F266" s="280">
        <v>1.0</v>
      </c>
      <c r="G266" s="280">
        <v>0.0</v>
      </c>
      <c r="H266" s="280">
        <v>11.0</v>
      </c>
      <c r="I266" s="280">
        <v>1.0</v>
      </c>
      <c r="J266" s="280">
        <v>1.0</v>
      </c>
      <c r="K266" s="280">
        <v>0.0</v>
      </c>
      <c r="L266" s="280">
        <v>218.0</v>
      </c>
      <c r="M266" s="205"/>
    </row>
    <row r="267" ht="15.75" customHeight="1">
      <c r="A267" s="205" t="s">
        <v>571</v>
      </c>
      <c r="B267" s="205" t="s">
        <v>5387</v>
      </c>
      <c r="C267" s="205" t="s">
        <v>5801</v>
      </c>
      <c r="D267" s="205" t="s">
        <v>5839</v>
      </c>
      <c r="E267" s="280">
        <v>0.0</v>
      </c>
      <c r="F267" s="280">
        <v>0.0</v>
      </c>
      <c r="G267" s="280">
        <v>0.0</v>
      </c>
      <c r="H267" s="280">
        <v>0.0</v>
      </c>
      <c r="I267" s="280">
        <v>0.0</v>
      </c>
      <c r="J267" s="280">
        <v>0.0</v>
      </c>
      <c r="K267" s="280">
        <v>0.0</v>
      </c>
      <c r="L267" s="280">
        <v>0.0</v>
      </c>
      <c r="M267" s="205"/>
    </row>
    <row r="268" ht="15.75" customHeight="1">
      <c r="A268" s="205" t="s">
        <v>490</v>
      </c>
      <c r="B268" s="205" t="s">
        <v>5383</v>
      </c>
      <c r="C268" s="205" t="s">
        <v>5801</v>
      </c>
      <c r="D268" s="205" t="s">
        <v>256</v>
      </c>
      <c r="E268" s="280">
        <v>6.0</v>
      </c>
      <c r="F268" s="280">
        <v>0.0</v>
      </c>
      <c r="G268" s="280">
        <v>0.0</v>
      </c>
      <c r="H268" s="280">
        <v>4.0</v>
      </c>
      <c r="I268" s="280">
        <v>2.0</v>
      </c>
      <c r="J268" s="280">
        <v>0.0</v>
      </c>
      <c r="K268" s="280">
        <v>0.0</v>
      </c>
      <c r="L268" s="280">
        <v>200.0</v>
      </c>
      <c r="M268" s="205"/>
    </row>
    <row r="269" ht="15.75" customHeight="1">
      <c r="A269" s="205" t="s">
        <v>490</v>
      </c>
      <c r="B269" s="205" t="s">
        <v>5384</v>
      </c>
      <c r="C269" s="205" t="s">
        <v>5801</v>
      </c>
      <c r="D269" s="205" t="s">
        <v>256</v>
      </c>
      <c r="E269" s="280">
        <v>6.0</v>
      </c>
      <c r="F269" s="280">
        <v>0.0</v>
      </c>
      <c r="G269" s="280">
        <v>0.0</v>
      </c>
      <c r="H269" s="280">
        <v>2.0</v>
      </c>
      <c r="I269" s="280">
        <v>3.0</v>
      </c>
      <c r="J269" s="280">
        <v>0.0</v>
      </c>
      <c r="K269" s="280">
        <v>0.0</v>
      </c>
      <c r="L269" s="280">
        <v>286.0</v>
      </c>
      <c r="M269" s="205"/>
    </row>
    <row r="270" ht="15.75" customHeight="1">
      <c r="A270" s="205" t="s">
        <v>490</v>
      </c>
      <c r="B270" s="205" t="s">
        <v>5385</v>
      </c>
      <c r="C270" s="205" t="s">
        <v>5801</v>
      </c>
      <c r="D270" s="205" t="s">
        <v>256</v>
      </c>
      <c r="E270" s="280">
        <v>37.0</v>
      </c>
      <c r="F270" s="280">
        <v>5.0</v>
      </c>
      <c r="G270" s="280">
        <v>2.0</v>
      </c>
      <c r="H270" s="280">
        <v>5.0</v>
      </c>
      <c r="I270" s="280">
        <v>27.0</v>
      </c>
      <c r="J270" s="280">
        <v>7.0</v>
      </c>
      <c r="K270" s="280">
        <v>0.0</v>
      </c>
      <c r="L270" s="280">
        <v>2463.0</v>
      </c>
      <c r="M270" s="205"/>
    </row>
    <row r="271" ht="15.75" customHeight="1">
      <c r="A271" s="205" t="s">
        <v>490</v>
      </c>
      <c r="B271" s="205" t="s">
        <v>5386</v>
      </c>
      <c r="C271" s="205" t="s">
        <v>5801</v>
      </c>
      <c r="D271" s="205" t="s">
        <v>244</v>
      </c>
      <c r="E271" s="280">
        <v>35.0</v>
      </c>
      <c r="F271" s="280">
        <v>12.0</v>
      </c>
      <c r="G271" s="280">
        <v>7.0</v>
      </c>
      <c r="H271" s="280">
        <v>2.0</v>
      </c>
      <c r="I271" s="280">
        <v>18.0</v>
      </c>
      <c r="J271" s="280">
        <v>4.0</v>
      </c>
      <c r="K271" s="280">
        <v>0.0</v>
      </c>
      <c r="L271" s="280">
        <v>2754.0</v>
      </c>
      <c r="M271" s="205"/>
    </row>
    <row r="272" ht="15.75" customHeight="1">
      <c r="A272" s="205" t="s">
        <v>490</v>
      </c>
      <c r="B272" s="205" t="s">
        <v>5387</v>
      </c>
      <c r="C272" s="205" t="s">
        <v>5801</v>
      </c>
      <c r="D272" s="205" t="s">
        <v>5879</v>
      </c>
      <c r="E272" s="280">
        <v>30.0</v>
      </c>
      <c r="F272" s="280">
        <v>5.0</v>
      </c>
      <c r="G272" s="280">
        <v>6.0</v>
      </c>
      <c r="H272" s="280">
        <v>7.0</v>
      </c>
      <c r="I272" s="280">
        <v>20.0</v>
      </c>
      <c r="J272" s="280">
        <v>3.0</v>
      </c>
      <c r="K272" s="280">
        <v>1.0</v>
      </c>
      <c r="L272" s="280">
        <v>1874.0</v>
      </c>
      <c r="M272" s="205"/>
    </row>
    <row r="273" ht="15.75" customHeight="1">
      <c r="A273" s="205" t="s">
        <v>490</v>
      </c>
      <c r="B273" s="205" t="s">
        <v>5388</v>
      </c>
      <c r="C273" s="205" t="s">
        <v>5800</v>
      </c>
      <c r="D273" s="205" t="s">
        <v>177</v>
      </c>
      <c r="E273" s="280">
        <v>30.0</v>
      </c>
      <c r="F273" s="280">
        <v>5.0</v>
      </c>
      <c r="G273" s="280">
        <v>0.0</v>
      </c>
      <c r="H273" s="280">
        <v>18.0</v>
      </c>
      <c r="I273" s="280">
        <v>9.0</v>
      </c>
      <c r="J273" s="280">
        <v>3.0</v>
      </c>
      <c r="K273" s="280">
        <v>0.0</v>
      </c>
      <c r="L273" s="280">
        <v>1252.0</v>
      </c>
      <c r="M273" s="205"/>
    </row>
    <row r="274" ht="15.75" customHeight="1">
      <c r="A274" s="205" t="s">
        <v>490</v>
      </c>
      <c r="B274" s="205" t="s">
        <v>5391</v>
      </c>
      <c r="C274" s="205" t="s">
        <v>5801</v>
      </c>
      <c r="D274" s="205" t="s">
        <v>5824</v>
      </c>
      <c r="E274" s="280">
        <v>21.0</v>
      </c>
      <c r="F274" s="280">
        <v>6.0</v>
      </c>
      <c r="G274" s="280">
        <v>2.0</v>
      </c>
      <c r="H274" s="280">
        <v>9.0</v>
      </c>
      <c r="I274" s="280">
        <v>12.0</v>
      </c>
      <c r="J274" s="280">
        <v>1.0</v>
      </c>
      <c r="K274" s="280">
        <v>0.0</v>
      </c>
      <c r="L274" s="280">
        <v>1030.0</v>
      </c>
      <c r="M274" s="205"/>
    </row>
    <row r="275" ht="15.75" customHeight="1">
      <c r="A275" s="205" t="s">
        <v>490</v>
      </c>
      <c r="B275" s="205" t="s">
        <v>5392</v>
      </c>
      <c r="C275" s="205" t="s">
        <v>5801</v>
      </c>
      <c r="D275" s="205" t="s">
        <v>5824</v>
      </c>
      <c r="E275" s="280">
        <v>34.0</v>
      </c>
      <c r="F275" s="280">
        <v>5.0</v>
      </c>
      <c r="G275" s="280">
        <v>1.0</v>
      </c>
      <c r="H275" s="280">
        <v>15.0</v>
      </c>
      <c r="I275" s="280">
        <v>13.0</v>
      </c>
      <c r="J275" s="280">
        <v>4.0</v>
      </c>
      <c r="K275" s="280">
        <v>0.0</v>
      </c>
      <c r="L275" s="280">
        <v>1810.0</v>
      </c>
      <c r="M275" s="205"/>
    </row>
    <row r="276" ht="15.75" customHeight="1">
      <c r="A276" s="205" t="s">
        <v>490</v>
      </c>
      <c r="B276" s="205" t="s">
        <v>5389</v>
      </c>
      <c r="C276" s="205" t="s">
        <v>5801</v>
      </c>
      <c r="D276" s="205" t="s">
        <v>5846</v>
      </c>
      <c r="E276" s="280">
        <v>35.0</v>
      </c>
      <c r="F276" s="280">
        <v>9.0</v>
      </c>
      <c r="G276" s="280">
        <v>5.0</v>
      </c>
      <c r="H276" s="280">
        <v>1.0</v>
      </c>
      <c r="I276" s="280">
        <v>3.0</v>
      </c>
      <c r="J276" s="280">
        <v>8.0</v>
      </c>
      <c r="K276" s="280">
        <v>0.0</v>
      </c>
      <c r="L276" s="280">
        <v>3112.0</v>
      </c>
      <c r="M276" s="205"/>
    </row>
    <row r="277" ht="15.75" customHeight="1">
      <c r="A277" s="205" t="s">
        <v>490</v>
      </c>
      <c r="B277" s="205" t="s">
        <v>5390</v>
      </c>
      <c r="C277" s="205" t="s">
        <v>5816</v>
      </c>
      <c r="D277" s="205" t="s">
        <v>5887</v>
      </c>
      <c r="E277" s="280">
        <v>38.0</v>
      </c>
      <c r="F277" s="280">
        <v>13.0</v>
      </c>
      <c r="G277" s="280">
        <v>13.0</v>
      </c>
      <c r="H277" s="280">
        <v>5.0</v>
      </c>
      <c r="I277" s="280">
        <v>18.0</v>
      </c>
      <c r="J277" s="280">
        <v>5.0</v>
      </c>
      <c r="K277" s="280">
        <v>0.0</v>
      </c>
      <c r="L277" s="280">
        <v>2805.0</v>
      </c>
      <c r="M277" s="205"/>
    </row>
    <row r="278" ht="15.75" customHeight="1">
      <c r="A278" s="205" t="s">
        <v>288</v>
      </c>
      <c r="B278" s="205" t="s">
        <v>5383</v>
      </c>
      <c r="C278" s="205" t="s">
        <v>5801</v>
      </c>
      <c r="D278" s="205" t="s">
        <v>95</v>
      </c>
      <c r="E278" s="280">
        <v>6.0</v>
      </c>
      <c r="F278" s="280">
        <v>0.0</v>
      </c>
      <c r="G278" s="280">
        <v>1.0</v>
      </c>
      <c r="H278" s="280">
        <v>5.0</v>
      </c>
      <c r="I278" s="280">
        <v>0.0</v>
      </c>
      <c r="J278" s="280">
        <v>0.0</v>
      </c>
      <c r="K278" s="280">
        <v>0.0</v>
      </c>
      <c r="L278" s="280">
        <v>185.0</v>
      </c>
      <c r="M278" s="205"/>
    </row>
    <row r="279" ht="15.75" customHeight="1">
      <c r="A279" s="205" t="s">
        <v>288</v>
      </c>
      <c r="B279" s="205" t="s">
        <v>5384</v>
      </c>
      <c r="C279" s="205" t="s">
        <v>5801</v>
      </c>
      <c r="D279" s="205" t="s">
        <v>95</v>
      </c>
      <c r="E279" s="280">
        <v>37.0</v>
      </c>
      <c r="F279" s="280">
        <v>0.0</v>
      </c>
      <c r="G279" s="280">
        <v>3.0</v>
      </c>
      <c r="H279" s="280">
        <v>23.0</v>
      </c>
      <c r="I279" s="280">
        <v>3.0</v>
      </c>
      <c r="J279" s="280">
        <v>1.0</v>
      </c>
      <c r="K279" s="280">
        <v>0.0</v>
      </c>
      <c r="L279" s="280">
        <v>1704.0</v>
      </c>
      <c r="M279" s="205"/>
    </row>
    <row r="280" ht="15.75" customHeight="1">
      <c r="A280" s="205" t="s">
        <v>288</v>
      </c>
      <c r="B280" s="205" t="s">
        <v>5385</v>
      </c>
      <c r="C280" s="205" t="s">
        <v>5801</v>
      </c>
      <c r="D280" s="205" t="s">
        <v>256</v>
      </c>
      <c r="E280" s="280">
        <v>35.0</v>
      </c>
      <c r="F280" s="280">
        <v>6.0</v>
      </c>
      <c r="G280" s="280">
        <v>5.0</v>
      </c>
      <c r="H280" s="280">
        <v>0.0</v>
      </c>
      <c r="I280" s="280">
        <v>4.0</v>
      </c>
      <c r="J280" s="280">
        <v>4.0</v>
      </c>
      <c r="K280" s="280">
        <v>0.0</v>
      </c>
      <c r="L280" s="280">
        <v>3086.0</v>
      </c>
      <c r="M280" s="205"/>
    </row>
    <row r="281" ht="15.75" customHeight="1">
      <c r="A281" s="205" t="s">
        <v>288</v>
      </c>
      <c r="B281" s="205" t="s">
        <v>5386</v>
      </c>
      <c r="C281" s="205" t="s">
        <v>5816</v>
      </c>
      <c r="D281" s="205" t="s">
        <v>5878</v>
      </c>
      <c r="E281" s="280">
        <v>32.0</v>
      </c>
      <c r="F281" s="280">
        <v>2.0</v>
      </c>
      <c r="G281" s="280">
        <v>1.0</v>
      </c>
      <c r="H281" s="280">
        <v>1.0</v>
      </c>
      <c r="I281" s="280">
        <v>3.0</v>
      </c>
      <c r="J281" s="280">
        <v>5.0</v>
      </c>
      <c r="K281" s="280">
        <v>0.0</v>
      </c>
      <c r="L281" s="280">
        <v>2725.0</v>
      </c>
      <c r="M281" s="205"/>
    </row>
    <row r="282" ht="15.75" customHeight="1">
      <c r="A282" s="205" t="s">
        <v>288</v>
      </c>
      <c r="B282" s="205" t="s">
        <v>5387</v>
      </c>
      <c r="C282" s="205" t="s">
        <v>5816</v>
      </c>
      <c r="D282" s="205" t="s">
        <v>5878</v>
      </c>
      <c r="E282" s="280">
        <v>30.0</v>
      </c>
      <c r="F282" s="280">
        <v>3.0</v>
      </c>
      <c r="G282" s="280">
        <v>2.0</v>
      </c>
      <c r="H282" s="280">
        <v>2.0</v>
      </c>
      <c r="I282" s="280">
        <v>6.0</v>
      </c>
      <c r="J282" s="280">
        <v>1.0</v>
      </c>
      <c r="K282" s="280">
        <v>1.0</v>
      </c>
      <c r="L282" s="280">
        <v>2410.0</v>
      </c>
      <c r="M282" s="205"/>
    </row>
    <row r="283" ht="15.75" customHeight="1">
      <c r="A283" s="205" t="s">
        <v>288</v>
      </c>
      <c r="B283" s="205" t="s">
        <v>5388</v>
      </c>
      <c r="C283" s="205" t="s">
        <v>5859</v>
      </c>
      <c r="D283" s="205" t="s">
        <v>5888</v>
      </c>
      <c r="E283" s="280">
        <v>15.0</v>
      </c>
      <c r="F283" s="280">
        <v>1.0</v>
      </c>
      <c r="G283" s="280">
        <v>0.0</v>
      </c>
      <c r="H283" s="280">
        <v>2.0</v>
      </c>
      <c r="I283" s="280">
        <v>1.0</v>
      </c>
      <c r="J283" s="280">
        <v>2.0</v>
      </c>
      <c r="K283" s="280">
        <v>0.0</v>
      </c>
      <c r="L283" s="280">
        <v>1198.0</v>
      </c>
      <c r="M283" s="205"/>
    </row>
    <row r="284" ht="15.75" customHeight="1">
      <c r="A284" s="205" t="s">
        <v>288</v>
      </c>
      <c r="B284" s="205" t="s">
        <v>5391</v>
      </c>
      <c r="C284" s="205" t="s">
        <v>5859</v>
      </c>
      <c r="D284" s="205" t="s">
        <v>5888</v>
      </c>
      <c r="E284" s="280">
        <v>7.0</v>
      </c>
      <c r="F284" s="280">
        <v>0.0</v>
      </c>
      <c r="G284" s="280">
        <v>0.0</v>
      </c>
      <c r="H284" s="280">
        <v>0.0</v>
      </c>
      <c r="I284" s="280">
        <v>0.0</v>
      </c>
      <c r="J284" s="280">
        <v>1.0</v>
      </c>
      <c r="K284" s="280">
        <v>0.0</v>
      </c>
      <c r="L284" s="280">
        <v>630.0</v>
      </c>
      <c r="M284" s="205"/>
    </row>
    <row r="285" ht="15.75" customHeight="1">
      <c r="A285" s="205" t="s">
        <v>234</v>
      </c>
      <c r="B285" s="205" t="s">
        <v>5383</v>
      </c>
      <c r="C285" s="205" t="s">
        <v>5801</v>
      </c>
      <c r="D285" s="205" t="s">
        <v>116</v>
      </c>
      <c r="E285" s="280">
        <v>5.0</v>
      </c>
      <c r="F285" s="280">
        <v>0.0</v>
      </c>
      <c r="G285" s="205"/>
      <c r="H285" s="280">
        <v>0.0</v>
      </c>
      <c r="I285" s="280">
        <v>0.0</v>
      </c>
      <c r="J285" s="280">
        <v>0.0</v>
      </c>
      <c r="K285" s="280">
        <v>0.0</v>
      </c>
      <c r="L285" s="280">
        <v>450.0</v>
      </c>
      <c r="M285" s="205"/>
    </row>
    <row r="286" ht="15.75" customHeight="1">
      <c r="A286" s="205" t="s">
        <v>234</v>
      </c>
      <c r="B286" s="205" t="s">
        <v>5384</v>
      </c>
      <c r="C286" s="205" t="s">
        <v>5801</v>
      </c>
      <c r="D286" s="205" t="s">
        <v>116</v>
      </c>
      <c r="E286" s="280">
        <v>27.0</v>
      </c>
      <c r="F286" s="280">
        <v>0.0</v>
      </c>
      <c r="G286" s="205"/>
      <c r="H286" s="280">
        <v>0.0</v>
      </c>
      <c r="I286" s="280">
        <v>1.0</v>
      </c>
      <c r="J286" s="280">
        <v>0.0</v>
      </c>
      <c r="K286" s="280">
        <v>0.0</v>
      </c>
      <c r="L286" s="280">
        <v>2426.0</v>
      </c>
      <c r="M286" s="205"/>
    </row>
    <row r="287" ht="15.75" customHeight="1">
      <c r="A287" s="205" t="s">
        <v>234</v>
      </c>
      <c r="B287" s="205" t="s">
        <v>5385</v>
      </c>
      <c r="C287" s="205" t="s">
        <v>5801</v>
      </c>
      <c r="D287" s="205" t="s">
        <v>5889</v>
      </c>
      <c r="E287" s="280">
        <v>27.0</v>
      </c>
      <c r="F287" s="280">
        <v>0.0</v>
      </c>
      <c r="G287" s="205"/>
      <c r="H287" s="280">
        <v>0.0</v>
      </c>
      <c r="I287" s="280">
        <v>0.0</v>
      </c>
      <c r="J287" s="280">
        <v>1.0</v>
      </c>
      <c r="K287" s="280">
        <v>0.0</v>
      </c>
      <c r="L287" s="280">
        <v>2430.0</v>
      </c>
      <c r="M287" s="205"/>
    </row>
    <row r="288" ht="15.75" customHeight="1">
      <c r="A288" s="205" t="s">
        <v>234</v>
      </c>
      <c r="B288" s="205" t="s">
        <v>5386</v>
      </c>
      <c r="C288" s="205" t="s">
        <v>5816</v>
      </c>
      <c r="D288" s="205" t="s">
        <v>5890</v>
      </c>
      <c r="E288" s="280">
        <v>36.0</v>
      </c>
      <c r="F288" s="280">
        <v>0.0</v>
      </c>
      <c r="G288" s="205"/>
      <c r="H288" s="280">
        <v>0.0</v>
      </c>
      <c r="I288" s="280">
        <v>1.0</v>
      </c>
      <c r="J288" s="280">
        <v>0.0</v>
      </c>
      <c r="K288" s="280">
        <v>0.0</v>
      </c>
      <c r="L288" s="280">
        <v>3174.0</v>
      </c>
      <c r="M288" s="205"/>
    </row>
    <row r="289" ht="15.75" customHeight="1">
      <c r="A289" s="205" t="s">
        <v>234</v>
      </c>
      <c r="B289" s="205" t="s">
        <v>5387</v>
      </c>
      <c r="C289" s="205" t="s">
        <v>5861</v>
      </c>
      <c r="D289" s="205" t="s">
        <v>116</v>
      </c>
      <c r="E289" s="280">
        <v>20.0</v>
      </c>
      <c r="F289" s="280">
        <v>0.0</v>
      </c>
      <c r="G289" s="280">
        <v>0.0</v>
      </c>
      <c r="H289" s="280">
        <v>0.0</v>
      </c>
      <c r="I289" s="280">
        <v>0.0</v>
      </c>
      <c r="J289" s="280">
        <v>2.0</v>
      </c>
      <c r="K289" s="280">
        <v>1.0</v>
      </c>
      <c r="L289" s="280">
        <v>1799.0</v>
      </c>
      <c r="M289" s="205"/>
    </row>
    <row r="290" ht="15.75" customHeight="1">
      <c r="A290" s="205" t="s">
        <v>234</v>
      </c>
      <c r="B290" s="205" t="s">
        <v>5388</v>
      </c>
      <c r="C290" s="205" t="s">
        <v>5816</v>
      </c>
      <c r="D290" s="205" t="s">
        <v>5891</v>
      </c>
      <c r="E290" s="280">
        <v>33.0</v>
      </c>
      <c r="F290" s="280">
        <v>0.0</v>
      </c>
      <c r="G290" s="205"/>
      <c r="H290" s="280">
        <v>0.0</v>
      </c>
      <c r="I290" s="280">
        <v>0.0</v>
      </c>
      <c r="J290" s="280">
        <v>1.0</v>
      </c>
      <c r="K290" s="280">
        <v>0.0</v>
      </c>
      <c r="L290" s="280">
        <v>2970.0</v>
      </c>
      <c r="M290" s="205"/>
    </row>
    <row r="291" ht="15.75" customHeight="1">
      <c r="A291" s="205" t="s">
        <v>585</v>
      </c>
      <c r="B291" s="205" t="s">
        <v>5383</v>
      </c>
      <c r="C291" s="205" t="s">
        <v>5800</v>
      </c>
      <c r="D291" s="205" t="s">
        <v>113</v>
      </c>
      <c r="E291" s="280">
        <v>5.0</v>
      </c>
      <c r="F291" s="280">
        <v>0.0</v>
      </c>
      <c r="G291" s="280">
        <v>0.0</v>
      </c>
      <c r="H291" s="280">
        <v>1.0</v>
      </c>
      <c r="I291" s="280">
        <v>3.0</v>
      </c>
      <c r="J291" s="280">
        <v>0.0</v>
      </c>
      <c r="K291" s="280">
        <v>0.0</v>
      </c>
      <c r="L291" s="280">
        <v>296.0</v>
      </c>
      <c r="M291" s="205"/>
    </row>
    <row r="292" ht="15.75" customHeight="1">
      <c r="A292" s="205" t="s">
        <v>585</v>
      </c>
      <c r="B292" s="205" t="s">
        <v>5384</v>
      </c>
      <c r="C292" s="205" t="s">
        <v>5801</v>
      </c>
      <c r="D292" s="205" t="s">
        <v>113</v>
      </c>
      <c r="E292" s="280">
        <v>20.0</v>
      </c>
      <c r="F292" s="280">
        <v>0.0</v>
      </c>
      <c r="G292" s="280">
        <v>0.0</v>
      </c>
      <c r="H292" s="280">
        <v>4.0</v>
      </c>
      <c r="I292" s="280">
        <v>2.0</v>
      </c>
      <c r="J292" s="280">
        <v>5.0</v>
      </c>
      <c r="K292" s="280">
        <v>0.0</v>
      </c>
      <c r="L292" s="280">
        <v>1557.0</v>
      </c>
      <c r="M292" s="205"/>
    </row>
    <row r="293" ht="15.75" customHeight="1">
      <c r="A293" s="205" t="s">
        <v>585</v>
      </c>
      <c r="B293" s="205" t="s">
        <v>5385</v>
      </c>
      <c r="C293" s="205" t="s">
        <v>5801</v>
      </c>
      <c r="D293" s="205" t="s">
        <v>113</v>
      </c>
      <c r="E293" s="280">
        <v>29.0</v>
      </c>
      <c r="F293" s="280">
        <v>1.0</v>
      </c>
      <c r="G293" s="280">
        <v>1.0</v>
      </c>
      <c r="H293" s="280">
        <v>2.0</v>
      </c>
      <c r="I293" s="280">
        <v>2.0</v>
      </c>
      <c r="J293" s="280">
        <v>6.0</v>
      </c>
      <c r="K293" s="280">
        <v>0.0</v>
      </c>
      <c r="L293" s="280">
        <v>2436.0</v>
      </c>
      <c r="M293" s="205"/>
    </row>
    <row r="294" ht="15.75" customHeight="1">
      <c r="A294" s="205" t="s">
        <v>585</v>
      </c>
      <c r="B294" s="205" t="s">
        <v>5386</v>
      </c>
      <c r="C294" s="205" t="s">
        <v>5801</v>
      </c>
      <c r="D294" s="205" t="s">
        <v>244</v>
      </c>
      <c r="E294" s="280">
        <v>36.0</v>
      </c>
      <c r="F294" s="280">
        <v>0.0</v>
      </c>
      <c r="G294" s="280">
        <v>2.0</v>
      </c>
      <c r="H294" s="280">
        <v>6.0</v>
      </c>
      <c r="I294" s="280">
        <v>12.0</v>
      </c>
      <c r="J294" s="280">
        <v>10.0</v>
      </c>
      <c r="K294" s="280">
        <v>0.0</v>
      </c>
      <c r="L294" s="280">
        <v>2593.0</v>
      </c>
      <c r="M294" s="205"/>
    </row>
    <row r="295" ht="15.75" customHeight="1">
      <c r="A295" s="205" t="s">
        <v>585</v>
      </c>
      <c r="B295" s="205" t="s">
        <v>5387</v>
      </c>
      <c r="C295" s="205" t="s">
        <v>5861</v>
      </c>
      <c r="D295" s="205" t="s">
        <v>5892</v>
      </c>
      <c r="E295" s="280">
        <v>24.0</v>
      </c>
      <c r="F295" s="280">
        <v>1.0</v>
      </c>
      <c r="G295" s="282">
        <v>0.0</v>
      </c>
      <c r="H295" s="280">
        <v>4.0</v>
      </c>
      <c r="I295" s="280">
        <v>2.0</v>
      </c>
      <c r="J295" s="280">
        <v>2.0</v>
      </c>
      <c r="K295" s="280">
        <v>0.0</v>
      </c>
      <c r="L295" s="280">
        <v>1853.0</v>
      </c>
      <c r="M295" s="205"/>
    </row>
    <row r="296" ht="15.75" customHeight="1">
      <c r="A296" s="205" t="s">
        <v>585</v>
      </c>
      <c r="B296" s="205" t="s">
        <v>5388</v>
      </c>
      <c r="C296" s="205" t="s">
        <v>5816</v>
      </c>
      <c r="D296" s="205" t="s">
        <v>5893</v>
      </c>
      <c r="E296" s="280">
        <v>20.0</v>
      </c>
      <c r="F296" s="280">
        <v>0.0</v>
      </c>
      <c r="G296" s="282">
        <v>0.0</v>
      </c>
      <c r="H296" s="280">
        <v>4.0</v>
      </c>
      <c r="I296" s="280">
        <v>2.0</v>
      </c>
      <c r="J296" s="280">
        <v>2.0</v>
      </c>
      <c r="K296" s="280">
        <v>0.0</v>
      </c>
      <c r="L296" s="280">
        <v>1453.0</v>
      </c>
      <c r="M296" s="205"/>
    </row>
    <row r="297" ht="15.75" customHeight="1">
      <c r="A297" s="205" t="s">
        <v>585</v>
      </c>
      <c r="B297" s="205" t="s">
        <v>5392</v>
      </c>
      <c r="C297" s="205" t="s">
        <v>5816</v>
      </c>
      <c r="D297" s="205" t="s">
        <v>5894</v>
      </c>
      <c r="E297" s="280">
        <v>1.0</v>
      </c>
      <c r="F297" s="280">
        <v>0.0</v>
      </c>
      <c r="G297" s="282">
        <v>0.0</v>
      </c>
      <c r="H297" s="280">
        <v>1.0</v>
      </c>
      <c r="I297" s="280">
        <v>0.0</v>
      </c>
      <c r="J297" s="280">
        <v>0.0</v>
      </c>
      <c r="K297" s="280">
        <v>0.0</v>
      </c>
      <c r="L297" s="280">
        <v>11.0</v>
      </c>
      <c r="M297" s="205"/>
    </row>
    <row r="298" ht="15.75" customHeight="1">
      <c r="A298" s="205" t="s">
        <v>585</v>
      </c>
      <c r="B298" s="205" t="s">
        <v>5389</v>
      </c>
      <c r="C298" s="205" t="s">
        <v>5816</v>
      </c>
      <c r="D298" s="205" t="s">
        <v>5839</v>
      </c>
      <c r="E298" s="280">
        <v>0.0</v>
      </c>
      <c r="F298" s="280">
        <v>0.0</v>
      </c>
      <c r="G298" s="282">
        <v>0.0</v>
      </c>
      <c r="H298" s="280">
        <v>0.0</v>
      </c>
      <c r="I298" s="280">
        <v>0.0</v>
      </c>
      <c r="J298" s="280">
        <v>0.0</v>
      </c>
      <c r="K298" s="280">
        <v>0.0</v>
      </c>
      <c r="L298" s="280">
        <v>0.0</v>
      </c>
      <c r="M298" s="205"/>
    </row>
    <row r="299" ht="15.75" customHeight="1">
      <c r="A299" s="205" t="s">
        <v>648</v>
      </c>
      <c r="B299" s="205" t="s">
        <v>5383</v>
      </c>
      <c r="C299" s="205" t="s">
        <v>5801</v>
      </c>
      <c r="D299" s="205" t="s">
        <v>113</v>
      </c>
      <c r="E299" s="280">
        <v>3.0</v>
      </c>
      <c r="F299" s="280">
        <v>0.0</v>
      </c>
      <c r="G299" s="280">
        <v>0.0</v>
      </c>
      <c r="H299" s="280">
        <v>2.0</v>
      </c>
      <c r="I299" s="280">
        <v>1.0</v>
      </c>
      <c r="J299" s="280">
        <v>0.0</v>
      </c>
      <c r="K299" s="280">
        <v>0.0</v>
      </c>
      <c r="L299" s="280">
        <v>88.0</v>
      </c>
      <c r="M299" s="205"/>
    </row>
    <row r="300" ht="15.75" customHeight="1">
      <c r="A300" s="205" t="s">
        <v>648</v>
      </c>
      <c r="B300" s="205" t="s">
        <v>5384</v>
      </c>
      <c r="C300" s="205" t="s">
        <v>5801</v>
      </c>
      <c r="D300" s="205" t="s">
        <v>121</v>
      </c>
      <c r="E300" s="280">
        <v>6.0</v>
      </c>
      <c r="F300" s="280">
        <v>1.0</v>
      </c>
      <c r="G300" s="282">
        <v>2.0</v>
      </c>
      <c r="H300" s="280">
        <v>1.0</v>
      </c>
      <c r="I300" s="280">
        <v>4.0</v>
      </c>
      <c r="J300" s="280">
        <v>0.0</v>
      </c>
      <c r="K300" s="280">
        <v>0.0</v>
      </c>
      <c r="L300" s="280">
        <v>370.0</v>
      </c>
      <c r="M300" s="205"/>
    </row>
    <row r="301" ht="15.75" customHeight="1">
      <c r="A301" s="205" t="s">
        <v>648</v>
      </c>
      <c r="B301" s="205" t="s">
        <v>5385</v>
      </c>
      <c r="C301" s="205" t="s">
        <v>5801</v>
      </c>
      <c r="D301" s="205" t="s">
        <v>121</v>
      </c>
      <c r="E301" s="280">
        <v>15.0</v>
      </c>
      <c r="F301" s="280">
        <v>2.0</v>
      </c>
      <c r="G301" s="280">
        <v>1.0</v>
      </c>
      <c r="H301" s="280">
        <v>8.0</v>
      </c>
      <c r="I301" s="280">
        <v>5.0</v>
      </c>
      <c r="J301" s="280">
        <v>3.0</v>
      </c>
      <c r="K301" s="280">
        <v>0.0</v>
      </c>
      <c r="L301" s="280">
        <v>716.0</v>
      </c>
      <c r="M301" s="205"/>
    </row>
    <row r="302" ht="15.75" customHeight="1">
      <c r="A302" s="205" t="s">
        <v>648</v>
      </c>
      <c r="B302" s="205" t="s">
        <v>5386</v>
      </c>
      <c r="C302" s="205" t="s">
        <v>5801</v>
      </c>
      <c r="D302" s="205" t="s">
        <v>121</v>
      </c>
      <c r="E302" s="280">
        <v>23.0</v>
      </c>
      <c r="F302" s="280">
        <v>1.0</v>
      </c>
      <c r="G302" s="280">
        <v>2.0</v>
      </c>
      <c r="H302" s="280">
        <v>7.0</v>
      </c>
      <c r="I302" s="280">
        <v>11.0</v>
      </c>
      <c r="J302" s="280">
        <v>4.0</v>
      </c>
      <c r="K302" s="280">
        <v>0.0</v>
      </c>
      <c r="L302" s="280">
        <v>1398.0</v>
      </c>
      <c r="M302" s="205"/>
    </row>
    <row r="303" ht="15.75" customHeight="1">
      <c r="A303" s="205" t="s">
        <v>648</v>
      </c>
      <c r="B303" s="205" t="s">
        <v>5387</v>
      </c>
      <c r="C303" s="205" t="s">
        <v>5801</v>
      </c>
      <c r="D303" s="205" t="s">
        <v>121</v>
      </c>
      <c r="E303" s="280">
        <v>34.0</v>
      </c>
      <c r="F303" s="280">
        <v>5.0</v>
      </c>
      <c r="G303" s="280">
        <v>3.0</v>
      </c>
      <c r="H303" s="280">
        <v>5.0</v>
      </c>
      <c r="I303" s="280">
        <v>20.0</v>
      </c>
      <c r="J303" s="280">
        <v>8.0</v>
      </c>
      <c r="K303" s="280">
        <v>1.0</v>
      </c>
      <c r="L303" s="280">
        <v>2347.0</v>
      </c>
      <c r="M303" s="205"/>
    </row>
    <row r="304" ht="15.75" customHeight="1">
      <c r="A304" s="205" t="s">
        <v>648</v>
      </c>
      <c r="B304" s="205" t="s">
        <v>5388</v>
      </c>
      <c r="C304" s="205" t="s">
        <v>5801</v>
      </c>
      <c r="D304" s="205" t="s">
        <v>121</v>
      </c>
      <c r="E304" s="280">
        <v>33.0</v>
      </c>
      <c r="F304" s="280">
        <v>3.0</v>
      </c>
      <c r="G304" s="280">
        <v>2.0</v>
      </c>
      <c r="H304" s="280">
        <v>2.0</v>
      </c>
      <c r="I304" s="280">
        <v>13.0</v>
      </c>
      <c r="J304" s="280">
        <v>10.0</v>
      </c>
      <c r="K304" s="280">
        <v>0.0</v>
      </c>
      <c r="L304" s="280">
        <v>2684.0</v>
      </c>
      <c r="M304" s="205"/>
    </row>
    <row r="305" ht="15.75" customHeight="1">
      <c r="A305" s="205" t="s">
        <v>648</v>
      </c>
      <c r="B305" s="205" t="s">
        <v>5391</v>
      </c>
      <c r="C305" s="205" t="s">
        <v>5816</v>
      </c>
      <c r="D305" s="205" t="s">
        <v>5890</v>
      </c>
      <c r="E305" s="280">
        <v>26.0</v>
      </c>
      <c r="F305" s="280">
        <v>4.0</v>
      </c>
      <c r="G305" s="280">
        <v>4.0</v>
      </c>
      <c r="H305" s="280">
        <v>2.0</v>
      </c>
      <c r="I305" s="280">
        <v>9.0</v>
      </c>
      <c r="J305" s="280">
        <v>5.0</v>
      </c>
      <c r="K305" s="280">
        <v>0.0</v>
      </c>
      <c r="L305" s="280">
        <v>2098.0</v>
      </c>
      <c r="M305" s="205"/>
    </row>
    <row r="306" ht="15.75" customHeight="1">
      <c r="A306" s="205" t="s">
        <v>648</v>
      </c>
      <c r="B306" s="205" t="s">
        <v>5392</v>
      </c>
      <c r="C306" s="205" t="s">
        <v>5816</v>
      </c>
      <c r="D306" s="205" t="s">
        <v>5890</v>
      </c>
      <c r="E306" s="280">
        <v>26.0</v>
      </c>
      <c r="F306" s="280">
        <v>1.0</v>
      </c>
      <c r="G306" s="280">
        <v>4.0</v>
      </c>
      <c r="H306" s="280">
        <v>12.0</v>
      </c>
      <c r="I306" s="280">
        <v>6.0</v>
      </c>
      <c r="J306" s="280">
        <v>3.0</v>
      </c>
      <c r="K306" s="280">
        <v>0.0</v>
      </c>
      <c r="L306" s="280">
        <v>1455.0</v>
      </c>
      <c r="M306" s="205"/>
    </row>
    <row r="307" ht="15.75" customHeight="1">
      <c r="A307" s="205" t="s">
        <v>648</v>
      </c>
      <c r="B307" s="205" t="s">
        <v>5389</v>
      </c>
      <c r="C307" s="205" t="s">
        <v>5816</v>
      </c>
      <c r="D307" s="205" t="s">
        <v>5840</v>
      </c>
      <c r="E307" s="280">
        <v>10.0</v>
      </c>
      <c r="F307" s="280">
        <v>0.0</v>
      </c>
      <c r="G307" s="280">
        <v>0.0</v>
      </c>
      <c r="H307" s="280">
        <v>9.0</v>
      </c>
      <c r="I307" s="280">
        <v>1.0</v>
      </c>
      <c r="J307" s="280">
        <v>0.0</v>
      </c>
      <c r="K307" s="280">
        <v>0.0</v>
      </c>
      <c r="L307" s="280">
        <v>150.0</v>
      </c>
      <c r="M307" s="205"/>
    </row>
    <row r="308" ht="15.75" customHeight="1">
      <c r="A308" s="205" t="s">
        <v>810</v>
      </c>
      <c r="B308" s="205" t="s">
        <v>5383</v>
      </c>
      <c r="C308" s="205" t="s">
        <v>5800</v>
      </c>
      <c r="D308" s="205" t="s">
        <v>113</v>
      </c>
      <c r="E308" s="280">
        <v>4.0</v>
      </c>
      <c r="F308" s="280">
        <v>0.0</v>
      </c>
      <c r="G308" s="280">
        <v>0.0</v>
      </c>
      <c r="H308" s="280">
        <v>0.0</v>
      </c>
      <c r="I308" s="280">
        <v>4.0</v>
      </c>
      <c r="J308" s="280">
        <v>0.0</v>
      </c>
      <c r="K308" s="280">
        <v>0.0</v>
      </c>
      <c r="L308" s="280">
        <v>297.0</v>
      </c>
      <c r="M308" s="205"/>
    </row>
    <row r="309" ht="15.75" customHeight="1">
      <c r="A309" s="205" t="s">
        <v>810</v>
      </c>
      <c r="B309" s="205" t="s">
        <v>5384</v>
      </c>
      <c r="C309" s="205" t="s">
        <v>5801</v>
      </c>
      <c r="D309" s="205" t="s">
        <v>113</v>
      </c>
      <c r="E309" s="280">
        <v>28.0</v>
      </c>
      <c r="F309" s="280">
        <v>1.0</v>
      </c>
      <c r="G309" s="280">
        <v>0.0</v>
      </c>
      <c r="H309" s="280">
        <v>13.0</v>
      </c>
      <c r="I309" s="280">
        <v>12.0</v>
      </c>
      <c r="J309" s="280">
        <v>8.0</v>
      </c>
      <c r="K309" s="280">
        <v>0.0</v>
      </c>
      <c r="L309" s="280">
        <v>1360.0</v>
      </c>
      <c r="M309" s="205"/>
    </row>
    <row r="310" ht="15.75" customHeight="1">
      <c r="A310" s="205" t="s">
        <v>810</v>
      </c>
      <c r="B310" s="205" t="s">
        <v>5385</v>
      </c>
      <c r="C310" s="205" t="s">
        <v>5801</v>
      </c>
      <c r="D310" s="205" t="s">
        <v>113</v>
      </c>
      <c r="E310" s="280">
        <v>29.0</v>
      </c>
      <c r="F310" s="280">
        <v>0.0</v>
      </c>
      <c r="G310" s="280">
        <v>1.0</v>
      </c>
      <c r="H310" s="280">
        <v>3.0</v>
      </c>
      <c r="I310" s="280">
        <v>22.0</v>
      </c>
      <c r="J310" s="280">
        <v>5.0</v>
      </c>
      <c r="K310" s="280">
        <v>0.0</v>
      </c>
      <c r="L310" s="280">
        <v>1941.0</v>
      </c>
      <c r="M310" s="205"/>
    </row>
    <row r="311" ht="15.75" customHeight="1">
      <c r="A311" s="205" t="s">
        <v>810</v>
      </c>
      <c r="B311" s="205" t="s">
        <v>5386</v>
      </c>
      <c r="C311" s="205" t="s">
        <v>5801</v>
      </c>
      <c r="D311" s="205" t="s">
        <v>113</v>
      </c>
      <c r="E311" s="280">
        <v>32.0</v>
      </c>
      <c r="F311" s="280">
        <v>1.0</v>
      </c>
      <c r="G311" s="280">
        <v>2.0</v>
      </c>
      <c r="H311" s="280">
        <v>13.0</v>
      </c>
      <c r="I311" s="280">
        <v>18.0</v>
      </c>
      <c r="J311" s="280">
        <v>7.0</v>
      </c>
      <c r="K311" s="280">
        <v>0.0</v>
      </c>
      <c r="L311" s="280">
        <v>1712.0</v>
      </c>
      <c r="M311" s="205"/>
    </row>
    <row r="312" ht="15.75" customHeight="1">
      <c r="A312" s="205" t="s">
        <v>810</v>
      </c>
      <c r="B312" s="205" t="s">
        <v>5387</v>
      </c>
      <c r="C312" s="205" t="s">
        <v>5801</v>
      </c>
      <c r="D312" s="205" t="s">
        <v>113</v>
      </c>
      <c r="E312" s="280">
        <v>19.0</v>
      </c>
      <c r="F312" s="280">
        <v>0.0</v>
      </c>
      <c r="G312" s="280">
        <v>0.0</v>
      </c>
      <c r="H312" s="280">
        <v>15.0</v>
      </c>
      <c r="I312" s="280">
        <v>4.0</v>
      </c>
      <c r="J312" s="280">
        <v>3.0</v>
      </c>
      <c r="K312" s="280">
        <v>0.0</v>
      </c>
      <c r="L312" s="280">
        <v>558.0</v>
      </c>
      <c r="M312" s="205"/>
    </row>
    <row r="313" ht="15.75" customHeight="1">
      <c r="A313" s="205" t="s">
        <v>810</v>
      </c>
      <c r="B313" s="205" t="s">
        <v>5388</v>
      </c>
      <c r="C313" s="205" t="s">
        <v>5801</v>
      </c>
      <c r="D313" s="205" t="s">
        <v>113</v>
      </c>
      <c r="E313" s="280">
        <v>21.0</v>
      </c>
      <c r="F313" s="280">
        <v>1.0</v>
      </c>
      <c r="G313" s="280">
        <v>0.0</v>
      </c>
      <c r="H313" s="280">
        <v>18.0</v>
      </c>
      <c r="I313" s="280">
        <v>3.0</v>
      </c>
      <c r="J313" s="280">
        <v>3.0</v>
      </c>
      <c r="K313" s="280">
        <v>0.0</v>
      </c>
      <c r="L313" s="280">
        <v>578.0</v>
      </c>
      <c r="M313" s="205"/>
    </row>
    <row r="314" ht="15.75" customHeight="1">
      <c r="A314" s="205" t="s">
        <v>810</v>
      </c>
      <c r="B314" s="205" t="s">
        <v>5391</v>
      </c>
      <c r="C314" s="205" t="s">
        <v>5801</v>
      </c>
      <c r="D314" s="205" t="s">
        <v>113</v>
      </c>
      <c r="E314" s="280">
        <v>12.0</v>
      </c>
      <c r="F314" s="280">
        <v>2.0</v>
      </c>
      <c r="G314" s="280">
        <v>1.0</v>
      </c>
      <c r="H314" s="280">
        <v>8.0</v>
      </c>
      <c r="I314" s="280">
        <v>1.0</v>
      </c>
      <c r="J314" s="280">
        <v>2.0</v>
      </c>
      <c r="K314" s="280">
        <v>0.0</v>
      </c>
      <c r="L314" s="280">
        <v>569.0</v>
      </c>
      <c r="M314" s="205"/>
    </row>
    <row r="315" ht="15.75" customHeight="1">
      <c r="A315" s="205" t="s">
        <v>810</v>
      </c>
      <c r="B315" s="205" t="s">
        <v>5392</v>
      </c>
      <c r="C315" s="205" t="s">
        <v>5801</v>
      </c>
      <c r="D315" s="205" t="s">
        <v>5879</v>
      </c>
      <c r="E315" s="280">
        <v>29.0</v>
      </c>
      <c r="F315" s="280">
        <v>1.0</v>
      </c>
      <c r="G315" s="280">
        <v>3.0</v>
      </c>
      <c r="H315" s="280">
        <v>4.0</v>
      </c>
      <c r="I315" s="280">
        <v>4.0</v>
      </c>
      <c r="J315" s="280">
        <v>9.0</v>
      </c>
      <c r="K315" s="280">
        <v>0.0</v>
      </c>
      <c r="L315" s="280">
        <v>2280.0</v>
      </c>
      <c r="M315" s="205"/>
    </row>
    <row r="316" ht="15.75" customHeight="1">
      <c r="A316" s="205" t="s">
        <v>810</v>
      </c>
      <c r="B316" s="205" t="s">
        <v>5389</v>
      </c>
      <c r="C316" s="205" t="s">
        <v>5800</v>
      </c>
      <c r="D316" s="205" t="s">
        <v>238</v>
      </c>
      <c r="E316" s="280">
        <v>24.0</v>
      </c>
      <c r="F316" s="280">
        <v>1.0</v>
      </c>
      <c r="G316" s="280">
        <v>1.0</v>
      </c>
      <c r="H316" s="280">
        <v>9.0</v>
      </c>
      <c r="I316" s="280">
        <v>4.0</v>
      </c>
      <c r="J316" s="280">
        <v>8.0</v>
      </c>
      <c r="K316" s="280">
        <v>1.0</v>
      </c>
      <c r="L316" s="280">
        <v>1496.0</v>
      </c>
      <c r="M316" s="205"/>
    </row>
    <row r="317" ht="15.75" customHeight="1">
      <c r="A317" s="205" t="s">
        <v>810</v>
      </c>
      <c r="B317" s="205" t="s">
        <v>5390</v>
      </c>
      <c r="C317" s="205" t="s">
        <v>5801</v>
      </c>
      <c r="D317" s="205" t="s">
        <v>113</v>
      </c>
      <c r="E317" s="280">
        <v>20.0</v>
      </c>
      <c r="F317" s="280">
        <v>1.0</v>
      </c>
      <c r="G317" s="280">
        <v>3.0</v>
      </c>
      <c r="H317" s="280">
        <v>4.0</v>
      </c>
      <c r="I317" s="280">
        <v>7.0</v>
      </c>
      <c r="J317" s="280">
        <v>8.0</v>
      </c>
      <c r="K317" s="280">
        <v>0.0</v>
      </c>
      <c r="L317" s="280">
        <v>1351.0</v>
      </c>
      <c r="M317" s="205"/>
    </row>
    <row r="318" ht="15.75" customHeight="1">
      <c r="A318" s="205" t="s">
        <v>748</v>
      </c>
      <c r="B318" s="205" t="s">
        <v>5383</v>
      </c>
      <c r="C318" s="205" t="s">
        <v>5801</v>
      </c>
      <c r="D318" s="205" t="s">
        <v>98</v>
      </c>
      <c r="E318" s="280">
        <v>6.0</v>
      </c>
      <c r="F318" s="280">
        <v>0.0</v>
      </c>
      <c r="G318" s="280">
        <v>0.0</v>
      </c>
      <c r="H318" s="280">
        <v>1.0</v>
      </c>
      <c r="I318" s="280">
        <v>1.0</v>
      </c>
      <c r="J318" s="280">
        <v>0.0</v>
      </c>
      <c r="K318" s="280">
        <v>0.0</v>
      </c>
      <c r="L318" s="280">
        <v>433.0</v>
      </c>
      <c r="M318" s="205"/>
    </row>
    <row r="319" ht="15.75" customHeight="1">
      <c r="A319" s="205" t="s">
        <v>748</v>
      </c>
      <c r="B319" s="205" t="s">
        <v>5384</v>
      </c>
      <c r="C319" s="205" t="s">
        <v>5801</v>
      </c>
      <c r="D319" s="205" t="s">
        <v>98</v>
      </c>
      <c r="E319" s="280">
        <v>17.0</v>
      </c>
      <c r="F319" s="280">
        <v>0.0</v>
      </c>
      <c r="G319" s="280">
        <v>0.0</v>
      </c>
      <c r="H319" s="280">
        <v>11.0</v>
      </c>
      <c r="I319" s="280">
        <v>3.0</v>
      </c>
      <c r="J319" s="280">
        <v>1.0</v>
      </c>
      <c r="K319" s="280">
        <v>0.0</v>
      </c>
      <c r="L319" s="280">
        <v>663.0</v>
      </c>
      <c r="M319" s="205"/>
    </row>
    <row r="320" ht="15.75" customHeight="1">
      <c r="A320" s="205" t="s">
        <v>748</v>
      </c>
      <c r="B320" s="205" t="s">
        <v>5385</v>
      </c>
      <c r="C320" s="205" t="s">
        <v>5801</v>
      </c>
      <c r="D320" s="205" t="s">
        <v>98</v>
      </c>
      <c r="E320" s="280">
        <v>24.0</v>
      </c>
      <c r="F320" s="280">
        <v>0.0</v>
      </c>
      <c r="G320" s="280">
        <v>1.0</v>
      </c>
      <c r="H320" s="280">
        <v>8.0</v>
      </c>
      <c r="I320" s="280">
        <v>5.0</v>
      </c>
      <c r="J320" s="280">
        <v>5.0</v>
      </c>
      <c r="K320" s="280">
        <v>0.0</v>
      </c>
      <c r="L320" s="280">
        <v>1504.0</v>
      </c>
      <c r="M320" s="205"/>
    </row>
    <row r="321" ht="15.75" customHeight="1">
      <c r="A321" s="205" t="s">
        <v>748</v>
      </c>
      <c r="B321" s="205" t="s">
        <v>5386</v>
      </c>
      <c r="C321" s="205" t="s">
        <v>5809</v>
      </c>
      <c r="D321" s="205" t="s">
        <v>5895</v>
      </c>
      <c r="E321" s="280">
        <v>32.0</v>
      </c>
      <c r="F321" s="280">
        <v>2.0</v>
      </c>
      <c r="G321" s="280">
        <v>3.0</v>
      </c>
      <c r="H321" s="280">
        <v>2.0</v>
      </c>
      <c r="I321" s="280">
        <v>3.0</v>
      </c>
      <c r="J321" s="280">
        <v>10.0</v>
      </c>
      <c r="K321" s="280">
        <v>0.0</v>
      </c>
      <c r="L321" s="280">
        <v>2699.0</v>
      </c>
      <c r="M321" s="205"/>
    </row>
    <row r="322" ht="15.75" customHeight="1">
      <c r="A322" s="205" t="s">
        <v>748</v>
      </c>
      <c r="B322" s="205" t="s">
        <v>5387</v>
      </c>
      <c r="C322" s="205" t="s">
        <v>5809</v>
      </c>
      <c r="D322" s="205" t="s">
        <v>5895</v>
      </c>
      <c r="E322" s="280">
        <v>29.0</v>
      </c>
      <c r="F322" s="280">
        <v>3.0</v>
      </c>
      <c r="G322" s="280">
        <v>3.0</v>
      </c>
      <c r="H322" s="280">
        <v>1.0</v>
      </c>
      <c r="I322" s="280">
        <v>9.0</v>
      </c>
      <c r="J322" s="280">
        <v>8.0</v>
      </c>
      <c r="K322" s="280">
        <v>0.0</v>
      </c>
      <c r="L322" s="280">
        <v>2389.0</v>
      </c>
      <c r="M322" s="205"/>
    </row>
    <row r="323" ht="15.75" customHeight="1">
      <c r="A323" s="205" t="s">
        <v>748</v>
      </c>
      <c r="B323" s="205" t="s">
        <v>5388</v>
      </c>
      <c r="C323" s="205" t="s">
        <v>5809</v>
      </c>
      <c r="D323" s="205" t="s">
        <v>5895</v>
      </c>
      <c r="E323" s="280">
        <v>23.0</v>
      </c>
      <c r="F323" s="280">
        <v>0.0</v>
      </c>
      <c r="G323" s="280">
        <v>3.0</v>
      </c>
      <c r="H323" s="280">
        <v>0.0</v>
      </c>
      <c r="I323" s="280">
        <v>0.0</v>
      </c>
      <c r="J323" s="280">
        <v>4.0</v>
      </c>
      <c r="K323" s="280">
        <v>0.0</v>
      </c>
      <c r="L323" s="280">
        <v>2070.0</v>
      </c>
      <c r="M323" s="205"/>
    </row>
    <row r="324" ht="15.75" customHeight="1">
      <c r="A324" s="205" t="s">
        <v>748</v>
      </c>
      <c r="B324" s="205" t="s">
        <v>5391</v>
      </c>
      <c r="C324" s="205" t="s">
        <v>5809</v>
      </c>
      <c r="D324" s="205" t="s">
        <v>5895</v>
      </c>
      <c r="E324" s="280">
        <v>34.0</v>
      </c>
      <c r="F324" s="280">
        <v>1.0</v>
      </c>
      <c r="G324" s="280">
        <v>5.0</v>
      </c>
      <c r="H324" s="280">
        <v>0.0</v>
      </c>
      <c r="I324" s="280">
        <v>4.0</v>
      </c>
      <c r="J324" s="280">
        <v>5.0</v>
      </c>
      <c r="K324" s="280">
        <v>1.0</v>
      </c>
      <c r="L324" s="280">
        <v>2977.0</v>
      </c>
      <c r="M324" s="205"/>
    </row>
    <row r="325" ht="15.75" customHeight="1">
      <c r="A325" s="205" t="s">
        <v>748</v>
      </c>
      <c r="B325" s="205" t="s">
        <v>5392</v>
      </c>
      <c r="C325" s="205" t="s">
        <v>5896</v>
      </c>
      <c r="D325" s="205" t="s">
        <v>5897</v>
      </c>
      <c r="E325" s="280">
        <v>33.0</v>
      </c>
      <c r="F325" s="280">
        <v>3.0</v>
      </c>
      <c r="G325" s="280">
        <v>1.0</v>
      </c>
      <c r="H325" s="280">
        <v>1.0</v>
      </c>
      <c r="I325" s="280">
        <v>3.0</v>
      </c>
      <c r="J325" s="280">
        <v>5.0</v>
      </c>
      <c r="K325" s="280">
        <v>0.0</v>
      </c>
      <c r="L325" s="280">
        <v>2753.0</v>
      </c>
      <c r="M325" s="205"/>
    </row>
    <row r="326" ht="15.75" customHeight="1">
      <c r="A326" s="205" t="s">
        <v>791</v>
      </c>
      <c r="B326" s="205" t="s">
        <v>5384</v>
      </c>
      <c r="C326" s="205" t="s">
        <v>5801</v>
      </c>
      <c r="D326" s="205" t="s">
        <v>256</v>
      </c>
      <c r="E326" s="280">
        <v>22.0</v>
      </c>
      <c r="F326" s="280">
        <v>0.0</v>
      </c>
      <c r="G326" s="280">
        <v>2.0</v>
      </c>
      <c r="H326" s="280">
        <v>4.0</v>
      </c>
      <c r="I326" s="280">
        <v>8.0</v>
      </c>
      <c r="J326" s="280">
        <v>2.0</v>
      </c>
      <c r="K326" s="280">
        <v>0.0</v>
      </c>
      <c r="L326" s="280">
        <v>1602.0</v>
      </c>
      <c r="M326" s="205"/>
    </row>
    <row r="327" ht="15.75" customHeight="1">
      <c r="A327" s="205" t="s">
        <v>791</v>
      </c>
      <c r="B327" s="205" t="s">
        <v>5385</v>
      </c>
      <c r="C327" s="205" t="s">
        <v>5801</v>
      </c>
      <c r="D327" s="205" t="s">
        <v>256</v>
      </c>
      <c r="E327" s="280">
        <v>36.0</v>
      </c>
      <c r="F327" s="280">
        <v>6.0</v>
      </c>
      <c r="G327" s="280">
        <v>6.0</v>
      </c>
      <c r="H327" s="280">
        <v>5.0</v>
      </c>
      <c r="I327" s="280">
        <v>10.0</v>
      </c>
      <c r="J327" s="280">
        <v>4.0</v>
      </c>
      <c r="K327" s="280">
        <v>0.0</v>
      </c>
      <c r="L327" s="280">
        <v>2758.0</v>
      </c>
      <c r="M327" s="205"/>
    </row>
    <row r="328" ht="15.75" customHeight="1">
      <c r="A328" s="205" t="s">
        <v>791</v>
      </c>
      <c r="B328" s="205" t="s">
        <v>5386</v>
      </c>
      <c r="C328" s="205" t="s">
        <v>5816</v>
      </c>
      <c r="D328" s="205" t="s">
        <v>5878</v>
      </c>
      <c r="E328" s="280">
        <v>34.0</v>
      </c>
      <c r="F328" s="280">
        <v>5.0</v>
      </c>
      <c r="G328" s="280">
        <v>6.0</v>
      </c>
      <c r="H328" s="280">
        <v>17.0</v>
      </c>
      <c r="I328" s="280">
        <v>11.0</v>
      </c>
      <c r="J328" s="280">
        <v>5.0</v>
      </c>
      <c r="K328" s="280">
        <v>0.0</v>
      </c>
      <c r="L328" s="280">
        <v>1662.0</v>
      </c>
      <c r="M328" s="205"/>
    </row>
    <row r="329" ht="15.75" customHeight="1">
      <c r="A329" s="205" t="s">
        <v>791</v>
      </c>
      <c r="B329" s="205" t="s">
        <v>5387</v>
      </c>
      <c r="C329" s="205" t="s">
        <v>5816</v>
      </c>
      <c r="D329" s="205" t="s">
        <v>5885</v>
      </c>
      <c r="E329" s="280">
        <v>36.0</v>
      </c>
      <c r="F329" s="280">
        <v>9.0</v>
      </c>
      <c r="G329" s="280">
        <v>11.0</v>
      </c>
      <c r="H329" s="280">
        <v>2.0</v>
      </c>
      <c r="I329" s="280">
        <v>11.0</v>
      </c>
      <c r="J329" s="280">
        <v>2.0</v>
      </c>
      <c r="K329" s="280">
        <v>0.0</v>
      </c>
      <c r="L329" s="280">
        <v>3046.0</v>
      </c>
      <c r="M329" s="205"/>
    </row>
    <row r="330" ht="15.75" customHeight="1">
      <c r="A330" s="205" t="s">
        <v>791</v>
      </c>
      <c r="B330" s="205" t="s">
        <v>5388</v>
      </c>
      <c r="C330" s="205" t="s">
        <v>5816</v>
      </c>
      <c r="D330" s="205" t="s">
        <v>5885</v>
      </c>
      <c r="E330" s="280">
        <v>35.0</v>
      </c>
      <c r="F330" s="280">
        <v>5.0</v>
      </c>
      <c r="G330" s="280">
        <v>6.0</v>
      </c>
      <c r="H330" s="280">
        <v>9.0</v>
      </c>
      <c r="I330" s="280">
        <v>9.0</v>
      </c>
      <c r="J330" s="280">
        <v>1.0</v>
      </c>
      <c r="K330" s="280">
        <v>0.0</v>
      </c>
      <c r="L330" s="280">
        <v>2428.0</v>
      </c>
      <c r="M330" s="205"/>
    </row>
    <row r="331" ht="15.75" customHeight="1">
      <c r="A331" s="205" t="s">
        <v>791</v>
      </c>
      <c r="B331" s="205" t="s">
        <v>5390</v>
      </c>
      <c r="C331" s="205" t="s">
        <v>5816</v>
      </c>
      <c r="D331" s="205" t="s">
        <v>5825</v>
      </c>
      <c r="E331" s="280">
        <v>18.0</v>
      </c>
      <c r="F331" s="280">
        <v>1.0</v>
      </c>
      <c r="G331" s="280">
        <v>1.0</v>
      </c>
      <c r="H331" s="280">
        <v>11.0</v>
      </c>
      <c r="I331" s="280">
        <v>7.0</v>
      </c>
      <c r="J331" s="280">
        <v>3.0</v>
      </c>
      <c r="K331" s="280">
        <v>0.0</v>
      </c>
      <c r="L331" s="280">
        <v>763.0</v>
      </c>
      <c r="M331" s="205"/>
    </row>
    <row r="332" ht="15.75" customHeight="1">
      <c r="A332" s="205" t="s">
        <v>304</v>
      </c>
      <c r="B332" s="205" t="s">
        <v>5383</v>
      </c>
      <c r="C332" s="205" t="s">
        <v>5801</v>
      </c>
      <c r="D332" s="205" t="s">
        <v>110</v>
      </c>
      <c r="E332" s="280">
        <v>6.0</v>
      </c>
      <c r="F332" s="280">
        <v>2.0</v>
      </c>
      <c r="G332" s="280">
        <v>1.0</v>
      </c>
      <c r="H332" s="280">
        <v>0.0</v>
      </c>
      <c r="I332" s="280">
        <v>6.0</v>
      </c>
      <c r="J332" s="280">
        <v>1.0</v>
      </c>
      <c r="K332" s="280">
        <v>0.0</v>
      </c>
      <c r="L332" s="280">
        <v>427.0</v>
      </c>
      <c r="M332" s="205"/>
    </row>
    <row r="333" ht="15.75" customHeight="1">
      <c r="A333" s="205" t="s">
        <v>304</v>
      </c>
      <c r="B333" s="205" t="s">
        <v>5384</v>
      </c>
      <c r="C333" s="205" t="s">
        <v>5800</v>
      </c>
      <c r="D333" s="205" t="s">
        <v>256</v>
      </c>
      <c r="E333" s="280">
        <v>25.0</v>
      </c>
      <c r="F333" s="280">
        <v>4.0</v>
      </c>
      <c r="G333" s="280">
        <v>1.0</v>
      </c>
      <c r="H333" s="280">
        <v>9.0</v>
      </c>
      <c r="I333" s="280">
        <v>13.0</v>
      </c>
      <c r="J333" s="280">
        <v>3.0</v>
      </c>
      <c r="K333" s="280">
        <v>0.0</v>
      </c>
      <c r="L333" s="280">
        <v>1366.0</v>
      </c>
      <c r="M333" s="205"/>
    </row>
    <row r="334" ht="15.75" customHeight="1">
      <c r="A334" s="205" t="s">
        <v>304</v>
      </c>
      <c r="B334" s="205" t="s">
        <v>5385</v>
      </c>
      <c r="C334" s="205" t="s">
        <v>5801</v>
      </c>
      <c r="D334" s="205" t="s">
        <v>151</v>
      </c>
      <c r="E334" s="280">
        <v>33.0</v>
      </c>
      <c r="F334" s="280">
        <v>5.0</v>
      </c>
      <c r="G334" s="280">
        <v>2.0</v>
      </c>
      <c r="H334" s="280">
        <v>15.0</v>
      </c>
      <c r="I334" s="280">
        <v>18.0</v>
      </c>
      <c r="J334" s="280">
        <v>4.0</v>
      </c>
      <c r="K334" s="280">
        <v>0.0</v>
      </c>
      <c r="L334" s="280">
        <v>1517.0</v>
      </c>
      <c r="M334" s="205"/>
    </row>
    <row r="335" ht="15.75" customHeight="1">
      <c r="A335" s="205" t="s">
        <v>304</v>
      </c>
      <c r="B335" s="205" t="s">
        <v>5386</v>
      </c>
      <c r="C335" s="205" t="s">
        <v>5816</v>
      </c>
      <c r="D335" s="205" t="s">
        <v>5898</v>
      </c>
      <c r="E335" s="280">
        <v>34.0</v>
      </c>
      <c r="F335" s="280">
        <v>6.0</v>
      </c>
      <c r="G335" s="280">
        <v>1.0</v>
      </c>
      <c r="H335" s="280">
        <v>8.0</v>
      </c>
      <c r="I335" s="280">
        <v>19.0</v>
      </c>
      <c r="J335" s="280">
        <v>7.0</v>
      </c>
      <c r="K335" s="280">
        <v>0.0</v>
      </c>
      <c r="L335" s="280">
        <v>2100.0</v>
      </c>
      <c r="M335" s="205"/>
    </row>
    <row r="336" ht="15.75" customHeight="1">
      <c r="A336" s="205" t="s">
        <v>304</v>
      </c>
      <c r="B336" s="205" t="s">
        <v>5387</v>
      </c>
      <c r="C336" s="205" t="s">
        <v>5861</v>
      </c>
      <c r="D336" s="205" t="s">
        <v>110</v>
      </c>
      <c r="E336" s="280">
        <v>17.0</v>
      </c>
      <c r="F336" s="280">
        <v>1.0</v>
      </c>
      <c r="G336" s="280">
        <v>0.0</v>
      </c>
      <c r="H336" s="280">
        <v>16.0</v>
      </c>
      <c r="I336" s="280">
        <v>1.0</v>
      </c>
      <c r="J336" s="280">
        <v>1.0</v>
      </c>
      <c r="K336" s="280">
        <v>0.0</v>
      </c>
      <c r="L336" s="280">
        <v>395.0</v>
      </c>
      <c r="M336" s="205"/>
    </row>
    <row r="337" ht="15.75" customHeight="1">
      <c r="A337" s="205" t="s">
        <v>304</v>
      </c>
      <c r="B337" s="205" t="s">
        <v>5388</v>
      </c>
      <c r="C337" s="205" t="s">
        <v>5801</v>
      </c>
      <c r="D337" s="205" t="s">
        <v>110</v>
      </c>
      <c r="E337" s="280">
        <v>1.0</v>
      </c>
      <c r="F337" s="280">
        <v>0.0</v>
      </c>
      <c r="G337" s="280">
        <v>0.0</v>
      </c>
      <c r="H337" s="280">
        <v>1.0</v>
      </c>
      <c r="I337" s="280">
        <v>0.0</v>
      </c>
      <c r="J337" s="280">
        <v>0.0</v>
      </c>
      <c r="K337" s="280">
        <v>0.0</v>
      </c>
      <c r="L337" s="280">
        <v>8.0</v>
      </c>
      <c r="M337" s="205"/>
    </row>
    <row r="338" ht="15.75" customHeight="1">
      <c r="A338" s="205" t="s">
        <v>167</v>
      </c>
      <c r="B338" s="205" t="s">
        <v>5383</v>
      </c>
      <c r="C338" s="205" t="s">
        <v>5801</v>
      </c>
      <c r="D338" s="205" t="s">
        <v>121</v>
      </c>
      <c r="E338" s="280">
        <v>6.0</v>
      </c>
      <c r="F338" s="280">
        <v>0.0</v>
      </c>
      <c r="G338" s="280">
        <v>0.0</v>
      </c>
      <c r="H338" s="280">
        <v>1.0</v>
      </c>
      <c r="I338" s="280">
        <v>5.0</v>
      </c>
      <c r="J338" s="280">
        <v>0.0</v>
      </c>
      <c r="K338" s="280">
        <v>0.0</v>
      </c>
      <c r="L338" s="280">
        <v>378.0</v>
      </c>
      <c r="M338" s="205"/>
    </row>
    <row r="339" ht="15.75" customHeight="1">
      <c r="A339" s="205" t="s">
        <v>167</v>
      </c>
      <c r="B339" s="205" t="s">
        <v>5384</v>
      </c>
      <c r="C339" s="205" t="s">
        <v>5801</v>
      </c>
      <c r="D339" s="205" t="s">
        <v>256</v>
      </c>
      <c r="E339" s="280">
        <v>38.0</v>
      </c>
      <c r="F339" s="280">
        <v>8.0</v>
      </c>
      <c r="G339" s="280">
        <v>4.0</v>
      </c>
      <c r="H339" s="280">
        <v>2.0</v>
      </c>
      <c r="I339" s="280">
        <v>30.0</v>
      </c>
      <c r="J339" s="280">
        <v>1.0</v>
      </c>
      <c r="K339" s="280">
        <v>0.0</v>
      </c>
      <c r="L339" s="280">
        <v>2680.0</v>
      </c>
      <c r="M339" s="205"/>
    </row>
    <row r="340" ht="15.75" customHeight="1">
      <c r="A340" s="205" t="s">
        <v>167</v>
      </c>
      <c r="B340" s="205" t="s">
        <v>5385</v>
      </c>
      <c r="C340" s="205" t="s">
        <v>5801</v>
      </c>
      <c r="D340" s="205" t="s">
        <v>256</v>
      </c>
      <c r="E340" s="280">
        <v>27.0</v>
      </c>
      <c r="F340" s="280">
        <v>4.0</v>
      </c>
      <c r="G340" s="280">
        <v>1.0</v>
      </c>
      <c r="H340" s="280">
        <v>17.0</v>
      </c>
      <c r="I340" s="280">
        <v>10.0</v>
      </c>
      <c r="J340" s="280">
        <v>1.0</v>
      </c>
      <c r="K340" s="280">
        <v>0.0</v>
      </c>
      <c r="L340" s="280">
        <v>940.0</v>
      </c>
      <c r="M340" s="205"/>
    </row>
    <row r="341" ht="15.75" customHeight="1">
      <c r="A341" s="205" t="s">
        <v>167</v>
      </c>
      <c r="B341" s="205" t="s">
        <v>5386</v>
      </c>
      <c r="C341" s="205" t="s">
        <v>5816</v>
      </c>
      <c r="D341" s="205" t="s">
        <v>5878</v>
      </c>
      <c r="E341" s="280">
        <v>33.0</v>
      </c>
      <c r="F341" s="280">
        <v>5.0</v>
      </c>
      <c r="G341" s="280">
        <v>1.0</v>
      </c>
      <c r="H341" s="280">
        <v>12.0</v>
      </c>
      <c r="I341" s="280">
        <v>20.0</v>
      </c>
      <c r="J341" s="280">
        <v>4.0</v>
      </c>
      <c r="K341" s="280">
        <v>0.0</v>
      </c>
      <c r="L341" s="280">
        <v>1683.0</v>
      </c>
      <c r="M341" s="205"/>
    </row>
    <row r="342" ht="15.75" customHeight="1">
      <c r="A342" s="205" t="s">
        <v>167</v>
      </c>
      <c r="B342" s="205" t="s">
        <v>5387</v>
      </c>
      <c r="C342" s="205" t="s">
        <v>5816</v>
      </c>
      <c r="D342" s="205" t="s">
        <v>5878</v>
      </c>
      <c r="E342" s="280">
        <v>23.0</v>
      </c>
      <c r="F342" s="280">
        <v>1.0</v>
      </c>
      <c r="G342" s="280">
        <v>1.0</v>
      </c>
      <c r="H342" s="280">
        <v>12.0</v>
      </c>
      <c r="I342" s="280">
        <v>12.0</v>
      </c>
      <c r="J342" s="280">
        <v>2.0</v>
      </c>
      <c r="K342" s="280">
        <v>0.0</v>
      </c>
      <c r="L342" s="280">
        <v>925.0</v>
      </c>
      <c r="M342" s="205"/>
    </row>
    <row r="343" ht="15.75" customHeight="1">
      <c r="A343" s="205" t="s">
        <v>167</v>
      </c>
      <c r="B343" s="205" t="s">
        <v>5388</v>
      </c>
      <c r="C343" s="205" t="s">
        <v>5816</v>
      </c>
      <c r="D343" s="205" t="s">
        <v>5891</v>
      </c>
      <c r="E343" s="280">
        <v>34.0</v>
      </c>
      <c r="F343" s="280">
        <v>0.0</v>
      </c>
      <c r="G343" s="280">
        <v>3.0</v>
      </c>
      <c r="H343" s="280">
        <v>10.0</v>
      </c>
      <c r="I343" s="280">
        <v>24.0</v>
      </c>
      <c r="J343" s="280">
        <v>2.0</v>
      </c>
      <c r="K343" s="280">
        <v>0.0</v>
      </c>
      <c r="L343" s="280">
        <v>1742.0</v>
      </c>
      <c r="M343" s="205"/>
    </row>
    <row r="344" ht="15.75" customHeight="1">
      <c r="A344" s="205" t="s">
        <v>167</v>
      </c>
      <c r="B344" s="205" t="s">
        <v>5391</v>
      </c>
      <c r="C344" s="205" t="s">
        <v>5801</v>
      </c>
      <c r="D344" s="205" t="s">
        <v>116</v>
      </c>
      <c r="E344" s="280">
        <v>0.0</v>
      </c>
      <c r="F344" s="280">
        <v>0.0</v>
      </c>
      <c r="G344" s="280">
        <v>0.0</v>
      </c>
      <c r="H344" s="280">
        <v>0.0</v>
      </c>
      <c r="I344" s="280">
        <v>0.0</v>
      </c>
      <c r="J344" s="280">
        <v>0.0</v>
      </c>
      <c r="K344" s="280">
        <v>0.0</v>
      </c>
      <c r="L344" s="280">
        <v>0.0</v>
      </c>
      <c r="M344" s="205"/>
    </row>
    <row r="345" ht="15.75" customHeight="1">
      <c r="A345" s="205" t="s">
        <v>167</v>
      </c>
      <c r="B345" s="205" t="s">
        <v>5392</v>
      </c>
      <c r="C345" s="205" t="s">
        <v>5801</v>
      </c>
      <c r="D345" s="205" t="s">
        <v>116</v>
      </c>
      <c r="E345" s="280">
        <v>0.0</v>
      </c>
      <c r="F345" s="280">
        <v>0.0</v>
      </c>
      <c r="G345" s="280">
        <v>0.0</v>
      </c>
      <c r="H345" s="280">
        <v>0.0</v>
      </c>
      <c r="I345" s="280">
        <v>0.0</v>
      </c>
      <c r="J345" s="280">
        <v>0.0</v>
      </c>
      <c r="K345" s="280">
        <v>0.0</v>
      </c>
      <c r="L345" s="280">
        <v>0.0</v>
      </c>
      <c r="M345" s="205"/>
    </row>
    <row r="346" ht="15.75" customHeight="1">
      <c r="A346" s="205" t="s">
        <v>676</v>
      </c>
      <c r="B346" s="205" t="s">
        <v>5383</v>
      </c>
      <c r="C346" s="205" t="s">
        <v>5801</v>
      </c>
      <c r="D346" s="205" t="s">
        <v>244</v>
      </c>
      <c r="E346" s="280">
        <v>6.0</v>
      </c>
      <c r="F346" s="280">
        <v>0.0</v>
      </c>
      <c r="G346" s="280">
        <v>0.0</v>
      </c>
      <c r="H346" s="280">
        <v>0.0</v>
      </c>
      <c r="I346" s="280">
        <v>0.0</v>
      </c>
      <c r="J346" s="280">
        <v>3.0</v>
      </c>
      <c r="K346" s="280">
        <v>0.0</v>
      </c>
      <c r="L346" s="280">
        <v>540.0</v>
      </c>
      <c r="M346" s="205"/>
    </row>
    <row r="347" ht="15.75" customHeight="1">
      <c r="A347" s="205" t="s">
        <v>676</v>
      </c>
      <c r="B347" s="205" t="s">
        <v>5384</v>
      </c>
      <c r="C347" s="205" t="s">
        <v>5801</v>
      </c>
      <c r="D347" s="205" t="s">
        <v>244</v>
      </c>
      <c r="E347" s="280">
        <v>24.0</v>
      </c>
      <c r="F347" s="280">
        <v>2.0</v>
      </c>
      <c r="G347" s="280">
        <v>0.0</v>
      </c>
      <c r="H347" s="280">
        <v>6.0</v>
      </c>
      <c r="I347" s="280">
        <v>4.0</v>
      </c>
      <c r="J347" s="280">
        <v>9.0</v>
      </c>
      <c r="K347" s="280">
        <v>0.0</v>
      </c>
      <c r="L347" s="280">
        <v>1636.0</v>
      </c>
      <c r="M347" s="205"/>
    </row>
    <row r="348" ht="15.75" customHeight="1">
      <c r="A348" s="205" t="s">
        <v>676</v>
      </c>
      <c r="B348" s="205" t="s">
        <v>5385</v>
      </c>
      <c r="C348" s="205" t="s">
        <v>5801</v>
      </c>
      <c r="D348" s="205" t="s">
        <v>244</v>
      </c>
      <c r="E348" s="280">
        <v>19.0</v>
      </c>
      <c r="F348" s="280">
        <v>0.0</v>
      </c>
      <c r="G348" s="280">
        <v>0.0</v>
      </c>
      <c r="H348" s="280">
        <v>8.0</v>
      </c>
      <c r="I348" s="280">
        <v>2.0</v>
      </c>
      <c r="J348" s="280">
        <v>5.0</v>
      </c>
      <c r="K348" s="280">
        <v>0.0</v>
      </c>
      <c r="L348" s="280">
        <v>1172.0</v>
      </c>
      <c r="M348" s="205"/>
    </row>
    <row r="349" ht="15.75" customHeight="1">
      <c r="A349" s="205" t="s">
        <v>676</v>
      </c>
      <c r="B349" s="205" t="s">
        <v>5386</v>
      </c>
      <c r="C349" s="205" t="s">
        <v>5801</v>
      </c>
      <c r="D349" s="205" t="s">
        <v>244</v>
      </c>
      <c r="E349" s="280">
        <v>4.0</v>
      </c>
      <c r="F349" s="280">
        <v>0.0</v>
      </c>
      <c r="G349" s="280">
        <v>0.0</v>
      </c>
      <c r="H349" s="280">
        <v>1.0</v>
      </c>
      <c r="I349" s="280">
        <v>1.0</v>
      </c>
      <c r="J349" s="280">
        <v>0.0</v>
      </c>
      <c r="K349" s="280">
        <v>0.0</v>
      </c>
      <c r="L349" s="280">
        <v>249.0</v>
      </c>
      <c r="M349" s="205"/>
    </row>
    <row r="350" ht="15.75" customHeight="1">
      <c r="A350" s="205" t="s">
        <v>331</v>
      </c>
      <c r="B350" s="205" t="s">
        <v>5384</v>
      </c>
      <c r="C350" s="205" t="s">
        <v>5801</v>
      </c>
      <c r="D350" s="205" t="s">
        <v>1142</v>
      </c>
      <c r="E350" s="280">
        <v>3.0</v>
      </c>
      <c r="F350" s="280">
        <v>0.0</v>
      </c>
      <c r="G350" s="205"/>
      <c r="H350" s="280">
        <v>0.0</v>
      </c>
      <c r="I350" s="280">
        <v>0.0</v>
      </c>
      <c r="J350" s="280">
        <v>0.0</v>
      </c>
      <c r="K350" s="280">
        <v>0.0</v>
      </c>
      <c r="L350" s="280">
        <v>270.0</v>
      </c>
      <c r="M350" s="205"/>
    </row>
    <row r="351" ht="15.75" customHeight="1">
      <c r="A351" s="205" t="s">
        <v>331</v>
      </c>
      <c r="B351" s="205" t="s">
        <v>5385</v>
      </c>
      <c r="C351" s="205" t="s">
        <v>5801</v>
      </c>
      <c r="D351" s="205" t="s">
        <v>256</v>
      </c>
      <c r="E351" s="280">
        <v>1.0</v>
      </c>
      <c r="F351" s="280">
        <v>0.0</v>
      </c>
      <c r="G351" s="205"/>
      <c r="H351" s="280">
        <v>0.0</v>
      </c>
      <c r="I351" s="280">
        <v>0.0</v>
      </c>
      <c r="J351" s="280">
        <v>0.0</v>
      </c>
      <c r="K351" s="280">
        <v>0.0</v>
      </c>
      <c r="L351" s="280">
        <v>90.0</v>
      </c>
      <c r="M351" s="205"/>
    </row>
    <row r="352" ht="15.75" customHeight="1">
      <c r="A352" s="205" t="s">
        <v>331</v>
      </c>
      <c r="B352" s="205" t="s">
        <v>5386</v>
      </c>
      <c r="C352" s="205" t="s">
        <v>5801</v>
      </c>
      <c r="D352" s="205" t="s">
        <v>249</v>
      </c>
      <c r="E352" s="280">
        <v>35.0</v>
      </c>
      <c r="F352" s="280">
        <v>0.0</v>
      </c>
      <c r="G352" s="205"/>
      <c r="H352" s="280">
        <v>0.0</v>
      </c>
      <c r="I352" s="280">
        <v>0.0</v>
      </c>
      <c r="J352" s="280">
        <v>3.0</v>
      </c>
      <c r="K352" s="280">
        <v>0.0</v>
      </c>
      <c r="L352" s="280">
        <v>3150.0</v>
      </c>
      <c r="M352" s="205"/>
    </row>
    <row r="353" ht="15.75" customHeight="1">
      <c r="A353" s="205" t="s">
        <v>331</v>
      </c>
      <c r="B353" s="205" t="s">
        <v>5387</v>
      </c>
      <c r="C353" s="205" t="s">
        <v>5801</v>
      </c>
      <c r="D353" s="205" t="s">
        <v>249</v>
      </c>
      <c r="E353" s="280">
        <v>34.0</v>
      </c>
      <c r="F353" s="280">
        <v>0.0</v>
      </c>
      <c r="G353" s="205"/>
      <c r="H353" s="280">
        <v>0.0</v>
      </c>
      <c r="I353" s="280">
        <v>0.0</v>
      </c>
      <c r="J353" s="280">
        <v>1.0</v>
      </c>
      <c r="K353" s="280">
        <v>0.0</v>
      </c>
      <c r="L353" s="280">
        <v>3060.0</v>
      </c>
      <c r="M353" s="205"/>
    </row>
    <row r="354" ht="15.75" customHeight="1">
      <c r="A354" s="205" t="s">
        <v>331</v>
      </c>
      <c r="B354" s="205" t="s">
        <v>5388</v>
      </c>
      <c r="C354" s="205" t="s">
        <v>5801</v>
      </c>
      <c r="D354" s="205" t="s">
        <v>249</v>
      </c>
      <c r="E354" s="280">
        <v>16.0</v>
      </c>
      <c r="F354" s="280">
        <v>0.0</v>
      </c>
      <c r="G354" s="205"/>
      <c r="H354" s="280">
        <v>0.0</v>
      </c>
      <c r="I354" s="280">
        <v>0.0</v>
      </c>
      <c r="J354" s="280">
        <v>1.0</v>
      </c>
      <c r="K354" s="280">
        <v>0.0</v>
      </c>
      <c r="L354" s="280">
        <v>1440.0</v>
      </c>
      <c r="M354" s="205"/>
    </row>
    <row r="355" ht="15.75" customHeight="1">
      <c r="A355" s="205" t="s">
        <v>331</v>
      </c>
      <c r="B355" s="205" t="s">
        <v>5391</v>
      </c>
      <c r="C355" s="205" t="s">
        <v>5801</v>
      </c>
      <c r="D355" s="205" t="s">
        <v>249</v>
      </c>
      <c r="E355" s="280">
        <v>38.0</v>
      </c>
      <c r="F355" s="280">
        <v>0.0</v>
      </c>
      <c r="G355" s="205"/>
      <c r="H355" s="280">
        <v>0.0</v>
      </c>
      <c r="I355" s="280">
        <v>0.0</v>
      </c>
      <c r="J355" s="280">
        <v>1.0</v>
      </c>
      <c r="K355" s="280">
        <v>0.0</v>
      </c>
      <c r="L355" s="280">
        <v>3420.0</v>
      </c>
      <c r="M355" s="205"/>
    </row>
    <row r="356" ht="15.75" customHeight="1">
      <c r="A356" s="205" t="s">
        <v>331</v>
      </c>
      <c r="B356" s="205" t="s">
        <v>5392</v>
      </c>
      <c r="C356" s="205" t="s">
        <v>5801</v>
      </c>
      <c r="D356" s="205" t="s">
        <v>249</v>
      </c>
      <c r="E356" s="280">
        <v>29.0</v>
      </c>
      <c r="F356" s="280">
        <v>0.0</v>
      </c>
      <c r="G356" s="205"/>
      <c r="H356" s="280">
        <v>0.0</v>
      </c>
      <c r="I356" s="280">
        <v>2.0</v>
      </c>
      <c r="J356" s="280">
        <v>0.0</v>
      </c>
      <c r="K356" s="280">
        <v>0.0</v>
      </c>
      <c r="L356" s="280">
        <v>2538.0</v>
      </c>
      <c r="M356" s="205"/>
    </row>
    <row r="357" ht="15.75" customHeight="1">
      <c r="A357" s="205" t="s">
        <v>331</v>
      </c>
      <c r="B357" s="205" t="s">
        <v>5389</v>
      </c>
      <c r="C357" s="205" t="s">
        <v>5816</v>
      </c>
      <c r="D357" s="205" t="s">
        <v>5880</v>
      </c>
      <c r="E357" s="280">
        <v>33.0</v>
      </c>
      <c r="F357" s="280">
        <v>0.0</v>
      </c>
      <c r="G357" s="205"/>
      <c r="H357" s="280">
        <v>0.0</v>
      </c>
      <c r="I357" s="280">
        <v>0.0</v>
      </c>
      <c r="J357" s="280">
        <v>2.0</v>
      </c>
      <c r="K357" s="280">
        <v>0.0</v>
      </c>
      <c r="L357" s="280">
        <v>2970.0</v>
      </c>
      <c r="M357" s="205"/>
    </row>
    <row r="358" ht="15.75" customHeight="1">
      <c r="A358" s="205" t="s">
        <v>331</v>
      </c>
      <c r="B358" s="205" t="s">
        <v>5390</v>
      </c>
      <c r="C358" s="205" t="s">
        <v>5832</v>
      </c>
      <c r="D358" s="205" t="s">
        <v>5899</v>
      </c>
      <c r="E358" s="280">
        <v>18.0</v>
      </c>
      <c r="F358" s="280">
        <v>0.0</v>
      </c>
      <c r="G358" s="280">
        <v>0.0</v>
      </c>
      <c r="H358" s="280">
        <v>0.0</v>
      </c>
      <c r="I358" s="280">
        <v>1.0</v>
      </c>
      <c r="J358" s="280">
        <v>2.0</v>
      </c>
      <c r="K358" s="280">
        <v>0.0</v>
      </c>
      <c r="L358" s="280">
        <v>1575.0</v>
      </c>
      <c r="M358" s="205"/>
    </row>
    <row r="359" ht="15.75" customHeight="1">
      <c r="A359" s="205" t="s">
        <v>605</v>
      </c>
      <c r="B359" s="205" t="s">
        <v>5383</v>
      </c>
      <c r="C359" s="205" t="s">
        <v>5801</v>
      </c>
      <c r="D359" s="205" t="s">
        <v>98</v>
      </c>
      <c r="E359" s="280">
        <v>6.0</v>
      </c>
      <c r="F359" s="280">
        <v>1.0</v>
      </c>
      <c r="G359" s="280">
        <v>0.0</v>
      </c>
      <c r="H359" s="280">
        <v>0.0</v>
      </c>
      <c r="I359" s="280">
        <v>2.0</v>
      </c>
      <c r="J359" s="280">
        <v>2.0</v>
      </c>
      <c r="K359" s="280">
        <v>0.0</v>
      </c>
      <c r="L359" s="280">
        <v>505.0</v>
      </c>
      <c r="M359" s="205"/>
    </row>
    <row r="360" ht="15.75" customHeight="1">
      <c r="A360" s="205" t="s">
        <v>605</v>
      </c>
      <c r="B360" s="205" t="s">
        <v>5384</v>
      </c>
      <c r="C360" s="205" t="s">
        <v>5801</v>
      </c>
      <c r="D360" s="205" t="s">
        <v>98</v>
      </c>
      <c r="E360" s="280">
        <v>37.0</v>
      </c>
      <c r="F360" s="280">
        <v>3.0</v>
      </c>
      <c r="G360" s="282">
        <v>4.0</v>
      </c>
      <c r="H360" s="280">
        <v>0.0</v>
      </c>
      <c r="I360" s="280">
        <v>3.0</v>
      </c>
      <c r="J360" s="280">
        <v>8.0</v>
      </c>
      <c r="K360" s="280">
        <v>0.0</v>
      </c>
      <c r="L360" s="280">
        <v>3292.0</v>
      </c>
      <c r="M360" s="205"/>
    </row>
    <row r="361" ht="15.75" customHeight="1">
      <c r="A361" s="205" t="s">
        <v>605</v>
      </c>
      <c r="B361" s="205" t="s">
        <v>5385</v>
      </c>
      <c r="C361" s="205" t="s">
        <v>5801</v>
      </c>
      <c r="D361" s="205" t="s">
        <v>98</v>
      </c>
      <c r="E361" s="280">
        <v>36.0</v>
      </c>
      <c r="F361" s="280">
        <v>1.0</v>
      </c>
      <c r="G361" s="282">
        <v>1.0</v>
      </c>
      <c r="H361" s="280">
        <v>2.0</v>
      </c>
      <c r="I361" s="280">
        <v>7.0</v>
      </c>
      <c r="J361" s="280">
        <v>8.0</v>
      </c>
      <c r="K361" s="280">
        <v>1.0</v>
      </c>
      <c r="L361" s="280">
        <v>2942.0</v>
      </c>
      <c r="M361" s="205"/>
    </row>
    <row r="362" ht="15.75" customHeight="1">
      <c r="A362" s="205" t="s">
        <v>605</v>
      </c>
      <c r="B362" s="205" t="s">
        <v>5386</v>
      </c>
      <c r="C362" s="205" t="s">
        <v>5801</v>
      </c>
      <c r="D362" s="205" t="s">
        <v>98</v>
      </c>
      <c r="E362" s="280">
        <v>34.0</v>
      </c>
      <c r="F362" s="280">
        <v>2.0</v>
      </c>
      <c r="G362" s="282">
        <v>0.0</v>
      </c>
      <c r="H362" s="280">
        <v>5.0</v>
      </c>
      <c r="I362" s="280">
        <v>2.0</v>
      </c>
      <c r="J362" s="280">
        <v>9.0</v>
      </c>
      <c r="K362" s="280">
        <v>0.0</v>
      </c>
      <c r="L362" s="280">
        <v>2674.0</v>
      </c>
      <c r="M362" s="205"/>
    </row>
    <row r="363" ht="15.75" customHeight="1">
      <c r="A363" s="205" t="s">
        <v>605</v>
      </c>
      <c r="B363" s="205" t="s">
        <v>5387</v>
      </c>
      <c r="C363" s="205" t="s">
        <v>5801</v>
      </c>
      <c r="D363" s="205" t="s">
        <v>98</v>
      </c>
      <c r="E363" s="280">
        <v>34.0</v>
      </c>
      <c r="F363" s="280">
        <v>1.0</v>
      </c>
      <c r="G363" s="282">
        <v>1.0</v>
      </c>
      <c r="H363" s="280">
        <v>12.0</v>
      </c>
      <c r="I363" s="280">
        <v>5.0</v>
      </c>
      <c r="J363" s="280">
        <v>8.0</v>
      </c>
      <c r="K363" s="280">
        <v>0.0</v>
      </c>
      <c r="L363" s="280">
        <v>2148.0</v>
      </c>
      <c r="M363" s="205"/>
    </row>
    <row r="364" ht="15.75" customHeight="1">
      <c r="A364" s="205" t="s">
        <v>605</v>
      </c>
      <c r="B364" s="205" t="s">
        <v>5388</v>
      </c>
      <c r="C364" s="205" t="s">
        <v>5801</v>
      </c>
      <c r="D364" s="205" t="s">
        <v>98</v>
      </c>
      <c r="E364" s="280">
        <v>26.0</v>
      </c>
      <c r="F364" s="280">
        <v>1.0</v>
      </c>
      <c r="G364" s="282">
        <v>3.0</v>
      </c>
      <c r="H364" s="280">
        <v>8.0</v>
      </c>
      <c r="I364" s="280">
        <v>4.0</v>
      </c>
      <c r="J364" s="280">
        <v>7.0</v>
      </c>
      <c r="K364" s="280">
        <v>1.0</v>
      </c>
      <c r="L364" s="280">
        <v>1613.0</v>
      </c>
      <c r="M364" s="205"/>
    </row>
    <row r="365" ht="15.75" customHeight="1">
      <c r="A365" s="205" t="s">
        <v>605</v>
      </c>
      <c r="B365" s="205" t="s">
        <v>5391</v>
      </c>
      <c r="C365" s="205" t="s">
        <v>5801</v>
      </c>
      <c r="D365" s="205" t="s">
        <v>98</v>
      </c>
      <c r="E365" s="280">
        <v>35.0</v>
      </c>
      <c r="F365" s="280">
        <v>4.0</v>
      </c>
      <c r="G365" s="282">
        <v>3.0</v>
      </c>
      <c r="H365" s="280">
        <v>9.0</v>
      </c>
      <c r="I365" s="280">
        <v>4.0</v>
      </c>
      <c r="J365" s="280">
        <v>10.0</v>
      </c>
      <c r="K365" s="280">
        <v>0.0</v>
      </c>
      <c r="L365" s="280">
        <v>2419.0</v>
      </c>
      <c r="M365" s="205"/>
    </row>
    <row r="366" ht="15.75" customHeight="1">
      <c r="A366" s="205" t="s">
        <v>605</v>
      </c>
      <c r="B366" s="205" t="s">
        <v>5392</v>
      </c>
      <c r="C366" s="205" t="s">
        <v>5801</v>
      </c>
      <c r="D366" s="205" t="s">
        <v>116</v>
      </c>
      <c r="E366" s="280">
        <v>36.0</v>
      </c>
      <c r="F366" s="280">
        <v>9.0</v>
      </c>
      <c r="G366" s="282">
        <v>3.0</v>
      </c>
      <c r="H366" s="280">
        <v>3.0</v>
      </c>
      <c r="I366" s="280">
        <v>14.0</v>
      </c>
      <c r="J366" s="280">
        <v>3.0</v>
      </c>
      <c r="K366" s="280">
        <v>0.0</v>
      </c>
      <c r="L366" s="280">
        <v>2836.0</v>
      </c>
      <c r="M366" s="205"/>
    </row>
    <row r="367" ht="15.75" customHeight="1">
      <c r="A367" s="205" t="s">
        <v>605</v>
      </c>
      <c r="B367" s="205" t="s">
        <v>5389</v>
      </c>
      <c r="C367" s="205" t="s">
        <v>5800</v>
      </c>
      <c r="D367" s="205" t="s">
        <v>116</v>
      </c>
      <c r="E367" s="280">
        <v>28.0</v>
      </c>
      <c r="F367" s="280">
        <v>3.0</v>
      </c>
      <c r="G367" s="282">
        <v>2.0</v>
      </c>
      <c r="H367" s="280">
        <v>11.0</v>
      </c>
      <c r="I367" s="280">
        <v>7.0</v>
      </c>
      <c r="J367" s="280">
        <v>2.0</v>
      </c>
      <c r="K367" s="280">
        <v>0.0</v>
      </c>
      <c r="L367" s="280">
        <v>1641.0</v>
      </c>
      <c r="M367" s="205"/>
    </row>
    <row r="368" ht="15.75" customHeight="1">
      <c r="A368" s="205" t="s">
        <v>605</v>
      </c>
      <c r="B368" s="205" t="s">
        <v>5390</v>
      </c>
      <c r="C368" s="205" t="s">
        <v>5900</v>
      </c>
      <c r="D368" s="205" t="s">
        <v>1309</v>
      </c>
      <c r="E368" s="280">
        <v>6.0</v>
      </c>
      <c r="F368" s="280">
        <v>0.0</v>
      </c>
      <c r="G368" s="280">
        <v>0.0</v>
      </c>
      <c r="H368" s="280">
        <v>5.0</v>
      </c>
      <c r="I368" s="280">
        <v>1.0</v>
      </c>
      <c r="J368" s="280">
        <v>0.0</v>
      </c>
      <c r="K368" s="280">
        <v>0.0</v>
      </c>
      <c r="L368" s="280">
        <v>98.0</v>
      </c>
      <c r="M368" s="205"/>
    </row>
    <row r="369" ht="15.75" customHeight="1">
      <c r="A369" s="205" t="s">
        <v>375</v>
      </c>
      <c r="B369" s="205" t="s">
        <v>5383</v>
      </c>
      <c r="C369" s="205" t="s">
        <v>5801</v>
      </c>
      <c r="D369" s="205" t="s">
        <v>103</v>
      </c>
      <c r="E369" s="280">
        <v>2.0</v>
      </c>
      <c r="F369" s="280">
        <v>0.0</v>
      </c>
      <c r="G369" s="280">
        <v>0.0</v>
      </c>
      <c r="H369" s="280">
        <v>1.0</v>
      </c>
      <c r="I369" s="280">
        <v>0.0</v>
      </c>
      <c r="J369" s="280">
        <v>0.0</v>
      </c>
      <c r="K369" s="280">
        <v>0.0</v>
      </c>
      <c r="L369" s="280">
        <v>95.0</v>
      </c>
      <c r="M369" s="205"/>
    </row>
    <row r="370" ht="15.75" customHeight="1">
      <c r="A370" s="205" t="s">
        <v>375</v>
      </c>
      <c r="B370" s="205" t="s">
        <v>5384</v>
      </c>
      <c r="C370" s="205" t="s">
        <v>5801</v>
      </c>
      <c r="D370" s="205" t="s">
        <v>103</v>
      </c>
      <c r="E370" s="280">
        <v>29.0</v>
      </c>
      <c r="F370" s="280">
        <v>1.0</v>
      </c>
      <c r="G370" s="280">
        <v>1.0</v>
      </c>
      <c r="H370" s="280">
        <v>2.0</v>
      </c>
      <c r="I370" s="280">
        <v>0.0</v>
      </c>
      <c r="J370" s="280">
        <v>7.0</v>
      </c>
      <c r="K370" s="280">
        <v>0.0</v>
      </c>
      <c r="L370" s="280">
        <v>2451.0</v>
      </c>
      <c r="M370" s="205"/>
    </row>
    <row r="371" ht="15.75" customHeight="1">
      <c r="A371" s="205" t="s">
        <v>375</v>
      </c>
      <c r="B371" s="205" t="s">
        <v>5385</v>
      </c>
      <c r="C371" s="205" t="s">
        <v>5801</v>
      </c>
      <c r="D371" s="205" t="s">
        <v>103</v>
      </c>
      <c r="E371" s="280">
        <v>37.0</v>
      </c>
      <c r="F371" s="280">
        <v>3.0</v>
      </c>
      <c r="G371" s="280">
        <v>3.0</v>
      </c>
      <c r="H371" s="280">
        <v>2.0</v>
      </c>
      <c r="I371" s="280">
        <v>0.0</v>
      </c>
      <c r="J371" s="280">
        <v>5.0</v>
      </c>
      <c r="K371" s="280">
        <v>0.0</v>
      </c>
      <c r="L371" s="280">
        <v>3182.0</v>
      </c>
      <c r="M371" s="205"/>
    </row>
    <row r="372" ht="15.75" customHeight="1">
      <c r="A372" s="205" t="s">
        <v>375</v>
      </c>
      <c r="B372" s="205" t="s">
        <v>5386</v>
      </c>
      <c r="C372" s="205" t="s">
        <v>5801</v>
      </c>
      <c r="D372" s="205" t="s">
        <v>103</v>
      </c>
      <c r="E372" s="280">
        <v>22.0</v>
      </c>
      <c r="F372" s="280">
        <v>1.0</v>
      </c>
      <c r="G372" s="280">
        <v>2.0</v>
      </c>
      <c r="H372" s="280">
        <v>0.0</v>
      </c>
      <c r="I372" s="280">
        <v>2.0</v>
      </c>
      <c r="J372" s="280">
        <v>6.0</v>
      </c>
      <c r="K372" s="280">
        <v>0.0</v>
      </c>
      <c r="L372" s="280">
        <v>1895.0</v>
      </c>
      <c r="M372" s="205"/>
    </row>
    <row r="373" ht="15.75" customHeight="1">
      <c r="A373" s="205" t="s">
        <v>375</v>
      </c>
      <c r="B373" s="205" t="s">
        <v>5387</v>
      </c>
      <c r="C373" s="205" t="s">
        <v>5801</v>
      </c>
      <c r="D373" s="205" t="s">
        <v>103</v>
      </c>
      <c r="E373" s="280">
        <v>34.0</v>
      </c>
      <c r="F373" s="280">
        <v>1.0</v>
      </c>
      <c r="G373" s="280">
        <v>4.0</v>
      </c>
      <c r="H373" s="280">
        <v>2.0</v>
      </c>
      <c r="I373" s="280">
        <v>4.0</v>
      </c>
      <c r="J373" s="280">
        <v>6.0</v>
      </c>
      <c r="K373" s="280">
        <v>0.0</v>
      </c>
      <c r="L373" s="280">
        <v>2916.0</v>
      </c>
      <c r="M373" s="205"/>
    </row>
    <row r="374" ht="15.75" customHeight="1">
      <c r="A374" s="205" t="s">
        <v>375</v>
      </c>
      <c r="B374" s="205" t="s">
        <v>5388</v>
      </c>
      <c r="C374" s="205" t="s">
        <v>5801</v>
      </c>
      <c r="D374" s="205" t="s">
        <v>103</v>
      </c>
      <c r="E374" s="280">
        <v>22.0</v>
      </c>
      <c r="F374" s="280">
        <v>2.0</v>
      </c>
      <c r="G374" s="280">
        <v>0.0</v>
      </c>
      <c r="H374" s="280">
        <v>6.0</v>
      </c>
      <c r="I374" s="280">
        <v>6.0</v>
      </c>
      <c r="J374" s="280">
        <v>2.0</v>
      </c>
      <c r="K374" s="280">
        <v>0.0</v>
      </c>
      <c r="L374" s="280">
        <v>1441.0</v>
      </c>
      <c r="M374" s="205"/>
    </row>
    <row r="375" ht="15.75" customHeight="1">
      <c r="A375" s="205" t="s">
        <v>375</v>
      </c>
      <c r="B375" s="205" t="s">
        <v>5391</v>
      </c>
      <c r="C375" s="205" t="s">
        <v>5803</v>
      </c>
      <c r="D375" s="205" t="s">
        <v>5901</v>
      </c>
      <c r="E375" s="280">
        <v>11.0</v>
      </c>
      <c r="F375" s="280">
        <v>1.0</v>
      </c>
      <c r="G375" s="280">
        <v>0.0</v>
      </c>
      <c r="H375" s="280">
        <v>2.0</v>
      </c>
      <c r="I375" s="280">
        <v>1.0</v>
      </c>
      <c r="J375" s="280">
        <v>1.0</v>
      </c>
      <c r="K375" s="280">
        <v>0.0</v>
      </c>
      <c r="L375" s="280">
        <v>806.0</v>
      </c>
      <c r="M375" s="205"/>
    </row>
    <row r="376" ht="15.75" customHeight="1">
      <c r="A376" s="205" t="s">
        <v>375</v>
      </c>
      <c r="B376" s="205" t="s">
        <v>5392</v>
      </c>
      <c r="C376" s="205" t="s">
        <v>5803</v>
      </c>
      <c r="D376" s="205" t="s">
        <v>5901</v>
      </c>
      <c r="E376" s="280">
        <v>23.0</v>
      </c>
      <c r="F376" s="280">
        <v>3.0</v>
      </c>
      <c r="G376" s="280">
        <v>1.0</v>
      </c>
      <c r="H376" s="280">
        <v>10.0</v>
      </c>
      <c r="I376" s="280">
        <v>2.0</v>
      </c>
      <c r="J376" s="280">
        <v>2.0</v>
      </c>
      <c r="K376" s="280">
        <v>0.0</v>
      </c>
      <c r="L376" s="280">
        <v>1341.0</v>
      </c>
      <c r="M376" s="205"/>
    </row>
    <row r="377" ht="15.75" customHeight="1">
      <c r="A377" s="205" t="s">
        <v>375</v>
      </c>
      <c r="B377" s="205" t="s">
        <v>5389</v>
      </c>
      <c r="C377" s="205" t="s">
        <v>5902</v>
      </c>
      <c r="D377" s="205" t="s">
        <v>5903</v>
      </c>
      <c r="E377" s="280">
        <v>17.0</v>
      </c>
      <c r="F377" s="280">
        <v>1.0</v>
      </c>
      <c r="G377" s="280">
        <v>2.0</v>
      </c>
      <c r="H377" s="280">
        <v>0.0</v>
      </c>
      <c r="I377" s="280">
        <v>2.0</v>
      </c>
      <c r="J377" s="280">
        <v>2.0</v>
      </c>
      <c r="K377" s="280">
        <v>0.0</v>
      </c>
      <c r="L377" s="280">
        <v>1488.0</v>
      </c>
      <c r="M377" s="205"/>
    </row>
    <row r="378" ht="15.75" customHeight="1">
      <c r="A378" s="205" t="s">
        <v>375</v>
      </c>
      <c r="B378" s="205" t="s">
        <v>5390</v>
      </c>
      <c r="C378" s="205" t="s">
        <v>5902</v>
      </c>
      <c r="D378" s="205" t="s">
        <v>5903</v>
      </c>
      <c r="E378" s="280">
        <v>24.0</v>
      </c>
      <c r="F378" s="280">
        <v>2.0</v>
      </c>
      <c r="G378" s="280">
        <v>5.0</v>
      </c>
      <c r="H378" s="280">
        <v>1.0</v>
      </c>
      <c r="I378" s="280">
        <v>3.0</v>
      </c>
      <c r="J378" s="280">
        <v>6.0</v>
      </c>
      <c r="K378" s="280">
        <v>0.0</v>
      </c>
      <c r="L378" s="280">
        <v>2046.0</v>
      </c>
      <c r="M378" s="205"/>
    </row>
    <row r="379" ht="15.75" customHeight="1">
      <c r="A379" s="205" t="s">
        <v>200</v>
      </c>
      <c r="B379" s="205" t="s">
        <v>5383</v>
      </c>
      <c r="C379" s="205" t="s">
        <v>5801</v>
      </c>
      <c r="D379" s="205" t="s">
        <v>95</v>
      </c>
      <c r="E379" s="280">
        <v>6.0</v>
      </c>
      <c r="F379" s="280">
        <v>1.0</v>
      </c>
      <c r="G379" s="280">
        <v>1.0</v>
      </c>
      <c r="H379" s="280">
        <v>1.0</v>
      </c>
      <c r="I379" s="280">
        <v>3.0</v>
      </c>
      <c r="J379" s="280">
        <v>0.0</v>
      </c>
      <c r="K379" s="280">
        <v>0.0</v>
      </c>
      <c r="L379" s="280">
        <v>401.0</v>
      </c>
      <c r="M379" s="205"/>
    </row>
    <row r="380" ht="15.75" customHeight="1">
      <c r="A380" s="205" t="s">
        <v>200</v>
      </c>
      <c r="B380" s="205" t="s">
        <v>5384</v>
      </c>
      <c r="C380" s="205" t="s">
        <v>5801</v>
      </c>
      <c r="D380" s="205" t="s">
        <v>95</v>
      </c>
      <c r="E380" s="280">
        <v>33.0</v>
      </c>
      <c r="F380" s="280">
        <v>2.0</v>
      </c>
      <c r="G380" s="280">
        <v>2.0</v>
      </c>
      <c r="H380" s="280">
        <v>6.0</v>
      </c>
      <c r="I380" s="280">
        <v>13.0</v>
      </c>
      <c r="J380" s="280">
        <v>2.0</v>
      </c>
      <c r="K380" s="280">
        <v>0.0</v>
      </c>
      <c r="L380" s="280">
        <v>2411.0</v>
      </c>
      <c r="M380" s="205"/>
    </row>
    <row r="381" ht="15.75" customHeight="1">
      <c r="A381" s="205" t="s">
        <v>200</v>
      </c>
      <c r="B381" s="205" t="s">
        <v>5385</v>
      </c>
      <c r="C381" s="205" t="s">
        <v>5801</v>
      </c>
      <c r="D381" s="205" t="s">
        <v>95</v>
      </c>
      <c r="E381" s="280">
        <v>31.0</v>
      </c>
      <c r="F381" s="280">
        <v>1.0</v>
      </c>
      <c r="G381" s="280">
        <v>2.0</v>
      </c>
      <c r="H381" s="280">
        <v>7.0</v>
      </c>
      <c r="I381" s="280">
        <v>14.0</v>
      </c>
      <c r="J381" s="280">
        <v>3.0</v>
      </c>
      <c r="K381" s="280">
        <v>0.0</v>
      </c>
      <c r="L381" s="280">
        <v>2031.0</v>
      </c>
      <c r="M381" s="205"/>
    </row>
    <row r="382" ht="15.75" customHeight="1">
      <c r="A382" s="205" t="s">
        <v>200</v>
      </c>
      <c r="B382" s="205" t="s">
        <v>5386</v>
      </c>
      <c r="C382" s="205" t="s">
        <v>5801</v>
      </c>
      <c r="D382" s="205" t="s">
        <v>95</v>
      </c>
      <c r="E382" s="280">
        <v>25.0</v>
      </c>
      <c r="F382" s="280">
        <v>2.0</v>
      </c>
      <c r="G382" s="280">
        <v>1.0</v>
      </c>
      <c r="H382" s="280">
        <v>7.0</v>
      </c>
      <c r="I382" s="280">
        <v>9.0</v>
      </c>
      <c r="J382" s="280">
        <v>4.0</v>
      </c>
      <c r="K382" s="280">
        <v>0.0</v>
      </c>
      <c r="L382" s="280">
        <v>1507.0</v>
      </c>
      <c r="M382" s="205"/>
    </row>
    <row r="383" ht="15.75" customHeight="1">
      <c r="A383" s="205" t="s">
        <v>200</v>
      </c>
      <c r="B383" s="205" t="s">
        <v>5387</v>
      </c>
      <c r="C383" s="205" t="s">
        <v>5800</v>
      </c>
      <c r="D383" s="205" t="s">
        <v>95</v>
      </c>
      <c r="E383" s="280">
        <v>29.0</v>
      </c>
      <c r="F383" s="280">
        <v>3.0</v>
      </c>
      <c r="G383" s="280">
        <v>4.0</v>
      </c>
      <c r="H383" s="280">
        <v>13.0</v>
      </c>
      <c r="I383" s="280">
        <v>12.0</v>
      </c>
      <c r="J383" s="280">
        <v>5.0</v>
      </c>
      <c r="K383" s="280">
        <v>0.0</v>
      </c>
      <c r="L383" s="280">
        <v>1368.0</v>
      </c>
      <c r="M383" s="205"/>
    </row>
    <row r="384" ht="15.75" customHeight="1">
      <c r="A384" s="205" t="s">
        <v>200</v>
      </c>
      <c r="B384" s="205" t="s">
        <v>5388</v>
      </c>
      <c r="C384" s="205" t="s">
        <v>5801</v>
      </c>
      <c r="D384" s="205" t="s">
        <v>177</v>
      </c>
      <c r="E384" s="280">
        <v>33.0</v>
      </c>
      <c r="F384" s="280">
        <v>1.0</v>
      </c>
      <c r="G384" s="280">
        <v>1.0</v>
      </c>
      <c r="H384" s="280">
        <v>3.0</v>
      </c>
      <c r="I384" s="280">
        <v>3.0</v>
      </c>
      <c r="J384" s="280">
        <v>6.0</v>
      </c>
      <c r="K384" s="280">
        <v>0.0</v>
      </c>
      <c r="L384" s="280">
        <v>2685.0</v>
      </c>
      <c r="M384" s="205"/>
    </row>
    <row r="385" ht="15.75" customHeight="1">
      <c r="A385" s="205" t="s">
        <v>200</v>
      </c>
      <c r="B385" s="205" t="s">
        <v>5391</v>
      </c>
      <c r="C385" s="205" t="s">
        <v>5803</v>
      </c>
      <c r="D385" s="205" t="s">
        <v>5904</v>
      </c>
      <c r="E385" s="280">
        <v>6.0</v>
      </c>
      <c r="F385" s="280">
        <v>0.0</v>
      </c>
      <c r="G385" s="280">
        <v>0.0</v>
      </c>
      <c r="H385" s="280">
        <v>1.0</v>
      </c>
      <c r="I385" s="280">
        <v>1.0</v>
      </c>
      <c r="J385" s="280">
        <v>0.0</v>
      </c>
      <c r="K385" s="280">
        <v>0.0</v>
      </c>
      <c r="L385" s="280">
        <v>444.0</v>
      </c>
      <c r="M385" s="205"/>
    </row>
    <row r="386" ht="15.75" customHeight="1">
      <c r="A386" s="205" t="s">
        <v>200</v>
      </c>
      <c r="B386" s="205" t="s">
        <v>5392</v>
      </c>
      <c r="C386" s="205" t="s">
        <v>5803</v>
      </c>
      <c r="D386" s="205" t="s">
        <v>5904</v>
      </c>
      <c r="E386" s="280">
        <v>8.0</v>
      </c>
      <c r="F386" s="280">
        <v>0.0</v>
      </c>
      <c r="G386" s="280">
        <v>0.0</v>
      </c>
      <c r="H386" s="280">
        <v>3.0</v>
      </c>
      <c r="I386" s="280">
        <v>1.0</v>
      </c>
      <c r="J386" s="280">
        <v>0.0</v>
      </c>
      <c r="K386" s="280">
        <v>0.0</v>
      </c>
      <c r="L386" s="280">
        <v>444.0</v>
      </c>
      <c r="M386" s="205"/>
    </row>
    <row r="387" ht="15.75" customHeight="1">
      <c r="A387" s="205" t="s">
        <v>200</v>
      </c>
      <c r="B387" s="205" t="s">
        <v>5389</v>
      </c>
      <c r="C387" s="205" t="s">
        <v>5803</v>
      </c>
      <c r="D387" s="205" t="s">
        <v>5904</v>
      </c>
      <c r="E387" s="280">
        <v>18.0</v>
      </c>
      <c r="F387" s="280">
        <v>0.0</v>
      </c>
      <c r="G387" s="280">
        <v>0.0</v>
      </c>
      <c r="H387" s="280">
        <v>3.0</v>
      </c>
      <c r="I387" s="280">
        <v>3.0</v>
      </c>
      <c r="J387" s="280">
        <v>3.0</v>
      </c>
      <c r="K387" s="280">
        <v>0.0</v>
      </c>
      <c r="L387" s="280">
        <v>1333.0</v>
      </c>
      <c r="M387" s="205"/>
    </row>
    <row r="388" ht="15.75" customHeight="1">
      <c r="A388" s="205" t="s">
        <v>200</v>
      </c>
      <c r="B388" s="205" t="s">
        <v>5390</v>
      </c>
      <c r="C388" s="205" t="s">
        <v>5803</v>
      </c>
      <c r="D388" s="205" t="s">
        <v>5904</v>
      </c>
      <c r="E388" s="280">
        <v>28.0</v>
      </c>
      <c r="F388" s="280">
        <v>1.0</v>
      </c>
      <c r="G388" s="280">
        <v>0.0</v>
      </c>
      <c r="H388" s="280">
        <v>4.0</v>
      </c>
      <c r="I388" s="280">
        <v>11.0</v>
      </c>
      <c r="J388" s="280">
        <v>8.0</v>
      </c>
      <c r="K388" s="280">
        <v>0.0</v>
      </c>
      <c r="L388" s="280">
        <v>1929.0</v>
      </c>
      <c r="M388" s="205"/>
    </row>
    <row r="389" ht="15.75" customHeight="1">
      <c r="A389" s="205" t="s">
        <v>677</v>
      </c>
      <c r="B389" s="205" t="s">
        <v>5383</v>
      </c>
      <c r="C389" s="205" t="s">
        <v>5801</v>
      </c>
      <c r="D389" s="205" t="s">
        <v>244</v>
      </c>
      <c r="E389" s="280">
        <v>5.0</v>
      </c>
      <c r="F389" s="280">
        <v>0.0</v>
      </c>
      <c r="G389" s="280">
        <v>0.0</v>
      </c>
      <c r="H389" s="280">
        <v>0.0</v>
      </c>
      <c r="I389" s="280">
        <v>0.0</v>
      </c>
      <c r="J389" s="280">
        <v>1.0</v>
      </c>
      <c r="K389" s="280">
        <v>1.0</v>
      </c>
      <c r="L389" s="280">
        <v>381.0</v>
      </c>
      <c r="M389" s="205"/>
    </row>
    <row r="390" ht="15.75" customHeight="1">
      <c r="A390" s="205" t="s">
        <v>677</v>
      </c>
      <c r="B390" s="205" t="s">
        <v>5384</v>
      </c>
      <c r="C390" s="205" t="s">
        <v>5801</v>
      </c>
      <c r="D390" s="205" t="s">
        <v>244</v>
      </c>
      <c r="E390" s="280">
        <v>28.0</v>
      </c>
      <c r="F390" s="280">
        <v>0.0</v>
      </c>
      <c r="G390" s="280">
        <v>0.0</v>
      </c>
      <c r="H390" s="280">
        <v>3.0</v>
      </c>
      <c r="I390" s="280">
        <v>4.0</v>
      </c>
      <c r="J390" s="280">
        <v>5.0</v>
      </c>
      <c r="K390" s="280">
        <v>0.0</v>
      </c>
      <c r="L390" s="280">
        <v>2143.0</v>
      </c>
      <c r="M390" s="205"/>
    </row>
    <row r="391" ht="15.75" customHeight="1">
      <c r="A391" s="205" t="s">
        <v>677</v>
      </c>
      <c r="B391" s="205" t="s">
        <v>5385</v>
      </c>
      <c r="C391" s="205" t="s">
        <v>5801</v>
      </c>
      <c r="D391" s="205" t="s">
        <v>244</v>
      </c>
      <c r="E391" s="280">
        <v>23.0</v>
      </c>
      <c r="F391" s="280">
        <v>1.0</v>
      </c>
      <c r="G391" s="280">
        <v>1.0</v>
      </c>
      <c r="H391" s="280">
        <v>3.0</v>
      </c>
      <c r="I391" s="280">
        <v>5.0</v>
      </c>
      <c r="J391" s="280">
        <v>6.0</v>
      </c>
      <c r="K391" s="280">
        <v>1.0</v>
      </c>
      <c r="L391" s="280">
        <v>1634.0</v>
      </c>
      <c r="M391" s="205"/>
    </row>
    <row r="392" ht="15.75" customHeight="1">
      <c r="A392" s="205" t="s">
        <v>677</v>
      </c>
      <c r="B392" s="205" t="s">
        <v>5386</v>
      </c>
      <c r="C392" s="205" t="s">
        <v>5801</v>
      </c>
      <c r="D392" s="205" t="s">
        <v>244</v>
      </c>
      <c r="E392" s="280">
        <v>17.0</v>
      </c>
      <c r="F392" s="280">
        <v>0.0</v>
      </c>
      <c r="G392" s="280">
        <v>0.0</v>
      </c>
      <c r="H392" s="280">
        <v>4.0</v>
      </c>
      <c r="I392" s="280">
        <v>1.0</v>
      </c>
      <c r="J392" s="280">
        <v>3.0</v>
      </c>
      <c r="K392" s="280">
        <v>0.0</v>
      </c>
      <c r="L392" s="280">
        <v>1195.0</v>
      </c>
      <c r="M392" s="205"/>
    </row>
    <row r="393" ht="15.75" customHeight="1">
      <c r="A393" s="205" t="s">
        <v>677</v>
      </c>
      <c r="B393" s="205" t="s">
        <v>5387</v>
      </c>
      <c r="C393" s="205" t="s">
        <v>5801</v>
      </c>
      <c r="D393" s="205" t="s">
        <v>244</v>
      </c>
      <c r="E393" s="280">
        <v>30.0</v>
      </c>
      <c r="F393" s="280">
        <v>0.0</v>
      </c>
      <c r="G393" s="280">
        <v>0.0</v>
      </c>
      <c r="H393" s="280">
        <v>8.0</v>
      </c>
      <c r="I393" s="280">
        <v>9.0</v>
      </c>
      <c r="J393" s="280">
        <v>9.0</v>
      </c>
      <c r="K393" s="280">
        <v>0.0</v>
      </c>
      <c r="L393" s="280">
        <v>1862.0</v>
      </c>
      <c r="M393" s="205"/>
    </row>
    <row r="394" ht="15.75" customHeight="1">
      <c r="A394" s="205" t="s">
        <v>677</v>
      </c>
      <c r="B394" s="205" t="s">
        <v>5388</v>
      </c>
      <c r="C394" s="205" t="s">
        <v>5801</v>
      </c>
      <c r="D394" s="205" t="s">
        <v>244</v>
      </c>
      <c r="E394" s="280">
        <v>15.0</v>
      </c>
      <c r="F394" s="280">
        <v>1.0</v>
      </c>
      <c r="G394" s="280">
        <v>0.0</v>
      </c>
      <c r="H394" s="280">
        <v>8.0</v>
      </c>
      <c r="I394" s="280">
        <v>1.0</v>
      </c>
      <c r="J394" s="280">
        <v>2.0</v>
      </c>
      <c r="K394" s="280">
        <v>1.0</v>
      </c>
      <c r="L394" s="280">
        <v>690.0</v>
      </c>
      <c r="M394" s="205"/>
    </row>
    <row r="395" ht="15.75" customHeight="1">
      <c r="A395" s="205" t="s">
        <v>677</v>
      </c>
      <c r="B395" s="205" t="s">
        <v>5391</v>
      </c>
      <c r="C395" s="205" t="s">
        <v>5816</v>
      </c>
      <c r="D395" s="205" t="s">
        <v>5839</v>
      </c>
      <c r="E395" s="280">
        <v>28.0</v>
      </c>
      <c r="F395" s="280">
        <v>1.0</v>
      </c>
      <c r="G395" s="280">
        <v>0.0</v>
      </c>
      <c r="H395" s="280">
        <v>5.0</v>
      </c>
      <c r="I395" s="280">
        <v>2.0</v>
      </c>
      <c r="J395" s="280">
        <v>6.0</v>
      </c>
      <c r="K395" s="280">
        <v>0.0</v>
      </c>
      <c r="L395" s="280">
        <v>2146.0</v>
      </c>
      <c r="M395" s="205"/>
    </row>
    <row r="396" ht="15.75" customHeight="1">
      <c r="A396" s="205" t="s">
        <v>677</v>
      </c>
      <c r="B396" s="205" t="s">
        <v>5392</v>
      </c>
      <c r="C396" s="205" t="s">
        <v>5816</v>
      </c>
      <c r="D396" s="205" t="s">
        <v>5905</v>
      </c>
      <c r="E396" s="280">
        <v>27.0</v>
      </c>
      <c r="F396" s="280">
        <v>0.0</v>
      </c>
      <c r="G396" s="280">
        <v>2.0</v>
      </c>
      <c r="H396" s="280">
        <v>6.0</v>
      </c>
      <c r="I396" s="280">
        <v>3.0</v>
      </c>
      <c r="J396" s="280">
        <v>3.0</v>
      </c>
      <c r="K396" s="280">
        <v>0.0</v>
      </c>
      <c r="L396" s="280">
        <v>1802.0</v>
      </c>
      <c r="M396" s="205"/>
    </row>
    <row r="397" ht="15.75" customHeight="1">
      <c r="A397" s="205" t="s">
        <v>677</v>
      </c>
      <c r="B397" s="205" t="s">
        <v>5389</v>
      </c>
      <c r="C397" s="205" t="s">
        <v>5906</v>
      </c>
      <c r="D397" s="205" t="s">
        <v>5907</v>
      </c>
      <c r="E397" s="280">
        <v>17.0</v>
      </c>
      <c r="F397" s="280">
        <v>0.0</v>
      </c>
      <c r="G397" s="280">
        <v>0.0</v>
      </c>
      <c r="H397" s="280">
        <v>6.0</v>
      </c>
      <c r="I397" s="280">
        <v>4.0</v>
      </c>
      <c r="J397" s="280">
        <v>4.0</v>
      </c>
      <c r="K397" s="280">
        <v>0.0</v>
      </c>
      <c r="L397" s="280">
        <v>1049.0</v>
      </c>
      <c r="M397" s="205"/>
    </row>
    <row r="398" ht="15.75" customHeight="1">
      <c r="A398" s="205" t="s">
        <v>677</v>
      </c>
      <c r="B398" s="205" t="s">
        <v>5390</v>
      </c>
      <c r="C398" s="205" t="s">
        <v>5908</v>
      </c>
      <c r="D398" s="205" t="s">
        <v>5909</v>
      </c>
      <c r="E398" s="280">
        <v>37.0</v>
      </c>
      <c r="F398" s="280">
        <v>2.0</v>
      </c>
      <c r="G398" s="280">
        <v>0.0</v>
      </c>
      <c r="H398" s="280">
        <v>0.0</v>
      </c>
      <c r="I398" s="280">
        <v>3.0</v>
      </c>
      <c r="J398" s="280">
        <v>12.0</v>
      </c>
      <c r="K398" s="280">
        <v>0.0</v>
      </c>
      <c r="L398" s="280">
        <v>3216.0</v>
      </c>
      <c r="M398" s="205"/>
    </row>
    <row r="399" ht="15.75" customHeight="1">
      <c r="A399" s="205" t="s">
        <v>183</v>
      </c>
      <c r="B399" s="205" t="s">
        <v>5383</v>
      </c>
      <c r="C399" s="205" t="s">
        <v>5801</v>
      </c>
      <c r="D399" s="205" t="s">
        <v>116</v>
      </c>
      <c r="E399" s="280">
        <v>6.0</v>
      </c>
      <c r="F399" s="280">
        <v>1.0</v>
      </c>
      <c r="G399" s="280">
        <v>1.0</v>
      </c>
      <c r="H399" s="280">
        <v>1.0</v>
      </c>
      <c r="I399" s="280">
        <v>3.0</v>
      </c>
      <c r="J399" s="280">
        <v>0.0</v>
      </c>
      <c r="K399" s="280">
        <v>0.0</v>
      </c>
      <c r="L399" s="280">
        <v>403.0</v>
      </c>
      <c r="M399" s="205"/>
    </row>
    <row r="400" ht="15.75" customHeight="1">
      <c r="A400" s="205" t="s">
        <v>183</v>
      </c>
      <c r="B400" s="205" t="s">
        <v>5384</v>
      </c>
      <c r="C400" s="205" t="s">
        <v>5801</v>
      </c>
      <c r="D400" s="205" t="s">
        <v>116</v>
      </c>
      <c r="E400" s="280">
        <v>35.0</v>
      </c>
      <c r="F400" s="280">
        <v>10.0</v>
      </c>
      <c r="G400" s="280">
        <v>8.0</v>
      </c>
      <c r="H400" s="280">
        <v>10.0</v>
      </c>
      <c r="I400" s="280">
        <v>24.0</v>
      </c>
      <c r="J400" s="280">
        <v>1.0</v>
      </c>
      <c r="K400" s="280">
        <v>0.0</v>
      </c>
      <c r="L400" s="280">
        <v>2042.0</v>
      </c>
      <c r="M400" s="205"/>
    </row>
    <row r="401" ht="15.75" customHeight="1">
      <c r="A401" s="205" t="s">
        <v>183</v>
      </c>
      <c r="B401" s="205" t="s">
        <v>5385</v>
      </c>
      <c r="C401" s="205" t="s">
        <v>5801</v>
      </c>
      <c r="D401" s="205" t="s">
        <v>110</v>
      </c>
      <c r="E401" s="280">
        <v>32.0</v>
      </c>
      <c r="F401" s="280">
        <v>0.0</v>
      </c>
      <c r="G401" s="280">
        <v>1.0</v>
      </c>
      <c r="H401" s="280">
        <v>23.0</v>
      </c>
      <c r="I401" s="280">
        <v>9.0</v>
      </c>
      <c r="J401" s="280">
        <v>2.0</v>
      </c>
      <c r="K401" s="280">
        <v>0.0</v>
      </c>
      <c r="L401" s="280">
        <v>1101.0</v>
      </c>
      <c r="M401" s="205"/>
    </row>
    <row r="402" ht="15.75" customHeight="1">
      <c r="A402" s="205" t="s">
        <v>183</v>
      </c>
      <c r="B402" s="205" t="s">
        <v>5386</v>
      </c>
      <c r="C402" s="205" t="s">
        <v>5870</v>
      </c>
      <c r="D402" s="205" t="s">
        <v>5910</v>
      </c>
      <c r="E402" s="280">
        <v>33.0</v>
      </c>
      <c r="F402" s="280">
        <v>14.0</v>
      </c>
      <c r="G402" s="280">
        <v>7.0</v>
      </c>
      <c r="H402" s="280">
        <v>2.0</v>
      </c>
      <c r="I402" s="280">
        <v>8.0</v>
      </c>
      <c r="J402" s="280">
        <v>4.0</v>
      </c>
      <c r="K402" s="280">
        <v>0.0</v>
      </c>
      <c r="L402" s="280">
        <v>2731.0</v>
      </c>
      <c r="M402" s="205"/>
    </row>
    <row r="403" ht="15.75" customHeight="1">
      <c r="A403" s="205" t="s">
        <v>183</v>
      </c>
      <c r="B403" s="205" t="s">
        <v>5387</v>
      </c>
      <c r="C403" s="205" t="s">
        <v>5870</v>
      </c>
      <c r="D403" s="205" t="s">
        <v>5910</v>
      </c>
      <c r="E403" s="280">
        <v>32.0</v>
      </c>
      <c r="F403" s="280">
        <v>3.0</v>
      </c>
      <c r="G403" s="280">
        <v>4.0</v>
      </c>
      <c r="H403" s="280">
        <v>12.0</v>
      </c>
      <c r="I403" s="280">
        <v>8.0</v>
      </c>
      <c r="J403" s="280">
        <v>0.0</v>
      </c>
      <c r="K403" s="280">
        <v>0.0</v>
      </c>
      <c r="L403" s="280">
        <v>1996.0</v>
      </c>
      <c r="M403" s="205"/>
    </row>
    <row r="404" ht="15.75" customHeight="1">
      <c r="A404" s="205" t="s">
        <v>183</v>
      </c>
      <c r="B404" s="205" t="s">
        <v>5388</v>
      </c>
      <c r="C404" s="205" t="s">
        <v>5870</v>
      </c>
      <c r="D404" s="205" t="s">
        <v>5910</v>
      </c>
      <c r="E404" s="280">
        <v>13.0</v>
      </c>
      <c r="F404" s="280">
        <v>1.0</v>
      </c>
      <c r="G404" s="280">
        <v>1.0</v>
      </c>
      <c r="H404" s="280">
        <v>5.0</v>
      </c>
      <c r="I404" s="280">
        <v>5.0</v>
      </c>
      <c r="J404" s="280">
        <v>0.0</v>
      </c>
      <c r="K404" s="280">
        <v>0.0</v>
      </c>
      <c r="L404" s="280">
        <v>769.0</v>
      </c>
      <c r="M404" s="205"/>
    </row>
    <row r="405" ht="15.75" customHeight="1">
      <c r="A405" s="205" t="s">
        <v>814</v>
      </c>
      <c r="B405" s="205" t="s">
        <v>5383</v>
      </c>
      <c r="C405" s="205" t="s">
        <v>5801</v>
      </c>
      <c r="D405" s="205" t="s">
        <v>116</v>
      </c>
      <c r="E405" s="280">
        <v>6.0</v>
      </c>
      <c r="F405" s="280">
        <v>0.0</v>
      </c>
      <c r="G405" s="280">
        <v>0.0</v>
      </c>
      <c r="H405" s="280">
        <v>0.0</v>
      </c>
      <c r="I405" s="280">
        <v>0.0</v>
      </c>
      <c r="J405" s="280">
        <v>3.0</v>
      </c>
      <c r="K405" s="280">
        <v>0.0</v>
      </c>
      <c r="L405" s="280">
        <v>540.0</v>
      </c>
      <c r="M405" s="205"/>
    </row>
    <row r="406" ht="15.75" customHeight="1">
      <c r="A406" s="205" t="s">
        <v>814</v>
      </c>
      <c r="B406" s="205" t="s">
        <v>5384</v>
      </c>
      <c r="C406" s="205" t="s">
        <v>5801</v>
      </c>
      <c r="D406" s="205" t="s">
        <v>116</v>
      </c>
      <c r="E406" s="280">
        <v>30.0</v>
      </c>
      <c r="F406" s="280">
        <v>0.0</v>
      </c>
      <c r="G406" s="280">
        <v>5.0</v>
      </c>
      <c r="H406" s="280">
        <v>1.0</v>
      </c>
      <c r="I406" s="280">
        <v>1.0</v>
      </c>
      <c r="J406" s="280">
        <v>10.0</v>
      </c>
      <c r="K406" s="280">
        <v>0.0</v>
      </c>
      <c r="L406" s="280">
        <v>2599.0</v>
      </c>
      <c r="M406" s="205"/>
    </row>
    <row r="407" ht="15.75" customHeight="1">
      <c r="A407" s="205" t="s">
        <v>814</v>
      </c>
      <c r="B407" s="205" t="s">
        <v>5385</v>
      </c>
      <c r="C407" s="205" t="s">
        <v>5801</v>
      </c>
      <c r="D407" s="205" t="s">
        <v>116</v>
      </c>
      <c r="E407" s="280">
        <v>35.0</v>
      </c>
      <c r="F407" s="280">
        <v>3.0</v>
      </c>
      <c r="G407" s="280">
        <v>3.0</v>
      </c>
      <c r="H407" s="280">
        <v>1.0</v>
      </c>
      <c r="I407" s="280">
        <v>3.0</v>
      </c>
      <c r="J407" s="280">
        <v>7.0</v>
      </c>
      <c r="K407" s="280">
        <v>0.0</v>
      </c>
      <c r="L407" s="280">
        <v>2964.0</v>
      </c>
      <c r="M407" s="205"/>
    </row>
    <row r="408" ht="15.75" customHeight="1">
      <c r="A408" s="205" t="s">
        <v>814</v>
      </c>
      <c r="B408" s="205" t="s">
        <v>5386</v>
      </c>
      <c r="C408" s="205" t="s">
        <v>5801</v>
      </c>
      <c r="D408" s="205" t="s">
        <v>116</v>
      </c>
      <c r="E408" s="280">
        <v>30.0</v>
      </c>
      <c r="F408" s="280">
        <v>3.0</v>
      </c>
      <c r="G408" s="280">
        <v>0.0</v>
      </c>
      <c r="H408" s="280">
        <v>2.0</v>
      </c>
      <c r="I408" s="280">
        <v>1.0</v>
      </c>
      <c r="J408" s="280">
        <v>5.0</v>
      </c>
      <c r="K408" s="280">
        <v>0.0</v>
      </c>
      <c r="L408" s="280">
        <v>2548.0</v>
      </c>
      <c r="M408" s="205"/>
    </row>
    <row r="409" ht="15.75" customHeight="1">
      <c r="A409" s="205" t="s">
        <v>814</v>
      </c>
      <c r="B409" s="205" t="s">
        <v>5387</v>
      </c>
      <c r="C409" s="205" t="s">
        <v>5801</v>
      </c>
      <c r="D409" s="205" t="s">
        <v>116</v>
      </c>
      <c r="E409" s="280">
        <v>35.0</v>
      </c>
      <c r="F409" s="280">
        <v>1.0</v>
      </c>
      <c r="G409" s="280">
        <v>1.0</v>
      </c>
      <c r="H409" s="280">
        <v>2.0</v>
      </c>
      <c r="I409" s="280">
        <v>1.0</v>
      </c>
      <c r="J409" s="280">
        <v>8.0</v>
      </c>
      <c r="K409" s="280">
        <v>1.0</v>
      </c>
      <c r="L409" s="280">
        <v>3022.0</v>
      </c>
      <c r="M409" s="205"/>
    </row>
    <row r="410" ht="15.75" customHeight="1">
      <c r="A410" s="205" t="s">
        <v>814</v>
      </c>
      <c r="B410" s="205" t="s">
        <v>5388</v>
      </c>
      <c r="C410" s="205" t="s">
        <v>5801</v>
      </c>
      <c r="D410" s="205" t="s">
        <v>116</v>
      </c>
      <c r="E410" s="280">
        <v>35.0</v>
      </c>
      <c r="F410" s="280">
        <v>2.0</v>
      </c>
      <c r="G410" s="280">
        <v>5.0</v>
      </c>
      <c r="H410" s="280">
        <v>6.0</v>
      </c>
      <c r="I410" s="280">
        <v>2.0</v>
      </c>
      <c r="J410" s="280">
        <v>12.0</v>
      </c>
      <c r="K410" s="280">
        <v>0.0</v>
      </c>
      <c r="L410" s="280">
        <v>2717.0</v>
      </c>
      <c r="M410" s="205"/>
    </row>
    <row r="411" ht="15.75" customHeight="1">
      <c r="A411" s="205" t="s">
        <v>814</v>
      </c>
      <c r="B411" s="205" t="s">
        <v>5391</v>
      </c>
      <c r="C411" s="205" t="s">
        <v>5801</v>
      </c>
      <c r="D411" s="205" t="s">
        <v>116</v>
      </c>
      <c r="E411" s="280">
        <v>35.0</v>
      </c>
      <c r="F411" s="280">
        <v>2.0</v>
      </c>
      <c r="G411" s="280">
        <v>1.0</v>
      </c>
      <c r="H411" s="280">
        <v>1.0</v>
      </c>
      <c r="I411" s="280">
        <v>3.0</v>
      </c>
      <c r="J411" s="280">
        <v>8.0</v>
      </c>
      <c r="K411" s="280">
        <v>0.0</v>
      </c>
      <c r="L411" s="280">
        <v>2979.0</v>
      </c>
      <c r="M411" s="205"/>
    </row>
    <row r="412" ht="15.75" customHeight="1">
      <c r="A412" s="205" t="s">
        <v>814</v>
      </c>
      <c r="B412" s="205" t="s">
        <v>5392</v>
      </c>
      <c r="C412" s="205" t="s">
        <v>5911</v>
      </c>
      <c r="D412" s="205" t="s">
        <v>116</v>
      </c>
      <c r="E412" s="280">
        <v>35.0</v>
      </c>
      <c r="F412" s="280">
        <v>3.0</v>
      </c>
      <c r="G412" s="280">
        <v>2.0</v>
      </c>
      <c r="H412" s="280">
        <v>5.0</v>
      </c>
      <c r="I412" s="280">
        <v>5.0</v>
      </c>
      <c r="J412" s="280">
        <v>8.0</v>
      </c>
      <c r="K412" s="280">
        <v>0.0</v>
      </c>
      <c r="L412" s="280">
        <v>2636.0</v>
      </c>
      <c r="M412" s="205"/>
    </row>
    <row r="413" ht="15.75" customHeight="1">
      <c r="A413" s="205" t="s">
        <v>814</v>
      </c>
      <c r="B413" s="205" t="s">
        <v>5389</v>
      </c>
      <c r="C413" s="205" t="s">
        <v>5803</v>
      </c>
      <c r="D413" s="205" t="s">
        <v>5912</v>
      </c>
      <c r="E413" s="280">
        <v>33.0</v>
      </c>
      <c r="F413" s="280">
        <v>4.0</v>
      </c>
      <c r="G413" s="280">
        <v>0.0</v>
      </c>
      <c r="H413" s="280">
        <v>1.0</v>
      </c>
      <c r="I413" s="280">
        <v>5.0</v>
      </c>
      <c r="J413" s="280">
        <v>8.0</v>
      </c>
      <c r="K413" s="280">
        <v>0.0</v>
      </c>
      <c r="L413" s="280">
        <v>2777.0</v>
      </c>
      <c r="M413" s="205"/>
    </row>
    <row r="414" ht="15.75" customHeight="1">
      <c r="A414" s="205" t="s">
        <v>814</v>
      </c>
      <c r="B414" s="205" t="s">
        <v>5390</v>
      </c>
      <c r="C414" s="205" t="s">
        <v>5801</v>
      </c>
      <c r="D414" s="205" t="s">
        <v>116</v>
      </c>
      <c r="E414" s="280">
        <v>36.0</v>
      </c>
      <c r="F414" s="280">
        <v>1.0</v>
      </c>
      <c r="G414" s="280">
        <v>2.0</v>
      </c>
      <c r="H414" s="280">
        <v>1.0</v>
      </c>
      <c r="I414" s="280">
        <v>6.0</v>
      </c>
      <c r="J414" s="280">
        <v>9.0</v>
      </c>
      <c r="K414" s="280">
        <v>0.0</v>
      </c>
      <c r="L414" s="280">
        <v>3095.0</v>
      </c>
      <c r="M414" s="205"/>
    </row>
    <row r="415" ht="15.75" customHeight="1">
      <c r="A415" s="205" t="s">
        <v>741</v>
      </c>
      <c r="B415" s="205" t="s">
        <v>5383</v>
      </c>
      <c r="C415" s="205" t="s">
        <v>5801</v>
      </c>
      <c r="D415" s="205" t="s">
        <v>103</v>
      </c>
      <c r="E415" s="280">
        <v>1.0</v>
      </c>
      <c r="F415" s="280">
        <v>0.0</v>
      </c>
      <c r="G415" s="280">
        <v>0.0</v>
      </c>
      <c r="H415" s="280">
        <v>1.0</v>
      </c>
      <c r="I415" s="280">
        <v>0.0</v>
      </c>
      <c r="J415" s="280">
        <v>0.0</v>
      </c>
      <c r="K415" s="280">
        <v>0.0</v>
      </c>
      <c r="L415" s="280">
        <v>1.0</v>
      </c>
      <c r="M415" s="205"/>
    </row>
    <row r="416" ht="15.75" customHeight="1">
      <c r="A416" s="205" t="s">
        <v>741</v>
      </c>
      <c r="B416" s="205" t="s">
        <v>5384</v>
      </c>
      <c r="C416" s="205" t="s">
        <v>5801</v>
      </c>
      <c r="D416" s="205" t="s">
        <v>103</v>
      </c>
      <c r="E416" s="280">
        <v>1.0</v>
      </c>
      <c r="F416" s="280">
        <v>0.0</v>
      </c>
      <c r="G416" s="280">
        <v>0.0</v>
      </c>
      <c r="H416" s="280">
        <v>0.0</v>
      </c>
      <c r="I416" s="280">
        <v>1.0</v>
      </c>
      <c r="J416" s="280">
        <v>0.0</v>
      </c>
      <c r="K416" s="280">
        <v>0.0</v>
      </c>
      <c r="L416" s="280">
        <v>45.0</v>
      </c>
      <c r="M416" s="205"/>
    </row>
    <row r="417" ht="15.75" customHeight="1">
      <c r="A417" s="205" t="s">
        <v>741</v>
      </c>
      <c r="B417" s="205" t="s">
        <v>5385</v>
      </c>
      <c r="C417" s="205" t="s">
        <v>5801</v>
      </c>
      <c r="D417" s="205" t="s">
        <v>103</v>
      </c>
      <c r="E417" s="280">
        <v>17.0</v>
      </c>
      <c r="F417" s="280">
        <v>0.0</v>
      </c>
      <c r="G417" s="280">
        <v>0.0</v>
      </c>
      <c r="H417" s="280">
        <v>6.0</v>
      </c>
      <c r="I417" s="280">
        <v>7.0</v>
      </c>
      <c r="J417" s="280">
        <v>0.0</v>
      </c>
      <c r="K417" s="280">
        <v>0.0</v>
      </c>
      <c r="L417" s="280">
        <v>1045.0</v>
      </c>
      <c r="M417" s="205"/>
    </row>
    <row r="418" ht="15.75" customHeight="1">
      <c r="A418" s="205" t="s">
        <v>741</v>
      </c>
      <c r="B418" s="205" t="s">
        <v>5386</v>
      </c>
      <c r="C418" s="205" t="s">
        <v>5801</v>
      </c>
      <c r="D418" s="205" t="s">
        <v>103</v>
      </c>
      <c r="E418" s="280">
        <v>20.0</v>
      </c>
      <c r="F418" s="280">
        <v>1.0</v>
      </c>
      <c r="G418" s="280">
        <v>2.0</v>
      </c>
      <c r="H418" s="280">
        <v>7.0</v>
      </c>
      <c r="I418" s="280">
        <v>4.0</v>
      </c>
      <c r="J418" s="280">
        <v>2.0</v>
      </c>
      <c r="K418" s="280">
        <v>1.0</v>
      </c>
      <c r="L418" s="280">
        <v>1166.0</v>
      </c>
      <c r="M418" s="205"/>
    </row>
    <row r="419" ht="15.75" customHeight="1">
      <c r="A419" s="205" t="s">
        <v>741</v>
      </c>
      <c r="B419" s="205" t="s">
        <v>5387</v>
      </c>
      <c r="C419" s="205" t="s">
        <v>5835</v>
      </c>
      <c r="D419" s="205" t="s">
        <v>103</v>
      </c>
      <c r="E419" s="280">
        <v>30.0</v>
      </c>
      <c r="F419" s="280">
        <v>0.0</v>
      </c>
      <c r="G419" s="280">
        <v>1.0</v>
      </c>
      <c r="H419" s="280">
        <v>16.0</v>
      </c>
      <c r="I419" s="280">
        <v>5.0</v>
      </c>
      <c r="J419" s="280">
        <v>4.0</v>
      </c>
      <c r="K419" s="280">
        <v>1.0</v>
      </c>
      <c r="L419" s="280">
        <v>1481.0</v>
      </c>
      <c r="M419" s="205"/>
    </row>
    <row r="420" ht="15.75" customHeight="1">
      <c r="A420" s="205" t="s">
        <v>741</v>
      </c>
      <c r="B420" s="205" t="s">
        <v>5388</v>
      </c>
      <c r="C420" s="205" t="s">
        <v>5801</v>
      </c>
      <c r="D420" s="205" t="s">
        <v>103</v>
      </c>
      <c r="E420" s="280">
        <v>9.0</v>
      </c>
      <c r="F420" s="280">
        <v>0.0</v>
      </c>
      <c r="G420" s="280">
        <v>0.0</v>
      </c>
      <c r="H420" s="280">
        <v>3.0</v>
      </c>
      <c r="I420" s="280">
        <v>2.0</v>
      </c>
      <c r="J420" s="280">
        <v>1.0</v>
      </c>
      <c r="K420" s="280">
        <v>0.0</v>
      </c>
      <c r="L420" s="280">
        <v>470.0</v>
      </c>
      <c r="M420" s="205"/>
    </row>
    <row r="421" ht="15.75" customHeight="1">
      <c r="A421" s="205" t="s">
        <v>741</v>
      </c>
      <c r="B421" s="205" t="s">
        <v>5391</v>
      </c>
      <c r="C421" s="205" t="s">
        <v>5801</v>
      </c>
      <c r="D421" s="205" t="s">
        <v>103</v>
      </c>
      <c r="E421" s="280">
        <v>22.0</v>
      </c>
      <c r="F421" s="280">
        <v>0.0</v>
      </c>
      <c r="G421" s="280">
        <v>1.0</v>
      </c>
      <c r="H421" s="280">
        <v>3.0</v>
      </c>
      <c r="I421" s="280">
        <v>2.0</v>
      </c>
      <c r="J421" s="280">
        <v>2.0</v>
      </c>
      <c r="K421" s="280">
        <v>0.0</v>
      </c>
      <c r="L421" s="280">
        <v>1742.0</v>
      </c>
      <c r="M421" s="205"/>
    </row>
    <row r="422" ht="15.75" customHeight="1">
      <c r="A422" s="205" t="s">
        <v>741</v>
      </c>
      <c r="B422" s="205" t="s">
        <v>5392</v>
      </c>
      <c r="C422" s="205" t="s">
        <v>5801</v>
      </c>
      <c r="D422" s="205" t="s">
        <v>103</v>
      </c>
      <c r="E422" s="280">
        <v>12.0</v>
      </c>
      <c r="F422" s="280">
        <v>1.0</v>
      </c>
      <c r="G422" s="280">
        <v>0.0</v>
      </c>
      <c r="H422" s="280">
        <v>2.0</v>
      </c>
      <c r="I422" s="280">
        <v>1.0</v>
      </c>
      <c r="J422" s="280">
        <v>1.0</v>
      </c>
      <c r="K422" s="280">
        <v>0.0</v>
      </c>
      <c r="L422" s="280">
        <v>967.0</v>
      </c>
      <c r="M422" s="205"/>
    </row>
    <row r="423" ht="15.75" customHeight="1">
      <c r="A423" s="205" t="s">
        <v>741</v>
      </c>
      <c r="B423" s="205" t="s">
        <v>5389</v>
      </c>
      <c r="C423" s="205" t="s">
        <v>5801</v>
      </c>
      <c r="D423" s="205" t="s">
        <v>110</v>
      </c>
      <c r="E423" s="280">
        <v>25.0</v>
      </c>
      <c r="F423" s="280">
        <v>0.0</v>
      </c>
      <c r="G423" s="280">
        <v>2.0</v>
      </c>
      <c r="H423" s="280">
        <v>2.0</v>
      </c>
      <c r="I423" s="280">
        <v>3.0</v>
      </c>
      <c r="J423" s="280">
        <v>4.0</v>
      </c>
      <c r="K423" s="280">
        <v>0.0</v>
      </c>
      <c r="L423" s="280">
        <v>2091.0</v>
      </c>
      <c r="M423" s="205"/>
    </row>
    <row r="424" ht="15.75" customHeight="1">
      <c r="A424" s="205" t="s">
        <v>741</v>
      </c>
      <c r="B424" s="205" t="s">
        <v>5390</v>
      </c>
      <c r="C424" s="205" t="s">
        <v>5801</v>
      </c>
      <c r="D424" s="205" t="s">
        <v>110</v>
      </c>
      <c r="E424" s="280">
        <v>22.0</v>
      </c>
      <c r="F424" s="280">
        <v>0.0</v>
      </c>
      <c r="G424" s="280">
        <v>0.0</v>
      </c>
      <c r="H424" s="280">
        <v>1.0</v>
      </c>
      <c r="I424" s="280">
        <v>3.0</v>
      </c>
      <c r="J424" s="280">
        <v>3.0</v>
      </c>
      <c r="K424" s="280">
        <v>0.0</v>
      </c>
      <c r="L424" s="280">
        <v>1842.0</v>
      </c>
      <c r="M424" s="205"/>
    </row>
    <row r="425" ht="15.75" customHeight="1">
      <c r="A425" s="205" t="s">
        <v>749</v>
      </c>
      <c r="B425" s="205" t="s">
        <v>5383</v>
      </c>
      <c r="C425" s="205" t="s">
        <v>5801</v>
      </c>
      <c r="D425" s="205" t="s">
        <v>162</v>
      </c>
      <c r="E425" s="280">
        <v>2.0</v>
      </c>
      <c r="F425" s="280">
        <v>0.0</v>
      </c>
      <c r="G425" s="280">
        <v>0.0</v>
      </c>
      <c r="H425" s="280">
        <v>1.0</v>
      </c>
      <c r="I425" s="280">
        <v>1.0</v>
      </c>
      <c r="J425" s="280">
        <v>0.0</v>
      </c>
      <c r="K425" s="280">
        <v>0.0</v>
      </c>
      <c r="L425" s="280">
        <v>86.0</v>
      </c>
      <c r="M425" s="205"/>
    </row>
    <row r="426" ht="15.75" customHeight="1">
      <c r="A426" s="205" t="s">
        <v>749</v>
      </c>
      <c r="B426" s="205" t="s">
        <v>5384</v>
      </c>
      <c r="C426" s="205" t="s">
        <v>5801</v>
      </c>
      <c r="D426" s="205" t="s">
        <v>162</v>
      </c>
      <c r="E426" s="280">
        <v>15.0</v>
      </c>
      <c r="F426" s="280">
        <v>2.0</v>
      </c>
      <c r="G426" s="280">
        <v>0.0</v>
      </c>
      <c r="H426" s="280">
        <v>8.0</v>
      </c>
      <c r="I426" s="280">
        <v>7.0</v>
      </c>
      <c r="J426" s="280">
        <v>0.0</v>
      </c>
      <c r="K426" s="280">
        <v>0.0</v>
      </c>
      <c r="L426" s="280">
        <v>673.0</v>
      </c>
      <c r="M426" s="205"/>
    </row>
    <row r="427" ht="15.75" customHeight="1">
      <c r="A427" s="205" t="s">
        <v>749</v>
      </c>
      <c r="B427" s="205" t="s">
        <v>5385</v>
      </c>
      <c r="C427" s="205" t="s">
        <v>5801</v>
      </c>
      <c r="D427" s="205" t="s">
        <v>162</v>
      </c>
      <c r="E427" s="280">
        <v>15.0</v>
      </c>
      <c r="F427" s="280">
        <v>1.0</v>
      </c>
      <c r="G427" s="280">
        <v>0.0</v>
      </c>
      <c r="H427" s="280">
        <v>9.0</v>
      </c>
      <c r="I427" s="280">
        <v>3.0</v>
      </c>
      <c r="J427" s="280">
        <v>1.0</v>
      </c>
      <c r="K427" s="280">
        <v>0.0</v>
      </c>
      <c r="L427" s="280">
        <v>667.0</v>
      </c>
      <c r="M427" s="205"/>
    </row>
    <row r="428" ht="15.75" customHeight="1">
      <c r="A428" s="205" t="s">
        <v>749</v>
      </c>
      <c r="B428" s="205" t="s">
        <v>5386</v>
      </c>
      <c r="C428" s="205" t="s">
        <v>5801</v>
      </c>
      <c r="D428" s="205" t="s">
        <v>162</v>
      </c>
      <c r="E428" s="280">
        <v>31.0</v>
      </c>
      <c r="F428" s="280">
        <v>3.0</v>
      </c>
      <c r="G428" s="280">
        <v>2.0</v>
      </c>
      <c r="H428" s="280">
        <v>4.0</v>
      </c>
      <c r="I428" s="280">
        <v>9.0</v>
      </c>
      <c r="J428" s="280">
        <v>7.0</v>
      </c>
      <c r="K428" s="280">
        <v>0.0</v>
      </c>
      <c r="L428" s="280">
        <v>2297.0</v>
      </c>
      <c r="M428" s="205"/>
    </row>
    <row r="429" ht="15.75" customHeight="1">
      <c r="A429" s="205" t="s">
        <v>749</v>
      </c>
      <c r="B429" s="205" t="s">
        <v>5387</v>
      </c>
      <c r="C429" s="205" t="s">
        <v>5801</v>
      </c>
      <c r="D429" s="205" t="s">
        <v>162</v>
      </c>
      <c r="E429" s="280">
        <v>29.0</v>
      </c>
      <c r="F429" s="280">
        <v>2.0</v>
      </c>
      <c r="G429" s="280">
        <v>0.0</v>
      </c>
      <c r="H429" s="280">
        <v>4.0</v>
      </c>
      <c r="I429" s="280">
        <v>9.0</v>
      </c>
      <c r="J429" s="280">
        <v>4.0</v>
      </c>
      <c r="K429" s="280">
        <v>0.0</v>
      </c>
      <c r="L429" s="280">
        <v>2146.0</v>
      </c>
      <c r="M429" s="205"/>
    </row>
    <row r="430" ht="15.75" customHeight="1">
      <c r="A430" s="205" t="s">
        <v>749</v>
      </c>
      <c r="B430" s="205" t="s">
        <v>5388</v>
      </c>
      <c r="C430" s="205" t="s">
        <v>5801</v>
      </c>
      <c r="D430" s="205" t="s">
        <v>143</v>
      </c>
      <c r="E430" s="280">
        <v>29.0</v>
      </c>
      <c r="F430" s="280">
        <v>0.0</v>
      </c>
      <c r="G430" s="280">
        <v>0.0</v>
      </c>
      <c r="H430" s="280">
        <v>1.0</v>
      </c>
      <c r="I430" s="280">
        <v>9.0</v>
      </c>
      <c r="J430" s="280">
        <v>2.0</v>
      </c>
      <c r="K430" s="280">
        <v>0.0</v>
      </c>
      <c r="L430" s="280">
        <v>2250.0</v>
      </c>
      <c r="M430" s="205"/>
    </row>
    <row r="431" ht="15.75" customHeight="1">
      <c r="A431" s="205" t="s">
        <v>749</v>
      </c>
      <c r="B431" s="205" t="s">
        <v>5391</v>
      </c>
      <c r="C431" s="205" t="s">
        <v>5801</v>
      </c>
      <c r="D431" s="205" t="s">
        <v>143</v>
      </c>
      <c r="E431" s="280">
        <v>32.0</v>
      </c>
      <c r="F431" s="280">
        <v>2.0</v>
      </c>
      <c r="G431" s="280">
        <v>4.0</v>
      </c>
      <c r="H431" s="280">
        <v>2.0</v>
      </c>
      <c r="I431" s="280">
        <v>12.0</v>
      </c>
      <c r="J431" s="280">
        <v>3.0</v>
      </c>
      <c r="K431" s="280">
        <v>0.0</v>
      </c>
      <c r="L431" s="280">
        <v>2427.0</v>
      </c>
      <c r="M431" s="205"/>
    </row>
    <row r="432" ht="15.75" customHeight="1">
      <c r="A432" s="205" t="s">
        <v>749</v>
      </c>
      <c r="B432" s="205" t="s">
        <v>5392</v>
      </c>
      <c r="C432" s="205" t="s">
        <v>5801</v>
      </c>
      <c r="D432" s="205" t="s">
        <v>143</v>
      </c>
      <c r="E432" s="280">
        <v>35.0</v>
      </c>
      <c r="F432" s="280">
        <v>5.0</v>
      </c>
      <c r="G432" s="280">
        <v>2.0</v>
      </c>
      <c r="H432" s="280">
        <v>0.0</v>
      </c>
      <c r="I432" s="280">
        <v>6.0</v>
      </c>
      <c r="J432" s="280">
        <v>3.0</v>
      </c>
      <c r="K432" s="280">
        <v>0.0</v>
      </c>
      <c r="L432" s="280">
        <v>2962.0</v>
      </c>
      <c r="M432" s="205"/>
    </row>
    <row r="433" ht="15.75" customHeight="1">
      <c r="A433" s="205" t="s">
        <v>749</v>
      </c>
      <c r="B433" s="205" t="s">
        <v>5389</v>
      </c>
      <c r="C433" s="205" t="s">
        <v>5801</v>
      </c>
      <c r="D433" s="205" t="s">
        <v>143</v>
      </c>
      <c r="E433" s="280">
        <v>16.0</v>
      </c>
      <c r="F433" s="280">
        <v>1.0</v>
      </c>
      <c r="G433" s="280">
        <v>4.0</v>
      </c>
      <c r="H433" s="280">
        <v>1.0</v>
      </c>
      <c r="I433" s="280">
        <v>4.0</v>
      </c>
      <c r="J433" s="280">
        <v>1.0</v>
      </c>
      <c r="K433" s="280">
        <v>0.0</v>
      </c>
      <c r="L433" s="280">
        <v>1258.0</v>
      </c>
      <c r="M433" s="205"/>
    </row>
    <row r="434" ht="15.75" customHeight="1">
      <c r="A434" s="205" t="s">
        <v>749</v>
      </c>
      <c r="B434" s="205" t="s">
        <v>5390</v>
      </c>
      <c r="C434" s="205" t="s">
        <v>5801</v>
      </c>
      <c r="D434" s="205" t="s">
        <v>5824</v>
      </c>
      <c r="E434" s="280">
        <v>17.0</v>
      </c>
      <c r="F434" s="280">
        <v>1.0</v>
      </c>
      <c r="G434" s="280">
        <v>2.0</v>
      </c>
      <c r="H434" s="280">
        <v>0.0</v>
      </c>
      <c r="I434" s="280">
        <v>4.0</v>
      </c>
      <c r="J434" s="280">
        <v>4.0</v>
      </c>
      <c r="K434" s="280">
        <v>0.0</v>
      </c>
      <c r="L434" s="280">
        <v>1397.0</v>
      </c>
      <c r="M434" s="205"/>
    </row>
    <row r="435" ht="15.75" customHeight="1">
      <c r="A435" s="205" t="s">
        <v>678</v>
      </c>
      <c r="B435" s="205" t="s">
        <v>5383</v>
      </c>
      <c r="C435" s="205" t="s">
        <v>5801</v>
      </c>
      <c r="D435" s="205" t="s">
        <v>95</v>
      </c>
      <c r="E435" s="280">
        <v>2.0</v>
      </c>
      <c r="F435" s="280">
        <v>0.0</v>
      </c>
      <c r="G435" s="280">
        <v>0.0</v>
      </c>
      <c r="H435" s="280">
        <v>1.0</v>
      </c>
      <c r="I435" s="280">
        <v>0.0</v>
      </c>
      <c r="J435" s="280">
        <v>0.0</v>
      </c>
      <c r="K435" s="280">
        <v>0.0</v>
      </c>
      <c r="L435" s="280">
        <v>105.0</v>
      </c>
      <c r="M435" s="205"/>
    </row>
    <row r="436" ht="15.75" customHeight="1">
      <c r="A436" s="205" t="s">
        <v>678</v>
      </c>
      <c r="B436" s="205" t="s">
        <v>5384</v>
      </c>
      <c r="C436" s="205" t="s">
        <v>5801</v>
      </c>
      <c r="D436" s="205" t="s">
        <v>95</v>
      </c>
      <c r="E436" s="280">
        <v>25.0</v>
      </c>
      <c r="F436" s="280">
        <v>1.0</v>
      </c>
      <c r="G436" s="280">
        <v>0.0</v>
      </c>
      <c r="H436" s="280">
        <v>8.0</v>
      </c>
      <c r="I436" s="280">
        <v>1.0</v>
      </c>
      <c r="J436" s="280">
        <v>0.0</v>
      </c>
      <c r="K436" s="280">
        <v>0.0</v>
      </c>
      <c r="L436" s="280">
        <v>1579.0</v>
      </c>
      <c r="M436" s="205"/>
    </row>
    <row r="437" ht="15.75" customHeight="1">
      <c r="A437" s="205" t="s">
        <v>678</v>
      </c>
      <c r="B437" s="205" t="s">
        <v>5385</v>
      </c>
      <c r="C437" s="205" t="s">
        <v>5801</v>
      </c>
      <c r="D437" s="205" t="s">
        <v>95</v>
      </c>
      <c r="E437" s="280">
        <v>27.0</v>
      </c>
      <c r="F437" s="280">
        <v>1.0</v>
      </c>
      <c r="G437" s="280">
        <v>0.0</v>
      </c>
      <c r="H437" s="280">
        <v>5.0</v>
      </c>
      <c r="I437" s="280">
        <v>4.0</v>
      </c>
      <c r="J437" s="280">
        <v>4.0</v>
      </c>
      <c r="K437" s="280">
        <v>0.0</v>
      </c>
      <c r="L437" s="280">
        <v>1943.0</v>
      </c>
      <c r="M437" s="205"/>
    </row>
    <row r="438" ht="15.75" customHeight="1">
      <c r="A438" s="205" t="s">
        <v>678</v>
      </c>
      <c r="B438" s="205" t="s">
        <v>5386</v>
      </c>
      <c r="C438" s="205" t="s">
        <v>5801</v>
      </c>
      <c r="D438" s="205" t="s">
        <v>95</v>
      </c>
      <c r="E438" s="280">
        <v>30.0</v>
      </c>
      <c r="F438" s="280">
        <v>0.0</v>
      </c>
      <c r="G438" s="280">
        <v>0.0</v>
      </c>
      <c r="H438" s="280">
        <v>2.0</v>
      </c>
      <c r="I438" s="280">
        <v>5.0</v>
      </c>
      <c r="J438" s="280">
        <v>3.0</v>
      </c>
      <c r="K438" s="280">
        <v>0.0</v>
      </c>
      <c r="L438" s="280">
        <v>2412.0</v>
      </c>
      <c r="M438" s="205"/>
    </row>
    <row r="439" ht="15.75" customHeight="1">
      <c r="A439" s="205" t="s">
        <v>678</v>
      </c>
      <c r="B439" s="205" t="s">
        <v>5387</v>
      </c>
      <c r="C439" s="205" t="s">
        <v>5801</v>
      </c>
      <c r="D439" s="205" t="s">
        <v>95</v>
      </c>
      <c r="E439" s="280">
        <v>32.0</v>
      </c>
      <c r="F439" s="280">
        <v>1.0</v>
      </c>
      <c r="G439" s="280">
        <v>0.0</v>
      </c>
      <c r="H439" s="280">
        <v>2.0</v>
      </c>
      <c r="I439" s="280">
        <v>0.0</v>
      </c>
      <c r="J439" s="280">
        <v>2.0</v>
      </c>
      <c r="K439" s="280">
        <v>0.0</v>
      </c>
      <c r="L439" s="280">
        <v>2732.0</v>
      </c>
      <c r="M439" s="205"/>
    </row>
    <row r="440" ht="15.75" customHeight="1">
      <c r="A440" s="205" t="s">
        <v>678</v>
      </c>
      <c r="B440" s="205" t="s">
        <v>5388</v>
      </c>
      <c r="C440" s="205" t="s">
        <v>5801</v>
      </c>
      <c r="D440" s="205" t="s">
        <v>95</v>
      </c>
      <c r="E440" s="280">
        <v>34.0</v>
      </c>
      <c r="F440" s="280">
        <v>4.0</v>
      </c>
      <c r="G440" s="280">
        <v>3.0</v>
      </c>
      <c r="H440" s="280">
        <v>2.0</v>
      </c>
      <c r="I440" s="280">
        <v>2.0</v>
      </c>
      <c r="J440" s="280">
        <v>5.0</v>
      </c>
      <c r="K440" s="280">
        <v>0.0</v>
      </c>
      <c r="L440" s="280">
        <v>2828.0</v>
      </c>
      <c r="M440" s="205"/>
    </row>
    <row r="441" ht="15.75" customHeight="1">
      <c r="A441" s="205" t="s">
        <v>678</v>
      </c>
      <c r="B441" s="205" t="s">
        <v>5391</v>
      </c>
      <c r="C441" s="205" t="s">
        <v>5801</v>
      </c>
      <c r="D441" s="205" t="s">
        <v>95</v>
      </c>
      <c r="E441" s="280">
        <v>28.0</v>
      </c>
      <c r="F441" s="280">
        <v>2.0</v>
      </c>
      <c r="G441" s="280">
        <v>0.0</v>
      </c>
      <c r="H441" s="280">
        <v>0.0</v>
      </c>
      <c r="I441" s="280">
        <v>0.0</v>
      </c>
      <c r="J441" s="280">
        <v>2.0</v>
      </c>
      <c r="K441" s="280">
        <v>0.0</v>
      </c>
      <c r="L441" s="280">
        <v>2520.0</v>
      </c>
      <c r="M441" s="205"/>
    </row>
    <row r="442" ht="15.75" customHeight="1">
      <c r="A442" s="205" t="s">
        <v>678</v>
      </c>
      <c r="B442" s="205" t="s">
        <v>5392</v>
      </c>
      <c r="C442" s="205" t="s">
        <v>5801</v>
      </c>
      <c r="D442" s="205" t="s">
        <v>113</v>
      </c>
      <c r="E442" s="280">
        <v>36.0</v>
      </c>
      <c r="F442" s="280">
        <v>6.0</v>
      </c>
      <c r="G442" s="280">
        <v>1.0</v>
      </c>
      <c r="H442" s="280">
        <v>0.0</v>
      </c>
      <c r="I442" s="280">
        <v>7.0</v>
      </c>
      <c r="J442" s="280">
        <v>3.0</v>
      </c>
      <c r="K442" s="280">
        <v>0.0</v>
      </c>
      <c r="L442" s="280">
        <v>3042.0</v>
      </c>
      <c r="M442" s="205"/>
    </row>
    <row r="443" ht="15.75" customHeight="1">
      <c r="A443" s="205" t="s">
        <v>678</v>
      </c>
      <c r="B443" s="205" t="s">
        <v>5389</v>
      </c>
      <c r="C443" s="205" t="s">
        <v>5801</v>
      </c>
      <c r="D443" s="205" t="s">
        <v>113</v>
      </c>
      <c r="E443" s="280">
        <v>27.0</v>
      </c>
      <c r="F443" s="280">
        <v>2.0</v>
      </c>
      <c r="G443" s="280">
        <v>2.0</v>
      </c>
      <c r="H443" s="280">
        <v>0.0</v>
      </c>
      <c r="I443" s="280">
        <v>5.0</v>
      </c>
      <c r="J443" s="280">
        <v>3.0</v>
      </c>
      <c r="K443" s="280">
        <v>0.0</v>
      </c>
      <c r="L443" s="280">
        <v>2272.0</v>
      </c>
      <c r="M443" s="205"/>
    </row>
    <row r="444" ht="15.75" customHeight="1">
      <c r="A444" s="205" t="s">
        <v>678</v>
      </c>
      <c r="B444" s="205" t="s">
        <v>5390</v>
      </c>
      <c r="C444" s="205" t="s">
        <v>5801</v>
      </c>
      <c r="D444" s="205" t="s">
        <v>113</v>
      </c>
      <c r="E444" s="280">
        <v>2.0</v>
      </c>
      <c r="F444" s="280">
        <v>0.0</v>
      </c>
      <c r="G444" s="280">
        <v>0.0</v>
      </c>
      <c r="H444" s="280">
        <v>0.0</v>
      </c>
      <c r="I444" s="280">
        <v>0.0</v>
      </c>
      <c r="J444" s="280">
        <v>0.0</v>
      </c>
      <c r="K444" s="280">
        <v>0.0</v>
      </c>
      <c r="L444" s="280">
        <v>180.0</v>
      </c>
      <c r="M444" s="205"/>
    </row>
    <row r="445" ht="15.75" customHeight="1">
      <c r="A445" s="205" t="s">
        <v>730</v>
      </c>
      <c r="B445" s="205" t="s">
        <v>5383</v>
      </c>
      <c r="C445" s="205" t="s">
        <v>5801</v>
      </c>
      <c r="D445" s="205" t="s">
        <v>238</v>
      </c>
      <c r="E445" s="280">
        <v>6.0</v>
      </c>
      <c r="F445" s="280">
        <v>1.0</v>
      </c>
      <c r="G445" s="280">
        <v>0.0</v>
      </c>
      <c r="H445" s="280">
        <v>0.0</v>
      </c>
      <c r="I445" s="280">
        <v>0.0</v>
      </c>
      <c r="J445" s="280">
        <v>4.0</v>
      </c>
      <c r="K445" s="280">
        <v>0.0</v>
      </c>
      <c r="L445" s="280">
        <v>540.0</v>
      </c>
      <c r="M445" s="205"/>
    </row>
    <row r="446" ht="15.75" customHeight="1">
      <c r="A446" s="205" t="s">
        <v>730</v>
      </c>
      <c r="B446" s="205" t="s">
        <v>5384</v>
      </c>
      <c r="C446" s="205" t="s">
        <v>5801</v>
      </c>
      <c r="D446" s="205" t="s">
        <v>238</v>
      </c>
      <c r="E446" s="280">
        <v>29.0</v>
      </c>
      <c r="F446" s="280">
        <v>0.0</v>
      </c>
      <c r="G446" s="280">
        <v>1.0</v>
      </c>
      <c r="H446" s="280">
        <v>3.0</v>
      </c>
      <c r="I446" s="280">
        <v>3.0</v>
      </c>
      <c r="J446" s="280">
        <v>6.0</v>
      </c>
      <c r="K446" s="280">
        <v>0.0</v>
      </c>
      <c r="L446" s="280">
        <v>2380.0</v>
      </c>
      <c r="M446" s="205"/>
    </row>
    <row r="447" ht="15.75" customHeight="1">
      <c r="A447" s="205" t="s">
        <v>730</v>
      </c>
      <c r="B447" s="205" t="s">
        <v>5385</v>
      </c>
      <c r="C447" s="205" t="s">
        <v>5801</v>
      </c>
      <c r="D447" s="205" t="s">
        <v>259</v>
      </c>
      <c r="E447" s="280">
        <v>14.0</v>
      </c>
      <c r="F447" s="280">
        <v>0.0</v>
      </c>
      <c r="G447" s="280">
        <v>0.0</v>
      </c>
      <c r="H447" s="280">
        <v>2.0</v>
      </c>
      <c r="I447" s="280">
        <v>2.0</v>
      </c>
      <c r="J447" s="280">
        <v>3.0</v>
      </c>
      <c r="K447" s="280">
        <v>0.0</v>
      </c>
      <c r="L447" s="280">
        <v>1024.0</v>
      </c>
      <c r="M447" s="205"/>
    </row>
    <row r="448" ht="15.75" customHeight="1">
      <c r="A448" s="205" t="s">
        <v>730</v>
      </c>
      <c r="B448" s="205" t="s">
        <v>5386</v>
      </c>
      <c r="C448" s="205" t="s">
        <v>5801</v>
      </c>
      <c r="D448" s="205" t="s">
        <v>103</v>
      </c>
      <c r="E448" s="280">
        <v>0.0</v>
      </c>
      <c r="F448" s="280">
        <v>0.0</v>
      </c>
      <c r="G448" s="280">
        <v>0.0</v>
      </c>
      <c r="H448" s="280">
        <v>0.0</v>
      </c>
      <c r="I448" s="280">
        <v>0.0</v>
      </c>
      <c r="J448" s="280">
        <v>0.0</v>
      </c>
      <c r="K448" s="280">
        <v>0.0</v>
      </c>
      <c r="L448" s="280">
        <v>0.0</v>
      </c>
      <c r="M448" s="205"/>
    </row>
    <row r="449" ht="15.75" customHeight="1">
      <c r="A449" s="205" t="s">
        <v>147</v>
      </c>
      <c r="B449" s="205" t="s">
        <v>5383</v>
      </c>
      <c r="C449" s="205" t="s">
        <v>5801</v>
      </c>
      <c r="D449" s="205" t="s">
        <v>103</v>
      </c>
      <c r="E449" s="280">
        <v>4.0</v>
      </c>
      <c r="F449" s="280">
        <v>0.0</v>
      </c>
      <c r="G449" s="205"/>
      <c r="H449" s="280">
        <v>0.0</v>
      </c>
      <c r="I449" s="280">
        <v>0.0</v>
      </c>
      <c r="J449" s="280">
        <v>0.0</v>
      </c>
      <c r="K449" s="280">
        <v>0.0</v>
      </c>
      <c r="L449" s="280">
        <v>360.0</v>
      </c>
      <c r="M449" s="205"/>
    </row>
    <row r="450" ht="15.75" customHeight="1">
      <c r="A450" s="205" t="s">
        <v>147</v>
      </c>
      <c r="B450" s="205" t="s">
        <v>5384</v>
      </c>
      <c r="C450" s="205" t="s">
        <v>5801</v>
      </c>
      <c r="D450" s="205" t="s">
        <v>256</v>
      </c>
      <c r="E450" s="280">
        <v>33.0</v>
      </c>
      <c r="F450" s="280">
        <v>0.0</v>
      </c>
      <c r="G450" s="205"/>
      <c r="H450" s="280">
        <v>0.0</v>
      </c>
      <c r="I450" s="280">
        <v>2.0</v>
      </c>
      <c r="J450" s="280">
        <v>0.0</v>
      </c>
      <c r="K450" s="280">
        <v>0.0</v>
      </c>
      <c r="L450" s="280">
        <v>2874.0</v>
      </c>
      <c r="M450" s="205"/>
    </row>
    <row r="451" ht="15.75" customHeight="1">
      <c r="A451" s="205" t="s">
        <v>147</v>
      </c>
      <c r="B451" s="205" t="s">
        <v>5385</v>
      </c>
      <c r="C451" s="205" t="s">
        <v>5801</v>
      </c>
      <c r="D451" s="205" t="s">
        <v>256</v>
      </c>
      <c r="E451" s="280">
        <v>37.0</v>
      </c>
      <c r="F451" s="280">
        <v>0.0</v>
      </c>
      <c r="G451" s="205"/>
      <c r="H451" s="280">
        <v>0.0</v>
      </c>
      <c r="I451" s="280">
        <v>0.0</v>
      </c>
      <c r="J451" s="280">
        <v>0.0</v>
      </c>
      <c r="K451" s="280">
        <v>0.0</v>
      </c>
      <c r="L451" s="280">
        <v>3330.0</v>
      </c>
      <c r="M451" s="205"/>
    </row>
    <row r="452" ht="15.75" customHeight="1">
      <c r="A452" s="205" t="s">
        <v>147</v>
      </c>
      <c r="B452" s="205" t="s">
        <v>5386</v>
      </c>
      <c r="C452" s="205" t="s">
        <v>5816</v>
      </c>
      <c r="D452" s="205" t="s">
        <v>5878</v>
      </c>
      <c r="E452" s="280">
        <v>37.0</v>
      </c>
      <c r="F452" s="280">
        <v>0.0</v>
      </c>
      <c r="G452" s="205"/>
      <c r="H452" s="280">
        <v>0.0</v>
      </c>
      <c r="I452" s="280">
        <v>0.0</v>
      </c>
      <c r="J452" s="280">
        <v>0.0</v>
      </c>
      <c r="K452" s="280">
        <v>0.0</v>
      </c>
      <c r="L452" s="280">
        <v>3330.0</v>
      </c>
      <c r="M452" s="205"/>
    </row>
    <row r="453" ht="15.75" customHeight="1">
      <c r="A453" s="205" t="s">
        <v>147</v>
      </c>
      <c r="B453" s="205" t="s">
        <v>5387</v>
      </c>
      <c r="C453" s="205" t="s">
        <v>5816</v>
      </c>
      <c r="D453" s="205" t="s">
        <v>5878</v>
      </c>
      <c r="E453" s="280">
        <v>27.0</v>
      </c>
      <c r="F453" s="280">
        <v>0.0</v>
      </c>
      <c r="G453" s="205"/>
      <c r="H453" s="280">
        <v>0.0</v>
      </c>
      <c r="I453" s="280">
        <v>0.0</v>
      </c>
      <c r="J453" s="280">
        <v>0.0</v>
      </c>
      <c r="K453" s="280">
        <v>0.0</v>
      </c>
      <c r="L453" s="280">
        <v>2430.0</v>
      </c>
      <c r="M453" s="205"/>
    </row>
    <row r="454" ht="15.75" customHeight="1">
      <c r="A454" s="205" t="s">
        <v>147</v>
      </c>
      <c r="B454" s="205" t="s">
        <v>5388</v>
      </c>
      <c r="C454" s="205" t="s">
        <v>5816</v>
      </c>
      <c r="D454" s="205" t="s">
        <v>5885</v>
      </c>
      <c r="E454" s="280">
        <v>33.0</v>
      </c>
      <c r="F454" s="280">
        <v>0.0</v>
      </c>
      <c r="G454" s="205"/>
      <c r="H454" s="280">
        <v>0.0</v>
      </c>
      <c r="I454" s="280">
        <v>1.0</v>
      </c>
      <c r="J454" s="280">
        <v>2.0</v>
      </c>
      <c r="K454" s="280">
        <v>0.0</v>
      </c>
      <c r="L454" s="280">
        <v>2940.0</v>
      </c>
      <c r="M454" s="205"/>
    </row>
    <row r="455" ht="15.75" customHeight="1">
      <c r="A455" s="205" t="s">
        <v>91</v>
      </c>
      <c r="B455" s="205" t="s">
        <v>5383</v>
      </c>
      <c r="C455" s="205" t="s">
        <v>5801</v>
      </c>
      <c r="D455" s="205" t="s">
        <v>90</v>
      </c>
      <c r="E455" s="280">
        <v>6.0</v>
      </c>
      <c r="F455" s="280">
        <v>2.0</v>
      </c>
      <c r="G455" s="280">
        <v>0.0</v>
      </c>
      <c r="H455" s="280">
        <v>0.0</v>
      </c>
      <c r="I455" s="280">
        <v>0.0</v>
      </c>
      <c r="J455" s="280">
        <v>0.0</v>
      </c>
      <c r="K455" s="280">
        <v>0.0</v>
      </c>
      <c r="L455" s="280">
        <v>540.0</v>
      </c>
      <c r="M455" s="205"/>
    </row>
    <row r="456" ht="15.75" customHeight="1">
      <c r="A456" s="205" t="s">
        <v>91</v>
      </c>
      <c r="B456" s="205" t="s">
        <v>5384</v>
      </c>
      <c r="C456" s="205" t="s">
        <v>5801</v>
      </c>
      <c r="D456" s="205" t="s">
        <v>90</v>
      </c>
      <c r="E456" s="280">
        <v>36.0</v>
      </c>
      <c r="F456" s="280">
        <v>1.0</v>
      </c>
      <c r="G456" s="280">
        <v>6.0</v>
      </c>
      <c r="H456" s="280">
        <v>0.0</v>
      </c>
      <c r="I456" s="280">
        <v>1.0</v>
      </c>
      <c r="J456" s="280">
        <v>6.0</v>
      </c>
      <c r="K456" s="280">
        <v>0.0</v>
      </c>
      <c r="L456" s="280">
        <v>3235.0</v>
      </c>
      <c r="M456" s="205"/>
    </row>
    <row r="457" ht="15.75" customHeight="1">
      <c r="A457" s="205" t="s">
        <v>91</v>
      </c>
      <c r="B457" s="205" t="s">
        <v>5385</v>
      </c>
      <c r="C457" s="205" t="s">
        <v>5801</v>
      </c>
      <c r="D457" s="205" t="s">
        <v>90</v>
      </c>
      <c r="E457" s="280">
        <v>37.0</v>
      </c>
      <c r="F457" s="280">
        <v>3.0</v>
      </c>
      <c r="G457" s="280">
        <v>4.0</v>
      </c>
      <c r="H457" s="280">
        <v>1.0</v>
      </c>
      <c r="I457" s="280">
        <v>1.0</v>
      </c>
      <c r="J457" s="280">
        <v>2.0</v>
      </c>
      <c r="K457" s="280">
        <v>0.0</v>
      </c>
      <c r="L457" s="280">
        <v>3257.0</v>
      </c>
      <c r="M457" s="205"/>
    </row>
    <row r="458" ht="15.75" customHeight="1">
      <c r="A458" s="205" t="s">
        <v>91</v>
      </c>
      <c r="B458" s="205" t="s">
        <v>5386</v>
      </c>
      <c r="C458" s="205" t="s">
        <v>5801</v>
      </c>
      <c r="D458" s="205" t="s">
        <v>90</v>
      </c>
      <c r="E458" s="280">
        <v>33.0</v>
      </c>
      <c r="F458" s="280">
        <v>1.0</v>
      </c>
      <c r="G458" s="282">
        <v>5.0</v>
      </c>
      <c r="H458" s="280">
        <v>0.0</v>
      </c>
      <c r="I458" s="280">
        <v>4.0</v>
      </c>
      <c r="J458" s="280">
        <v>3.0</v>
      </c>
      <c r="K458" s="280">
        <v>0.0</v>
      </c>
      <c r="L458" s="280">
        <v>2873.0</v>
      </c>
      <c r="M458" s="205"/>
    </row>
    <row r="459" ht="15.75" customHeight="1">
      <c r="A459" s="205" t="s">
        <v>91</v>
      </c>
      <c r="B459" s="205" t="s">
        <v>5387</v>
      </c>
      <c r="C459" s="205" t="s">
        <v>5801</v>
      </c>
      <c r="D459" s="205" t="s">
        <v>90</v>
      </c>
      <c r="E459" s="280">
        <v>36.0</v>
      </c>
      <c r="F459" s="280">
        <v>3.0</v>
      </c>
      <c r="G459" s="282">
        <v>7.0</v>
      </c>
      <c r="H459" s="280">
        <v>0.0</v>
      </c>
      <c r="I459" s="280">
        <v>0.0</v>
      </c>
      <c r="J459" s="280">
        <v>11.0</v>
      </c>
      <c r="K459" s="280">
        <v>0.0</v>
      </c>
      <c r="L459" s="280">
        <v>3240.0</v>
      </c>
      <c r="M459" s="205"/>
    </row>
    <row r="460" ht="15.75" customHeight="1">
      <c r="A460" s="205" t="s">
        <v>91</v>
      </c>
      <c r="B460" s="205" t="s">
        <v>5388</v>
      </c>
      <c r="C460" s="205" t="s">
        <v>5801</v>
      </c>
      <c r="D460" s="205" t="s">
        <v>90</v>
      </c>
      <c r="E460" s="280">
        <v>33.0</v>
      </c>
      <c r="F460" s="280">
        <v>3.0</v>
      </c>
      <c r="G460" s="282">
        <v>4.0</v>
      </c>
      <c r="H460" s="280">
        <v>0.0</v>
      </c>
      <c r="I460" s="280">
        <v>0.0</v>
      </c>
      <c r="J460" s="280">
        <v>5.0</v>
      </c>
      <c r="K460" s="280">
        <v>0.0</v>
      </c>
      <c r="L460" s="280">
        <v>2970.0</v>
      </c>
      <c r="M460" s="205"/>
    </row>
    <row r="461" ht="15.75" customHeight="1">
      <c r="A461" s="205" t="s">
        <v>91</v>
      </c>
      <c r="B461" s="205" t="s">
        <v>5391</v>
      </c>
      <c r="C461" s="205" t="s">
        <v>5801</v>
      </c>
      <c r="D461" s="205" t="s">
        <v>259</v>
      </c>
      <c r="E461" s="280">
        <v>37.0</v>
      </c>
      <c r="F461" s="280">
        <v>5.0</v>
      </c>
      <c r="G461" s="282">
        <v>3.0</v>
      </c>
      <c r="H461" s="280">
        <v>0.0</v>
      </c>
      <c r="I461" s="280">
        <v>0.0</v>
      </c>
      <c r="J461" s="280">
        <v>8.0</v>
      </c>
      <c r="K461" s="280">
        <v>0.0</v>
      </c>
      <c r="L461" s="280">
        <v>3330.0</v>
      </c>
      <c r="M461" s="205"/>
    </row>
    <row r="462" ht="15.75" customHeight="1">
      <c r="A462" s="205" t="s">
        <v>91</v>
      </c>
      <c r="B462" s="205" t="s">
        <v>5392</v>
      </c>
      <c r="C462" s="205" t="s">
        <v>5816</v>
      </c>
      <c r="D462" s="205" t="s">
        <v>5823</v>
      </c>
      <c r="E462" s="280">
        <v>36.0</v>
      </c>
      <c r="F462" s="280">
        <v>1.0</v>
      </c>
      <c r="G462" s="282">
        <v>7.0</v>
      </c>
      <c r="H462" s="280">
        <v>2.0</v>
      </c>
      <c r="I462" s="280">
        <v>2.0</v>
      </c>
      <c r="J462" s="280">
        <v>4.0</v>
      </c>
      <c r="K462" s="280">
        <v>0.0</v>
      </c>
      <c r="L462" s="280">
        <v>3078.0</v>
      </c>
      <c r="M462" s="205"/>
    </row>
    <row r="463" ht="15.75" customHeight="1">
      <c r="A463" s="205" t="s">
        <v>117</v>
      </c>
      <c r="B463" s="205" t="s">
        <v>5383</v>
      </c>
      <c r="C463" s="205" t="s">
        <v>5801</v>
      </c>
      <c r="D463" s="205" t="s">
        <v>95</v>
      </c>
      <c r="E463" s="280">
        <v>6.0</v>
      </c>
      <c r="F463" s="280">
        <v>1.0</v>
      </c>
      <c r="G463" s="282">
        <v>1.0</v>
      </c>
      <c r="H463" s="280">
        <v>0.0</v>
      </c>
      <c r="I463" s="280">
        <v>3.0</v>
      </c>
      <c r="J463" s="280">
        <v>1.0</v>
      </c>
      <c r="K463" s="280">
        <v>0.0</v>
      </c>
      <c r="L463" s="280">
        <v>482.0</v>
      </c>
      <c r="M463" s="205"/>
    </row>
    <row r="464" ht="15.75" customHeight="1">
      <c r="A464" s="205" t="s">
        <v>117</v>
      </c>
      <c r="B464" s="205" t="s">
        <v>5384</v>
      </c>
      <c r="C464" s="205" t="s">
        <v>5801</v>
      </c>
      <c r="D464" s="205" t="s">
        <v>95</v>
      </c>
      <c r="E464" s="280">
        <v>30.0</v>
      </c>
      <c r="F464" s="280">
        <v>5.0</v>
      </c>
      <c r="G464" s="280">
        <v>6.0</v>
      </c>
      <c r="H464" s="280">
        <v>1.0</v>
      </c>
      <c r="I464" s="280">
        <v>28.0</v>
      </c>
      <c r="J464" s="280">
        <v>0.0</v>
      </c>
      <c r="K464" s="280">
        <v>0.0</v>
      </c>
      <c r="L464" s="280">
        <v>2104.0</v>
      </c>
      <c r="M464" s="205"/>
    </row>
    <row r="465" ht="15.75" customHeight="1">
      <c r="A465" s="205" t="s">
        <v>117</v>
      </c>
      <c r="B465" s="205" t="s">
        <v>5385</v>
      </c>
      <c r="C465" s="205" t="s">
        <v>5801</v>
      </c>
      <c r="D465" s="205" t="s">
        <v>95</v>
      </c>
      <c r="E465" s="280">
        <v>33.0</v>
      </c>
      <c r="F465" s="280">
        <v>4.0</v>
      </c>
      <c r="G465" s="280">
        <v>5.0</v>
      </c>
      <c r="H465" s="280">
        <v>7.0</v>
      </c>
      <c r="I465" s="280">
        <v>23.0</v>
      </c>
      <c r="J465" s="280">
        <v>0.0</v>
      </c>
      <c r="K465" s="280">
        <v>0.0</v>
      </c>
      <c r="L465" s="280">
        <v>2085.0</v>
      </c>
      <c r="M465" s="205"/>
    </row>
    <row r="466" ht="15.75" customHeight="1">
      <c r="A466" s="205" t="s">
        <v>117</v>
      </c>
      <c r="B466" s="205" t="s">
        <v>5386</v>
      </c>
      <c r="C466" s="205" t="s">
        <v>5801</v>
      </c>
      <c r="D466" s="205" t="s">
        <v>95</v>
      </c>
      <c r="E466" s="280">
        <v>32.0</v>
      </c>
      <c r="F466" s="280">
        <v>2.0</v>
      </c>
      <c r="G466" s="280">
        <v>4.0</v>
      </c>
      <c r="H466" s="280">
        <v>19.0</v>
      </c>
      <c r="I466" s="280">
        <v>7.0</v>
      </c>
      <c r="J466" s="280">
        <v>1.0</v>
      </c>
      <c r="K466" s="280">
        <v>0.0</v>
      </c>
      <c r="L466" s="280">
        <v>1422.0</v>
      </c>
      <c r="M466" s="205"/>
    </row>
    <row r="467" ht="15.75" customHeight="1">
      <c r="A467" s="205" t="s">
        <v>117</v>
      </c>
      <c r="B467" s="205" t="s">
        <v>5387</v>
      </c>
      <c r="C467" s="205" t="s">
        <v>5801</v>
      </c>
      <c r="D467" s="205" t="s">
        <v>244</v>
      </c>
      <c r="E467" s="280">
        <v>35.0</v>
      </c>
      <c r="F467" s="280">
        <v>5.0</v>
      </c>
      <c r="G467" s="280">
        <v>5.0</v>
      </c>
      <c r="H467" s="280">
        <v>6.0</v>
      </c>
      <c r="I467" s="280">
        <v>8.0</v>
      </c>
      <c r="J467" s="280">
        <v>6.0</v>
      </c>
      <c r="K467" s="280">
        <v>0.0</v>
      </c>
      <c r="L467" s="280">
        <v>2615.0</v>
      </c>
      <c r="M467" s="205"/>
    </row>
    <row r="468" ht="15.75" customHeight="1">
      <c r="A468" s="205" t="s">
        <v>117</v>
      </c>
      <c r="B468" s="205" t="s">
        <v>5388</v>
      </c>
      <c r="C468" s="205" t="s">
        <v>5800</v>
      </c>
      <c r="D468" s="205" t="s">
        <v>244</v>
      </c>
      <c r="E468" s="280">
        <v>16.0</v>
      </c>
      <c r="F468" s="280">
        <v>0.0</v>
      </c>
      <c r="G468" s="280">
        <v>3.0</v>
      </c>
      <c r="H468" s="280">
        <v>11.0</v>
      </c>
      <c r="I468" s="280">
        <v>3.0</v>
      </c>
      <c r="J468" s="280">
        <v>1.0</v>
      </c>
      <c r="K468" s="280">
        <v>0.0</v>
      </c>
      <c r="L468" s="280">
        <v>539.0</v>
      </c>
      <c r="M468" s="205"/>
    </row>
    <row r="469" ht="15.75" customHeight="1">
      <c r="A469" s="205" t="s">
        <v>117</v>
      </c>
      <c r="B469" s="205" t="s">
        <v>5391</v>
      </c>
      <c r="C469" s="205" t="s">
        <v>5801</v>
      </c>
      <c r="D469" s="205" t="s">
        <v>177</v>
      </c>
      <c r="E469" s="280">
        <v>13.0</v>
      </c>
      <c r="F469" s="280">
        <v>1.0</v>
      </c>
      <c r="G469" s="280">
        <v>0.0</v>
      </c>
      <c r="H469" s="280">
        <v>3.0</v>
      </c>
      <c r="I469" s="280">
        <v>4.0</v>
      </c>
      <c r="J469" s="280">
        <v>4.0</v>
      </c>
      <c r="K469" s="280">
        <v>0.0</v>
      </c>
      <c r="L469" s="280">
        <v>893.0</v>
      </c>
      <c r="M469" s="205"/>
    </row>
    <row r="470" ht="15.75" customHeight="1">
      <c r="A470" s="205" t="s">
        <v>117</v>
      </c>
      <c r="B470" s="205" t="s">
        <v>5392</v>
      </c>
      <c r="C470" s="205" t="s">
        <v>5814</v>
      </c>
      <c r="D470" s="205" t="s">
        <v>5913</v>
      </c>
      <c r="E470" s="280">
        <v>9.0</v>
      </c>
      <c r="F470" s="280">
        <v>0.0</v>
      </c>
      <c r="G470" s="280">
        <v>2.0</v>
      </c>
      <c r="H470" s="280">
        <v>0.0</v>
      </c>
      <c r="I470" s="280">
        <v>4.0</v>
      </c>
      <c r="J470" s="280">
        <v>1.0</v>
      </c>
      <c r="K470" s="280">
        <v>0.0</v>
      </c>
      <c r="L470" s="280">
        <v>675.0</v>
      </c>
      <c r="M470" s="205"/>
    </row>
    <row r="471" ht="15.75" customHeight="1">
      <c r="A471" s="205" t="s">
        <v>117</v>
      </c>
      <c r="B471" s="205" t="s">
        <v>5389</v>
      </c>
      <c r="C471" s="205" t="s">
        <v>5801</v>
      </c>
      <c r="D471" s="205" t="s">
        <v>259</v>
      </c>
      <c r="E471" s="280">
        <v>12.0</v>
      </c>
      <c r="F471" s="280">
        <v>0.0</v>
      </c>
      <c r="G471" s="280">
        <v>1.0</v>
      </c>
      <c r="H471" s="280">
        <v>6.0</v>
      </c>
      <c r="I471" s="280">
        <v>2.0</v>
      </c>
      <c r="J471" s="280">
        <v>2.0</v>
      </c>
      <c r="K471" s="280">
        <v>0.0</v>
      </c>
      <c r="L471" s="280">
        <v>647.0</v>
      </c>
      <c r="M471" s="205"/>
    </row>
    <row r="472" ht="15.75" customHeight="1">
      <c r="A472" s="205" t="s">
        <v>117</v>
      </c>
      <c r="B472" s="205" t="s">
        <v>5390</v>
      </c>
      <c r="C472" s="205" t="s">
        <v>5861</v>
      </c>
      <c r="D472" s="205" t="s">
        <v>95</v>
      </c>
      <c r="E472" s="280">
        <v>15.0</v>
      </c>
      <c r="F472" s="280">
        <v>0.0</v>
      </c>
      <c r="G472" s="280">
        <v>4.0</v>
      </c>
      <c r="H472" s="280">
        <v>1.0</v>
      </c>
      <c r="I472" s="280">
        <v>6.0</v>
      </c>
      <c r="J472" s="280">
        <v>3.0</v>
      </c>
      <c r="K472" s="280">
        <v>0.0</v>
      </c>
      <c r="L472" s="280">
        <v>1168.0</v>
      </c>
      <c r="M472" s="205"/>
    </row>
    <row r="473" ht="15.75" customHeight="1">
      <c r="A473" s="205" t="s">
        <v>587</v>
      </c>
      <c r="B473" s="205" t="s">
        <v>5383</v>
      </c>
      <c r="C473" s="205" t="s">
        <v>5801</v>
      </c>
      <c r="D473" s="205" t="s">
        <v>116</v>
      </c>
      <c r="E473" s="280">
        <v>6.0</v>
      </c>
      <c r="F473" s="280">
        <v>0.0</v>
      </c>
      <c r="G473" s="280">
        <v>0.0</v>
      </c>
      <c r="H473" s="280">
        <v>0.0</v>
      </c>
      <c r="I473" s="280">
        <v>0.0</v>
      </c>
      <c r="J473" s="280">
        <v>1.0</v>
      </c>
      <c r="K473" s="280">
        <v>0.0</v>
      </c>
      <c r="L473" s="280">
        <v>540.0</v>
      </c>
      <c r="M473" s="205"/>
    </row>
    <row r="474" ht="15.75" customHeight="1">
      <c r="A474" s="205" t="s">
        <v>587</v>
      </c>
      <c r="B474" s="205" t="s">
        <v>5384</v>
      </c>
      <c r="C474" s="205" t="s">
        <v>5801</v>
      </c>
      <c r="D474" s="205" t="s">
        <v>116</v>
      </c>
      <c r="E474" s="280">
        <v>37.0</v>
      </c>
      <c r="F474" s="280">
        <v>0.0</v>
      </c>
      <c r="G474" s="280">
        <v>1.0</v>
      </c>
      <c r="H474" s="280">
        <v>5.0</v>
      </c>
      <c r="I474" s="280">
        <v>4.0</v>
      </c>
      <c r="J474" s="280">
        <v>5.0</v>
      </c>
      <c r="K474" s="280">
        <v>0.0</v>
      </c>
      <c r="L474" s="280">
        <v>2831.0</v>
      </c>
      <c r="M474" s="205"/>
    </row>
    <row r="475" ht="15.75" customHeight="1">
      <c r="A475" s="205" t="s">
        <v>587</v>
      </c>
      <c r="B475" s="205" t="s">
        <v>5385</v>
      </c>
      <c r="C475" s="205" t="s">
        <v>5801</v>
      </c>
      <c r="D475" s="205" t="s">
        <v>116</v>
      </c>
      <c r="E475" s="280">
        <v>24.0</v>
      </c>
      <c r="F475" s="280">
        <v>0.0</v>
      </c>
      <c r="G475" s="280">
        <v>1.0</v>
      </c>
      <c r="H475" s="280">
        <v>4.0</v>
      </c>
      <c r="I475" s="280">
        <v>4.0</v>
      </c>
      <c r="J475" s="280">
        <v>3.0</v>
      </c>
      <c r="K475" s="280">
        <v>0.0</v>
      </c>
      <c r="L475" s="280">
        <v>1798.0</v>
      </c>
      <c r="M475" s="205"/>
    </row>
    <row r="476" ht="15.75" customHeight="1">
      <c r="A476" s="205" t="s">
        <v>587</v>
      </c>
      <c r="B476" s="205" t="s">
        <v>5386</v>
      </c>
      <c r="C476" s="205" t="s">
        <v>5801</v>
      </c>
      <c r="D476" s="205" t="s">
        <v>116</v>
      </c>
      <c r="E476" s="280">
        <v>31.0</v>
      </c>
      <c r="F476" s="280">
        <v>1.0</v>
      </c>
      <c r="G476" s="280">
        <v>1.0</v>
      </c>
      <c r="H476" s="280">
        <v>6.0</v>
      </c>
      <c r="I476" s="280">
        <v>6.0</v>
      </c>
      <c r="J476" s="280">
        <v>6.0</v>
      </c>
      <c r="K476" s="280">
        <v>0.0</v>
      </c>
      <c r="L476" s="280">
        <v>2257.0</v>
      </c>
      <c r="M476" s="205"/>
    </row>
    <row r="477" ht="15.75" customHeight="1">
      <c r="A477" s="205" t="s">
        <v>587</v>
      </c>
      <c r="B477" s="205" t="s">
        <v>5387</v>
      </c>
      <c r="C477" s="205" t="s">
        <v>5801</v>
      </c>
      <c r="D477" s="205" t="s">
        <v>116</v>
      </c>
      <c r="E477" s="280">
        <v>33.0</v>
      </c>
      <c r="F477" s="280">
        <v>0.0</v>
      </c>
      <c r="G477" s="280">
        <v>3.0</v>
      </c>
      <c r="H477" s="280">
        <v>5.0</v>
      </c>
      <c r="I477" s="280">
        <v>5.0</v>
      </c>
      <c r="J477" s="280">
        <v>8.0</v>
      </c>
      <c r="K477" s="280">
        <v>0.0</v>
      </c>
      <c r="L477" s="280">
        <v>2628.0</v>
      </c>
      <c r="M477" s="205"/>
    </row>
    <row r="478" ht="15.75" customHeight="1">
      <c r="A478" s="205" t="s">
        <v>587</v>
      </c>
      <c r="B478" s="205" t="s">
        <v>5388</v>
      </c>
      <c r="C478" s="205" t="s">
        <v>5801</v>
      </c>
      <c r="D478" s="205" t="s">
        <v>116</v>
      </c>
      <c r="E478" s="280">
        <v>34.0</v>
      </c>
      <c r="F478" s="280">
        <v>2.0</v>
      </c>
      <c r="G478" s="280">
        <v>1.0</v>
      </c>
      <c r="H478" s="280">
        <v>2.0</v>
      </c>
      <c r="I478" s="280">
        <v>8.0</v>
      </c>
      <c r="J478" s="280">
        <v>5.0</v>
      </c>
      <c r="K478" s="280">
        <v>0.0</v>
      </c>
      <c r="L478" s="280">
        <v>2790.0</v>
      </c>
      <c r="M478" s="205"/>
    </row>
    <row r="479" ht="15.75" customHeight="1">
      <c r="A479" s="205" t="s">
        <v>587</v>
      </c>
      <c r="B479" s="205" t="s">
        <v>5391</v>
      </c>
      <c r="C479" s="205" t="s">
        <v>5801</v>
      </c>
      <c r="D479" s="205" t="s">
        <v>116</v>
      </c>
      <c r="E479" s="280">
        <v>24.0</v>
      </c>
      <c r="F479" s="280">
        <v>1.0</v>
      </c>
      <c r="G479" s="280">
        <v>1.0</v>
      </c>
      <c r="H479" s="280">
        <v>4.0</v>
      </c>
      <c r="I479" s="280">
        <v>2.0</v>
      </c>
      <c r="J479" s="280">
        <v>2.0</v>
      </c>
      <c r="K479" s="280">
        <v>0.0</v>
      </c>
      <c r="L479" s="280">
        <v>1803.0</v>
      </c>
      <c r="M479" s="205"/>
    </row>
    <row r="480" ht="15.75" customHeight="1">
      <c r="A480" s="205" t="s">
        <v>587</v>
      </c>
      <c r="B480" s="205" t="s">
        <v>5392</v>
      </c>
      <c r="C480" s="205" t="s">
        <v>5801</v>
      </c>
      <c r="D480" s="205" t="s">
        <v>5879</v>
      </c>
      <c r="E480" s="280">
        <v>30.0</v>
      </c>
      <c r="F480" s="280">
        <v>0.0</v>
      </c>
      <c r="G480" s="280">
        <v>1.0</v>
      </c>
      <c r="H480" s="280">
        <v>0.0</v>
      </c>
      <c r="I480" s="280">
        <v>0.0</v>
      </c>
      <c r="J480" s="280">
        <v>2.0</v>
      </c>
      <c r="K480" s="280">
        <v>0.0</v>
      </c>
      <c r="L480" s="280">
        <v>2700.0</v>
      </c>
      <c r="M480" s="205"/>
    </row>
    <row r="481" ht="15.75" customHeight="1">
      <c r="A481" s="205" t="s">
        <v>587</v>
      </c>
      <c r="B481" s="205" t="s">
        <v>5389</v>
      </c>
      <c r="C481" s="205" t="s">
        <v>5816</v>
      </c>
      <c r="D481" s="205" t="s">
        <v>116</v>
      </c>
      <c r="E481" s="280">
        <v>35.0</v>
      </c>
      <c r="F481" s="280">
        <v>0.0</v>
      </c>
      <c r="G481" s="280">
        <v>0.0</v>
      </c>
      <c r="H481" s="280">
        <v>0.0</v>
      </c>
      <c r="I481" s="280">
        <v>0.0</v>
      </c>
      <c r="J481" s="280">
        <v>4.0</v>
      </c>
      <c r="K481" s="280">
        <v>1.0</v>
      </c>
      <c r="L481" s="280">
        <v>3124.0</v>
      </c>
      <c r="M481" s="205"/>
    </row>
    <row r="482" ht="15.75" customHeight="1">
      <c r="A482" s="205" t="s">
        <v>587</v>
      </c>
      <c r="B482" s="205" t="s">
        <v>5390</v>
      </c>
      <c r="C482" s="205" t="s">
        <v>5813</v>
      </c>
      <c r="D482" s="205" t="s">
        <v>116</v>
      </c>
      <c r="E482" s="280">
        <v>18.0</v>
      </c>
      <c r="F482" s="280">
        <v>1.0</v>
      </c>
      <c r="G482" s="280">
        <v>0.0</v>
      </c>
      <c r="H482" s="280">
        <v>3.0</v>
      </c>
      <c r="I482" s="280">
        <v>0.0</v>
      </c>
      <c r="J482" s="280">
        <v>4.0</v>
      </c>
      <c r="K482" s="280">
        <v>0.0</v>
      </c>
      <c r="L482" s="280">
        <v>1449.0</v>
      </c>
      <c r="M482" s="205"/>
    </row>
    <row r="483" ht="15.75" customHeight="1">
      <c r="A483" s="205" t="s">
        <v>412</v>
      </c>
      <c r="B483" s="205" t="s">
        <v>5383</v>
      </c>
      <c r="C483" s="205" t="s">
        <v>5801</v>
      </c>
      <c r="D483" s="205" t="s">
        <v>256</v>
      </c>
      <c r="E483" s="280">
        <v>5.0</v>
      </c>
      <c r="F483" s="280">
        <v>2.0</v>
      </c>
      <c r="G483" s="280">
        <v>0.0</v>
      </c>
      <c r="H483" s="280">
        <v>1.0</v>
      </c>
      <c r="I483" s="280">
        <v>2.0</v>
      </c>
      <c r="J483" s="280">
        <v>0.0</v>
      </c>
      <c r="K483" s="280">
        <v>0.0</v>
      </c>
      <c r="L483" s="280">
        <v>353.0</v>
      </c>
      <c r="M483" s="205"/>
    </row>
    <row r="484" ht="15.75" customHeight="1">
      <c r="A484" s="205" t="s">
        <v>412</v>
      </c>
      <c r="B484" s="205" t="s">
        <v>5384</v>
      </c>
      <c r="C484" s="205" t="s">
        <v>5800</v>
      </c>
      <c r="D484" s="205" t="s">
        <v>256</v>
      </c>
      <c r="E484" s="280">
        <v>37.0</v>
      </c>
      <c r="F484" s="280">
        <v>9.0</v>
      </c>
      <c r="G484" s="280">
        <v>3.0</v>
      </c>
      <c r="H484" s="280">
        <v>11.0</v>
      </c>
      <c r="I484" s="280">
        <v>13.0</v>
      </c>
      <c r="J484" s="280">
        <v>4.0</v>
      </c>
      <c r="K484" s="280">
        <v>0.0</v>
      </c>
      <c r="L484" s="280">
        <v>2464.0</v>
      </c>
      <c r="M484" s="205"/>
    </row>
    <row r="485" ht="15.75" customHeight="1">
      <c r="A485" s="205" t="s">
        <v>412</v>
      </c>
      <c r="B485" s="205" t="s">
        <v>5385</v>
      </c>
      <c r="C485" s="205" t="s">
        <v>5801</v>
      </c>
      <c r="D485" s="205" t="s">
        <v>244</v>
      </c>
      <c r="E485" s="280">
        <v>28.0</v>
      </c>
      <c r="F485" s="280">
        <v>1.0</v>
      </c>
      <c r="G485" s="280">
        <v>1.0</v>
      </c>
      <c r="H485" s="280">
        <v>14.0</v>
      </c>
      <c r="I485" s="280">
        <v>8.0</v>
      </c>
      <c r="J485" s="280">
        <v>3.0</v>
      </c>
      <c r="K485" s="280">
        <v>0.0</v>
      </c>
      <c r="L485" s="280">
        <v>1362.0</v>
      </c>
      <c r="M485" s="205"/>
    </row>
    <row r="486" ht="15.75" customHeight="1">
      <c r="A486" s="205" t="s">
        <v>412</v>
      </c>
      <c r="B486" s="205" t="s">
        <v>5386</v>
      </c>
      <c r="C486" s="205" t="s">
        <v>5801</v>
      </c>
      <c r="D486" s="205" t="s">
        <v>5851</v>
      </c>
      <c r="E486" s="280">
        <v>33.0</v>
      </c>
      <c r="F486" s="280">
        <v>5.0</v>
      </c>
      <c r="G486" s="280">
        <v>5.0</v>
      </c>
      <c r="H486" s="280">
        <v>10.0</v>
      </c>
      <c r="I486" s="280">
        <v>14.0</v>
      </c>
      <c r="J486" s="280">
        <v>6.0</v>
      </c>
      <c r="K486" s="280">
        <v>0.0</v>
      </c>
      <c r="L486" s="280">
        <v>2172.0</v>
      </c>
      <c r="M486" s="205"/>
    </row>
    <row r="487" ht="15.75" customHeight="1">
      <c r="A487" s="205" t="s">
        <v>412</v>
      </c>
      <c r="B487" s="205" t="s">
        <v>5387</v>
      </c>
      <c r="C487" s="205" t="s">
        <v>5816</v>
      </c>
      <c r="D487" s="205" t="s">
        <v>5817</v>
      </c>
      <c r="E487" s="280">
        <v>35.0</v>
      </c>
      <c r="F487" s="280">
        <v>5.0</v>
      </c>
      <c r="G487" s="280">
        <v>3.0</v>
      </c>
      <c r="H487" s="280">
        <v>10.0</v>
      </c>
      <c r="I487" s="280">
        <v>18.0</v>
      </c>
      <c r="J487" s="280">
        <v>5.0</v>
      </c>
      <c r="K487" s="280">
        <v>0.0</v>
      </c>
      <c r="L487" s="280">
        <v>2380.0</v>
      </c>
      <c r="M487" s="205"/>
    </row>
    <row r="488" ht="15.75" customHeight="1">
      <c r="A488" s="205" t="s">
        <v>412</v>
      </c>
      <c r="B488" s="205" t="s">
        <v>5388</v>
      </c>
      <c r="C488" s="205" t="s">
        <v>5816</v>
      </c>
      <c r="D488" s="205" t="s">
        <v>5817</v>
      </c>
      <c r="E488" s="280">
        <v>33.0</v>
      </c>
      <c r="F488" s="280">
        <v>12.0</v>
      </c>
      <c r="G488" s="280">
        <v>1.0</v>
      </c>
      <c r="H488" s="280">
        <v>7.0</v>
      </c>
      <c r="I488" s="280">
        <v>5.0</v>
      </c>
      <c r="J488" s="280">
        <v>2.0</v>
      </c>
      <c r="K488" s="280">
        <v>0.0</v>
      </c>
      <c r="L488" s="280">
        <v>2316.0</v>
      </c>
      <c r="M488" s="205"/>
    </row>
    <row r="489" ht="15.75" customHeight="1">
      <c r="A489" s="205" t="s">
        <v>412</v>
      </c>
      <c r="B489" s="205" t="s">
        <v>5391</v>
      </c>
      <c r="C489" s="205" t="s">
        <v>5816</v>
      </c>
      <c r="D489" s="205" t="s">
        <v>5818</v>
      </c>
      <c r="E489" s="280">
        <v>26.0</v>
      </c>
      <c r="F489" s="280">
        <v>6.0</v>
      </c>
      <c r="G489" s="280">
        <v>1.0</v>
      </c>
      <c r="H489" s="280">
        <v>8.0</v>
      </c>
      <c r="I489" s="280">
        <v>9.0</v>
      </c>
      <c r="J489" s="280">
        <v>4.0</v>
      </c>
      <c r="K489" s="280">
        <v>0.0</v>
      </c>
      <c r="L489" s="280">
        <v>1581.0</v>
      </c>
      <c r="M489" s="205"/>
    </row>
    <row r="490" ht="15.75" customHeight="1">
      <c r="A490" s="205" t="s">
        <v>412</v>
      </c>
      <c r="B490" s="205" t="s">
        <v>5392</v>
      </c>
      <c r="C490" s="205" t="s">
        <v>5805</v>
      </c>
      <c r="D490" s="205" t="s">
        <v>5808</v>
      </c>
      <c r="E490" s="280">
        <v>16.0</v>
      </c>
      <c r="F490" s="280">
        <v>3.0</v>
      </c>
      <c r="G490" s="280">
        <v>0.0</v>
      </c>
      <c r="H490" s="280">
        <v>12.0</v>
      </c>
      <c r="I490" s="280">
        <v>2.0</v>
      </c>
      <c r="J490" s="280">
        <v>2.0</v>
      </c>
      <c r="K490" s="280">
        <v>0.0</v>
      </c>
      <c r="L490" s="280">
        <v>588.0</v>
      </c>
      <c r="M490" s="205"/>
    </row>
    <row r="491" ht="15.75" customHeight="1">
      <c r="A491" s="205" t="s">
        <v>412</v>
      </c>
      <c r="B491" s="205" t="s">
        <v>5389</v>
      </c>
      <c r="C491" s="205" t="s">
        <v>5914</v>
      </c>
      <c r="D491" s="205" t="s">
        <v>5915</v>
      </c>
      <c r="E491" s="280">
        <v>30.0</v>
      </c>
      <c r="F491" s="280">
        <v>8.0</v>
      </c>
      <c r="G491" s="280">
        <v>4.0</v>
      </c>
      <c r="H491" s="280">
        <v>10.0</v>
      </c>
      <c r="I491" s="280">
        <v>3.0</v>
      </c>
      <c r="J491" s="280">
        <v>6.0</v>
      </c>
      <c r="K491" s="280">
        <v>0.0</v>
      </c>
      <c r="L491" s="280">
        <v>2045.0</v>
      </c>
      <c r="M491" s="205"/>
    </row>
    <row r="492" ht="15.75" customHeight="1">
      <c r="A492" s="205" t="s">
        <v>412</v>
      </c>
      <c r="B492" s="205" t="s">
        <v>5390</v>
      </c>
      <c r="C492" s="205" t="s">
        <v>5816</v>
      </c>
      <c r="D492" s="205" t="s">
        <v>5916</v>
      </c>
      <c r="E492" s="280">
        <v>26.0</v>
      </c>
      <c r="F492" s="280">
        <v>7.0</v>
      </c>
      <c r="G492" s="280">
        <v>3.0</v>
      </c>
      <c r="H492" s="280">
        <v>4.0</v>
      </c>
      <c r="I492" s="280">
        <v>9.0</v>
      </c>
      <c r="J492" s="280">
        <v>2.0</v>
      </c>
      <c r="K492" s="280">
        <v>0.0</v>
      </c>
      <c r="L492" s="280">
        <v>1908.0</v>
      </c>
      <c r="M492" s="205"/>
    </row>
    <row r="493" ht="15.75" customHeight="1">
      <c r="A493" s="205" t="s">
        <v>222</v>
      </c>
      <c r="B493" s="205" t="s">
        <v>5383</v>
      </c>
      <c r="C493" s="205" t="s">
        <v>5801</v>
      </c>
      <c r="D493" s="205" t="s">
        <v>121</v>
      </c>
      <c r="E493" s="280">
        <v>6.0</v>
      </c>
      <c r="F493" s="280">
        <v>0.0</v>
      </c>
      <c r="G493" s="280">
        <v>1.0</v>
      </c>
      <c r="H493" s="280">
        <v>0.0</v>
      </c>
      <c r="I493" s="280">
        <v>0.0</v>
      </c>
      <c r="J493" s="280">
        <v>2.0</v>
      </c>
      <c r="K493" s="280">
        <v>0.0</v>
      </c>
      <c r="L493" s="280">
        <v>540.0</v>
      </c>
      <c r="M493" s="205"/>
    </row>
    <row r="494" ht="15.75" customHeight="1">
      <c r="A494" s="205" t="s">
        <v>222</v>
      </c>
      <c r="B494" s="205" t="s">
        <v>5384</v>
      </c>
      <c r="C494" s="205" t="s">
        <v>5801</v>
      </c>
      <c r="D494" s="205" t="s">
        <v>121</v>
      </c>
      <c r="E494" s="280">
        <v>9.0</v>
      </c>
      <c r="F494" s="280">
        <v>0.0</v>
      </c>
      <c r="G494" s="280">
        <v>0.0</v>
      </c>
      <c r="H494" s="280">
        <v>2.0</v>
      </c>
      <c r="I494" s="280">
        <v>3.0</v>
      </c>
      <c r="J494" s="280">
        <v>0.0</v>
      </c>
      <c r="K494" s="280">
        <v>0.0</v>
      </c>
      <c r="L494" s="280">
        <v>524.0</v>
      </c>
      <c r="M494" s="205"/>
    </row>
    <row r="495" ht="15.75" customHeight="1">
      <c r="A495" s="205" t="s">
        <v>222</v>
      </c>
      <c r="B495" s="205" t="s">
        <v>5385</v>
      </c>
      <c r="C495" s="205" t="s">
        <v>5801</v>
      </c>
      <c r="D495" s="205" t="s">
        <v>121</v>
      </c>
      <c r="E495" s="280">
        <v>33.0</v>
      </c>
      <c r="F495" s="280">
        <v>1.0</v>
      </c>
      <c r="G495" s="280">
        <v>4.0</v>
      </c>
      <c r="H495" s="280">
        <v>5.0</v>
      </c>
      <c r="I495" s="280">
        <v>11.0</v>
      </c>
      <c r="J495" s="280">
        <v>3.0</v>
      </c>
      <c r="K495" s="280">
        <v>0.0</v>
      </c>
      <c r="L495" s="280">
        <v>2338.0</v>
      </c>
      <c r="M495" s="205"/>
    </row>
    <row r="496" ht="15.75" customHeight="1">
      <c r="A496" s="205" t="s">
        <v>222</v>
      </c>
      <c r="B496" s="205" t="s">
        <v>5386</v>
      </c>
      <c r="C496" s="205" t="s">
        <v>5917</v>
      </c>
      <c r="D496" s="205" t="s">
        <v>5918</v>
      </c>
      <c r="E496" s="280">
        <v>14.0</v>
      </c>
      <c r="F496" s="280">
        <v>0.0</v>
      </c>
      <c r="G496" s="280">
        <v>4.0</v>
      </c>
      <c r="H496" s="280">
        <v>0.0</v>
      </c>
      <c r="I496" s="280">
        <v>1.0</v>
      </c>
      <c r="J496" s="280">
        <v>1.0</v>
      </c>
      <c r="K496" s="280">
        <v>0.0</v>
      </c>
      <c r="L496" s="280">
        <v>1244.0</v>
      </c>
      <c r="M496" s="205"/>
    </row>
    <row r="497" ht="15.75" customHeight="1">
      <c r="A497" s="205" t="s">
        <v>222</v>
      </c>
      <c r="B497" s="205" t="s">
        <v>5387</v>
      </c>
      <c r="C497" s="205" t="s">
        <v>5917</v>
      </c>
      <c r="D497" s="205" t="s">
        <v>5918</v>
      </c>
      <c r="E497" s="280">
        <v>23.0</v>
      </c>
      <c r="F497" s="280">
        <v>2.0</v>
      </c>
      <c r="G497" s="280">
        <v>7.0</v>
      </c>
      <c r="H497" s="280">
        <v>0.0</v>
      </c>
      <c r="I497" s="280">
        <v>2.0</v>
      </c>
      <c r="J497" s="280">
        <v>3.0</v>
      </c>
      <c r="K497" s="280">
        <v>0.0</v>
      </c>
      <c r="L497" s="280">
        <v>1988.0</v>
      </c>
      <c r="M497" s="205"/>
    </row>
    <row r="498" ht="15.75" customHeight="1">
      <c r="A498" s="205" t="s">
        <v>222</v>
      </c>
      <c r="B498" s="205" t="s">
        <v>5388</v>
      </c>
      <c r="C498" s="205" t="s">
        <v>5917</v>
      </c>
      <c r="D498" s="205" t="s">
        <v>5918</v>
      </c>
      <c r="E498" s="280">
        <v>15.0</v>
      </c>
      <c r="F498" s="280">
        <v>1.0</v>
      </c>
      <c r="G498" s="280">
        <v>1.0</v>
      </c>
      <c r="H498" s="280">
        <v>2.0</v>
      </c>
      <c r="I498" s="280">
        <v>1.0</v>
      </c>
      <c r="J498" s="280">
        <v>2.0</v>
      </c>
      <c r="K498" s="280">
        <v>0.0</v>
      </c>
      <c r="L498" s="280">
        <v>1190.0</v>
      </c>
      <c r="M498" s="205"/>
    </row>
    <row r="499" ht="15.75" customHeight="1">
      <c r="A499" s="205" t="s">
        <v>222</v>
      </c>
      <c r="B499" s="205" t="s">
        <v>5391</v>
      </c>
      <c r="C499" s="205" t="s">
        <v>5919</v>
      </c>
      <c r="D499" s="205" t="s">
        <v>5920</v>
      </c>
      <c r="E499" s="280">
        <v>9.0</v>
      </c>
      <c r="F499" s="280">
        <v>1.0</v>
      </c>
      <c r="G499" s="280">
        <v>1.0</v>
      </c>
      <c r="H499" s="280">
        <v>1.0</v>
      </c>
      <c r="I499" s="280">
        <v>1.0</v>
      </c>
      <c r="J499" s="280">
        <v>2.0</v>
      </c>
      <c r="K499" s="280">
        <v>0.0</v>
      </c>
      <c r="L499" s="280">
        <v>756.0</v>
      </c>
      <c r="M499" s="205"/>
    </row>
    <row r="500" ht="15.75" customHeight="1">
      <c r="A500" s="205" t="s">
        <v>222</v>
      </c>
      <c r="B500" s="205" t="s">
        <v>5392</v>
      </c>
      <c r="C500" s="205" t="s">
        <v>5921</v>
      </c>
      <c r="D500" s="205" t="s">
        <v>5922</v>
      </c>
      <c r="E500" s="280">
        <v>19.0</v>
      </c>
      <c r="F500" s="280">
        <v>0.0</v>
      </c>
      <c r="G500" s="280">
        <v>0.0</v>
      </c>
      <c r="H500" s="280">
        <v>4.0</v>
      </c>
      <c r="I500" s="280">
        <v>2.0</v>
      </c>
      <c r="J500" s="280">
        <v>5.0</v>
      </c>
      <c r="K500" s="280">
        <v>0.0</v>
      </c>
      <c r="L500" s="280">
        <v>1412.0</v>
      </c>
      <c r="M500" s="205"/>
    </row>
    <row r="501" ht="15.75" customHeight="1">
      <c r="A501" s="205" t="s">
        <v>222</v>
      </c>
      <c r="B501" s="205" t="s">
        <v>5389</v>
      </c>
      <c r="C501" s="205" t="s">
        <v>5859</v>
      </c>
      <c r="D501" s="205" t="s">
        <v>5923</v>
      </c>
      <c r="E501" s="280">
        <v>26.0</v>
      </c>
      <c r="F501" s="280">
        <v>0.0</v>
      </c>
      <c r="G501" s="280">
        <v>2.0</v>
      </c>
      <c r="H501" s="280">
        <v>4.0</v>
      </c>
      <c r="I501" s="280">
        <v>2.0</v>
      </c>
      <c r="J501" s="280">
        <v>4.0</v>
      </c>
      <c r="K501" s="280">
        <v>0.0</v>
      </c>
      <c r="L501" s="280">
        <v>2088.0</v>
      </c>
      <c r="M501" s="205"/>
    </row>
    <row r="502" ht="15.75" customHeight="1">
      <c r="A502" s="205" t="s">
        <v>606</v>
      </c>
      <c r="B502" s="205" t="s">
        <v>5383</v>
      </c>
      <c r="C502" s="205" t="s">
        <v>5801</v>
      </c>
      <c r="D502" s="205" t="s">
        <v>244</v>
      </c>
      <c r="E502" s="280">
        <v>4.0</v>
      </c>
      <c r="F502" s="280">
        <v>0.0</v>
      </c>
      <c r="G502" s="280">
        <v>1.0</v>
      </c>
      <c r="H502" s="280">
        <v>1.0</v>
      </c>
      <c r="I502" s="280">
        <v>2.0</v>
      </c>
      <c r="J502" s="280">
        <v>3.0</v>
      </c>
      <c r="K502" s="280">
        <v>0.0</v>
      </c>
      <c r="L502" s="280">
        <v>307.0</v>
      </c>
      <c r="M502" s="205"/>
    </row>
    <row r="503" ht="15.75" customHeight="1">
      <c r="A503" s="205" t="s">
        <v>606</v>
      </c>
      <c r="B503" s="205" t="s">
        <v>5384</v>
      </c>
      <c r="C503" s="205" t="s">
        <v>5801</v>
      </c>
      <c r="D503" s="205" t="s">
        <v>244</v>
      </c>
      <c r="E503" s="280">
        <v>32.0</v>
      </c>
      <c r="F503" s="280">
        <v>1.0</v>
      </c>
      <c r="G503" s="280">
        <v>4.0</v>
      </c>
      <c r="H503" s="280">
        <v>3.0</v>
      </c>
      <c r="I503" s="280">
        <v>11.0</v>
      </c>
      <c r="J503" s="280">
        <v>10.0</v>
      </c>
      <c r="K503" s="280">
        <v>0.0</v>
      </c>
      <c r="L503" s="280">
        <v>2465.0</v>
      </c>
      <c r="M503" s="205"/>
    </row>
    <row r="504" ht="15.75" customHeight="1">
      <c r="A504" s="205" t="s">
        <v>606</v>
      </c>
      <c r="B504" s="205" t="s">
        <v>5385</v>
      </c>
      <c r="C504" s="205" t="s">
        <v>5924</v>
      </c>
      <c r="D504" s="205" t="s">
        <v>244</v>
      </c>
      <c r="E504" s="280">
        <v>28.0</v>
      </c>
      <c r="F504" s="280">
        <v>0.0</v>
      </c>
      <c r="G504" s="280">
        <v>0.0</v>
      </c>
      <c r="H504" s="280">
        <v>8.0</v>
      </c>
      <c r="I504" s="280">
        <v>14.0</v>
      </c>
      <c r="J504" s="280">
        <v>8.0</v>
      </c>
      <c r="K504" s="280">
        <v>0.0</v>
      </c>
      <c r="L504" s="280">
        <v>1759.0</v>
      </c>
      <c r="M504" s="205"/>
    </row>
    <row r="505" ht="15.75" customHeight="1">
      <c r="A505" s="205" t="s">
        <v>606</v>
      </c>
      <c r="B505" s="205" t="s">
        <v>5386</v>
      </c>
      <c r="C505" s="205" t="s">
        <v>5881</v>
      </c>
      <c r="D505" s="205" t="s">
        <v>5925</v>
      </c>
      <c r="E505" s="280">
        <v>31.0</v>
      </c>
      <c r="F505" s="280">
        <v>2.0</v>
      </c>
      <c r="G505" s="280">
        <v>0.0</v>
      </c>
      <c r="H505" s="280">
        <v>11.0</v>
      </c>
      <c r="I505" s="280">
        <v>16.0</v>
      </c>
      <c r="J505" s="280">
        <v>5.0</v>
      </c>
      <c r="K505" s="280">
        <v>0.0</v>
      </c>
      <c r="L505" s="280">
        <v>1625.0</v>
      </c>
      <c r="M505" s="205"/>
    </row>
    <row r="506" ht="15.75" customHeight="1">
      <c r="A506" s="205" t="s">
        <v>606</v>
      </c>
      <c r="B506" s="205" t="s">
        <v>5387</v>
      </c>
      <c r="C506" s="205" t="s">
        <v>5881</v>
      </c>
      <c r="D506" s="205" t="s">
        <v>5925</v>
      </c>
      <c r="E506" s="280">
        <v>32.0</v>
      </c>
      <c r="F506" s="280">
        <v>7.0</v>
      </c>
      <c r="G506" s="280">
        <v>6.0</v>
      </c>
      <c r="H506" s="280">
        <v>0.0</v>
      </c>
      <c r="I506" s="280">
        <v>18.0</v>
      </c>
      <c r="J506" s="280">
        <v>6.0</v>
      </c>
      <c r="K506" s="280">
        <v>0.0</v>
      </c>
      <c r="L506" s="280">
        <v>2553.0</v>
      </c>
      <c r="M506" s="205"/>
    </row>
    <row r="507" ht="15.75" customHeight="1">
      <c r="A507" s="205" t="s">
        <v>606</v>
      </c>
      <c r="B507" s="205" t="s">
        <v>5388</v>
      </c>
      <c r="C507" s="205" t="s">
        <v>5926</v>
      </c>
      <c r="D507" s="205" t="s">
        <v>5927</v>
      </c>
      <c r="E507" s="280">
        <v>17.0</v>
      </c>
      <c r="F507" s="280">
        <v>0.0</v>
      </c>
      <c r="G507" s="280">
        <v>1.0</v>
      </c>
      <c r="H507" s="280">
        <v>2.0</v>
      </c>
      <c r="I507" s="280">
        <v>11.0</v>
      </c>
      <c r="J507" s="280">
        <v>2.0</v>
      </c>
      <c r="K507" s="280">
        <v>0.0</v>
      </c>
      <c r="L507" s="280">
        <v>1180.0</v>
      </c>
      <c r="M507" s="205"/>
    </row>
    <row r="508" ht="15.75" customHeight="1">
      <c r="A508" s="205" t="s">
        <v>606</v>
      </c>
      <c r="B508" s="205" t="s">
        <v>5391</v>
      </c>
      <c r="C508" s="205" t="s">
        <v>5881</v>
      </c>
      <c r="D508" s="205" t="s">
        <v>5928</v>
      </c>
      <c r="E508" s="280">
        <v>32.0</v>
      </c>
      <c r="F508" s="280">
        <v>11.0</v>
      </c>
      <c r="G508" s="280">
        <v>6.0</v>
      </c>
      <c r="H508" s="280">
        <v>2.0</v>
      </c>
      <c r="I508" s="280">
        <v>14.0</v>
      </c>
      <c r="J508" s="280">
        <v>7.0</v>
      </c>
      <c r="K508" s="280">
        <v>0.0</v>
      </c>
      <c r="L508" s="280">
        <v>2575.0</v>
      </c>
      <c r="M508" s="205"/>
    </row>
    <row r="509" ht="15.75" customHeight="1">
      <c r="A509" s="205" t="s">
        <v>606</v>
      </c>
      <c r="B509" s="205" t="s">
        <v>5392</v>
      </c>
      <c r="C509" s="205" t="s">
        <v>5881</v>
      </c>
      <c r="D509" s="205" t="s">
        <v>5928</v>
      </c>
      <c r="E509" s="280">
        <v>17.0</v>
      </c>
      <c r="F509" s="280">
        <v>1.0</v>
      </c>
      <c r="G509" s="280">
        <v>0.0</v>
      </c>
      <c r="H509" s="280">
        <v>8.0</v>
      </c>
      <c r="I509" s="280">
        <v>9.0</v>
      </c>
      <c r="J509" s="280">
        <v>3.0</v>
      </c>
      <c r="K509" s="280">
        <v>0.0</v>
      </c>
      <c r="L509" s="280">
        <v>745.0</v>
      </c>
      <c r="M509" s="205"/>
    </row>
    <row r="510" ht="15.75" customHeight="1">
      <c r="A510" s="205" t="s">
        <v>606</v>
      </c>
      <c r="B510" s="205" t="s">
        <v>5389</v>
      </c>
      <c r="C510" s="205" t="s">
        <v>5929</v>
      </c>
      <c r="D510" s="205" t="s">
        <v>5930</v>
      </c>
      <c r="E510" s="280">
        <v>4.0</v>
      </c>
      <c r="F510" s="280">
        <v>0.0</v>
      </c>
      <c r="G510" s="280">
        <v>0.0</v>
      </c>
      <c r="H510" s="280">
        <v>4.0</v>
      </c>
      <c r="I510" s="280">
        <v>0.0</v>
      </c>
      <c r="J510" s="280">
        <v>1.0</v>
      </c>
      <c r="K510" s="280">
        <v>0.0</v>
      </c>
      <c r="L510" s="280">
        <v>84.0</v>
      </c>
      <c r="M510" s="205"/>
    </row>
    <row r="511" ht="15.75" customHeight="1">
      <c r="A511" s="205" t="s">
        <v>606</v>
      </c>
      <c r="B511" s="205" t="s">
        <v>5390</v>
      </c>
      <c r="C511" s="205" t="s">
        <v>5931</v>
      </c>
      <c r="D511" s="205" t="s">
        <v>5932</v>
      </c>
      <c r="E511" s="280">
        <v>27.0</v>
      </c>
      <c r="F511" s="280">
        <v>2.0</v>
      </c>
      <c r="G511" s="280">
        <v>8.0</v>
      </c>
      <c r="H511" s="280">
        <v>5.0</v>
      </c>
      <c r="I511" s="280">
        <v>11.0</v>
      </c>
      <c r="J511" s="280">
        <v>7.0</v>
      </c>
      <c r="K511" s="280">
        <v>0.0</v>
      </c>
      <c r="L511" s="280">
        <v>1942.0</v>
      </c>
      <c r="M511" s="205"/>
    </row>
    <row r="512" ht="15.75" customHeight="1">
      <c r="A512" s="205" t="s">
        <v>224</v>
      </c>
      <c r="B512" s="205" t="s">
        <v>5383</v>
      </c>
      <c r="C512" s="205" t="s">
        <v>5801</v>
      </c>
      <c r="D512" s="205" t="s">
        <v>95</v>
      </c>
      <c r="E512" s="280">
        <v>4.0</v>
      </c>
      <c r="F512" s="280">
        <v>1.0</v>
      </c>
      <c r="G512" s="280">
        <v>0.0</v>
      </c>
      <c r="H512" s="280">
        <v>3.0</v>
      </c>
      <c r="I512" s="280">
        <v>1.0</v>
      </c>
      <c r="J512" s="280">
        <v>1.0</v>
      </c>
      <c r="K512" s="280">
        <v>0.0</v>
      </c>
      <c r="L512" s="280">
        <v>139.0</v>
      </c>
      <c r="M512" s="205"/>
    </row>
    <row r="513" ht="15.75" customHeight="1">
      <c r="A513" s="205" t="s">
        <v>224</v>
      </c>
      <c r="B513" s="205" t="s">
        <v>5384</v>
      </c>
      <c r="C513" s="205" t="s">
        <v>5801</v>
      </c>
      <c r="D513" s="205" t="s">
        <v>95</v>
      </c>
      <c r="E513" s="280">
        <v>31.0</v>
      </c>
      <c r="F513" s="280">
        <v>4.0</v>
      </c>
      <c r="G513" s="280">
        <v>5.0</v>
      </c>
      <c r="H513" s="280">
        <v>12.0</v>
      </c>
      <c r="I513" s="280">
        <v>14.0</v>
      </c>
      <c r="J513" s="280">
        <v>2.0</v>
      </c>
      <c r="K513" s="280">
        <v>1.0</v>
      </c>
      <c r="L513" s="280">
        <v>1643.0</v>
      </c>
      <c r="M513" s="205"/>
    </row>
    <row r="514" ht="15.75" customHeight="1">
      <c r="A514" s="205" t="s">
        <v>224</v>
      </c>
      <c r="B514" s="205" t="s">
        <v>5385</v>
      </c>
      <c r="C514" s="205" t="s">
        <v>5801</v>
      </c>
      <c r="D514" s="205" t="s">
        <v>95</v>
      </c>
      <c r="E514" s="280">
        <v>34.0</v>
      </c>
      <c r="F514" s="280">
        <v>1.0</v>
      </c>
      <c r="G514" s="280">
        <v>7.0</v>
      </c>
      <c r="H514" s="280">
        <v>9.0</v>
      </c>
      <c r="I514" s="280">
        <v>14.0</v>
      </c>
      <c r="J514" s="280">
        <v>4.0</v>
      </c>
      <c r="K514" s="280">
        <v>0.0</v>
      </c>
      <c r="L514" s="280">
        <v>2223.0</v>
      </c>
      <c r="M514" s="205"/>
    </row>
    <row r="515" ht="15.75" customHeight="1">
      <c r="A515" s="205" t="s">
        <v>224</v>
      </c>
      <c r="B515" s="205" t="s">
        <v>5386</v>
      </c>
      <c r="C515" s="205" t="s">
        <v>5801</v>
      </c>
      <c r="D515" s="205" t="s">
        <v>95</v>
      </c>
      <c r="E515" s="280">
        <v>33.0</v>
      </c>
      <c r="F515" s="280">
        <v>5.0</v>
      </c>
      <c r="G515" s="280">
        <v>5.0</v>
      </c>
      <c r="H515" s="280">
        <v>12.0</v>
      </c>
      <c r="I515" s="280">
        <v>8.0</v>
      </c>
      <c r="J515" s="280">
        <v>3.0</v>
      </c>
      <c r="K515" s="280">
        <v>0.0</v>
      </c>
      <c r="L515" s="280">
        <v>2026.0</v>
      </c>
      <c r="M515" s="205"/>
    </row>
    <row r="516" ht="15.75" customHeight="1">
      <c r="A516" s="205" t="s">
        <v>224</v>
      </c>
      <c r="B516" s="205" t="s">
        <v>5387</v>
      </c>
      <c r="C516" s="205" t="s">
        <v>5933</v>
      </c>
      <c r="D516" s="205" t="s">
        <v>5934</v>
      </c>
      <c r="E516" s="280">
        <v>30.0</v>
      </c>
      <c r="F516" s="280">
        <v>2.0</v>
      </c>
      <c r="G516" s="280">
        <v>6.0</v>
      </c>
      <c r="H516" s="280">
        <v>3.0</v>
      </c>
      <c r="I516" s="280">
        <v>2.0</v>
      </c>
      <c r="J516" s="280">
        <v>6.0</v>
      </c>
      <c r="K516" s="280">
        <v>0.0</v>
      </c>
      <c r="L516" s="280">
        <v>2468.0</v>
      </c>
      <c r="M516" s="205"/>
    </row>
    <row r="517" ht="15.75" customHeight="1">
      <c r="A517" s="205" t="s">
        <v>224</v>
      </c>
      <c r="B517" s="205" t="s">
        <v>5388</v>
      </c>
      <c r="C517" s="205" t="s">
        <v>5933</v>
      </c>
      <c r="D517" s="205" t="s">
        <v>5934</v>
      </c>
      <c r="E517" s="280">
        <v>25.0</v>
      </c>
      <c r="F517" s="280">
        <v>7.0</v>
      </c>
      <c r="G517" s="280">
        <v>3.0</v>
      </c>
      <c r="H517" s="280">
        <v>0.0</v>
      </c>
      <c r="I517" s="280">
        <v>1.0</v>
      </c>
      <c r="J517" s="280">
        <v>7.0</v>
      </c>
      <c r="K517" s="280">
        <v>0.0</v>
      </c>
      <c r="L517" s="280">
        <v>2242.0</v>
      </c>
      <c r="M517" s="205"/>
    </row>
    <row r="518" ht="15.75" customHeight="1">
      <c r="A518" s="205" t="s">
        <v>224</v>
      </c>
      <c r="B518" s="205" t="s">
        <v>5391</v>
      </c>
      <c r="C518" s="205" t="s">
        <v>5933</v>
      </c>
      <c r="D518" s="205" t="s">
        <v>5934</v>
      </c>
      <c r="E518" s="280">
        <v>34.0</v>
      </c>
      <c r="F518" s="280">
        <v>4.0</v>
      </c>
      <c r="G518" s="280">
        <v>7.0</v>
      </c>
      <c r="H518" s="280">
        <v>0.0</v>
      </c>
      <c r="I518" s="280">
        <v>4.0</v>
      </c>
      <c r="J518" s="280">
        <v>4.0</v>
      </c>
      <c r="K518" s="280">
        <v>0.0</v>
      </c>
      <c r="L518" s="280">
        <v>2985.0</v>
      </c>
      <c r="M518" s="205"/>
    </row>
    <row r="519" ht="15.75" customHeight="1">
      <c r="A519" s="205" t="s">
        <v>224</v>
      </c>
      <c r="B519" s="205" t="s">
        <v>5392</v>
      </c>
      <c r="C519" s="205" t="s">
        <v>5933</v>
      </c>
      <c r="D519" s="205" t="s">
        <v>5935</v>
      </c>
      <c r="E519" s="280">
        <v>33.0</v>
      </c>
      <c r="F519" s="280">
        <v>3.0</v>
      </c>
      <c r="G519" s="280">
        <v>8.0</v>
      </c>
      <c r="H519" s="280">
        <v>0.0</v>
      </c>
      <c r="I519" s="280">
        <v>2.0</v>
      </c>
      <c r="J519" s="280">
        <v>7.0</v>
      </c>
      <c r="K519" s="280">
        <v>0.0</v>
      </c>
      <c r="L519" s="280">
        <v>2940.0</v>
      </c>
      <c r="M519" s="205"/>
    </row>
    <row r="520" ht="15.75" customHeight="1">
      <c r="A520" s="205" t="s">
        <v>224</v>
      </c>
      <c r="B520" s="205" t="s">
        <v>5389</v>
      </c>
      <c r="C520" s="205" t="s">
        <v>5933</v>
      </c>
      <c r="D520" s="205" t="s">
        <v>5936</v>
      </c>
      <c r="E520" s="280">
        <v>31.0</v>
      </c>
      <c r="F520" s="280">
        <v>1.0</v>
      </c>
      <c r="G520" s="280">
        <v>2.0</v>
      </c>
      <c r="H520" s="280">
        <v>1.0</v>
      </c>
      <c r="I520" s="280">
        <v>3.0</v>
      </c>
      <c r="J520" s="280">
        <v>8.0</v>
      </c>
      <c r="K520" s="280">
        <v>0.0</v>
      </c>
      <c r="L520" s="280">
        <v>2645.0</v>
      </c>
      <c r="M520" s="205"/>
    </row>
    <row r="521" ht="15.75" customHeight="1">
      <c r="A521" s="205" t="s">
        <v>224</v>
      </c>
      <c r="B521" s="205" t="s">
        <v>5390</v>
      </c>
      <c r="C521" s="205" t="s">
        <v>5937</v>
      </c>
      <c r="D521" s="205" t="s">
        <v>5936</v>
      </c>
      <c r="E521" s="280">
        <v>31.0</v>
      </c>
      <c r="F521" s="280">
        <v>1.0</v>
      </c>
      <c r="G521" s="280">
        <v>2.0</v>
      </c>
      <c r="H521" s="280">
        <v>1.0</v>
      </c>
      <c r="I521" s="280">
        <v>3.0</v>
      </c>
      <c r="J521" s="280">
        <v>8.0</v>
      </c>
      <c r="K521" s="280">
        <v>0.0</v>
      </c>
      <c r="L521" s="280">
        <v>2657.0</v>
      </c>
      <c r="M521" s="205"/>
    </row>
    <row r="522" ht="15.75" customHeight="1">
      <c r="A522" s="205" t="s">
        <v>633</v>
      </c>
      <c r="B522" s="205" t="s">
        <v>5383</v>
      </c>
      <c r="C522" s="205" t="s">
        <v>5801</v>
      </c>
      <c r="D522" s="205" t="s">
        <v>241</v>
      </c>
      <c r="E522" s="280">
        <v>4.0</v>
      </c>
      <c r="F522" s="280">
        <v>0.0</v>
      </c>
      <c r="G522" s="280">
        <v>0.0</v>
      </c>
      <c r="H522" s="280">
        <v>0.0</v>
      </c>
      <c r="I522" s="280">
        <v>1.0</v>
      </c>
      <c r="J522" s="280">
        <v>1.0</v>
      </c>
      <c r="K522" s="280">
        <v>0.0</v>
      </c>
      <c r="L522" s="280">
        <v>334.0</v>
      </c>
      <c r="M522" s="205"/>
    </row>
    <row r="523" ht="15.75" customHeight="1">
      <c r="A523" s="205" t="s">
        <v>633</v>
      </c>
      <c r="B523" s="205" t="s">
        <v>5384</v>
      </c>
      <c r="C523" s="205" t="s">
        <v>5801</v>
      </c>
      <c r="D523" s="205" t="s">
        <v>121</v>
      </c>
      <c r="E523" s="280">
        <v>30.0</v>
      </c>
      <c r="F523" s="280">
        <v>2.0</v>
      </c>
      <c r="G523" s="280">
        <v>5.0</v>
      </c>
      <c r="H523" s="280">
        <v>6.0</v>
      </c>
      <c r="I523" s="280">
        <v>18.0</v>
      </c>
      <c r="J523" s="280">
        <v>2.0</v>
      </c>
      <c r="K523" s="280">
        <v>0.0</v>
      </c>
      <c r="L523" s="280">
        <v>1896.0</v>
      </c>
      <c r="M523" s="205"/>
    </row>
    <row r="524" ht="15.75" customHeight="1">
      <c r="A524" s="205" t="s">
        <v>633</v>
      </c>
      <c r="B524" s="205" t="s">
        <v>5385</v>
      </c>
      <c r="C524" s="205" t="s">
        <v>5801</v>
      </c>
      <c r="D524" s="205" t="s">
        <v>121</v>
      </c>
      <c r="E524" s="280">
        <v>25.0</v>
      </c>
      <c r="F524" s="280">
        <v>1.0</v>
      </c>
      <c r="G524" s="280">
        <v>0.0</v>
      </c>
      <c r="H524" s="280">
        <v>12.0</v>
      </c>
      <c r="I524" s="280">
        <v>11.0</v>
      </c>
      <c r="J524" s="280">
        <v>3.0</v>
      </c>
      <c r="K524" s="280">
        <v>0.0</v>
      </c>
      <c r="L524" s="280">
        <v>1104.0</v>
      </c>
      <c r="M524" s="205"/>
    </row>
    <row r="525" ht="15.75" customHeight="1">
      <c r="A525" s="205" t="s">
        <v>633</v>
      </c>
      <c r="B525" s="205" t="s">
        <v>5386</v>
      </c>
      <c r="C525" s="205" t="s">
        <v>5801</v>
      </c>
      <c r="D525" s="205" t="s">
        <v>121</v>
      </c>
      <c r="E525" s="280">
        <v>33.0</v>
      </c>
      <c r="F525" s="280">
        <v>2.0</v>
      </c>
      <c r="G525" s="280">
        <v>2.0</v>
      </c>
      <c r="H525" s="280">
        <v>12.0</v>
      </c>
      <c r="I525" s="280">
        <v>16.0</v>
      </c>
      <c r="J525" s="280">
        <v>3.0</v>
      </c>
      <c r="K525" s="280">
        <v>0.0</v>
      </c>
      <c r="L525" s="280">
        <v>1934.0</v>
      </c>
      <c r="M525" s="205"/>
    </row>
    <row r="526" ht="15.75" customHeight="1">
      <c r="A526" s="205" t="s">
        <v>633</v>
      </c>
      <c r="B526" s="205" t="s">
        <v>5387</v>
      </c>
      <c r="C526" s="205" t="s">
        <v>5800</v>
      </c>
      <c r="D526" s="205" t="s">
        <v>249</v>
      </c>
      <c r="E526" s="280">
        <v>23.0</v>
      </c>
      <c r="F526" s="280">
        <v>0.0</v>
      </c>
      <c r="G526" s="280">
        <v>1.0</v>
      </c>
      <c r="H526" s="280">
        <v>9.0</v>
      </c>
      <c r="I526" s="280">
        <v>9.0</v>
      </c>
      <c r="J526" s="280">
        <v>2.0</v>
      </c>
      <c r="K526" s="280">
        <v>0.0</v>
      </c>
      <c r="L526" s="280">
        <v>1229.0</v>
      </c>
      <c r="M526" s="205"/>
    </row>
    <row r="527" ht="15.75" customHeight="1">
      <c r="A527" s="205" t="s">
        <v>633</v>
      </c>
      <c r="B527" s="205" t="s">
        <v>5388</v>
      </c>
      <c r="C527" s="205" t="s">
        <v>5800</v>
      </c>
      <c r="D527" s="205" t="s">
        <v>121</v>
      </c>
      <c r="E527" s="280">
        <v>26.0</v>
      </c>
      <c r="F527" s="280">
        <v>2.0</v>
      </c>
      <c r="G527" s="280">
        <v>6.0</v>
      </c>
      <c r="H527" s="280">
        <v>6.0</v>
      </c>
      <c r="I527" s="280">
        <v>11.0</v>
      </c>
      <c r="J527" s="280">
        <v>5.0</v>
      </c>
      <c r="K527" s="280">
        <v>0.0</v>
      </c>
      <c r="L527" s="280">
        <v>1736.0</v>
      </c>
      <c r="M527" s="205"/>
    </row>
    <row r="528" ht="15.75" customHeight="1">
      <c r="A528" s="205" t="s">
        <v>633</v>
      </c>
      <c r="B528" s="205" t="s">
        <v>5391</v>
      </c>
      <c r="C528" s="205" t="s">
        <v>5801</v>
      </c>
      <c r="D528" s="205" t="s">
        <v>1142</v>
      </c>
      <c r="E528" s="280">
        <v>26.0</v>
      </c>
      <c r="F528" s="280">
        <v>4.0</v>
      </c>
      <c r="G528" s="280">
        <v>4.0</v>
      </c>
      <c r="H528" s="280">
        <v>5.0</v>
      </c>
      <c r="I528" s="280">
        <v>7.0</v>
      </c>
      <c r="J528" s="280">
        <v>7.0</v>
      </c>
      <c r="K528" s="280">
        <v>1.0</v>
      </c>
      <c r="L528" s="280">
        <v>1850.0</v>
      </c>
      <c r="M528" s="205"/>
    </row>
    <row r="529" ht="15.75" customHeight="1">
      <c r="A529" s="205" t="s">
        <v>633</v>
      </c>
      <c r="B529" s="205" t="s">
        <v>5392</v>
      </c>
      <c r="C529" s="205" t="s">
        <v>5801</v>
      </c>
      <c r="D529" s="205" t="s">
        <v>1142</v>
      </c>
      <c r="E529" s="280">
        <v>26.0</v>
      </c>
      <c r="F529" s="280">
        <v>0.0</v>
      </c>
      <c r="G529" s="280">
        <v>2.0</v>
      </c>
      <c r="H529" s="280">
        <v>3.0</v>
      </c>
      <c r="I529" s="280">
        <v>11.0</v>
      </c>
      <c r="J529" s="280">
        <v>4.0</v>
      </c>
      <c r="K529" s="280">
        <v>0.0</v>
      </c>
      <c r="L529" s="280">
        <v>1958.0</v>
      </c>
      <c r="M529" s="205"/>
    </row>
    <row r="530" ht="15.75" customHeight="1">
      <c r="A530" s="205" t="s">
        <v>633</v>
      </c>
      <c r="B530" s="205" t="s">
        <v>5389</v>
      </c>
      <c r="C530" s="205" t="s">
        <v>5801</v>
      </c>
      <c r="D530" s="205" t="s">
        <v>1142</v>
      </c>
      <c r="E530" s="280">
        <v>21.0</v>
      </c>
      <c r="F530" s="280">
        <v>1.0</v>
      </c>
      <c r="G530" s="280">
        <v>1.0</v>
      </c>
      <c r="H530" s="280">
        <v>7.0</v>
      </c>
      <c r="I530" s="280">
        <v>3.0</v>
      </c>
      <c r="J530" s="280">
        <v>3.0</v>
      </c>
      <c r="K530" s="280">
        <v>0.0</v>
      </c>
      <c r="L530" s="280">
        <v>1329.0</v>
      </c>
      <c r="M530" s="205"/>
    </row>
    <row r="531" ht="15.75" customHeight="1">
      <c r="A531" s="205" t="s">
        <v>633</v>
      </c>
      <c r="B531" s="205" t="s">
        <v>5390</v>
      </c>
      <c r="C531" s="205" t="s">
        <v>5801</v>
      </c>
      <c r="D531" s="205" t="s">
        <v>1142</v>
      </c>
      <c r="E531" s="280">
        <v>33.0</v>
      </c>
      <c r="F531" s="280">
        <v>1.0</v>
      </c>
      <c r="G531" s="280">
        <v>4.0</v>
      </c>
      <c r="H531" s="280">
        <v>6.0</v>
      </c>
      <c r="I531" s="280">
        <v>6.0</v>
      </c>
      <c r="J531" s="280">
        <v>5.0</v>
      </c>
      <c r="K531" s="280">
        <v>0.0</v>
      </c>
      <c r="L531" s="280">
        <v>2485.0</v>
      </c>
      <c r="M531" s="205"/>
    </row>
    <row r="532" ht="15.75" customHeight="1">
      <c r="A532" s="205" t="s">
        <v>185</v>
      </c>
      <c r="B532" s="205" t="s">
        <v>5383</v>
      </c>
      <c r="C532" s="205" t="s">
        <v>5801</v>
      </c>
      <c r="D532" s="205" t="s">
        <v>98</v>
      </c>
      <c r="E532" s="280">
        <v>5.0</v>
      </c>
      <c r="F532" s="280">
        <v>1.0</v>
      </c>
      <c r="G532" s="280">
        <v>0.0</v>
      </c>
      <c r="H532" s="280">
        <v>2.0</v>
      </c>
      <c r="I532" s="280">
        <v>2.0</v>
      </c>
      <c r="J532" s="280">
        <v>0.0</v>
      </c>
      <c r="K532" s="280">
        <v>0.0</v>
      </c>
      <c r="L532" s="280">
        <v>285.0</v>
      </c>
      <c r="M532" s="205"/>
    </row>
    <row r="533" ht="15.75" customHeight="1">
      <c r="A533" s="205" t="s">
        <v>185</v>
      </c>
      <c r="B533" s="205" t="s">
        <v>5384</v>
      </c>
      <c r="C533" s="205" t="s">
        <v>5801</v>
      </c>
      <c r="D533" s="205" t="s">
        <v>98</v>
      </c>
      <c r="E533" s="280">
        <v>28.0</v>
      </c>
      <c r="F533" s="280">
        <v>13.0</v>
      </c>
      <c r="G533" s="280">
        <v>9.0</v>
      </c>
      <c r="H533" s="280">
        <v>3.0</v>
      </c>
      <c r="I533" s="280">
        <v>19.0</v>
      </c>
      <c r="J533" s="280">
        <v>3.0</v>
      </c>
      <c r="K533" s="280">
        <v>0.0</v>
      </c>
      <c r="L533" s="280">
        <v>1974.0</v>
      </c>
      <c r="M533" s="205"/>
    </row>
    <row r="534" ht="15.75" customHeight="1">
      <c r="A534" s="205" t="s">
        <v>185</v>
      </c>
      <c r="B534" s="205" t="s">
        <v>5385</v>
      </c>
      <c r="C534" s="205" t="s">
        <v>5801</v>
      </c>
      <c r="D534" s="205" t="s">
        <v>98</v>
      </c>
      <c r="E534" s="280">
        <v>25.0</v>
      </c>
      <c r="F534" s="280">
        <v>12.0</v>
      </c>
      <c r="G534" s="280">
        <v>7.0</v>
      </c>
      <c r="H534" s="280">
        <v>4.0</v>
      </c>
      <c r="I534" s="280">
        <v>14.0</v>
      </c>
      <c r="J534" s="280">
        <v>5.0</v>
      </c>
      <c r="K534" s="280">
        <v>0.0</v>
      </c>
      <c r="L534" s="280">
        <v>1749.0</v>
      </c>
      <c r="M534" s="205"/>
    </row>
    <row r="535" ht="15.75" customHeight="1">
      <c r="A535" s="205" t="s">
        <v>185</v>
      </c>
      <c r="B535" s="205" t="s">
        <v>5386</v>
      </c>
      <c r="C535" s="205" t="s">
        <v>5801</v>
      </c>
      <c r="D535" s="205" t="s">
        <v>103</v>
      </c>
      <c r="E535" s="280">
        <v>29.0</v>
      </c>
      <c r="F535" s="280">
        <v>10.0</v>
      </c>
      <c r="G535" s="280">
        <v>5.0</v>
      </c>
      <c r="H535" s="280">
        <v>3.0</v>
      </c>
      <c r="I535" s="280">
        <v>15.0</v>
      </c>
      <c r="J535" s="280">
        <v>3.0</v>
      </c>
      <c r="K535" s="280">
        <v>0.0</v>
      </c>
      <c r="L535" s="280">
        <v>2072.0</v>
      </c>
      <c r="M535" s="205"/>
    </row>
    <row r="536" ht="15.75" customHeight="1">
      <c r="A536" s="205" t="s">
        <v>185</v>
      </c>
      <c r="B536" s="205" t="s">
        <v>5387</v>
      </c>
      <c r="C536" s="205" t="s">
        <v>5801</v>
      </c>
      <c r="D536" s="205" t="s">
        <v>103</v>
      </c>
      <c r="E536" s="280">
        <v>20.0</v>
      </c>
      <c r="F536" s="280">
        <v>4.0</v>
      </c>
      <c r="G536" s="280">
        <v>3.0</v>
      </c>
      <c r="H536" s="280">
        <v>6.0</v>
      </c>
      <c r="I536" s="280">
        <v>10.0</v>
      </c>
      <c r="J536" s="280">
        <v>0.0</v>
      </c>
      <c r="K536" s="280">
        <v>0.0</v>
      </c>
      <c r="L536" s="280">
        <v>1134.0</v>
      </c>
      <c r="M536" s="205"/>
    </row>
    <row r="537" ht="15.75" customHeight="1">
      <c r="A537" s="205" t="s">
        <v>185</v>
      </c>
      <c r="B537" s="205" t="s">
        <v>5388</v>
      </c>
      <c r="C537" s="205" t="s">
        <v>5801</v>
      </c>
      <c r="D537" s="205" t="s">
        <v>103</v>
      </c>
      <c r="E537" s="280">
        <v>33.0</v>
      </c>
      <c r="F537" s="280">
        <v>11.0</v>
      </c>
      <c r="G537" s="280">
        <v>11.0</v>
      </c>
      <c r="H537" s="280">
        <v>8.0</v>
      </c>
      <c r="I537" s="280">
        <v>18.0</v>
      </c>
      <c r="J537" s="280">
        <v>5.0</v>
      </c>
      <c r="K537" s="280">
        <v>0.0</v>
      </c>
      <c r="L537" s="280">
        <v>2165.0</v>
      </c>
      <c r="M537" s="205"/>
    </row>
    <row r="538" ht="15.75" customHeight="1">
      <c r="A538" s="205" t="s">
        <v>185</v>
      </c>
      <c r="B538" s="205" t="s">
        <v>5391</v>
      </c>
      <c r="C538" s="205" t="s">
        <v>5801</v>
      </c>
      <c r="D538" s="205" t="s">
        <v>103</v>
      </c>
      <c r="E538" s="280">
        <v>30.0</v>
      </c>
      <c r="F538" s="280">
        <v>5.0</v>
      </c>
      <c r="G538" s="280">
        <v>2.0</v>
      </c>
      <c r="H538" s="280">
        <v>6.0</v>
      </c>
      <c r="I538" s="280">
        <v>6.0</v>
      </c>
      <c r="J538" s="280">
        <v>2.0</v>
      </c>
      <c r="K538" s="280">
        <v>0.0</v>
      </c>
      <c r="L538" s="280">
        <v>2137.0</v>
      </c>
      <c r="M538" s="205"/>
    </row>
    <row r="539" ht="15.75" customHeight="1">
      <c r="A539" s="205" t="s">
        <v>185</v>
      </c>
      <c r="B539" s="205" t="s">
        <v>5392</v>
      </c>
      <c r="C539" s="205" t="s">
        <v>5801</v>
      </c>
      <c r="D539" s="205" t="s">
        <v>103</v>
      </c>
      <c r="E539" s="280">
        <v>33.0</v>
      </c>
      <c r="F539" s="280">
        <v>22.0</v>
      </c>
      <c r="G539" s="280">
        <v>5.0</v>
      </c>
      <c r="H539" s="280">
        <v>7.0</v>
      </c>
      <c r="I539" s="280">
        <v>9.0</v>
      </c>
      <c r="J539" s="280">
        <v>0.0</v>
      </c>
      <c r="K539" s="280">
        <v>0.0</v>
      </c>
      <c r="L539" s="280">
        <v>2356.0</v>
      </c>
      <c r="M539" s="205"/>
    </row>
    <row r="540" ht="15.75" customHeight="1">
      <c r="A540" s="205" t="s">
        <v>185</v>
      </c>
      <c r="B540" s="205" t="s">
        <v>5389</v>
      </c>
      <c r="C540" s="205" t="s">
        <v>5801</v>
      </c>
      <c r="D540" s="205" t="s">
        <v>103</v>
      </c>
      <c r="E540" s="280">
        <v>31.0</v>
      </c>
      <c r="F540" s="280">
        <v>11.0</v>
      </c>
      <c r="G540" s="280">
        <v>8.0</v>
      </c>
      <c r="H540" s="280">
        <v>5.0</v>
      </c>
      <c r="I540" s="280">
        <v>17.0</v>
      </c>
      <c r="J540" s="280">
        <v>2.0</v>
      </c>
      <c r="K540" s="280">
        <v>0.0</v>
      </c>
      <c r="L540" s="280">
        <v>2153.0</v>
      </c>
      <c r="M540" s="205"/>
    </row>
    <row r="541" ht="15.75" customHeight="1">
      <c r="A541" s="205" t="s">
        <v>185</v>
      </c>
      <c r="B541" s="205" t="s">
        <v>5390</v>
      </c>
      <c r="C541" s="205" t="s">
        <v>5801</v>
      </c>
      <c r="D541" s="205" t="s">
        <v>103</v>
      </c>
      <c r="E541" s="280">
        <v>34.0</v>
      </c>
      <c r="F541" s="280">
        <v>19.0</v>
      </c>
      <c r="G541" s="280">
        <v>7.0</v>
      </c>
      <c r="H541" s="280">
        <v>5.0</v>
      </c>
      <c r="I541" s="280">
        <v>19.0</v>
      </c>
      <c r="J541" s="280">
        <v>1.0</v>
      </c>
      <c r="K541" s="280">
        <v>0.0</v>
      </c>
      <c r="L541" s="280">
        <v>2464.0</v>
      </c>
      <c r="M541" s="205"/>
    </row>
    <row r="542" ht="15.75" customHeight="1">
      <c r="A542" s="205" t="s">
        <v>763</v>
      </c>
      <c r="B542" s="205" t="s">
        <v>5383</v>
      </c>
      <c r="C542" s="205" t="s">
        <v>5801</v>
      </c>
      <c r="D542" s="205" t="s">
        <v>197</v>
      </c>
      <c r="E542" s="280">
        <v>0.0</v>
      </c>
      <c r="F542" s="280">
        <v>0.0</v>
      </c>
      <c r="G542" s="280">
        <v>0.0</v>
      </c>
      <c r="H542" s="280">
        <v>0.0</v>
      </c>
      <c r="I542" s="280">
        <v>0.0</v>
      </c>
      <c r="J542" s="280">
        <v>0.0</v>
      </c>
      <c r="K542" s="280">
        <v>0.0</v>
      </c>
      <c r="L542" s="280">
        <v>0.0</v>
      </c>
      <c r="M542" s="205"/>
    </row>
    <row r="543" ht="15.75" customHeight="1">
      <c r="A543" s="205" t="s">
        <v>763</v>
      </c>
      <c r="B543" s="205" t="s">
        <v>5384</v>
      </c>
      <c r="C543" s="205" t="s">
        <v>5801</v>
      </c>
      <c r="D543" s="205" t="s">
        <v>197</v>
      </c>
      <c r="E543" s="280">
        <v>1.0</v>
      </c>
      <c r="F543" s="280">
        <v>0.0</v>
      </c>
      <c r="G543" s="280">
        <v>0.0</v>
      </c>
      <c r="H543" s="280">
        <v>1.0</v>
      </c>
      <c r="I543" s="280">
        <v>1.0</v>
      </c>
      <c r="J543" s="280">
        <v>0.0</v>
      </c>
      <c r="K543" s="280">
        <v>0.0</v>
      </c>
      <c r="L543" s="280">
        <v>7.0</v>
      </c>
      <c r="M543" s="205"/>
    </row>
    <row r="544" ht="15.75" customHeight="1">
      <c r="A544" s="205" t="s">
        <v>763</v>
      </c>
      <c r="B544" s="205" t="s">
        <v>5385</v>
      </c>
      <c r="C544" s="205" t="s">
        <v>5801</v>
      </c>
      <c r="D544" s="205" t="s">
        <v>197</v>
      </c>
      <c r="E544" s="280">
        <v>20.0</v>
      </c>
      <c r="F544" s="280">
        <v>0.0</v>
      </c>
      <c r="G544" s="280">
        <v>0.0</v>
      </c>
      <c r="H544" s="280">
        <v>11.0</v>
      </c>
      <c r="I544" s="280">
        <v>2.0</v>
      </c>
      <c r="J544" s="280">
        <v>3.0</v>
      </c>
      <c r="K544" s="280">
        <v>0.0</v>
      </c>
      <c r="L544" s="280">
        <v>919.0</v>
      </c>
      <c r="M544" s="205"/>
    </row>
    <row r="545" ht="15.75" customHeight="1">
      <c r="A545" s="205" t="s">
        <v>763</v>
      </c>
      <c r="B545" s="205" t="s">
        <v>5386</v>
      </c>
      <c r="C545" s="205" t="s">
        <v>5809</v>
      </c>
      <c r="D545" s="205" t="s">
        <v>5938</v>
      </c>
      <c r="E545" s="280">
        <v>27.0</v>
      </c>
      <c r="F545" s="280">
        <v>0.0</v>
      </c>
      <c r="G545" s="280">
        <v>0.0</v>
      </c>
      <c r="H545" s="280">
        <v>6.0</v>
      </c>
      <c r="I545" s="280">
        <v>4.0</v>
      </c>
      <c r="J545" s="280">
        <v>1.0</v>
      </c>
      <c r="K545" s="280">
        <v>0.0</v>
      </c>
      <c r="L545" s="280">
        <v>1888.0</v>
      </c>
      <c r="M545" s="205"/>
    </row>
    <row r="546" ht="15.75" customHeight="1">
      <c r="A546" s="205" t="s">
        <v>763</v>
      </c>
      <c r="B546" s="205" t="s">
        <v>5387</v>
      </c>
      <c r="C546" s="205" t="s">
        <v>5809</v>
      </c>
      <c r="D546" s="205" t="s">
        <v>5938</v>
      </c>
      <c r="E546" s="280">
        <v>6.0</v>
      </c>
      <c r="F546" s="280">
        <v>0.0</v>
      </c>
      <c r="G546" s="280">
        <v>0.0</v>
      </c>
      <c r="H546" s="280">
        <v>3.0</v>
      </c>
      <c r="I546" s="280">
        <v>2.0</v>
      </c>
      <c r="J546" s="280">
        <v>1.0</v>
      </c>
      <c r="K546" s="280">
        <v>0.0</v>
      </c>
      <c r="L546" s="280">
        <v>261.0</v>
      </c>
      <c r="M546" s="205"/>
    </row>
    <row r="547" ht="15.75" customHeight="1">
      <c r="A547" s="205" t="s">
        <v>763</v>
      </c>
      <c r="B547" s="205" t="s">
        <v>5388</v>
      </c>
      <c r="C547" s="205" t="s">
        <v>5837</v>
      </c>
      <c r="D547" s="205" t="s">
        <v>5939</v>
      </c>
      <c r="E547" s="280">
        <v>16.0</v>
      </c>
      <c r="F547" s="280">
        <v>0.0</v>
      </c>
      <c r="G547" s="280">
        <v>2.0</v>
      </c>
      <c r="H547" s="280">
        <v>1.0</v>
      </c>
      <c r="I547" s="280">
        <v>3.0</v>
      </c>
      <c r="J547" s="280">
        <v>1.0</v>
      </c>
      <c r="K547" s="280">
        <v>0.0</v>
      </c>
      <c r="L547" s="280">
        <v>1299.0</v>
      </c>
      <c r="M547" s="205"/>
    </row>
    <row r="548" ht="15.75" customHeight="1">
      <c r="A548" s="205" t="s">
        <v>763</v>
      </c>
      <c r="B548" s="205" t="s">
        <v>5391</v>
      </c>
      <c r="C548" s="205" t="s">
        <v>5837</v>
      </c>
      <c r="D548" s="205" t="s">
        <v>5940</v>
      </c>
      <c r="E548" s="280">
        <v>1.0</v>
      </c>
      <c r="F548" s="280">
        <v>0.0</v>
      </c>
      <c r="G548" s="280">
        <v>0.0</v>
      </c>
      <c r="H548" s="280">
        <v>1.0</v>
      </c>
      <c r="I548" s="280">
        <v>0.0</v>
      </c>
      <c r="J548" s="280">
        <v>0.0</v>
      </c>
      <c r="K548" s="280">
        <v>0.0</v>
      </c>
      <c r="L548" s="280">
        <v>16.0</v>
      </c>
      <c r="M548" s="205"/>
    </row>
    <row r="549" ht="15.75" customHeight="1">
      <c r="A549" s="205" t="s">
        <v>763</v>
      </c>
      <c r="B549" s="205" t="s">
        <v>5392</v>
      </c>
      <c r="C549" s="205" t="s">
        <v>5837</v>
      </c>
      <c r="D549" s="205" t="s">
        <v>5940</v>
      </c>
      <c r="E549" s="280">
        <v>1.0</v>
      </c>
      <c r="F549" s="280">
        <v>0.0</v>
      </c>
      <c r="G549" s="280">
        <v>0.0</v>
      </c>
      <c r="H549" s="280">
        <v>0.0</v>
      </c>
      <c r="I549" s="280">
        <v>0.0</v>
      </c>
      <c r="J549" s="280">
        <v>0.0</v>
      </c>
      <c r="K549" s="280">
        <v>0.0</v>
      </c>
      <c r="L549" s="280">
        <v>90.0</v>
      </c>
      <c r="M549" s="205"/>
    </row>
    <row r="550" ht="15.75" customHeight="1">
      <c r="A550" s="205" t="s">
        <v>750</v>
      </c>
      <c r="B550" s="205" t="s">
        <v>5384</v>
      </c>
      <c r="C550" s="205" t="s">
        <v>5801</v>
      </c>
      <c r="D550" s="205" t="s">
        <v>259</v>
      </c>
      <c r="E550" s="280">
        <v>15.0</v>
      </c>
      <c r="F550" s="280">
        <v>0.0</v>
      </c>
      <c r="G550" s="280">
        <v>1.0</v>
      </c>
      <c r="H550" s="280">
        <v>4.0</v>
      </c>
      <c r="I550" s="280">
        <v>1.0</v>
      </c>
      <c r="J550" s="280">
        <v>0.0</v>
      </c>
      <c r="K550" s="280">
        <v>0.0</v>
      </c>
      <c r="L550" s="280">
        <v>1097.0</v>
      </c>
      <c r="M550" s="205"/>
    </row>
    <row r="551" ht="15.75" customHeight="1">
      <c r="A551" s="205" t="s">
        <v>750</v>
      </c>
      <c r="B551" s="205" t="s">
        <v>5385</v>
      </c>
      <c r="C551" s="205" t="s">
        <v>5801</v>
      </c>
      <c r="D551" s="205" t="s">
        <v>259</v>
      </c>
      <c r="E551" s="280">
        <v>26.0</v>
      </c>
      <c r="F551" s="280">
        <v>2.0</v>
      </c>
      <c r="G551" s="280">
        <v>4.0</v>
      </c>
      <c r="H551" s="280">
        <v>4.0</v>
      </c>
      <c r="I551" s="280">
        <v>8.0</v>
      </c>
      <c r="J551" s="280">
        <v>0.0</v>
      </c>
      <c r="K551" s="280">
        <v>0.0</v>
      </c>
      <c r="L551" s="280">
        <v>1928.0</v>
      </c>
      <c r="M551" s="205"/>
    </row>
    <row r="552" ht="15.75" customHeight="1">
      <c r="A552" s="205" t="s">
        <v>750</v>
      </c>
      <c r="B552" s="205" t="s">
        <v>5386</v>
      </c>
      <c r="C552" s="205" t="s">
        <v>5801</v>
      </c>
      <c r="D552" s="205" t="s">
        <v>241</v>
      </c>
      <c r="E552" s="280">
        <v>19.0</v>
      </c>
      <c r="F552" s="280">
        <v>0.0</v>
      </c>
      <c r="G552" s="280">
        <v>0.0</v>
      </c>
      <c r="H552" s="280">
        <v>7.0</v>
      </c>
      <c r="I552" s="280">
        <v>7.0</v>
      </c>
      <c r="J552" s="280">
        <v>1.0</v>
      </c>
      <c r="K552" s="280">
        <v>1.0</v>
      </c>
      <c r="L552" s="280">
        <v>1142.0</v>
      </c>
      <c r="M552" s="205"/>
    </row>
    <row r="553" ht="15.75" customHeight="1">
      <c r="A553" s="205" t="s">
        <v>750</v>
      </c>
      <c r="B553" s="205" t="s">
        <v>5387</v>
      </c>
      <c r="C553" s="205" t="s">
        <v>5933</v>
      </c>
      <c r="D553" s="205" t="s">
        <v>5941</v>
      </c>
      <c r="E553" s="280">
        <v>33.0</v>
      </c>
      <c r="F553" s="280">
        <v>1.0</v>
      </c>
      <c r="G553" s="280">
        <v>1.0</v>
      </c>
      <c r="H553" s="280">
        <v>0.0</v>
      </c>
      <c r="I553" s="280">
        <v>8.0</v>
      </c>
      <c r="J553" s="280">
        <v>1.0</v>
      </c>
      <c r="K553" s="280">
        <v>0.0</v>
      </c>
      <c r="L553" s="280">
        <v>2841.0</v>
      </c>
      <c r="M553" s="205"/>
    </row>
    <row r="554" ht="15.75" customHeight="1">
      <c r="A554" s="205" t="s">
        <v>750</v>
      </c>
      <c r="B554" s="205" t="s">
        <v>5388</v>
      </c>
      <c r="C554" s="205" t="s">
        <v>5942</v>
      </c>
      <c r="D554" s="205" t="s">
        <v>5909</v>
      </c>
      <c r="E554" s="280">
        <v>6.0</v>
      </c>
      <c r="F554" s="280">
        <v>0.0</v>
      </c>
      <c r="G554" s="280">
        <v>0.0</v>
      </c>
      <c r="H554" s="280">
        <v>0.0</v>
      </c>
      <c r="I554" s="280">
        <v>3.0</v>
      </c>
      <c r="J554" s="280">
        <v>0.0</v>
      </c>
      <c r="K554" s="280">
        <v>0.0</v>
      </c>
      <c r="L554" s="280">
        <v>510.0</v>
      </c>
      <c r="M554" s="205"/>
    </row>
    <row r="555" ht="15.75" customHeight="1">
      <c r="A555" s="205" t="s">
        <v>750</v>
      </c>
      <c r="B555" s="205" t="s">
        <v>5392</v>
      </c>
      <c r="C555" s="205" t="s">
        <v>5933</v>
      </c>
      <c r="D555" s="205" t="s">
        <v>5943</v>
      </c>
      <c r="E555" s="280">
        <v>28.0</v>
      </c>
      <c r="F555" s="280">
        <v>0.0</v>
      </c>
      <c r="G555" s="280">
        <v>2.0</v>
      </c>
      <c r="H555" s="280">
        <v>0.0</v>
      </c>
      <c r="I555" s="280">
        <v>4.0</v>
      </c>
      <c r="J555" s="280">
        <v>1.0</v>
      </c>
      <c r="K555" s="280">
        <v>0.0</v>
      </c>
      <c r="L555" s="280">
        <v>2374.0</v>
      </c>
      <c r="M555" s="205"/>
    </row>
    <row r="556" ht="15.75" customHeight="1">
      <c r="A556" s="205" t="s">
        <v>750</v>
      </c>
      <c r="B556" s="205" t="s">
        <v>5389</v>
      </c>
      <c r="C556" s="205" t="s">
        <v>5933</v>
      </c>
      <c r="D556" s="205" t="s">
        <v>5943</v>
      </c>
      <c r="E556" s="280">
        <v>29.0</v>
      </c>
      <c r="F556" s="280">
        <v>1.0</v>
      </c>
      <c r="G556" s="280">
        <v>1.0</v>
      </c>
      <c r="H556" s="280">
        <v>2.0</v>
      </c>
      <c r="I556" s="280">
        <v>0.0</v>
      </c>
      <c r="J556" s="280">
        <v>4.0</v>
      </c>
      <c r="K556" s="280">
        <v>0.0</v>
      </c>
      <c r="L556" s="280">
        <v>2486.0</v>
      </c>
      <c r="M556" s="205"/>
    </row>
    <row r="557" ht="15.75" customHeight="1">
      <c r="A557" s="205" t="s">
        <v>750</v>
      </c>
      <c r="B557" s="205" t="s">
        <v>5390</v>
      </c>
      <c r="C557" s="205" t="s">
        <v>5933</v>
      </c>
      <c r="D557" s="205" t="s">
        <v>5943</v>
      </c>
      <c r="E557" s="280">
        <v>14.0</v>
      </c>
      <c r="F557" s="280">
        <v>0.0</v>
      </c>
      <c r="G557" s="280">
        <v>0.0</v>
      </c>
      <c r="H557" s="280">
        <v>0.0</v>
      </c>
      <c r="I557" s="280">
        <v>2.0</v>
      </c>
      <c r="J557" s="280">
        <v>1.0</v>
      </c>
      <c r="K557" s="280">
        <v>0.0</v>
      </c>
      <c r="L557" s="280">
        <v>1236.0</v>
      </c>
      <c r="M557" s="205"/>
    </row>
    <row r="558" ht="15.75" customHeight="1">
      <c r="A558" s="205" t="s">
        <v>298</v>
      </c>
      <c r="B558" s="205" t="s">
        <v>5383</v>
      </c>
      <c r="C558" s="205" t="s">
        <v>5801</v>
      </c>
      <c r="D558" s="205" t="s">
        <v>116</v>
      </c>
      <c r="E558" s="280">
        <v>6.0</v>
      </c>
      <c r="F558" s="280">
        <v>0.0</v>
      </c>
      <c r="G558" s="280">
        <v>1.0</v>
      </c>
      <c r="H558" s="280">
        <v>0.0</v>
      </c>
      <c r="I558" s="280">
        <v>2.0</v>
      </c>
      <c r="J558" s="280">
        <v>2.0</v>
      </c>
      <c r="K558" s="280">
        <v>0.0</v>
      </c>
      <c r="L558" s="280">
        <v>520.0</v>
      </c>
      <c r="M558" s="205"/>
    </row>
    <row r="559" ht="15.75" customHeight="1">
      <c r="A559" s="205" t="s">
        <v>298</v>
      </c>
      <c r="B559" s="205" t="s">
        <v>5384</v>
      </c>
      <c r="C559" s="205" t="s">
        <v>5801</v>
      </c>
      <c r="D559" s="205" t="s">
        <v>116</v>
      </c>
      <c r="E559" s="280">
        <v>36.0</v>
      </c>
      <c r="F559" s="280">
        <v>6.0</v>
      </c>
      <c r="G559" s="280">
        <v>1.0</v>
      </c>
      <c r="H559" s="280">
        <v>4.0</v>
      </c>
      <c r="I559" s="280">
        <v>8.0</v>
      </c>
      <c r="J559" s="280">
        <v>8.0</v>
      </c>
      <c r="K559" s="280">
        <v>0.0</v>
      </c>
      <c r="L559" s="280">
        <v>2874.0</v>
      </c>
      <c r="M559" s="205"/>
    </row>
    <row r="560" ht="15.75" customHeight="1">
      <c r="A560" s="205" t="s">
        <v>298</v>
      </c>
      <c r="B560" s="205" t="s">
        <v>5385</v>
      </c>
      <c r="C560" s="205" t="s">
        <v>5801</v>
      </c>
      <c r="D560" s="205" t="s">
        <v>116</v>
      </c>
      <c r="E560" s="280">
        <v>35.0</v>
      </c>
      <c r="F560" s="280">
        <v>1.0</v>
      </c>
      <c r="G560" s="280">
        <v>1.0</v>
      </c>
      <c r="H560" s="280">
        <v>10.0</v>
      </c>
      <c r="I560" s="280">
        <v>15.0</v>
      </c>
      <c r="J560" s="280">
        <v>4.0</v>
      </c>
      <c r="K560" s="280">
        <v>0.0</v>
      </c>
      <c r="L560" s="280">
        <v>2221.0</v>
      </c>
      <c r="M560" s="205"/>
    </row>
    <row r="561" ht="15.75" customHeight="1">
      <c r="A561" s="205" t="s">
        <v>298</v>
      </c>
      <c r="B561" s="205" t="s">
        <v>5386</v>
      </c>
      <c r="C561" s="205" t="s">
        <v>5858</v>
      </c>
      <c r="D561" s="205" t="s">
        <v>5851</v>
      </c>
      <c r="E561" s="280">
        <v>49.0</v>
      </c>
      <c r="F561" s="280">
        <v>3.0</v>
      </c>
      <c r="G561" s="280">
        <v>3.0</v>
      </c>
      <c r="H561" s="280">
        <v>7.0</v>
      </c>
      <c r="I561" s="280">
        <v>13.0</v>
      </c>
      <c r="J561" s="280">
        <v>11.0</v>
      </c>
      <c r="K561" s="280">
        <v>0.0</v>
      </c>
      <c r="L561" s="280">
        <v>3780.0</v>
      </c>
      <c r="M561" s="205"/>
    </row>
    <row r="562" ht="15.75" customHeight="1">
      <c r="A562" s="205" t="s">
        <v>298</v>
      </c>
      <c r="B562" s="205" t="s">
        <v>5387</v>
      </c>
      <c r="C562" s="205" t="s">
        <v>5859</v>
      </c>
      <c r="D562" s="205" t="s">
        <v>5888</v>
      </c>
      <c r="E562" s="280">
        <v>16.0</v>
      </c>
      <c r="F562" s="280">
        <v>0.0</v>
      </c>
      <c r="G562" s="280">
        <v>0.0</v>
      </c>
      <c r="H562" s="280">
        <v>8.0</v>
      </c>
      <c r="I562" s="280">
        <v>6.0</v>
      </c>
      <c r="J562" s="280">
        <v>1.0</v>
      </c>
      <c r="K562" s="280">
        <v>0.0</v>
      </c>
      <c r="L562" s="280">
        <v>709.0</v>
      </c>
      <c r="M562" s="205"/>
    </row>
    <row r="563" ht="15.75" customHeight="1">
      <c r="A563" s="205" t="s">
        <v>298</v>
      </c>
      <c r="B563" s="205" t="s">
        <v>5388</v>
      </c>
      <c r="C563" s="205" t="s">
        <v>5859</v>
      </c>
      <c r="D563" s="205" t="s">
        <v>5944</v>
      </c>
      <c r="E563" s="280">
        <v>21.0</v>
      </c>
      <c r="F563" s="280">
        <v>2.0</v>
      </c>
      <c r="G563" s="280">
        <v>0.0</v>
      </c>
      <c r="H563" s="280">
        <v>1.0</v>
      </c>
      <c r="I563" s="280">
        <v>6.0</v>
      </c>
      <c r="J563" s="280">
        <v>4.0</v>
      </c>
      <c r="K563" s="280">
        <v>0.0</v>
      </c>
      <c r="L563" s="280">
        <v>1646.0</v>
      </c>
      <c r="M563" s="205"/>
    </row>
    <row r="564" ht="15.75" customHeight="1">
      <c r="A564" s="205" t="s">
        <v>298</v>
      </c>
      <c r="B564" s="205" t="s">
        <v>5391</v>
      </c>
      <c r="C564" s="205" t="s">
        <v>5859</v>
      </c>
      <c r="D564" s="205" t="s">
        <v>5944</v>
      </c>
      <c r="E564" s="280">
        <v>5.0</v>
      </c>
      <c r="F564" s="280">
        <v>0.0</v>
      </c>
      <c r="G564" s="280">
        <v>0.0</v>
      </c>
      <c r="H564" s="280">
        <v>3.0</v>
      </c>
      <c r="I564" s="280">
        <v>1.0</v>
      </c>
      <c r="J564" s="280">
        <v>1.0</v>
      </c>
      <c r="K564" s="280">
        <v>0.0</v>
      </c>
      <c r="L564" s="280">
        <v>173.0</v>
      </c>
      <c r="M564" s="205"/>
    </row>
    <row r="565" ht="15.75" customHeight="1">
      <c r="A565" s="205" t="s">
        <v>399</v>
      </c>
      <c r="B565" s="205" t="s">
        <v>5383</v>
      </c>
      <c r="C565" s="205" t="s">
        <v>5801</v>
      </c>
      <c r="D565" s="205" t="s">
        <v>197</v>
      </c>
      <c r="E565" s="280">
        <v>6.0</v>
      </c>
      <c r="F565" s="280">
        <v>0.0</v>
      </c>
      <c r="G565" s="280">
        <v>1.0</v>
      </c>
      <c r="H565" s="280">
        <v>0.0</v>
      </c>
      <c r="I565" s="280">
        <v>0.0</v>
      </c>
      <c r="J565" s="280">
        <v>2.0</v>
      </c>
      <c r="K565" s="280">
        <v>0.0</v>
      </c>
      <c r="L565" s="280">
        <v>540.0</v>
      </c>
      <c r="M565" s="205"/>
    </row>
    <row r="566" ht="15.75" customHeight="1">
      <c r="A566" s="205" t="s">
        <v>399</v>
      </c>
      <c r="B566" s="205" t="s">
        <v>5384</v>
      </c>
      <c r="C566" s="205" t="s">
        <v>5801</v>
      </c>
      <c r="D566" s="205" t="s">
        <v>197</v>
      </c>
      <c r="E566" s="280">
        <v>23.0</v>
      </c>
      <c r="F566" s="280">
        <v>0.0</v>
      </c>
      <c r="G566" s="280">
        <v>1.0</v>
      </c>
      <c r="H566" s="280">
        <v>12.0</v>
      </c>
      <c r="I566" s="280">
        <v>12.0</v>
      </c>
      <c r="J566" s="280">
        <v>4.0</v>
      </c>
      <c r="K566" s="280">
        <v>0.0</v>
      </c>
      <c r="L566" s="280">
        <v>956.0</v>
      </c>
      <c r="M566" s="205"/>
    </row>
    <row r="567" ht="15.75" customHeight="1">
      <c r="A567" s="205" t="s">
        <v>399</v>
      </c>
      <c r="B567" s="205" t="s">
        <v>5385</v>
      </c>
      <c r="C567" s="205" t="s">
        <v>5924</v>
      </c>
      <c r="D567" s="205" t="s">
        <v>197</v>
      </c>
      <c r="E567" s="280">
        <v>28.0</v>
      </c>
      <c r="F567" s="280">
        <v>2.0</v>
      </c>
      <c r="G567" s="280">
        <v>0.0</v>
      </c>
      <c r="H567" s="280">
        <v>11.0</v>
      </c>
      <c r="I567" s="280">
        <v>10.0</v>
      </c>
      <c r="J567" s="280">
        <v>7.0</v>
      </c>
      <c r="K567" s="280">
        <v>0.0</v>
      </c>
      <c r="L567" s="280">
        <v>1597.0</v>
      </c>
      <c r="M567" s="205"/>
    </row>
    <row r="568" ht="15.75" customHeight="1">
      <c r="A568" s="205" t="s">
        <v>399</v>
      </c>
      <c r="B568" s="205" t="s">
        <v>5386</v>
      </c>
      <c r="C568" s="205" t="s">
        <v>5881</v>
      </c>
      <c r="D568" s="205" t="s">
        <v>5925</v>
      </c>
      <c r="E568" s="280">
        <v>16.0</v>
      </c>
      <c r="F568" s="280">
        <v>0.0</v>
      </c>
      <c r="G568" s="280">
        <v>1.0</v>
      </c>
      <c r="H568" s="280">
        <v>10.0</v>
      </c>
      <c r="I568" s="280">
        <v>4.0</v>
      </c>
      <c r="J568" s="280">
        <v>2.0</v>
      </c>
      <c r="K568" s="280">
        <v>0.0</v>
      </c>
      <c r="L568" s="280">
        <v>674.0</v>
      </c>
      <c r="M568" s="205"/>
    </row>
    <row r="569" ht="15.75" customHeight="1">
      <c r="A569" s="205" t="s">
        <v>399</v>
      </c>
      <c r="B569" s="205" t="s">
        <v>5387</v>
      </c>
      <c r="C569" s="205" t="s">
        <v>5881</v>
      </c>
      <c r="D569" s="205" t="s">
        <v>5925</v>
      </c>
      <c r="E569" s="280">
        <v>21.0</v>
      </c>
      <c r="F569" s="280">
        <v>0.0</v>
      </c>
      <c r="G569" s="280">
        <v>1.0</v>
      </c>
      <c r="H569" s="280">
        <v>6.0</v>
      </c>
      <c r="I569" s="280">
        <v>13.0</v>
      </c>
      <c r="J569" s="280">
        <v>5.0</v>
      </c>
      <c r="K569" s="280">
        <v>0.0</v>
      </c>
      <c r="L569" s="280">
        <v>1139.0</v>
      </c>
      <c r="M569" s="205"/>
    </row>
    <row r="570" ht="15.75" customHeight="1">
      <c r="A570" s="205" t="s">
        <v>399</v>
      </c>
      <c r="B570" s="205" t="s">
        <v>5388</v>
      </c>
      <c r="C570" s="205" t="s">
        <v>5881</v>
      </c>
      <c r="D570" s="205" t="s">
        <v>5925</v>
      </c>
      <c r="E570" s="280">
        <v>31.0</v>
      </c>
      <c r="F570" s="280">
        <v>1.0</v>
      </c>
      <c r="G570" s="280">
        <v>1.0</v>
      </c>
      <c r="H570" s="280">
        <v>2.0</v>
      </c>
      <c r="I570" s="280">
        <v>10.0</v>
      </c>
      <c r="J570" s="280">
        <v>6.0</v>
      </c>
      <c r="K570" s="280">
        <v>1.0</v>
      </c>
      <c r="L570" s="280">
        <v>2338.0</v>
      </c>
      <c r="M570" s="205"/>
    </row>
    <row r="571" ht="15.75" customHeight="1">
      <c r="A571" s="205" t="s">
        <v>399</v>
      </c>
      <c r="B571" s="205" t="s">
        <v>5391</v>
      </c>
      <c r="C571" s="205" t="s">
        <v>5933</v>
      </c>
      <c r="D571" s="205" t="s">
        <v>5945</v>
      </c>
      <c r="E571" s="280">
        <v>32.0</v>
      </c>
      <c r="F571" s="280">
        <v>1.0</v>
      </c>
      <c r="G571" s="280">
        <v>8.0</v>
      </c>
      <c r="H571" s="280">
        <v>0.0</v>
      </c>
      <c r="I571" s="280">
        <v>4.0</v>
      </c>
      <c r="J571" s="280">
        <v>10.0</v>
      </c>
      <c r="K571" s="280">
        <v>0.0</v>
      </c>
      <c r="L571" s="280">
        <v>2846.0</v>
      </c>
      <c r="M571" s="205"/>
    </row>
    <row r="572" ht="15.75" customHeight="1">
      <c r="A572" s="205" t="s">
        <v>399</v>
      </c>
      <c r="B572" s="205" t="s">
        <v>5392</v>
      </c>
      <c r="C572" s="205" t="s">
        <v>5933</v>
      </c>
      <c r="D572" s="205" t="s">
        <v>5945</v>
      </c>
      <c r="E572" s="280">
        <v>33.0</v>
      </c>
      <c r="F572" s="280">
        <v>1.0</v>
      </c>
      <c r="G572" s="280">
        <v>4.0</v>
      </c>
      <c r="H572" s="280">
        <v>0.0</v>
      </c>
      <c r="I572" s="280">
        <v>3.0</v>
      </c>
      <c r="J572" s="280">
        <v>7.0</v>
      </c>
      <c r="K572" s="280">
        <v>0.0</v>
      </c>
      <c r="L572" s="280">
        <v>2943.0</v>
      </c>
      <c r="M572" s="205"/>
    </row>
    <row r="573" ht="15.75" customHeight="1">
      <c r="A573" s="205" t="s">
        <v>399</v>
      </c>
      <c r="B573" s="205" t="s">
        <v>5389</v>
      </c>
      <c r="C573" s="205" t="s">
        <v>5933</v>
      </c>
      <c r="D573" s="205" t="s">
        <v>5945</v>
      </c>
      <c r="E573" s="280">
        <v>29.0</v>
      </c>
      <c r="F573" s="280">
        <v>2.0</v>
      </c>
      <c r="G573" s="280">
        <v>2.0</v>
      </c>
      <c r="H573" s="280">
        <v>5.0</v>
      </c>
      <c r="I573" s="280">
        <v>18.0</v>
      </c>
      <c r="J573" s="280">
        <v>4.0</v>
      </c>
      <c r="K573" s="280">
        <v>0.0</v>
      </c>
      <c r="L573" s="280">
        <v>1879.0</v>
      </c>
      <c r="M573" s="205"/>
    </row>
    <row r="574" ht="15.75" customHeight="1">
      <c r="A574" s="205" t="s">
        <v>399</v>
      </c>
      <c r="B574" s="205" t="s">
        <v>5390</v>
      </c>
      <c r="C574" s="205" t="s">
        <v>5933</v>
      </c>
      <c r="D574" s="205" t="s">
        <v>5945</v>
      </c>
      <c r="E574" s="280">
        <v>26.0</v>
      </c>
      <c r="F574" s="280">
        <v>4.0</v>
      </c>
      <c r="G574" s="280">
        <v>2.0</v>
      </c>
      <c r="H574" s="280">
        <v>9.0</v>
      </c>
      <c r="I574" s="280">
        <v>8.0</v>
      </c>
      <c r="J574" s="280">
        <v>2.0</v>
      </c>
      <c r="K574" s="280">
        <v>0.0</v>
      </c>
      <c r="L574" s="280">
        <v>1614.0</v>
      </c>
      <c r="M574" s="205"/>
    </row>
    <row r="575" ht="15.75" customHeight="1">
      <c r="A575" s="205" t="s">
        <v>476</v>
      </c>
      <c r="B575" s="205" t="s">
        <v>5383</v>
      </c>
      <c r="C575" s="205" t="s">
        <v>5801</v>
      </c>
      <c r="D575" s="205" t="s">
        <v>98</v>
      </c>
      <c r="E575" s="280">
        <v>4.0</v>
      </c>
      <c r="F575" s="280">
        <v>0.0</v>
      </c>
      <c r="G575" s="280">
        <v>1.0</v>
      </c>
      <c r="H575" s="280">
        <v>1.0</v>
      </c>
      <c r="I575" s="280">
        <v>2.0</v>
      </c>
      <c r="J575" s="280">
        <v>0.0</v>
      </c>
      <c r="K575" s="280">
        <v>0.0</v>
      </c>
      <c r="L575" s="280">
        <v>236.0</v>
      </c>
      <c r="M575" s="205"/>
    </row>
    <row r="576" ht="15.75" customHeight="1">
      <c r="A576" s="205" t="s">
        <v>476</v>
      </c>
      <c r="B576" s="205" t="s">
        <v>5384</v>
      </c>
      <c r="C576" s="205" t="s">
        <v>5801</v>
      </c>
      <c r="D576" s="205" t="s">
        <v>98</v>
      </c>
      <c r="E576" s="280">
        <v>33.0</v>
      </c>
      <c r="F576" s="280">
        <v>3.0</v>
      </c>
      <c r="G576" s="280">
        <v>4.0</v>
      </c>
      <c r="H576" s="280">
        <v>14.0</v>
      </c>
      <c r="I576" s="280">
        <v>14.0</v>
      </c>
      <c r="J576" s="280">
        <v>2.0</v>
      </c>
      <c r="K576" s="280">
        <v>0.0</v>
      </c>
      <c r="L576" s="280">
        <v>1740.0</v>
      </c>
      <c r="M576" s="205"/>
    </row>
    <row r="577" ht="15.75" customHeight="1">
      <c r="A577" s="205" t="s">
        <v>476</v>
      </c>
      <c r="B577" s="205" t="s">
        <v>5385</v>
      </c>
      <c r="C577" s="205" t="s">
        <v>5801</v>
      </c>
      <c r="D577" s="205" t="s">
        <v>98</v>
      </c>
      <c r="E577" s="280">
        <v>29.0</v>
      </c>
      <c r="F577" s="280">
        <v>7.0</v>
      </c>
      <c r="G577" s="280">
        <v>3.0</v>
      </c>
      <c r="H577" s="280">
        <v>15.0</v>
      </c>
      <c r="I577" s="280">
        <v>9.0</v>
      </c>
      <c r="J577" s="280">
        <v>3.0</v>
      </c>
      <c r="K577" s="280">
        <v>0.0</v>
      </c>
      <c r="L577" s="280">
        <v>1520.0</v>
      </c>
      <c r="M577" s="205"/>
    </row>
    <row r="578" ht="15.75" customHeight="1">
      <c r="A578" s="205" t="s">
        <v>476</v>
      </c>
      <c r="B578" s="205" t="s">
        <v>5386</v>
      </c>
      <c r="C578" s="205" t="s">
        <v>5801</v>
      </c>
      <c r="D578" s="205" t="s">
        <v>98</v>
      </c>
      <c r="E578" s="280">
        <v>27.0</v>
      </c>
      <c r="F578" s="280">
        <v>3.0</v>
      </c>
      <c r="G578" s="280">
        <v>0.0</v>
      </c>
      <c r="H578" s="280">
        <v>19.0</v>
      </c>
      <c r="I578" s="280">
        <v>7.0</v>
      </c>
      <c r="J578" s="280">
        <v>1.0</v>
      </c>
      <c r="K578" s="280">
        <v>0.0</v>
      </c>
      <c r="L578" s="280">
        <v>1048.0</v>
      </c>
      <c r="M578" s="205"/>
    </row>
    <row r="579" ht="15.75" customHeight="1">
      <c r="A579" s="205" t="s">
        <v>476</v>
      </c>
      <c r="B579" s="205" t="s">
        <v>5387</v>
      </c>
      <c r="C579" s="205" t="s">
        <v>5813</v>
      </c>
      <c r="D579" s="205" t="s">
        <v>98</v>
      </c>
      <c r="E579" s="280">
        <v>16.0</v>
      </c>
      <c r="F579" s="280">
        <v>1.0</v>
      </c>
      <c r="G579" s="280">
        <v>2.0</v>
      </c>
      <c r="H579" s="280">
        <v>5.0</v>
      </c>
      <c r="I579" s="280">
        <v>6.0</v>
      </c>
      <c r="J579" s="280">
        <v>1.0</v>
      </c>
      <c r="K579" s="280">
        <v>0.0</v>
      </c>
      <c r="L579" s="280">
        <v>950.0</v>
      </c>
      <c r="M579" s="205"/>
    </row>
    <row r="580" ht="15.75" customHeight="1">
      <c r="A580" s="205" t="s">
        <v>476</v>
      </c>
      <c r="B580" s="205" t="s">
        <v>5388</v>
      </c>
      <c r="C580" s="205" t="s">
        <v>5814</v>
      </c>
      <c r="D580" s="205" t="s">
        <v>5946</v>
      </c>
      <c r="E580" s="280">
        <v>10.0</v>
      </c>
      <c r="F580" s="280">
        <v>1.0</v>
      </c>
      <c r="G580" s="280">
        <v>2.0</v>
      </c>
      <c r="H580" s="280">
        <v>5.0</v>
      </c>
      <c r="I580" s="280">
        <v>3.0</v>
      </c>
      <c r="J580" s="280">
        <v>1.0</v>
      </c>
      <c r="K580" s="280">
        <v>0.0</v>
      </c>
      <c r="L580" s="280">
        <v>470.0</v>
      </c>
      <c r="M580" s="205"/>
    </row>
    <row r="581" ht="15.75" customHeight="1">
      <c r="A581" s="205" t="s">
        <v>476</v>
      </c>
      <c r="B581" s="205" t="s">
        <v>5391</v>
      </c>
      <c r="C581" s="205" t="s">
        <v>5801</v>
      </c>
      <c r="D581" s="205" t="s">
        <v>98</v>
      </c>
      <c r="E581" s="280">
        <v>28.0</v>
      </c>
      <c r="F581" s="280">
        <v>11.0</v>
      </c>
      <c r="G581" s="280">
        <v>5.0</v>
      </c>
      <c r="H581" s="280">
        <v>5.0</v>
      </c>
      <c r="I581" s="280">
        <v>8.0</v>
      </c>
      <c r="J581" s="280">
        <v>2.0</v>
      </c>
      <c r="K581" s="280">
        <v>0.0</v>
      </c>
      <c r="L581" s="280">
        <v>2108.0</v>
      </c>
      <c r="M581" s="205"/>
    </row>
    <row r="582" ht="15.75" customHeight="1">
      <c r="A582" s="205" t="s">
        <v>476</v>
      </c>
      <c r="B582" s="205" t="s">
        <v>5392</v>
      </c>
      <c r="C582" s="205" t="s">
        <v>5801</v>
      </c>
      <c r="D582" s="205" t="s">
        <v>98</v>
      </c>
      <c r="E582" s="280">
        <v>33.0</v>
      </c>
      <c r="F582" s="280">
        <v>7.0</v>
      </c>
      <c r="G582" s="280">
        <v>5.0</v>
      </c>
      <c r="H582" s="280">
        <v>8.0</v>
      </c>
      <c r="I582" s="280">
        <v>16.0</v>
      </c>
      <c r="J582" s="280">
        <v>1.0</v>
      </c>
      <c r="K582" s="280">
        <v>0.0</v>
      </c>
      <c r="L582" s="280">
        <v>2164.0</v>
      </c>
      <c r="M582" s="205"/>
    </row>
    <row r="583" ht="15.75" customHeight="1">
      <c r="A583" s="205" t="s">
        <v>476</v>
      </c>
      <c r="B583" s="205" t="s">
        <v>5389</v>
      </c>
      <c r="C583" s="205" t="s">
        <v>5801</v>
      </c>
      <c r="D583" s="205" t="s">
        <v>98</v>
      </c>
      <c r="E583" s="280">
        <v>32.0</v>
      </c>
      <c r="F583" s="280">
        <v>8.0</v>
      </c>
      <c r="G583" s="280">
        <v>5.0</v>
      </c>
      <c r="H583" s="280">
        <v>13.0</v>
      </c>
      <c r="I583" s="280">
        <v>12.0</v>
      </c>
      <c r="J583" s="280">
        <v>0.0</v>
      </c>
      <c r="K583" s="280">
        <v>0.0</v>
      </c>
      <c r="L583" s="280">
        <v>1623.0</v>
      </c>
      <c r="M583" s="205"/>
    </row>
    <row r="584" ht="15.75" customHeight="1">
      <c r="A584" s="205" t="s">
        <v>476</v>
      </c>
      <c r="B584" s="205" t="s">
        <v>5390</v>
      </c>
      <c r="C584" s="205" t="s">
        <v>5835</v>
      </c>
      <c r="D584" s="205" t="s">
        <v>98</v>
      </c>
      <c r="E584" s="280">
        <v>31.0</v>
      </c>
      <c r="F584" s="280">
        <v>8.0</v>
      </c>
      <c r="G584" s="280">
        <v>2.0</v>
      </c>
      <c r="H584" s="280">
        <v>9.0</v>
      </c>
      <c r="I584" s="280">
        <v>19.0</v>
      </c>
      <c r="J584" s="280">
        <v>1.0</v>
      </c>
      <c r="K584" s="280">
        <v>0.0</v>
      </c>
      <c r="L584" s="280">
        <v>1878.0</v>
      </c>
      <c r="M584" s="205"/>
    </row>
    <row r="585" ht="15.75" customHeight="1">
      <c r="A585" s="205" t="s">
        <v>650</v>
      </c>
      <c r="B585" s="205" t="s">
        <v>5383</v>
      </c>
      <c r="C585" s="205" t="s">
        <v>5801</v>
      </c>
      <c r="D585" s="205" t="s">
        <v>103</v>
      </c>
      <c r="E585" s="280">
        <v>5.0</v>
      </c>
      <c r="F585" s="280">
        <v>0.0</v>
      </c>
      <c r="G585" s="280">
        <v>0.0</v>
      </c>
      <c r="H585" s="280">
        <v>2.0</v>
      </c>
      <c r="I585" s="280">
        <v>1.0</v>
      </c>
      <c r="J585" s="280">
        <v>2.0</v>
      </c>
      <c r="K585" s="280">
        <v>0.0</v>
      </c>
      <c r="L585" s="280">
        <v>293.0</v>
      </c>
      <c r="M585" s="205"/>
    </row>
    <row r="586" ht="15.75" customHeight="1">
      <c r="A586" s="205" t="s">
        <v>650</v>
      </c>
      <c r="B586" s="205" t="s">
        <v>5384</v>
      </c>
      <c r="C586" s="205" t="s">
        <v>5801</v>
      </c>
      <c r="D586" s="205" t="s">
        <v>103</v>
      </c>
      <c r="E586" s="280">
        <v>8.0</v>
      </c>
      <c r="F586" s="280">
        <v>0.0</v>
      </c>
      <c r="G586" s="280">
        <v>2.0</v>
      </c>
      <c r="H586" s="280">
        <v>4.0</v>
      </c>
      <c r="I586" s="280">
        <v>4.0</v>
      </c>
      <c r="J586" s="280">
        <v>1.0</v>
      </c>
      <c r="K586" s="280">
        <v>0.0</v>
      </c>
      <c r="L586" s="280">
        <v>439.0</v>
      </c>
      <c r="M586" s="205"/>
    </row>
    <row r="587" ht="15.75" customHeight="1">
      <c r="A587" s="205" t="s">
        <v>650</v>
      </c>
      <c r="B587" s="205" t="s">
        <v>5385</v>
      </c>
      <c r="C587" s="205" t="s">
        <v>5801</v>
      </c>
      <c r="D587" s="205" t="s">
        <v>103</v>
      </c>
      <c r="E587" s="280">
        <v>26.0</v>
      </c>
      <c r="F587" s="280">
        <v>3.0</v>
      </c>
      <c r="G587" s="280">
        <v>4.0</v>
      </c>
      <c r="H587" s="280">
        <v>9.0</v>
      </c>
      <c r="I587" s="280">
        <v>9.0</v>
      </c>
      <c r="J587" s="280">
        <v>3.0</v>
      </c>
      <c r="K587" s="280">
        <v>0.0</v>
      </c>
      <c r="L587" s="280">
        <v>1521.0</v>
      </c>
      <c r="M587" s="205"/>
    </row>
    <row r="588" ht="15.75" customHeight="1">
      <c r="A588" s="205" t="s">
        <v>650</v>
      </c>
      <c r="B588" s="205" t="s">
        <v>5386</v>
      </c>
      <c r="C588" s="205" t="s">
        <v>5861</v>
      </c>
      <c r="D588" s="205" t="s">
        <v>103</v>
      </c>
      <c r="E588" s="280">
        <v>33.0</v>
      </c>
      <c r="F588" s="280">
        <v>3.0</v>
      </c>
      <c r="G588" s="280">
        <v>7.0</v>
      </c>
      <c r="H588" s="280">
        <v>7.0</v>
      </c>
      <c r="I588" s="280">
        <v>17.0</v>
      </c>
      <c r="J588" s="280">
        <v>6.0</v>
      </c>
      <c r="K588" s="280">
        <v>0.0</v>
      </c>
      <c r="L588" s="280">
        <v>2191.0</v>
      </c>
      <c r="M588" s="205"/>
    </row>
    <row r="589" ht="15.75" customHeight="1">
      <c r="A589" s="205" t="s">
        <v>650</v>
      </c>
      <c r="B589" s="205" t="s">
        <v>5387</v>
      </c>
      <c r="C589" s="205" t="s">
        <v>5801</v>
      </c>
      <c r="D589" s="205" t="s">
        <v>103</v>
      </c>
      <c r="E589" s="280">
        <v>1.0</v>
      </c>
      <c r="F589" s="280">
        <v>0.0</v>
      </c>
      <c r="G589" s="280">
        <v>0.0</v>
      </c>
      <c r="H589" s="280">
        <v>1.0</v>
      </c>
      <c r="I589" s="280">
        <v>0.0</v>
      </c>
      <c r="J589" s="280">
        <v>0.0</v>
      </c>
      <c r="K589" s="280">
        <v>0.0</v>
      </c>
      <c r="L589" s="280">
        <v>20.0</v>
      </c>
      <c r="M589" s="205"/>
    </row>
    <row r="590" ht="15.75" customHeight="1">
      <c r="A590" s="205" t="s">
        <v>650</v>
      </c>
      <c r="B590" s="205" t="s">
        <v>5391</v>
      </c>
      <c r="C590" s="205" t="s">
        <v>5801</v>
      </c>
      <c r="D590" s="205" t="s">
        <v>5947</v>
      </c>
      <c r="E590" s="280">
        <v>0.0</v>
      </c>
      <c r="F590" s="280">
        <v>0.0</v>
      </c>
      <c r="G590" s="280">
        <v>0.0</v>
      </c>
      <c r="H590" s="280">
        <v>0.0</v>
      </c>
      <c r="I590" s="280">
        <v>0.0</v>
      </c>
      <c r="J590" s="280">
        <v>0.0</v>
      </c>
      <c r="K590" s="280">
        <v>0.0</v>
      </c>
      <c r="L590" s="280">
        <v>0.0</v>
      </c>
      <c r="M590" s="205"/>
    </row>
    <row r="591" ht="15.75" customHeight="1">
      <c r="A591" s="205" t="s">
        <v>149</v>
      </c>
      <c r="B591" s="205" t="s">
        <v>5383</v>
      </c>
      <c r="C591" s="205" t="s">
        <v>5801</v>
      </c>
      <c r="D591" s="205" t="s">
        <v>151</v>
      </c>
      <c r="E591" s="280">
        <v>6.0</v>
      </c>
      <c r="F591" s="280">
        <v>0.0</v>
      </c>
      <c r="G591" s="205"/>
      <c r="H591" s="280">
        <v>0.0</v>
      </c>
      <c r="I591" s="280">
        <v>0.0</v>
      </c>
      <c r="J591" s="280">
        <v>1.0</v>
      </c>
      <c r="K591" s="280">
        <v>0.0</v>
      </c>
      <c r="L591" s="280">
        <v>540.0</v>
      </c>
      <c r="M591" s="205"/>
    </row>
    <row r="592" ht="15.75" customHeight="1">
      <c r="A592" s="205" t="s">
        <v>149</v>
      </c>
      <c r="B592" s="205" t="s">
        <v>5384</v>
      </c>
      <c r="C592" s="205" t="s">
        <v>5801</v>
      </c>
      <c r="D592" s="205" t="s">
        <v>151</v>
      </c>
      <c r="E592" s="280">
        <v>38.0</v>
      </c>
      <c r="F592" s="280">
        <v>0.0</v>
      </c>
      <c r="G592" s="205"/>
      <c r="H592" s="280">
        <v>0.0</v>
      </c>
      <c r="I592" s="280">
        <v>0.0</v>
      </c>
      <c r="J592" s="280">
        <v>0.0</v>
      </c>
      <c r="K592" s="280">
        <v>0.0</v>
      </c>
      <c r="L592" s="280">
        <v>3420.0</v>
      </c>
      <c r="M592" s="205"/>
    </row>
    <row r="593" ht="15.75" customHeight="1">
      <c r="A593" s="205" t="s">
        <v>149</v>
      </c>
      <c r="B593" s="205" t="s">
        <v>5385</v>
      </c>
      <c r="C593" s="205" t="s">
        <v>5801</v>
      </c>
      <c r="D593" s="205" t="s">
        <v>151</v>
      </c>
      <c r="E593" s="280">
        <v>38.0</v>
      </c>
      <c r="F593" s="280">
        <v>0.0</v>
      </c>
      <c r="G593" s="205"/>
      <c r="H593" s="280">
        <v>0.0</v>
      </c>
      <c r="I593" s="280">
        <v>0.0</v>
      </c>
      <c r="J593" s="280">
        <v>2.0</v>
      </c>
      <c r="K593" s="280">
        <v>0.0</v>
      </c>
      <c r="L593" s="280">
        <v>3420.0</v>
      </c>
      <c r="M593" s="205"/>
    </row>
    <row r="594" ht="15.75" customHeight="1">
      <c r="A594" s="205" t="s">
        <v>149</v>
      </c>
      <c r="B594" s="205" t="s">
        <v>5386</v>
      </c>
      <c r="C594" s="205" t="s">
        <v>5801</v>
      </c>
      <c r="D594" s="205" t="s">
        <v>5824</v>
      </c>
      <c r="E594" s="280">
        <v>10.0</v>
      </c>
      <c r="F594" s="280">
        <v>0.0</v>
      </c>
      <c r="G594" s="205"/>
      <c r="H594" s="280">
        <v>1.0</v>
      </c>
      <c r="I594" s="280">
        <v>0.0</v>
      </c>
      <c r="J594" s="280">
        <v>2.0</v>
      </c>
      <c r="K594" s="280">
        <v>0.0</v>
      </c>
      <c r="L594" s="280">
        <v>855.0</v>
      </c>
      <c r="M594" s="205"/>
    </row>
    <row r="595" ht="15.75" customHeight="1">
      <c r="A595" s="205" t="s">
        <v>149</v>
      </c>
      <c r="B595" s="205" t="s">
        <v>5387</v>
      </c>
      <c r="C595" s="205" t="s">
        <v>5816</v>
      </c>
      <c r="D595" s="205" t="s">
        <v>5948</v>
      </c>
      <c r="E595" s="280">
        <v>36.0</v>
      </c>
      <c r="F595" s="280">
        <v>0.0</v>
      </c>
      <c r="G595" s="205"/>
      <c r="H595" s="280">
        <v>0.0</v>
      </c>
      <c r="I595" s="280">
        <v>0.0</v>
      </c>
      <c r="J595" s="280">
        <v>1.0</v>
      </c>
      <c r="K595" s="280">
        <v>0.0</v>
      </c>
      <c r="L595" s="280">
        <v>3240.0</v>
      </c>
      <c r="M595" s="205"/>
    </row>
    <row r="596" ht="15.75" customHeight="1">
      <c r="A596" s="205" t="s">
        <v>149</v>
      </c>
      <c r="B596" s="205" t="s">
        <v>5388</v>
      </c>
      <c r="C596" s="205" t="s">
        <v>5801</v>
      </c>
      <c r="D596" s="205" t="s">
        <v>5824</v>
      </c>
      <c r="E596" s="280">
        <v>2.0</v>
      </c>
      <c r="F596" s="280">
        <v>0.0</v>
      </c>
      <c r="G596" s="205"/>
      <c r="H596" s="280">
        <v>0.0</v>
      </c>
      <c r="I596" s="280">
        <v>0.0</v>
      </c>
      <c r="J596" s="280">
        <v>1.0</v>
      </c>
      <c r="K596" s="280">
        <v>0.0</v>
      </c>
      <c r="L596" s="280">
        <v>180.0</v>
      </c>
      <c r="M596" s="205"/>
    </row>
    <row r="597" ht="15.75" customHeight="1">
      <c r="A597" s="205" t="s">
        <v>149</v>
      </c>
      <c r="B597" s="205" t="s">
        <v>5389</v>
      </c>
      <c r="C597" s="205" t="s">
        <v>5801</v>
      </c>
      <c r="D597" s="205" t="s">
        <v>5824</v>
      </c>
      <c r="E597" s="280">
        <v>0.0</v>
      </c>
      <c r="F597" s="280">
        <v>0.0</v>
      </c>
      <c r="G597" s="205"/>
      <c r="H597" s="280">
        <v>0.0</v>
      </c>
      <c r="I597" s="280">
        <v>0.0</v>
      </c>
      <c r="J597" s="280">
        <v>0.0</v>
      </c>
      <c r="K597" s="280">
        <v>0.0</v>
      </c>
      <c r="L597" s="280">
        <v>0.0</v>
      </c>
      <c r="M597" s="205"/>
    </row>
    <row r="598" ht="15.75" customHeight="1">
      <c r="A598" s="205" t="s">
        <v>751</v>
      </c>
      <c r="B598" s="205" t="s">
        <v>5383</v>
      </c>
      <c r="C598" s="205" t="s">
        <v>5801</v>
      </c>
      <c r="D598" s="205" t="s">
        <v>244</v>
      </c>
      <c r="E598" s="280">
        <v>1.0</v>
      </c>
      <c r="F598" s="280">
        <v>0.0</v>
      </c>
      <c r="G598" s="280">
        <v>0.0</v>
      </c>
      <c r="H598" s="280">
        <v>1.0</v>
      </c>
      <c r="I598" s="280">
        <v>0.0</v>
      </c>
      <c r="J598" s="280">
        <v>0.0</v>
      </c>
      <c r="K598" s="280">
        <v>0.0</v>
      </c>
      <c r="L598" s="280">
        <v>23.0</v>
      </c>
      <c r="M598" s="205"/>
    </row>
    <row r="599" ht="15.75" customHeight="1">
      <c r="A599" s="205" t="s">
        <v>751</v>
      </c>
      <c r="B599" s="205" t="s">
        <v>5384</v>
      </c>
      <c r="C599" s="205" t="s">
        <v>5800</v>
      </c>
      <c r="D599" s="205" t="s">
        <v>121</v>
      </c>
      <c r="E599" s="280">
        <v>19.0</v>
      </c>
      <c r="F599" s="280">
        <v>0.0</v>
      </c>
      <c r="G599" s="280">
        <v>2.0</v>
      </c>
      <c r="H599" s="280">
        <v>8.0</v>
      </c>
      <c r="I599" s="280">
        <v>8.0</v>
      </c>
      <c r="J599" s="280">
        <v>5.0</v>
      </c>
      <c r="K599" s="280">
        <v>0.0</v>
      </c>
      <c r="L599" s="280">
        <v>993.0</v>
      </c>
      <c r="M599" s="205"/>
    </row>
    <row r="600" ht="15.75" customHeight="1">
      <c r="A600" s="205" t="s">
        <v>751</v>
      </c>
      <c r="B600" s="205" t="s">
        <v>5385</v>
      </c>
      <c r="C600" s="205" t="s">
        <v>5801</v>
      </c>
      <c r="D600" s="205" t="s">
        <v>244</v>
      </c>
      <c r="E600" s="280">
        <v>23.0</v>
      </c>
      <c r="F600" s="280">
        <v>2.0</v>
      </c>
      <c r="G600" s="282">
        <v>3.0</v>
      </c>
      <c r="H600" s="280">
        <v>4.0</v>
      </c>
      <c r="I600" s="280">
        <v>11.0</v>
      </c>
      <c r="J600" s="280">
        <v>7.0</v>
      </c>
      <c r="K600" s="280">
        <v>0.0</v>
      </c>
      <c r="L600" s="280">
        <v>1489.0</v>
      </c>
      <c r="M600" s="205"/>
    </row>
    <row r="601" ht="15.75" customHeight="1">
      <c r="A601" s="205" t="s">
        <v>751</v>
      </c>
      <c r="B601" s="205" t="s">
        <v>5386</v>
      </c>
      <c r="C601" s="205" t="s">
        <v>5801</v>
      </c>
      <c r="D601" s="205" t="s">
        <v>244</v>
      </c>
      <c r="E601" s="280">
        <v>32.0</v>
      </c>
      <c r="F601" s="280">
        <v>4.0</v>
      </c>
      <c r="G601" s="282">
        <v>6.0</v>
      </c>
      <c r="H601" s="280">
        <v>2.0</v>
      </c>
      <c r="I601" s="280">
        <v>8.0</v>
      </c>
      <c r="J601" s="280">
        <v>6.0</v>
      </c>
      <c r="K601" s="280">
        <v>0.0</v>
      </c>
      <c r="L601" s="280">
        <v>2578.0</v>
      </c>
      <c r="M601" s="205"/>
    </row>
    <row r="602" ht="15.75" customHeight="1">
      <c r="A602" s="205" t="s">
        <v>751</v>
      </c>
      <c r="B602" s="205" t="s">
        <v>5387</v>
      </c>
      <c r="C602" s="205" t="s">
        <v>5801</v>
      </c>
      <c r="D602" s="205" t="s">
        <v>244</v>
      </c>
      <c r="E602" s="280">
        <v>34.0</v>
      </c>
      <c r="F602" s="280">
        <v>4.0</v>
      </c>
      <c r="G602" s="282">
        <v>6.0</v>
      </c>
      <c r="H602" s="280">
        <v>1.0</v>
      </c>
      <c r="I602" s="280">
        <v>5.0</v>
      </c>
      <c r="J602" s="280">
        <v>8.0</v>
      </c>
      <c r="K602" s="280">
        <v>0.0</v>
      </c>
      <c r="L602" s="280">
        <v>2894.0</v>
      </c>
      <c r="M602" s="205"/>
    </row>
    <row r="603" ht="15.75" customHeight="1">
      <c r="A603" s="205" t="s">
        <v>751</v>
      </c>
      <c r="B603" s="205" t="s">
        <v>5388</v>
      </c>
      <c r="C603" s="205" t="s">
        <v>5801</v>
      </c>
      <c r="D603" s="205" t="s">
        <v>244</v>
      </c>
      <c r="E603" s="280">
        <v>36.0</v>
      </c>
      <c r="F603" s="280">
        <v>5.0</v>
      </c>
      <c r="G603" s="282">
        <v>3.0</v>
      </c>
      <c r="H603" s="280">
        <v>0.0</v>
      </c>
      <c r="I603" s="280">
        <v>1.0</v>
      </c>
      <c r="J603" s="280">
        <v>6.0</v>
      </c>
      <c r="K603" s="280">
        <v>0.0</v>
      </c>
      <c r="L603" s="280">
        <v>3229.0</v>
      </c>
      <c r="M603" s="205"/>
    </row>
    <row r="604" ht="15.75" customHeight="1">
      <c r="A604" s="205" t="s">
        <v>751</v>
      </c>
      <c r="B604" s="205" t="s">
        <v>5391</v>
      </c>
      <c r="C604" s="205" t="s">
        <v>5832</v>
      </c>
      <c r="D604" s="205" t="s">
        <v>5949</v>
      </c>
      <c r="E604" s="280">
        <v>32.0</v>
      </c>
      <c r="F604" s="280">
        <v>4.0</v>
      </c>
      <c r="G604" s="282">
        <v>2.0</v>
      </c>
      <c r="H604" s="280">
        <v>4.0</v>
      </c>
      <c r="I604" s="280">
        <v>7.0</v>
      </c>
      <c r="J604" s="280">
        <v>9.0</v>
      </c>
      <c r="K604" s="280">
        <v>0.0</v>
      </c>
      <c r="L604" s="280">
        <v>2453.0</v>
      </c>
      <c r="M604" s="205"/>
    </row>
    <row r="605" ht="15.75" customHeight="1">
      <c r="A605" s="205" t="s">
        <v>751</v>
      </c>
      <c r="B605" s="205" t="s">
        <v>5392</v>
      </c>
      <c r="C605" s="205" t="s">
        <v>5801</v>
      </c>
      <c r="D605" s="205" t="s">
        <v>5950</v>
      </c>
      <c r="E605" s="280">
        <v>28.0</v>
      </c>
      <c r="F605" s="280">
        <v>2.0</v>
      </c>
      <c r="G605" s="282">
        <v>3.0</v>
      </c>
      <c r="H605" s="280">
        <v>10.0</v>
      </c>
      <c r="I605" s="280">
        <v>5.0</v>
      </c>
      <c r="J605" s="280">
        <v>2.0</v>
      </c>
      <c r="K605" s="280">
        <v>0.0</v>
      </c>
      <c r="L605" s="280">
        <v>1748.0</v>
      </c>
      <c r="M605" s="205"/>
    </row>
    <row r="606" ht="15.75" customHeight="1">
      <c r="A606" s="205" t="s">
        <v>751</v>
      </c>
      <c r="B606" s="205" t="s">
        <v>5389</v>
      </c>
      <c r="C606" s="205" t="s">
        <v>5801</v>
      </c>
      <c r="D606" s="205" t="s">
        <v>197</v>
      </c>
      <c r="E606" s="280">
        <v>5.0</v>
      </c>
      <c r="F606" s="280">
        <v>0.0</v>
      </c>
      <c r="G606" s="282">
        <v>0.0</v>
      </c>
      <c r="H606" s="280">
        <v>1.0</v>
      </c>
      <c r="I606" s="280">
        <v>1.0</v>
      </c>
      <c r="J606" s="280">
        <v>2.0</v>
      </c>
      <c r="K606" s="280">
        <v>0.0</v>
      </c>
      <c r="L606" s="280">
        <v>329.0</v>
      </c>
      <c r="M606" s="205"/>
    </row>
    <row r="607" ht="15.75" customHeight="1">
      <c r="A607" s="205" t="s">
        <v>751</v>
      </c>
      <c r="B607" s="205" t="s">
        <v>5390</v>
      </c>
      <c r="C607" s="205" t="s">
        <v>5816</v>
      </c>
      <c r="D607" s="205" t="s">
        <v>197</v>
      </c>
      <c r="E607" s="280">
        <v>36.0</v>
      </c>
      <c r="F607" s="280">
        <v>0.0</v>
      </c>
      <c r="G607" s="280">
        <v>4.0</v>
      </c>
      <c r="H607" s="280">
        <v>0.0</v>
      </c>
      <c r="I607" s="280">
        <v>5.0</v>
      </c>
      <c r="J607" s="280">
        <v>12.0</v>
      </c>
      <c r="K607" s="280">
        <v>0.0</v>
      </c>
      <c r="L607" s="280">
        <v>3042.0</v>
      </c>
      <c r="M607" s="205"/>
    </row>
    <row r="608" ht="15.75" customHeight="1">
      <c r="A608" s="205" t="s">
        <v>453</v>
      </c>
      <c r="B608" s="205" t="s">
        <v>5383</v>
      </c>
      <c r="C608" s="205" t="s">
        <v>5801</v>
      </c>
      <c r="D608" s="205" t="s">
        <v>259</v>
      </c>
      <c r="E608" s="280">
        <v>3.0</v>
      </c>
      <c r="F608" s="280">
        <v>0.0</v>
      </c>
      <c r="G608" s="280">
        <v>0.0</v>
      </c>
      <c r="H608" s="280">
        <v>0.0</v>
      </c>
      <c r="I608" s="280">
        <v>3.0</v>
      </c>
      <c r="J608" s="280">
        <v>0.0</v>
      </c>
      <c r="K608" s="280">
        <v>0.0</v>
      </c>
      <c r="L608" s="280">
        <v>240.0</v>
      </c>
      <c r="M608" s="205"/>
    </row>
    <row r="609" ht="15.75" customHeight="1">
      <c r="A609" s="205" t="s">
        <v>453</v>
      </c>
      <c r="B609" s="205" t="s">
        <v>5384</v>
      </c>
      <c r="C609" s="205" t="s">
        <v>5801</v>
      </c>
      <c r="D609" s="205" t="s">
        <v>259</v>
      </c>
      <c r="E609" s="280">
        <v>31.0</v>
      </c>
      <c r="F609" s="280">
        <v>1.0</v>
      </c>
      <c r="G609" s="280">
        <v>2.0</v>
      </c>
      <c r="H609" s="280">
        <v>17.0</v>
      </c>
      <c r="I609" s="280">
        <v>12.0</v>
      </c>
      <c r="J609" s="280">
        <v>6.0</v>
      </c>
      <c r="K609" s="280">
        <v>0.0</v>
      </c>
      <c r="L609" s="280">
        <v>1226.0</v>
      </c>
      <c r="M609" s="205"/>
    </row>
    <row r="610" ht="15.75" customHeight="1">
      <c r="A610" s="205" t="s">
        <v>453</v>
      </c>
      <c r="B610" s="205" t="s">
        <v>5385</v>
      </c>
      <c r="C610" s="205" t="s">
        <v>5801</v>
      </c>
      <c r="D610" s="205" t="s">
        <v>259</v>
      </c>
      <c r="E610" s="280">
        <v>21.0</v>
      </c>
      <c r="F610" s="280">
        <v>0.0</v>
      </c>
      <c r="G610" s="280">
        <v>0.0</v>
      </c>
      <c r="H610" s="280">
        <v>13.0</v>
      </c>
      <c r="I610" s="280">
        <v>7.0</v>
      </c>
      <c r="J610" s="280">
        <v>4.0</v>
      </c>
      <c r="K610" s="280">
        <v>0.0</v>
      </c>
      <c r="L610" s="280">
        <v>819.0</v>
      </c>
      <c r="M610" s="205"/>
    </row>
    <row r="611" ht="15.75" customHeight="1">
      <c r="A611" s="205" t="s">
        <v>453</v>
      </c>
      <c r="B611" s="205" t="s">
        <v>5386</v>
      </c>
      <c r="C611" s="205" t="s">
        <v>5801</v>
      </c>
      <c r="D611" s="205" t="s">
        <v>5823</v>
      </c>
      <c r="E611" s="280">
        <v>0.0</v>
      </c>
      <c r="F611" s="280">
        <v>0.0</v>
      </c>
      <c r="G611" s="280">
        <v>0.0</v>
      </c>
      <c r="H611" s="280">
        <v>0.0</v>
      </c>
      <c r="I611" s="280">
        <v>0.0</v>
      </c>
      <c r="J611" s="280">
        <v>0.0</v>
      </c>
      <c r="K611" s="280">
        <v>0.0</v>
      </c>
      <c r="L611" s="280">
        <v>0.0</v>
      </c>
      <c r="M611" s="205"/>
    </row>
    <row r="612" ht="15.75" customHeight="1">
      <c r="A612" s="205" t="s">
        <v>379</v>
      </c>
      <c r="B612" s="205" t="s">
        <v>5384</v>
      </c>
      <c r="C612" s="205" t="s">
        <v>5801</v>
      </c>
      <c r="D612" s="205" t="s">
        <v>162</v>
      </c>
      <c r="E612" s="280">
        <v>31.0</v>
      </c>
      <c r="F612" s="280">
        <v>6.0</v>
      </c>
      <c r="G612" s="280">
        <v>4.0</v>
      </c>
      <c r="H612" s="280">
        <v>0.0</v>
      </c>
      <c r="I612" s="280">
        <v>6.0</v>
      </c>
      <c r="J612" s="280">
        <v>8.0</v>
      </c>
      <c r="K612" s="280">
        <v>0.0</v>
      </c>
      <c r="L612" s="280">
        <v>2718.0</v>
      </c>
      <c r="M612" s="205"/>
    </row>
    <row r="613" ht="15.75" customHeight="1">
      <c r="A613" s="205" t="s">
        <v>379</v>
      </c>
      <c r="B613" s="205" t="s">
        <v>5385</v>
      </c>
      <c r="C613" s="205" t="s">
        <v>5801</v>
      </c>
      <c r="D613" s="205" t="s">
        <v>162</v>
      </c>
      <c r="E613" s="280">
        <v>32.0</v>
      </c>
      <c r="F613" s="280">
        <v>7.0</v>
      </c>
      <c r="G613" s="280">
        <v>0.0</v>
      </c>
      <c r="H613" s="280">
        <v>5.0</v>
      </c>
      <c r="I613" s="280">
        <v>12.0</v>
      </c>
      <c r="J613" s="280">
        <v>4.0</v>
      </c>
      <c r="K613" s="280">
        <v>0.0</v>
      </c>
      <c r="L613" s="280">
        <v>2321.0</v>
      </c>
      <c r="M613" s="205"/>
    </row>
    <row r="614" ht="15.75" customHeight="1">
      <c r="A614" s="205" t="s">
        <v>379</v>
      </c>
      <c r="B614" s="205" t="s">
        <v>5386</v>
      </c>
      <c r="C614" s="205" t="s">
        <v>5951</v>
      </c>
      <c r="D614" s="205" t="s">
        <v>5952</v>
      </c>
      <c r="E614" s="280">
        <v>31.0</v>
      </c>
      <c r="F614" s="280">
        <v>9.0</v>
      </c>
      <c r="G614" s="280">
        <v>1.0</v>
      </c>
      <c r="H614" s="280">
        <v>0.0</v>
      </c>
      <c r="I614" s="280">
        <v>2.0</v>
      </c>
      <c r="J614" s="280">
        <v>11.0</v>
      </c>
      <c r="K614" s="280">
        <v>0.0</v>
      </c>
      <c r="L614" s="280">
        <v>2781.0</v>
      </c>
      <c r="M614" s="205"/>
    </row>
    <row r="615" ht="15.75" customHeight="1">
      <c r="A615" s="205" t="s">
        <v>379</v>
      </c>
      <c r="B615" s="205" t="s">
        <v>5387</v>
      </c>
      <c r="C615" s="205" t="s">
        <v>5951</v>
      </c>
      <c r="D615" s="205" t="s">
        <v>5952</v>
      </c>
      <c r="E615" s="280">
        <v>30.0</v>
      </c>
      <c r="F615" s="280">
        <v>8.0</v>
      </c>
      <c r="G615" s="280">
        <v>4.0</v>
      </c>
      <c r="H615" s="280">
        <v>0.0</v>
      </c>
      <c r="I615" s="280">
        <v>0.0</v>
      </c>
      <c r="J615" s="280">
        <v>8.0</v>
      </c>
      <c r="K615" s="280">
        <v>0.0</v>
      </c>
      <c r="L615" s="280">
        <v>2661.0</v>
      </c>
      <c r="M615" s="205"/>
    </row>
    <row r="616" ht="15.75" customHeight="1">
      <c r="A616" s="205" t="s">
        <v>379</v>
      </c>
      <c r="B616" s="205" t="s">
        <v>5388</v>
      </c>
      <c r="C616" s="205" t="s">
        <v>5951</v>
      </c>
      <c r="D616" s="205" t="s">
        <v>5952</v>
      </c>
      <c r="E616" s="280">
        <v>28.0</v>
      </c>
      <c r="F616" s="280">
        <v>1.0</v>
      </c>
      <c r="G616" s="280">
        <v>5.0</v>
      </c>
      <c r="H616" s="280">
        <v>0.0</v>
      </c>
      <c r="I616" s="280">
        <v>0.0</v>
      </c>
      <c r="J616" s="280">
        <v>8.0</v>
      </c>
      <c r="K616" s="280">
        <v>1.0</v>
      </c>
      <c r="L616" s="280">
        <v>2520.0</v>
      </c>
      <c r="M616" s="205"/>
    </row>
    <row r="617" ht="15.75" customHeight="1">
      <c r="A617" s="205" t="s">
        <v>379</v>
      </c>
      <c r="B617" s="205" t="s">
        <v>5391</v>
      </c>
      <c r="C617" s="205" t="s">
        <v>5951</v>
      </c>
      <c r="D617" s="205" t="s">
        <v>5952</v>
      </c>
      <c r="E617" s="280">
        <v>29.0</v>
      </c>
      <c r="F617" s="280">
        <v>5.0</v>
      </c>
      <c r="G617" s="280">
        <v>7.0</v>
      </c>
      <c r="H617" s="280">
        <v>0.0</v>
      </c>
      <c r="I617" s="280">
        <v>2.0</v>
      </c>
      <c r="J617" s="280">
        <v>11.0</v>
      </c>
      <c r="K617" s="280">
        <v>0.0</v>
      </c>
      <c r="L617" s="280">
        <v>2605.0</v>
      </c>
      <c r="M617" s="205"/>
    </row>
    <row r="618" ht="15.75" customHeight="1">
      <c r="A618" s="205" t="s">
        <v>379</v>
      </c>
      <c r="B618" s="205" t="s">
        <v>5392</v>
      </c>
      <c r="C618" s="205" t="s">
        <v>5951</v>
      </c>
      <c r="D618" s="205" t="s">
        <v>5953</v>
      </c>
      <c r="E618" s="280">
        <v>11.0</v>
      </c>
      <c r="F618" s="280">
        <v>0.0</v>
      </c>
      <c r="G618" s="280">
        <v>4.0</v>
      </c>
      <c r="H618" s="280">
        <v>1.0</v>
      </c>
      <c r="I618" s="280">
        <v>1.0</v>
      </c>
      <c r="J618" s="280">
        <v>4.0</v>
      </c>
      <c r="K618" s="280">
        <v>0.0</v>
      </c>
      <c r="L618" s="280">
        <v>925.0</v>
      </c>
      <c r="M618" s="205"/>
    </row>
    <row r="619" ht="15.75" customHeight="1">
      <c r="A619" s="205" t="s">
        <v>276</v>
      </c>
      <c r="B619" s="205" t="s">
        <v>5383</v>
      </c>
      <c r="C619" s="205" t="s">
        <v>5801</v>
      </c>
      <c r="D619" s="205" t="s">
        <v>95</v>
      </c>
      <c r="E619" s="280">
        <v>6.0</v>
      </c>
      <c r="F619" s="280">
        <v>1.0</v>
      </c>
      <c r="G619" s="280">
        <v>1.0</v>
      </c>
      <c r="H619" s="280">
        <v>4.0</v>
      </c>
      <c r="I619" s="280">
        <v>1.0</v>
      </c>
      <c r="J619" s="280">
        <v>0.0</v>
      </c>
      <c r="K619" s="280">
        <v>0.0</v>
      </c>
      <c r="L619" s="280">
        <v>255.0</v>
      </c>
      <c r="M619" s="205"/>
    </row>
    <row r="620" ht="15.75" customHeight="1">
      <c r="A620" s="205" t="s">
        <v>276</v>
      </c>
      <c r="B620" s="205" t="s">
        <v>5384</v>
      </c>
      <c r="C620" s="205" t="s">
        <v>5801</v>
      </c>
      <c r="D620" s="205" t="s">
        <v>95</v>
      </c>
      <c r="E620" s="280">
        <v>32.0</v>
      </c>
      <c r="F620" s="280">
        <v>6.0</v>
      </c>
      <c r="G620" s="280">
        <v>4.0</v>
      </c>
      <c r="H620" s="280">
        <v>26.0</v>
      </c>
      <c r="I620" s="280">
        <v>5.0</v>
      </c>
      <c r="J620" s="280">
        <v>1.0</v>
      </c>
      <c r="K620" s="280">
        <v>0.0</v>
      </c>
      <c r="L620" s="280">
        <v>935.0</v>
      </c>
      <c r="M620" s="205"/>
    </row>
    <row r="621" ht="15.75" customHeight="1">
      <c r="A621" s="205" t="s">
        <v>276</v>
      </c>
      <c r="B621" s="205" t="s">
        <v>5385</v>
      </c>
      <c r="C621" s="205" t="s">
        <v>5801</v>
      </c>
      <c r="D621" s="205" t="s">
        <v>1142</v>
      </c>
      <c r="E621" s="280">
        <v>36.0</v>
      </c>
      <c r="F621" s="280">
        <v>7.0</v>
      </c>
      <c r="G621" s="280">
        <v>0.0</v>
      </c>
      <c r="H621" s="280">
        <v>1.0</v>
      </c>
      <c r="I621" s="280">
        <v>20.0</v>
      </c>
      <c r="J621" s="280">
        <v>4.0</v>
      </c>
      <c r="K621" s="280">
        <v>0.0</v>
      </c>
      <c r="L621" s="280">
        <v>2891.0</v>
      </c>
      <c r="M621" s="205"/>
    </row>
    <row r="622" ht="15.75" customHeight="1">
      <c r="A622" s="205" t="s">
        <v>276</v>
      </c>
      <c r="B622" s="205" t="s">
        <v>5386</v>
      </c>
      <c r="C622" s="205" t="s">
        <v>5801</v>
      </c>
      <c r="D622" s="205" t="s">
        <v>1142</v>
      </c>
      <c r="E622" s="280">
        <v>36.0</v>
      </c>
      <c r="F622" s="280">
        <v>4.0</v>
      </c>
      <c r="G622" s="280">
        <v>4.0</v>
      </c>
      <c r="H622" s="280">
        <v>1.0</v>
      </c>
      <c r="I622" s="280">
        <v>29.0</v>
      </c>
      <c r="J622" s="280">
        <v>6.0</v>
      </c>
      <c r="K622" s="280">
        <v>0.0</v>
      </c>
      <c r="L622" s="280">
        <v>2883.0</v>
      </c>
      <c r="M622" s="205"/>
    </row>
    <row r="623" ht="15.75" customHeight="1">
      <c r="A623" s="205" t="s">
        <v>276</v>
      </c>
      <c r="B623" s="205" t="s">
        <v>5387</v>
      </c>
      <c r="C623" s="205" t="s">
        <v>5816</v>
      </c>
      <c r="D623" s="205" t="s">
        <v>1142</v>
      </c>
      <c r="E623" s="280">
        <v>37.0</v>
      </c>
      <c r="F623" s="280">
        <v>8.0</v>
      </c>
      <c r="G623" s="280">
        <v>2.0</v>
      </c>
      <c r="H623" s="280">
        <v>9.0</v>
      </c>
      <c r="I623" s="280">
        <v>16.0</v>
      </c>
      <c r="J623" s="280">
        <v>4.0</v>
      </c>
      <c r="K623" s="280">
        <v>0.0</v>
      </c>
      <c r="L623" s="280">
        <v>2459.0</v>
      </c>
      <c r="M623" s="205"/>
    </row>
    <row r="624" ht="15.75" customHeight="1">
      <c r="A624" s="205" t="s">
        <v>276</v>
      </c>
      <c r="B624" s="205" t="s">
        <v>5388</v>
      </c>
      <c r="C624" s="205" t="s">
        <v>5816</v>
      </c>
      <c r="D624" s="205" t="s">
        <v>5823</v>
      </c>
      <c r="E624" s="280">
        <v>37.0</v>
      </c>
      <c r="F624" s="280">
        <v>5.0</v>
      </c>
      <c r="G624" s="280">
        <v>4.0</v>
      </c>
      <c r="H624" s="280">
        <v>8.0</v>
      </c>
      <c r="I624" s="280">
        <v>12.0</v>
      </c>
      <c r="J624" s="280">
        <v>3.0</v>
      </c>
      <c r="K624" s="280">
        <v>0.0</v>
      </c>
      <c r="L624" s="280">
        <v>2528.0</v>
      </c>
      <c r="M624" s="205"/>
    </row>
    <row r="625" ht="15.75" customHeight="1">
      <c r="A625" s="205" t="s">
        <v>276</v>
      </c>
      <c r="B625" s="205" t="s">
        <v>5391</v>
      </c>
      <c r="C625" s="205" t="s">
        <v>5816</v>
      </c>
      <c r="D625" s="205" t="s">
        <v>1142</v>
      </c>
      <c r="E625" s="280">
        <v>32.0</v>
      </c>
      <c r="F625" s="280">
        <v>0.0</v>
      </c>
      <c r="G625" s="280">
        <v>2.0</v>
      </c>
      <c r="H625" s="280">
        <v>7.0</v>
      </c>
      <c r="I625" s="280">
        <v>10.0</v>
      </c>
      <c r="J625" s="280">
        <v>2.0</v>
      </c>
      <c r="K625" s="280">
        <v>0.0</v>
      </c>
      <c r="L625" s="280">
        <v>2321.0</v>
      </c>
      <c r="M625" s="205"/>
    </row>
    <row r="626" ht="15.75" customHeight="1">
      <c r="A626" s="205" t="s">
        <v>276</v>
      </c>
      <c r="B626" s="205" t="s">
        <v>5392</v>
      </c>
      <c r="C626" s="205" t="s">
        <v>5801</v>
      </c>
      <c r="D626" s="205" t="s">
        <v>5954</v>
      </c>
      <c r="E626" s="280">
        <v>0.0</v>
      </c>
      <c r="F626" s="280">
        <v>0.0</v>
      </c>
      <c r="G626" s="280">
        <v>0.0</v>
      </c>
      <c r="H626" s="280">
        <v>0.0</v>
      </c>
      <c r="I626" s="280">
        <v>0.0</v>
      </c>
      <c r="J626" s="280">
        <v>0.0</v>
      </c>
      <c r="K626" s="280">
        <v>0.0</v>
      </c>
      <c r="L626" s="280">
        <v>0.0</v>
      </c>
      <c r="M626" s="205"/>
    </row>
    <row r="627" ht="15.75" customHeight="1">
      <c r="A627" s="205" t="s">
        <v>276</v>
      </c>
      <c r="B627" s="205" t="s">
        <v>5389</v>
      </c>
      <c r="C627" s="205" t="s">
        <v>5801</v>
      </c>
      <c r="D627" s="205" t="s">
        <v>5955</v>
      </c>
      <c r="E627" s="280">
        <v>0.0</v>
      </c>
      <c r="F627" s="280">
        <v>0.0</v>
      </c>
      <c r="G627" s="280">
        <v>0.0</v>
      </c>
      <c r="H627" s="280">
        <v>0.0</v>
      </c>
      <c r="I627" s="280">
        <v>0.0</v>
      </c>
      <c r="J627" s="280">
        <v>0.0</v>
      </c>
      <c r="K627" s="280">
        <v>0.0</v>
      </c>
      <c r="L627" s="280">
        <v>0.0</v>
      </c>
      <c r="M627" s="205"/>
    </row>
    <row r="628" ht="15.75" customHeight="1">
      <c r="A628" s="205" t="s">
        <v>363</v>
      </c>
      <c r="B628" s="205" t="s">
        <v>5383</v>
      </c>
      <c r="C628" s="205" t="s">
        <v>5800</v>
      </c>
      <c r="D628" s="205" t="s">
        <v>90</v>
      </c>
      <c r="E628" s="280">
        <v>3.0</v>
      </c>
      <c r="F628" s="280">
        <v>0.0</v>
      </c>
      <c r="G628" s="280">
        <v>1.0</v>
      </c>
      <c r="H628" s="280">
        <v>2.0</v>
      </c>
      <c r="I628" s="280">
        <v>1.0</v>
      </c>
      <c r="J628" s="280">
        <v>0.0</v>
      </c>
      <c r="K628" s="280">
        <v>0.0</v>
      </c>
      <c r="L628" s="280">
        <v>104.0</v>
      </c>
      <c r="M628" s="205"/>
    </row>
    <row r="629" ht="15.75" customHeight="1">
      <c r="A629" s="205" t="s">
        <v>363</v>
      </c>
      <c r="B629" s="205" t="s">
        <v>5384</v>
      </c>
      <c r="C629" s="205" t="s">
        <v>5800</v>
      </c>
      <c r="D629" s="205" t="s">
        <v>249</v>
      </c>
      <c r="E629" s="280">
        <v>20.0</v>
      </c>
      <c r="F629" s="280">
        <v>5.0</v>
      </c>
      <c r="G629" s="280">
        <v>2.0</v>
      </c>
      <c r="H629" s="280">
        <v>9.0</v>
      </c>
      <c r="I629" s="280">
        <v>7.0</v>
      </c>
      <c r="J629" s="280">
        <v>2.0</v>
      </c>
      <c r="K629" s="280">
        <v>1.0</v>
      </c>
      <c r="L629" s="280">
        <v>904.0</v>
      </c>
      <c r="M629" s="205"/>
    </row>
    <row r="630" ht="15.75" customHeight="1">
      <c r="A630" s="205" t="s">
        <v>363</v>
      </c>
      <c r="B630" s="205" t="s">
        <v>5385</v>
      </c>
      <c r="C630" s="205" t="s">
        <v>5801</v>
      </c>
      <c r="D630" s="205" t="s">
        <v>90</v>
      </c>
      <c r="E630" s="280">
        <v>8.0</v>
      </c>
      <c r="F630" s="280">
        <v>1.0</v>
      </c>
      <c r="G630" s="280">
        <v>1.0</v>
      </c>
      <c r="H630" s="280">
        <v>8.0</v>
      </c>
      <c r="I630" s="280">
        <v>0.0</v>
      </c>
      <c r="J630" s="280">
        <v>0.0</v>
      </c>
      <c r="K630" s="280">
        <v>0.0</v>
      </c>
      <c r="L630" s="280">
        <v>70.0</v>
      </c>
      <c r="M630" s="205"/>
    </row>
    <row r="631" ht="15.75" customHeight="1">
      <c r="A631" s="205" t="s">
        <v>363</v>
      </c>
      <c r="B631" s="205" t="s">
        <v>5386</v>
      </c>
      <c r="C631" s="205" t="s">
        <v>5861</v>
      </c>
      <c r="D631" s="205" t="s">
        <v>5956</v>
      </c>
      <c r="E631" s="280">
        <v>37.0</v>
      </c>
      <c r="F631" s="280">
        <v>7.0</v>
      </c>
      <c r="G631" s="280">
        <v>5.0</v>
      </c>
      <c r="H631" s="280">
        <v>9.0</v>
      </c>
      <c r="I631" s="280">
        <v>12.0</v>
      </c>
      <c r="J631" s="280">
        <v>4.0</v>
      </c>
      <c r="K631" s="280">
        <v>0.0</v>
      </c>
      <c r="L631" s="280">
        <v>2458.0</v>
      </c>
      <c r="M631" s="205"/>
    </row>
    <row r="632" ht="15.75" customHeight="1">
      <c r="A632" s="205" t="s">
        <v>363</v>
      </c>
      <c r="B632" s="205" t="s">
        <v>5387</v>
      </c>
      <c r="C632" s="205" t="s">
        <v>5816</v>
      </c>
      <c r="D632" s="205" t="s">
        <v>5890</v>
      </c>
      <c r="E632" s="280">
        <v>34.0</v>
      </c>
      <c r="F632" s="280">
        <v>5.0</v>
      </c>
      <c r="G632" s="280">
        <v>3.0</v>
      </c>
      <c r="H632" s="280">
        <v>10.0</v>
      </c>
      <c r="I632" s="280">
        <v>20.0</v>
      </c>
      <c r="J632" s="280">
        <v>3.0</v>
      </c>
      <c r="K632" s="280">
        <v>0.0</v>
      </c>
      <c r="L632" s="280">
        <v>1901.0</v>
      </c>
      <c r="M632" s="205"/>
    </row>
    <row r="633" ht="15.75" customHeight="1">
      <c r="A633" s="205" t="s">
        <v>363</v>
      </c>
      <c r="B633" s="205" t="s">
        <v>5388</v>
      </c>
      <c r="C633" s="205" t="s">
        <v>5861</v>
      </c>
      <c r="D633" s="205" t="s">
        <v>90</v>
      </c>
      <c r="E633" s="280">
        <v>15.0</v>
      </c>
      <c r="F633" s="280">
        <v>3.0</v>
      </c>
      <c r="G633" s="280">
        <v>2.0</v>
      </c>
      <c r="H633" s="280">
        <v>7.0</v>
      </c>
      <c r="I633" s="280">
        <v>5.0</v>
      </c>
      <c r="J633" s="280">
        <v>2.0</v>
      </c>
      <c r="K633" s="280">
        <v>0.0</v>
      </c>
      <c r="L633" s="280">
        <v>702.0</v>
      </c>
      <c r="M633" s="205"/>
    </row>
    <row r="634" ht="15.75" customHeight="1">
      <c r="A634" s="205" t="s">
        <v>363</v>
      </c>
      <c r="B634" s="205" t="s">
        <v>5391</v>
      </c>
      <c r="C634" s="205" t="s">
        <v>5801</v>
      </c>
      <c r="D634" s="205" t="s">
        <v>5957</v>
      </c>
      <c r="E634" s="280">
        <v>2.0</v>
      </c>
      <c r="F634" s="280">
        <v>0.0</v>
      </c>
      <c r="G634" s="280">
        <v>0.0</v>
      </c>
      <c r="H634" s="280">
        <v>2.0</v>
      </c>
      <c r="I634" s="280">
        <v>0.0</v>
      </c>
      <c r="J634" s="280">
        <v>0.0</v>
      </c>
      <c r="K634" s="280">
        <v>0.0</v>
      </c>
      <c r="L634" s="280">
        <v>7.0</v>
      </c>
      <c r="M634" s="205"/>
    </row>
    <row r="635" ht="15.75" customHeight="1">
      <c r="A635" s="205" t="s">
        <v>820</v>
      </c>
      <c r="B635" s="205" t="s">
        <v>5383</v>
      </c>
      <c r="C635" s="205" t="s">
        <v>5801</v>
      </c>
      <c r="D635" s="205" t="s">
        <v>256</v>
      </c>
      <c r="E635" s="280">
        <v>3.0</v>
      </c>
      <c r="F635" s="280">
        <v>0.0</v>
      </c>
      <c r="G635" s="280">
        <v>0.0</v>
      </c>
      <c r="H635" s="280">
        <v>3.0</v>
      </c>
      <c r="I635" s="280">
        <v>0.0</v>
      </c>
      <c r="J635" s="280">
        <v>1.0</v>
      </c>
      <c r="K635" s="280">
        <v>0.0</v>
      </c>
      <c r="L635" s="280">
        <v>87.0</v>
      </c>
      <c r="M635" s="205"/>
    </row>
    <row r="636" ht="15.75" customHeight="1">
      <c r="A636" s="205" t="s">
        <v>820</v>
      </c>
      <c r="B636" s="205" t="s">
        <v>5384</v>
      </c>
      <c r="C636" s="205" t="s">
        <v>5801</v>
      </c>
      <c r="D636" s="205" t="s">
        <v>256</v>
      </c>
      <c r="E636" s="280">
        <v>33.0</v>
      </c>
      <c r="F636" s="280">
        <v>1.0</v>
      </c>
      <c r="G636" s="280">
        <v>2.0</v>
      </c>
      <c r="H636" s="280">
        <v>4.0</v>
      </c>
      <c r="I636" s="280">
        <v>11.0</v>
      </c>
      <c r="J636" s="280">
        <v>5.0</v>
      </c>
      <c r="K636" s="280">
        <v>0.0</v>
      </c>
      <c r="L636" s="280">
        <v>2365.0</v>
      </c>
      <c r="M636" s="205"/>
    </row>
    <row r="637" ht="15.75" customHeight="1">
      <c r="A637" s="205" t="s">
        <v>820</v>
      </c>
      <c r="B637" s="205" t="s">
        <v>5385</v>
      </c>
      <c r="C637" s="205" t="s">
        <v>5801</v>
      </c>
      <c r="D637" s="205" t="s">
        <v>95</v>
      </c>
      <c r="E637" s="280">
        <v>19.0</v>
      </c>
      <c r="F637" s="280">
        <v>0.0</v>
      </c>
      <c r="G637" s="280">
        <v>0.0</v>
      </c>
      <c r="H637" s="280">
        <v>12.0</v>
      </c>
      <c r="I637" s="280">
        <v>1.0</v>
      </c>
      <c r="J637" s="280">
        <v>3.0</v>
      </c>
      <c r="K637" s="280">
        <v>0.0</v>
      </c>
      <c r="L637" s="280">
        <v>773.0</v>
      </c>
      <c r="M637" s="205"/>
    </row>
    <row r="638" ht="15.75" customHeight="1">
      <c r="A638" s="205" t="s">
        <v>820</v>
      </c>
      <c r="B638" s="205" t="s">
        <v>5386</v>
      </c>
      <c r="C638" s="205" t="s">
        <v>5801</v>
      </c>
      <c r="D638" s="205" t="s">
        <v>95</v>
      </c>
      <c r="E638" s="280">
        <v>18.0</v>
      </c>
      <c r="F638" s="280">
        <v>2.0</v>
      </c>
      <c r="G638" s="280">
        <v>2.0</v>
      </c>
      <c r="H638" s="280">
        <v>12.0</v>
      </c>
      <c r="I638" s="280">
        <v>5.0</v>
      </c>
      <c r="J638" s="280">
        <v>2.0</v>
      </c>
      <c r="K638" s="280">
        <v>0.0</v>
      </c>
      <c r="L638" s="280">
        <v>641.0</v>
      </c>
      <c r="M638" s="205"/>
    </row>
    <row r="639" ht="15.75" customHeight="1">
      <c r="A639" s="205" t="s">
        <v>820</v>
      </c>
      <c r="B639" s="205" t="s">
        <v>5387</v>
      </c>
      <c r="C639" s="205" t="s">
        <v>5801</v>
      </c>
      <c r="D639" s="205" t="s">
        <v>95</v>
      </c>
      <c r="E639" s="280">
        <v>28.0</v>
      </c>
      <c r="F639" s="280">
        <v>3.0</v>
      </c>
      <c r="G639" s="280">
        <v>2.0</v>
      </c>
      <c r="H639" s="280">
        <v>14.0</v>
      </c>
      <c r="I639" s="280">
        <v>10.0</v>
      </c>
      <c r="J639" s="280">
        <v>2.0</v>
      </c>
      <c r="K639" s="280">
        <v>0.0</v>
      </c>
      <c r="L639" s="280">
        <v>1230.0</v>
      </c>
      <c r="M639" s="205"/>
    </row>
    <row r="640" ht="15.75" customHeight="1">
      <c r="A640" s="205" t="s">
        <v>820</v>
      </c>
      <c r="B640" s="205" t="s">
        <v>5388</v>
      </c>
      <c r="C640" s="205" t="s">
        <v>5801</v>
      </c>
      <c r="D640" s="205" t="s">
        <v>95</v>
      </c>
      <c r="E640" s="280">
        <v>24.0</v>
      </c>
      <c r="F640" s="280">
        <v>4.0</v>
      </c>
      <c r="G640" s="280">
        <v>3.0</v>
      </c>
      <c r="H640" s="280">
        <v>3.0</v>
      </c>
      <c r="I640" s="280">
        <v>10.0</v>
      </c>
      <c r="J640" s="280">
        <v>5.0</v>
      </c>
      <c r="K640" s="280">
        <v>0.0</v>
      </c>
      <c r="L640" s="280">
        <v>1806.0</v>
      </c>
      <c r="M640" s="205"/>
    </row>
    <row r="641" ht="15.75" customHeight="1">
      <c r="A641" s="205" t="s">
        <v>820</v>
      </c>
      <c r="B641" s="205" t="s">
        <v>5391</v>
      </c>
      <c r="C641" s="205" t="s">
        <v>5801</v>
      </c>
      <c r="D641" s="205" t="s">
        <v>95</v>
      </c>
      <c r="E641" s="280">
        <v>19.0</v>
      </c>
      <c r="F641" s="280">
        <v>5.0</v>
      </c>
      <c r="G641" s="280">
        <v>0.0</v>
      </c>
      <c r="H641" s="280">
        <v>6.0</v>
      </c>
      <c r="I641" s="280">
        <v>5.0</v>
      </c>
      <c r="J641" s="280">
        <v>3.0</v>
      </c>
      <c r="K641" s="280">
        <v>0.0</v>
      </c>
      <c r="L641" s="280">
        <v>1085.0</v>
      </c>
      <c r="M641" s="205"/>
    </row>
    <row r="642" ht="15.75" customHeight="1">
      <c r="A642" s="205" t="s">
        <v>820</v>
      </c>
      <c r="B642" s="205" t="s">
        <v>5392</v>
      </c>
      <c r="C642" s="205" t="s">
        <v>5801</v>
      </c>
      <c r="D642" s="205" t="s">
        <v>95</v>
      </c>
      <c r="E642" s="280">
        <v>30.0</v>
      </c>
      <c r="F642" s="280">
        <v>0.0</v>
      </c>
      <c r="G642" s="280">
        <v>0.0</v>
      </c>
      <c r="H642" s="280">
        <v>7.0</v>
      </c>
      <c r="I642" s="280">
        <v>5.0</v>
      </c>
      <c r="J642" s="280">
        <v>8.0</v>
      </c>
      <c r="K642" s="280">
        <v>0.0</v>
      </c>
      <c r="L642" s="280">
        <v>1985.0</v>
      </c>
      <c r="M642" s="205"/>
    </row>
    <row r="643" ht="15.75" customHeight="1">
      <c r="A643" s="205" t="s">
        <v>820</v>
      </c>
      <c r="B643" s="205" t="s">
        <v>5389</v>
      </c>
      <c r="C643" s="205" t="s">
        <v>5800</v>
      </c>
      <c r="D643" s="205" t="s">
        <v>95</v>
      </c>
      <c r="E643" s="280">
        <v>31.0</v>
      </c>
      <c r="F643" s="280">
        <v>2.0</v>
      </c>
      <c r="G643" s="280">
        <v>3.0</v>
      </c>
      <c r="H643" s="280">
        <v>5.0</v>
      </c>
      <c r="I643" s="280">
        <v>4.0</v>
      </c>
      <c r="J643" s="280">
        <v>7.0</v>
      </c>
      <c r="K643" s="280">
        <v>0.0</v>
      </c>
      <c r="L643" s="280">
        <v>2350.0</v>
      </c>
      <c r="M643" s="205"/>
    </row>
    <row r="644" ht="15.75" customHeight="1">
      <c r="A644" s="205" t="s">
        <v>820</v>
      </c>
      <c r="B644" s="205" t="s">
        <v>5390</v>
      </c>
      <c r="C644" s="205" t="s">
        <v>5861</v>
      </c>
      <c r="D644" s="205" t="s">
        <v>116</v>
      </c>
      <c r="E644" s="280">
        <v>17.0</v>
      </c>
      <c r="F644" s="280">
        <v>1.0</v>
      </c>
      <c r="G644" s="280">
        <v>1.0</v>
      </c>
      <c r="H644" s="280">
        <v>6.0</v>
      </c>
      <c r="I644" s="280">
        <v>9.0</v>
      </c>
      <c r="J644" s="280">
        <v>3.0</v>
      </c>
      <c r="K644" s="280">
        <v>0.0</v>
      </c>
      <c r="L644" s="280">
        <v>889.0</v>
      </c>
      <c r="M644" s="205"/>
    </row>
    <row r="645" ht="15.75" customHeight="1">
      <c r="A645" s="205" t="s">
        <v>597</v>
      </c>
      <c r="B645" s="205" t="s">
        <v>5383</v>
      </c>
      <c r="C645" s="205" t="s">
        <v>5801</v>
      </c>
      <c r="D645" s="205" t="s">
        <v>151</v>
      </c>
      <c r="E645" s="280">
        <v>6.0</v>
      </c>
      <c r="F645" s="280">
        <v>0.0</v>
      </c>
      <c r="G645" s="280">
        <v>0.0</v>
      </c>
      <c r="H645" s="280">
        <v>0.0</v>
      </c>
      <c r="I645" s="280">
        <v>1.0</v>
      </c>
      <c r="J645" s="280">
        <v>1.0</v>
      </c>
      <c r="K645" s="280">
        <v>0.0</v>
      </c>
      <c r="L645" s="280">
        <v>536.0</v>
      </c>
      <c r="M645" s="205"/>
    </row>
    <row r="646" ht="15.75" customHeight="1">
      <c r="A646" s="205" t="s">
        <v>597</v>
      </c>
      <c r="B646" s="205" t="s">
        <v>5384</v>
      </c>
      <c r="C646" s="205" t="s">
        <v>5801</v>
      </c>
      <c r="D646" s="205" t="s">
        <v>151</v>
      </c>
      <c r="E646" s="280">
        <v>35.0</v>
      </c>
      <c r="F646" s="280">
        <v>0.0</v>
      </c>
      <c r="G646" s="280">
        <v>3.0</v>
      </c>
      <c r="H646" s="280">
        <v>5.0</v>
      </c>
      <c r="I646" s="280">
        <v>17.0</v>
      </c>
      <c r="J646" s="280">
        <v>2.0</v>
      </c>
      <c r="K646" s="280">
        <v>0.0</v>
      </c>
      <c r="L646" s="280">
        <v>2502.0</v>
      </c>
      <c r="M646" s="205"/>
    </row>
    <row r="647" ht="15.75" customHeight="1">
      <c r="A647" s="205" t="s">
        <v>597</v>
      </c>
      <c r="B647" s="205" t="s">
        <v>5385</v>
      </c>
      <c r="C647" s="205" t="s">
        <v>5801</v>
      </c>
      <c r="D647" s="205" t="s">
        <v>151</v>
      </c>
      <c r="E647" s="280">
        <v>32.0</v>
      </c>
      <c r="F647" s="280">
        <v>0.0</v>
      </c>
      <c r="G647" s="280">
        <v>2.0</v>
      </c>
      <c r="H647" s="280">
        <v>4.0</v>
      </c>
      <c r="I647" s="280">
        <v>4.0</v>
      </c>
      <c r="J647" s="280">
        <v>3.0</v>
      </c>
      <c r="K647" s="280">
        <v>0.0</v>
      </c>
      <c r="L647" s="280">
        <v>2486.0</v>
      </c>
      <c r="M647" s="205"/>
    </row>
    <row r="648" ht="15.75" customHeight="1">
      <c r="A648" s="205" t="s">
        <v>597</v>
      </c>
      <c r="B648" s="205" t="s">
        <v>5386</v>
      </c>
      <c r="C648" s="205" t="s">
        <v>5816</v>
      </c>
      <c r="D648" s="205" t="s">
        <v>5958</v>
      </c>
      <c r="E648" s="280">
        <v>26.0</v>
      </c>
      <c r="F648" s="280">
        <v>1.0</v>
      </c>
      <c r="G648" s="280">
        <v>1.0</v>
      </c>
      <c r="H648" s="280">
        <v>7.0</v>
      </c>
      <c r="I648" s="280">
        <v>3.0</v>
      </c>
      <c r="J648" s="280">
        <v>4.0</v>
      </c>
      <c r="K648" s="280">
        <v>0.0</v>
      </c>
      <c r="L648" s="280">
        <v>1855.0</v>
      </c>
      <c r="M648" s="205"/>
    </row>
    <row r="649" ht="15.75" customHeight="1">
      <c r="A649" s="205" t="s">
        <v>597</v>
      </c>
      <c r="B649" s="205" t="s">
        <v>5387</v>
      </c>
      <c r="C649" s="205" t="s">
        <v>5816</v>
      </c>
      <c r="D649" s="205" t="s">
        <v>5958</v>
      </c>
      <c r="E649" s="280">
        <v>19.0</v>
      </c>
      <c r="F649" s="280">
        <v>0.0</v>
      </c>
      <c r="G649" s="280">
        <v>0.0</v>
      </c>
      <c r="H649" s="280">
        <v>4.0</v>
      </c>
      <c r="I649" s="280">
        <v>2.0</v>
      </c>
      <c r="J649" s="280">
        <v>1.0</v>
      </c>
      <c r="K649" s="280">
        <v>0.0</v>
      </c>
      <c r="L649" s="280">
        <v>1352.0</v>
      </c>
      <c r="M649" s="205"/>
    </row>
    <row r="650" ht="15.75" customHeight="1">
      <c r="A650" s="205" t="s">
        <v>597</v>
      </c>
      <c r="B650" s="205" t="s">
        <v>5388</v>
      </c>
      <c r="C650" s="205" t="s">
        <v>5801</v>
      </c>
      <c r="D650" s="205" t="s">
        <v>151</v>
      </c>
      <c r="E650" s="280">
        <v>0.0</v>
      </c>
      <c r="F650" s="280">
        <v>0.0</v>
      </c>
      <c r="G650" s="280">
        <v>0.0</v>
      </c>
      <c r="H650" s="280">
        <v>0.0</v>
      </c>
      <c r="I650" s="280">
        <v>0.0</v>
      </c>
      <c r="J650" s="280">
        <v>0.0</v>
      </c>
      <c r="K650" s="280">
        <v>0.0</v>
      </c>
      <c r="L650" s="280">
        <v>0.0</v>
      </c>
      <c r="M650" s="205"/>
    </row>
    <row r="651" ht="15.75" customHeight="1">
      <c r="A651" s="205" t="s">
        <v>597</v>
      </c>
      <c r="B651" s="205" t="s">
        <v>5392</v>
      </c>
      <c r="C651" s="205" t="s">
        <v>5816</v>
      </c>
      <c r="D651" s="205" t="s">
        <v>5905</v>
      </c>
      <c r="E651" s="280">
        <v>0.0</v>
      </c>
      <c r="F651" s="280">
        <v>0.0</v>
      </c>
      <c r="G651" s="280">
        <v>0.0</v>
      </c>
      <c r="H651" s="280">
        <v>0.0</v>
      </c>
      <c r="I651" s="280">
        <v>0.0</v>
      </c>
      <c r="J651" s="280">
        <v>0.0</v>
      </c>
      <c r="K651" s="280">
        <v>0.0</v>
      </c>
      <c r="L651" s="280">
        <v>0.0</v>
      </c>
      <c r="M651" s="205"/>
    </row>
    <row r="652" ht="15.75" customHeight="1">
      <c r="A652" s="205" t="s">
        <v>215</v>
      </c>
      <c r="B652" s="205" t="s">
        <v>5383</v>
      </c>
      <c r="C652" s="205" t="s">
        <v>5801</v>
      </c>
      <c r="D652" s="205" t="s">
        <v>103</v>
      </c>
      <c r="E652" s="280">
        <v>4.0</v>
      </c>
      <c r="F652" s="280">
        <v>0.0</v>
      </c>
      <c r="G652" s="280">
        <v>0.0</v>
      </c>
      <c r="H652" s="280">
        <v>0.0</v>
      </c>
      <c r="I652" s="280">
        <v>1.0</v>
      </c>
      <c r="J652" s="280">
        <v>0.0</v>
      </c>
      <c r="K652" s="280">
        <v>0.0</v>
      </c>
      <c r="L652" s="280">
        <v>355.0</v>
      </c>
      <c r="M652" s="205"/>
    </row>
    <row r="653" ht="15.75" customHeight="1">
      <c r="A653" s="205" t="s">
        <v>215</v>
      </c>
      <c r="B653" s="205" t="s">
        <v>5384</v>
      </c>
      <c r="C653" s="205" t="s">
        <v>5801</v>
      </c>
      <c r="D653" s="205" t="s">
        <v>103</v>
      </c>
      <c r="E653" s="280">
        <v>32.0</v>
      </c>
      <c r="F653" s="280">
        <v>4.0</v>
      </c>
      <c r="G653" s="280">
        <v>0.0</v>
      </c>
      <c r="H653" s="280">
        <v>2.0</v>
      </c>
      <c r="I653" s="280">
        <v>7.0</v>
      </c>
      <c r="J653" s="280">
        <v>7.0</v>
      </c>
      <c r="K653" s="280">
        <v>0.0</v>
      </c>
      <c r="L653" s="280">
        <v>2640.0</v>
      </c>
      <c r="M653" s="205"/>
    </row>
    <row r="654" ht="15.75" customHeight="1">
      <c r="A654" s="205" t="s">
        <v>215</v>
      </c>
      <c r="B654" s="205" t="s">
        <v>5385</v>
      </c>
      <c r="C654" s="205" t="s">
        <v>5801</v>
      </c>
      <c r="D654" s="205" t="s">
        <v>103</v>
      </c>
      <c r="E654" s="280">
        <v>18.0</v>
      </c>
      <c r="F654" s="280">
        <v>0.0</v>
      </c>
      <c r="G654" s="280">
        <v>0.0</v>
      </c>
      <c r="H654" s="280">
        <v>2.0</v>
      </c>
      <c r="I654" s="280">
        <v>0.0</v>
      </c>
      <c r="J654" s="280">
        <v>4.0</v>
      </c>
      <c r="K654" s="280">
        <v>0.0</v>
      </c>
      <c r="L654" s="280">
        <v>1446.0</v>
      </c>
      <c r="M654" s="205"/>
    </row>
    <row r="655" ht="15.75" customHeight="1">
      <c r="A655" s="205" t="s">
        <v>215</v>
      </c>
      <c r="B655" s="205" t="s">
        <v>5386</v>
      </c>
      <c r="C655" s="205" t="s">
        <v>5816</v>
      </c>
      <c r="D655" s="205" t="s">
        <v>5959</v>
      </c>
      <c r="E655" s="280">
        <v>35.0</v>
      </c>
      <c r="F655" s="280">
        <v>5.0</v>
      </c>
      <c r="G655" s="280">
        <v>2.0</v>
      </c>
      <c r="H655" s="280">
        <v>0.0</v>
      </c>
      <c r="I655" s="280">
        <v>0.0</v>
      </c>
      <c r="J655" s="280">
        <v>11.0</v>
      </c>
      <c r="K655" s="280">
        <v>0.0</v>
      </c>
      <c r="L655" s="280">
        <v>3086.0</v>
      </c>
      <c r="M655" s="205"/>
    </row>
    <row r="656" ht="15.75" customHeight="1">
      <c r="A656" s="205" t="s">
        <v>458</v>
      </c>
      <c r="B656" s="205" t="s">
        <v>5383</v>
      </c>
      <c r="C656" s="205" t="s">
        <v>5801</v>
      </c>
      <c r="D656" s="205" t="s">
        <v>113</v>
      </c>
      <c r="E656" s="280">
        <v>3.0</v>
      </c>
      <c r="F656" s="280">
        <v>1.0</v>
      </c>
      <c r="G656" s="280">
        <v>0.0</v>
      </c>
      <c r="H656" s="280">
        <v>0.0</v>
      </c>
      <c r="I656" s="280">
        <v>0.0</v>
      </c>
      <c r="J656" s="280">
        <v>2.0</v>
      </c>
      <c r="K656" s="280">
        <v>0.0</v>
      </c>
      <c r="L656" s="280">
        <v>270.0</v>
      </c>
      <c r="M656" s="205"/>
    </row>
    <row r="657" ht="15.75" customHeight="1">
      <c r="A657" s="205" t="s">
        <v>458</v>
      </c>
      <c r="B657" s="205" t="s">
        <v>5384</v>
      </c>
      <c r="C657" s="205" t="s">
        <v>5801</v>
      </c>
      <c r="D657" s="205" t="s">
        <v>113</v>
      </c>
      <c r="E657" s="280">
        <v>21.0</v>
      </c>
      <c r="F657" s="280">
        <v>0.0</v>
      </c>
      <c r="G657" s="280">
        <v>0.0</v>
      </c>
      <c r="H657" s="280">
        <v>0.0</v>
      </c>
      <c r="I657" s="280">
        <v>4.0</v>
      </c>
      <c r="J657" s="280">
        <v>2.0</v>
      </c>
      <c r="K657" s="280">
        <v>0.0</v>
      </c>
      <c r="L657" s="280">
        <v>1813.0</v>
      </c>
      <c r="M657" s="205"/>
    </row>
    <row r="658" ht="15.75" customHeight="1">
      <c r="A658" s="205" t="s">
        <v>458</v>
      </c>
      <c r="B658" s="205" t="s">
        <v>5385</v>
      </c>
      <c r="C658" s="205" t="s">
        <v>5801</v>
      </c>
      <c r="D658" s="205" t="s">
        <v>113</v>
      </c>
      <c r="E658" s="280">
        <v>4.0</v>
      </c>
      <c r="F658" s="280">
        <v>0.0</v>
      </c>
      <c r="G658" s="280">
        <v>0.0</v>
      </c>
      <c r="H658" s="280">
        <v>4.0</v>
      </c>
      <c r="I658" s="280">
        <v>0.0</v>
      </c>
      <c r="J658" s="280">
        <v>0.0</v>
      </c>
      <c r="K658" s="280">
        <v>0.0</v>
      </c>
      <c r="L658" s="280">
        <v>87.0</v>
      </c>
      <c r="M658" s="205"/>
    </row>
    <row r="659" ht="15.75" customHeight="1">
      <c r="A659" s="205" t="s">
        <v>458</v>
      </c>
      <c r="B659" s="205" t="s">
        <v>5386</v>
      </c>
      <c r="C659" s="205" t="s">
        <v>5902</v>
      </c>
      <c r="D659" s="205" t="s">
        <v>5903</v>
      </c>
      <c r="E659" s="280">
        <v>2.0</v>
      </c>
      <c r="F659" s="280">
        <v>0.0</v>
      </c>
      <c r="G659" s="280">
        <v>0.0</v>
      </c>
      <c r="H659" s="280">
        <v>2.0</v>
      </c>
      <c r="I659" s="280">
        <v>0.0</v>
      </c>
      <c r="J659" s="280">
        <v>0.0</v>
      </c>
      <c r="K659" s="280">
        <v>0.0</v>
      </c>
      <c r="L659" s="280">
        <v>23.0</v>
      </c>
      <c r="M659" s="205"/>
    </row>
    <row r="660" ht="15.75" customHeight="1">
      <c r="A660" s="205" t="s">
        <v>236</v>
      </c>
      <c r="B660" s="205" t="s">
        <v>5383</v>
      </c>
      <c r="C660" s="205" t="s">
        <v>5801</v>
      </c>
      <c r="D660" s="205" t="s">
        <v>238</v>
      </c>
      <c r="E660" s="280">
        <v>6.0</v>
      </c>
      <c r="F660" s="280">
        <v>0.0</v>
      </c>
      <c r="G660" s="205"/>
      <c r="H660" s="280">
        <v>0.0</v>
      </c>
      <c r="I660" s="280">
        <v>0.0</v>
      </c>
      <c r="J660" s="280">
        <v>1.0</v>
      </c>
      <c r="K660" s="280">
        <v>0.0</v>
      </c>
      <c r="L660" s="280">
        <v>540.0</v>
      </c>
      <c r="M660" s="205"/>
    </row>
    <row r="661" ht="15.75" customHeight="1">
      <c r="A661" s="205" t="s">
        <v>236</v>
      </c>
      <c r="B661" s="205" t="s">
        <v>5384</v>
      </c>
      <c r="C661" s="205" t="s">
        <v>5801</v>
      </c>
      <c r="D661" s="205" t="s">
        <v>90</v>
      </c>
      <c r="E661" s="280">
        <v>7.0</v>
      </c>
      <c r="F661" s="280">
        <v>0.0</v>
      </c>
      <c r="G661" s="205"/>
      <c r="H661" s="280">
        <v>0.0</v>
      </c>
      <c r="I661" s="280">
        <v>0.0</v>
      </c>
      <c r="J661" s="280">
        <v>0.0</v>
      </c>
      <c r="K661" s="280">
        <v>0.0</v>
      </c>
      <c r="L661" s="280">
        <v>630.0</v>
      </c>
      <c r="M661" s="205"/>
    </row>
    <row r="662" ht="15.75" customHeight="1">
      <c r="A662" s="205" t="s">
        <v>236</v>
      </c>
      <c r="B662" s="205" t="s">
        <v>5385</v>
      </c>
      <c r="C662" s="205" t="s">
        <v>5800</v>
      </c>
      <c r="D662" s="205" t="s">
        <v>90</v>
      </c>
      <c r="E662" s="280">
        <v>7.0</v>
      </c>
      <c r="F662" s="280">
        <v>0.0</v>
      </c>
      <c r="G662" s="280">
        <v>0.0</v>
      </c>
      <c r="H662" s="280">
        <v>0.0</v>
      </c>
      <c r="I662" s="280">
        <v>0.0</v>
      </c>
      <c r="J662" s="280">
        <v>0.0</v>
      </c>
      <c r="K662" s="280">
        <v>0.0</v>
      </c>
      <c r="L662" s="280">
        <v>630.0</v>
      </c>
      <c r="M662" s="205"/>
    </row>
    <row r="663" ht="15.75" customHeight="1">
      <c r="A663" s="205" t="s">
        <v>236</v>
      </c>
      <c r="B663" s="205" t="s">
        <v>5386</v>
      </c>
      <c r="C663" s="205" t="s">
        <v>5803</v>
      </c>
      <c r="D663" s="205" t="s">
        <v>5960</v>
      </c>
      <c r="E663" s="280">
        <v>0.0</v>
      </c>
      <c r="F663" s="280">
        <v>0.0</v>
      </c>
      <c r="G663" s="205"/>
      <c r="H663" s="280">
        <v>0.0</v>
      </c>
      <c r="I663" s="280">
        <v>0.0</v>
      </c>
      <c r="J663" s="280">
        <v>0.0</v>
      </c>
      <c r="K663" s="280">
        <v>0.0</v>
      </c>
      <c r="L663" s="280">
        <v>0.0</v>
      </c>
      <c r="M663" s="205"/>
    </row>
    <row r="664" ht="15.75" customHeight="1">
      <c r="A664" s="205" t="s">
        <v>236</v>
      </c>
      <c r="B664" s="205" t="s">
        <v>5387</v>
      </c>
      <c r="C664" s="205" t="s">
        <v>5801</v>
      </c>
      <c r="D664" s="205" t="s">
        <v>116</v>
      </c>
      <c r="E664" s="280">
        <v>25.0</v>
      </c>
      <c r="F664" s="280">
        <v>0.0</v>
      </c>
      <c r="G664" s="205"/>
      <c r="H664" s="280">
        <v>0.0</v>
      </c>
      <c r="I664" s="280">
        <v>1.0</v>
      </c>
      <c r="J664" s="280">
        <v>0.0</v>
      </c>
      <c r="K664" s="280">
        <v>1.0</v>
      </c>
      <c r="L664" s="280">
        <v>2159.0</v>
      </c>
      <c r="M664" s="205"/>
    </row>
    <row r="665" ht="15.75" customHeight="1">
      <c r="A665" s="205" t="s">
        <v>236</v>
      </c>
      <c r="B665" s="205" t="s">
        <v>5388</v>
      </c>
      <c r="C665" s="205" t="s">
        <v>5801</v>
      </c>
      <c r="D665" s="205" t="s">
        <v>116</v>
      </c>
      <c r="E665" s="280">
        <v>33.0</v>
      </c>
      <c r="F665" s="280">
        <v>0.0</v>
      </c>
      <c r="G665" s="205"/>
      <c r="H665" s="280">
        <v>0.0</v>
      </c>
      <c r="I665" s="280">
        <v>1.0</v>
      </c>
      <c r="J665" s="280">
        <v>3.0</v>
      </c>
      <c r="K665" s="280">
        <v>0.0</v>
      </c>
      <c r="L665" s="280">
        <v>2885.0</v>
      </c>
      <c r="M665" s="205"/>
    </row>
    <row r="666" ht="15.75" customHeight="1">
      <c r="A666" s="205" t="s">
        <v>236</v>
      </c>
      <c r="B666" s="205" t="s">
        <v>5391</v>
      </c>
      <c r="C666" s="205" t="s">
        <v>5801</v>
      </c>
      <c r="D666" s="205" t="s">
        <v>116</v>
      </c>
      <c r="E666" s="280">
        <v>20.0</v>
      </c>
      <c r="F666" s="280">
        <v>0.0</v>
      </c>
      <c r="G666" s="205"/>
      <c r="H666" s="280">
        <v>0.0</v>
      </c>
      <c r="I666" s="280">
        <v>1.0</v>
      </c>
      <c r="J666" s="280">
        <v>1.0</v>
      </c>
      <c r="K666" s="280">
        <v>0.0</v>
      </c>
      <c r="L666" s="280">
        <v>1800.0</v>
      </c>
      <c r="M666" s="205"/>
    </row>
    <row r="667" ht="15.75" customHeight="1">
      <c r="A667" s="205" t="s">
        <v>236</v>
      </c>
      <c r="B667" s="205" t="s">
        <v>5392</v>
      </c>
      <c r="C667" s="205" t="s">
        <v>5801</v>
      </c>
      <c r="D667" s="205" t="s">
        <v>116</v>
      </c>
      <c r="E667" s="280">
        <v>7.0</v>
      </c>
      <c r="F667" s="280">
        <v>0.0</v>
      </c>
      <c r="G667" s="205"/>
      <c r="H667" s="280">
        <v>0.0</v>
      </c>
      <c r="I667" s="280">
        <v>1.0</v>
      </c>
      <c r="J667" s="280">
        <v>0.0</v>
      </c>
      <c r="K667" s="280">
        <v>0.0</v>
      </c>
      <c r="L667" s="280">
        <v>623.0</v>
      </c>
      <c r="M667" s="205"/>
    </row>
    <row r="668" ht="15.75" customHeight="1">
      <c r="A668" s="205" t="s">
        <v>236</v>
      </c>
      <c r="B668" s="205" t="s">
        <v>5389</v>
      </c>
      <c r="C668" s="205" t="s">
        <v>5911</v>
      </c>
      <c r="D668" s="205" t="s">
        <v>116</v>
      </c>
      <c r="E668" s="280">
        <v>24.0</v>
      </c>
      <c r="F668" s="280">
        <v>0.0</v>
      </c>
      <c r="G668" s="282">
        <v>0.0</v>
      </c>
      <c r="H668" s="280">
        <v>0.0</v>
      </c>
      <c r="I668" s="280">
        <v>1.0</v>
      </c>
      <c r="J668" s="280">
        <v>1.0</v>
      </c>
      <c r="K668" s="280">
        <v>0.0</v>
      </c>
      <c r="L668" s="280">
        <v>2115.0</v>
      </c>
      <c r="M668" s="205"/>
    </row>
    <row r="669" ht="15.75" customHeight="1">
      <c r="A669" s="205" t="s">
        <v>236</v>
      </c>
      <c r="B669" s="205" t="s">
        <v>5390</v>
      </c>
      <c r="C669" s="205" t="s">
        <v>5801</v>
      </c>
      <c r="D669" s="205" t="s">
        <v>244</v>
      </c>
      <c r="E669" s="280">
        <v>26.0</v>
      </c>
      <c r="F669" s="280">
        <v>0.0</v>
      </c>
      <c r="G669" s="210"/>
      <c r="H669" s="280">
        <v>1.0</v>
      </c>
      <c r="I669" s="280">
        <v>0.0</v>
      </c>
      <c r="J669" s="280">
        <v>2.0</v>
      </c>
      <c r="K669" s="280">
        <v>0.0</v>
      </c>
      <c r="L669" s="280">
        <v>2319.0</v>
      </c>
      <c r="M669" s="205"/>
    </row>
    <row r="670" ht="15.75" customHeight="1">
      <c r="A670" s="205" t="s">
        <v>187</v>
      </c>
      <c r="B670" s="205" t="s">
        <v>5383</v>
      </c>
      <c r="C670" s="205" t="s">
        <v>5801</v>
      </c>
      <c r="D670" s="205" t="s">
        <v>121</v>
      </c>
      <c r="E670" s="280">
        <v>4.0</v>
      </c>
      <c r="F670" s="280">
        <v>0.0</v>
      </c>
      <c r="G670" s="280">
        <v>0.0</v>
      </c>
      <c r="H670" s="280">
        <v>1.0</v>
      </c>
      <c r="I670" s="280">
        <v>2.0</v>
      </c>
      <c r="J670" s="280">
        <v>0.0</v>
      </c>
      <c r="K670" s="280">
        <v>0.0</v>
      </c>
      <c r="L670" s="280">
        <v>226.0</v>
      </c>
      <c r="M670" s="205"/>
    </row>
    <row r="671" ht="15.75" customHeight="1">
      <c r="A671" s="205" t="s">
        <v>187</v>
      </c>
      <c r="B671" s="205" t="s">
        <v>5384</v>
      </c>
      <c r="C671" s="205" t="s">
        <v>5801</v>
      </c>
      <c r="D671" s="205" t="s">
        <v>121</v>
      </c>
      <c r="E671" s="280">
        <v>29.0</v>
      </c>
      <c r="F671" s="280">
        <v>12.0</v>
      </c>
      <c r="G671" s="282">
        <v>2.0</v>
      </c>
      <c r="H671" s="280">
        <v>8.0</v>
      </c>
      <c r="I671" s="280">
        <v>8.0</v>
      </c>
      <c r="J671" s="280">
        <v>1.0</v>
      </c>
      <c r="K671" s="280">
        <v>0.0</v>
      </c>
      <c r="L671" s="280">
        <v>1913.0</v>
      </c>
      <c r="M671" s="205"/>
    </row>
    <row r="672" ht="15.75" customHeight="1">
      <c r="A672" s="205" t="s">
        <v>187</v>
      </c>
      <c r="B672" s="205" t="s">
        <v>5385</v>
      </c>
      <c r="C672" s="205" t="s">
        <v>5801</v>
      </c>
      <c r="D672" s="205" t="s">
        <v>121</v>
      </c>
      <c r="E672" s="280">
        <v>24.0</v>
      </c>
      <c r="F672" s="280">
        <v>6.0</v>
      </c>
      <c r="G672" s="282">
        <v>1.0</v>
      </c>
      <c r="H672" s="280">
        <v>11.0</v>
      </c>
      <c r="I672" s="280">
        <v>6.0</v>
      </c>
      <c r="J672" s="280">
        <v>3.0</v>
      </c>
      <c r="K672" s="280">
        <v>0.0</v>
      </c>
      <c r="L672" s="280">
        <v>1354.0</v>
      </c>
      <c r="M672" s="205"/>
    </row>
    <row r="673" ht="15.75" customHeight="1">
      <c r="A673" s="205" t="s">
        <v>187</v>
      </c>
      <c r="B673" s="205" t="s">
        <v>5386</v>
      </c>
      <c r="C673" s="205" t="s">
        <v>5801</v>
      </c>
      <c r="D673" s="205" t="s">
        <v>121</v>
      </c>
      <c r="E673" s="280">
        <v>33.0</v>
      </c>
      <c r="F673" s="280">
        <v>7.0</v>
      </c>
      <c r="G673" s="282">
        <v>7.0</v>
      </c>
      <c r="H673" s="280">
        <v>7.0</v>
      </c>
      <c r="I673" s="280">
        <v>11.0</v>
      </c>
      <c r="J673" s="280">
        <v>2.0</v>
      </c>
      <c r="K673" s="280">
        <v>0.0</v>
      </c>
      <c r="L673" s="280">
        <v>2361.0</v>
      </c>
      <c r="M673" s="205"/>
    </row>
    <row r="674" ht="15.75" customHeight="1">
      <c r="A674" s="205" t="s">
        <v>187</v>
      </c>
      <c r="B674" s="205" t="s">
        <v>5387</v>
      </c>
      <c r="C674" s="205" t="s">
        <v>5881</v>
      </c>
      <c r="D674" s="205" t="s">
        <v>5961</v>
      </c>
      <c r="E674" s="280">
        <v>15.0</v>
      </c>
      <c r="F674" s="280">
        <v>6.0</v>
      </c>
      <c r="G674" s="282">
        <v>2.0</v>
      </c>
      <c r="H674" s="280">
        <v>5.0</v>
      </c>
      <c r="I674" s="280">
        <v>4.0</v>
      </c>
      <c r="J674" s="280">
        <v>5.0</v>
      </c>
      <c r="K674" s="280">
        <v>0.0</v>
      </c>
      <c r="L674" s="280">
        <v>935.0</v>
      </c>
      <c r="M674" s="205"/>
    </row>
    <row r="675" ht="15.75" customHeight="1">
      <c r="A675" s="205" t="s">
        <v>187</v>
      </c>
      <c r="B675" s="205" t="s">
        <v>5388</v>
      </c>
      <c r="C675" s="205" t="s">
        <v>5906</v>
      </c>
      <c r="D675" s="205" t="s">
        <v>5961</v>
      </c>
      <c r="E675" s="280">
        <v>27.0</v>
      </c>
      <c r="F675" s="280">
        <v>14.0</v>
      </c>
      <c r="G675" s="282">
        <v>3.0</v>
      </c>
      <c r="H675" s="280">
        <v>6.0</v>
      </c>
      <c r="I675" s="280">
        <v>11.0</v>
      </c>
      <c r="J675" s="280">
        <v>8.0</v>
      </c>
      <c r="K675" s="280">
        <v>0.0</v>
      </c>
      <c r="L675" s="280">
        <v>1870.0</v>
      </c>
      <c r="M675" s="205"/>
    </row>
    <row r="676" ht="15.75" customHeight="1">
      <c r="A676" s="205" t="s">
        <v>187</v>
      </c>
      <c r="B676" s="205" t="s">
        <v>5391</v>
      </c>
      <c r="C676" s="205" t="s">
        <v>5962</v>
      </c>
      <c r="D676" s="205" t="s">
        <v>5963</v>
      </c>
      <c r="E676" s="280">
        <v>54.0</v>
      </c>
      <c r="F676" s="280">
        <v>9.0</v>
      </c>
      <c r="G676" s="280">
        <v>4.0</v>
      </c>
      <c r="H676" s="280">
        <v>9.0</v>
      </c>
      <c r="I676" s="280">
        <v>11.0</v>
      </c>
      <c r="J676" s="280">
        <v>6.0</v>
      </c>
      <c r="K676" s="280">
        <v>1.0</v>
      </c>
      <c r="L676" s="280">
        <v>4087.0</v>
      </c>
      <c r="M676" s="205"/>
    </row>
    <row r="677" ht="15.75" customHeight="1">
      <c r="A677" s="205" t="s">
        <v>187</v>
      </c>
      <c r="B677" s="205" t="s">
        <v>5392</v>
      </c>
      <c r="C677" s="205" t="s">
        <v>5964</v>
      </c>
      <c r="D677" s="205" t="s">
        <v>5965</v>
      </c>
      <c r="E677" s="280">
        <v>20.0</v>
      </c>
      <c r="F677" s="280">
        <v>4.0</v>
      </c>
      <c r="G677" s="282">
        <v>0.0</v>
      </c>
      <c r="H677" s="280">
        <v>11.0</v>
      </c>
      <c r="I677" s="280">
        <v>6.0</v>
      </c>
      <c r="J677" s="280">
        <v>5.0</v>
      </c>
      <c r="K677" s="280">
        <v>0.0</v>
      </c>
      <c r="L677" s="280">
        <v>955.0</v>
      </c>
      <c r="M677" s="205"/>
    </row>
    <row r="678" ht="15.75" customHeight="1">
      <c r="A678" s="205" t="s">
        <v>821</v>
      </c>
      <c r="B678" s="205" t="s">
        <v>5383</v>
      </c>
      <c r="C678" s="205" t="s">
        <v>5801</v>
      </c>
      <c r="D678" s="205" t="s">
        <v>259</v>
      </c>
      <c r="E678" s="280">
        <v>4.0</v>
      </c>
      <c r="F678" s="280">
        <v>0.0</v>
      </c>
      <c r="G678" s="280">
        <v>0.0</v>
      </c>
      <c r="H678" s="280">
        <v>0.0</v>
      </c>
      <c r="I678" s="280">
        <v>3.0</v>
      </c>
      <c r="J678" s="280">
        <v>0.0</v>
      </c>
      <c r="K678" s="280">
        <v>0.0</v>
      </c>
      <c r="L678" s="280">
        <v>301.0</v>
      </c>
      <c r="M678" s="205"/>
    </row>
    <row r="679" ht="15.75" customHeight="1">
      <c r="A679" s="205" t="s">
        <v>821</v>
      </c>
      <c r="B679" s="205" t="s">
        <v>5384</v>
      </c>
      <c r="C679" s="205" t="s">
        <v>5801</v>
      </c>
      <c r="D679" s="205" t="s">
        <v>259</v>
      </c>
      <c r="E679" s="280">
        <v>27.0</v>
      </c>
      <c r="F679" s="280">
        <v>0.0</v>
      </c>
      <c r="G679" s="280">
        <v>1.0</v>
      </c>
      <c r="H679" s="280">
        <v>5.0</v>
      </c>
      <c r="I679" s="280">
        <v>13.0</v>
      </c>
      <c r="J679" s="280">
        <v>5.0</v>
      </c>
      <c r="K679" s="280">
        <v>1.0</v>
      </c>
      <c r="L679" s="280">
        <v>1815.0</v>
      </c>
      <c r="M679" s="205"/>
    </row>
    <row r="680" ht="15.75" customHeight="1">
      <c r="A680" s="205" t="s">
        <v>821</v>
      </c>
      <c r="B680" s="205" t="s">
        <v>5385</v>
      </c>
      <c r="C680" s="205" t="s">
        <v>5801</v>
      </c>
      <c r="D680" s="205" t="s">
        <v>259</v>
      </c>
      <c r="E680" s="280">
        <v>25.0</v>
      </c>
      <c r="F680" s="280">
        <v>0.0</v>
      </c>
      <c r="G680" s="280">
        <v>0.0</v>
      </c>
      <c r="H680" s="280">
        <v>11.0</v>
      </c>
      <c r="I680" s="280">
        <v>9.0</v>
      </c>
      <c r="J680" s="280">
        <v>3.0</v>
      </c>
      <c r="K680" s="280">
        <v>0.0</v>
      </c>
      <c r="L680" s="280">
        <v>1194.0</v>
      </c>
      <c r="M680" s="205"/>
    </row>
    <row r="681" ht="15.75" customHeight="1">
      <c r="A681" s="205" t="s">
        <v>821</v>
      </c>
      <c r="B681" s="205" t="s">
        <v>5386</v>
      </c>
      <c r="C681" s="205" t="s">
        <v>5801</v>
      </c>
      <c r="D681" s="205" t="s">
        <v>249</v>
      </c>
      <c r="E681" s="280">
        <v>30.0</v>
      </c>
      <c r="F681" s="280">
        <v>0.0</v>
      </c>
      <c r="G681" s="280">
        <v>2.0</v>
      </c>
      <c r="H681" s="280">
        <v>4.0</v>
      </c>
      <c r="I681" s="280">
        <v>13.0</v>
      </c>
      <c r="J681" s="280">
        <v>4.0</v>
      </c>
      <c r="K681" s="280">
        <v>0.0</v>
      </c>
      <c r="L681" s="280">
        <v>2183.0</v>
      </c>
      <c r="M681" s="205"/>
    </row>
    <row r="682" ht="15.75" customHeight="1">
      <c r="A682" s="205" t="s">
        <v>821</v>
      </c>
      <c r="B682" s="205" t="s">
        <v>5387</v>
      </c>
      <c r="C682" s="205" t="s">
        <v>5801</v>
      </c>
      <c r="D682" s="205" t="s">
        <v>177</v>
      </c>
      <c r="E682" s="280">
        <v>23.0</v>
      </c>
      <c r="F682" s="280">
        <v>0.0</v>
      </c>
      <c r="G682" s="280">
        <v>0.0</v>
      </c>
      <c r="H682" s="280">
        <v>10.0</v>
      </c>
      <c r="I682" s="280">
        <v>9.0</v>
      </c>
      <c r="J682" s="280">
        <v>3.0</v>
      </c>
      <c r="K682" s="280">
        <v>0.0</v>
      </c>
      <c r="L682" s="280">
        <v>1178.0</v>
      </c>
      <c r="M682" s="205"/>
    </row>
    <row r="683" ht="15.75" customHeight="1">
      <c r="A683" s="205" t="s">
        <v>821</v>
      </c>
      <c r="B683" s="205" t="s">
        <v>5388</v>
      </c>
      <c r="C683" s="205" t="s">
        <v>5801</v>
      </c>
      <c r="D683" s="205" t="s">
        <v>177</v>
      </c>
      <c r="E683" s="280">
        <v>16.0</v>
      </c>
      <c r="F683" s="280">
        <v>1.0</v>
      </c>
      <c r="G683" s="280">
        <v>2.0</v>
      </c>
      <c r="H683" s="280">
        <v>10.0</v>
      </c>
      <c r="I683" s="280">
        <v>5.0</v>
      </c>
      <c r="J683" s="280">
        <v>6.0</v>
      </c>
      <c r="K683" s="280">
        <v>0.0</v>
      </c>
      <c r="L683" s="280">
        <v>637.0</v>
      </c>
      <c r="M683" s="205"/>
    </row>
    <row r="684" ht="15.75" customHeight="1">
      <c r="A684" s="205" t="s">
        <v>821</v>
      </c>
      <c r="B684" s="205" t="s">
        <v>5391</v>
      </c>
      <c r="C684" s="205" t="s">
        <v>5801</v>
      </c>
      <c r="D684" s="205" t="s">
        <v>177</v>
      </c>
      <c r="E684" s="280">
        <v>7.0</v>
      </c>
      <c r="F684" s="280">
        <v>0.0</v>
      </c>
      <c r="G684" s="280">
        <v>0.0</v>
      </c>
      <c r="H684" s="280">
        <v>2.0</v>
      </c>
      <c r="I684" s="280">
        <v>2.0</v>
      </c>
      <c r="J684" s="280">
        <v>0.0</v>
      </c>
      <c r="K684" s="280">
        <v>0.0</v>
      </c>
      <c r="L684" s="280">
        <v>462.0</v>
      </c>
      <c r="M684" s="205"/>
    </row>
    <row r="685" ht="15.75" customHeight="1">
      <c r="A685" s="205" t="s">
        <v>821</v>
      </c>
      <c r="B685" s="205" t="s">
        <v>5392</v>
      </c>
      <c r="C685" s="205" t="s">
        <v>5801</v>
      </c>
      <c r="D685" s="205" t="s">
        <v>5898</v>
      </c>
      <c r="E685" s="280">
        <v>28.0</v>
      </c>
      <c r="F685" s="280">
        <v>3.0</v>
      </c>
      <c r="G685" s="280">
        <v>0.0</v>
      </c>
      <c r="H685" s="280">
        <v>2.0</v>
      </c>
      <c r="I685" s="280">
        <v>9.0</v>
      </c>
      <c r="J685" s="280">
        <v>3.0</v>
      </c>
      <c r="K685" s="280">
        <v>0.0</v>
      </c>
      <c r="L685" s="280">
        <v>2261.0</v>
      </c>
      <c r="M685" s="205"/>
    </row>
    <row r="686" ht="15.75" customHeight="1">
      <c r="A686" s="205" t="s">
        <v>821</v>
      </c>
      <c r="B686" s="205" t="s">
        <v>5389</v>
      </c>
      <c r="C686" s="205" t="s">
        <v>5800</v>
      </c>
      <c r="D686" s="205" t="s">
        <v>116</v>
      </c>
      <c r="E686" s="280">
        <v>18.0</v>
      </c>
      <c r="F686" s="280">
        <v>1.0</v>
      </c>
      <c r="G686" s="280">
        <v>0.0</v>
      </c>
      <c r="H686" s="280">
        <v>14.0</v>
      </c>
      <c r="I686" s="280">
        <v>3.0</v>
      </c>
      <c r="J686" s="280">
        <v>2.0</v>
      </c>
      <c r="K686" s="280">
        <v>0.0</v>
      </c>
      <c r="L686" s="280">
        <v>691.0</v>
      </c>
      <c r="M686" s="205"/>
    </row>
    <row r="687" ht="15.75" customHeight="1">
      <c r="A687" s="205" t="s">
        <v>821</v>
      </c>
      <c r="B687" s="205" t="s">
        <v>5390</v>
      </c>
      <c r="C687" s="205" t="s">
        <v>5800</v>
      </c>
      <c r="D687" s="205" t="s">
        <v>90</v>
      </c>
      <c r="E687" s="280">
        <v>13.0</v>
      </c>
      <c r="F687" s="280">
        <v>0.0</v>
      </c>
      <c r="G687" s="280">
        <v>0.0</v>
      </c>
      <c r="H687" s="280">
        <v>0.0</v>
      </c>
      <c r="I687" s="280">
        <v>9.0</v>
      </c>
      <c r="J687" s="280">
        <v>4.0</v>
      </c>
      <c r="K687" s="280">
        <v>0.0</v>
      </c>
      <c r="L687" s="280">
        <v>983.0</v>
      </c>
      <c r="M687" s="205"/>
    </row>
    <row r="688" ht="15.75" customHeight="1">
      <c r="A688" s="205" t="s">
        <v>424</v>
      </c>
      <c r="B688" s="205" t="s">
        <v>5383</v>
      </c>
      <c r="C688" s="205" t="s">
        <v>5801</v>
      </c>
      <c r="D688" s="205" t="s">
        <v>259</v>
      </c>
      <c r="E688" s="280">
        <v>6.0</v>
      </c>
      <c r="F688" s="280">
        <v>2.0</v>
      </c>
      <c r="G688" s="280">
        <v>0.0</v>
      </c>
      <c r="H688" s="280">
        <v>0.0</v>
      </c>
      <c r="I688" s="280">
        <v>1.0</v>
      </c>
      <c r="J688" s="280">
        <v>1.0</v>
      </c>
      <c r="K688" s="280">
        <v>0.0</v>
      </c>
      <c r="L688" s="280">
        <v>540.0</v>
      </c>
      <c r="M688" s="205"/>
    </row>
    <row r="689" ht="15.75" customHeight="1">
      <c r="A689" s="205" t="s">
        <v>424</v>
      </c>
      <c r="B689" s="205" t="s">
        <v>5384</v>
      </c>
      <c r="C689" s="205" t="s">
        <v>5801</v>
      </c>
      <c r="D689" s="205" t="s">
        <v>259</v>
      </c>
      <c r="E689" s="280">
        <v>33.0</v>
      </c>
      <c r="F689" s="280">
        <v>1.0</v>
      </c>
      <c r="G689" s="280">
        <v>3.0</v>
      </c>
      <c r="H689" s="280">
        <v>12.0</v>
      </c>
      <c r="I689" s="280">
        <v>8.0</v>
      </c>
      <c r="J689" s="280">
        <v>9.0</v>
      </c>
      <c r="K689" s="280">
        <v>0.0</v>
      </c>
      <c r="L689" s="280">
        <v>1874.0</v>
      </c>
      <c r="M689" s="205"/>
    </row>
    <row r="690" ht="15.75" customHeight="1">
      <c r="A690" s="205" t="s">
        <v>424</v>
      </c>
      <c r="B690" s="205" t="s">
        <v>5385</v>
      </c>
      <c r="C690" s="205" t="s">
        <v>5801</v>
      </c>
      <c r="D690" s="205" t="s">
        <v>5966</v>
      </c>
      <c r="E690" s="280">
        <v>35.0</v>
      </c>
      <c r="F690" s="280">
        <v>2.0</v>
      </c>
      <c r="G690" s="280">
        <v>0.0</v>
      </c>
      <c r="H690" s="280">
        <v>0.0</v>
      </c>
      <c r="I690" s="280">
        <v>24.0</v>
      </c>
      <c r="J690" s="280">
        <v>10.0</v>
      </c>
      <c r="K690" s="280">
        <v>0.0</v>
      </c>
      <c r="L690" s="280">
        <v>2833.0</v>
      </c>
      <c r="M690" s="205"/>
    </row>
    <row r="691" ht="15.75" customHeight="1">
      <c r="A691" s="205" t="s">
        <v>424</v>
      </c>
      <c r="B691" s="205" t="s">
        <v>5386</v>
      </c>
      <c r="C691" s="205" t="s">
        <v>5801</v>
      </c>
      <c r="D691" s="205" t="s">
        <v>5966</v>
      </c>
      <c r="E691" s="280">
        <v>36.0</v>
      </c>
      <c r="F691" s="280">
        <v>6.0</v>
      </c>
      <c r="G691" s="280">
        <v>0.0</v>
      </c>
      <c r="H691" s="280">
        <v>1.0</v>
      </c>
      <c r="I691" s="280">
        <v>10.0</v>
      </c>
      <c r="J691" s="280">
        <v>10.0</v>
      </c>
      <c r="K691" s="280">
        <v>0.0</v>
      </c>
      <c r="L691" s="280">
        <v>3044.0</v>
      </c>
      <c r="M691" s="205"/>
    </row>
    <row r="692" ht="15.75" customHeight="1">
      <c r="A692" s="205" t="s">
        <v>424</v>
      </c>
      <c r="B692" s="205" t="s">
        <v>5387</v>
      </c>
      <c r="C692" s="205" t="s">
        <v>5801</v>
      </c>
      <c r="D692" s="205" t="s">
        <v>5966</v>
      </c>
      <c r="E692" s="280">
        <v>37.0</v>
      </c>
      <c r="F692" s="280">
        <v>4.0</v>
      </c>
      <c r="G692" s="280">
        <v>6.0</v>
      </c>
      <c r="H692" s="280">
        <v>5.0</v>
      </c>
      <c r="I692" s="280">
        <v>11.0</v>
      </c>
      <c r="J692" s="280">
        <v>4.0</v>
      </c>
      <c r="K692" s="280">
        <v>0.0</v>
      </c>
      <c r="L692" s="280">
        <v>2858.0</v>
      </c>
      <c r="M692" s="205"/>
    </row>
    <row r="693" ht="15.75" customHeight="1">
      <c r="A693" s="205" t="s">
        <v>424</v>
      </c>
      <c r="B693" s="205" t="s">
        <v>5388</v>
      </c>
      <c r="C693" s="205" t="s">
        <v>5816</v>
      </c>
      <c r="D693" s="205" t="s">
        <v>5825</v>
      </c>
      <c r="E693" s="280">
        <v>33.0</v>
      </c>
      <c r="F693" s="280">
        <v>8.0</v>
      </c>
      <c r="G693" s="280">
        <v>5.0</v>
      </c>
      <c r="H693" s="280">
        <v>4.0</v>
      </c>
      <c r="I693" s="280">
        <v>15.0</v>
      </c>
      <c r="J693" s="280">
        <v>9.0</v>
      </c>
      <c r="K693" s="280">
        <v>0.0</v>
      </c>
      <c r="L693" s="280">
        <v>2509.0</v>
      </c>
      <c r="M693" s="205"/>
    </row>
    <row r="694" ht="15.75" customHeight="1">
      <c r="A694" s="205" t="s">
        <v>424</v>
      </c>
      <c r="B694" s="205" t="s">
        <v>5391</v>
      </c>
      <c r="C694" s="205" t="s">
        <v>5816</v>
      </c>
      <c r="D694" s="205" t="s">
        <v>5825</v>
      </c>
      <c r="E694" s="280">
        <v>31.0</v>
      </c>
      <c r="F694" s="280">
        <v>3.0</v>
      </c>
      <c r="G694" s="280">
        <v>4.0</v>
      </c>
      <c r="H694" s="280">
        <v>10.0</v>
      </c>
      <c r="I694" s="280">
        <v>16.0</v>
      </c>
      <c r="J694" s="280">
        <v>6.0</v>
      </c>
      <c r="K694" s="280">
        <v>0.0</v>
      </c>
      <c r="L694" s="280">
        <v>1800.0</v>
      </c>
      <c r="M694" s="205"/>
    </row>
    <row r="695" ht="15.75" customHeight="1">
      <c r="A695" s="205" t="s">
        <v>865</v>
      </c>
      <c r="B695" s="205" t="s">
        <v>5383</v>
      </c>
      <c r="C695" s="205" t="s">
        <v>5801</v>
      </c>
      <c r="D695" s="205" t="s">
        <v>244</v>
      </c>
      <c r="E695" s="280">
        <v>4.0</v>
      </c>
      <c r="F695" s="280">
        <v>0.0</v>
      </c>
      <c r="G695" s="280">
        <v>0.0</v>
      </c>
      <c r="H695" s="280">
        <v>2.0</v>
      </c>
      <c r="I695" s="280">
        <v>2.0</v>
      </c>
      <c r="J695" s="280">
        <v>1.0</v>
      </c>
      <c r="K695" s="280">
        <v>0.0</v>
      </c>
      <c r="L695" s="280">
        <v>170.0</v>
      </c>
      <c r="M695" s="205"/>
    </row>
    <row r="696" ht="15.75" customHeight="1">
      <c r="A696" s="205" t="s">
        <v>865</v>
      </c>
      <c r="B696" s="205" t="s">
        <v>5384</v>
      </c>
      <c r="C696" s="205" t="s">
        <v>5801</v>
      </c>
      <c r="D696" s="205" t="s">
        <v>5967</v>
      </c>
      <c r="E696" s="280">
        <v>18.0</v>
      </c>
      <c r="F696" s="280">
        <v>3.0</v>
      </c>
      <c r="G696" s="280">
        <v>3.0</v>
      </c>
      <c r="H696" s="280">
        <v>5.0</v>
      </c>
      <c r="I696" s="280">
        <v>13.0</v>
      </c>
      <c r="J696" s="280">
        <v>2.0</v>
      </c>
      <c r="K696" s="280">
        <v>0.0</v>
      </c>
      <c r="L696" s="280">
        <v>1026.0</v>
      </c>
      <c r="M696" s="205"/>
    </row>
    <row r="697" ht="15.75" customHeight="1">
      <c r="A697" s="205" t="s">
        <v>865</v>
      </c>
      <c r="B697" s="205" t="s">
        <v>5385</v>
      </c>
      <c r="C697" s="205" t="s">
        <v>5801</v>
      </c>
      <c r="D697" s="205" t="s">
        <v>1142</v>
      </c>
      <c r="E697" s="280">
        <v>23.0</v>
      </c>
      <c r="F697" s="280">
        <v>2.0</v>
      </c>
      <c r="G697" s="280">
        <v>0.0</v>
      </c>
      <c r="H697" s="280">
        <v>18.0</v>
      </c>
      <c r="I697" s="280">
        <v>4.0</v>
      </c>
      <c r="J697" s="280">
        <v>2.0</v>
      </c>
      <c r="K697" s="280">
        <v>0.0</v>
      </c>
      <c r="L697" s="280">
        <v>634.0</v>
      </c>
      <c r="M697" s="205"/>
    </row>
    <row r="698" ht="15.75" customHeight="1">
      <c r="A698" s="205" t="s">
        <v>865</v>
      </c>
      <c r="B698" s="205" t="s">
        <v>5386</v>
      </c>
      <c r="C698" s="205" t="s">
        <v>5968</v>
      </c>
      <c r="D698" s="205" t="s">
        <v>1142</v>
      </c>
      <c r="E698" s="280">
        <v>23.0</v>
      </c>
      <c r="F698" s="280">
        <v>0.0</v>
      </c>
      <c r="G698" s="280">
        <v>0.0</v>
      </c>
      <c r="H698" s="280">
        <v>19.0</v>
      </c>
      <c r="I698" s="280">
        <v>2.0</v>
      </c>
      <c r="J698" s="280">
        <v>3.0</v>
      </c>
      <c r="K698" s="280">
        <v>0.0</v>
      </c>
      <c r="L698" s="280">
        <v>524.0</v>
      </c>
      <c r="M698" s="205"/>
    </row>
    <row r="699" ht="15.75" customHeight="1">
      <c r="A699" s="205" t="s">
        <v>865</v>
      </c>
      <c r="B699" s="205" t="s">
        <v>5387</v>
      </c>
      <c r="C699" s="205" t="s">
        <v>5933</v>
      </c>
      <c r="D699" s="205" t="s">
        <v>5936</v>
      </c>
      <c r="E699" s="280">
        <v>32.0</v>
      </c>
      <c r="F699" s="280">
        <v>6.0</v>
      </c>
      <c r="G699" s="280">
        <v>3.0</v>
      </c>
      <c r="H699" s="280">
        <v>0.0</v>
      </c>
      <c r="I699" s="280">
        <v>7.0</v>
      </c>
      <c r="J699" s="280">
        <v>1.0</v>
      </c>
      <c r="K699" s="280">
        <v>0.0</v>
      </c>
      <c r="L699" s="280">
        <v>2781.0</v>
      </c>
      <c r="M699" s="205"/>
    </row>
    <row r="700" ht="15.75" customHeight="1">
      <c r="A700" s="205" t="s">
        <v>865</v>
      </c>
      <c r="B700" s="205" t="s">
        <v>5388</v>
      </c>
      <c r="C700" s="205" t="s">
        <v>5933</v>
      </c>
      <c r="D700" s="205" t="s">
        <v>5936</v>
      </c>
      <c r="E700" s="280">
        <v>26.0</v>
      </c>
      <c r="F700" s="280">
        <v>4.0</v>
      </c>
      <c r="G700" s="280">
        <v>9.0</v>
      </c>
      <c r="H700" s="280">
        <v>0.0</v>
      </c>
      <c r="I700" s="280">
        <v>8.0</v>
      </c>
      <c r="J700" s="280">
        <v>2.0</v>
      </c>
      <c r="K700" s="280">
        <v>0.0</v>
      </c>
      <c r="L700" s="280">
        <v>2147.0</v>
      </c>
      <c r="M700" s="205"/>
    </row>
    <row r="701" ht="15.75" customHeight="1">
      <c r="A701" s="205" t="s">
        <v>865</v>
      </c>
      <c r="B701" s="205" t="s">
        <v>5391</v>
      </c>
      <c r="C701" s="205" t="s">
        <v>5969</v>
      </c>
      <c r="D701" s="205" t="s">
        <v>5936</v>
      </c>
      <c r="E701" s="280">
        <v>35.0</v>
      </c>
      <c r="F701" s="280">
        <v>4.0</v>
      </c>
      <c r="G701" s="280">
        <v>1.0</v>
      </c>
      <c r="H701" s="280">
        <v>5.0</v>
      </c>
      <c r="I701" s="280">
        <v>7.0</v>
      </c>
      <c r="J701" s="280">
        <v>5.0</v>
      </c>
      <c r="K701" s="280">
        <v>0.0</v>
      </c>
      <c r="L701" s="280">
        <v>2741.0</v>
      </c>
      <c r="M701" s="205"/>
    </row>
    <row r="702" ht="15.75" customHeight="1">
      <c r="A702" s="205" t="s">
        <v>865</v>
      </c>
      <c r="B702" s="205" t="s">
        <v>5392</v>
      </c>
      <c r="C702" s="205" t="s">
        <v>5933</v>
      </c>
      <c r="D702" s="205" t="s">
        <v>5936</v>
      </c>
      <c r="E702" s="280">
        <v>1.0</v>
      </c>
      <c r="F702" s="280">
        <v>0.0</v>
      </c>
      <c r="G702" s="280">
        <v>0.0</v>
      </c>
      <c r="H702" s="280">
        <v>0.0</v>
      </c>
      <c r="I702" s="280">
        <v>0.0</v>
      </c>
      <c r="J702" s="280">
        <v>0.0</v>
      </c>
      <c r="K702" s="280">
        <v>0.0</v>
      </c>
      <c r="L702" s="280">
        <v>90.0</v>
      </c>
      <c r="M702" s="205"/>
    </row>
    <row r="703" ht="15.75" customHeight="1">
      <c r="A703" s="205" t="s">
        <v>108</v>
      </c>
      <c r="B703" s="205" t="s">
        <v>5383</v>
      </c>
      <c r="C703" s="205" t="s">
        <v>5801</v>
      </c>
      <c r="D703" s="205" t="s">
        <v>110</v>
      </c>
      <c r="E703" s="280">
        <v>6.0</v>
      </c>
      <c r="F703" s="280">
        <v>2.0</v>
      </c>
      <c r="G703" s="280">
        <v>1.0</v>
      </c>
      <c r="H703" s="280">
        <v>2.0</v>
      </c>
      <c r="I703" s="280">
        <v>1.0</v>
      </c>
      <c r="J703" s="280">
        <v>0.0</v>
      </c>
      <c r="K703" s="280">
        <v>0.0</v>
      </c>
      <c r="L703" s="280">
        <v>395.0</v>
      </c>
      <c r="M703" s="205"/>
    </row>
    <row r="704" ht="15.75" customHeight="1">
      <c r="A704" s="205" t="s">
        <v>108</v>
      </c>
      <c r="B704" s="205" t="s">
        <v>5384</v>
      </c>
      <c r="C704" s="205" t="s">
        <v>5801</v>
      </c>
      <c r="D704" s="205" t="s">
        <v>110</v>
      </c>
      <c r="E704" s="280">
        <v>32.0</v>
      </c>
      <c r="F704" s="280">
        <v>5.0</v>
      </c>
      <c r="G704" s="280">
        <v>4.0</v>
      </c>
      <c r="H704" s="280">
        <v>1.0</v>
      </c>
      <c r="I704" s="280">
        <v>4.0</v>
      </c>
      <c r="J704" s="280">
        <v>11.0</v>
      </c>
      <c r="K704" s="280">
        <v>1.0</v>
      </c>
      <c r="L704" s="280">
        <v>2795.0</v>
      </c>
      <c r="M704" s="205"/>
    </row>
    <row r="705" ht="15.75" customHeight="1">
      <c r="A705" s="205" t="s">
        <v>108</v>
      </c>
      <c r="B705" s="205" t="s">
        <v>5385</v>
      </c>
      <c r="C705" s="205" t="s">
        <v>5801</v>
      </c>
      <c r="D705" s="205" t="s">
        <v>110</v>
      </c>
      <c r="E705" s="280">
        <v>32.0</v>
      </c>
      <c r="F705" s="280">
        <v>4.0</v>
      </c>
      <c r="G705" s="280">
        <v>3.0</v>
      </c>
      <c r="H705" s="280">
        <v>0.0</v>
      </c>
      <c r="I705" s="280">
        <v>5.0</v>
      </c>
      <c r="J705" s="280">
        <v>7.0</v>
      </c>
      <c r="K705" s="280">
        <v>0.0</v>
      </c>
      <c r="L705" s="280">
        <v>2775.0</v>
      </c>
      <c r="M705" s="205"/>
    </row>
    <row r="706" ht="15.75" customHeight="1">
      <c r="A706" s="205" t="s">
        <v>108</v>
      </c>
      <c r="B706" s="205" t="s">
        <v>5386</v>
      </c>
      <c r="C706" s="205" t="s">
        <v>5801</v>
      </c>
      <c r="D706" s="205" t="s">
        <v>110</v>
      </c>
      <c r="E706" s="280">
        <v>32.0</v>
      </c>
      <c r="F706" s="280">
        <v>5.0</v>
      </c>
      <c r="G706" s="280">
        <v>6.0</v>
      </c>
      <c r="H706" s="280">
        <v>2.0</v>
      </c>
      <c r="I706" s="280">
        <v>2.0</v>
      </c>
      <c r="J706" s="280">
        <v>5.0</v>
      </c>
      <c r="K706" s="280">
        <v>1.0</v>
      </c>
      <c r="L706" s="280">
        <v>2714.0</v>
      </c>
      <c r="M706" s="205"/>
    </row>
    <row r="707" ht="15.75" customHeight="1">
      <c r="A707" s="205" t="s">
        <v>108</v>
      </c>
      <c r="B707" s="205" t="s">
        <v>5387</v>
      </c>
      <c r="C707" s="205" t="s">
        <v>5801</v>
      </c>
      <c r="D707" s="205" t="s">
        <v>110</v>
      </c>
      <c r="E707" s="280">
        <v>33.0</v>
      </c>
      <c r="F707" s="280">
        <v>7.0</v>
      </c>
      <c r="G707" s="280">
        <v>6.0</v>
      </c>
      <c r="H707" s="280">
        <v>0.0</v>
      </c>
      <c r="I707" s="280">
        <v>2.0</v>
      </c>
      <c r="J707" s="280">
        <v>9.0</v>
      </c>
      <c r="K707" s="280">
        <v>0.0</v>
      </c>
      <c r="L707" s="280">
        <v>2935.0</v>
      </c>
      <c r="M707" s="205"/>
    </row>
    <row r="708" ht="15.75" customHeight="1">
      <c r="A708" s="205" t="s">
        <v>108</v>
      </c>
      <c r="B708" s="205" t="s">
        <v>5388</v>
      </c>
      <c r="C708" s="205" t="s">
        <v>5801</v>
      </c>
      <c r="D708" s="205" t="s">
        <v>110</v>
      </c>
      <c r="E708" s="280">
        <v>33.0</v>
      </c>
      <c r="F708" s="280">
        <v>6.0</v>
      </c>
      <c r="G708" s="280">
        <v>5.0</v>
      </c>
      <c r="H708" s="280">
        <v>1.0</v>
      </c>
      <c r="I708" s="280">
        <v>3.0</v>
      </c>
      <c r="J708" s="280">
        <v>10.0</v>
      </c>
      <c r="K708" s="280">
        <v>0.0</v>
      </c>
      <c r="L708" s="280">
        <v>2818.0</v>
      </c>
      <c r="M708" s="205"/>
    </row>
    <row r="709" ht="15.75" customHeight="1">
      <c r="A709" s="205" t="s">
        <v>108</v>
      </c>
      <c r="B709" s="205" t="s">
        <v>5391</v>
      </c>
      <c r="C709" s="205" t="s">
        <v>5902</v>
      </c>
      <c r="D709" s="205" t="s">
        <v>5970</v>
      </c>
      <c r="E709" s="280">
        <v>24.0</v>
      </c>
      <c r="F709" s="280">
        <v>1.0</v>
      </c>
      <c r="G709" s="280">
        <v>2.0</v>
      </c>
      <c r="H709" s="280">
        <v>2.0</v>
      </c>
      <c r="I709" s="280">
        <v>2.0</v>
      </c>
      <c r="J709" s="280">
        <v>5.0</v>
      </c>
      <c r="K709" s="280">
        <v>1.0</v>
      </c>
      <c r="L709" s="280">
        <v>1976.0</v>
      </c>
      <c r="M709" s="205"/>
    </row>
    <row r="710" ht="15.75" customHeight="1">
      <c r="A710" s="205" t="s">
        <v>108</v>
      </c>
      <c r="B710" s="205" t="s">
        <v>5392</v>
      </c>
      <c r="C710" s="205" t="s">
        <v>5902</v>
      </c>
      <c r="D710" s="205" t="s">
        <v>5903</v>
      </c>
      <c r="E710" s="280">
        <v>13.0</v>
      </c>
      <c r="F710" s="280">
        <v>0.0</v>
      </c>
      <c r="G710" s="280">
        <v>1.0</v>
      </c>
      <c r="H710" s="280">
        <v>3.0</v>
      </c>
      <c r="I710" s="280">
        <v>2.0</v>
      </c>
      <c r="J710" s="280">
        <v>1.0</v>
      </c>
      <c r="K710" s="280">
        <v>0.0</v>
      </c>
      <c r="L710" s="280">
        <v>962.0</v>
      </c>
      <c r="M710" s="205"/>
    </row>
    <row r="711" ht="15.75" customHeight="1">
      <c r="A711" s="205" t="s">
        <v>108</v>
      </c>
      <c r="B711" s="205" t="s">
        <v>5389</v>
      </c>
      <c r="C711" s="205" t="s">
        <v>5902</v>
      </c>
      <c r="D711" s="205" t="s">
        <v>5971</v>
      </c>
      <c r="E711" s="280">
        <v>32.0</v>
      </c>
      <c r="F711" s="280">
        <v>1.0</v>
      </c>
      <c r="G711" s="280">
        <v>4.0</v>
      </c>
      <c r="H711" s="280">
        <v>2.0</v>
      </c>
      <c r="I711" s="280">
        <v>2.0</v>
      </c>
      <c r="J711" s="280">
        <v>12.0</v>
      </c>
      <c r="K711" s="280">
        <v>1.0</v>
      </c>
      <c r="L711" s="280">
        <v>2726.0</v>
      </c>
      <c r="M711" s="205"/>
    </row>
    <row r="712" ht="15.75" customHeight="1">
      <c r="A712" s="205" t="s">
        <v>108</v>
      </c>
      <c r="B712" s="205" t="s">
        <v>5390</v>
      </c>
      <c r="C712" s="205" t="s">
        <v>5902</v>
      </c>
      <c r="D712" s="205" t="s">
        <v>5972</v>
      </c>
      <c r="E712" s="280">
        <v>0.0</v>
      </c>
      <c r="F712" s="280">
        <v>0.0</v>
      </c>
      <c r="G712" s="280">
        <v>0.0</v>
      </c>
      <c r="H712" s="280">
        <v>0.0</v>
      </c>
      <c r="I712" s="280">
        <v>0.0</v>
      </c>
      <c r="J712" s="280">
        <v>0.0</v>
      </c>
      <c r="K712" s="280">
        <v>0.0</v>
      </c>
      <c r="L712" s="280">
        <v>0.0</v>
      </c>
      <c r="M712" s="205"/>
    </row>
    <row r="713" ht="15.75" customHeight="1">
      <c r="A713" s="205" t="s">
        <v>280</v>
      </c>
      <c r="B713" s="205" t="s">
        <v>5383</v>
      </c>
      <c r="C713" s="205" t="s">
        <v>5801</v>
      </c>
      <c r="D713" s="205" t="s">
        <v>116</v>
      </c>
      <c r="E713" s="280">
        <v>3.0</v>
      </c>
      <c r="F713" s="280">
        <v>0.0</v>
      </c>
      <c r="G713" s="280">
        <v>0.0</v>
      </c>
      <c r="H713" s="280">
        <v>0.0</v>
      </c>
      <c r="I713" s="280">
        <v>2.0</v>
      </c>
      <c r="J713" s="280">
        <v>2.0</v>
      </c>
      <c r="K713" s="280">
        <v>0.0</v>
      </c>
      <c r="L713" s="280">
        <v>205.0</v>
      </c>
      <c r="M713" s="205"/>
    </row>
    <row r="714" ht="15.75" customHeight="1">
      <c r="A714" s="205" t="s">
        <v>280</v>
      </c>
      <c r="B714" s="205" t="s">
        <v>5384</v>
      </c>
      <c r="C714" s="205" t="s">
        <v>5800</v>
      </c>
      <c r="D714" s="205" t="s">
        <v>116</v>
      </c>
      <c r="E714" s="280">
        <v>26.0</v>
      </c>
      <c r="F714" s="280">
        <v>0.0</v>
      </c>
      <c r="G714" s="280">
        <v>1.0</v>
      </c>
      <c r="H714" s="280">
        <v>8.0</v>
      </c>
      <c r="I714" s="280">
        <v>0.0</v>
      </c>
      <c r="J714" s="280">
        <v>4.0</v>
      </c>
      <c r="K714" s="280">
        <v>1.0</v>
      </c>
      <c r="L714" s="280">
        <v>1794.0</v>
      </c>
      <c r="M714" s="205"/>
    </row>
    <row r="715" ht="15.75" customHeight="1">
      <c r="A715" s="205" t="s">
        <v>280</v>
      </c>
      <c r="B715" s="205" t="s">
        <v>5385</v>
      </c>
      <c r="C715" s="205" t="s">
        <v>5973</v>
      </c>
      <c r="D715" s="205" t="s">
        <v>244</v>
      </c>
      <c r="E715" s="280">
        <v>49.0</v>
      </c>
      <c r="F715" s="280">
        <v>2.0</v>
      </c>
      <c r="G715" s="280">
        <v>1.0</v>
      </c>
      <c r="H715" s="280">
        <v>7.0</v>
      </c>
      <c r="I715" s="280">
        <v>3.0</v>
      </c>
      <c r="J715" s="280">
        <v>10.0</v>
      </c>
      <c r="K715" s="280">
        <v>0.0</v>
      </c>
      <c r="L715" s="280">
        <v>3880.0</v>
      </c>
      <c r="M715" s="205"/>
    </row>
    <row r="716" ht="15.75" customHeight="1">
      <c r="A716" s="205" t="s">
        <v>280</v>
      </c>
      <c r="B716" s="205" t="s">
        <v>5386</v>
      </c>
      <c r="C716" s="205" t="s">
        <v>5974</v>
      </c>
      <c r="D716" s="205" t="s">
        <v>5975</v>
      </c>
      <c r="E716" s="280">
        <v>17.0</v>
      </c>
      <c r="F716" s="280">
        <v>0.0</v>
      </c>
      <c r="G716" s="280">
        <v>0.0</v>
      </c>
      <c r="H716" s="280">
        <v>5.0</v>
      </c>
      <c r="I716" s="280">
        <v>0.0</v>
      </c>
      <c r="J716" s="280">
        <v>4.0</v>
      </c>
      <c r="K716" s="280">
        <v>0.0</v>
      </c>
      <c r="L716" s="280">
        <v>1112.0</v>
      </c>
      <c r="M716" s="205"/>
    </row>
    <row r="717" ht="15.75" customHeight="1">
      <c r="A717" s="205" t="s">
        <v>743</v>
      </c>
      <c r="B717" s="205" t="s">
        <v>5383</v>
      </c>
      <c r="C717" s="205" t="s">
        <v>5801</v>
      </c>
      <c r="D717" s="205" t="s">
        <v>113</v>
      </c>
      <c r="E717" s="280">
        <v>2.0</v>
      </c>
      <c r="F717" s="280">
        <v>0.0</v>
      </c>
      <c r="G717" s="280">
        <v>0.0</v>
      </c>
      <c r="H717" s="280">
        <v>2.0</v>
      </c>
      <c r="I717" s="280">
        <v>0.0</v>
      </c>
      <c r="J717" s="280">
        <v>0.0</v>
      </c>
      <c r="K717" s="280">
        <v>0.0</v>
      </c>
      <c r="L717" s="280">
        <v>9.0</v>
      </c>
      <c r="M717" s="205"/>
    </row>
    <row r="718" ht="15.75" customHeight="1">
      <c r="A718" s="205" t="s">
        <v>743</v>
      </c>
      <c r="B718" s="205" t="s">
        <v>5384</v>
      </c>
      <c r="C718" s="205" t="s">
        <v>5801</v>
      </c>
      <c r="D718" s="205" t="s">
        <v>113</v>
      </c>
      <c r="E718" s="280">
        <v>22.0</v>
      </c>
      <c r="F718" s="280">
        <v>0.0</v>
      </c>
      <c r="G718" s="280">
        <v>0.0</v>
      </c>
      <c r="H718" s="280">
        <v>11.0</v>
      </c>
      <c r="I718" s="280">
        <v>5.0</v>
      </c>
      <c r="J718" s="280">
        <v>2.0</v>
      </c>
      <c r="K718" s="280">
        <v>0.0</v>
      </c>
      <c r="L718" s="280">
        <v>1192.0</v>
      </c>
      <c r="M718" s="205"/>
    </row>
    <row r="719" ht="15.75" customHeight="1">
      <c r="A719" s="205" t="s">
        <v>743</v>
      </c>
      <c r="B719" s="205" t="s">
        <v>5385</v>
      </c>
      <c r="C719" s="205" t="s">
        <v>5801</v>
      </c>
      <c r="D719" s="205" t="s">
        <v>113</v>
      </c>
      <c r="E719" s="280">
        <v>34.0</v>
      </c>
      <c r="F719" s="280">
        <v>1.0</v>
      </c>
      <c r="G719" s="280">
        <v>1.0</v>
      </c>
      <c r="H719" s="280">
        <v>12.0</v>
      </c>
      <c r="I719" s="280">
        <v>8.0</v>
      </c>
      <c r="J719" s="280">
        <v>3.0</v>
      </c>
      <c r="K719" s="280">
        <v>0.0</v>
      </c>
      <c r="L719" s="280">
        <v>1994.0</v>
      </c>
      <c r="M719" s="205"/>
    </row>
    <row r="720" ht="15.75" customHeight="1">
      <c r="A720" s="205" t="s">
        <v>743</v>
      </c>
      <c r="B720" s="205" t="s">
        <v>5386</v>
      </c>
      <c r="C720" s="205" t="s">
        <v>5801</v>
      </c>
      <c r="D720" s="205" t="s">
        <v>113</v>
      </c>
      <c r="E720" s="280">
        <v>29.0</v>
      </c>
      <c r="F720" s="280">
        <v>1.0</v>
      </c>
      <c r="G720" s="280">
        <v>0.0</v>
      </c>
      <c r="H720" s="280">
        <v>5.0</v>
      </c>
      <c r="I720" s="280">
        <v>9.0</v>
      </c>
      <c r="J720" s="280">
        <v>3.0</v>
      </c>
      <c r="K720" s="280">
        <v>0.0</v>
      </c>
      <c r="L720" s="280">
        <v>2031.0</v>
      </c>
      <c r="M720" s="205"/>
    </row>
    <row r="721" ht="15.75" customHeight="1">
      <c r="A721" s="205" t="s">
        <v>743</v>
      </c>
      <c r="B721" s="205" t="s">
        <v>5387</v>
      </c>
      <c r="C721" s="205" t="s">
        <v>5801</v>
      </c>
      <c r="D721" s="205" t="s">
        <v>90</v>
      </c>
      <c r="E721" s="280">
        <v>24.0</v>
      </c>
      <c r="F721" s="280">
        <v>0.0</v>
      </c>
      <c r="G721" s="280">
        <v>2.0</v>
      </c>
      <c r="H721" s="280">
        <v>4.0</v>
      </c>
      <c r="I721" s="280">
        <v>7.0</v>
      </c>
      <c r="J721" s="280">
        <v>2.0</v>
      </c>
      <c r="K721" s="280">
        <v>0.0</v>
      </c>
      <c r="L721" s="280">
        <v>1771.0</v>
      </c>
      <c r="M721" s="205"/>
    </row>
    <row r="722" ht="15.75" customHeight="1">
      <c r="A722" s="205" t="s">
        <v>743</v>
      </c>
      <c r="B722" s="205" t="s">
        <v>5388</v>
      </c>
      <c r="C722" s="205" t="s">
        <v>5801</v>
      </c>
      <c r="D722" s="205" t="s">
        <v>90</v>
      </c>
      <c r="E722" s="280">
        <v>20.0</v>
      </c>
      <c r="F722" s="280">
        <v>1.0</v>
      </c>
      <c r="G722" s="280">
        <v>2.0</v>
      </c>
      <c r="H722" s="280">
        <v>3.0</v>
      </c>
      <c r="I722" s="280">
        <v>6.0</v>
      </c>
      <c r="J722" s="280">
        <v>3.0</v>
      </c>
      <c r="K722" s="280">
        <v>0.0</v>
      </c>
      <c r="L722" s="280">
        <v>1485.0</v>
      </c>
      <c r="M722" s="205"/>
    </row>
    <row r="723" ht="15.75" customHeight="1">
      <c r="A723" s="205" t="s">
        <v>743</v>
      </c>
      <c r="B723" s="205" t="s">
        <v>5391</v>
      </c>
      <c r="C723" s="205" t="s">
        <v>5801</v>
      </c>
      <c r="D723" s="205" t="s">
        <v>90</v>
      </c>
      <c r="E723" s="280">
        <v>27.0</v>
      </c>
      <c r="F723" s="280">
        <v>0.0</v>
      </c>
      <c r="G723" s="280">
        <v>2.0</v>
      </c>
      <c r="H723" s="280">
        <v>3.0</v>
      </c>
      <c r="I723" s="280">
        <v>5.0</v>
      </c>
      <c r="J723" s="280">
        <v>4.0</v>
      </c>
      <c r="K723" s="280">
        <v>0.0</v>
      </c>
      <c r="L723" s="280">
        <v>2109.0</v>
      </c>
      <c r="M723" s="205"/>
    </row>
    <row r="724" ht="15.75" customHeight="1">
      <c r="A724" s="205" t="s">
        <v>743</v>
      </c>
      <c r="B724" s="205" t="s">
        <v>5392</v>
      </c>
      <c r="C724" s="205" t="s">
        <v>5801</v>
      </c>
      <c r="D724" s="205" t="s">
        <v>90</v>
      </c>
      <c r="E724" s="280">
        <v>35.0</v>
      </c>
      <c r="F724" s="280">
        <v>0.0</v>
      </c>
      <c r="G724" s="280">
        <v>1.0</v>
      </c>
      <c r="H724" s="280">
        <v>0.0</v>
      </c>
      <c r="I724" s="280">
        <v>1.0</v>
      </c>
      <c r="J724" s="280">
        <v>3.0</v>
      </c>
      <c r="K724" s="280">
        <v>1.0</v>
      </c>
      <c r="L724" s="280">
        <v>3131.0</v>
      </c>
      <c r="M724" s="205"/>
    </row>
    <row r="725" ht="15.75" customHeight="1">
      <c r="A725" s="205" t="s">
        <v>743</v>
      </c>
      <c r="B725" s="205" t="s">
        <v>5389</v>
      </c>
      <c r="C725" s="205" t="s">
        <v>5801</v>
      </c>
      <c r="D725" s="205" t="s">
        <v>90</v>
      </c>
      <c r="E725" s="280">
        <v>35.0</v>
      </c>
      <c r="F725" s="280">
        <v>0.0</v>
      </c>
      <c r="G725" s="280">
        <v>0.0</v>
      </c>
      <c r="H725" s="280">
        <v>1.0</v>
      </c>
      <c r="I725" s="280">
        <v>2.0</v>
      </c>
      <c r="J725" s="280">
        <v>8.0</v>
      </c>
      <c r="K725" s="280">
        <v>0.0</v>
      </c>
      <c r="L725" s="280">
        <v>3032.0</v>
      </c>
      <c r="M725" s="205"/>
    </row>
    <row r="726" ht="15.75" customHeight="1">
      <c r="A726" s="205" t="s">
        <v>743</v>
      </c>
      <c r="B726" s="205" t="s">
        <v>5390</v>
      </c>
      <c r="C726" s="205" t="s">
        <v>5801</v>
      </c>
      <c r="D726" s="205" t="s">
        <v>90</v>
      </c>
      <c r="E726" s="280">
        <v>37.0</v>
      </c>
      <c r="F726" s="280">
        <v>0.0</v>
      </c>
      <c r="G726" s="280">
        <v>2.0</v>
      </c>
      <c r="H726" s="280">
        <v>0.0</v>
      </c>
      <c r="I726" s="280">
        <v>2.0</v>
      </c>
      <c r="J726" s="280">
        <v>5.0</v>
      </c>
      <c r="K726" s="280">
        <v>0.0</v>
      </c>
      <c r="L726" s="280">
        <v>3284.0</v>
      </c>
      <c r="M726" s="205"/>
    </row>
    <row r="727" ht="15.75" customHeight="1">
      <c r="A727" s="205" t="s">
        <v>856</v>
      </c>
      <c r="B727" s="205" t="s">
        <v>5383</v>
      </c>
      <c r="C727" s="205" t="s">
        <v>5801</v>
      </c>
      <c r="D727" s="205" t="s">
        <v>121</v>
      </c>
      <c r="E727" s="280">
        <v>5.0</v>
      </c>
      <c r="F727" s="280">
        <v>0.0</v>
      </c>
      <c r="G727" s="280">
        <v>0.0</v>
      </c>
      <c r="H727" s="280">
        <v>5.0</v>
      </c>
      <c r="I727" s="280">
        <v>0.0</v>
      </c>
      <c r="J727" s="280">
        <v>0.0</v>
      </c>
      <c r="K727" s="280">
        <v>0.0</v>
      </c>
      <c r="L727" s="280">
        <v>107.0</v>
      </c>
      <c r="M727" s="205"/>
    </row>
    <row r="728" ht="15.75" customHeight="1">
      <c r="A728" s="205" t="s">
        <v>856</v>
      </c>
      <c r="B728" s="205" t="s">
        <v>5384</v>
      </c>
      <c r="C728" s="205" t="s">
        <v>5801</v>
      </c>
      <c r="D728" s="205" t="s">
        <v>121</v>
      </c>
      <c r="E728" s="280">
        <v>28.0</v>
      </c>
      <c r="F728" s="280">
        <v>3.0</v>
      </c>
      <c r="G728" s="280">
        <v>2.0</v>
      </c>
      <c r="H728" s="280">
        <v>10.0</v>
      </c>
      <c r="I728" s="280">
        <v>11.0</v>
      </c>
      <c r="J728" s="280">
        <v>5.0</v>
      </c>
      <c r="K728" s="280">
        <v>0.0</v>
      </c>
      <c r="L728" s="280">
        <v>1685.0</v>
      </c>
      <c r="M728" s="205"/>
    </row>
    <row r="729" ht="15.75" customHeight="1">
      <c r="A729" s="205" t="s">
        <v>856</v>
      </c>
      <c r="B729" s="205" t="s">
        <v>5385</v>
      </c>
      <c r="C729" s="205" t="s">
        <v>5801</v>
      </c>
      <c r="D729" s="205" t="s">
        <v>121</v>
      </c>
      <c r="E729" s="280">
        <v>33.0</v>
      </c>
      <c r="F729" s="280">
        <v>4.0</v>
      </c>
      <c r="G729" s="280">
        <v>5.0</v>
      </c>
      <c r="H729" s="280">
        <v>9.0</v>
      </c>
      <c r="I729" s="280">
        <v>14.0</v>
      </c>
      <c r="J729" s="280">
        <v>4.0</v>
      </c>
      <c r="K729" s="280">
        <v>0.0</v>
      </c>
      <c r="L729" s="280">
        <v>2007.0</v>
      </c>
      <c r="M729" s="205"/>
    </row>
    <row r="730" ht="15.75" customHeight="1">
      <c r="A730" s="205" t="s">
        <v>856</v>
      </c>
      <c r="B730" s="205" t="s">
        <v>5386</v>
      </c>
      <c r="C730" s="205" t="s">
        <v>5835</v>
      </c>
      <c r="D730" s="205" t="s">
        <v>121</v>
      </c>
      <c r="E730" s="280">
        <v>35.0</v>
      </c>
      <c r="F730" s="280">
        <v>2.0</v>
      </c>
      <c r="G730" s="280">
        <v>1.0</v>
      </c>
      <c r="H730" s="280">
        <v>15.0</v>
      </c>
      <c r="I730" s="280">
        <v>19.0</v>
      </c>
      <c r="J730" s="280">
        <v>2.0</v>
      </c>
      <c r="K730" s="280">
        <v>0.0</v>
      </c>
      <c r="L730" s="280">
        <v>1718.0</v>
      </c>
      <c r="M730" s="205"/>
    </row>
    <row r="731" ht="15.75" customHeight="1">
      <c r="A731" s="205" t="s">
        <v>856</v>
      </c>
      <c r="B731" s="205" t="s">
        <v>5387</v>
      </c>
      <c r="C731" s="205" t="s">
        <v>5809</v>
      </c>
      <c r="D731" s="205" t="s">
        <v>5895</v>
      </c>
      <c r="E731" s="280">
        <v>37.0</v>
      </c>
      <c r="F731" s="280">
        <v>4.0</v>
      </c>
      <c r="G731" s="280">
        <v>5.0</v>
      </c>
      <c r="H731" s="280">
        <v>11.0</v>
      </c>
      <c r="I731" s="280">
        <v>20.0</v>
      </c>
      <c r="J731" s="280">
        <v>0.0</v>
      </c>
      <c r="K731" s="280">
        <v>0.0</v>
      </c>
      <c r="L731" s="280">
        <v>2186.0</v>
      </c>
      <c r="M731" s="205"/>
    </row>
    <row r="732" ht="15.75" customHeight="1">
      <c r="A732" s="205" t="s">
        <v>856</v>
      </c>
      <c r="B732" s="205" t="s">
        <v>5388</v>
      </c>
      <c r="C732" s="205" t="s">
        <v>5809</v>
      </c>
      <c r="D732" s="205" t="s">
        <v>5895</v>
      </c>
      <c r="E732" s="280">
        <v>28.0</v>
      </c>
      <c r="F732" s="280">
        <v>3.0</v>
      </c>
      <c r="G732" s="280">
        <v>6.0</v>
      </c>
      <c r="H732" s="280">
        <v>2.0</v>
      </c>
      <c r="I732" s="280">
        <v>21.0</v>
      </c>
      <c r="J732" s="280">
        <v>6.0</v>
      </c>
      <c r="K732" s="280">
        <v>0.0</v>
      </c>
      <c r="L732" s="280">
        <v>2087.0</v>
      </c>
      <c r="M732" s="205"/>
    </row>
    <row r="733" ht="15.75" customHeight="1">
      <c r="A733" s="205" t="s">
        <v>856</v>
      </c>
      <c r="B733" s="205" t="s">
        <v>5391</v>
      </c>
      <c r="C733" s="205" t="s">
        <v>5809</v>
      </c>
      <c r="D733" s="205" t="s">
        <v>5895</v>
      </c>
      <c r="E733" s="280">
        <v>38.0</v>
      </c>
      <c r="F733" s="280">
        <v>3.0</v>
      </c>
      <c r="G733" s="280">
        <v>10.0</v>
      </c>
      <c r="H733" s="280">
        <v>4.0</v>
      </c>
      <c r="I733" s="280">
        <v>22.0</v>
      </c>
      <c r="J733" s="280">
        <v>3.0</v>
      </c>
      <c r="K733" s="280">
        <v>0.0</v>
      </c>
      <c r="L733" s="280">
        <v>2816.0</v>
      </c>
      <c r="M733" s="205"/>
    </row>
    <row r="734" ht="15.75" customHeight="1">
      <c r="A734" s="205" t="s">
        <v>856</v>
      </c>
      <c r="B734" s="205" t="s">
        <v>5392</v>
      </c>
      <c r="C734" s="205" t="s">
        <v>5809</v>
      </c>
      <c r="D734" s="205" t="s">
        <v>5976</v>
      </c>
      <c r="E734" s="280">
        <v>18.0</v>
      </c>
      <c r="F734" s="280">
        <v>1.0</v>
      </c>
      <c r="G734" s="280">
        <v>1.0</v>
      </c>
      <c r="H734" s="280">
        <v>6.0</v>
      </c>
      <c r="I734" s="280">
        <v>8.0</v>
      </c>
      <c r="J734" s="280">
        <v>0.0</v>
      </c>
      <c r="K734" s="280">
        <v>0.0</v>
      </c>
      <c r="L734" s="280">
        <v>999.0</v>
      </c>
      <c r="M734" s="205"/>
    </row>
    <row r="735" ht="15.75" customHeight="1">
      <c r="A735" s="205" t="s">
        <v>856</v>
      </c>
      <c r="B735" s="205" t="s">
        <v>5389</v>
      </c>
      <c r="C735" s="205" t="s">
        <v>5977</v>
      </c>
      <c r="D735" s="205" t="s">
        <v>5978</v>
      </c>
      <c r="E735" s="280">
        <v>18.0</v>
      </c>
      <c r="F735" s="280">
        <v>1.0</v>
      </c>
      <c r="G735" s="280">
        <v>1.0</v>
      </c>
      <c r="H735" s="280">
        <v>9.0</v>
      </c>
      <c r="I735" s="280">
        <v>7.0</v>
      </c>
      <c r="J735" s="280">
        <v>1.0</v>
      </c>
      <c r="K735" s="280">
        <v>0.0</v>
      </c>
      <c r="L735" s="280">
        <v>804.0</v>
      </c>
      <c r="M735" s="205"/>
    </row>
    <row r="736" ht="15.75" customHeight="1">
      <c r="A736" s="205" t="s">
        <v>690</v>
      </c>
      <c r="B736" s="205" t="s">
        <v>5383</v>
      </c>
      <c r="C736" s="205" t="s">
        <v>5801</v>
      </c>
      <c r="D736" s="205" t="s">
        <v>259</v>
      </c>
      <c r="E736" s="280">
        <v>6.0</v>
      </c>
      <c r="F736" s="280">
        <v>0.0</v>
      </c>
      <c r="G736" s="280">
        <v>0.0</v>
      </c>
      <c r="H736" s="280">
        <v>0.0</v>
      </c>
      <c r="I736" s="280">
        <v>0.0</v>
      </c>
      <c r="J736" s="280">
        <v>0.0</v>
      </c>
      <c r="K736" s="280">
        <v>0.0</v>
      </c>
      <c r="L736" s="280">
        <v>540.0</v>
      </c>
      <c r="M736" s="205"/>
    </row>
    <row r="737" ht="15.75" customHeight="1">
      <c r="A737" s="205" t="s">
        <v>690</v>
      </c>
      <c r="B737" s="205" t="s">
        <v>5384</v>
      </c>
      <c r="C737" s="205" t="s">
        <v>5801</v>
      </c>
      <c r="D737" s="205" t="s">
        <v>259</v>
      </c>
      <c r="E737" s="280">
        <v>26.0</v>
      </c>
      <c r="F737" s="280">
        <v>0.0</v>
      </c>
      <c r="G737" s="280">
        <v>0.0</v>
      </c>
      <c r="H737" s="280">
        <v>3.0</v>
      </c>
      <c r="I737" s="280">
        <v>3.0</v>
      </c>
      <c r="J737" s="280">
        <v>2.0</v>
      </c>
      <c r="K737" s="280">
        <v>0.0</v>
      </c>
      <c r="L737" s="280">
        <v>2046.0</v>
      </c>
      <c r="M737" s="205"/>
    </row>
    <row r="738" ht="15.75" customHeight="1">
      <c r="A738" s="205" t="s">
        <v>690</v>
      </c>
      <c r="B738" s="205" t="s">
        <v>5385</v>
      </c>
      <c r="C738" s="205" t="s">
        <v>5801</v>
      </c>
      <c r="D738" s="205" t="s">
        <v>259</v>
      </c>
      <c r="E738" s="280">
        <v>25.0</v>
      </c>
      <c r="F738" s="280">
        <v>0.0</v>
      </c>
      <c r="G738" s="280">
        <v>0.0</v>
      </c>
      <c r="H738" s="280">
        <v>3.0</v>
      </c>
      <c r="I738" s="280">
        <v>2.0</v>
      </c>
      <c r="J738" s="280">
        <v>3.0</v>
      </c>
      <c r="K738" s="280">
        <v>0.0</v>
      </c>
      <c r="L738" s="280">
        <v>2091.0</v>
      </c>
      <c r="M738" s="205"/>
    </row>
    <row r="739" ht="15.75" customHeight="1">
      <c r="A739" s="205" t="s">
        <v>690</v>
      </c>
      <c r="B739" s="205" t="s">
        <v>5386</v>
      </c>
      <c r="C739" s="205" t="s">
        <v>5801</v>
      </c>
      <c r="D739" s="205" t="s">
        <v>259</v>
      </c>
      <c r="E739" s="280">
        <v>20.0</v>
      </c>
      <c r="F739" s="280">
        <v>0.0</v>
      </c>
      <c r="G739" s="280">
        <v>0.0</v>
      </c>
      <c r="H739" s="280">
        <v>7.0</v>
      </c>
      <c r="I739" s="280">
        <v>1.0</v>
      </c>
      <c r="J739" s="280">
        <v>7.0</v>
      </c>
      <c r="K739" s="280">
        <v>0.0</v>
      </c>
      <c r="L739" s="280">
        <v>1265.0</v>
      </c>
      <c r="M739" s="205"/>
    </row>
    <row r="740" ht="15.75" customHeight="1">
      <c r="A740" s="205" t="s">
        <v>690</v>
      </c>
      <c r="B740" s="205" t="s">
        <v>5387</v>
      </c>
      <c r="C740" s="205" t="s">
        <v>5979</v>
      </c>
      <c r="D740" s="205" t="s">
        <v>5966</v>
      </c>
      <c r="E740" s="280">
        <v>20.0</v>
      </c>
      <c r="F740" s="280">
        <v>1.0</v>
      </c>
      <c r="G740" s="280">
        <v>2.0</v>
      </c>
      <c r="H740" s="280">
        <v>4.0</v>
      </c>
      <c r="I740" s="280">
        <v>1.0</v>
      </c>
      <c r="J740" s="280">
        <v>1.0</v>
      </c>
      <c r="K740" s="280">
        <v>0.0</v>
      </c>
      <c r="L740" s="280">
        <v>1487.0</v>
      </c>
      <c r="M740" s="205"/>
    </row>
    <row r="741" ht="15.75" customHeight="1">
      <c r="A741" s="205" t="s">
        <v>690</v>
      </c>
      <c r="B741" s="205" t="s">
        <v>5388</v>
      </c>
      <c r="C741" s="205" t="s">
        <v>5980</v>
      </c>
      <c r="D741" s="205" t="s">
        <v>5981</v>
      </c>
      <c r="E741" s="280">
        <v>28.0</v>
      </c>
      <c r="F741" s="280">
        <v>0.0</v>
      </c>
      <c r="G741" s="280">
        <v>2.0</v>
      </c>
      <c r="H741" s="280">
        <v>0.0</v>
      </c>
      <c r="I741" s="280">
        <v>2.0</v>
      </c>
      <c r="J741" s="280">
        <v>10.0</v>
      </c>
      <c r="K741" s="280">
        <v>0.0</v>
      </c>
      <c r="L741" s="280">
        <v>2387.0</v>
      </c>
      <c r="M741" s="205"/>
    </row>
    <row r="742" ht="15.75" customHeight="1">
      <c r="A742" s="205" t="s">
        <v>690</v>
      </c>
      <c r="B742" s="205" t="s">
        <v>5391</v>
      </c>
      <c r="C742" s="205" t="s">
        <v>5982</v>
      </c>
      <c r="D742" s="205" t="s">
        <v>5983</v>
      </c>
      <c r="E742" s="280">
        <v>22.0</v>
      </c>
      <c r="F742" s="280">
        <v>1.0</v>
      </c>
      <c r="G742" s="280">
        <v>0.0</v>
      </c>
      <c r="H742" s="280">
        <v>0.0</v>
      </c>
      <c r="I742" s="280">
        <v>0.0</v>
      </c>
      <c r="J742" s="280">
        <v>10.0</v>
      </c>
      <c r="K742" s="280">
        <v>0.0</v>
      </c>
      <c r="L742" s="280">
        <v>1980.0</v>
      </c>
      <c r="M742" s="205"/>
    </row>
    <row r="743" ht="15.75" customHeight="1">
      <c r="A743" s="205" t="s">
        <v>690</v>
      </c>
      <c r="B743" s="205" t="s">
        <v>5392</v>
      </c>
      <c r="C743" s="205" t="s">
        <v>5982</v>
      </c>
      <c r="D743" s="205" t="s">
        <v>5983</v>
      </c>
      <c r="E743" s="280">
        <v>17.0</v>
      </c>
      <c r="F743" s="280">
        <v>0.0</v>
      </c>
      <c r="G743" s="280">
        <v>0.0</v>
      </c>
      <c r="H743" s="280">
        <v>2.0</v>
      </c>
      <c r="I743" s="280">
        <v>2.0</v>
      </c>
      <c r="J743" s="280">
        <v>6.0</v>
      </c>
      <c r="K743" s="280">
        <v>0.0</v>
      </c>
      <c r="L743" s="280">
        <v>1343.0</v>
      </c>
      <c r="M743" s="205"/>
    </row>
    <row r="744" ht="15.75" customHeight="1">
      <c r="A744" s="205" t="s">
        <v>690</v>
      </c>
      <c r="B744" s="205" t="s">
        <v>5389</v>
      </c>
      <c r="C744" s="205" t="s">
        <v>5984</v>
      </c>
      <c r="D744" s="205" t="s">
        <v>5981</v>
      </c>
      <c r="E744" s="280">
        <v>18.0</v>
      </c>
      <c r="F744" s="280">
        <v>1.0</v>
      </c>
      <c r="G744" s="280">
        <v>0.0</v>
      </c>
      <c r="H744" s="280">
        <v>7.0</v>
      </c>
      <c r="I744" s="280">
        <v>3.0</v>
      </c>
      <c r="J744" s="280">
        <v>2.0</v>
      </c>
      <c r="K744" s="280">
        <v>0.0</v>
      </c>
      <c r="L744" s="280">
        <v>1162.0</v>
      </c>
      <c r="M744" s="205"/>
    </row>
    <row r="745" ht="15.75" customHeight="1">
      <c r="A745" s="205" t="s">
        <v>690</v>
      </c>
      <c r="B745" s="205" t="s">
        <v>5390</v>
      </c>
      <c r="C745" s="205" t="s">
        <v>5985</v>
      </c>
      <c r="D745" s="205" t="s">
        <v>5986</v>
      </c>
      <c r="E745" s="280">
        <v>2.0</v>
      </c>
      <c r="F745" s="280">
        <v>0.0</v>
      </c>
      <c r="G745" s="280">
        <v>0.0</v>
      </c>
      <c r="H745" s="280">
        <v>0.0</v>
      </c>
      <c r="I745" s="280">
        <v>0.0</v>
      </c>
      <c r="J745" s="280">
        <v>1.0</v>
      </c>
      <c r="K745" s="280">
        <v>0.0</v>
      </c>
      <c r="L745" s="280">
        <v>180.0</v>
      </c>
      <c r="M745" s="205"/>
    </row>
    <row r="746" ht="15.75" customHeight="1">
      <c r="A746" s="205" t="s">
        <v>691</v>
      </c>
      <c r="B746" s="205" t="s">
        <v>5383</v>
      </c>
      <c r="C746" s="205" t="s">
        <v>5801</v>
      </c>
      <c r="D746" s="205" t="s">
        <v>256</v>
      </c>
      <c r="E746" s="280">
        <v>6.0</v>
      </c>
      <c r="F746" s="280">
        <v>0.0</v>
      </c>
      <c r="G746" s="280">
        <v>1.0</v>
      </c>
      <c r="H746" s="280">
        <v>0.0</v>
      </c>
      <c r="I746" s="280">
        <v>3.0</v>
      </c>
      <c r="J746" s="280">
        <v>4.0</v>
      </c>
      <c r="K746" s="280">
        <v>0.0</v>
      </c>
      <c r="L746" s="280">
        <v>508.0</v>
      </c>
      <c r="M746" s="205"/>
    </row>
    <row r="747" ht="15.75" customHeight="1">
      <c r="A747" s="205" t="s">
        <v>691</v>
      </c>
      <c r="B747" s="205" t="s">
        <v>5384</v>
      </c>
      <c r="C747" s="205" t="s">
        <v>5801</v>
      </c>
      <c r="D747" s="205" t="s">
        <v>256</v>
      </c>
      <c r="E747" s="280">
        <v>23.0</v>
      </c>
      <c r="F747" s="280">
        <v>0.0</v>
      </c>
      <c r="G747" s="280">
        <v>0.0</v>
      </c>
      <c r="H747" s="280">
        <v>3.0</v>
      </c>
      <c r="I747" s="280">
        <v>7.0</v>
      </c>
      <c r="J747" s="280">
        <v>9.0</v>
      </c>
      <c r="K747" s="280">
        <v>0.0</v>
      </c>
      <c r="L747" s="280">
        <v>1652.0</v>
      </c>
      <c r="M747" s="205"/>
    </row>
    <row r="748" ht="15.75" customHeight="1">
      <c r="A748" s="205" t="s">
        <v>691</v>
      </c>
      <c r="B748" s="205" t="s">
        <v>5385</v>
      </c>
      <c r="C748" s="205" t="s">
        <v>5801</v>
      </c>
      <c r="D748" s="205" t="s">
        <v>256</v>
      </c>
      <c r="E748" s="280">
        <v>30.0</v>
      </c>
      <c r="F748" s="280">
        <v>1.0</v>
      </c>
      <c r="G748" s="280">
        <v>1.0</v>
      </c>
      <c r="H748" s="280">
        <v>1.0</v>
      </c>
      <c r="I748" s="280">
        <v>10.0</v>
      </c>
      <c r="J748" s="280">
        <v>10.0</v>
      </c>
      <c r="K748" s="280">
        <v>0.0</v>
      </c>
      <c r="L748" s="280">
        <v>2476.0</v>
      </c>
      <c r="M748" s="205"/>
    </row>
    <row r="749" ht="15.75" customHeight="1">
      <c r="A749" s="205" t="s">
        <v>691</v>
      </c>
      <c r="B749" s="205" t="s">
        <v>5386</v>
      </c>
      <c r="C749" s="205" t="s">
        <v>5801</v>
      </c>
      <c r="D749" s="205" t="s">
        <v>143</v>
      </c>
      <c r="E749" s="280">
        <v>11.0</v>
      </c>
      <c r="F749" s="280">
        <v>0.0</v>
      </c>
      <c r="G749" s="280">
        <v>0.0</v>
      </c>
      <c r="H749" s="280">
        <v>5.0</v>
      </c>
      <c r="I749" s="280">
        <v>4.0</v>
      </c>
      <c r="J749" s="280">
        <v>4.0</v>
      </c>
      <c r="K749" s="280">
        <v>0.0</v>
      </c>
      <c r="L749" s="280">
        <v>526.0</v>
      </c>
      <c r="M749" s="205"/>
    </row>
    <row r="750" ht="15.75" customHeight="1">
      <c r="A750" s="205" t="s">
        <v>691</v>
      </c>
      <c r="B750" s="205" t="s">
        <v>5387</v>
      </c>
      <c r="C750" s="205" t="s">
        <v>5801</v>
      </c>
      <c r="D750" s="205" t="s">
        <v>143</v>
      </c>
      <c r="E750" s="280">
        <v>25.0</v>
      </c>
      <c r="F750" s="280">
        <v>2.0</v>
      </c>
      <c r="G750" s="280">
        <v>0.0</v>
      </c>
      <c r="H750" s="280">
        <v>1.0</v>
      </c>
      <c r="I750" s="280">
        <v>8.0</v>
      </c>
      <c r="J750" s="280">
        <v>3.0</v>
      </c>
      <c r="K750" s="280">
        <v>0.0</v>
      </c>
      <c r="L750" s="280">
        <v>2009.0</v>
      </c>
      <c r="M750" s="205"/>
    </row>
    <row r="751" ht="15.75" customHeight="1">
      <c r="A751" s="205" t="s">
        <v>691</v>
      </c>
      <c r="B751" s="205" t="s">
        <v>5388</v>
      </c>
      <c r="C751" s="205" t="s">
        <v>5801</v>
      </c>
      <c r="D751" s="205" t="s">
        <v>143</v>
      </c>
      <c r="E751" s="280">
        <v>31.0</v>
      </c>
      <c r="F751" s="280">
        <v>1.0</v>
      </c>
      <c r="G751" s="280">
        <v>0.0</v>
      </c>
      <c r="H751" s="280">
        <v>1.0</v>
      </c>
      <c r="I751" s="280">
        <v>1.0</v>
      </c>
      <c r="J751" s="280">
        <v>5.0</v>
      </c>
      <c r="K751" s="280">
        <v>1.0</v>
      </c>
      <c r="L751" s="280">
        <v>2689.0</v>
      </c>
      <c r="M751" s="205"/>
    </row>
    <row r="752" ht="15.75" customHeight="1">
      <c r="A752" s="205" t="s">
        <v>691</v>
      </c>
      <c r="B752" s="205" t="s">
        <v>5391</v>
      </c>
      <c r="C752" s="205" t="s">
        <v>5801</v>
      </c>
      <c r="D752" s="205" t="s">
        <v>143</v>
      </c>
      <c r="E752" s="280">
        <v>37.0</v>
      </c>
      <c r="F752" s="280">
        <v>4.0</v>
      </c>
      <c r="G752" s="280">
        <v>1.0</v>
      </c>
      <c r="H752" s="280">
        <v>0.0</v>
      </c>
      <c r="I752" s="280">
        <v>3.0</v>
      </c>
      <c r="J752" s="280">
        <v>6.0</v>
      </c>
      <c r="K752" s="280">
        <v>0.0</v>
      </c>
      <c r="L752" s="280">
        <v>3274.0</v>
      </c>
      <c r="M752" s="205"/>
    </row>
    <row r="753" ht="15.75" customHeight="1">
      <c r="A753" s="205" t="s">
        <v>691</v>
      </c>
      <c r="B753" s="205" t="s">
        <v>5392</v>
      </c>
      <c r="C753" s="205" t="s">
        <v>5801</v>
      </c>
      <c r="D753" s="205" t="s">
        <v>238</v>
      </c>
      <c r="E753" s="280">
        <v>16.0</v>
      </c>
      <c r="F753" s="280">
        <v>1.0</v>
      </c>
      <c r="G753" s="280">
        <v>0.0</v>
      </c>
      <c r="H753" s="280">
        <v>0.0</v>
      </c>
      <c r="I753" s="280">
        <v>1.0</v>
      </c>
      <c r="J753" s="280">
        <v>2.0</v>
      </c>
      <c r="K753" s="280">
        <v>0.0</v>
      </c>
      <c r="L753" s="280">
        <v>1388.0</v>
      </c>
      <c r="M753" s="205"/>
    </row>
    <row r="754" ht="15.75" customHeight="1">
      <c r="A754" s="205" t="s">
        <v>691</v>
      </c>
      <c r="B754" s="205" t="s">
        <v>5389</v>
      </c>
      <c r="C754" s="205" t="s">
        <v>5801</v>
      </c>
      <c r="D754" s="205" t="s">
        <v>238</v>
      </c>
      <c r="E754" s="280">
        <v>29.0</v>
      </c>
      <c r="F754" s="280">
        <v>0.0</v>
      </c>
      <c r="G754" s="280">
        <v>2.0</v>
      </c>
      <c r="H754" s="280">
        <v>0.0</v>
      </c>
      <c r="I754" s="280">
        <v>2.0</v>
      </c>
      <c r="J754" s="280">
        <v>5.0</v>
      </c>
      <c r="K754" s="280">
        <v>0.0</v>
      </c>
      <c r="L754" s="280">
        <v>2589.0</v>
      </c>
      <c r="M754" s="205"/>
    </row>
    <row r="755" ht="15.75" customHeight="1">
      <c r="A755" s="205" t="s">
        <v>691</v>
      </c>
      <c r="B755" s="205" t="s">
        <v>5390</v>
      </c>
      <c r="C755" s="205" t="s">
        <v>5801</v>
      </c>
      <c r="D755" s="205" t="s">
        <v>238</v>
      </c>
      <c r="E755" s="280">
        <v>33.0</v>
      </c>
      <c r="F755" s="280">
        <v>0.0</v>
      </c>
      <c r="G755" s="280">
        <v>0.0</v>
      </c>
      <c r="H755" s="280">
        <v>3.0</v>
      </c>
      <c r="I755" s="280">
        <v>3.0</v>
      </c>
      <c r="J755" s="280">
        <v>6.0</v>
      </c>
      <c r="K755" s="280">
        <v>0.0</v>
      </c>
      <c r="L755" s="280">
        <v>2660.0</v>
      </c>
      <c r="M755" s="205"/>
    </row>
    <row r="756" ht="15.75" customHeight="1">
      <c r="A756" s="205" t="s">
        <v>549</v>
      </c>
      <c r="B756" s="205" t="s">
        <v>5383</v>
      </c>
      <c r="C756" s="205" t="s">
        <v>5801</v>
      </c>
      <c r="D756" s="205" t="s">
        <v>110</v>
      </c>
      <c r="E756" s="280">
        <v>3.0</v>
      </c>
      <c r="F756" s="280">
        <v>0.0</v>
      </c>
      <c r="G756" s="280">
        <v>0.0</v>
      </c>
      <c r="H756" s="280">
        <v>2.0</v>
      </c>
      <c r="I756" s="280">
        <v>1.0</v>
      </c>
      <c r="J756" s="280">
        <v>1.0</v>
      </c>
      <c r="K756" s="280">
        <v>0.0</v>
      </c>
      <c r="L756" s="280">
        <v>78.0</v>
      </c>
      <c r="M756" s="205"/>
    </row>
    <row r="757" ht="15.75" customHeight="1">
      <c r="A757" s="205" t="s">
        <v>549</v>
      </c>
      <c r="B757" s="205" t="s">
        <v>5384</v>
      </c>
      <c r="C757" s="205" t="s">
        <v>5800</v>
      </c>
      <c r="D757" s="205" t="s">
        <v>110</v>
      </c>
      <c r="E757" s="280">
        <v>23.0</v>
      </c>
      <c r="F757" s="280">
        <v>6.0</v>
      </c>
      <c r="G757" s="280">
        <v>1.0</v>
      </c>
      <c r="H757" s="280">
        <v>15.0</v>
      </c>
      <c r="I757" s="280">
        <v>5.0</v>
      </c>
      <c r="J757" s="280">
        <v>2.0</v>
      </c>
      <c r="K757" s="280">
        <v>1.0</v>
      </c>
      <c r="L757" s="280">
        <v>868.0</v>
      </c>
      <c r="M757" s="205"/>
    </row>
    <row r="758" ht="15.75" customHeight="1">
      <c r="A758" s="205" t="s">
        <v>549</v>
      </c>
      <c r="B758" s="205" t="s">
        <v>5385</v>
      </c>
      <c r="C758" s="205" t="s">
        <v>5801</v>
      </c>
      <c r="D758" s="205" t="s">
        <v>121</v>
      </c>
      <c r="E758" s="280">
        <v>31.0</v>
      </c>
      <c r="F758" s="280">
        <v>6.0</v>
      </c>
      <c r="G758" s="280">
        <v>3.0</v>
      </c>
      <c r="H758" s="280">
        <v>15.0</v>
      </c>
      <c r="I758" s="280">
        <v>8.0</v>
      </c>
      <c r="J758" s="280">
        <v>3.0</v>
      </c>
      <c r="K758" s="280">
        <v>0.0</v>
      </c>
      <c r="L758" s="280">
        <v>1528.0</v>
      </c>
      <c r="M758" s="205"/>
    </row>
    <row r="759" ht="15.75" customHeight="1">
      <c r="A759" s="205" t="s">
        <v>549</v>
      </c>
      <c r="B759" s="205" t="s">
        <v>5386</v>
      </c>
      <c r="C759" s="205" t="s">
        <v>5902</v>
      </c>
      <c r="D759" s="205" t="s">
        <v>5903</v>
      </c>
      <c r="E759" s="280">
        <v>15.0</v>
      </c>
      <c r="F759" s="280">
        <v>1.0</v>
      </c>
      <c r="G759" s="280">
        <v>3.0</v>
      </c>
      <c r="H759" s="280">
        <v>14.0</v>
      </c>
      <c r="I759" s="280">
        <v>1.0</v>
      </c>
      <c r="J759" s="280">
        <v>1.0</v>
      </c>
      <c r="K759" s="280">
        <v>0.0</v>
      </c>
      <c r="L759" s="280">
        <v>359.0</v>
      </c>
      <c r="M759" s="205"/>
    </row>
    <row r="760" ht="15.75" customHeight="1">
      <c r="A760" s="205" t="s">
        <v>549</v>
      </c>
      <c r="B760" s="205" t="s">
        <v>5387</v>
      </c>
      <c r="C760" s="205" t="s">
        <v>5987</v>
      </c>
      <c r="D760" s="205" t="s">
        <v>5988</v>
      </c>
      <c r="E760" s="280">
        <v>22.0</v>
      </c>
      <c r="F760" s="280">
        <v>4.0</v>
      </c>
      <c r="G760" s="280">
        <v>1.0</v>
      </c>
      <c r="H760" s="280">
        <v>12.0</v>
      </c>
      <c r="I760" s="280">
        <v>6.0</v>
      </c>
      <c r="J760" s="280">
        <v>2.0</v>
      </c>
      <c r="K760" s="280">
        <v>0.0</v>
      </c>
      <c r="L760" s="280">
        <v>1036.0</v>
      </c>
      <c r="M760" s="205"/>
    </row>
    <row r="761" ht="15.75" customHeight="1">
      <c r="A761" s="205" t="s">
        <v>549</v>
      </c>
      <c r="B761" s="205" t="s">
        <v>5388</v>
      </c>
      <c r="C761" s="205" t="s">
        <v>5902</v>
      </c>
      <c r="D761" s="205" t="s">
        <v>5903</v>
      </c>
      <c r="E761" s="280">
        <v>17.0</v>
      </c>
      <c r="F761" s="280">
        <v>2.0</v>
      </c>
      <c r="G761" s="280">
        <v>1.0</v>
      </c>
      <c r="H761" s="280">
        <v>13.0</v>
      </c>
      <c r="I761" s="280">
        <v>3.0</v>
      </c>
      <c r="J761" s="280">
        <v>2.0</v>
      </c>
      <c r="K761" s="280">
        <v>0.0</v>
      </c>
      <c r="L761" s="280">
        <v>422.0</v>
      </c>
      <c r="M761" s="205"/>
    </row>
    <row r="762" ht="15.75" customHeight="1">
      <c r="A762" s="205" t="s">
        <v>549</v>
      </c>
      <c r="B762" s="205" t="s">
        <v>5391</v>
      </c>
      <c r="C762" s="205" t="s">
        <v>5881</v>
      </c>
      <c r="D762" s="205" t="s">
        <v>5989</v>
      </c>
      <c r="E762" s="280">
        <v>32.0</v>
      </c>
      <c r="F762" s="280">
        <v>17.0</v>
      </c>
      <c r="G762" s="280">
        <v>6.0</v>
      </c>
      <c r="H762" s="280">
        <v>7.0</v>
      </c>
      <c r="I762" s="280">
        <v>11.0</v>
      </c>
      <c r="J762" s="280">
        <v>1.0</v>
      </c>
      <c r="K762" s="280">
        <v>0.0</v>
      </c>
      <c r="L762" s="280">
        <v>2247.0</v>
      </c>
      <c r="M762" s="205"/>
    </row>
    <row r="763" ht="15.75" customHeight="1">
      <c r="A763" s="205" t="s">
        <v>549</v>
      </c>
      <c r="B763" s="205" t="s">
        <v>5392</v>
      </c>
      <c r="C763" s="205" t="s">
        <v>5881</v>
      </c>
      <c r="D763" s="205" t="s">
        <v>5989</v>
      </c>
      <c r="E763" s="280">
        <v>22.0</v>
      </c>
      <c r="F763" s="280">
        <v>8.0</v>
      </c>
      <c r="G763" s="280">
        <v>1.0</v>
      </c>
      <c r="H763" s="280">
        <v>13.0</v>
      </c>
      <c r="I763" s="280">
        <v>4.0</v>
      </c>
      <c r="J763" s="280">
        <v>2.0</v>
      </c>
      <c r="K763" s="280">
        <v>0.0</v>
      </c>
      <c r="L763" s="280">
        <v>928.0</v>
      </c>
      <c r="M763" s="205"/>
    </row>
    <row r="764" ht="15.75" customHeight="1">
      <c r="A764" s="205" t="s">
        <v>549</v>
      </c>
      <c r="B764" s="205" t="s">
        <v>5389</v>
      </c>
      <c r="C764" s="205" t="s">
        <v>5990</v>
      </c>
      <c r="D764" s="205" t="s">
        <v>5991</v>
      </c>
      <c r="E764" s="280">
        <v>12.0</v>
      </c>
      <c r="F764" s="280">
        <v>2.0</v>
      </c>
      <c r="G764" s="280">
        <v>1.0</v>
      </c>
      <c r="H764" s="280">
        <v>2.0</v>
      </c>
      <c r="I764" s="280">
        <v>7.0</v>
      </c>
      <c r="J764" s="280">
        <v>1.0</v>
      </c>
      <c r="K764" s="280">
        <v>0.0</v>
      </c>
      <c r="L764" s="280">
        <v>742.0</v>
      </c>
      <c r="M764" s="205"/>
    </row>
    <row r="765" ht="15.75" customHeight="1">
      <c r="A765" s="205" t="s">
        <v>549</v>
      </c>
      <c r="B765" s="205" t="s">
        <v>5390</v>
      </c>
      <c r="C765" s="205" t="s">
        <v>5992</v>
      </c>
      <c r="D765" s="205" t="s">
        <v>5993</v>
      </c>
      <c r="E765" s="280">
        <v>27.0</v>
      </c>
      <c r="F765" s="280">
        <v>7.0</v>
      </c>
      <c r="G765" s="280">
        <v>3.0</v>
      </c>
      <c r="H765" s="280">
        <v>16.0</v>
      </c>
      <c r="I765" s="280">
        <v>8.0</v>
      </c>
      <c r="J765" s="280">
        <v>0.0</v>
      </c>
      <c r="K765" s="280">
        <v>0.0</v>
      </c>
      <c r="L765" s="280">
        <v>1173.0</v>
      </c>
      <c r="M765" s="205"/>
    </row>
    <row r="766" ht="15.75" customHeight="1">
      <c r="A766" s="205" t="s">
        <v>764</v>
      </c>
      <c r="B766" s="205" t="s">
        <v>5383</v>
      </c>
      <c r="C766" s="205" t="s">
        <v>5801</v>
      </c>
      <c r="D766" s="205" t="s">
        <v>90</v>
      </c>
      <c r="E766" s="280">
        <v>1.0</v>
      </c>
      <c r="F766" s="280">
        <v>0.0</v>
      </c>
      <c r="G766" s="280">
        <v>0.0</v>
      </c>
      <c r="H766" s="280">
        <v>0.0</v>
      </c>
      <c r="I766" s="280">
        <v>1.0</v>
      </c>
      <c r="J766" s="280">
        <v>0.0</v>
      </c>
      <c r="K766" s="280">
        <v>0.0</v>
      </c>
      <c r="L766" s="280">
        <v>79.0</v>
      </c>
      <c r="M766" s="205"/>
    </row>
    <row r="767" ht="15.75" customHeight="1">
      <c r="A767" s="205" t="s">
        <v>764</v>
      </c>
      <c r="B767" s="205" t="s">
        <v>5384</v>
      </c>
      <c r="C767" s="205" t="s">
        <v>5801</v>
      </c>
      <c r="D767" s="205" t="s">
        <v>90</v>
      </c>
      <c r="E767" s="280">
        <v>24.0</v>
      </c>
      <c r="F767" s="280">
        <v>1.0</v>
      </c>
      <c r="G767" s="280">
        <v>0.0</v>
      </c>
      <c r="H767" s="280">
        <v>1.0</v>
      </c>
      <c r="I767" s="280">
        <v>3.0</v>
      </c>
      <c r="J767" s="280">
        <v>7.0</v>
      </c>
      <c r="K767" s="280">
        <v>0.0</v>
      </c>
      <c r="L767" s="280">
        <v>2119.0</v>
      </c>
      <c r="M767" s="205"/>
    </row>
    <row r="768" ht="15.75" customHeight="1">
      <c r="A768" s="205" t="s">
        <v>764</v>
      </c>
      <c r="B768" s="205" t="s">
        <v>5385</v>
      </c>
      <c r="C768" s="205" t="s">
        <v>5801</v>
      </c>
      <c r="D768" s="205" t="s">
        <v>90</v>
      </c>
      <c r="E768" s="280">
        <v>15.0</v>
      </c>
      <c r="F768" s="280">
        <v>1.0</v>
      </c>
      <c r="G768" s="280">
        <v>0.0</v>
      </c>
      <c r="H768" s="280">
        <v>5.0</v>
      </c>
      <c r="I768" s="280">
        <v>1.0</v>
      </c>
      <c r="J768" s="280">
        <v>2.0</v>
      </c>
      <c r="K768" s="280">
        <v>0.0</v>
      </c>
      <c r="L768" s="280">
        <v>929.0</v>
      </c>
      <c r="M768" s="205"/>
    </row>
    <row r="769" ht="15.75" customHeight="1">
      <c r="A769" s="205" t="s">
        <v>764</v>
      </c>
      <c r="B769" s="205" t="s">
        <v>5386</v>
      </c>
      <c r="C769" s="205" t="s">
        <v>5801</v>
      </c>
      <c r="D769" s="205" t="s">
        <v>90</v>
      </c>
      <c r="E769" s="280">
        <v>21.0</v>
      </c>
      <c r="F769" s="280">
        <v>1.0</v>
      </c>
      <c r="G769" s="280">
        <v>0.0</v>
      </c>
      <c r="H769" s="280">
        <v>7.0</v>
      </c>
      <c r="I769" s="280">
        <v>1.0</v>
      </c>
      <c r="J769" s="280">
        <v>1.0</v>
      </c>
      <c r="K769" s="280">
        <v>0.0</v>
      </c>
      <c r="L769" s="280">
        <v>1274.0</v>
      </c>
      <c r="M769" s="205"/>
    </row>
    <row r="770" ht="15.75" customHeight="1">
      <c r="A770" s="205" t="s">
        <v>764</v>
      </c>
      <c r="B770" s="205" t="s">
        <v>5387</v>
      </c>
      <c r="C770" s="205" t="s">
        <v>5801</v>
      </c>
      <c r="D770" s="205" t="s">
        <v>98</v>
      </c>
      <c r="E770" s="280">
        <v>5.0</v>
      </c>
      <c r="F770" s="280">
        <v>0.0</v>
      </c>
      <c r="G770" s="280">
        <v>0.0</v>
      </c>
      <c r="H770" s="280">
        <v>5.0</v>
      </c>
      <c r="I770" s="280">
        <v>0.0</v>
      </c>
      <c r="J770" s="280">
        <v>0.0</v>
      </c>
      <c r="K770" s="280">
        <v>0.0</v>
      </c>
      <c r="L770" s="280">
        <v>153.0</v>
      </c>
      <c r="M770" s="205"/>
    </row>
    <row r="771" ht="15.75" customHeight="1">
      <c r="A771" s="205" t="s">
        <v>764</v>
      </c>
      <c r="B771" s="205" t="s">
        <v>5388</v>
      </c>
      <c r="C771" s="205" t="s">
        <v>5801</v>
      </c>
      <c r="D771" s="205" t="s">
        <v>98</v>
      </c>
      <c r="E771" s="280">
        <v>4.0</v>
      </c>
      <c r="F771" s="280">
        <v>0.0</v>
      </c>
      <c r="G771" s="280">
        <v>0.0</v>
      </c>
      <c r="H771" s="280">
        <v>3.0</v>
      </c>
      <c r="I771" s="280">
        <v>1.0</v>
      </c>
      <c r="J771" s="280">
        <v>2.0</v>
      </c>
      <c r="K771" s="280">
        <v>0.0</v>
      </c>
      <c r="L771" s="280">
        <v>138.0</v>
      </c>
      <c r="M771" s="205"/>
    </row>
    <row r="772" ht="15.75" customHeight="1">
      <c r="A772" s="205" t="s">
        <v>764</v>
      </c>
      <c r="B772" s="205" t="s">
        <v>5391</v>
      </c>
      <c r="C772" s="205" t="s">
        <v>5801</v>
      </c>
      <c r="D772" s="205" t="s">
        <v>98</v>
      </c>
      <c r="E772" s="280">
        <v>20.0</v>
      </c>
      <c r="F772" s="280">
        <v>1.0</v>
      </c>
      <c r="G772" s="280">
        <v>0.0</v>
      </c>
      <c r="H772" s="280">
        <v>5.0</v>
      </c>
      <c r="I772" s="280">
        <v>1.0</v>
      </c>
      <c r="J772" s="280">
        <v>4.0</v>
      </c>
      <c r="K772" s="280">
        <v>0.0</v>
      </c>
      <c r="L772" s="280">
        <v>1398.0</v>
      </c>
      <c r="M772" s="205"/>
    </row>
    <row r="773" ht="15.75" customHeight="1">
      <c r="A773" s="205" t="s">
        <v>764</v>
      </c>
      <c r="B773" s="205" t="s">
        <v>5392</v>
      </c>
      <c r="C773" s="205" t="s">
        <v>5801</v>
      </c>
      <c r="D773" s="205" t="s">
        <v>98</v>
      </c>
      <c r="E773" s="280">
        <v>22.0</v>
      </c>
      <c r="F773" s="280">
        <v>0.0</v>
      </c>
      <c r="G773" s="280">
        <v>0.0</v>
      </c>
      <c r="H773" s="280">
        <v>4.0</v>
      </c>
      <c r="I773" s="280">
        <v>0.0</v>
      </c>
      <c r="J773" s="280">
        <v>4.0</v>
      </c>
      <c r="K773" s="280">
        <v>1.0</v>
      </c>
      <c r="L773" s="280">
        <v>1657.0</v>
      </c>
      <c r="M773" s="205"/>
    </row>
    <row r="774" ht="15.75" customHeight="1">
      <c r="A774" s="205" t="s">
        <v>764</v>
      </c>
      <c r="B774" s="205" t="s">
        <v>5389</v>
      </c>
      <c r="C774" s="205" t="s">
        <v>5801</v>
      </c>
      <c r="D774" s="205" t="s">
        <v>98</v>
      </c>
      <c r="E774" s="280">
        <v>20.0</v>
      </c>
      <c r="F774" s="280">
        <v>0.0</v>
      </c>
      <c r="G774" s="280">
        <v>0.0</v>
      </c>
      <c r="H774" s="280">
        <v>7.0</v>
      </c>
      <c r="I774" s="280">
        <v>2.0</v>
      </c>
      <c r="J774" s="280">
        <v>5.0</v>
      </c>
      <c r="K774" s="280">
        <v>0.0</v>
      </c>
      <c r="L774" s="280">
        <v>1188.0</v>
      </c>
      <c r="M774" s="205"/>
    </row>
    <row r="775" ht="15.75" customHeight="1">
      <c r="A775" s="205" t="s">
        <v>764</v>
      </c>
      <c r="B775" s="205" t="s">
        <v>5390</v>
      </c>
      <c r="C775" s="205" t="s">
        <v>5801</v>
      </c>
      <c r="D775" s="205" t="s">
        <v>95</v>
      </c>
      <c r="E775" s="280">
        <v>19.0</v>
      </c>
      <c r="F775" s="280">
        <v>0.0</v>
      </c>
      <c r="G775" s="280">
        <v>0.0</v>
      </c>
      <c r="H775" s="280">
        <v>3.0</v>
      </c>
      <c r="I775" s="280">
        <v>2.0</v>
      </c>
      <c r="J775" s="280">
        <v>3.0</v>
      </c>
      <c r="K775" s="280">
        <v>0.0</v>
      </c>
      <c r="L775" s="280">
        <v>1415.0</v>
      </c>
      <c r="M775" s="205"/>
    </row>
    <row r="776" ht="15.75" customHeight="1">
      <c r="A776" s="205" t="s">
        <v>733</v>
      </c>
      <c r="B776" s="205" t="s">
        <v>5383</v>
      </c>
      <c r="C776" s="205" t="s">
        <v>5801</v>
      </c>
      <c r="D776" s="205" t="s">
        <v>110</v>
      </c>
      <c r="E776" s="280">
        <v>4.0</v>
      </c>
      <c r="F776" s="280">
        <v>0.0</v>
      </c>
      <c r="G776" s="280">
        <v>0.0</v>
      </c>
      <c r="H776" s="280">
        <v>1.0</v>
      </c>
      <c r="I776" s="280">
        <v>1.0</v>
      </c>
      <c r="J776" s="280">
        <v>0.0</v>
      </c>
      <c r="K776" s="280">
        <v>0.0</v>
      </c>
      <c r="L776" s="280">
        <v>267.0</v>
      </c>
      <c r="M776" s="205"/>
    </row>
    <row r="777" ht="15.75" customHeight="1">
      <c r="A777" s="205" t="s">
        <v>733</v>
      </c>
      <c r="B777" s="205" t="s">
        <v>5384</v>
      </c>
      <c r="C777" s="205" t="s">
        <v>5801</v>
      </c>
      <c r="D777" s="205" t="s">
        <v>110</v>
      </c>
      <c r="E777" s="280">
        <v>9.0</v>
      </c>
      <c r="F777" s="280">
        <v>0.0</v>
      </c>
      <c r="G777" s="280">
        <v>0.0</v>
      </c>
      <c r="H777" s="280">
        <v>5.0</v>
      </c>
      <c r="I777" s="280">
        <v>2.0</v>
      </c>
      <c r="J777" s="280">
        <v>0.0</v>
      </c>
      <c r="K777" s="280">
        <v>0.0</v>
      </c>
      <c r="L777" s="280">
        <v>370.0</v>
      </c>
      <c r="M777" s="205"/>
    </row>
    <row r="778" ht="15.75" customHeight="1">
      <c r="A778" s="205" t="s">
        <v>733</v>
      </c>
      <c r="B778" s="205" t="s">
        <v>5385</v>
      </c>
      <c r="C778" s="205" t="s">
        <v>5801</v>
      </c>
      <c r="D778" s="205" t="s">
        <v>110</v>
      </c>
      <c r="E778" s="280">
        <v>34.0</v>
      </c>
      <c r="F778" s="280">
        <v>1.0</v>
      </c>
      <c r="G778" s="280">
        <v>0.0</v>
      </c>
      <c r="H778" s="280">
        <v>8.0</v>
      </c>
      <c r="I778" s="280">
        <v>1.0</v>
      </c>
      <c r="J778" s="280">
        <v>4.0</v>
      </c>
      <c r="K778" s="280">
        <v>0.0</v>
      </c>
      <c r="L778" s="280">
        <v>2543.0</v>
      </c>
      <c r="M778" s="205"/>
    </row>
    <row r="779" ht="15.75" customHeight="1">
      <c r="A779" s="205" t="s">
        <v>733</v>
      </c>
      <c r="B779" s="205" t="s">
        <v>5386</v>
      </c>
      <c r="C779" s="205" t="s">
        <v>5801</v>
      </c>
      <c r="D779" s="205" t="s">
        <v>110</v>
      </c>
      <c r="E779" s="280">
        <v>28.0</v>
      </c>
      <c r="F779" s="280">
        <v>1.0</v>
      </c>
      <c r="G779" s="280">
        <v>2.0</v>
      </c>
      <c r="H779" s="280">
        <v>7.0</v>
      </c>
      <c r="I779" s="280">
        <v>3.0</v>
      </c>
      <c r="J779" s="280">
        <v>4.0</v>
      </c>
      <c r="K779" s="280">
        <v>0.0</v>
      </c>
      <c r="L779" s="280">
        <v>1939.0</v>
      </c>
      <c r="M779" s="205"/>
    </row>
    <row r="780" ht="15.75" customHeight="1">
      <c r="A780" s="205" t="s">
        <v>733</v>
      </c>
      <c r="B780" s="205" t="s">
        <v>5387</v>
      </c>
      <c r="C780" s="205" t="s">
        <v>5801</v>
      </c>
      <c r="D780" s="205" t="s">
        <v>110</v>
      </c>
      <c r="E780" s="280">
        <v>13.0</v>
      </c>
      <c r="F780" s="280">
        <v>1.0</v>
      </c>
      <c r="G780" s="280">
        <v>0.0</v>
      </c>
      <c r="H780" s="280">
        <v>6.0</v>
      </c>
      <c r="I780" s="280">
        <v>4.0</v>
      </c>
      <c r="J780" s="280">
        <v>1.0</v>
      </c>
      <c r="K780" s="280">
        <v>0.0</v>
      </c>
      <c r="L780" s="280">
        <v>727.0</v>
      </c>
      <c r="M780" s="205"/>
    </row>
    <row r="781" ht="15.75" customHeight="1">
      <c r="A781" s="205" t="s">
        <v>733</v>
      </c>
      <c r="B781" s="205" t="s">
        <v>5388</v>
      </c>
      <c r="C781" s="205" t="s">
        <v>5809</v>
      </c>
      <c r="D781" s="205" t="s">
        <v>5994</v>
      </c>
      <c r="E781" s="280">
        <v>0.0</v>
      </c>
      <c r="F781" s="280">
        <v>0.0</v>
      </c>
      <c r="G781" s="280">
        <v>0.0</v>
      </c>
      <c r="H781" s="280">
        <v>0.0</v>
      </c>
      <c r="I781" s="280">
        <v>0.0</v>
      </c>
      <c r="J781" s="280">
        <v>0.0</v>
      </c>
      <c r="K781" s="280">
        <v>0.0</v>
      </c>
      <c r="L781" s="280">
        <v>0.0</v>
      </c>
      <c r="M781" s="205"/>
    </row>
    <row r="782" ht="15.75" customHeight="1">
      <c r="A782" s="205" t="s">
        <v>655</v>
      </c>
      <c r="B782" s="205" t="s">
        <v>5383</v>
      </c>
      <c r="C782" s="205" t="s">
        <v>5801</v>
      </c>
      <c r="D782" s="205" t="s">
        <v>244</v>
      </c>
      <c r="E782" s="280">
        <v>5.0</v>
      </c>
      <c r="F782" s="280">
        <v>1.0</v>
      </c>
      <c r="G782" s="280">
        <v>1.0</v>
      </c>
      <c r="H782" s="280">
        <v>1.0</v>
      </c>
      <c r="I782" s="280">
        <v>4.0</v>
      </c>
      <c r="J782" s="280">
        <v>1.0</v>
      </c>
      <c r="K782" s="280">
        <v>0.0</v>
      </c>
      <c r="L782" s="280">
        <v>253.0</v>
      </c>
      <c r="M782" s="205"/>
    </row>
    <row r="783" ht="15.75" customHeight="1">
      <c r="A783" s="205" t="s">
        <v>655</v>
      </c>
      <c r="B783" s="205" t="s">
        <v>5384</v>
      </c>
      <c r="C783" s="205" t="s">
        <v>5801</v>
      </c>
      <c r="D783" s="205" t="s">
        <v>5851</v>
      </c>
      <c r="E783" s="280">
        <v>26.0</v>
      </c>
      <c r="F783" s="280">
        <v>3.0</v>
      </c>
      <c r="G783" s="280">
        <v>3.0</v>
      </c>
      <c r="H783" s="280">
        <v>8.0</v>
      </c>
      <c r="I783" s="280">
        <v>15.0</v>
      </c>
      <c r="J783" s="280">
        <v>5.0</v>
      </c>
      <c r="K783" s="280">
        <v>0.0</v>
      </c>
      <c r="L783" s="280">
        <v>1486.0</v>
      </c>
      <c r="M783" s="205"/>
    </row>
    <row r="784" ht="15.75" customHeight="1">
      <c r="A784" s="205" t="s">
        <v>655</v>
      </c>
      <c r="B784" s="205" t="s">
        <v>5385</v>
      </c>
      <c r="C784" s="205" t="s">
        <v>5801</v>
      </c>
      <c r="D784" s="205" t="s">
        <v>5851</v>
      </c>
      <c r="E784" s="280">
        <v>28.0</v>
      </c>
      <c r="F784" s="280">
        <v>2.0</v>
      </c>
      <c r="G784" s="280">
        <v>1.0</v>
      </c>
      <c r="H784" s="280">
        <v>15.0</v>
      </c>
      <c r="I784" s="280">
        <v>8.0</v>
      </c>
      <c r="J784" s="280">
        <v>4.0</v>
      </c>
      <c r="K784" s="280">
        <v>0.0</v>
      </c>
      <c r="L784" s="280">
        <v>1281.0</v>
      </c>
      <c r="M784" s="205"/>
    </row>
    <row r="785" ht="15.75" customHeight="1">
      <c r="A785" s="205" t="s">
        <v>655</v>
      </c>
      <c r="B785" s="205" t="s">
        <v>5386</v>
      </c>
      <c r="C785" s="205" t="s">
        <v>5801</v>
      </c>
      <c r="D785" s="205" t="s">
        <v>5851</v>
      </c>
      <c r="E785" s="280">
        <v>27.0</v>
      </c>
      <c r="F785" s="280">
        <v>1.0</v>
      </c>
      <c r="G785" s="280">
        <v>2.0</v>
      </c>
      <c r="H785" s="280">
        <v>11.0</v>
      </c>
      <c r="I785" s="280">
        <v>11.0</v>
      </c>
      <c r="J785" s="280">
        <v>4.0</v>
      </c>
      <c r="K785" s="280">
        <v>1.0</v>
      </c>
      <c r="L785" s="280">
        <v>1348.0</v>
      </c>
      <c r="M785" s="205"/>
    </row>
    <row r="786" ht="15.75" customHeight="1">
      <c r="A786" s="205" t="s">
        <v>655</v>
      </c>
      <c r="B786" s="205" t="s">
        <v>5387</v>
      </c>
      <c r="C786" s="205" t="s">
        <v>5816</v>
      </c>
      <c r="D786" s="205" t="s">
        <v>5959</v>
      </c>
      <c r="E786" s="280">
        <v>34.0</v>
      </c>
      <c r="F786" s="280">
        <v>2.0</v>
      </c>
      <c r="G786" s="280">
        <v>1.0</v>
      </c>
      <c r="H786" s="280">
        <v>8.0</v>
      </c>
      <c r="I786" s="280">
        <v>9.0</v>
      </c>
      <c r="J786" s="280">
        <v>10.0</v>
      </c>
      <c r="K786" s="280">
        <v>0.0</v>
      </c>
      <c r="L786" s="280">
        <v>2397.0</v>
      </c>
      <c r="M786" s="205"/>
    </row>
    <row r="787" ht="15.75" customHeight="1">
      <c r="A787" s="205" t="s">
        <v>655</v>
      </c>
      <c r="B787" s="205" t="s">
        <v>5388</v>
      </c>
      <c r="C787" s="205" t="s">
        <v>5816</v>
      </c>
      <c r="D787" s="205" t="s">
        <v>5887</v>
      </c>
      <c r="E787" s="280">
        <v>24.0</v>
      </c>
      <c r="F787" s="280">
        <v>0.0</v>
      </c>
      <c r="G787" s="280">
        <v>2.0</v>
      </c>
      <c r="H787" s="280">
        <v>11.0</v>
      </c>
      <c r="I787" s="280">
        <v>6.0</v>
      </c>
      <c r="J787" s="280">
        <v>7.0</v>
      </c>
      <c r="K787" s="280">
        <v>0.0</v>
      </c>
      <c r="L787" s="280">
        <v>1371.0</v>
      </c>
      <c r="M787" s="205"/>
    </row>
    <row r="788" ht="15.75" customHeight="1">
      <c r="A788" s="205" t="s">
        <v>655</v>
      </c>
      <c r="B788" s="205" t="s">
        <v>5391</v>
      </c>
      <c r="C788" s="205" t="s">
        <v>5801</v>
      </c>
      <c r="D788" s="205" t="s">
        <v>5947</v>
      </c>
      <c r="E788" s="280">
        <v>1.0</v>
      </c>
      <c r="F788" s="280">
        <v>0.0</v>
      </c>
      <c r="G788" s="280">
        <v>0.0</v>
      </c>
      <c r="H788" s="280">
        <v>0.0</v>
      </c>
      <c r="I788" s="280">
        <v>1.0</v>
      </c>
      <c r="J788" s="280">
        <v>0.0</v>
      </c>
      <c r="K788" s="280">
        <v>0.0</v>
      </c>
      <c r="L788" s="280">
        <v>61.0</v>
      </c>
      <c r="M788" s="205"/>
    </row>
    <row r="789" ht="15.75" customHeight="1">
      <c r="A789" s="205" t="s">
        <v>655</v>
      </c>
      <c r="B789" s="205" t="s">
        <v>5392</v>
      </c>
      <c r="C789" s="205" t="s">
        <v>5870</v>
      </c>
      <c r="D789" s="205" t="s">
        <v>5995</v>
      </c>
      <c r="E789" s="280">
        <v>1.0</v>
      </c>
      <c r="F789" s="280">
        <v>0.0</v>
      </c>
      <c r="G789" s="280">
        <v>0.0</v>
      </c>
      <c r="H789" s="280">
        <v>1.0</v>
      </c>
      <c r="I789" s="280">
        <v>0.0</v>
      </c>
      <c r="J789" s="280">
        <v>0.0</v>
      </c>
      <c r="K789" s="280">
        <v>0.0</v>
      </c>
      <c r="L789" s="280">
        <v>4.0</v>
      </c>
      <c r="M789" s="205"/>
    </row>
    <row r="790" ht="15.75" customHeight="1">
      <c r="A790" s="205" t="s">
        <v>655</v>
      </c>
      <c r="B790" s="205" t="s">
        <v>5389</v>
      </c>
      <c r="C790" s="205" t="s">
        <v>5801</v>
      </c>
      <c r="D790" s="205" t="s">
        <v>5846</v>
      </c>
      <c r="E790" s="280">
        <v>8.0</v>
      </c>
      <c r="F790" s="280">
        <v>0.0</v>
      </c>
      <c r="G790" s="280">
        <v>1.0</v>
      </c>
      <c r="H790" s="280">
        <v>5.0</v>
      </c>
      <c r="I790" s="280">
        <v>2.0</v>
      </c>
      <c r="J790" s="280">
        <v>1.0</v>
      </c>
      <c r="K790" s="280">
        <v>0.0</v>
      </c>
      <c r="L790" s="280">
        <v>277.0</v>
      </c>
      <c r="M790" s="205"/>
    </row>
    <row r="791" ht="15.75" customHeight="1">
      <c r="A791" s="205" t="s">
        <v>232</v>
      </c>
      <c r="B791" s="205" t="s">
        <v>5383</v>
      </c>
      <c r="C791" s="205" t="s">
        <v>5801</v>
      </c>
      <c r="D791" s="205" t="s">
        <v>121</v>
      </c>
      <c r="E791" s="280">
        <v>6.0</v>
      </c>
      <c r="F791" s="280">
        <v>2.0</v>
      </c>
      <c r="G791" s="280">
        <v>0.0</v>
      </c>
      <c r="H791" s="280">
        <v>0.0</v>
      </c>
      <c r="I791" s="280">
        <v>1.0</v>
      </c>
      <c r="J791" s="280">
        <v>0.0</v>
      </c>
      <c r="K791" s="280">
        <v>0.0</v>
      </c>
      <c r="L791" s="280">
        <v>529.0</v>
      </c>
      <c r="M791" s="205"/>
    </row>
    <row r="792" ht="15.75" customHeight="1">
      <c r="A792" s="205" t="s">
        <v>232</v>
      </c>
      <c r="B792" s="205" t="s">
        <v>5384</v>
      </c>
      <c r="C792" s="205" t="s">
        <v>5801</v>
      </c>
      <c r="D792" s="205" t="s">
        <v>103</v>
      </c>
      <c r="E792" s="280">
        <v>19.0</v>
      </c>
      <c r="F792" s="280">
        <v>0.0</v>
      </c>
      <c r="G792" s="280">
        <v>0.0</v>
      </c>
      <c r="H792" s="280">
        <v>11.0</v>
      </c>
      <c r="I792" s="280">
        <v>8.0</v>
      </c>
      <c r="J792" s="280">
        <v>2.0</v>
      </c>
      <c r="K792" s="280">
        <v>0.0</v>
      </c>
      <c r="L792" s="280">
        <v>650.0</v>
      </c>
      <c r="M792" s="205"/>
    </row>
    <row r="793" ht="15.75" customHeight="1">
      <c r="A793" s="205" t="s">
        <v>232</v>
      </c>
      <c r="B793" s="205" t="s">
        <v>5385</v>
      </c>
      <c r="C793" s="205" t="s">
        <v>5801</v>
      </c>
      <c r="D793" s="205" t="s">
        <v>103</v>
      </c>
      <c r="E793" s="280">
        <v>28.0</v>
      </c>
      <c r="F793" s="280">
        <v>6.0</v>
      </c>
      <c r="G793" s="280">
        <v>0.0</v>
      </c>
      <c r="H793" s="280">
        <v>17.0</v>
      </c>
      <c r="I793" s="280">
        <v>11.0</v>
      </c>
      <c r="J793" s="280">
        <v>5.0</v>
      </c>
      <c r="K793" s="280">
        <v>1.0</v>
      </c>
      <c r="L793" s="280">
        <v>988.0</v>
      </c>
      <c r="M793" s="205"/>
    </row>
    <row r="794" ht="15.75" customHeight="1">
      <c r="A794" s="205" t="s">
        <v>232</v>
      </c>
      <c r="B794" s="205" t="s">
        <v>5386</v>
      </c>
      <c r="C794" s="205" t="s">
        <v>5802</v>
      </c>
      <c r="D794" s="205" t="s">
        <v>103</v>
      </c>
      <c r="E794" s="280">
        <v>33.0</v>
      </c>
      <c r="F794" s="280">
        <v>5.0</v>
      </c>
      <c r="G794" s="280">
        <v>3.0</v>
      </c>
      <c r="H794" s="280">
        <v>21.0</v>
      </c>
      <c r="I794" s="280">
        <v>11.0</v>
      </c>
      <c r="J794" s="280">
        <v>5.0</v>
      </c>
      <c r="K794" s="280">
        <v>0.0</v>
      </c>
      <c r="L794" s="280">
        <v>1091.0</v>
      </c>
      <c r="M794" s="205"/>
    </row>
    <row r="795" ht="15.75" customHeight="1">
      <c r="A795" s="205" t="s">
        <v>232</v>
      </c>
      <c r="B795" s="205" t="s">
        <v>5387</v>
      </c>
      <c r="C795" s="205" t="s">
        <v>5996</v>
      </c>
      <c r="D795" s="205" t="s">
        <v>5997</v>
      </c>
      <c r="E795" s="280">
        <v>28.0</v>
      </c>
      <c r="F795" s="280">
        <v>13.0</v>
      </c>
      <c r="G795" s="280">
        <v>0.0</v>
      </c>
      <c r="H795" s="280">
        <v>6.0</v>
      </c>
      <c r="I795" s="280">
        <v>16.0</v>
      </c>
      <c r="J795" s="280">
        <v>4.0</v>
      </c>
      <c r="K795" s="280">
        <v>0.0</v>
      </c>
      <c r="L795" s="280">
        <v>1723.0</v>
      </c>
      <c r="M795" s="205"/>
    </row>
    <row r="796" ht="15.75" customHeight="1">
      <c r="A796" s="205" t="s">
        <v>232</v>
      </c>
      <c r="B796" s="205" t="s">
        <v>5388</v>
      </c>
      <c r="C796" s="205" t="s">
        <v>5803</v>
      </c>
      <c r="D796" s="205" t="s">
        <v>103</v>
      </c>
      <c r="E796" s="280">
        <v>29.0</v>
      </c>
      <c r="F796" s="280">
        <v>2.0</v>
      </c>
      <c r="G796" s="280">
        <v>2.0</v>
      </c>
      <c r="H796" s="280">
        <v>23.0</v>
      </c>
      <c r="I796" s="280">
        <v>6.0</v>
      </c>
      <c r="J796" s="280">
        <v>1.0</v>
      </c>
      <c r="K796" s="280">
        <v>0.0</v>
      </c>
      <c r="L796" s="280">
        <v>835.0</v>
      </c>
      <c r="M796" s="205"/>
    </row>
    <row r="797" ht="15.75" customHeight="1">
      <c r="A797" s="205" t="s">
        <v>232</v>
      </c>
      <c r="B797" s="205" t="s">
        <v>5391</v>
      </c>
      <c r="C797" s="205" t="s">
        <v>5801</v>
      </c>
      <c r="D797" s="205" t="s">
        <v>103</v>
      </c>
      <c r="E797" s="280">
        <v>13.0</v>
      </c>
      <c r="F797" s="280">
        <v>6.0</v>
      </c>
      <c r="G797" s="280">
        <v>0.0</v>
      </c>
      <c r="H797" s="280">
        <v>8.0</v>
      </c>
      <c r="I797" s="280">
        <v>2.0</v>
      </c>
      <c r="J797" s="280">
        <v>2.0</v>
      </c>
      <c r="K797" s="280">
        <v>0.0</v>
      </c>
      <c r="L797" s="280">
        <v>533.0</v>
      </c>
      <c r="M797" s="205"/>
    </row>
    <row r="798" ht="15.75" customHeight="1">
      <c r="A798" s="205" t="s">
        <v>232</v>
      </c>
      <c r="B798" s="205" t="s">
        <v>5392</v>
      </c>
      <c r="C798" s="205" t="s">
        <v>5800</v>
      </c>
      <c r="D798" s="205" t="s">
        <v>244</v>
      </c>
      <c r="E798" s="280">
        <v>19.0</v>
      </c>
      <c r="F798" s="280">
        <v>4.0</v>
      </c>
      <c r="G798" s="280">
        <v>0.0</v>
      </c>
      <c r="H798" s="280">
        <v>7.0</v>
      </c>
      <c r="I798" s="280">
        <v>8.0</v>
      </c>
      <c r="J798" s="280">
        <v>5.0</v>
      </c>
      <c r="K798" s="280">
        <v>0.0</v>
      </c>
      <c r="L798" s="280">
        <v>1134.0</v>
      </c>
      <c r="M798" s="205"/>
    </row>
    <row r="799" ht="15.75" customHeight="1">
      <c r="A799" s="205" t="s">
        <v>232</v>
      </c>
      <c r="B799" s="205" t="s">
        <v>5389</v>
      </c>
      <c r="C799" s="205" t="s">
        <v>5801</v>
      </c>
      <c r="D799" s="205" t="s">
        <v>103</v>
      </c>
      <c r="E799" s="280">
        <v>3.0</v>
      </c>
      <c r="F799" s="280">
        <v>1.0</v>
      </c>
      <c r="G799" s="280">
        <v>0.0</v>
      </c>
      <c r="H799" s="280">
        <v>3.0</v>
      </c>
      <c r="I799" s="280">
        <v>0.0</v>
      </c>
      <c r="J799" s="280">
        <v>0.0</v>
      </c>
      <c r="K799" s="280">
        <v>0.0</v>
      </c>
      <c r="L799" s="280">
        <v>18.0</v>
      </c>
      <c r="M799" s="205"/>
    </row>
    <row r="800" ht="15.75" customHeight="1">
      <c r="A800" s="205" t="s">
        <v>169</v>
      </c>
      <c r="B800" s="205" t="s">
        <v>5383</v>
      </c>
      <c r="C800" s="205" t="s">
        <v>5801</v>
      </c>
      <c r="D800" s="205" t="s">
        <v>116</v>
      </c>
      <c r="E800" s="280">
        <v>4.0</v>
      </c>
      <c r="F800" s="280">
        <v>0.0</v>
      </c>
      <c r="G800" s="280">
        <v>1.0</v>
      </c>
      <c r="H800" s="280">
        <v>1.0</v>
      </c>
      <c r="I800" s="280">
        <v>0.0</v>
      </c>
      <c r="J800" s="280">
        <v>0.0</v>
      </c>
      <c r="K800" s="280">
        <v>0.0</v>
      </c>
      <c r="L800" s="280">
        <v>315.0</v>
      </c>
      <c r="M800" s="205"/>
    </row>
    <row r="801" ht="15.75" customHeight="1">
      <c r="A801" s="205" t="s">
        <v>169</v>
      </c>
      <c r="B801" s="205" t="s">
        <v>5384</v>
      </c>
      <c r="C801" s="205" t="s">
        <v>5801</v>
      </c>
      <c r="D801" s="205" t="s">
        <v>116</v>
      </c>
      <c r="E801" s="280">
        <v>34.0</v>
      </c>
      <c r="F801" s="280">
        <v>12.0</v>
      </c>
      <c r="G801" s="280">
        <v>5.0</v>
      </c>
      <c r="H801" s="280">
        <v>5.0</v>
      </c>
      <c r="I801" s="280">
        <v>10.0</v>
      </c>
      <c r="J801" s="280">
        <v>5.0</v>
      </c>
      <c r="K801" s="280">
        <v>0.0</v>
      </c>
      <c r="L801" s="280">
        <v>2633.0</v>
      </c>
      <c r="M801" s="205"/>
    </row>
    <row r="802" ht="15.75" customHeight="1">
      <c r="A802" s="205" t="s">
        <v>169</v>
      </c>
      <c r="B802" s="205" t="s">
        <v>5385</v>
      </c>
      <c r="C802" s="205" t="s">
        <v>5801</v>
      </c>
      <c r="D802" s="205" t="s">
        <v>116</v>
      </c>
      <c r="E802" s="280">
        <v>33.0</v>
      </c>
      <c r="F802" s="280">
        <v>10.0</v>
      </c>
      <c r="G802" s="280">
        <v>4.0</v>
      </c>
      <c r="H802" s="280">
        <v>1.0</v>
      </c>
      <c r="I802" s="280">
        <v>3.0</v>
      </c>
      <c r="J802" s="280">
        <v>7.0</v>
      </c>
      <c r="K802" s="280">
        <v>0.0</v>
      </c>
      <c r="L802" s="280">
        <v>2861.0</v>
      </c>
      <c r="M802" s="205"/>
    </row>
    <row r="803" ht="15.75" customHeight="1">
      <c r="A803" s="205" t="s">
        <v>169</v>
      </c>
      <c r="B803" s="205" t="s">
        <v>5386</v>
      </c>
      <c r="C803" s="205" t="s">
        <v>5968</v>
      </c>
      <c r="D803" s="205" t="s">
        <v>116</v>
      </c>
      <c r="E803" s="280">
        <v>32.0</v>
      </c>
      <c r="F803" s="280">
        <v>4.0</v>
      </c>
      <c r="G803" s="280">
        <v>1.0</v>
      </c>
      <c r="H803" s="280">
        <v>8.0</v>
      </c>
      <c r="I803" s="280">
        <v>6.0</v>
      </c>
      <c r="J803" s="280">
        <v>4.0</v>
      </c>
      <c r="K803" s="280">
        <v>0.0</v>
      </c>
      <c r="L803" s="280">
        <v>2248.0</v>
      </c>
      <c r="M803" s="205"/>
    </row>
    <row r="804" ht="15.75" customHeight="1">
      <c r="A804" s="205" t="s">
        <v>169</v>
      </c>
      <c r="B804" s="205" t="s">
        <v>5387</v>
      </c>
      <c r="C804" s="205" t="s">
        <v>5933</v>
      </c>
      <c r="D804" s="205" t="s">
        <v>5998</v>
      </c>
      <c r="E804" s="280">
        <v>31.0</v>
      </c>
      <c r="F804" s="280">
        <v>15.0</v>
      </c>
      <c r="G804" s="280">
        <v>5.0</v>
      </c>
      <c r="H804" s="280">
        <v>0.0</v>
      </c>
      <c r="I804" s="280">
        <v>0.0</v>
      </c>
      <c r="J804" s="280">
        <v>2.0</v>
      </c>
      <c r="K804" s="280">
        <v>1.0</v>
      </c>
      <c r="L804" s="280">
        <v>2705.0</v>
      </c>
      <c r="M804" s="205"/>
    </row>
    <row r="805" ht="15.75" customHeight="1">
      <c r="A805" s="205" t="s">
        <v>169</v>
      </c>
      <c r="B805" s="205" t="s">
        <v>5388</v>
      </c>
      <c r="C805" s="205" t="s">
        <v>5933</v>
      </c>
      <c r="D805" s="205" t="s">
        <v>5998</v>
      </c>
      <c r="E805" s="280">
        <v>25.0</v>
      </c>
      <c r="F805" s="280">
        <v>11.0</v>
      </c>
      <c r="G805" s="280">
        <v>2.0</v>
      </c>
      <c r="H805" s="280">
        <v>0.0</v>
      </c>
      <c r="I805" s="280">
        <v>2.0</v>
      </c>
      <c r="J805" s="280">
        <v>4.0</v>
      </c>
      <c r="K805" s="280">
        <v>0.0</v>
      </c>
      <c r="L805" s="280">
        <v>2217.0</v>
      </c>
      <c r="M805" s="205"/>
    </row>
    <row r="806" ht="15.75" customHeight="1">
      <c r="A806" s="205" t="s">
        <v>169</v>
      </c>
      <c r="B806" s="205" t="s">
        <v>5391</v>
      </c>
      <c r="C806" s="205" t="s">
        <v>5933</v>
      </c>
      <c r="D806" s="205" t="s">
        <v>5998</v>
      </c>
      <c r="E806" s="280">
        <v>32.0</v>
      </c>
      <c r="F806" s="280">
        <v>8.0</v>
      </c>
      <c r="G806" s="280">
        <v>1.0</v>
      </c>
      <c r="H806" s="280">
        <v>0.0</v>
      </c>
      <c r="I806" s="280">
        <v>0.0</v>
      </c>
      <c r="J806" s="280">
        <v>5.0</v>
      </c>
      <c r="K806" s="280">
        <v>0.0</v>
      </c>
      <c r="L806" s="280">
        <v>2880.0</v>
      </c>
      <c r="M806" s="205"/>
    </row>
    <row r="807" ht="15.75" customHeight="1">
      <c r="A807" s="205" t="s">
        <v>169</v>
      </c>
      <c r="B807" s="205" t="s">
        <v>5392</v>
      </c>
      <c r="C807" s="205" t="s">
        <v>5999</v>
      </c>
      <c r="D807" s="205" t="s">
        <v>6000</v>
      </c>
      <c r="E807" s="280">
        <v>32.0</v>
      </c>
      <c r="F807" s="280">
        <v>2.0</v>
      </c>
      <c r="G807" s="280">
        <v>4.0</v>
      </c>
      <c r="H807" s="280">
        <v>1.0</v>
      </c>
      <c r="I807" s="280">
        <v>4.0</v>
      </c>
      <c r="J807" s="280">
        <v>4.0</v>
      </c>
      <c r="K807" s="280">
        <v>0.0</v>
      </c>
      <c r="L807" s="280">
        <v>2731.0</v>
      </c>
      <c r="M807" s="205"/>
    </row>
    <row r="808" ht="15.75" customHeight="1">
      <c r="A808" s="205" t="s">
        <v>499</v>
      </c>
      <c r="B808" s="205" t="s">
        <v>5383</v>
      </c>
      <c r="C808" s="205" t="s">
        <v>5801</v>
      </c>
      <c r="D808" s="205" t="s">
        <v>121</v>
      </c>
      <c r="E808" s="280">
        <v>5.0</v>
      </c>
      <c r="F808" s="280">
        <v>0.0</v>
      </c>
      <c r="G808" s="280">
        <v>0.0</v>
      </c>
      <c r="H808" s="280">
        <v>2.0</v>
      </c>
      <c r="I808" s="280">
        <v>3.0</v>
      </c>
      <c r="J808" s="280">
        <v>0.0</v>
      </c>
      <c r="K808" s="280">
        <v>0.0</v>
      </c>
      <c r="L808" s="280">
        <v>285.0</v>
      </c>
      <c r="M808" s="205"/>
    </row>
    <row r="809" ht="15.75" customHeight="1">
      <c r="A809" s="205" t="s">
        <v>499</v>
      </c>
      <c r="B809" s="205" t="s">
        <v>5384</v>
      </c>
      <c r="C809" s="205" t="s">
        <v>5801</v>
      </c>
      <c r="D809" s="205" t="s">
        <v>121</v>
      </c>
      <c r="E809" s="280">
        <v>23.0</v>
      </c>
      <c r="F809" s="280">
        <v>2.0</v>
      </c>
      <c r="G809" s="280">
        <v>1.0</v>
      </c>
      <c r="H809" s="280">
        <v>12.0</v>
      </c>
      <c r="I809" s="280">
        <v>7.0</v>
      </c>
      <c r="J809" s="280">
        <v>0.0</v>
      </c>
      <c r="K809" s="280">
        <v>0.0</v>
      </c>
      <c r="L809" s="280">
        <v>1083.0</v>
      </c>
      <c r="M809" s="205"/>
    </row>
    <row r="810" ht="15.75" customHeight="1">
      <c r="A810" s="205" t="s">
        <v>499</v>
      </c>
      <c r="B810" s="205" t="s">
        <v>5385</v>
      </c>
      <c r="C810" s="205" t="s">
        <v>5801</v>
      </c>
      <c r="D810" s="205" t="s">
        <v>121</v>
      </c>
      <c r="E810" s="280">
        <v>28.0</v>
      </c>
      <c r="F810" s="280">
        <v>4.0</v>
      </c>
      <c r="G810" s="280">
        <v>4.0</v>
      </c>
      <c r="H810" s="280">
        <v>6.0</v>
      </c>
      <c r="I810" s="280">
        <v>12.0</v>
      </c>
      <c r="J810" s="280">
        <v>5.0</v>
      </c>
      <c r="K810" s="280">
        <v>0.0</v>
      </c>
      <c r="L810" s="280">
        <v>1871.0</v>
      </c>
      <c r="M810" s="205"/>
    </row>
    <row r="811" ht="15.75" customHeight="1">
      <c r="A811" s="205" t="s">
        <v>499</v>
      </c>
      <c r="B811" s="205" t="s">
        <v>5386</v>
      </c>
      <c r="C811" s="205" t="s">
        <v>5870</v>
      </c>
      <c r="D811" s="205" t="s">
        <v>121</v>
      </c>
      <c r="E811" s="280">
        <v>25.0</v>
      </c>
      <c r="F811" s="280">
        <v>8.0</v>
      </c>
      <c r="G811" s="280">
        <v>5.0</v>
      </c>
      <c r="H811" s="280">
        <v>1.0</v>
      </c>
      <c r="I811" s="280">
        <v>12.0</v>
      </c>
      <c r="J811" s="280">
        <v>3.0</v>
      </c>
      <c r="K811" s="280">
        <v>1.0</v>
      </c>
      <c r="L811" s="280">
        <v>2018.0</v>
      </c>
      <c r="M811" s="205"/>
    </row>
    <row r="812" ht="15.75" customHeight="1">
      <c r="A812" s="205" t="s">
        <v>499</v>
      </c>
      <c r="B812" s="205" t="s">
        <v>5387</v>
      </c>
      <c r="C812" s="205" t="s">
        <v>5801</v>
      </c>
      <c r="D812" s="205" t="s">
        <v>121</v>
      </c>
      <c r="E812" s="280">
        <v>33.0</v>
      </c>
      <c r="F812" s="280">
        <v>1.0</v>
      </c>
      <c r="G812" s="280">
        <v>1.0</v>
      </c>
      <c r="H812" s="280">
        <v>24.0</v>
      </c>
      <c r="I812" s="280">
        <v>7.0</v>
      </c>
      <c r="J812" s="280">
        <v>4.0</v>
      </c>
      <c r="K812" s="280">
        <v>0.0</v>
      </c>
      <c r="L812" s="280">
        <v>983.0</v>
      </c>
      <c r="M812" s="205"/>
    </row>
    <row r="813" ht="15.75" customHeight="1">
      <c r="A813" s="205" t="s">
        <v>499</v>
      </c>
      <c r="B813" s="205" t="s">
        <v>5388</v>
      </c>
      <c r="C813" s="205" t="s">
        <v>5800</v>
      </c>
      <c r="D813" s="205" t="s">
        <v>121</v>
      </c>
      <c r="E813" s="280">
        <v>18.0</v>
      </c>
      <c r="F813" s="280">
        <v>6.0</v>
      </c>
      <c r="G813" s="280">
        <v>5.0</v>
      </c>
      <c r="H813" s="280">
        <v>5.0</v>
      </c>
      <c r="I813" s="280">
        <v>4.0</v>
      </c>
      <c r="J813" s="280">
        <v>1.0</v>
      </c>
      <c r="K813" s="280">
        <v>0.0</v>
      </c>
      <c r="L813" s="280">
        <v>1214.0</v>
      </c>
      <c r="M813" s="205"/>
    </row>
    <row r="814" ht="15.75" customHeight="1">
      <c r="A814" s="205" t="s">
        <v>499</v>
      </c>
      <c r="B814" s="205" t="s">
        <v>5391</v>
      </c>
      <c r="C814" s="205" t="s">
        <v>5801</v>
      </c>
      <c r="D814" s="205" t="s">
        <v>238</v>
      </c>
      <c r="E814" s="280">
        <v>38.0</v>
      </c>
      <c r="F814" s="280">
        <v>4.0</v>
      </c>
      <c r="G814" s="280">
        <v>5.0</v>
      </c>
      <c r="H814" s="280">
        <v>5.0</v>
      </c>
      <c r="I814" s="280">
        <v>9.0</v>
      </c>
      <c r="J814" s="280">
        <v>4.0</v>
      </c>
      <c r="K814" s="280">
        <v>0.0</v>
      </c>
      <c r="L814" s="280">
        <v>3075.0</v>
      </c>
      <c r="M814" s="205"/>
    </row>
    <row r="815" ht="15.75" customHeight="1">
      <c r="A815" s="205" t="s">
        <v>499</v>
      </c>
      <c r="B815" s="205" t="s">
        <v>5392</v>
      </c>
      <c r="C815" s="205" t="s">
        <v>5816</v>
      </c>
      <c r="D815" s="205" t="s">
        <v>6001</v>
      </c>
      <c r="E815" s="280">
        <v>40.0</v>
      </c>
      <c r="F815" s="280">
        <v>11.0</v>
      </c>
      <c r="G815" s="280">
        <v>10.0</v>
      </c>
      <c r="H815" s="280">
        <v>10.0</v>
      </c>
      <c r="I815" s="280">
        <v>14.0</v>
      </c>
      <c r="J815" s="280">
        <v>3.0</v>
      </c>
      <c r="K815" s="280">
        <v>0.0</v>
      </c>
      <c r="L815" s="280">
        <v>2617.0</v>
      </c>
      <c r="M815" s="205"/>
    </row>
    <row r="816" ht="15.75" customHeight="1">
      <c r="A816" s="205" t="s">
        <v>499</v>
      </c>
      <c r="B816" s="205" t="s">
        <v>5389</v>
      </c>
      <c r="C816" s="205" t="s">
        <v>5816</v>
      </c>
      <c r="D816" s="205" t="s">
        <v>6001</v>
      </c>
      <c r="E816" s="280">
        <v>15.0</v>
      </c>
      <c r="F816" s="280">
        <v>2.0</v>
      </c>
      <c r="G816" s="280">
        <v>2.0</v>
      </c>
      <c r="H816" s="280">
        <v>11.0</v>
      </c>
      <c r="I816" s="280">
        <v>6.0</v>
      </c>
      <c r="J816" s="280">
        <v>4.0</v>
      </c>
      <c r="K816" s="280">
        <v>0.0</v>
      </c>
      <c r="L816" s="280">
        <v>450.0</v>
      </c>
      <c r="M816" s="205"/>
    </row>
    <row r="817" ht="15.75" customHeight="1">
      <c r="A817" s="205" t="s">
        <v>88</v>
      </c>
      <c r="B817" s="205" t="s">
        <v>5383</v>
      </c>
      <c r="C817" s="205" t="s">
        <v>5801</v>
      </c>
      <c r="D817" s="205" t="s">
        <v>90</v>
      </c>
      <c r="E817" s="280">
        <v>6.0</v>
      </c>
      <c r="F817" s="280">
        <v>3.0</v>
      </c>
      <c r="G817" s="280">
        <v>2.0</v>
      </c>
      <c r="H817" s="280">
        <v>0.0</v>
      </c>
      <c r="I817" s="280">
        <v>4.0</v>
      </c>
      <c r="J817" s="280">
        <v>1.0</v>
      </c>
      <c r="K817" s="280">
        <v>0.0</v>
      </c>
      <c r="L817" s="280">
        <v>447.0</v>
      </c>
      <c r="M817" s="205"/>
    </row>
    <row r="818" ht="15.75" customHeight="1">
      <c r="A818" s="205" t="s">
        <v>88</v>
      </c>
      <c r="B818" s="205" t="s">
        <v>5384</v>
      </c>
      <c r="C818" s="205" t="s">
        <v>5801</v>
      </c>
      <c r="D818" s="205" t="s">
        <v>90</v>
      </c>
      <c r="E818" s="280">
        <v>34.0</v>
      </c>
      <c r="F818" s="280">
        <v>11.0</v>
      </c>
      <c r="G818" s="280">
        <v>8.0</v>
      </c>
      <c r="H818" s="280">
        <v>2.0</v>
      </c>
      <c r="I818" s="280">
        <v>18.0</v>
      </c>
      <c r="J818" s="280">
        <v>8.0</v>
      </c>
      <c r="K818" s="280">
        <v>0.0</v>
      </c>
      <c r="L818" s="280">
        <v>2753.0</v>
      </c>
      <c r="M818" s="205"/>
    </row>
    <row r="819" ht="15.75" customHeight="1">
      <c r="A819" s="205" t="s">
        <v>88</v>
      </c>
      <c r="B819" s="205" t="s">
        <v>5385</v>
      </c>
      <c r="C819" s="205" t="s">
        <v>6002</v>
      </c>
      <c r="D819" s="205" t="s">
        <v>90</v>
      </c>
      <c r="E819" s="280">
        <v>45.0</v>
      </c>
      <c r="F819" s="280">
        <v>20.0</v>
      </c>
      <c r="G819" s="280">
        <v>15.0</v>
      </c>
      <c r="H819" s="280">
        <v>6.0</v>
      </c>
      <c r="I819" s="280">
        <v>30.0</v>
      </c>
      <c r="J819" s="280">
        <v>1.0</v>
      </c>
      <c r="K819" s="280">
        <v>0.0</v>
      </c>
      <c r="L819" s="280">
        <v>3272.0</v>
      </c>
      <c r="M819" s="205"/>
    </row>
    <row r="820" ht="15.75" customHeight="1">
      <c r="A820" s="205" t="s">
        <v>88</v>
      </c>
      <c r="B820" s="205" t="s">
        <v>5386</v>
      </c>
      <c r="C820" s="205" t="s">
        <v>5830</v>
      </c>
      <c r="D820" s="205" t="s">
        <v>6003</v>
      </c>
      <c r="E820" s="280">
        <v>19.0</v>
      </c>
      <c r="F820" s="280">
        <v>2.0</v>
      </c>
      <c r="G820" s="280">
        <v>5.0</v>
      </c>
      <c r="H820" s="280">
        <v>2.0</v>
      </c>
      <c r="I820" s="280">
        <v>10.0</v>
      </c>
      <c r="J820" s="280">
        <v>6.0</v>
      </c>
      <c r="K820" s="280">
        <v>0.0</v>
      </c>
      <c r="L820" s="280">
        <v>1433.0</v>
      </c>
      <c r="M820" s="205"/>
    </row>
    <row r="821" ht="15.75" customHeight="1">
      <c r="A821" s="205" t="s">
        <v>88</v>
      </c>
      <c r="B821" s="205" t="s">
        <v>5387</v>
      </c>
      <c r="C821" s="205" t="s">
        <v>5830</v>
      </c>
      <c r="D821" s="205" t="s">
        <v>6003</v>
      </c>
      <c r="E821" s="280">
        <v>23.0</v>
      </c>
      <c r="F821" s="280">
        <v>4.0</v>
      </c>
      <c r="G821" s="280">
        <v>8.0</v>
      </c>
      <c r="H821" s="280">
        <v>3.0</v>
      </c>
      <c r="I821" s="280">
        <v>9.0</v>
      </c>
      <c r="J821" s="280">
        <v>6.0</v>
      </c>
      <c r="K821" s="280">
        <v>0.0</v>
      </c>
      <c r="L821" s="280">
        <v>1751.0</v>
      </c>
      <c r="M821" s="205"/>
    </row>
    <row r="822" ht="15.75" customHeight="1">
      <c r="A822" s="205" t="s">
        <v>88</v>
      </c>
      <c r="B822" s="205" t="s">
        <v>5388</v>
      </c>
      <c r="C822" s="205" t="s">
        <v>5830</v>
      </c>
      <c r="D822" s="205" t="s">
        <v>6003</v>
      </c>
      <c r="E822" s="280">
        <v>27.0</v>
      </c>
      <c r="F822" s="280">
        <v>3.0</v>
      </c>
      <c r="G822" s="280">
        <v>5.0</v>
      </c>
      <c r="H822" s="280">
        <v>13.0</v>
      </c>
      <c r="I822" s="280">
        <v>6.0</v>
      </c>
      <c r="J822" s="280">
        <v>4.0</v>
      </c>
      <c r="K822" s="280">
        <v>0.0</v>
      </c>
      <c r="L822" s="280">
        <v>1468.0</v>
      </c>
      <c r="M822" s="205"/>
    </row>
    <row r="823" ht="15.75" customHeight="1">
      <c r="A823" s="205" t="s">
        <v>88</v>
      </c>
      <c r="B823" s="205" t="s">
        <v>5391</v>
      </c>
      <c r="C823" s="205" t="s">
        <v>6004</v>
      </c>
      <c r="D823" s="205" t="s">
        <v>6005</v>
      </c>
      <c r="E823" s="280">
        <v>25.0</v>
      </c>
      <c r="F823" s="280">
        <v>4.0</v>
      </c>
      <c r="G823" s="280">
        <v>3.0</v>
      </c>
      <c r="H823" s="280">
        <v>8.0</v>
      </c>
      <c r="I823" s="280">
        <v>11.0</v>
      </c>
      <c r="J823" s="280">
        <v>2.0</v>
      </c>
      <c r="K823" s="280">
        <v>0.0</v>
      </c>
      <c r="L823" s="280">
        <v>1615.0</v>
      </c>
      <c r="M823" s="205"/>
    </row>
    <row r="824" ht="15.75" customHeight="1">
      <c r="A824" s="205" t="s">
        <v>88</v>
      </c>
      <c r="B824" s="205" t="s">
        <v>5392</v>
      </c>
      <c r="C824" s="205" t="s">
        <v>6006</v>
      </c>
      <c r="D824" s="205" t="s">
        <v>6007</v>
      </c>
      <c r="E824" s="280">
        <v>4.0</v>
      </c>
      <c r="F824" s="280">
        <v>1.0</v>
      </c>
      <c r="G824" s="280">
        <v>1.0</v>
      </c>
      <c r="H824" s="280">
        <v>4.0</v>
      </c>
      <c r="I824" s="280">
        <v>0.0</v>
      </c>
      <c r="J824" s="280">
        <v>1.0</v>
      </c>
      <c r="K824" s="280">
        <v>0.0</v>
      </c>
      <c r="L824" s="280">
        <v>95.0</v>
      </c>
      <c r="M824" s="205"/>
    </row>
    <row r="825" ht="15.75" customHeight="1">
      <c r="A825" s="205" t="s">
        <v>466</v>
      </c>
      <c r="B825" s="205" t="s">
        <v>5383</v>
      </c>
      <c r="C825" s="205" t="s">
        <v>5801</v>
      </c>
      <c r="D825" s="205" t="s">
        <v>256</v>
      </c>
      <c r="E825" s="280">
        <v>6.0</v>
      </c>
      <c r="F825" s="280">
        <v>0.0</v>
      </c>
      <c r="G825" s="280">
        <v>1.0</v>
      </c>
      <c r="H825" s="280">
        <v>0.0</v>
      </c>
      <c r="I825" s="280">
        <v>0.0</v>
      </c>
      <c r="J825" s="280">
        <v>0.0</v>
      </c>
      <c r="K825" s="280">
        <v>0.0</v>
      </c>
      <c r="L825" s="280">
        <v>540.0</v>
      </c>
      <c r="M825" s="205"/>
    </row>
    <row r="826" ht="15.75" customHeight="1">
      <c r="A826" s="205" t="s">
        <v>466</v>
      </c>
      <c r="B826" s="205" t="s">
        <v>5384</v>
      </c>
      <c r="C826" s="205" t="s">
        <v>5801</v>
      </c>
      <c r="D826" s="205" t="s">
        <v>256</v>
      </c>
      <c r="E826" s="280">
        <v>28.0</v>
      </c>
      <c r="F826" s="280">
        <v>0.0</v>
      </c>
      <c r="G826" s="280">
        <v>3.0</v>
      </c>
      <c r="H826" s="280">
        <v>8.0</v>
      </c>
      <c r="I826" s="280">
        <v>12.0</v>
      </c>
      <c r="J826" s="280">
        <v>3.0</v>
      </c>
      <c r="K826" s="280">
        <v>0.0</v>
      </c>
      <c r="L826" s="280">
        <v>1715.0</v>
      </c>
      <c r="M826" s="205"/>
    </row>
    <row r="827" ht="15.75" customHeight="1">
      <c r="A827" s="205" t="s">
        <v>466</v>
      </c>
      <c r="B827" s="205" t="s">
        <v>5385</v>
      </c>
      <c r="C827" s="205" t="s">
        <v>5800</v>
      </c>
      <c r="D827" s="205" t="s">
        <v>162</v>
      </c>
      <c r="E827" s="280">
        <v>24.0</v>
      </c>
      <c r="F827" s="280">
        <v>1.0</v>
      </c>
      <c r="G827" s="280">
        <v>3.0</v>
      </c>
      <c r="H827" s="280">
        <v>7.0</v>
      </c>
      <c r="I827" s="280">
        <v>12.0</v>
      </c>
      <c r="J827" s="280">
        <v>5.0</v>
      </c>
      <c r="K827" s="280">
        <v>0.0</v>
      </c>
      <c r="L827" s="280">
        <v>1477.0</v>
      </c>
      <c r="M827" s="205"/>
    </row>
    <row r="828" ht="15.75" customHeight="1">
      <c r="A828" s="205" t="s">
        <v>466</v>
      </c>
      <c r="B828" s="205" t="s">
        <v>5386</v>
      </c>
      <c r="C828" s="205" t="s">
        <v>5801</v>
      </c>
      <c r="D828" s="205" t="s">
        <v>1142</v>
      </c>
      <c r="E828" s="280">
        <v>29.0</v>
      </c>
      <c r="F828" s="280">
        <v>0.0</v>
      </c>
      <c r="G828" s="280">
        <v>6.0</v>
      </c>
      <c r="H828" s="280">
        <v>7.0</v>
      </c>
      <c r="I828" s="280">
        <v>4.0</v>
      </c>
      <c r="J828" s="280">
        <v>6.0</v>
      </c>
      <c r="K828" s="280">
        <v>1.0</v>
      </c>
      <c r="L828" s="280">
        <v>1973.0</v>
      </c>
      <c r="M828" s="205"/>
    </row>
    <row r="829" ht="15.75" customHeight="1">
      <c r="A829" s="205" t="s">
        <v>466</v>
      </c>
      <c r="B829" s="205" t="s">
        <v>5387</v>
      </c>
      <c r="C829" s="205" t="s">
        <v>5801</v>
      </c>
      <c r="D829" s="205" t="s">
        <v>1142</v>
      </c>
      <c r="E829" s="280">
        <v>23.0</v>
      </c>
      <c r="F829" s="280">
        <v>1.0</v>
      </c>
      <c r="G829" s="280">
        <v>1.0</v>
      </c>
      <c r="H829" s="280">
        <v>7.0</v>
      </c>
      <c r="I829" s="280">
        <v>7.0</v>
      </c>
      <c r="J829" s="280">
        <v>1.0</v>
      </c>
      <c r="K829" s="280">
        <v>0.0</v>
      </c>
      <c r="L829" s="280">
        <v>1458.0</v>
      </c>
      <c r="M829" s="205"/>
    </row>
    <row r="830" ht="15.75" customHeight="1">
      <c r="A830" s="205" t="s">
        <v>466</v>
      </c>
      <c r="B830" s="205" t="s">
        <v>5388</v>
      </c>
      <c r="C830" s="205" t="s">
        <v>6008</v>
      </c>
      <c r="D830" s="205" t="s">
        <v>1142</v>
      </c>
      <c r="E830" s="280">
        <v>28.0</v>
      </c>
      <c r="F830" s="280">
        <v>0.0</v>
      </c>
      <c r="G830" s="280">
        <v>3.0</v>
      </c>
      <c r="H830" s="280">
        <v>9.0</v>
      </c>
      <c r="I830" s="280">
        <v>3.0</v>
      </c>
      <c r="J830" s="280">
        <v>4.0</v>
      </c>
      <c r="K830" s="280">
        <v>0.0</v>
      </c>
      <c r="L830" s="280">
        <v>1819.0</v>
      </c>
      <c r="M830" s="205"/>
    </row>
    <row r="831" ht="15.75" customHeight="1">
      <c r="A831" s="205" t="s">
        <v>466</v>
      </c>
      <c r="B831" s="205" t="s">
        <v>5391</v>
      </c>
      <c r="C831" s="205" t="s">
        <v>6009</v>
      </c>
      <c r="D831" s="205" t="s">
        <v>6010</v>
      </c>
      <c r="E831" s="280">
        <v>24.0</v>
      </c>
      <c r="F831" s="280">
        <v>1.0</v>
      </c>
      <c r="G831" s="280">
        <v>0.0</v>
      </c>
      <c r="H831" s="280">
        <v>1.0</v>
      </c>
      <c r="I831" s="280">
        <v>7.0</v>
      </c>
      <c r="J831" s="280">
        <v>4.0</v>
      </c>
      <c r="K831" s="280">
        <v>0.0</v>
      </c>
      <c r="L831" s="280">
        <v>1909.0</v>
      </c>
      <c r="M831" s="205"/>
    </row>
    <row r="832" ht="15.75" customHeight="1">
      <c r="A832" s="205" t="s">
        <v>466</v>
      </c>
      <c r="B832" s="205" t="s">
        <v>5392</v>
      </c>
      <c r="C832" s="205" t="s">
        <v>6009</v>
      </c>
      <c r="D832" s="205" t="s">
        <v>6010</v>
      </c>
      <c r="E832" s="280">
        <v>18.0</v>
      </c>
      <c r="F832" s="280">
        <v>2.0</v>
      </c>
      <c r="G832" s="280">
        <v>1.0</v>
      </c>
      <c r="H832" s="280">
        <v>7.0</v>
      </c>
      <c r="I832" s="280">
        <v>7.0</v>
      </c>
      <c r="J832" s="280">
        <v>4.0</v>
      </c>
      <c r="K832" s="280">
        <v>0.0</v>
      </c>
      <c r="L832" s="280">
        <v>986.0</v>
      </c>
      <c r="M832" s="205"/>
    </row>
    <row r="833" ht="15.75" customHeight="1">
      <c r="A833" s="205" t="s">
        <v>466</v>
      </c>
      <c r="B833" s="205" t="s">
        <v>5389</v>
      </c>
      <c r="C833" s="205" t="s">
        <v>6009</v>
      </c>
      <c r="D833" s="205" t="s">
        <v>6010</v>
      </c>
      <c r="E833" s="280">
        <v>8.0</v>
      </c>
      <c r="F833" s="280">
        <v>1.0</v>
      </c>
      <c r="G833" s="280">
        <v>0.0</v>
      </c>
      <c r="H833" s="280">
        <v>5.0</v>
      </c>
      <c r="I833" s="280">
        <v>0.0</v>
      </c>
      <c r="J833" s="280">
        <v>0.0</v>
      </c>
      <c r="K833" s="280">
        <v>0.0</v>
      </c>
      <c r="L833" s="280">
        <v>345.0</v>
      </c>
      <c r="M833" s="205"/>
    </row>
    <row r="834" ht="15.75" customHeight="1">
      <c r="A834" s="205" t="s">
        <v>426</v>
      </c>
      <c r="B834" s="205" t="s">
        <v>5383</v>
      </c>
      <c r="C834" s="205" t="s">
        <v>5801</v>
      </c>
      <c r="D834" s="205" t="s">
        <v>244</v>
      </c>
      <c r="E834" s="280">
        <v>6.0</v>
      </c>
      <c r="F834" s="280">
        <v>1.0</v>
      </c>
      <c r="G834" s="280">
        <v>3.0</v>
      </c>
      <c r="H834" s="280">
        <v>0.0</v>
      </c>
      <c r="I834" s="280">
        <v>5.0</v>
      </c>
      <c r="J834" s="280">
        <v>0.0</v>
      </c>
      <c r="K834" s="280">
        <v>0.0</v>
      </c>
      <c r="L834" s="280">
        <v>429.0</v>
      </c>
      <c r="M834" s="205"/>
    </row>
    <row r="835" ht="15.75" customHeight="1">
      <c r="A835" s="205" t="s">
        <v>426</v>
      </c>
      <c r="B835" s="205" t="s">
        <v>5384</v>
      </c>
      <c r="C835" s="205" t="s">
        <v>5801</v>
      </c>
      <c r="D835" s="205" t="s">
        <v>244</v>
      </c>
      <c r="E835" s="280">
        <v>32.0</v>
      </c>
      <c r="F835" s="280">
        <v>3.0</v>
      </c>
      <c r="G835" s="280">
        <v>2.0</v>
      </c>
      <c r="H835" s="280">
        <v>10.0</v>
      </c>
      <c r="I835" s="280">
        <v>21.0</v>
      </c>
      <c r="J835" s="280">
        <v>0.0</v>
      </c>
      <c r="K835" s="280">
        <v>1.0</v>
      </c>
      <c r="L835" s="280">
        <v>1945.0</v>
      </c>
      <c r="M835" s="205"/>
    </row>
    <row r="836" ht="15.75" customHeight="1">
      <c r="A836" s="205" t="s">
        <v>426</v>
      </c>
      <c r="B836" s="205" t="s">
        <v>5385</v>
      </c>
      <c r="C836" s="205" t="s">
        <v>5801</v>
      </c>
      <c r="D836" s="205" t="s">
        <v>244</v>
      </c>
      <c r="E836" s="280">
        <v>30.0</v>
      </c>
      <c r="F836" s="280">
        <v>4.0</v>
      </c>
      <c r="G836" s="280">
        <v>6.0</v>
      </c>
      <c r="H836" s="280">
        <v>3.0</v>
      </c>
      <c r="I836" s="280">
        <v>15.0</v>
      </c>
      <c r="J836" s="280">
        <v>0.0</v>
      </c>
      <c r="K836" s="280">
        <v>0.0</v>
      </c>
      <c r="L836" s="280">
        <v>2253.0</v>
      </c>
      <c r="M836" s="205"/>
    </row>
    <row r="837" ht="15.75" customHeight="1">
      <c r="A837" s="205" t="s">
        <v>426</v>
      </c>
      <c r="B837" s="205" t="s">
        <v>5386</v>
      </c>
      <c r="C837" s="205" t="s">
        <v>5801</v>
      </c>
      <c r="D837" s="205" t="s">
        <v>244</v>
      </c>
      <c r="E837" s="280">
        <v>34.0</v>
      </c>
      <c r="F837" s="280">
        <v>1.0</v>
      </c>
      <c r="G837" s="280">
        <v>7.0</v>
      </c>
      <c r="H837" s="280">
        <v>2.0</v>
      </c>
      <c r="I837" s="280">
        <v>14.0</v>
      </c>
      <c r="J837" s="280">
        <v>2.0</v>
      </c>
      <c r="K837" s="280">
        <v>0.0</v>
      </c>
      <c r="L837" s="280">
        <v>2779.0</v>
      </c>
      <c r="M837" s="205"/>
    </row>
    <row r="838" ht="15.75" customHeight="1">
      <c r="A838" s="205" t="s">
        <v>426</v>
      </c>
      <c r="B838" s="205" t="s">
        <v>5387</v>
      </c>
      <c r="C838" s="205" t="s">
        <v>5801</v>
      </c>
      <c r="D838" s="205" t="s">
        <v>244</v>
      </c>
      <c r="E838" s="280">
        <v>32.0</v>
      </c>
      <c r="F838" s="280">
        <v>3.0</v>
      </c>
      <c r="G838" s="280">
        <v>6.0</v>
      </c>
      <c r="H838" s="280">
        <v>5.0</v>
      </c>
      <c r="I838" s="280">
        <v>4.0</v>
      </c>
      <c r="J838" s="280">
        <v>3.0</v>
      </c>
      <c r="K838" s="280">
        <v>0.0</v>
      </c>
      <c r="L838" s="280">
        <v>2502.0</v>
      </c>
      <c r="M838" s="205"/>
    </row>
    <row r="839" ht="15.75" customHeight="1">
      <c r="A839" s="205" t="s">
        <v>426</v>
      </c>
      <c r="B839" s="205" t="s">
        <v>5388</v>
      </c>
      <c r="C839" s="205" t="s">
        <v>5801</v>
      </c>
      <c r="D839" s="205" t="s">
        <v>244</v>
      </c>
      <c r="E839" s="280">
        <v>38.0</v>
      </c>
      <c r="F839" s="280">
        <v>3.0</v>
      </c>
      <c r="G839" s="280">
        <v>7.0</v>
      </c>
      <c r="H839" s="280">
        <v>1.0</v>
      </c>
      <c r="I839" s="280">
        <v>9.0</v>
      </c>
      <c r="J839" s="280">
        <v>4.0</v>
      </c>
      <c r="K839" s="280">
        <v>0.0</v>
      </c>
      <c r="L839" s="280">
        <v>3248.0</v>
      </c>
      <c r="M839" s="205"/>
    </row>
    <row r="840" ht="15.75" customHeight="1">
      <c r="A840" s="205" t="s">
        <v>426</v>
      </c>
      <c r="B840" s="205" t="s">
        <v>5391</v>
      </c>
      <c r="C840" s="205" t="s">
        <v>5801</v>
      </c>
      <c r="D840" s="205" t="s">
        <v>238</v>
      </c>
      <c r="E840" s="280">
        <v>33.0</v>
      </c>
      <c r="F840" s="280">
        <v>3.0</v>
      </c>
      <c r="G840" s="280">
        <v>4.0</v>
      </c>
      <c r="H840" s="280">
        <v>3.0</v>
      </c>
      <c r="I840" s="280">
        <v>11.0</v>
      </c>
      <c r="J840" s="280">
        <v>2.0</v>
      </c>
      <c r="K840" s="280">
        <v>0.0</v>
      </c>
      <c r="L840" s="280">
        <v>2547.0</v>
      </c>
      <c r="M840" s="205"/>
    </row>
    <row r="841" ht="15.75" customHeight="1">
      <c r="A841" s="205" t="s">
        <v>426</v>
      </c>
      <c r="B841" s="205" t="s">
        <v>5392</v>
      </c>
      <c r="C841" s="205" t="s">
        <v>5801</v>
      </c>
      <c r="D841" s="205" t="s">
        <v>238</v>
      </c>
      <c r="E841" s="280">
        <v>21.0</v>
      </c>
      <c r="F841" s="280">
        <v>0.0</v>
      </c>
      <c r="G841" s="280">
        <v>0.0</v>
      </c>
      <c r="H841" s="280">
        <v>9.0</v>
      </c>
      <c r="I841" s="280">
        <v>4.0</v>
      </c>
      <c r="J841" s="280">
        <v>2.0</v>
      </c>
      <c r="K841" s="280">
        <v>0.0</v>
      </c>
      <c r="L841" s="280">
        <v>1185.0</v>
      </c>
      <c r="M841" s="205"/>
    </row>
    <row r="842" ht="15.75" customHeight="1">
      <c r="A842" s="205" t="s">
        <v>426</v>
      </c>
      <c r="B842" s="205" t="s">
        <v>5389</v>
      </c>
      <c r="C842" s="205" t="s">
        <v>5801</v>
      </c>
      <c r="D842" s="205" t="s">
        <v>238</v>
      </c>
      <c r="E842" s="280">
        <v>33.0</v>
      </c>
      <c r="F842" s="280">
        <v>2.0</v>
      </c>
      <c r="G842" s="280">
        <v>5.0</v>
      </c>
      <c r="H842" s="280">
        <v>3.0</v>
      </c>
      <c r="I842" s="280">
        <v>15.0</v>
      </c>
      <c r="J842" s="280">
        <v>3.0</v>
      </c>
      <c r="K842" s="280">
        <v>0.0</v>
      </c>
      <c r="L842" s="280">
        <v>2461.0</v>
      </c>
      <c r="M842" s="205"/>
    </row>
    <row r="843" ht="15.75" customHeight="1">
      <c r="A843" s="205" t="s">
        <v>426</v>
      </c>
      <c r="B843" s="205" t="s">
        <v>5390</v>
      </c>
      <c r="C843" s="205" t="s">
        <v>5801</v>
      </c>
      <c r="D843" s="205" t="s">
        <v>238</v>
      </c>
      <c r="E843" s="280">
        <v>15.0</v>
      </c>
      <c r="F843" s="280">
        <v>0.0</v>
      </c>
      <c r="G843" s="280">
        <v>2.0</v>
      </c>
      <c r="H843" s="280">
        <v>9.0</v>
      </c>
      <c r="I843" s="280">
        <v>5.0</v>
      </c>
      <c r="J843" s="280">
        <v>0.0</v>
      </c>
      <c r="K843" s="280">
        <v>0.0</v>
      </c>
      <c r="L843" s="280">
        <v>649.0</v>
      </c>
      <c r="M843" s="205"/>
    </row>
    <row r="844" ht="15.75" customHeight="1">
      <c r="A844" s="205" t="s">
        <v>462</v>
      </c>
      <c r="B844" s="205" t="s">
        <v>5383</v>
      </c>
      <c r="C844" s="205" t="s">
        <v>5801</v>
      </c>
      <c r="D844" s="205" t="s">
        <v>113</v>
      </c>
      <c r="E844" s="280">
        <v>6.0</v>
      </c>
      <c r="F844" s="280">
        <v>0.0</v>
      </c>
      <c r="G844" s="280">
        <v>1.0</v>
      </c>
      <c r="H844" s="280">
        <v>0.0</v>
      </c>
      <c r="I844" s="280">
        <v>4.0</v>
      </c>
      <c r="J844" s="280">
        <v>0.0</v>
      </c>
      <c r="K844" s="280">
        <v>0.0</v>
      </c>
      <c r="L844" s="280">
        <v>463.0</v>
      </c>
      <c r="M844" s="205"/>
    </row>
    <row r="845" ht="15.75" customHeight="1">
      <c r="A845" s="205" t="s">
        <v>462</v>
      </c>
      <c r="B845" s="205" t="s">
        <v>5384</v>
      </c>
      <c r="C845" s="205" t="s">
        <v>5801</v>
      </c>
      <c r="D845" s="205" t="s">
        <v>113</v>
      </c>
      <c r="E845" s="280">
        <v>24.0</v>
      </c>
      <c r="F845" s="280">
        <v>0.0</v>
      </c>
      <c r="G845" s="280">
        <v>2.0</v>
      </c>
      <c r="H845" s="280">
        <v>5.0</v>
      </c>
      <c r="I845" s="280">
        <v>7.0</v>
      </c>
      <c r="J845" s="280">
        <v>4.0</v>
      </c>
      <c r="K845" s="280">
        <v>1.0</v>
      </c>
      <c r="L845" s="280">
        <v>1676.0</v>
      </c>
      <c r="M845" s="205"/>
    </row>
    <row r="846" ht="15.75" customHeight="1">
      <c r="A846" s="205" t="s">
        <v>462</v>
      </c>
      <c r="B846" s="205" t="s">
        <v>5385</v>
      </c>
      <c r="C846" s="205" t="s">
        <v>5801</v>
      </c>
      <c r="D846" s="205" t="s">
        <v>113</v>
      </c>
      <c r="E846" s="280">
        <v>28.0</v>
      </c>
      <c r="F846" s="280">
        <v>0.0</v>
      </c>
      <c r="G846" s="280">
        <v>1.0</v>
      </c>
      <c r="H846" s="280">
        <v>6.0</v>
      </c>
      <c r="I846" s="280">
        <v>12.0</v>
      </c>
      <c r="J846" s="280">
        <v>8.0</v>
      </c>
      <c r="K846" s="280">
        <v>0.0</v>
      </c>
      <c r="L846" s="280">
        <v>1885.0</v>
      </c>
      <c r="M846" s="205"/>
    </row>
    <row r="847" ht="15.75" customHeight="1">
      <c r="A847" s="205" t="s">
        <v>462</v>
      </c>
      <c r="B847" s="205" t="s">
        <v>5386</v>
      </c>
      <c r="C847" s="205" t="s">
        <v>5801</v>
      </c>
      <c r="D847" s="205" t="s">
        <v>113</v>
      </c>
      <c r="E847" s="280">
        <v>31.0</v>
      </c>
      <c r="F847" s="280">
        <v>3.0</v>
      </c>
      <c r="G847" s="280">
        <v>3.0</v>
      </c>
      <c r="H847" s="280">
        <v>15.0</v>
      </c>
      <c r="I847" s="280">
        <v>7.0</v>
      </c>
      <c r="J847" s="280">
        <v>3.0</v>
      </c>
      <c r="K847" s="280">
        <v>0.0</v>
      </c>
      <c r="L847" s="280">
        <v>1658.0</v>
      </c>
      <c r="M847" s="205"/>
    </row>
    <row r="848" ht="15.75" customHeight="1">
      <c r="A848" s="205" t="s">
        <v>462</v>
      </c>
      <c r="B848" s="205" t="s">
        <v>5387</v>
      </c>
      <c r="C848" s="205" t="s">
        <v>5801</v>
      </c>
      <c r="D848" s="205" t="s">
        <v>113</v>
      </c>
      <c r="E848" s="280">
        <v>32.0</v>
      </c>
      <c r="F848" s="280">
        <v>2.0</v>
      </c>
      <c r="G848" s="280">
        <v>6.0</v>
      </c>
      <c r="H848" s="280">
        <v>2.0</v>
      </c>
      <c r="I848" s="280">
        <v>9.0</v>
      </c>
      <c r="J848" s="280">
        <v>2.0</v>
      </c>
      <c r="K848" s="280">
        <v>1.0</v>
      </c>
      <c r="L848" s="280">
        <v>2620.0</v>
      </c>
      <c r="M848" s="205"/>
    </row>
    <row r="849" ht="15.75" customHeight="1">
      <c r="A849" s="205" t="s">
        <v>462</v>
      </c>
      <c r="B849" s="205" t="s">
        <v>5388</v>
      </c>
      <c r="C849" s="205" t="s">
        <v>5801</v>
      </c>
      <c r="D849" s="205" t="s">
        <v>113</v>
      </c>
      <c r="E849" s="280">
        <v>32.0</v>
      </c>
      <c r="F849" s="280">
        <v>0.0</v>
      </c>
      <c r="G849" s="280">
        <v>4.0</v>
      </c>
      <c r="H849" s="280">
        <v>3.0</v>
      </c>
      <c r="I849" s="280">
        <v>10.0</v>
      </c>
      <c r="J849" s="280">
        <v>6.0</v>
      </c>
      <c r="K849" s="280">
        <v>0.0</v>
      </c>
      <c r="L849" s="280">
        <v>2555.0</v>
      </c>
      <c r="M849" s="205"/>
    </row>
    <row r="850" ht="15.75" customHeight="1">
      <c r="A850" s="205" t="s">
        <v>462</v>
      </c>
      <c r="B850" s="205" t="s">
        <v>5391</v>
      </c>
      <c r="C850" s="205" t="s">
        <v>5801</v>
      </c>
      <c r="D850" s="205" t="s">
        <v>5898</v>
      </c>
      <c r="E850" s="280">
        <v>33.0</v>
      </c>
      <c r="F850" s="280">
        <v>0.0</v>
      </c>
      <c r="G850" s="280">
        <v>9.0</v>
      </c>
      <c r="H850" s="280">
        <v>0.0</v>
      </c>
      <c r="I850" s="280">
        <v>7.0</v>
      </c>
      <c r="J850" s="280">
        <v>7.0</v>
      </c>
      <c r="K850" s="280">
        <v>0.0</v>
      </c>
      <c r="L850" s="280">
        <v>2842.0</v>
      </c>
      <c r="M850" s="205"/>
    </row>
    <row r="851" ht="15.75" customHeight="1">
      <c r="A851" s="205" t="s">
        <v>462</v>
      </c>
      <c r="B851" s="205" t="s">
        <v>5392</v>
      </c>
      <c r="C851" s="205" t="s">
        <v>5801</v>
      </c>
      <c r="D851" s="205" t="s">
        <v>5898</v>
      </c>
      <c r="E851" s="280">
        <v>36.0</v>
      </c>
      <c r="F851" s="280">
        <v>2.0</v>
      </c>
      <c r="G851" s="280">
        <v>1.0</v>
      </c>
      <c r="H851" s="280">
        <v>0.0</v>
      </c>
      <c r="I851" s="280">
        <v>5.0</v>
      </c>
      <c r="J851" s="280">
        <v>4.0</v>
      </c>
      <c r="K851" s="280">
        <v>0.0</v>
      </c>
      <c r="L851" s="280">
        <v>3122.0</v>
      </c>
      <c r="M851" s="205"/>
    </row>
    <row r="852" ht="15.75" customHeight="1">
      <c r="A852" s="205" t="s">
        <v>462</v>
      </c>
      <c r="B852" s="205" t="s">
        <v>5389</v>
      </c>
      <c r="C852" s="205" t="s">
        <v>5816</v>
      </c>
      <c r="D852" s="205" t="s">
        <v>6011</v>
      </c>
      <c r="E852" s="280">
        <v>39.0</v>
      </c>
      <c r="F852" s="280">
        <v>0.0</v>
      </c>
      <c r="G852" s="280">
        <v>7.0</v>
      </c>
      <c r="H852" s="280">
        <v>1.0</v>
      </c>
      <c r="I852" s="280">
        <v>8.0</v>
      </c>
      <c r="J852" s="280">
        <v>10.0</v>
      </c>
      <c r="K852" s="280">
        <v>1.0</v>
      </c>
      <c r="L852" s="280">
        <v>3335.0</v>
      </c>
      <c r="M852" s="205"/>
    </row>
    <row r="853" ht="15.75" customHeight="1">
      <c r="A853" s="205" t="s">
        <v>827</v>
      </c>
      <c r="B853" s="205" t="s">
        <v>5383</v>
      </c>
      <c r="C853" s="205" t="s">
        <v>5801</v>
      </c>
      <c r="D853" s="205" t="s">
        <v>143</v>
      </c>
      <c r="E853" s="280">
        <v>5.0</v>
      </c>
      <c r="F853" s="280">
        <v>0.0</v>
      </c>
      <c r="G853" s="280">
        <v>0.0</v>
      </c>
      <c r="H853" s="280">
        <v>1.0</v>
      </c>
      <c r="I853" s="280">
        <v>1.0</v>
      </c>
      <c r="J853" s="280">
        <v>1.0</v>
      </c>
      <c r="K853" s="280">
        <v>0.0</v>
      </c>
      <c r="L853" s="280">
        <v>355.0</v>
      </c>
      <c r="M853" s="205"/>
    </row>
    <row r="854" ht="15.75" customHeight="1">
      <c r="A854" s="205" t="s">
        <v>827</v>
      </c>
      <c r="B854" s="205" t="s">
        <v>5384</v>
      </c>
      <c r="C854" s="205" t="s">
        <v>5801</v>
      </c>
      <c r="D854" s="205" t="s">
        <v>143</v>
      </c>
      <c r="E854" s="280">
        <v>28.0</v>
      </c>
      <c r="F854" s="280">
        <v>0.0</v>
      </c>
      <c r="G854" s="280">
        <v>0.0</v>
      </c>
      <c r="H854" s="280">
        <v>9.0</v>
      </c>
      <c r="I854" s="280">
        <v>10.0</v>
      </c>
      <c r="J854" s="280">
        <v>12.0</v>
      </c>
      <c r="K854" s="280">
        <v>0.0</v>
      </c>
      <c r="L854" s="280">
        <v>1860.0</v>
      </c>
      <c r="M854" s="205"/>
    </row>
    <row r="855" ht="15.75" customHeight="1">
      <c r="A855" s="205" t="s">
        <v>827</v>
      </c>
      <c r="B855" s="205" t="s">
        <v>5385</v>
      </c>
      <c r="C855" s="205" t="s">
        <v>5801</v>
      </c>
      <c r="D855" s="205" t="s">
        <v>143</v>
      </c>
      <c r="E855" s="280">
        <v>32.0</v>
      </c>
      <c r="F855" s="280">
        <v>1.0</v>
      </c>
      <c r="G855" s="280">
        <v>0.0</v>
      </c>
      <c r="H855" s="280">
        <v>10.0</v>
      </c>
      <c r="I855" s="280">
        <v>12.0</v>
      </c>
      <c r="J855" s="280">
        <v>8.0</v>
      </c>
      <c r="K855" s="280">
        <v>0.0</v>
      </c>
      <c r="L855" s="280">
        <v>1889.0</v>
      </c>
      <c r="M855" s="205"/>
    </row>
    <row r="856" ht="15.75" customHeight="1">
      <c r="A856" s="205" t="s">
        <v>827</v>
      </c>
      <c r="B856" s="205" t="s">
        <v>5386</v>
      </c>
      <c r="C856" s="205" t="s">
        <v>5801</v>
      </c>
      <c r="D856" s="205" t="s">
        <v>143</v>
      </c>
      <c r="E856" s="280">
        <v>16.0</v>
      </c>
      <c r="F856" s="280">
        <v>0.0</v>
      </c>
      <c r="G856" s="280">
        <v>2.0</v>
      </c>
      <c r="H856" s="280">
        <v>5.0</v>
      </c>
      <c r="I856" s="280">
        <v>9.0</v>
      </c>
      <c r="J856" s="280">
        <v>2.0</v>
      </c>
      <c r="K856" s="280">
        <v>0.0</v>
      </c>
      <c r="L856" s="280">
        <v>899.0</v>
      </c>
      <c r="M856" s="205"/>
    </row>
    <row r="857" ht="15.75" customHeight="1">
      <c r="A857" s="205" t="s">
        <v>827</v>
      </c>
      <c r="B857" s="205" t="s">
        <v>5387</v>
      </c>
      <c r="C857" s="205" t="s">
        <v>5801</v>
      </c>
      <c r="D857" s="205" t="s">
        <v>143</v>
      </c>
      <c r="E857" s="280">
        <v>27.0</v>
      </c>
      <c r="F857" s="280">
        <v>1.0</v>
      </c>
      <c r="G857" s="280">
        <v>0.0</v>
      </c>
      <c r="H857" s="280">
        <v>7.0</v>
      </c>
      <c r="I857" s="280">
        <v>12.0</v>
      </c>
      <c r="J857" s="280">
        <v>5.0</v>
      </c>
      <c r="K857" s="280">
        <v>0.0</v>
      </c>
      <c r="L857" s="280">
        <v>1837.0</v>
      </c>
      <c r="M857" s="205"/>
    </row>
    <row r="858" ht="15.75" customHeight="1">
      <c r="A858" s="205" t="s">
        <v>827</v>
      </c>
      <c r="B858" s="205" t="s">
        <v>5388</v>
      </c>
      <c r="C858" s="205" t="s">
        <v>5801</v>
      </c>
      <c r="D858" s="205" t="s">
        <v>5824</v>
      </c>
      <c r="E858" s="280">
        <v>28.0</v>
      </c>
      <c r="F858" s="280">
        <v>4.0</v>
      </c>
      <c r="G858" s="280">
        <v>3.0</v>
      </c>
      <c r="H858" s="280">
        <v>6.0</v>
      </c>
      <c r="I858" s="280">
        <v>8.0</v>
      </c>
      <c r="J858" s="280">
        <v>4.0</v>
      </c>
      <c r="K858" s="280">
        <v>0.0</v>
      </c>
      <c r="L858" s="280">
        <v>2021.0</v>
      </c>
      <c r="M858" s="205"/>
    </row>
    <row r="859" ht="15.75" customHeight="1">
      <c r="A859" s="205" t="s">
        <v>827</v>
      </c>
      <c r="B859" s="205" t="s">
        <v>5391</v>
      </c>
      <c r="C859" s="205" t="s">
        <v>5801</v>
      </c>
      <c r="D859" s="205" t="s">
        <v>5824</v>
      </c>
      <c r="E859" s="280">
        <v>32.0</v>
      </c>
      <c r="F859" s="280">
        <v>3.0</v>
      </c>
      <c r="G859" s="280">
        <v>3.0</v>
      </c>
      <c r="H859" s="280">
        <v>2.0</v>
      </c>
      <c r="I859" s="280">
        <v>14.0</v>
      </c>
      <c r="J859" s="280">
        <v>11.0</v>
      </c>
      <c r="K859" s="280">
        <v>0.0</v>
      </c>
      <c r="L859" s="280">
        <v>2517.0</v>
      </c>
      <c r="M859" s="205"/>
    </row>
    <row r="860" ht="15.75" customHeight="1">
      <c r="A860" s="205" t="s">
        <v>827</v>
      </c>
      <c r="B860" s="205" t="s">
        <v>5392</v>
      </c>
      <c r="C860" s="205" t="s">
        <v>5801</v>
      </c>
      <c r="D860" s="205" t="s">
        <v>5824</v>
      </c>
      <c r="E860" s="280">
        <v>29.0</v>
      </c>
      <c r="F860" s="280">
        <v>3.0</v>
      </c>
      <c r="G860" s="280">
        <v>2.0</v>
      </c>
      <c r="H860" s="280">
        <v>8.0</v>
      </c>
      <c r="I860" s="280">
        <v>3.0</v>
      </c>
      <c r="J860" s="280">
        <v>8.0</v>
      </c>
      <c r="K860" s="280">
        <v>0.0</v>
      </c>
      <c r="L860" s="280">
        <v>2133.0</v>
      </c>
      <c r="M860" s="205"/>
    </row>
    <row r="861" ht="15.75" customHeight="1">
      <c r="A861" s="205" t="s">
        <v>827</v>
      </c>
      <c r="B861" s="205" t="s">
        <v>5389</v>
      </c>
      <c r="C861" s="205" t="s">
        <v>5801</v>
      </c>
      <c r="D861" s="205" t="s">
        <v>5824</v>
      </c>
      <c r="E861" s="280">
        <v>35.0</v>
      </c>
      <c r="F861" s="280">
        <v>1.0</v>
      </c>
      <c r="G861" s="280">
        <v>4.0</v>
      </c>
      <c r="H861" s="280">
        <v>8.0</v>
      </c>
      <c r="I861" s="280">
        <v>8.0</v>
      </c>
      <c r="J861" s="280">
        <v>5.0</v>
      </c>
      <c r="K861" s="280">
        <v>0.0</v>
      </c>
      <c r="L861" s="280">
        <v>2382.0</v>
      </c>
      <c r="M861" s="205"/>
    </row>
    <row r="862" ht="15.75" customHeight="1">
      <c r="A862" s="205" t="s">
        <v>827</v>
      </c>
      <c r="B862" s="205" t="s">
        <v>5390</v>
      </c>
      <c r="C862" s="205" t="s">
        <v>5931</v>
      </c>
      <c r="D862" s="205" t="s">
        <v>6012</v>
      </c>
      <c r="E862" s="280">
        <v>28.0</v>
      </c>
      <c r="F862" s="280">
        <v>3.0</v>
      </c>
      <c r="G862" s="280">
        <v>7.0</v>
      </c>
      <c r="H862" s="280">
        <v>2.0</v>
      </c>
      <c r="I862" s="280">
        <v>12.0</v>
      </c>
      <c r="J862" s="280">
        <v>5.0</v>
      </c>
      <c r="K862" s="280">
        <v>0.0</v>
      </c>
      <c r="L862" s="280">
        <v>2260.0</v>
      </c>
      <c r="M862" s="205"/>
    </row>
    <row r="863" ht="15.75" customHeight="1">
      <c r="A863" s="205" t="s">
        <v>828</v>
      </c>
      <c r="B863" s="205" t="s">
        <v>5383</v>
      </c>
      <c r="C863" s="205" t="s">
        <v>5801</v>
      </c>
      <c r="D863" s="205" t="s">
        <v>90</v>
      </c>
      <c r="E863" s="280">
        <v>6.0</v>
      </c>
      <c r="F863" s="280">
        <v>0.0</v>
      </c>
      <c r="G863" s="280">
        <v>0.0</v>
      </c>
      <c r="H863" s="280">
        <v>0.0</v>
      </c>
      <c r="I863" s="280">
        <v>3.0</v>
      </c>
      <c r="J863" s="280">
        <v>2.0</v>
      </c>
      <c r="K863" s="280">
        <v>0.0</v>
      </c>
      <c r="L863" s="280">
        <v>521.0</v>
      </c>
      <c r="M863" s="205"/>
    </row>
    <row r="864" ht="15.75" customHeight="1">
      <c r="A864" s="205" t="s">
        <v>828</v>
      </c>
      <c r="B864" s="205" t="s">
        <v>5384</v>
      </c>
      <c r="C864" s="205" t="s">
        <v>5801</v>
      </c>
      <c r="D864" s="205" t="s">
        <v>90</v>
      </c>
      <c r="E864" s="280">
        <v>38.0</v>
      </c>
      <c r="F864" s="280">
        <v>0.0</v>
      </c>
      <c r="G864" s="280">
        <v>1.0</v>
      </c>
      <c r="H864" s="280">
        <v>0.0</v>
      </c>
      <c r="I864" s="280">
        <v>13.0</v>
      </c>
      <c r="J864" s="280">
        <v>4.0</v>
      </c>
      <c r="K864" s="280">
        <v>0.0</v>
      </c>
      <c r="L864" s="280">
        <v>3294.0</v>
      </c>
      <c r="M864" s="205"/>
    </row>
    <row r="865" ht="15.75" customHeight="1">
      <c r="A865" s="205" t="s">
        <v>828</v>
      </c>
      <c r="B865" s="205" t="s">
        <v>5385</v>
      </c>
      <c r="C865" s="205" t="s">
        <v>5801</v>
      </c>
      <c r="D865" s="205" t="s">
        <v>90</v>
      </c>
      <c r="E865" s="280">
        <v>38.0</v>
      </c>
      <c r="F865" s="280">
        <v>1.0</v>
      </c>
      <c r="G865" s="280">
        <v>1.0</v>
      </c>
      <c r="H865" s="280">
        <v>4.0</v>
      </c>
      <c r="I865" s="280">
        <v>14.0</v>
      </c>
      <c r="J865" s="280">
        <v>2.0</v>
      </c>
      <c r="K865" s="280">
        <v>0.0</v>
      </c>
      <c r="L865" s="280">
        <v>3114.0</v>
      </c>
      <c r="M865" s="205"/>
    </row>
    <row r="866" ht="15.75" customHeight="1">
      <c r="A866" s="205" t="s">
        <v>828</v>
      </c>
      <c r="B866" s="205" t="s">
        <v>5386</v>
      </c>
      <c r="C866" s="205" t="s">
        <v>5801</v>
      </c>
      <c r="D866" s="205" t="s">
        <v>90</v>
      </c>
      <c r="E866" s="280">
        <v>23.0</v>
      </c>
      <c r="F866" s="280">
        <v>1.0</v>
      </c>
      <c r="G866" s="280">
        <v>0.0</v>
      </c>
      <c r="H866" s="280">
        <v>4.0</v>
      </c>
      <c r="I866" s="280">
        <v>6.0</v>
      </c>
      <c r="J866" s="280">
        <v>2.0</v>
      </c>
      <c r="K866" s="280">
        <v>0.0</v>
      </c>
      <c r="L866" s="280">
        <v>1688.0</v>
      </c>
      <c r="M866" s="205"/>
    </row>
    <row r="867" ht="15.75" customHeight="1">
      <c r="A867" s="205" t="s">
        <v>828</v>
      </c>
      <c r="B867" s="205" t="s">
        <v>5387</v>
      </c>
      <c r="C867" s="205" t="s">
        <v>5801</v>
      </c>
      <c r="D867" s="205" t="s">
        <v>90</v>
      </c>
      <c r="E867" s="280">
        <v>15.0</v>
      </c>
      <c r="F867" s="280">
        <v>0.0</v>
      </c>
      <c r="G867" s="280">
        <v>0.0</v>
      </c>
      <c r="H867" s="280">
        <v>15.0</v>
      </c>
      <c r="I867" s="280">
        <v>0.0</v>
      </c>
      <c r="J867" s="280">
        <v>2.0</v>
      </c>
      <c r="K867" s="280">
        <v>0.0</v>
      </c>
      <c r="L867" s="280">
        <v>139.0</v>
      </c>
      <c r="M867" s="205"/>
    </row>
    <row r="868" ht="15.75" customHeight="1">
      <c r="A868" s="205" t="s">
        <v>828</v>
      </c>
      <c r="B868" s="205" t="s">
        <v>5388</v>
      </c>
      <c r="C868" s="205" t="s">
        <v>5847</v>
      </c>
      <c r="D868" s="205" t="s">
        <v>90</v>
      </c>
      <c r="E868" s="280">
        <v>31.0</v>
      </c>
      <c r="F868" s="280">
        <v>0.0</v>
      </c>
      <c r="G868" s="280">
        <v>0.0</v>
      </c>
      <c r="H868" s="280">
        <v>5.0</v>
      </c>
      <c r="I868" s="280">
        <v>14.0</v>
      </c>
      <c r="J868" s="280">
        <v>1.0</v>
      </c>
      <c r="K868" s="280">
        <v>0.0</v>
      </c>
      <c r="L868" s="280">
        <v>2142.0</v>
      </c>
      <c r="M868" s="205"/>
    </row>
    <row r="869" ht="15.75" customHeight="1">
      <c r="A869" s="205" t="s">
        <v>828</v>
      </c>
      <c r="B869" s="205" t="s">
        <v>5391</v>
      </c>
      <c r="C869" s="205" t="s">
        <v>5902</v>
      </c>
      <c r="D869" s="205" t="s">
        <v>6013</v>
      </c>
      <c r="E869" s="280">
        <v>31.0</v>
      </c>
      <c r="F869" s="280">
        <v>0.0</v>
      </c>
      <c r="G869" s="280">
        <v>1.0</v>
      </c>
      <c r="H869" s="280">
        <v>4.0</v>
      </c>
      <c r="I869" s="280">
        <v>6.0</v>
      </c>
      <c r="J869" s="280">
        <v>1.0</v>
      </c>
      <c r="K869" s="280">
        <v>0.0</v>
      </c>
      <c r="L869" s="280">
        <v>2494.0</v>
      </c>
      <c r="M869" s="205"/>
    </row>
    <row r="870" ht="15.75" customHeight="1">
      <c r="A870" s="205" t="s">
        <v>828</v>
      </c>
      <c r="B870" s="205" t="s">
        <v>5392</v>
      </c>
      <c r="C870" s="205" t="s">
        <v>5902</v>
      </c>
      <c r="D870" s="205" t="s">
        <v>6013</v>
      </c>
      <c r="E870" s="280">
        <v>38.0</v>
      </c>
      <c r="F870" s="280">
        <v>0.0</v>
      </c>
      <c r="G870" s="280">
        <v>0.0</v>
      </c>
      <c r="H870" s="280">
        <v>4.0</v>
      </c>
      <c r="I870" s="280">
        <v>4.0</v>
      </c>
      <c r="J870" s="280">
        <v>3.0</v>
      </c>
      <c r="K870" s="280">
        <v>0.0</v>
      </c>
      <c r="L870" s="280">
        <v>3061.0</v>
      </c>
      <c r="M870" s="205"/>
    </row>
    <row r="871" ht="15.75" customHeight="1">
      <c r="A871" s="205" t="s">
        <v>828</v>
      </c>
      <c r="B871" s="205" t="s">
        <v>5389</v>
      </c>
      <c r="C871" s="205" t="s">
        <v>6014</v>
      </c>
      <c r="D871" s="205" t="s">
        <v>6015</v>
      </c>
      <c r="E871" s="280">
        <v>26.0</v>
      </c>
      <c r="F871" s="280">
        <v>0.0</v>
      </c>
      <c r="G871" s="280">
        <v>7.0</v>
      </c>
      <c r="H871" s="280">
        <v>0.0</v>
      </c>
      <c r="I871" s="280">
        <v>1.0</v>
      </c>
      <c r="J871" s="280">
        <v>3.0</v>
      </c>
      <c r="K871" s="280">
        <v>0.0</v>
      </c>
      <c r="L871" s="280">
        <v>2321.0</v>
      </c>
      <c r="M871" s="205"/>
    </row>
    <row r="872" ht="15.75" customHeight="1">
      <c r="A872" s="205" t="s">
        <v>828</v>
      </c>
      <c r="B872" s="205" t="s">
        <v>5390</v>
      </c>
      <c r="C872" s="205" t="s">
        <v>6016</v>
      </c>
      <c r="D872" s="205" t="s">
        <v>6017</v>
      </c>
      <c r="E872" s="280">
        <v>32.0</v>
      </c>
      <c r="F872" s="280">
        <v>0.0</v>
      </c>
      <c r="G872" s="280">
        <v>2.0</v>
      </c>
      <c r="H872" s="280">
        <v>0.0</v>
      </c>
      <c r="I872" s="280">
        <v>5.0</v>
      </c>
      <c r="J872" s="280">
        <v>3.0</v>
      </c>
      <c r="K872" s="280">
        <v>0.0</v>
      </c>
      <c r="L872" s="280">
        <v>2858.0</v>
      </c>
      <c r="M872" s="205"/>
    </row>
    <row r="873" ht="15.75" customHeight="1">
      <c r="A873" s="205" t="s">
        <v>608</v>
      </c>
      <c r="B873" s="205" t="s">
        <v>5383</v>
      </c>
      <c r="C873" s="205" t="s">
        <v>5801</v>
      </c>
      <c r="D873" s="205" t="s">
        <v>103</v>
      </c>
      <c r="E873" s="280">
        <v>5.0</v>
      </c>
      <c r="F873" s="280">
        <v>0.0</v>
      </c>
      <c r="G873" s="280">
        <v>0.0</v>
      </c>
      <c r="H873" s="280">
        <v>0.0</v>
      </c>
      <c r="I873" s="280">
        <v>3.0</v>
      </c>
      <c r="J873" s="280">
        <v>1.0</v>
      </c>
      <c r="K873" s="280">
        <v>0.0</v>
      </c>
      <c r="L873" s="280">
        <v>392.0</v>
      </c>
      <c r="M873" s="205"/>
    </row>
    <row r="874" ht="15.75" customHeight="1">
      <c r="A874" s="205" t="s">
        <v>608</v>
      </c>
      <c r="B874" s="205" t="s">
        <v>5384</v>
      </c>
      <c r="C874" s="205" t="s">
        <v>5801</v>
      </c>
      <c r="D874" s="205" t="s">
        <v>103</v>
      </c>
      <c r="E874" s="280">
        <v>36.0</v>
      </c>
      <c r="F874" s="280">
        <v>1.0</v>
      </c>
      <c r="G874" s="280">
        <v>4.0</v>
      </c>
      <c r="H874" s="280">
        <v>2.0</v>
      </c>
      <c r="I874" s="280">
        <v>5.0</v>
      </c>
      <c r="J874" s="280">
        <v>6.0</v>
      </c>
      <c r="K874" s="280">
        <v>0.0</v>
      </c>
      <c r="L874" s="280">
        <v>3011.0</v>
      </c>
      <c r="M874" s="205"/>
    </row>
    <row r="875" ht="15.75" customHeight="1">
      <c r="A875" s="205" t="s">
        <v>608</v>
      </c>
      <c r="B875" s="205" t="s">
        <v>5385</v>
      </c>
      <c r="C875" s="205" t="s">
        <v>5801</v>
      </c>
      <c r="D875" s="205" t="s">
        <v>103</v>
      </c>
      <c r="E875" s="280">
        <v>32.0</v>
      </c>
      <c r="F875" s="280">
        <v>0.0</v>
      </c>
      <c r="G875" s="280">
        <v>2.0</v>
      </c>
      <c r="H875" s="280">
        <v>3.0</v>
      </c>
      <c r="I875" s="280">
        <v>13.0</v>
      </c>
      <c r="J875" s="280">
        <v>8.0</v>
      </c>
      <c r="K875" s="280">
        <v>0.0</v>
      </c>
      <c r="L875" s="280">
        <v>2458.0</v>
      </c>
      <c r="M875" s="205"/>
    </row>
    <row r="876" ht="15.75" customHeight="1">
      <c r="A876" s="205" t="s">
        <v>608</v>
      </c>
      <c r="B876" s="205" t="s">
        <v>5386</v>
      </c>
      <c r="C876" s="205" t="s">
        <v>5801</v>
      </c>
      <c r="D876" s="205" t="s">
        <v>103</v>
      </c>
      <c r="E876" s="280">
        <v>31.0</v>
      </c>
      <c r="F876" s="280">
        <v>3.0</v>
      </c>
      <c r="G876" s="280">
        <v>4.0</v>
      </c>
      <c r="H876" s="280">
        <v>8.0</v>
      </c>
      <c r="I876" s="280">
        <v>8.0</v>
      </c>
      <c r="J876" s="280">
        <v>6.0</v>
      </c>
      <c r="K876" s="280">
        <v>0.0</v>
      </c>
      <c r="L876" s="280">
        <v>2163.0</v>
      </c>
      <c r="M876" s="205"/>
    </row>
    <row r="877" ht="15.75" customHeight="1">
      <c r="A877" s="205" t="s">
        <v>608</v>
      </c>
      <c r="B877" s="205" t="s">
        <v>5387</v>
      </c>
      <c r="C877" s="205" t="s">
        <v>5801</v>
      </c>
      <c r="D877" s="205" t="s">
        <v>1142</v>
      </c>
      <c r="E877" s="280">
        <v>34.0</v>
      </c>
      <c r="F877" s="280">
        <v>4.0</v>
      </c>
      <c r="G877" s="280">
        <v>3.0</v>
      </c>
      <c r="H877" s="280">
        <v>2.0</v>
      </c>
      <c r="I877" s="280">
        <v>4.0</v>
      </c>
      <c r="J877" s="280">
        <v>9.0</v>
      </c>
      <c r="K877" s="280">
        <v>0.0</v>
      </c>
      <c r="L877" s="280">
        <v>2885.0</v>
      </c>
      <c r="M877" s="205"/>
    </row>
    <row r="878" ht="15.75" customHeight="1">
      <c r="A878" s="205" t="s">
        <v>608</v>
      </c>
      <c r="B878" s="205" t="s">
        <v>5388</v>
      </c>
      <c r="C878" s="205" t="s">
        <v>5801</v>
      </c>
      <c r="D878" s="205" t="s">
        <v>1142</v>
      </c>
      <c r="E878" s="280">
        <v>33.0</v>
      </c>
      <c r="F878" s="280">
        <v>0.0</v>
      </c>
      <c r="G878" s="280">
        <v>4.0</v>
      </c>
      <c r="H878" s="280">
        <v>2.0</v>
      </c>
      <c r="I878" s="280">
        <v>14.0</v>
      </c>
      <c r="J878" s="280">
        <v>9.0</v>
      </c>
      <c r="K878" s="280">
        <v>0.0</v>
      </c>
      <c r="L878" s="280">
        <v>2595.0</v>
      </c>
      <c r="M878" s="205"/>
    </row>
    <row r="879" ht="15.75" customHeight="1">
      <c r="A879" s="205" t="s">
        <v>608</v>
      </c>
      <c r="B879" s="205" t="s">
        <v>5391</v>
      </c>
      <c r="C879" s="205" t="s">
        <v>5801</v>
      </c>
      <c r="D879" s="205" t="s">
        <v>1142</v>
      </c>
      <c r="E879" s="280">
        <v>29.0</v>
      </c>
      <c r="F879" s="280">
        <v>2.0</v>
      </c>
      <c r="G879" s="280">
        <v>4.0</v>
      </c>
      <c r="H879" s="280">
        <v>8.0</v>
      </c>
      <c r="I879" s="280">
        <v>10.0</v>
      </c>
      <c r="J879" s="280">
        <v>7.0</v>
      </c>
      <c r="K879" s="280">
        <v>0.0</v>
      </c>
      <c r="L879" s="280">
        <v>1849.0</v>
      </c>
      <c r="M879" s="205"/>
    </row>
    <row r="880" ht="15.75" customHeight="1">
      <c r="A880" s="205" t="s">
        <v>608</v>
      </c>
      <c r="B880" s="205" t="s">
        <v>5392</v>
      </c>
      <c r="C880" s="205" t="s">
        <v>5801</v>
      </c>
      <c r="D880" s="205" t="s">
        <v>110</v>
      </c>
      <c r="E880" s="280">
        <v>21.0</v>
      </c>
      <c r="F880" s="280">
        <v>0.0</v>
      </c>
      <c r="G880" s="280">
        <v>0.0</v>
      </c>
      <c r="H880" s="280">
        <v>16.0</v>
      </c>
      <c r="I880" s="280">
        <v>1.0</v>
      </c>
      <c r="J880" s="280">
        <v>4.0</v>
      </c>
      <c r="K880" s="280">
        <v>0.0</v>
      </c>
      <c r="L880" s="280">
        <v>669.0</v>
      </c>
      <c r="M880" s="205"/>
    </row>
    <row r="881" ht="15.75" customHeight="1">
      <c r="A881" s="205" t="s">
        <v>608</v>
      </c>
      <c r="B881" s="205" t="s">
        <v>5389</v>
      </c>
      <c r="C881" s="205" t="s">
        <v>5801</v>
      </c>
      <c r="D881" s="205" t="s">
        <v>110</v>
      </c>
      <c r="E881" s="280">
        <v>25.0</v>
      </c>
      <c r="F881" s="280">
        <v>2.0</v>
      </c>
      <c r="G881" s="280">
        <v>0.0</v>
      </c>
      <c r="H881" s="280">
        <v>8.0</v>
      </c>
      <c r="I881" s="280">
        <v>4.0</v>
      </c>
      <c r="J881" s="280">
        <v>6.0</v>
      </c>
      <c r="K881" s="280">
        <v>0.0</v>
      </c>
      <c r="L881" s="280">
        <v>1689.0</v>
      </c>
      <c r="M881" s="205"/>
    </row>
    <row r="882" ht="15.75" customHeight="1">
      <c r="A882" s="205" t="s">
        <v>608</v>
      </c>
      <c r="B882" s="205" t="s">
        <v>5390</v>
      </c>
      <c r="C882" s="205" t="s">
        <v>5801</v>
      </c>
      <c r="D882" s="205" t="s">
        <v>110</v>
      </c>
      <c r="E882" s="280">
        <v>2.0</v>
      </c>
      <c r="F882" s="280">
        <v>0.0</v>
      </c>
      <c r="G882" s="280">
        <v>0.0</v>
      </c>
      <c r="H882" s="280">
        <v>1.0</v>
      </c>
      <c r="I882" s="280">
        <v>0.0</v>
      </c>
      <c r="J882" s="280">
        <v>1.0</v>
      </c>
      <c r="K882" s="280">
        <v>0.0</v>
      </c>
      <c r="L882" s="280">
        <v>93.0</v>
      </c>
      <c r="M882" s="205"/>
    </row>
    <row r="883" ht="15.75" customHeight="1">
      <c r="A883" s="205" t="s">
        <v>193</v>
      </c>
      <c r="B883" s="205" t="s">
        <v>5383</v>
      </c>
      <c r="C883" s="205" t="s">
        <v>5801</v>
      </c>
      <c r="D883" s="205" t="s">
        <v>116</v>
      </c>
      <c r="E883" s="280">
        <v>3.0</v>
      </c>
      <c r="F883" s="280">
        <v>2.0</v>
      </c>
      <c r="G883" s="280">
        <v>1.0</v>
      </c>
      <c r="H883" s="280">
        <v>1.0</v>
      </c>
      <c r="I883" s="280">
        <v>0.0</v>
      </c>
      <c r="J883" s="280">
        <v>0.0</v>
      </c>
      <c r="K883" s="280">
        <v>0.0</v>
      </c>
      <c r="L883" s="280">
        <v>215.0</v>
      </c>
      <c r="M883" s="205"/>
    </row>
    <row r="884" ht="15.75" customHeight="1">
      <c r="A884" s="205" t="s">
        <v>193</v>
      </c>
      <c r="B884" s="205" t="s">
        <v>5384</v>
      </c>
      <c r="C884" s="205" t="s">
        <v>5801</v>
      </c>
      <c r="D884" s="205" t="s">
        <v>116</v>
      </c>
      <c r="E884" s="280">
        <v>31.0</v>
      </c>
      <c r="F884" s="280">
        <v>11.0</v>
      </c>
      <c r="G884" s="280">
        <v>8.0</v>
      </c>
      <c r="H884" s="280">
        <v>9.0</v>
      </c>
      <c r="I884" s="280">
        <v>18.0</v>
      </c>
      <c r="J884" s="280">
        <v>4.0</v>
      </c>
      <c r="K884" s="280">
        <v>0.0</v>
      </c>
      <c r="L884" s="280">
        <v>1901.0</v>
      </c>
      <c r="M884" s="205"/>
    </row>
    <row r="885" ht="15.75" customHeight="1">
      <c r="A885" s="205" t="s">
        <v>193</v>
      </c>
      <c r="B885" s="205" t="s">
        <v>5385</v>
      </c>
      <c r="C885" s="205" t="s">
        <v>5801</v>
      </c>
      <c r="D885" s="205" t="s">
        <v>116</v>
      </c>
      <c r="E885" s="280">
        <v>31.0</v>
      </c>
      <c r="F885" s="280">
        <v>13.0</v>
      </c>
      <c r="G885" s="280">
        <v>8.0</v>
      </c>
      <c r="H885" s="280">
        <v>11.0</v>
      </c>
      <c r="I885" s="280">
        <v>17.0</v>
      </c>
      <c r="J885" s="280">
        <v>3.0</v>
      </c>
      <c r="K885" s="280">
        <v>0.0</v>
      </c>
      <c r="L885" s="280">
        <v>1732.0</v>
      </c>
      <c r="M885" s="205"/>
    </row>
    <row r="886" ht="15.75" customHeight="1">
      <c r="A886" s="205" t="s">
        <v>193</v>
      </c>
      <c r="B886" s="205" t="s">
        <v>5386</v>
      </c>
      <c r="C886" s="205" t="s">
        <v>5803</v>
      </c>
      <c r="D886" s="205" t="s">
        <v>6018</v>
      </c>
      <c r="E886" s="280">
        <v>26.0</v>
      </c>
      <c r="F886" s="280">
        <v>6.0</v>
      </c>
      <c r="G886" s="280">
        <v>0.0</v>
      </c>
      <c r="H886" s="280">
        <v>10.0</v>
      </c>
      <c r="I886" s="280">
        <v>13.0</v>
      </c>
      <c r="J886" s="280">
        <v>2.0</v>
      </c>
      <c r="K886" s="280">
        <v>0.0</v>
      </c>
      <c r="L886" s="280">
        <v>1457.0</v>
      </c>
      <c r="M886" s="205"/>
    </row>
    <row r="887" ht="15.75" customHeight="1">
      <c r="A887" s="205" t="s">
        <v>193</v>
      </c>
      <c r="B887" s="205" t="s">
        <v>5387</v>
      </c>
      <c r="C887" s="205" t="s">
        <v>5926</v>
      </c>
      <c r="D887" s="205" t="s">
        <v>6019</v>
      </c>
      <c r="E887" s="280">
        <v>34.0</v>
      </c>
      <c r="F887" s="280">
        <v>4.0</v>
      </c>
      <c r="G887" s="280">
        <v>4.0</v>
      </c>
      <c r="H887" s="280">
        <v>3.0</v>
      </c>
      <c r="I887" s="280">
        <v>12.0</v>
      </c>
      <c r="J887" s="280">
        <v>5.0</v>
      </c>
      <c r="K887" s="280">
        <v>0.0</v>
      </c>
      <c r="L887" s="280">
        <v>2756.0</v>
      </c>
      <c r="M887" s="205"/>
    </row>
    <row r="888" ht="15.75" customHeight="1">
      <c r="A888" s="205" t="s">
        <v>193</v>
      </c>
      <c r="B888" s="205" t="s">
        <v>5388</v>
      </c>
      <c r="C888" s="205" t="s">
        <v>5881</v>
      </c>
      <c r="D888" s="205" t="s">
        <v>6020</v>
      </c>
      <c r="E888" s="280">
        <v>11.0</v>
      </c>
      <c r="F888" s="280">
        <v>0.0</v>
      </c>
      <c r="G888" s="280">
        <v>0.0</v>
      </c>
      <c r="H888" s="280">
        <v>10.0</v>
      </c>
      <c r="I888" s="280">
        <v>0.0</v>
      </c>
      <c r="J888" s="280">
        <v>0.0</v>
      </c>
      <c r="K888" s="280">
        <v>0.0</v>
      </c>
      <c r="L888" s="280">
        <v>300.0</v>
      </c>
      <c r="M888" s="205"/>
    </row>
    <row r="889" ht="15.75" customHeight="1">
      <c r="A889" s="205" t="s">
        <v>193</v>
      </c>
      <c r="B889" s="205" t="s">
        <v>5391</v>
      </c>
      <c r="C889" s="205" t="s">
        <v>5803</v>
      </c>
      <c r="D889" s="205" t="s">
        <v>6021</v>
      </c>
      <c r="E889" s="280">
        <v>21.0</v>
      </c>
      <c r="F889" s="280">
        <v>0.0</v>
      </c>
      <c r="G889" s="280">
        <v>2.0</v>
      </c>
      <c r="H889" s="280">
        <v>18.0</v>
      </c>
      <c r="I889" s="280">
        <v>1.0</v>
      </c>
      <c r="J889" s="280">
        <v>0.0</v>
      </c>
      <c r="K889" s="280">
        <v>0.0</v>
      </c>
      <c r="L889" s="280">
        <v>601.0</v>
      </c>
      <c r="M889" s="205"/>
    </row>
    <row r="890" ht="15.75" customHeight="1">
      <c r="A890" s="205" t="s">
        <v>193</v>
      </c>
      <c r="B890" s="205" t="s">
        <v>5392</v>
      </c>
      <c r="C890" s="205" t="s">
        <v>6022</v>
      </c>
      <c r="D890" s="205" t="s">
        <v>6023</v>
      </c>
      <c r="E890" s="280">
        <v>18.0</v>
      </c>
      <c r="F890" s="280">
        <v>5.0</v>
      </c>
      <c r="G890" s="280">
        <v>4.0</v>
      </c>
      <c r="H890" s="280">
        <v>10.0</v>
      </c>
      <c r="I890" s="280">
        <v>6.0</v>
      </c>
      <c r="J890" s="280">
        <v>1.0</v>
      </c>
      <c r="K890" s="280">
        <v>0.0</v>
      </c>
      <c r="L890" s="280">
        <v>727.0</v>
      </c>
      <c r="M890" s="205"/>
    </row>
    <row r="891" ht="15.75" customHeight="1">
      <c r="A891" s="205" t="s">
        <v>193</v>
      </c>
      <c r="B891" s="205" t="s">
        <v>5389</v>
      </c>
      <c r="C891" s="205" t="s">
        <v>5803</v>
      </c>
      <c r="D891" s="205" t="s">
        <v>6021</v>
      </c>
      <c r="E891" s="280">
        <v>8.0</v>
      </c>
      <c r="F891" s="280">
        <v>1.0</v>
      </c>
      <c r="G891" s="280">
        <v>0.0</v>
      </c>
      <c r="H891" s="280">
        <v>5.0</v>
      </c>
      <c r="I891" s="280">
        <v>3.0</v>
      </c>
      <c r="J891" s="280">
        <v>0.0</v>
      </c>
      <c r="K891" s="280">
        <v>0.0</v>
      </c>
      <c r="L891" s="280">
        <v>290.0</v>
      </c>
      <c r="M891" s="205"/>
    </row>
    <row r="892" ht="15.75" customHeight="1">
      <c r="A892" s="205" t="s">
        <v>193</v>
      </c>
      <c r="B892" s="205" t="s">
        <v>5390</v>
      </c>
      <c r="C892" s="205" t="s">
        <v>5805</v>
      </c>
      <c r="D892" s="205" t="s">
        <v>6024</v>
      </c>
      <c r="E892" s="280">
        <v>24.0</v>
      </c>
      <c r="F892" s="280">
        <v>5.0</v>
      </c>
      <c r="G892" s="280">
        <v>1.0</v>
      </c>
      <c r="H892" s="280">
        <v>7.0</v>
      </c>
      <c r="I892" s="280">
        <v>8.0</v>
      </c>
      <c r="J892" s="280">
        <v>1.0</v>
      </c>
      <c r="K892" s="280">
        <v>0.0</v>
      </c>
      <c r="L892" s="280">
        <v>1505.0</v>
      </c>
      <c r="M892" s="205"/>
    </row>
    <row r="893" ht="15.75" customHeight="1">
      <c r="A893" s="205" t="s">
        <v>514</v>
      </c>
      <c r="B893" s="205" t="s">
        <v>5383</v>
      </c>
      <c r="C893" s="205" t="s">
        <v>5801</v>
      </c>
      <c r="D893" s="205" t="s">
        <v>197</v>
      </c>
      <c r="E893" s="280">
        <v>6.0</v>
      </c>
      <c r="F893" s="280">
        <v>0.0</v>
      </c>
      <c r="G893" s="280">
        <v>0.0</v>
      </c>
      <c r="H893" s="280">
        <v>2.0</v>
      </c>
      <c r="I893" s="280">
        <v>4.0</v>
      </c>
      <c r="J893" s="280">
        <v>0.0</v>
      </c>
      <c r="K893" s="280">
        <v>0.0</v>
      </c>
      <c r="L893" s="280">
        <v>313.0</v>
      </c>
      <c r="M893" s="205"/>
    </row>
    <row r="894" ht="15.75" customHeight="1">
      <c r="A894" s="205" t="s">
        <v>514</v>
      </c>
      <c r="B894" s="205" t="s">
        <v>5384</v>
      </c>
      <c r="C894" s="205" t="s">
        <v>5801</v>
      </c>
      <c r="D894" s="205" t="s">
        <v>197</v>
      </c>
      <c r="E894" s="280">
        <v>29.0</v>
      </c>
      <c r="F894" s="280">
        <v>1.0</v>
      </c>
      <c r="G894" s="280">
        <v>3.0</v>
      </c>
      <c r="H894" s="280">
        <v>8.0</v>
      </c>
      <c r="I894" s="280">
        <v>10.0</v>
      </c>
      <c r="J894" s="280">
        <v>1.0</v>
      </c>
      <c r="K894" s="280">
        <v>1.0</v>
      </c>
      <c r="L894" s="280">
        <v>1990.0</v>
      </c>
      <c r="M894" s="205"/>
    </row>
    <row r="895" ht="15.75" customHeight="1">
      <c r="A895" s="205" t="s">
        <v>514</v>
      </c>
      <c r="B895" s="205" t="s">
        <v>5385</v>
      </c>
      <c r="C895" s="205" t="s">
        <v>5801</v>
      </c>
      <c r="D895" s="205" t="s">
        <v>197</v>
      </c>
      <c r="E895" s="280">
        <v>37.0</v>
      </c>
      <c r="F895" s="280">
        <v>5.0</v>
      </c>
      <c r="G895" s="280">
        <v>6.0</v>
      </c>
      <c r="H895" s="280">
        <v>9.0</v>
      </c>
      <c r="I895" s="280">
        <v>22.0</v>
      </c>
      <c r="J895" s="280">
        <v>4.0</v>
      </c>
      <c r="K895" s="280">
        <v>0.0</v>
      </c>
      <c r="L895" s="280">
        <v>2349.0</v>
      </c>
      <c r="M895" s="205"/>
    </row>
    <row r="896" ht="15.75" customHeight="1">
      <c r="A896" s="205" t="s">
        <v>514</v>
      </c>
      <c r="B896" s="205" t="s">
        <v>5386</v>
      </c>
      <c r="C896" s="205" t="s">
        <v>5814</v>
      </c>
      <c r="D896" s="205" t="s">
        <v>6025</v>
      </c>
      <c r="E896" s="280">
        <v>33.0</v>
      </c>
      <c r="F896" s="280">
        <v>4.0</v>
      </c>
      <c r="G896" s="280">
        <v>6.0</v>
      </c>
      <c r="H896" s="280">
        <v>1.0</v>
      </c>
      <c r="I896" s="280">
        <v>15.0</v>
      </c>
      <c r="J896" s="280">
        <v>4.0</v>
      </c>
      <c r="K896" s="280">
        <v>0.0</v>
      </c>
      <c r="L896" s="280">
        <v>2711.0</v>
      </c>
      <c r="M896" s="205"/>
    </row>
    <row r="897" ht="15.75" customHeight="1">
      <c r="A897" s="205" t="s">
        <v>514</v>
      </c>
      <c r="B897" s="205" t="s">
        <v>5387</v>
      </c>
      <c r="C897" s="205" t="s">
        <v>5814</v>
      </c>
      <c r="D897" s="205" t="s">
        <v>6025</v>
      </c>
      <c r="E897" s="280">
        <v>33.0</v>
      </c>
      <c r="F897" s="280">
        <v>2.0</v>
      </c>
      <c r="G897" s="280">
        <v>5.0</v>
      </c>
      <c r="H897" s="280">
        <v>1.0</v>
      </c>
      <c r="I897" s="280">
        <v>17.0</v>
      </c>
      <c r="J897" s="280">
        <v>6.0</v>
      </c>
      <c r="K897" s="280">
        <v>0.0</v>
      </c>
      <c r="L897" s="280">
        <v>2586.0</v>
      </c>
      <c r="M897" s="205"/>
    </row>
    <row r="898" ht="15.75" customHeight="1">
      <c r="A898" s="205" t="s">
        <v>514</v>
      </c>
      <c r="B898" s="205" t="s">
        <v>5388</v>
      </c>
      <c r="C898" s="205" t="s">
        <v>5814</v>
      </c>
      <c r="D898" s="205" t="s">
        <v>6025</v>
      </c>
      <c r="E898" s="280">
        <v>27.0</v>
      </c>
      <c r="F898" s="280">
        <v>3.0</v>
      </c>
      <c r="G898" s="280">
        <v>7.0</v>
      </c>
      <c r="H898" s="280">
        <v>10.0</v>
      </c>
      <c r="I898" s="280">
        <v>13.0</v>
      </c>
      <c r="J898" s="280">
        <v>4.0</v>
      </c>
      <c r="K898" s="280">
        <v>0.0</v>
      </c>
      <c r="L898" s="280">
        <v>1662.0</v>
      </c>
      <c r="M898" s="205"/>
    </row>
    <row r="899" ht="15.75" customHeight="1">
      <c r="A899" s="205" t="s">
        <v>514</v>
      </c>
      <c r="B899" s="205" t="s">
        <v>5391</v>
      </c>
      <c r="C899" s="205" t="s">
        <v>5881</v>
      </c>
      <c r="D899" s="205" t="s">
        <v>6026</v>
      </c>
      <c r="E899" s="280">
        <v>20.0</v>
      </c>
      <c r="F899" s="280">
        <v>1.0</v>
      </c>
      <c r="G899" s="280">
        <v>4.0</v>
      </c>
      <c r="H899" s="280">
        <v>5.0</v>
      </c>
      <c r="I899" s="280">
        <v>6.0</v>
      </c>
      <c r="J899" s="280">
        <v>2.0</v>
      </c>
      <c r="K899" s="280">
        <v>0.0</v>
      </c>
      <c r="L899" s="280">
        <v>1357.0</v>
      </c>
      <c r="M899" s="205"/>
    </row>
    <row r="900" ht="15.75" customHeight="1">
      <c r="A900" s="205" t="s">
        <v>514</v>
      </c>
      <c r="B900" s="205" t="s">
        <v>5392</v>
      </c>
      <c r="C900" s="205" t="s">
        <v>5881</v>
      </c>
      <c r="D900" s="205" t="s">
        <v>6026</v>
      </c>
      <c r="E900" s="280">
        <v>25.0</v>
      </c>
      <c r="F900" s="280">
        <v>0.0</v>
      </c>
      <c r="G900" s="280">
        <v>2.0</v>
      </c>
      <c r="H900" s="280">
        <v>9.0</v>
      </c>
      <c r="I900" s="280">
        <v>6.0</v>
      </c>
      <c r="J900" s="280">
        <v>5.0</v>
      </c>
      <c r="K900" s="280">
        <v>0.0</v>
      </c>
      <c r="L900" s="280">
        <v>1402.0</v>
      </c>
      <c r="M900" s="205"/>
    </row>
    <row r="901" ht="15.75" customHeight="1">
      <c r="A901" s="205" t="s">
        <v>514</v>
      </c>
      <c r="B901" s="205" t="s">
        <v>5389</v>
      </c>
      <c r="C901" s="205" t="s">
        <v>5881</v>
      </c>
      <c r="D901" s="205" t="s">
        <v>6026</v>
      </c>
      <c r="E901" s="280">
        <v>3.0</v>
      </c>
      <c r="F901" s="280">
        <v>0.0</v>
      </c>
      <c r="G901" s="280">
        <v>0.0</v>
      </c>
      <c r="H901" s="280">
        <v>1.0</v>
      </c>
      <c r="I901" s="280">
        <v>2.0</v>
      </c>
      <c r="J901" s="280">
        <v>0.0</v>
      </c>
      <c r="K901" s="280">
        <v>0.0</v>
      </c>
      <c r="L901" s="280">
        <v>82.0</v>
      </c>
      <c r="M901" s="205"/>
    </row>
    <row r="902" ht="15.75" customHeight="1">
      <c r="A902" s="205" t="s">
        <v>514</v>
      </c>
      <c r="B902" s="205" t="s">
        <v>5390</v>
      </c>
      <c r="C902" s="205" t="s">
        <v>5881</v>
      </c>
      <c r="D902" s="205" t="s">
        <v>6026</v>
      </c>
      <c r="E902" s="280">
        <v>8.0</v>
      </c>
      <c r="F902" s="280">
        <v>0.0</v>
      </c>
      <c r="G902" s="280">
        <v>1.0</v>
      </c>
      <c r="H902" s="280">
        <v>3.0</v>
      </c>
      <c r="I902" s="280">
        <v>4.0</v>
      </c>
      <c r="J902" s="280">
        <v>1.0</v>
      </c>
      <c r="K902" s="280">
        <v>0.0</v>
      </c>
      <c r="L902" s="280">
        <v>408.0</v>
      </c>
      <c r="M902" s="205"/>
    </row>
    <row r="903" ht="15.75" customHeight="1">
      <c r="A903" s="205" t="s">
        <v>697</v>
      </c>
      <c r="B903" s="205" t="s">
        <v>5383</v>
      </c>
      <c r="C903" s="205" t="s">
        <v>5801</v>
      </c>
      <c r="D903" s="205" t="s">
        <v>162</v>
      </c>
      <c r="E903" s="280">
        <v>5.0</v>
      </c>
      <c r="F903" s="280">
        <v>0.0</v>
      </c>
      <c r="G903" s="280">
        <v>0.0</v>
      </c>
      <c r="H903" s="280">
        <v>2.0</v>
      </c>
      <c r="I903" s="280">
        <v>1.0</v>
      </c>
      <c r="J903" s="280">
        <v>2.0</v>
      </c>
      <c r="K903" s="280">
        <v>1.0</v>
      </c>
      <c r="L903" s="280">
        <v>304.0</v>
      </c>
      <c r="M903" s="205"/>
    </row>
    <row r="904" ht="15.75" customHeight="1">
      <c r="A904" s="205" t="s">
        <v>697</v>
      </c>
      <c r="B904" s="205" t="s">
        <v>5384</v>
      </c>
      <c r="C904" s="205" t="s">
        <v>5801</v>
      </c>
      <c r="D904" s="205" t="s">
        <v>162</v>
      </c>
      <c r="E904" s="280">
        <v>29.0</v>
      </c>
      <c r="F904" s="280">
        <v>0.0</v>
      </c>
      <c r="G904" s="280">
        <v>0.0</v>
      </c>
      <c r="H904" s="280">
        <v>6.0</v>
      </c>
      <c r="I904" s="280">
        <v>1.0</v>
      </c>
      <c r="J904" s="280">
        <v>1.0</v>
      </c>
      <c r="K904" s="280">
        <v>0.0</v>
      </c>
      <c r="L904" s="280">
        <v>2213.0</v>
      </c>
      <c r="M904" s="205"/>
    </row>
    <row r="905" ht="15.75" customHeight="1">
      <c r="A905" s="205" t="s">
        <v>697</v>
      </c>
      <c r="B905" s="205" t="s">
        <v>5385</v>
      </c>
      <c r="C905" s="205" t="s">
        <v>5869</v>
      </c>
      <c r="D905" s="205" t="s">
        <v>162</v>
      </c>
      <c r="E905" s="280">
        <v>36.0</v>
      </c>
      <c r="F905" s="280">
        <v>0.0</v>
      </c>
      <c r="G905" s="280">
        <v>2.0</v>
      </c>
      <c r="H905" s="280">
        <v>0.0</v>
      </c>
      <c r="I905" s="280">
        <v>2.0</v>
      </c>
      <c r="J905" s="280">
        <v>8.0</v>
      </c>
      <c r="K905" s="280">
        <v>0.0</v>
      </c>
      <c r="L905" s="280">
        <v>3171.0</v>
      </c>
      <c r="M905" s="205"/>
    </row>
    <row r="906" ht="15.75" customHeight="1">
      <c r="A906" s="205" t="s">
        <v>697</v>
      </c>
      <c r="B906" s="205" t="s">
        <v>5386</v>
      </c>
      <c r="C906" s="205" t="s">
        <v>5870</v>
      </c>
      <c r="D906" s="205" t="s">
        <v>6027</v>
      </c>
      <c r="E906" s="280">
        <v>24.0</v>
      </c>
      <c r="F906" s="280">
        <v>1.0</v>
      </c>
      <c r="G906" s="280">
        <v>0.0</v>
      </c>
      <c r="H906" s="280">
        <v>4.0</v>
      </c>
      <c r="I906" s="280">
        <v>2.0</v>
      </c>
      <c r="J906" s="280">
        <v>3.0</v>
      </c>
      <c r="K906" s="280">
        <v>0.0</v>
      </c>
      <c r="L906" s="280">
        <v>1863.0</v>
      </c>
      <c r="M906" s="205"/>
    </row>
    <row r="907" ht="15.75" customHeight="1">
      <c r="A907" s="205" t="s">
        <v>697</v>
      </c>
      <c r="B907" s="205" t="s">
        <v>5387</v>
      </c>
      <c r="C907" s="205" t="s">
        <v>5870</v>
      </c>
      <c r="D907" s="205" t="s">
        <v>6027</v>
      </c>
      <c r="E907" s="280">
        <v>32.0</v>
      </c>
      <c r="F907" s="280">
        <v>0.0</v>
      </c>
      <c r="G907" s="280">
        <v>0.0</v>
      </c>
      <c r="H907" s="280">
        <v>1.0</v>
      </c>
      <c r="I907" s="280">
        <v>1.0</v>
      </c>
      <c r="J907" s="280">
        <v>6.0</v>
      </c>
      <c r="K907" s="280">
        <v>0.0</v>
      </c>
      <c r="L907" s="280">
        <v>2839.0</v>
      </c>
      <c r="M907" s="205"/>
    </row>
    <row r="908" ht="15.75" customHeight="1">
      <c r="A908" s="205" t="s">
        <v>697</v>
      </c>
      <c r="B908" s="205" t="s">
        <v>5388</v>
      </c>
      <c r="C908" s="205" t="s">
        <v>5870</v>
      </c>
      <c r="D908" s="205" t="s">
        <v>6027</v>
      </c>
      <c r="E908" s="280">
        <v>22.0</v>
      </c>
      <c r="F908" s="280">
        <v>1.0</v>
      </c>
      <c r="G908" s="280">
        <v>1.0</v>
      </c>
      <c r="H908" s="280">
        <v>1.0</v>
      </c>
      <c r="I908" s="280">
        <v>0.0</v>
      </c>
      <c r="J908" s="280">
        <v>2.0</v>
      </c>
      <c r="K908" s="280">
        <v>0.0</v>
      </c>
      <c r="L908" s="280">
        <v>1919.0</v>
      </c>
      <c r="M908" s="205"/>
    </row>
    <row r="909" ht="15.75" customHeight="1">
      <c r="A909" s="205" t="s">
        <v>697</v>
      </c>
      <c r="B909" s="205" t="s">
        <v>5391</v>
      </c>
      <c r="C909" s="205" t="s">
        <v>6028</v>
      </c>
      <c r="D909" s="205" t="s">
        <v>6029</v>
      </c>
      <c r="E909" s="280">
        <v>26.0</v>
      </c>
      <c r="F909" s="280">
        <v>0.0</v>
      </c>
      <c r="G909" s="280">
        <v>0.0</v>
      </c>
      <c r="H909" s="280">
        <v>0.0</v>
      </c>
      <c r="I909" s="280">
        <v>1.0</v>
      </c>
      <c r="J909" s="280">
        <v>1.0</v>
      </c>
      <c r="K909" s="280">
        <v>0.0</v>
      </c>
      <c r="L909" s="280">
        <v>2270.0</v>
      </c>
      <c r="M909" s="205"/>
    </row>
    <row r="910" ht="15.75" customHeight="1">
      <c r="A910" s="205" t="s">
        <v>697</v>
      </c>
      <c r="B910" s="205" t="s">
        <v>5392</v>
      </c>
      <c r="C910" s="205" t="s">
        <v>6030</v>
      </c>
      <c r="D910" s="205" t="s">
        <v>6031</v>
      </c>
      <c r="E910" s="280">
        <v>10.0</v>
      </c>
      <c r="F910" s="280">
        <v>0.0</v>
      </c>
      <c r="G910" s="280">
        <v>0.0</v>
      </c>
      <c r="H910" s="280">
        <v>3.0</v>
      </c>
      <c r="I910" s="280">
        <v>0.0</v>
      </c>
      <c r="J910" s="280">
        <v>1.0</v>
      </c>
      <c r="K910" s="280">
        <v>0.0</v>
      </c>
      <c r="L910" s="280">
        <v>758.0</v>
      </c>
      <c r="M910" s="205"/>
    </row>
    <row r="911" ht="15.75" customHeight="1">
      <c r="A911" s="205" t="s">
        <v>697</v>
      </c>
      <c r="B911" s="205" t="s">
        <v>5389</v>
      </c>
      <c r="C911" s="205" t="s">
        <v>6030</v>
      </c>
      <c r="D911" s="205" t="s">
        <v>6031</v>
      </c>
      <c r="E911" s="280">
        <v>4.0</v>
      </c>
      <c r="F911" s="280">
        <v>0.0</v>
      </c>
      <c r="G911" s="280">
        <v>0.0</v>
      </c>
      <c r="H911" s="280">
        <v>0.0</v>
      </c>
      <c r="I911" s="280">
        <v>0.0</v>
      </c>
      <c r="J911" s="280">
        <v>1.0</v>
      </c>
      <c r="K911" s="280">
        <v>0.0</v>
      </c>
      <c r="L911" s="280">
        <v>360.0</v>
      </c>
      <c r="M911" s="205"/>
    </row>
    <row r="912" ht="15.75" customHeight="1">
      <c r="A912" s="205" t="s">
        <v>697</v>
      </c>
      <c r="B912" s="205" t="s">
        <v>5390</v>
      </c>
      <c r="C912" s="205" t="s">
        <v>6032</v>
      </c>
      <c r="D912" s="205" t="s">
        <v>6033</v>
      </c>
      <c r="E912" s="280">
        <v>6.0</v>
      </c>
      <c r="F912" s="280">
        <v>0.0</v>
      </c>
      <c r="G912" s="280">
        <v>0.0</v>
      </c>
      <c r="H912" s="280">
        <v>0.0</v>
      </c>
      <c r="I912" s="280">
        <v>1.0</v>
      </c>
      <c r="J912" s="280">
        <v>1.0</v>
      </c>
      <c r="K912" s="280">
        <v>0.0</v>
      </c>
      <c r="L912" s="280">
        <v>540.0</v>
      </c>
      <c r="M912" s="205"/>
    </row>
    <row r="913" ht="15.75" customHeight="1">
      <c r="A913" s="205" t="s">
        <v>389</v>
      </c>
      <c r="B913" s="205" t="s">
        <v>5383</v>
      </c>
      <c r="C913" s="205" t="s">
        <v>5801</v>
      </c>
      <c r="D913" s="205" t="s">
        <v>249</v>
      </c>
      <c r="E913" s="280">
        <v>6.0</v>
      </c>
      <c r="F913" s="280">
        <v>0.0</v>
      </c>
      <c r="G913" s="280">
        <v>1.0</v>
      </c>
      <c r="H913" s="280">
        <v>0.0</v>
      </c>
      <c r="I913" s="280">
        <v>0.0</v>
      </c>
      <c r="J913" s="280">
        <v>0.0</v>
      </c>
      <c r="K913" s="280">
        <v>0.0</v>
      </c>
      <c r="L913" s="280">
        <v>540.0</v>
      </c>
      <c r="M913" s="205"/>
    </row>
    <row r="914" ht="15.75" customHeight="1">
      <c r="A914" s="205" t="s">
        <v>389</v>
      </c>
      <c r="B914" s="205" t="s">
        <v>5384</v>
      </c>
      <c r="C914" s="205" t="s">
        <v>5801</v>
      </c>
      <c r="D914" s="205" t="s">
        <v>259</v>
      </c>
      <c r="E914" s="280">
        <v>38.0</v>
      </c>
      <c r="F914" s="280">
        <v>1.0</v>
      </c>
      <c r="G914" s="280">
        <v>1.0</v>
      </c>
      <c r="H914" s="280">
        <v>0.0</v>
      </c>
      <c r="I914" s="280">
        <v>1.0</v>
      </c>
      <c r="J914" s="280">
        <v>4.0</v>
      </c>
      <c r="K914" s="280">
        <v>0.0</v>
      </c>
      <c r="L914" s="280">
        <v>3407.0</v>
      </c>
      <c r="M914" s="205"/>
    </row>
    <row r="915" ht="15.75" customHeight="1">
      <c r="A915" s="205" t="s">
        <v>389</v>
      </c>
      <c r="B915" s="205" t="s">
        <v>5385</v>
      </c>
      <c r="C915" s="205" t="s">
        <v>5801</v>
      </c>
      <c r="D915" s="205" t="s">
        <v>259</v>
      </c>
      <c r="E915" s="280">
        <v>36.0</v>
      </c>
      <c r="F915" s="280">
        <v>2.0</v>
      </c>
      <c r="G915" s="280">
        <v>0.0</v>
      </c>
      <c r="H915" s="280">
        <v>0.0</v>
      </c>
      <c r="I915" s="280">
        <v>2.0</v>
      </c>
      <c r="J915" s="280">
        <v>2.0</v>
      </c>
      <c r="K915" s="280">
        <v>1.0</v>
      </c>
      <c r="L915" s="280">
        <v>3138.0</v>
      </c>
      <c r="M915" s="205"/>
    </row>
    <row r="916" ht="15.75" customHeight="1">
      <c r="A916" s="205" t="s">
        <v>389</v>
      </c>
      <c r="B916" s="205" t="s">
        <v>5386</v>
      </c>
      <c r="C916" s="205" t="s">
        <v>5801</v>
      </c>
      <c r="D916" s="205" t="s">
        <v>259</v>
      </c>
      <c r="E916" s="280">
        <v>24.0</v>
      </c>
      <c r="F916" s="280">
        <v>0.0</v>
      </c>
      <c r="G916" s="280">
        <v>2.0</v>
      </c>
      <c r="H916" s="280">
        <v>2.0</v>
      </c>
      <c r="I916" s="280">
        <v>1.0</v>
      </c>
      <c r="J916" s="280">
        <v>6.0</v>
      </c>
      <c r="K916" s="280">
        <v>0.0</v>
      </c>
      <c r="L916" s="280">
        <v>1958.0</v>
      </c>
      <c r="M916" s="205"/>
    </row>
    <row r="917" ht="15.75" customHeight="1">
      <c r="A917" s="205" t="s">
        <v>389</v>
      </c>
      <c r="B917" s="205" t="s">
        <v>5387</v>
      </c>
      <c r="C917" s="205" t="s">
        <v>5800</v>
      </c>
      <c r="D917" s="205" t="s">
        <v>5950</v>
      </c>
      <c r="E917" s="280">
        <v>23.0</v>
      </c>
      <c r="F917" s="280">
        <v>0.0</v>
      </c>
      <c r="G917" s="280">
        <v>0.0</v>
      </c>
      <c r="H917" s="280">
        <v>1.0</v>
      </c>
      <c r="I917" s="280">
        <v>6.0</v>
      </c>
      <c r="J917" s="280">
        <v>3.0</v>
      </c>
      <c r="K917" s="280">
        <v>0.0</v>
      </c>
      <c r="L917" s="280">
        <v>1884.0</v>
      </c>
      <c r="M917" s="205"/>
    </row>
    <row r="918" ht="15.75" customHeight="1">
      <c r="A918" s="205" t="s">
        <v>389</v>
      </c>
      <c r="B918" s="205" t="s">
        <v>5388</v>
      </c>
      <c r="C918" s="205" t="s">
        <v>5801</v>
      </c>
      <c r="D918" s="205" t="s">
        <v>90</v>
      </c>
      <c r="E918" s="280">
        <v>9.0</v>
      </c>
      <c r="F918" s="280">
        <v>0.0</v>
      </c>
      <c r="G918" s="280">
        <v>0.0</v>
      </c>
      <c r="H918" s="280">
        <v>4.0</v>
      </c>
      <c r="I918" s="280">
        <v>1.0</v>
      </c>
      <c r="J918" s="280">
        <v>2.0</v>
      </c>
      <c r="K918" s="280">
        <v>0.0</v>
      </c>
      <c r="L918" s="280">
        <v>524.0</v>
      </c>
      <c r="M918" s="205"/>
    </row>
    <row r="919" ht="15.75" customHeight="1">
      <c r="A919" s="205" t="s">
        <v>389</v>
      </c>
      <c r="B919" s="205" t="s">
        <v>5391</v>
      </c>
      <c r="C919" s="205" t="s">
        <v>5801</v>
      </c>
      <c r="D919" s="205" t="s">
        <v>90</v>
      </c>
      <c r="E919" s="280">
        <v>12.0</v>
      </c>
      <c r="F919" s="280">
        <v>0.0</v>
      </c>
      <c r="G919" s="280">
        <v>0.0</v>
      </c>
      <c r="H919" s="280">
        <v>6.0</v>
      </c>
      <c r="I919" s="280">
        <v>1.0</v>
      </c>
      <c r="J919" s="280">
        <v>0.0</v>
      </c>
      <c r="K919" s="280">
        <v>0.0</v>
      </c>
      <c r="L919" s="280">
        <v>725.0</v>
      </c>
      <c r="M919" s="205"/>
    </row>
    <row r="920" ht="15.75" customHeight="1">
      <c r="A920" s="205" t="s">
        <v>389</v>
      </c>
      <c r="B920" s="205" t="s">
        <v>5392</v>
      </c>
      <c r="C920" s="205" t="s">
        <v>5816</v>
      </c>
      <c r="D920" s="205" t="s">
        <v>5823</v>
      </c>
      <c r="E920" s="280">
        <v>28.0</v>
      </c>
      <c r="F920" s="280">
        <v>2.0</v>
      </c>
      <c r="G920" s="280">
        <v>1.0</v>
      </c>
      <c r="H920" s="280">
        <v>6.0</v>
      </c>
      <c r="I920" s="280">
        <v>1.0</v>
      </c>
      <c r="J920" s="280">
        <v>1.0</v>
      </c>
      <c r="K920" s="280">
        <v>0.0</v>
      </c>
      <c r="L920" s="280">
        <v>2013.0</v>
      </c>
      <c r="M920" s="205"/>
    </row>
    <row r="921" ht="15.75" customHeight="1">
      <c r="A921" s="205" t="s">
        <v>389</v>
      </c>
      <c r="B921" s="205" t="s">
        <v>5389</v>
      </c>
      <c r="C921" s="205" t="s">
        <v>5861</v>
      </c>
      <c r="D921" s="205" t="s">
        <v>90</v>
      </c>
      <c r="E921" s="280">
        <v>32.0</v>
      </c>
      <c r="F921" s="280">
        <v>0.0</v>
      </c>
      <c r="G921" s="280">
        <v>1.0</v>
      </c>
      <c r="H921" s="280">
        <v>2.0</v>
      </c>
      <c r="I921" s="280">
        <v>1.0</v>
      </c>
      <c r="J921" s="280">
        <v>2.0</v>
      </c>
      <c r="K921" s="280">
        <v>0.0</v>
      </c>
      <c r="L921" s="280">
        <v>2698.0</v>
      </c>
      <c r="M921" s="205"/>
    </row>
    <row r="922" ht="15.75" customHeight="1">
      <c r="A922" s="205" t="s">
        <v>389</v>
      </c>
      <c r="B922" s="205" t="s">
        <v>5390</v>
      </c>
      <c r="C922" s="205" t="s">
        <v>5801</v>
      </c>
      <c r="D922" s="205" t="s">
        <v>90</v>
      </c>
      <c r="E922" s="280">
        <v>0.0</v>
      </c>
      <c r="F922" s="280">
        <v>0.0</v>
      </c>
      <c r="G922" s="280">
        <v>0.0</v>
      </c>
      <c r="H922" s="280">
        <v>0.0</v>
      </c>
      <c r="I922" s="280">
        <v>0.0</v>
      </c>
      <c r="J922" s="280">
        <v>0.0</v>
      </c>
      <c r="K922" s="280">
        <v>0.0</v>
      </c>
      <c r="L922" s="280">
        <v>0.0</v>
      </c>
      <c r="M922" s="205"/>
    </row>
    <row r="923" ht="15.75" customHeight="1">
      <c r="A923" s="205" t="s">
        <v>774</v>
      </c>
      <c r="B923" s="205" t="s">
        <v>5383</v>
      </c>
      <c r="C923" s="205" t="s">
        <v>5801</v>
      </c>
      <c r="D923" s="205" t="s">
        <v>162</v>
      </c>
      <c r="E923" s="280">
        <v>4.0</v>
      </c>
      <c r="F923" s="280">
        <v>0.0</v>
      </c>
      <c r="G923" s="280">
        <v>1.0</v>
      </c>
      <c r="H923" s="280">
        <v>0.0</v>
      </c>
      <c r="I923" s="280">
        <v>2.0</v>
      </c>
      <c r="J923" s="280">
        <v>0.0</v>
      </c>
      <c r="K923" s="280">
        <v>0.0</v>
      </c>
      <c r="L923" s="280">
        <v>327.0</v>
      </c>
      <c r="M923" s="205"/>
    </row>
    <row r="924" ht="15.75" customHeight="1">
      <c r="A924" s="205" t="s">
        <v>774</v>
      </c>
      <c r="B924" s="205" t="s">
        <v>5384</v>
      </c>
      <c r="C924" s="205" t="s">
        <v>5801</v>
      </c>
      <c r="D924" s="205" t="s">
        <v>162</v>
      </c>
      <c r="E924" s="280">
        <v>22.0</v>
      </c>
      <c r="F924" s="280">
        <v>2.0</v>
      </c>
      <c r="G924" s="280">
        <v>1.0</v>
      </c>
      <c r="H924" s="280">
        <v>12.0</v>
      </c>
      <c r="I924" s="280">
        <v>7.0</v>
      </c>
      <c r="J924" s="280">
        <v>2.0</v>
      </c>
      <c r="K924" s="280">
        <v>0.0</v>
      </c>
      <c r="L924" s="280">
        <v>899.0</v>
      </c>
      <c r="M924" s="205"/>
    </row>
    <row r="925" ht="15.75" customHeight="1">
      <c r="A925" s="205" t="s">
        <v>774</v>
      </c>
      <c r="B925" s="205" t="s">
        <v>5385</v>
      </c>
      <c r="C925" s="205" t="s">
        <v>5801</v>
      </c>
      <c r="D925" s="205" t="s">
        <v>162</v>
      </c>
      <c r="E925" s="280">
        <v>21.0</v>
      </c>
      <c r="F925" s="280">
        <v>2.0</v>
      </c>
      <c r="G925" s="280">
        <v>0.0</v>
      </c>
      <c r="H925" s="280">
        <v>10.0</v>
      </c>
      <c r="I925" s="280">
        <v>6.0</v>
      </c>
      <c r="J925" s="280">
        <v>3.0</v>
      </c>
      <c r="K925" s="280">
        <v>0.0</v>
      </c>
      <c r="L925" s="280">
        <v>1106.0</v>
      </c>
      <c r="M925" s="205"/>
    </row>
    <row r="926" ht="15.75" customHeight="1">
      <c r="A926" s="205" t="s">
        <v>774</v>
      </c>
      <c r="B926" s="205" t="s">
        <v>5386</v>
      </c>
      <c r="C926" s="205" t="s">
        <v>5801</v>
      </c>
      <c r="D926" s="205" t="s">
        <v>249</v>
      </c>
      <c r="E926" s="280">
        <v>28.0</v>
      </c>
      <c r="F926" s="280">
        <v>1.0</v>
      </c>
      <c r="G926" s="280">
        <v>0.0</v>
      </c>
      <c r="H926" s="280">
        <v>7.0</v>
      </c>
      <c r="I926" s="280">
        <v>9.0</v>
      </c>
      <c r="J926" s="280">
        <v>2.0</v>
      </c>
      <c r="K926" s="280">
        <v>0.0</v>
      </c>
      <c r="L926" s="280">
        <v>1821.0</v>
      </c>
      <c r="M926" s="205"/>
    </row>
    <row r="927" ht="15.75" customHeight="1">
      <c r="A927" s="205" t="s">
        <v>774</v>
      </c>
      <c r="B927" s="205" t="s">
        <v>5387</v>
      </c>
      <c r="C927" s="205" t="s">
        <v>5801</v>
      </c>
      <c r="D927" s="205" t="s">
        <v>249</v>
      </c>
      <c r="E927" s="280">
        <v>31.0</v>
      </c>
      <c r="F927" s="280">
        <v>4.0</v>
      </c>
      <c r="G927" s="280">
        <v>2.0</v>
      </c>
      <c r="H927" s="280">
        <v>2.0</v>
      </c>
      <c r="I927" s="280">
        <v>14.0</v>
      </c>
      <c r="J927" s="280">
        <v>6.0</v>
      </c>
      <c r="K927" s="280">
        <v>0.0</v>
      </c>
      <c r="L927" s="280">
        <v>2433.0</v>
      </c>
      <c r="M927" s="205"/>
    </row>
    <row r="928" ht="15.75" customHeight="1">
      <c r="A928" s="205" t="s">
        <v>774</v>
      </c>
      <c r="B928" s="205" t="s">
        <v>5388</v>
      </c>
      <c r="C928" s="205" t="s">
        <v>5801</v>
      </c>
      <c r="D928" s="205" t="s">
        <v>249</v>
      </c>
      <c r="E928" s="280">
        <v>20.0</v>
      </c>
      <c r="F928" s="280">
        <v>0.0</v>
      </c>
      <c r="G928" s="280">
        <v>1.0</v>
      </c>
      <c r="H928" s="280">
        <v>6.0</v>
      </c>
      <c r="I928" s="280">
        <v>5.0</v>
      </c>
      <c r="J928" s="280">
        <v>4.0</v>
      </c>
      <c r="K928" s="280">
        <v>0.0</v>
      </c>
      <c r="L928" s="280">
        <v>1339.0</v>
      </c>
      <c r="M928" s="205"/>
    </row>
    <row r="929" ht="15.75" customHeight="1">
      <c r="A929" s="205" t="s">
        <v>774</v>
      </c>
      <c r="B929" s="205" t="s">
        <v>5391</v>
      </c>
      <c r="C929" s="205" t="s">
        <v>5801</v>
      </c>
      <c r="D929" s="205" t="s">
        <v>249</v>
      </c>
      <c r="E929" s="280">
        <v>11.0</v>
      </c>
      <c r="F929" s="280">
        <v>0.0</v>
      </c>
      <c r="G929" s="280">
        <v>1.0</v>
      </c>
      <c r="H929" s="280">
        <v>2.0</v>
      </c>
      <c r="I929" s="280">
        <v>1.0</v>
      </c>
      <c r="J929" s="280">
        <v>1.0</v>
      </c>
      <c r="K929" s="280">
        <v>0.0</v>
      </c>
      <c r="L929" s="280">
        <v>827.0</v>
      </c>
      <c r="M929" s="205"/>
    </row>
    <row r="930" ht="15.75" customHeight="1">
      <c r="A930" s="205" t="s">
        <v>774</v>
      </c>
      <c r="B930" s="205" t="s">
        <v>5392</v>
      </c>
      <c r="C930" s="205" t="s">
        <v>5924</v>
      </c>
      <c r="D930" s="205" t="s">
        <v>249</v>
      </c>
      <c r="E930" s="280">
        <v>28.0</v>
      </c>
      <c r="F930" s="280">
        <v>2.0</v>
      </c>
      <c r="G930" s="280">
        <v>4.0</v>
      </c>
      <c r="H930" s="280">
        <v>3.0</v>
      </c>
      <c r="I930" s="280">
        <v>3.0</v>
      </c>
      <c r="J930" s="280">
        <v>6.0</v>
      </c>
      <c r="K930" s="280">
        <v>0.0</v>
      </c>
      <c r="L930" s="280">
        <v>2152.0</v>
      </c>
      <c r="M930" s="205"/>
    </row>
    <row r="931" ht="15.75" customHeight="1">
      <c r="A931" s="205" t="s">
        <v>774</v>
      </c>
      <c r="B931" s="205" t="s">
        <v>5389</v>
      </c>
      <c r="C931" s="205" t="s">
        <v>5881</v>
      </c>
      <c r="D931" s="205" t="s">
        <v>6026</v>
      </c>
      <c r="E931" s="280">
        <v>34.0</v>
      </c>
      <c r="F931" s="280">
        <v>3.0</v>
      </c>
      <c r="G931" s="280">
        <v>1.0</v>
      </c>
      <c r="H931" s="280">
        <v>0.0</v>
      </c>
      <c r="I931" s="280">
        <v>1.0</v>
      </c>
      <c r="J931" s="280">
        <v>5.0</v>
      </c>
      <c r="K931" s="280">
        <v>0.0</v>
      </c>
      <c r="L931" s="280">
        <v>3051.0</v>
      </c>
      <c r="M931" s="205"/>
    </row>
    <row r="932" ht="15.75" customHeight="1">
      <c r="A932" s="205" t="s">
        <v>774</v>
      </c>
      <c r="B932" s="205" t="s">
        <v>5390</v>
      </c>
      <c r="C932" s="205" t="s">
        <v>5881</v>
      </c>
      <c r="D932" s="205" t="s">
        <v>6026</v>
      </c>
      <c r="E932" s="280">
        <v>20.0</v>
      </c>
      <c r="F932" s="280">
        <v>1.0</v>
      </c>
      <c r="G932" s="280">
        <v>1.0</v>
      </c>
      <c r="H932" s="280">
        <v>1.0</v>
      </c>
      <c r="I932" s="280">
        <v>0.0</v>
      </c>
      <c r="J932" s="280">
        <v>4.0</v>
      </c>
      <c r="K932" s="280">
        <v>0.0</v>
      </c>
      <c r="L932" s="280">
        <v>1717.0</v>
      </c>
      <c r="M932" s="205"/>
    </row>
    <row r="933" ht="15.75" customHeight="1">
      <c r="A933" s="205" t="s">
        <v>699</v>
      </c>
      <c r="B933" s="205" t="s">
        <v>5383</v>
      </c>
      <c r="C933" s="205" t="s">
        <v>5801</v>
      </c>
      <c r="D933" s="205" t="s">
        <v>244</v>
      </c>
      <c r="E933" s="280">
        <v>5.0</v>
      </c>
      <c r="F933" s="280">
        <v>0.0</v>
      </c>
      <c r="G933" s="280">
        <v>0.0</v>
      </c>
      <c r="H933" s="280">
        <v>3.0</v>
      </c>
      <c r="I933" s="280">
        <v>1.0</v>
      </c>
      <c r="J933" s="280">
        <v>0.0</v>
      </c>
      <c r="K933" s="280">
        <v>0.0</v>
      </c>
      <c r="L933" s="280">
        <v>205.0</v>
      </c>
      <c r="M933" s="205"/>
    </row>
    <row r="934" ht="15.75" customHeight="1">
      <c r="A934" s="205" t="s">
        <v>699</v>
      </c>
      <c r="B934" s="205" t="s">
        <v>5384</v>
      </c>
      <c r="C934" s="205" t="s">
        <v>5801</v>
      </c>
      <c r="D934" s="205" t="s">
        <v>244</v>
      </c>
      <c r="E934" s="280">
        <v>33.0</v>
      </c>
      <c r="F934" s="280">
        <v>0.0</v>
      </c>
      <c r="G934" s="280">
        <v>0.0</v>
      </c>
      <c r="H934" s="280">
        <v>6.0</v>
      </c>
      <c r="I934" s="280">
        <v>3.0</v>
      </c>
      <c r="J934" s="280">
        <v>6.0</v>
      </c>
      <c r="K934" s="280">
        <v>0.0</v>
      </c>
      <c r="L934" s="280">
        <v>2441.0</v>
      </c>
      <c r="M934" s="205"/>
    </row>
    <row r="935" ht="15.75" customHeight="1">
      <c r="A935" s="205" t="s">
        <v>699</v>
      </c>
      <c r="B935" s="205" t="s">
        <v>5385</v>
      </c>
      <c r="C935" s="205" t="s">
        <v>5801</v>
      </c>
      <c r="D935" s="205" t="s">
        <v>244</v>
      </c>
      <c r="E935" s="280">
        <v>24.0</v>
      </c>
      <c r="F935" s="280">
        <v>0.0</v>
      </c>
      <c r="G935" s="280">
        <v>1.0</v>
      </c>
      <c r="H935" s="280">
        <v>5.0</v>
      </c>
      <c r="I935" s="280">
        <v>8.0</v>
      </c>
      <c r="J935" s="280">
        <v>7.0</v>
      </c>
      <c r="K935" s="280">
        <v>1.0</v>
      </c>
      <c r="L935" s="280">
        <v>1533.0</v>
      </c>
      <c r="M935" s="205"/>
    </row>
    <row r="936" ht="15.75" customHeight="1">
      <c r="A936" s="205" t="s">
        <v>699</v>
      </c>
      <c r="B936" s="205" t="s">
        <v>5386</v>
      </c>
      <c r="C936" s="205" t="s">
        <v>5800</v>
      </c>
      <c r="D936" s="205" t="s">
        <v>5824</v>
      </c>
      <c r="E936" s="280">
        <v>18.0</v>
      </c>
      <c r="F936" s="280">
        <v>0.0</v>
      </c>
      <c r="G936" s="280">
        <v>0.0</v>
      </c>
      <c r="H936" s="280">
        <v>10.0</v>
      </c>
      <c r="I936" s="280">
        <v>4.0</v>
      </c>
      <c r="J936" s="280">
        <v>3.0</v>
      </c>
      <c r="K936" s="280">
        <v>1.0</v>
      </c>
      <c r="L936" s="280">
        <v>764.0</v>
      </c>
      <c r="M936" s="205"/>
    </row>
    <row r="937" ht="15.75" customHeight="1">
      <c r="A937" s="205" t="s">
        <v>699</v>
      </c>
      <c r="B937" s="205" t="s">
        <v>5387</v>
      </c>
      <c r="C937" s="205" t="s">
        <v>5801</v>
      </c>
      <c r="D937" s="205" t="s">
        <v>244</v>
      </c>
      <c r="E937" s="280">
        <v>25.0</v>
      </c>
      <c r="F937" s="280">
        <v>0.0</v>
      </c>
      <c r="G937" s="280">
        <v>0.0</v>
      </c>
      <c r="H937" s="280">
        <v>10.0</v>
      </c>
      <c r="I937" s="280">
        <v>6.0</v>
      </c>
      <c r="J937" s="280">
        <v>8.0</v>
      </c>
      <c r="K937" s="280">
        <v>0.0</v>
      </c>
      <c r="L937" s="280">
        <v>1510.0</v>
      </c>
      <c r="M937" s="205"/>
    </row>
    <row r="938" ht="15.75" customHeight="1">
      <c r="A938" s="205" t="s">
        <v>699</v>
      </c>
      <c r="B938" s="205" t="s">
        <v>5388</v>
      </c>
      <c r="C938" s="205" t="s">
        <v>5800</v>
      </c>
      <c r="D938" s="205" t="s">
        <v>1142</v>
      </c>
      <c r="E938" s="280">
        <v>10.0</v>
      </c>
      <c r="F938" s="280">
        <v>1.0</v>
      </c>
      <c r="G938" s="280">
        <v>0.0</v>
      </c>
      <c r="H938" s="280">
        <v>8.0</v>
      </c>
      <c r="I938" s="280">
        <v>1.0</v>
      </c>
      <c r="J938" s="280">
        <v>3.0</v>
      </c>
      <c r="K938" s="280">
        <v>0.0</v>
      </c>
      <c r="L938" s="280">
        <v>254.0</v>
      </c>
      <c r="M938" s="205"/>
    </row>
    <row r="939" ht="15.75" customHeight="1">
      <c r="A939" s="205" t="s">
        <v>699</v>
      </c>
      <c r="B939" s="205" t="s">
        <v>5391</v>
      </c>
      <c r="C939" s="205" t="s">
        <v>5801</v>
      </c>
      <c r="D939" s="205" t="s">
        <v>1142</v>
      </c>
      <c r="E939" s="280">
        <v>19.0</v>
      </c>
      <c r="F939" s="280">
        <v>0.0</v>
      </c>
      <c r="G939" s="280">
        <v>1.0</v>
      </c>
      <c r="H939" s="280">
        <v>2.0</v>
      </c>
      <c r="I939" s="280">
        <v>1.0</v>
      </c>
      <c r="J939" s="280">
        <v>2.0</v>
      </c>
      <c r="K939" s="280">
        <v>0.0</v>
      </c>
      <c r="L939" s="280">
        <v>1514.0</v>
      </c>
      <c r="M939" s="205"/>
    </row>
    <row r="940" ht="15.75" customHeight="1">
      <c r="A940" s="205" t="s">
        <v>699</v>
      </c>
      <c r="B940" s="205" t="s">
        <v>5392</v>
      </c>
      <c r="C940" s="205" t="s">
        <v>5816</v>
      </c>
      <c r="D940" s="205" t="s">
        <v>5894</v>
      </c>
      <c r="E940" s="280">
        <v>15.0</v>
      </c>
      <c r="F940" s="280">
        <v>0.0</v>
      </c>
      <c r="G940" s="280">
        <v>0.0</v>
      </c>
      <c r="H940" s="280">
        <v>0.0</v>
      </c>
      <c r="I940" s="280">
        <v>2.0</v>
      </c>
      <c r="J940" s="280">
        <v>1.0</v>
      </c>
      <c r="K940" s="280">
        <v>0.0</v>
      </c>
      <c r="L940" s="280">
        <v>1298.0</v>
      </c>
      <c r="M940" s="205"/>
    </row>
    <row r="941" ht="15.75" customHeight="1">
      <c r="A941" s="205" t="s">
        <v>152</v>
      </c>
      <c r="B941" s="205" t="s">
        <v>5383</v>
      </c>
      <c r="C941" s="205" t="s">
        <v>5801</v>
      </c>
      <c r="D941" s="205" t="s">
        <v>110</v>
      </c>
      <c r="E941" s="280">
        <v>6.0</v>
      </c>
      <c r="F941" s="280">
        <v>0.0</v>
      </c>
      <c r="G941" s="205"/>
      <c r="H941" s="280">
        <v>0.0</v>
      </c>
      <c r="I941" s="280">
        <v>0.0</v>
      </c>
      <c r="J941" s="280">
        <v>0.0</v>
      </c>
      <c r="K941" s="280">
        <v>0.0</v>
      </c>
      <c r="L941" s="280">
        <v>540.0</v>
      </c>
      <c r="M941" s="205"/>
    </row>
    <row r="942" ht="15.75" customHeight="1">
      <c r="A942" s="205" t="s">
        <v>152</v>
      </c>
      <c r="B942" s="205" t="s">
        <v>5384</v>
      </c>
      <c r="C942" s="205" t="s">
        <v>5801</v>
      </c>
      <c r="D942" s="205" t="s">
        <v>110</v>
      </c>
      <c r="E942" s="280">
        <v>29.0</v>
      </c>
      <c r="F942" s="280">
        <v>0.0</v>
      </c>
      <c r="G942" s="205"/>
      <c r="H942" s="280">
        <v>0.0</v>
      </c>
      <c r="I942" s="280">
        <v>0.0</v>
      </c>
      <c r="J942" s="280">
        <v>1.0</v>
      </c>
      <c r="K942" s="280">
        <v>1.0</v>
      </c>
      <c r="L942" s="280">
        <v>2610.0</v>
      </c>
      <c r="M942" s="205"/>
    </row>
    <row r="943" ht="15.75" customHeight="1">
      <c r="A943" s="205" t="s">
        <v>152</v>
      </c>
      <c r="B943" s="205" t="s">
        <v>5385</v>
      </c>
      <c r="C943" s="205" t="s">
        <v>5801</v>
      </c>
      <c r="D943" s="205" t="s">
        <v>110</v>
      </c>
      <c r="E943" s="280">
        <v>22.0</v>
      </c>
      <c r="F943" s="280">
        <v>0.0</v>
      </c>
      <c r="G943" s="205"/>
      <c r="H943" s="280">
        <v>0.0</v>
      </c>
      <c r="I943" s="280">
        <v>1.0</v>
      </c>
      <c r="J943" s="280">
        <v>0.0</v>
      </c>
      <c r="K943" s="280">
        <v>0.0</v>
      </c>
      <c r="L943" s="280">
        <v>1979.0</v>
      </c>
      <c r="M943" s="205"/>
    </row>
    <row r="944" ht="15.75" customHeight="1">
      <c r="A944" s="205" t="s">
        <v>152</v>
      </c>
      <c r="B944" s="205" t="s">
        <v>5386</v>
      </c>
      <c r="C944" s="205" t="s">
        <v>5801</v>
      </c>
      <c r="D944" s="205" t="s">
        <v>110</v>
      </c>
      <c r="E944" s="280">
        <v>32.0</v>
      </c>
      <c r="F944" s="280">
        <v>0.0</v>
      </c>
      <c r="G944" s="205"/>
      <c r="H944" s="280">
        <v>0.0</v>
      </c>
      <c r="I944" s="280">
        <v>0.0</v>
      </c>
      <c r="J944" s="280">
        <v>1.0</v>
      </c>
      <c r="K944" s="280">
        <v>0.0</v>
      </c>
      <c r="L944" s="280">
        <v>2880.0</v>
      </c>
      <c r="M944" s="205"/>
    </row>
    <row r="945" ht="15.75" customHeight="1">
      <c r="A945" s="205" t="s">
        <v>152</v>
      </c>
      <c r="B945" s="205" t="s">
        <v>5387</v>
      </c>
      <c r="C945" s="205" t="s">
        <v>5809</v>
      </c>
      <c r="D945" s="205" t="s">
        <v>5895</v>
      </c>
      <c r="E945" s="280">
        <v>38.0</v>
      </c>
      <c r="F945" s="280">
        <v>0.0</v>
      </c>
      <c r="G945" s="205"/>
      <c r="H945" s="280">
        <v>0.0</v>
      </c>
      <c r="I945" s="280">
        <v>0.0</v>
      </c>
      <c r="J945" s="280">
        <v>1.0</v>
      </c>
      <c r="K945" s="280">
        <v>0.0</v>
      </c>
      <c r="L945" s="280">
        <v>3420.0</v>
      </c>
      <c r="M945" s="205"/>
    </row>
    <row r="946" ht="15.75" customHeight="1">
      <c r="A946" s="205" t="s">
        <v>152</v>
      </c>
      <c r="B946" s="205" t="s">
        <v>5388</v>
      </c>
      <c r="C946" s="205" t="s">
        <v>5809</v>
      </c>
      <c r="D946" s="205" t="s">
        <v>5895</v>
      </c>
      <c r="E946" s="280">
        <v>28.0</v>
      </c>
      <c r="F946" s="280">
        <v>0.0</v>
      </c>
      <c r="G946" s="205"/>
      <c r="H946" s="280">
        <v>0.0</v>
      </c>
      <c r="I946" s="280">
        <v>0.0</v>
      </c>
      <c r="J946" s="280">
        <v>0.0</v>
      </c>
      <c r="K946" s="280">
        <v>0.0</v>
      </c>
      <c r="L946" s="280">
        <v>2520.0</v>
      </c>
      <c r="M946" s="205"/>
    </row>
    <row r="947" ht="15.75" customHeight="1">
      <c r="A947" s="205" t="s">
        <v>152</v>
      </c>
      <c r="B947" s="205" t="s">
        <v>5391</v>
      </c>
      <c r="C947" s="205" t="s">
        <v>5809</v>
      </c>
      <c r="D947" s="205" t="s">
        <v>5895</v>
      </c>
      <c r="E947" s="280">
        <v>38.0</v>
      </c>
      <c r="F947" s="280">
        <v>0.0</v>
      </c>
      <c r="G947" s="205"/>
      <c r="H947" s="280">
        <v>0.0</v>
      </c>
      <c r="I947" s="280">
        <v>0.0</v>
      </c>
      <c r="J947" s="280">
        <v>1.0</v>
      </c>
      <c r="K947" s="280">
        <v>0.0</v>
      </c>
      <c r="L947" s="280">
        <v>3420.0</v>
      </c>
      <c r="M947" s="205"/>
    </row>
    <row r="948" ht="15.75" customHeight="1">
      <c r="A948" s="205" t="s">
        <v>152</v>
      </c>
      <c r="B948" s="205" t="s">
        <v>5392</v>
      </c>
      <c r="C948" s="205" t="s">
        <v>5809</v>
      </c>
      <c r="D948" s="205" t="s">
        <v>5895</v>
      </c>
      <c r="E948" s="280">
        <v>34.0</v>
      </c>
      <c r="F948" s="280">
        <v>0.0</v>
      </c>
      <c r="G948" s="205"/>
      <c r="H948" s="280">
        <v>0.0</v>
      </c>
      <c r="I948" s="280">
        <v>0.0</v>
      </c>
      <c r="J948" s="280">
        <v>0.0</v>
      </c>
      <c r="K948" s="280">
        <v>1.0</v>
      </c>
      <c r="L948" s="280">
        <v>3033.0</v>
      </c>
      <c r="M948" s="205"/>
    </row>
    <row r="949" ht="15.75" customHeight="1">
      <c r="A949" s="205" t="s">
        <v>152</v>
      </c>
      <c r="B949" s="205" t="s">
        <v>5389</v>
      </c>
      <c r="C949" s="205" t="s">
        <v>5809</v>
      </c>
      <c r="D949" s="205" t="s">
        <v>5895</v>
      </c>
      <c r="E949" s="280">
        <v>7.0</v>
      </c>
      <c r="F949" s="280">
        <v>0.0</v>
      </c>
      <c r="G949" s="205"/>
      <c r="H949" s="280">
        <v>1.0</v>
      </c>
      <c r="I949" s="280">
        <v>0.0</v>
      </c>
      <c r="J949" s="280">
        <v>0.0</v>
      </c>
      <c r="K949" s="280">
        <v>0.0</v>
      </c>
      <c r="L949" s="280">
        <v>565.0</v>
      </c>
      <c r="M949" s="205"/>
    </row>
    <row r="950" ht="15.75" customHeight="1">
      <c r="A950" s="205" t="s">
        <v>152</v>
      </c>
      <c r="B950" s="205" t="s">
        <v>5390</v>
      </c>
      <c r="C950" s="205" t="s">
        <v>5809</v>
      </c>
      <c r="D950" s="205" t="s">
        <v>5895</v>
      </c>
      <c r="E950" s="280">
        <v>4.0</v>
      </c>
      <c r="F950" s="280">
        <v>0.0</v>
      </c>
      <c r="G950" s="205"/>
      <c r="H950" s="280">
        <v>1.0</v>
      </c>
      <c r="I950" s="280">
        <v>0.0</v>
      </c>
      <c r="J950" s="280">
        <v>0.0</v>
      </c>
      <c r="K950" s="280">
        <v>0.0</v>
      </c>
      <c r="L950" s="280">
        <v>289.0</v>
      </c>
      <c r="M950" s="205"/>
    </row>
    <row r="951" ht="15.75" customHeight="1">
      <c r="A951" s="205" t="s">
        <v>367</v>
      </c>
      <c r="B951" s="205" t="s">
        <v>5383</v>
      </c>
      <c r="C951" s="205" t="s">
        <v>5801</v>
      </c>
      <c r="D951" s="205" t="s">
        <v>256</v>
      </c>
      <c r="E951" s="280">
        <v>6.0</v>
      </c>
      <c r="F951" s="280">
        <v>1.0</v>
      </c>
      <c r="G951" s="280">
        <v>1.0</v>
      </c>
      <c r="H951" s="280">
        <v>0.0</v>
      </c>
      <c r="I951" s="280">
        <v>5.0</v>
      </c>
      <c r="J951" s="280">
        <v>2.0</v>
      </c>
      <c r="K951" s="280">
        <v>0.0</v>
      </c>
      <c r="L951" s="280">
        <v>426.0</v>
      </c>
      <c r="M951" s="205"/>
    </row>
    <row r="952" ht="15.75" customHeight="1">
      <c r="A952" s="205" t="s">
        <v>367</v>
      </c>
      <c r="B952" s="205" t="s">
        <v>5384</v>
      </c>
      <c r="C952" s="205" t="s">
        <v>5800</v>
      </c>
      <c r="D952" s="205" t="s">
        <v>256</v>
      </c>
      <c r="E952" s="280">
        <v>18.0</v>
      </c>
      <c r="F952" s="280">
        <v>4.0</v>
      </c>
      <c r="G952" s="280">
        <v>1.0</v>
      </c>
      <c r="H952" s="280">
        <v>13.0</v>
      </c>
      <c r="I952" s="280">
        <v>5.0</v>
      </c>
      <c r="J952" s="280">
        <v>1.0</v>
      </c>
      <c r="K952" s="280">
        <v>0.0</v>
      </c>
      <c r="L952" s="280">
        <v>588.0</v>
      </c>
      <c r="M952" s="205"/>
    </row>
    <row r="953" ht="15.75" customHeight="1">
      <c r="A953" s="205" t="s">
        <v>367</v>
      </c>
      <c r="B953" s="205" t="s">
        <v>5385</v>
      </c>
      <c r="C953" s="205" t="s">
        <v>5801</v>
      </c>
      <c r="D953" s="205" t="s">
        <v>5966</v>
      </c>
      <c r="E953" s="280">
        <v>18.0</v>
      </c>
      <c r="F953" s="280">
        <v>2.0</v>
      </c>
      <c r="G953" s="280">
        <v>0.0</v>
      </c>
      <c r="H953" s="280">
        <v>14.0</v>
      </c>
      <c r="I953" s="280">
        <v>5.0</v>
      </c>
      <c r="J953" s="280">
        <v>1.0</v>
      </c>
      <c r="K953" s="280">
        <v>0.0</v>
      </c>
      <c r="L953" s="280">
        <v>620.0</v>
      </c>
      <c r="M953" s="205"/>
    </row>
    <row r="954" ht="15.75" customHeight="1">
      <c r="A954" s="205" t="s">
        <v>367</v>
      </c>
      <c r="B954" s="205" t="s">
        <v>5386</v>
      </c>
      <c r="C954" s="205" t="s">
        <v>5801</v>
      </c>
      <c r="D954" s="205" t="s">
        <v>110</v>
      </c>
      <c r="E954" s="280">
        <v>8.0</v>
      </c>
      <c r="F954" s="280">
        <v>1.0</v>
      </c>
      <c r="G954" s="280">
        <v>0.0</v>
      </c>
      <c r="H954" s="280">
        <v>6.0</v>
      </c>
      <c r="I954" s="280">
        <v>2.0</v>
      </c>
      <c r="J954" s="280">
        <v>1.0</v>
      </c>
      <c r="K954" s="280">
        <v>0.0</v>
      </c>
      <c r="L954" s="280">
        <v>144.0</v>
      </c>
      <c r="M954" s="205"/>
    </row>
    <row r="955" ht="15.75" customHeight="1">
      <c r="A955" s="205" t="s">
        <v>367</v>
      </c>
      <c r="B955" s="205" t="s">
        <v>5387</v>
      </c>
      <c r="C955" s="205" t="s">
        <v>5801</v>
      </c>
      <c r="D955" s="205" t="s">
        <v>110</v>
      </c>
      <c r="E955" s="280">
        <v>5.0</v>
      </c>
      <c r="F955" s="280">
        <v>0.0</v>
      </c>
      <c r="G955" s="280">
        <v>0.0</v>
      </c>
      <c r="H955" s="280">
        <v>5.0</v>
      </c>
      <c r="I955" s="280">
        <v>0.0</v>
      </c>
      <c r="J955" s="280">
        <v>0.0</v>
      </c>
      <c r="K955" s="280">
        <v>0.0</v>
      </c>
      <c r="L955" s="280">
        <v>25.0</v>
      </c>
      <c r="M955" s="205"/>
    </row>
    <row r="956" ht="15.75" customHeight="1">
      <c r="A956" s="205" t="s">
        <v>367</v>
      </c>
      <c r="B956" s="205" t="s">
        <v>5388</v>
      </c>
      <c r="C956" s="205" t="s">
        <v>5801</v>
      </c>
      <c r="D956" s="205" t="s">
        <v>110</v>
      </c>
      <c r="E956" s="280">
        <v>2.0</v>
      </c>
      <c r="F956" s="280">
        <v>0.0</v>
      </c>
      <c r="G956" s="280">
        <v>0.0</v>
      </c>
      <c r="H956" s="280">
        <v>2.0</v>
      </c>
      <c r="I956" s="280">
        <v>0.0</v>
      </c>
      <c r="J956" s="280">
        <v>0.0</v>
      </c>
      <c r="K956" s="280">
        <v>0.0</v>
      </c>
      <c r="L956" s="280">
        <v>26.0</v>
      </c>
      <c r="M956" s="205"/>
    </row>
    <row r="957" ht="15.75" customHeight="1">
      <c r="A957" s="205" t="s">
        <v>637</v>
      </c>
      <c r="B957" s="205" t="s">
        <v>5383</v>
      </c>
      <c r="C957" s="205" t="s">
        <v>5801</v>
      </c>
      <c r="D957" s="205" t="s">
        <v>151</v>
      </c>
      <c r="E957" s="280">
        <v>4.0</v>
      </c>
      <c r="F957" s="280">
        <v>0.0</v>
      </c>
      <c r="G957" s="280">
        <v>0.0</v>
      </c>
      <c r="H957" s="280">
        <v>1.0</v>
      </c>
      <c r="I957" s="280">
        <v>2.0</v>
      </c>
      <c r="J957" s="280">
        <v>1.0</v>
      </c>
      <c r="K957" s="280">
        <v>0.0</v>
      </c>
      <c r="L957" s="280">
        <v>267.0</v>
      </c>
      <c r="M957" s="205"/>
    </row>
    <row r="958" ht="15.75" customHeight="1">
      <c r="A958" s="205" t="s">
        <v>637</v>
      </c>
      <c r="B958" s="205" t="s">
        <v>5384</v>
      </c>
      <c r="C958" s="205" t="s">
        <v>5800</v>
      </c>
      <c r="D958" s="205" t="s">
        <v>259</v>
      </c>
      <c r="E958" s="280">
        <v>34.0</v>
      </c>
      <c r="F958" s="280">
        <v>0.0</v>
      </c>
      <c r="G958" s="282">
        <v>1.0</v>
      </c>
      <c r="H958" s="280">
        <v>4.0</v>
      </c>
      <c r="I958" s="280">
        <v>13.0</v>
      </c>
      <c r="J958" s="280">
        <v>11.0</v>
      </c>
      <c r="K958" s="280">
        <v>0.0</v>
      </c>
      <c r="L958" s="280">
        <v>2610.0</v>
      </c>
      <c r="M958" s="205"/>
    </row>
    <row r="959" ht="15.75" customHeight="1">
      <c r="A959" s="205" t="s">
        <v>637</v>
      </c>
      <c r="B959" s="205" t="s">
        <v>5385</v>
      </c>
      <c r="C959" s="205" t="s">
        <v>5800</v>
      </c>
      <c r="D959" s="205" t="s">
        <v>151</v>
      </c>
      <c r="E959" s="280">
        <v>24.0</v>
      </c>
      <c r="F959" s="280">
        <v>0.0</v>
      </c>
      <c r="G959" s="282">
        <v>1.0</v>
      </c>
      <c r="H959" s="280">
        <v>13.0</v>
      </c>
      <c r="I959" s="280">
        <v>11.0</v>
      </c>
      <c r="J959" s="280">
        <v>5.0</v>
      </c>
      <c r="K959" s="280">
        <v>0.0</v>
      </c>
      <c r="L959" s="280">
        <v>969.0</v>
      </c>
      <c r="M959" s="205"/>
    </row>
    <row r="960" ht="15.75" customHeight="1">
      <c r="A960" s="205" t="s">
        <v>637</v>
      </c>
      <c r="B960" s="205" t="s">
        <v>5386</v>
      </c>
      <c r="C960" s="205" t="s">
        <v>5801</v>
      </c>
      <c r="D960" s="205" t="s">
        <v>121</v>
      </c>
      <c r="E960" s="280">
        <v>28.0</v>
      </c>
      <c r="F960" s="280">
        <v>2.0</v>
      </c>
      <c r="G960" s="282">
        <v>3.0</v>
      </c>
      <c r="H960" s="280">
        <v>17.0</v>
      </c>
      <c r="I960" s="280">
        <v>10.0</v>
      </c>
      <c r="J960" s="280">
        <v>5.0</v>
      </c>
      <c r="K960" s="280">
        <v>0.0</v>
      </c>
      <c r="L960" s="280">
        <v>1013.0</v>
      </c>
      <c r="M960" s="205"/>
    </row>
    <row r="961" ht="15.75" customHeight="1">
      <c r="A961" s="205" t="s">
        <v>637</v>
      </c>
      <c r="B961" s="205" t="s">
        <v>5387</v>
      </c>
      <c r="C961" s="205" t="s">
        <v>5816</v>
      </c>
      <c r="D961" s="205" t="s">
        <v>5893</v>
      </c>
      <c r="E961" s="280">
        <v>29.0</v>
      </c>
      <c r="F961" s="280">
        <v>4.0</v>
      </c>
      <c r="G961" s="282">
        <v>4.0</v>
      </c>
      <c r="H961" s="280">
        <v>2.0</v>
      </c>
      <c r="I961" s="280">
        <v>7.0</v>
      </c>
      <c r="J961" s="280">
        <v>8.0</v>
      </c>
      <c r="K961" s="280">
        <v>0.0</v>
      </c>
      <c r="L961" s="280">
        <v>2306.0</v>
      </c>
      <c r="M961" s="205"/>
    </row>
    <row r="962" ht="15.75" customHeight="1">
      <c r="A962" s="205" t="s">
        <v>637</v>
      </c>
      <c r="B962" s="205" t="s">
        <v>5388</v>
      </c>
      <c r="C962" s="205" t="s">
        <v>5816</v>
      </c>
      <c r="D962" s="205" t="s">
        <v>5893</v>
      </c>
      <c r="E962" s="280">
        <v>28.0</v>
      </c>
      <c r="F962" s="280">
        <v>1.0</v>
      </c>
      <c r="G962" s="282">
        <v>2.0</v>
      </c>
      <c r="H962" s="280">
        <v>3.0</v>
      </c>
      <c r="I962" s="280">
        <v>15.0</v>
      </c>
      <c r="J962" s="280">
        <v>9.0</v>
      </c>
      <c r="K962" s="280">
        <v>1.0</v>
      </c>
      <c r="L962" s="280">
        <v>2009.0</v>
      </c>
      <c r="M962" s="205"/>
    </row>
    <row r="963" ht="15.75" customHeight="1">
      <c r="A963" s="205" t="s">
        <v>637</v>
      </c>
      <c r="B963" s="205" t="s">
        <v>5392</v>
      </c>
      <c r="C963" s="205" t="s">
        <v>5816</v>
      </c>
      <c r="D963" s="205" t="s">
        <v>5916</v>
      </c>
      <c r="E963" s="280">
        <v>0.0</v>
      </c>
      <c r="F963" s="280">
        <v>0.0</v>
      </c>
      <c r="G963" s="282">
        <v>0.0</v>
      </c>
      <c r="H963" s="280">
        <v>0.0</v>
      </c>
      <c r="I963" s="280">
        <v>0.0</v>
      </c>
      <c r="J963" s="280">
        <v>0.0</v>
      </c>
      <c r="K963" s="280">
        <v>0.0</v>
      </c>
      <c r="L963" s="280">
        <v>0.0</v>
      </c>
      <c r="M963" s="205"/>
    </row>
    <row r="964" ht="15.75" customHeight="1">
      <c r="A964" s="205" t="s">
        <v>637</v>
      </c>
      <c r="B964" s="205" t="s">
        <v>5389</v>
      </c>
      <c r="C964" s="205" t="s">
        <v>5816</v>
      </c>
      <c r="D964" s="205" t="s">
        <v>5916</v>
      </c>
      <c r="E964" s="280">
        <v>0.0</v>
      </c>
      <c r="F964" s="280">
        <v>0.0</v>
      </c>
      <c r="G964" s="282">
        <v>0.0</v>
      </c>
      <c r="H964" s="280">
        <v>0.0</v>
      </c>
      <c r="I964" s="280">
        <v>0.0</v>
      </c>
      <c r="J964" s="280">
        <v>0.0</v>
      </c>
      <c r="K964" s="280">
        <v>0.0</v>
      </c>
      <c r="L964" s="280">
        <v>0.0</v>
      </c>
      <c r="M964" s="205"/>
    </row>
    <row r="965" ht="15.75" customHeight="1">
      <c r="A965" s="205" t="s">
        <v>217</v>
      </c>
      <c r="B965" s="205" t="s">
        <v>5383</v>
      </c>
      <c r="C965" s="205" t="s">
        <v>5801</v>
      </c>
      <c r="D965" s="205" t="s">
        <v>98</v>
      </c>
      <c r="E965" s="280">
        <v>6.0</v>
      </c>
      <c r="F965" s="280">
        <v>0.0</v>
      </c>
      <c r="G965" s="282">
        <v>0.0</v>
      </c>
      <c r="H965" s="280">
        <v>0.0</v>
      </c>
      <c r="I965" s="280">
        <v>1.0</v>
      </c>
      <c r="J965" s="280">
        <v>1.0</v>
      </c>
      <c r="K965" s="280">
        <v>0.0</v>
      </c>
      <c r="L965" s="280">
        <v>508.0</v>
      </c>
      <c r="M965" s="205"/>
    </row>
    <row r="966" ht="15.75" customHeight="1">
      <c r="A966" s="205" t="s">
        <v>217</v>
      </c>
      <c r="B966" s="205" t="s">
        <v>5384</v>
      </c>
      <c r="C966" s="205" t="s">
        <v>5801</v>
      </c>
      <c r="D966" s="205" t="s">
        <v>98</v>
      </c>
      <c r="E966" s="280">
        <v>36.0</v>
      </c>
      <c r="F966" s="280">
        <v>4.0</v>
      </c>
      <c r="G966" s="282">
        <v>1.0</v>
      </c>
      <c r="H966" s="280">
        <v>2.0</v>
      </c>
      <c r="I966" s="280">
        <v>8.0</v>
      </c>
      <c r="J966" s="280">
        <v>9.0</v>
      </c>
      <c r="K966" s="280">
        <v>0.0</v>
      </c>
      <c r="L966" s="280">
        <v>2874.0</v>
      </c>
      <c r="M966" s="205"/>
    </row>
    <row r="967" ht="15.75" customHeight="1">
      <c r="A967" s="205" t="s">
        <v>217</v>
      </c>
      <c r="B967" s="205" t="s">
        <v>5385</v>
      </c>
      <c r="C967" s="205" t="s">
        <v>5801</v>
      </c>
      <c r="D967" s="205" t="s">
        <v>98</v>
      </c>
      <c r="E967" s="280">
        <v>35.0</v>
      </c>
      <c r="F967" s="280">
        <v>1.0</v>
      </c>
      <c r="G967" s="282">
        <v>2.0</v>
      </c>
      <c r="H967" s="280">
        <v>2.0</v>
      </c>
      <c r="I967" s="280">
        <v>10.0</v>
      </c>
      <c r="J967" s="280">
        <v>7.0</v>
      </c>
      <c r="K967" s="280">
        <v>0.0</v>
      </c>
      <c r="L967" s="280">
        <v>2864.0</v>
      </c>
      <c r="M967" s="205"/>
    </row>
    <row r="968" ht="15.75" customHeight="1">
      <c r="A968" s="205" t="s">
        <v>217</v>
      </c>
      <c r="B968" s="205" t="s">
        <v>5386</v>
      </c>
      <c r="C968" s="205" t="s">
        <v>5801</v>
      </c>
      <c r="D968" s="205" t="s">
        <v>98</v>
      </c>
      <c r="E968" s="280">
        <v>33.0</v>
      </c>
      <c r="F968" s="280">
        <v>0.0</v>
      </c>
      <c r="G968" s="280">
        <v>0.0</v>
      </c>
      <c r="H968" s="280">
        <v>0.0</v>
      </c>
      <c r="I968" s="280">
        <v>5.0</v>
      </c>
      <c r="J968" s="280">
        <v>14.0</v>
      </c>
      <c r="K968" s="280">
        <v>0.0</v>
      </c>
      <c r="L968" s="280">
        <v>2883.0</v>
      </c>
      <c r="M968" s="205"/>
    </row>
    <row r="969" ht="15.75" customHeight="1">
      <c r="A969" s="205" t="s">
        <v>217</v>
      </c>
      <c r="B969" s="205" t="s">
        <v>5387</v>
      </c>
      <c r="C969" s="205" t="s">
        <v>5801</v>
      </c>
      <c r="D969" s="205" t="s">
        <v>98</v>
      </c>
      <c r="E969" s="280">
        <v>33.0</v>
      </c>
      <c r="F969" s="280">
        <v>4.0</v>
      </c>
      <c r="G969" s="280">
        <v>2.0</v>
      </c>
      <c r="H969" s="280">
        <v>0.0</v>
      </c>
      <c r="I969" s="280">
        <v>3.0</v>
      </c>
      <c r="J969" s="280">
        <v>10.0</v>
      </c>
      <c r="K969" s="280">
        <v>0.0</v>
      </c>
      <c r="L969" s="280">
        <v>2854.0</v>
      </c>
      <c r="M969" s="205"/>
    </row>
    <row r="970" ht="15.75" customHeight="1">
      <c r="A970" s="205" t="s">
        <v>217</v>
      </c>
      <c r="B970" s="205" t="s">
        <v>5388</v>
      </c>
      <c r="C970" s="205" t="s">
        <v>5801</v>
      </c>
      <c r="D970" s="205" t="s">
        <v>98</v>
      </c>
      <c r="E970" s="280">
        <v>32.0</v>
      </c>
      <c r="F970" s="280">
        <v>1.0</v>
      </c>
      <c r="G970" s="280">
        <v>1.0</v>
      </c>
      <c r="H970" s="280">
        <v>1.0</v>
      </c>
      <c r="I970" s="280">
        <v>3.0</v>
      </c>
      <c r="J970" s="280">
        <v>14.0</v>
      </c>
      <c r="K970" s="280">
        <v>0.0</v>
      </c>
      <c r="L970" s="280">
        <v>2741.0</v>
      </c>
      <c r="M970" s="205"/>
    </row>
    <row r="971" ht="15.75" customHeight="1">
      <c r="A971" s="205" t="s">
        <v>217</v>
      </c>
      <c r="B971" s="205" t="s">
        <v>5391</v>
      </c>
      <c r="C971" s="205" t="s">
        <v>5801</v>
      </c>
      <c r="D971" s="205" t="s">
        <v>116</v>
      </c>
      <c r="E971" s="280">
        <v>30.0</v>
      </c>
      <c r="F971" s="280">
        <v>5.0</v>
      </c>
      <c r="G971" s="280">
        <v>1.0</v>
      </c>
      <c r="H971" s="280">
        <v>5.0</v>
      </c>
      <c r="I971" s="280">
        <v>8.0</v>
      </c>
      <c r="J971" s="280">
        <v>5.0</v>
      </c>
      <c r="K971" s="280">
        <v>0.0</v>
      </c>
      <c r="L971" s="280">
        <v>2251.0</v>
      </c>
      <c r="M971" s="205"/>
    </row>
    <row r="972" ht="15.75" customHeight="1">
      <c r="A972" s="205" t="s">
        <v>217</v>
      </c>
      <c r="B972" s="205" t="s">
        <v>5392</v>
      </c>
      <c r="C972" s="205" t="s">
        <v>5801</v>
      </c>
      <c r="D972" s="205" t="s">
        <v>116</v>
      </c>
      <c r="E972" s="280">
        <v>11.0</v>
      </c>
      <c r="F972" s="280">
        <v>1.0</v>
      </c>
      <c r="G972" s="280">
        <v>0.0</v>
      </c>
      <c r="H972" s="280">
        <v>3.0</v>
      </c>
      <c r="I972" s="280">
        <v>4.0</v>
      </c>
      <c r="J972" s="280">
        <v>4.0</v>
      </c>
      <c r="K972" s="280">
        <v>0.0</v>
      </c>
      <c r="L972" s="280">
        <v>685.0</v>
      </c>
      <c r="M972" s="205"/>
    </row>
    <row r="973" ht="15.75" customHeight="1">
      <c r="A973" s="205" t="s">
        <v>217</v>
      </c>
      <c r="B973" s="205" t="s">
        <v>5389</v>
      </c>
      <c r="C973" s="205" t="s">
        <v>5816</v>
      </c>
      <c r="D973" s="205" t="s">
        <v>5894</v>
      </c>
      <c r="E973" s="280">
        <v>13.0</v>
      </c>
      <c r="F973" s="280">
        <v>1.0</v>
      </c>
      <c r="G973" s="280">
        <v>0.0</v>
      </c>
      <c r="H973" s="280">
        <v>1.0</v>
      </c>
      <c r="I973" s="280">
        <v>3.0</v>
      </c>
      <c r="J973" s="280">
        <v>3.0</v>
      </c>
      <c r="K973" s="280">
        <v>0.0</v>
      </c>
      <c r="L973" s="280">
        <v>1022.0</v>
      </c>
      <c r="M973" s="205"/>
    </row>
    <row r="974" ht="15.75" customHeight="1">
      <c r="A974" s="205" t="s">
        <v>217</v>
      </c>
      <c r="B974" s="205" t="s">
        <v>5390</v>
      </c>
      <c r="C974" s="205" t="s">
        <v>5816</v>
      </c>
      <c r="D974" s="205" t="s">
        <v>5894</v>
      </c>
      <c r="E974" s="280">
        <v>12.0</v>
      </c>
      <c r="F974" s="280">
        <v>0.0</v>
      </c>
      <c r="G974" s="280">
        <v>0.0</v>
      </c>
      <c r="H974" s="280">
        <v>1.0</v>
      </c>
      <c r="I974" s="280">
        <v>2.0</v>
      </c>
      <c r="J974" s="280">
        <v>1.0</v>
      </c>
      <c r="K974" s="280">
        <v>0.0</v>
      </c>
      <c r="L974" s="280">
        <v>913.0</v>
      </c>
      <c r="M974" s="205"/>
    </row>
    <row r="975" ht="15.75" customHeight="1">
      <c r="A975" s="205" t="s">
        <v>831</v>
      </c>
      <c r="B975" s="205" t="s">
        <v>5383</v>
      </c>
      <c r="C975" s="205" t="s">
        <v>5801</v>
      </c>
      <c r="D975" s="205" t="s">
        <v>121</v>
      </c>
      <c r="E975" s="280">
        <v>5.0</v>
      </c>
      <c r="F975" s="280">
        <v>0.0</v>
      </c>
      <c r="G975" s="280">
        <v>0.0</v>
      </c>
      <c r="H975" s="280">
        <v>1.0</v>
      </c>
      <c r="I975" s="280">
        <v>4.0</v>
      </c>
      <c r="J975" s="280">
        <v>3.0</v>
      </c>
      <c r="K975" s="280">
        <v>0.0</v>
      </c>
      <c r="L975" s="280">
        <v>270.0</v>
      </c>
      <c r="M975" s="205"/>
    </row>
    <row r="976" ht="15.75" customHeight="1">
      <c r="A976" s="205" t="s">
        <v>831</v>
      </c>
      <c r="B976" s="205" t="s">
        <v>5384</v>
      </c>
      <c r="C976" s="205" t="s">
        <v>5801</v>
      </c>
      <c r="D976" s="205" t="s">
        <v>121</v>
      </c>
      <c r="E976" s="280">
        <v>33.0</v>
      </c>
      <c r="F976" s="280">
        <v>3.0</v>
      </c>
      <c r="G976" s="280">
        <v>3.0</v>
      </c>
      <c r="H976" s="280">
        <v>17.0</v>
      </c>
      <c r="I976" s="280">
        <v>9.0</v>
      </c>
      <c r="J976" s="280">
        <v>5.0</v>
      </c>
      <c r="K976" s="280">
        <v>0.0</v>
      </c>
      <c r="L976" s="280">
        <v>1583.0</v>
      </c>
      <c r="M976" s="205"/>
    </row>
    <row r="977" ht="15.75" customHeight="1">
      <c r="A977" s="205" t="s">
        <v>831</v>
      </c>
      <c r="B977" s="205" t="s">
        <v>5385</v>
      </c>
      <c r="C977" s="205" t="s">
        <v>5801</v>
      </c>
      <c r="D977" s="205" t="s">
        <v>121</v>
      </c>
      <c r="E977" s="280">
        <v>29.0</v>
      </c>
      <c r="F977" s="280">
        <v>2.0</v>
      </c>
      <c r="G977" s="280">
        <v>4.0</v>
      </c>
      <c r="H977" s="280">
        <v>7.0</v>
      </c>
      <c r="I977" s="280">
        <v>11.0</v>
      </c>
      <c r="J977" s="280">
        <v>8.0</v>
      </c>
      <c r="K977" s="280">
        <v>0.0</v>
      </c>
      <c r="L977" s="280">
        <v>1954.0</v>
      </c>
      <c r="M977" s="205"/>
    </row>
    <row r="978" ht="15.75" customHeight="1">
      <c r="A978" s="205" t="s">
        <v>831</v>
      </c>
      <c r="B978" s="205" t="s">
        <v>5386</v>
      </c>
      <c r="C978" s="205" t="s">
        <v>5801</v>
      </c>
      <c r="D978" s="205" t="s">
        <v>143</v>
      </c>
      <c r="E978" s="280">
        <v>21.0</v>
      </c>
      <c r="F978" s="280">
        <v>0.0</v>
      </c>
      <c r="G978" s="280">
        <v>2.0</v>
      </c>
      <c r="H978" s="280">
        <v>5.0</v>
      </c>
      <c r="I978" s="280">
        <v>5.0</v>
      </c>
      <c r="J978" s="280">
        <v>5.0</v>
      </c>
      <c r="K978" s="280">
        <v>0.0</v>
      </c>
      <c r="L978" s="280">
        <v>1320.0</v>
      </c>
      <c r="M978" s="205"/>
    </row>
    <row r="979" ht="15.75" customHeight="1">
      <c r="A979" s="205" t="s">
        <v>831</v>
      </c>
      <c r="B979" s="205" t="s">
        <v>5387</v>
      </c>
      <c r="C979" s="205" t="s">
        <v>5800</v>
      </c>
      <c r="D979" s="205" t="s">
        <v>143</v>
      </c>
      <c r="E979" s="280">
        <v>27.0</v>
      </c>
      <c r="F979" s="280">
        <v>3.0</v>
      </c>
      <c r="G979" s="280">
        <v>1.0</v>
      </c>
      <c r="H979" s="280">
        <v>7.0</v>
      </c>
      <c r="I979" s="280">
        <v>2.0</v>
      </c>
      <c r="J979" s="280">
        <v>2.0</v>
      </c>
      <c r="K979" s="280">
        <v>0.0</v>
      </c>
      <c r="L979" s="280">
        <v>1919.0</v>
      </c>
      <c r="M979" s="205"/>
    </row>
    <row r="980" ht="15.75" customHeight="1">
      <c r="A980" s="205" t="s">
        <v>831</v>
      </c>
      <c r="B980" s="205" t="s">
        <v>5388</v>
      </c>
      <c r="C980" s="205" t="s">
        <v>5801</v>
      </c>
      <c r="D980" s="205" t="s">
        <v>197</v>
      </c>
      <c r="E980" s="280">
        <v>26.0</v>
      </c>
      <c r="F980" s="280">
        <v>0.0</v>
      </c>
      <c r="G980" s="280">
        <v>3.0</v>
      </c>
      <c r="H980" s="280">
        <v>2.0</v>
      </c>
      <c r="I980" s="280">
        <v>6.0</v>
      </c>
      <c r="J980" s="280">
        <v>2.0</v>
      </c>
      <c r="K980" s="280">
        <v>0.0</v>
      </c>
      <c r="L980" s="280">
        <v>2053.0</v>
      </c>
      <c r="M980" s="205"/>
    </row>
    <row r="981" ht="15.75" customHeight="1">
      <c r="A981" s="205" t="s">
        <v>831</v>
      </c>
      <c r="B981" s="205" t="s">
        <v>5391</v>
      </c>
      <c r="C981" s="205" t="s">
        <v>5801</v>
      </c>
      <c r="D981" s="205" t="s">
        <v>197</v>
      </c>
      <c r="E981" s="280">
        <v>35.0</v>
      </c>
      <c r="F981" s="280">
        <v>3.0</v>
      </c>
      <c r="G981" s="280">
        <v>1.0</v>
      </c>
      <c r="H981" s="280">
        <v>2.0</v>
      </c>
      <c r="I981" s="280">
        <v>5.0</v>
      </c>
      <c r="J981" s="280">
        <v>8.0</v>
      </c>
      <c r="K981" s="280">
        <v>1.0</v>
      </c>
      <c r="L981" s="280">
        <v>2922.0</v>
      </c>
      <c r="M981" s="205"/>
    </row>
    <row r="982" ht="15.75" customHeight="1">
      <c r="A982" s="205" t="s">
        <v>831</v>
      </c>
      <c r="B982" s="205" t="s">
        <v>5392</v>
      </c>
      <c r="C982" s="205" t="s">
        <v>5801</v>
      </c>
      <c r="D982" s="205" t="s">
        <v>5950</v>
      </c>
      <c r="E982" s="280">
        <v>36.0</v>
      </c>
      <c r="F982" s="280">
        <v>2.0</v>
      </c>
      <c r="G982" s="280">
        <v>1.0</v>
      </c>
      <c r="H982" s="280">
        <v>0.0</v>
      </c>
      <c r="I982" s="280">
        <v>0.0</v>
      </c>
      <c r="J982" s="280">
        <v>8.0</v>
      </c>
      <c r="K982" s="280">
        <v>0.0</v>
      </c>
      <c r="L982" s="280">
        <v>3240.0</v>
      </c>
      <c r="M982" s="205"/>
    </row>
    <row r="983" ht="15.75" customHeight="1">
      <c r="A983" s="205" t="s">
        <v>831</v>
      </c>
      <c r="B983" s="205" t="s">
        <v>5389</v>
      </c>
      <c r="C983" s="205" t="s">
        <v>5801</v>
      </c>
      <c r="D983" s="205" t="s">
        <v>103</v>
      </c>
      <c r="E983" s="280">
        <v>1.0</v>
      </c>
      <c r="F983" s="280">
        <v>0.0</v>
      </c>
      <c r="G983" s="280">
        <v>0.0</v>
      </c>
      <c r="H983" s="280">
        <v>1.0</v>
      </c>
      <c r="I983" s="280">
        <v>0.0</v>
      </c>
      <c r="J983" s="280">
        <v>0.0</v>
      </c>
      <c r="K983" s="280">
        <v>0.0</v>
      </c>
      <c r="L983" s="280">
        <v>4.0</v>
      </c>
      <c r="M983" s="205"/>
    </row>
    <row r="984" ht="15.75" customHeight="1">
      <c r="A984" s="205" t="s">
        <v>831</v>
      </c>
      <c r="B984" s="205" t="s">
        <v>5390</v>
      </c>
      <c r="C984" s="205" t="s">
        <v>5816</v>
      </c>
      <c r="D984" s="205" t="s">
        <v>5887</v>
      </c>
      <c r="E984" s="280">
        <v>26.0</v>
      </c>
      <c r="F984" s="280">
        <v>0.0</v>
      </c>
      <c r="G984" s="280">
        <v>2.0</v>
      </c>
      <c r="H984" s="280">
        <v>3.0</v>
      </c>
      <c r="I984" s="280">
        <v>9.0</v>
      </c>
      <c r="J984" s="280">
        <v>11.0</v>
      </c>
      <c r="K984" s="280">
        <v>0.0</v>
      </c>
      <c r="L984" s="280">
        <v>1801.0</v>
      </c>
      <c r="M984" s="205"/>
    </row>
    <row r="985" ht="15.75" customHeight="1">
      <c r="A985" s="205" t="s">
        <v>701</v>
      </c>
      <c r="B985" s="205" t="s">
        <v>5383</v>
      </c>
      <c r="C985" s="205" t="s">
        <v>5801</v>
      </c>
      <c r="D985" s="205" t="s">
        <v>256</v>
      </c>
      <c r="E985" s="280">
        <v>6.0</v>
      </c>
      <c r="F985" s="280">
        <v>0.0</v>
      </c>
      <c r="G985" s="280">
        <v>0.0</v>
      </c>
      <c r="H985" s="280">
        <v>0.0</v>
      </c>
      <c r="I985" s="280">
        <v>0.0</v>
      </c>
      <c r="J985" s="280">
        <v>2.0</v>
      </c>
      <c r="K985" s="280">
        <v>0.0</v>
      </c>
      <c r="L985" s="280">
        <v>540.0</v>
      </c>
      <c r="M985" s="205"/>
    </row>
    <row r="986" ht="15.75" customHeight="1">
      <c r="A986" s="205" t="s">
        <v>701</v>
      </c>
      <c r="B986" s="205" t="s">
        <v>5384</v>
      </c>
      <c r="C986" s="205" t="s">
        <v>5801</v>
      </c>
      <c r="D986" s="205" t="s">
        <v>256</v>
      </c>
      <c r="E986" s="280">
        <v>34.0</v>
      </c>
      <c r="F986" s="280">
        <v>0.0</v>
      </c>
      <c r="G986" s="280">
        <v>0.0</v>
      </c>
      <c r="H986" s="280">
        <v>4.0</v>
      </c>
      <c r="I986" s="280">
        <v>6.0</v>
      </c>
      <c r="J986" s="280">
        <v>7.0</v>
      </c>
      <c r="K986" s="280">
        <v>0.0</v>
      </c>
      <c r="L986" s="280">
        <v>2616.0</v>
      </c>
      <c r="M986" s="205"/>
    </row>
    <row r="987" ht="15.75" customHeight="1">
      <c r="A987" s="205" t="s">
        <v>701</v>
      </c>
      <c r="B987" s="205" t="s">
        <v>5385</v>
      </c>
      <c r="C987" s="205" t="s">
        <v>5801</v>
      </c>
      <c r="D987" s="205" t="s">
        <v>256</v>
      </c>
      <c r="E987" s="280">
        <v>30.0</v>
      </c>
      <c r="F987" s="280">
        <v>1.0</v>
      </c>
      <c r="G987" s="280">
        <v>0.0</v>
      </c>
      <c r="H987" s="280">
        <v>2.0</v>
      </c>
      <c r="I987" s="280">
        <v>3.0</v>
      </c>
      <c r="J987" s="280">
        <v>4.0</v>
      </c>
      <c r="K987" s="280">
        <v>0.0</v>
      </c>
      <c r="L987" s="280">
        <v>2489.0</v>
      </c>
      <c r="M987" s="205"/>
    </row>
    <row r="988" ht="15.75" customHeight="1">
      <c r="A988" s="205" t="s">
        <v>701</v>
      </c>
      <c r="B988" s="205" t="s">
        <v>5386</v>
      </c>
      <c r="C988" s="205" t="s">
        <v>5802</v>
      </c>
      <c r="D988" s="205" t="s">
        <v>197</v>
      </c>
      <c r="E988" s="280">
        <v>17.0</v>
      </c>
      <c r="F988" s="280">
        <v>2.0</v>
      </c>
      <c r="G988" s="280">
        <v>0.0</v>
      </c>
      <c r="H988" s="280">
        <v>0.0</v>
      </c>
      <c r="I988" s="280">
        <v>0.0</v>
      </c>
      <c r="J988" s="280">
        <v>3.0</v>
      </c>
      <c r="K988" s="280">
        <v>1.0</v>
      </c>
      <c r="L988" s="280">
        <v>1522.0</v>
      </c>
      <c r="M988" s="205"/>
    </row>
    <row r="989" ht="15.75" customHeight="1">
      <c r="A989" s="205" t="s">
        <v>701</v>
      </c>
      <c r="B989" s="205" t="s">
        <v>5387</v>
      </c>
      <c r="C989" s="205" t="s">
        <v>5803</v>
      </c>
      <c r="D989" s="205" t="s">
        <v>6034</v>
      </c>
      <c r="E989" s="280">
        <v>10.0</v>
      </c>
      <c r="F989" s="280">
        <v>0.0</v>
      </c>
      <c r="G989" s="280">
        <v>0.0</v>
      </c>
      <c r="H989" s="280">
        <v>0.0</v>
      </c>
      <c r="I989" s="280">
        <v>0.0</v>
      </c>
      <c r="J989" s="280">
        <v>2.0</v>
      </c>
      <c r="K989" s="280">
        <v>0.0</v>
      </c>
      <c r="L989" s="280">
        <v>900.0</v>
      </c>
      <c r="M989" s="205"/>
    </row>
    <row r="990" ht="15.75" customHeight="1">
      <c r="A990" s="205" t="s">
        <v>701</v>
      </c>
      <c r="B990" s="205" t="s">
        <v>5388</v>
      </c>
      <c r="C990" s="205" t="s">
        <v>6035</v>
      </c>
      <c r="D990" s="205" t="s">
        <v>6036</v>
      </c>
      <c r="E990" s="280">
        <v>24.0</v>
      </c>
      <c r="F990" s="280">
        <v>2.0</v>
      </c>
      <c r="G990" s="280">
        <v>1.0</v>
      </c>
      <c r="H990" s="280">
        <v>0.0</v>
      </c>
      <c r="I990" s="280">
        <v>1.0</v>
      </c>
      <c r="J990" s="280">
        <v>4.0</v>
      </c>
      <c r="K990" s="280">
        <v>0.0</v>
      </c>
      <c r="L990" s="280">
        <v>2094.0</v>
      </c>
      <c r="M990" s="205"/>
    </row>
    <row r="991" ht="15.75" customHeight="1">
      <c r="A991" s="205" t="s">
        <v>701</v>
      </c>
      <c r="B991" s="205" t="s">
        <v>5391</v>
      </c>
      <c r="C991" s="205" t="s">
        <v>6037</v>
      </c>
      <c r="D991" s="205" t="s">
        <v>6038</v>
      </c>
      <c r="E991" s="280">
        <v>74.0</v>
      </c>
      <c r="F991" s="280">
        <v>4.0</v>
      </c>
      <c r="G991" s="280">
        <v>0.0</v>
      </c>
      <c r="H991" s="280">
        <v>4.0</v>
      </c>
      <c r="I991" s="280">
        <v>2.0</v>
      </c>
      <c r="J991" s="280">
        <v>18.0</v>
      </c>
      <c r="K991" s="280">
        <v>0.0</v>
      </c>
      <c r="L991" s="280">
        <v>6334.0</v>
      </c>
      <c r="M991" s="205"/>
    </row>
    <row r="992" ht="15.75" customHeight="1">
      <c r="A992" s="205" t="s">
        <v>701</v>
      </c>
      <c r="B992" s="205" t="s">
        <v>5392</v>
      </c>
      <c r="C992" s="205" t="s">
        <v>5933</v>
      </c>
      <c r="D992" s="205" t="s">
        <v>6039</v>
      </c>
      <c r="E992" s="280">
        <v>31.0</v>
      </c>
      <c r="F992" s="280">
        <v>3.0</v>
      </c>
      <c r="G992" s="280">
        <v>0.0</v>
      </c>
      <c r="H992" s="280">
        <v>1.0</v>
      </c>
      <c r="I992" s="280">
        <v>1.0</v>
      </c>
      <c r="J992" s="280">
        <v>8.0</v>
      </c>
      <c r="K992" s="280">
        <v>0.0</v>
      </c>
      <c r="L992" s="280">
        <v>2673.0</v>
      </c>
      <c r="M992" s="205"/>
    </row>
    <row r="993" ht="15.75" customHeight="1">
      <c r="A993" s="205" t="s">
        <v>701</v>
      </c>
      <c r="B993" s="205" t="s">
        <v>5389</v>
      </c>
      <c r="C993" s="205" t="s">
        <v>6037</v>
      </c>
      <c r="D993" s="205" t="s">
        <v>6040</v>
      </c>
      <c r="E993" s="280">
        <v>16.0</v>
      </c>
      <c r="F993" s="280">
        <v>0.0</v>
      </c>
      <c r="G993" s="280">
        <v>0.0</v>
      </c>
      <c r="H993" s="280">
        <v>4.0</v>
      </c>
      <c r="I993" s="280">
        <v>2.0</v>
      </c>
      <c r="J993" s="280">
        <v>6.0</v>
      </c>
      <c r="K993" s="280">
        <v>0.0</v>
      </c>
      <c r="L993" s="280">
        <v>1004.0</v>
      </c>
      <c r="M993" s="205"/>
    </row>
    <row r="994" ht="15.75" customHeight="1">
      <c r="A994" s="205" t="s">
        <v>701</v>
      </c>
      <c r="B994" s="205" t="s">
        <v>5390</v>
      </c>
      <c r="C994" s="205" t="s">
        <v>6041</v>
      </c>
      <c r="D994" s="205" t="s">
        <v>6042</v>
      </c>
      <c r="E994" s="280">
        <v>50.0</v>
      </c>
      <c r="F994" s="280">
        <v>2.0</v>
      </c>
      <c r="G994" s="280">
        <v>2.0</v>
      </c>
      <c r="H994" s="280">
        <v>0.0</v>
      </c>
      <c r="I994" s="280">
        <v>2.0</v>
      </c>
      <c r="J994" s="280">
        <v>12.0</v>
      </c>
      <c r="K994" s="280">
        <v>0.0</v>
      </c>
      <c r="L994" s="280">
        <v>4436.0</v>
      </c>
      <c r="M994" s="205"/>
    </row>
    <row r="995" ht="15.75" customHeight="1">
      <c r="A995" s="205" t="s">
        <v>833</v>
      </c>
      <c r="B995" s="205" t="s">
        <v>5383</v>
      </c>
      <c r="C995" s="205" t="s">
        <v>5801</v>
      </c>
      <c r="D995" s="205" t="s">
        <v>249</v>
      </c>
      <c r="E995" s="280">
        <v>6.0</v>
      </c>
      <c r="F995" s="280">
        <v>1.0</v>
      </c>
      <c r="G995" s="280">
        <v>0.0</v>
      </c>
      <c r="H995" s="280">
        <v>1.0</v>
      </c>
      <c r="I995" s="280">
        <v>2.0</v>
      </c>
      <c r="J995" s="280">
        <v>2.0</v>
      </c>
      <c r="K995" s="280">
        <v>0.0</v>
      </c>
      <c r="L995" s="280">
        <v>435.0</v>
      </c>
      <c r="M995" s="205"/>
    </row>
    <row r="996" ht="15.75" customHeight="1">
      <c r="A996" s="205" t="s">
        <v>833</v>
      </c>
      <c r="B996" s="205" t="s">
        <v>5384</v>
      </c>
      <c r="C996" s="205" t="s">
        <v>5801</v>
      </c>
      <c r="D996" s="205" t="s">
        <v>259</v>
      </c>
      <c r="E996" s="280">
        <v>30.0</v>
      </c>
      <c r="F996" s="280">
        <v>0.0</v>
      </c>
      <c r="G996" s="280">
        <v>3.0</v>
      </c>
      <c r="H996" s="280">
        <v>10.0</v>
      </c>
      <c r="I996" s="280">
        <v>9.0</v>
      </c>
      <c r="J996" s="280">
        <v>3.0</v>
      </c>
      <c r="K996" s="280">
        <v>0.0</v>
      </c>
      <c r="L996" s="280">
        <v>1818.0</v>
      </c>
      <c r="M996" s="205"/>
    </row>
    <row r="997" ht="15.75" customHeight="1">
      <c r="A997" s="205" t="s">
        <v>833</v>
      </c>
      <c r="B997" s="205" t="s">
        <v>5385</v>
      </c>
      <c r="C997" s="205" t="s">
        <v>5801</v>
      </c>
      <c r="D997" s="205" t="s">
        <v>259</v>
      </c>
      <c r="E997" s="280">
        <v>33.0</v>
      </c>
      <c r="F997" s="280">
        <v>2.0</v>
      </c>
      <c r="G997" s="280">
        <v>4.0</v>
      </c>
      <c r="H997" s="280">
        <v>5.0</v>
      </c>
      <c r="I997" s="280">
        <v>7.0</v>
      </c>
      <c r="J997" s="280">
        <v>7.0</v>
      </c>
      <c r="K997" s="280">
        <v>0.0</v>
      </c>
      <c r="L997" s="280">
        <v>2540.0</v>
      </c>
      <c r="M997" s="205"/>
    </row>
    <row r="998" ht="15.75" customHeight="1">
      <c r="A998" s="205" t="s">
        <v>833</v>
      </c>
      <c r="B998" s="205" t="s">
        <v>5386</v>
      </c>
      <c r="C998" s="205" t="s">
        <v>5801</v>
      </c>
      <c r="D998" s="205" t="s">
        <v>249</v>
      </c>
      <c r="E998" s="280">
        <v>36.0</v>
      </c>
      <c r="F998" s="280">
        <v>0.0</v>
      </c>
      <c r="G998" s="280">
        <v>6.0</v>
      </c>
      <c r="H998" s="280">
        <v>5.0</v>
      </c>
      <c r="I998" s="280">
        <v>4.0</v>
      </c>
      <c r="J998" s="280">
        <v>4.0</v>
      </c>
      <c r="K998" s="280">
        <v>0.0</v>
      </c>
      <c r="L998" s="280">
        <v>2815.0</v>
      </c>
      <c r="M998" s="205"/>
    </row>
    <row r="999" ht="15.75" customHeight="1">
      <c r="A999" s="205" t="s">
        <v>833</v>
      </c>
      <c r="B999" s="205" t="s">
        <v>5387</v>
      </c>
      <c r="C999" s="205" t="s">
        <v>5801</v>
      </c>
      <c r="D999" s="205" t="s">
        <v>249</v>
      </c>
      <c r="E999" s="280">
        <v>37.0</v>
      </c>
      <c r="F999" s="280">
        <v>3.0</v>
      </c>
      <c r="G999" s="280">
        <v>6.0</v>
      </c>
      <c r="H999" s="280">
        <v>2.0</v>
      </c>
      <c r="I999" s="280">
        <v>17.0</v>
      </c>
      <c r="J999" s="280">
        <v>6.0</v>
      </c>
      <c r="K999" s="280">
        <v>0.0</v>
      </c>
      <c r="L999" s="280">
        <v>2975.0</v>
      </c>
      <c r="M999" s="205"/>
    </row>
    <row r="1000" ht="15.75" customHeight="1">
      <c r="A1000" s="205" t="s">
        <v>833</v>
      </c>
      <c r="B1000" s="205" t="s">
        <v>5388</v>
      </c>
      <c r="C1000" s="205" t="s">
        <v>5933</v>
      </c>
      <c r="D1000" s="205" t="s">
        <v>6043</v>
      </c>
      <c r="E1000" s="280">
        <v>10.0</v>
      </c>
      <c r="F1000" s="280">
        <v>0.0</v>
      </c>
      <c r="G1000" s="280">
        <v>1.0</v>
      </c>
      <c r="H1000" s="280">
        <v>5.0</v>
      </c>
      <c r="I1000" s="280">
        <v>2.0</v>
      </c>
      <c r="J1000" s="280">
        <v>2.0</v>
      </c>
      <c r="K1000" s="280">
        <v>0.0</v>
      </c>
      <c r="L1000" s="280">
        <v>503.0</v>
      </c>
      <c r="M1000" s="205"/>
    </row>
    <row r="1001" ht="15.75" customHeight="1">
      <c r="A1001" s="205" t="s">
        <v>833</v>
      </c>
      <c r="B1001" s="205" t="s">
        <v>5391</v>
      </c>
      <c r="C1001" s="205" t="s">
        <v>5870</v>
      </c>
      <c r="D1001" s="205" t="s">
        <v>6044</v>
      </c>
      <c r="E1001" s="280">
        <v>28.0</v>
      </c>
      <c r="F1001" s="280">
        <v>5.0</v>
      </c>
      <c r="G1001" s="280">
        <v>5.0</v>
      </c>
      <c r="H1001" s="280">
        <v>3.0</v>
      </c>
      <c r="I1001" s="280">
        <v>3.0</v>
      </c>
      <c r="J1001" s="280">
        <v>7.0</v>
      </c>
      <c r="K1001" s="280">
        <v>0.0</v>
      </c>
      <c r="L1001" s="280">
        <v>2299.0</v>
      </c>
      <c r="M1001" s="205"/>
    </row>
    <row r="1002" ht="15.75" customHeight="1">
      <c r="A1002" s="205" t="s">
        <v>833</v>
      </c>
      <c r="B1002" s="205" t="s">
        <v>5392</v>
      </c>
      <c r="C1002" s="205" t="s">
        <v>5870</v>
      </c>
      <c r="D1002" s="205" t="s">
        <v>6044</v>
      </c>
      <c r="E1002" s="280">
        <v>27.0</v>
      </c>
      <c r="F1002" s="280">
        <v>4.0</v>
      </c>
      <c r="G1002" s="280">
        <v>7.0</v>
      </c>
      <c r="H1002" s="280">
        <v>5.0</v>
      </c>
      <c r="I1002" s="280">
        <v>5.0</v>
      </c>
      <c r="J1002" s="280">
        <v>2.0</v>
      </c>
      <c r="K1002" s="280">
        <v>0.0</v>
      </c>
      <c r="L1002" s="280">
        <v>2068.0</v>
      </c>
      <c r="M1002" s="205"/>
    </row>
    <row r="1003" ht="15.75" customHeight="1">
      <c r="A1003" s="205" t="s">
        <v>833</v>
      </c>
      <c r="B1003" s="205" t="s">
        <v>5389</v>
      </c>
      <c r="C1003" s="205" t="s">
        <v>6045</v>
      </c>
      <c r="D1003" s="205" t="s">
        <v>6046</v>
      </c>
      <c r="E1003" s="280">
        <v>29.0</v>
      </c>
      <c r="F1003" s="280">
        <v>4.0</v>
      </c>
      <c r="G1003" s="280">
        <v>5.0</v>
      </c>
      <c r="H1003" s="280">
        <v>3.0</v>
      </c>
      <c r="I1003" s="280">
        <v>3.0</v>
      </c>
      <c r="J1003" s="280">
        <v>7.0</v>
      </c>
      <c r="K1003" s="280">
        <v>0.0</v>
      </c>
      <c r="L1003" s="280">
        <v>2361.0</v>
      </c>
      <c r="M1003" s="205"/>
    </row>
    <row r="1004" ht="15.75" customHeight="1">
      <c r="A1004" s="205" t="s">
        <v>833</v>
      </c>
      <c r="B1004" s="205" t="s">
        <v>5390</v>
      </c>
      <c r="C1004" s="205" t="s">
        <v>6047</v>
      </c>
      <c r="D1004" s="205" t="s">
        <v>6048</v>
      </c>
      <c r="E1004" s="280">
        <v>19.0</v>
      </c>
      <c r="F1004" s="280">
        <v>2.0</v>
      </c>
      <c r="G1004" s="280">
        <v>4.0</v>
      </c>
      <c r="H1004" s="280">
        <v>9.0</v>
      </c>
      <c r="I1004" s="280">
        <v>5.0</v>
      </c>
      <c r="J1004" s="280">
        <v>3.0</v>
      </c>
      <c r="K1004" s="280">
        <v>0.0</v>
      </c>
      <c r="L1004" s="280">
        <v>1122.0</v>
      </c>
      <c r="M1004" s="205"/>
    </row>
    <row r="1005" ht="15.75" customHeight="1">
      <c r="A1005" s="205" t="s">
        <v>784</v>
      </c>
      <c r="B1005" s="205" t="s">
        <v>5384</v>
      </c>
      <c r="C1005" s="205" t="s">
        <v>5801</v>
      </c>
      <c r="D1005" s="205" t="s">
        <v>90</v>
      </c>
      <c r="E1005" s="280">
        <v>21.0</v>
      </c>
      <c r="F1005" s="280">
        <v>0.0</v>
      </c>
      <c r="G1005" s="280">
        <v>2.0</v>
      </c>
      <c r="H1005" s="280">
        <v>7.0</v>
      </c>
      <c r="I1005" s="280">
        <v>8.0</v>
      </c>
      <c r="J1005" s="280">
        <v>5.0</v>
      </c>
      <c r="K1005" s="280">
        <v>0.0</v>
      </c>
      <c r="L1005" s="280">
        <v>1207.0</v>
      </c>
      <c r="M1005" s="205"/>
    </row>
    <row r="1006" ht="15.75" customHeight="1">
      <c r="A1006" s="205" t="s">
        <v>784</v>
      </c>
      <c r="B1006" s="205" t="s">
        <v>5385</v>
      </c>
      <c r="C1006" s="205" t="s">
        <v>5801</v>
      </c>
      <c r="D1006" s="205" t="s">
        <v>90</v>
      </c>
      <c r="E1006" s="280">
        <v>22.0</v>
      </c>
      <c r="F1006" s="280">
        <v>0.0</v>
      </c>
      <c r="G1006" s="280">
        <v>7.0</v>
      </c>
      <c r="H1006" s="280">
        <v>1.0</v>
      </c>
      <c r="I1006" s="280">
        <v>13.0</v>
      </c>
      <c r="J1006" s="280">
        <v>2.0</v>
      </c>
      <c r="K1006" s="280">
        <v>1.0</v>
      </c>
      <c r="L1006" s="280">
        <v>1762.0</v>
      </c>
      <c r="M1006" s="205"/>
    </row>
    <row r="1007" ht="15.75" customHeight="1">
      <c r="A1007" s="205" t="s">
        <v>784</v>
      </c>
      <c r="B1007" s="205" t="s">
        <v>5386</v>
      </c>
      <c r="C1007" s="205" t="s">
        <v>5801</v>
      </c>
      <c r="D1007" s="205" t="s">
        <v>90</v>
      </c>
      <c r="E1007" s="280">
        <v>34.0</v>
      </c>
      <c r="F1007" s="280">
        <v>0.0</v>
      </c>
      <c r="G1007" s="280">
        <v>6.0</v>
      </c>
      <c r="H1007" s="280">
        <v>0.0</v>
      </c>
      <c r="I1007" s="280">
        <v>10.0</v>
      </c>
      <c r="J1007" s="280">
        <v>7.0</v>
      </c>
      <c r="K1007" s="280">
        <v>0.0</v>
      </c>
      <c r="L1007" s="280">
        <v>3002.0</v>
      </c>
      <c r="M1007" s="205"/>
    </row>
    <row r="1008" ht="15.75" customHeight="1">
      <c r="A1008" s="205" t="s">
        <v>784</v>
      </c>
      <c r="B1008" s="205" t="s">
        <v>5387</v>
      </c>
      <c r="C1008" s="205" t="s">
        <v>5801</v>
      </c>
      <c r="D1008" s="205" t="s">
        <v>90</v>
      </c>
      <c r="E1008" s="280">
        <v>27.0</v>
      </c>
      <c r="F1008" s="280">
        <v>0.0</v>
      </c>
      <c r="G1008" s="280">
        <v>2.0</v>
      </c>
      <c r="H1008" s="280">
        <v>10.0</v>
      </c>
      <c r="I1008" s="280">
        <v>5.0</v>
      </c>
      <c r="J1008" s="280">
        <v>4.0</v>
      </c>
      <c r="K1008" s="280">
        <v>0.0</v>
      </c>
      <c r="L1008" s="280">
        <v>1667.0</v>
      </c>
      <c r="M1008" s="205"/>
    </row>
    <row r="1009" ht="15.75" customHeight="1">
      <c r="A1009" s="205" t="s">
        <v>784</v>
      </c>
      <c r="B1009" s="205" t="s">
        <v>5388</v>
      </c>
      <c r="C1009" s="205" t="s">
        <v>5801</v>
      </c>
      <c r="D1009" s="205" t="s">
        <v>90</v>
      </c>
      <c r="E1009" s="280">
        <v>24.0</v>
      </c>
      <c r="F1009" s="280">
        <v>0.0</v>
      </c>
      <c r="G1009" s="280">
        <v>2.0</v>
      </c>
      <c r="H1009" s="280">
        <v>2.0</v>
      </c>
      <c r="I1009" s="280">
        <v>4.0</v>
      </c>
      <c r="J1009" s="280">
        <v>8.0</v>
      </c>
      <c r="K1009" s="280">
        <v>0.0</v>
      </c>
      <c r="L1009" s="280">
        <v>1969.0</v>
      </c>
      <c r="M1009" s="205"/>
    </row>
    <row r="1010" ht="15.75" customHeight="1">
      <c r="A1010" s="205" t="s">
        <v>784</v>
      </c>
      <c r="B1010" s="205" t="s">
        <v>5391</v>
      </c>
      <c r="C1010" s="205" t="s">
        <v>5801</v>
      </c>
      <c r="D1010" s="205" t="s">
        <v>90</v>
      </c>
      <c r="E1010" s="280">
        <v>20.0</v>
      </c>
      <c r="F1010" s="280">
        <v>1.0</v>
      </c>
      <c r="G1010" s="280">
        <v>1.0</v>
      </c>
      <c r="H1010" s="280">
        <v>3.0</v>
      </c>
      <c r="I1010" s="280">
        <v>4.0</v>
      </c>
      <c r="J1010" s="280">
        <v>4.0</v>
      </c>
      <c r="K1010" s="280">
        <v>0.0</v>
      </c>
      <c r="L1010" s="280">
        <v>1419.0</v>
      </c>
      <c r="M1010" s="205"/>
    </row>
    <row r="1011" ht="15.75" customHeight="1">
      <c r="A1011" s="205" t="s">
        <v>784</v>
      </c>
      <c r="B1011" s="205" t="s">
        <v>5392</v>
      </c>
      <c r="C1011" s="205" t="s">
        <v>5801</v>
      </c>
      <c r="D1011" s="205" t="s">
        <v>90</v>
      </c>
      <c r="E1011" s="280">
        <v>25.0</v>
      </c>
      <c r="F1011" s="280">
        <v>2.0</v>
      </c>
      <c r="G1011" s="280">
        <v>4.0</v>
      </c>
      <c r="H1011" s="280">
        <v>1.0</v>
      </c>
      <c r="I1011" s="280">
        <v>3.0</v>
      </c>
      <c r="J1011" s="280">
        <v>8.0</v>
      </c>
      <c r="K1011" s="280">
        <v>0.0</v>
      </c>
      <c r="L1011" s="280">
        <v>2088.0</v>
      </c>
      <c r="M1011" s="205"/>
    </row>
    <row r="1012" ht="15.75" customHeight="1">
      <c r="A1012" s="205" t="s">
        <v>784</v>
      </c>
      <c r="B1012" s="205" t="s">
        <v>5389</v>
      </c>
      <c r="C1012" s="205" t="s">
        <v>5801</v>
      </c>
      <c r="D1012" s="205" t="s">
        <v>98</v>
      </c>
      <c r="E1012" s="280">
        <v>5.0</v>
      </c>
      <c r="F1012" s="280">
        <v>0.0</v>
      </c>
      <c r="G1012" s="280">
        <v>0.0</v>
      </c>
      <c r="H1012" s="280">
        <v>2.0</v>
      </c>
      <c r="I1012" s="280">
        <v>0.0</v>
      </c>
      <c r="J1012" s="280">
        <v>1.0</v>
      </c>
      <c r="K1012" s="280">
        <v>0.0</v>
      </c>
      <c r="L1012" s="280">
        <v>345.0</v>
      </c>
      <c r="M1012" s="205"/>
    </row>
    <row r="1013" ht="15.75" customHeight="1">
      <c r="A1013" s="205" t="s">
        <v>784</v>
      </c>
      <c r="B1013" s="205" t="s">
        <v>5390</v>
      </c>
      <c r="C1013" s="205" t="s">
        <v>5801</v>
      </c>
      <c r="D1013" s="205" t="s">
        <v>259</v>
      </c>
      <c r="E1013" s="280">
        <v>36.0</v>
      </c>
      <c r="F1013" s="280">
        <v>0.0</v>
      </c>
      <c r="G1013" s="280">
        <v>1.0</v>
      </c>
      <c r="H1013" s="280">
        <v>0.0</v>
      </c>
      <c r="I1013" s="280">
        <v>0.0</v>
      </c>
      <c r="J1013" s="280">
        <v>6.0</v>
      </c>
      <c r="K1013" s="280">
        <v>0.0</v>
      </c>
      <c r="L1013" s="280">
        <v>3240.0</v>
      </c>
      <c r="M1013" s="205"/>
    </row>
    <row r="1014" ht="15.75" customHeight="1">
      <c r="A1014" s="205" t="s">
        <v>131</v>
      </c>
      <c r="B1014" s="205" t="s">
        <v>5383</v>
      </c>
      <c r="C1014" s="205" t="s">
        <v>5801</v>
      </c>
      <c r="D1014" s="205" t="s">
        <v>95</v>
      </c>
      <c r="E1014" s="280">
        <v>5.0</v>
      </c>
      <c r="F1014" s="280">
        <v>2.0</v>
      </c>
      <c r="G1014" s="280">
        <v>1.0</v>
      </c>
      <c r="H1014" s="280">
        <v>0.0</v>
      </c>
      <c r="I1014" s="280">
        <v>4.0</v>
      </c>
      <c r="J1014" s="280">
        <v>0.0</v>
      </c>
      <c r="K1014" s="280">
        <v>0.0</v>
      </c>
      <c r="L1014" s="280">
        <v>401.0</v>
      </c>
      <c r="M1014" s="205"/>
    </row>
    <row r="1015" ht="15.75" customHeight="1">
      <c r="A1015" s="205" t="s">
        <v>131</v>
      </c>
      <c r="B1015" s="205" t="s">
        <v>5384</v>
      </c>
      <c r="C1015" s="205" t="s">
        <v>5801</v>
      </c>
      <c r="D1015" s="205" t="s">
        <v>95</v>
      </c>
      <c r="E1015" s="280">
        <v>33.0</v>
      </c>
      <c r="F1015" s="280">
        <v>24.0</v>
      </c>
      <c r="G1015" s="280">
        <v>6.0</v>
      </c>
      <c r="H1015" s="280">
        <v>2.0</v>
      </c>
      <c r="I1015" s="280">
        <v>13.0</v>
      </c>
      <c r="J1015" s="280">
        <v>5.0</v>
      </c>
      <c r="K1015" s="280">
        <v>0.0</v>
      </c>
      <c r="L1015" s="280">
        <v>2667.0</v>
      </c>
      <c r="M1015" s="205"/>
    </row>
    <row r="1016" ht="15.75" customHeight="1">
      <c r="A1016" s="205" t="s">
        <v>131</v>
      </c>
      <c r="B1016" s="205" t="s">
        <v>5385</v>
      </c>
      <c r="C1016" s="205" t="s">
        <v>5801</v>
      </c>
      <c r="D1016" s="205" t="s">
        <v>95</v>
      </c>
      <c r="E1016" s="280">
        <v>38.0</v>
      </c>
      <c r="F1016" s="280">
        <v>21.0</v>
      </c>
      <c r="G1016" s="280">
        <v>7.0</v>
      </c>
      <c r="H1016" s="280">
        <v>11.0</v>
      </c>
      <c r="I1016" s="280">
        <v>9.0</v>
      </c>
      <c r="J1016" s="280">
        <v>3.0</v>
      </c>
      <c r="K1016" s="280">
        <v>0.0</v>
      </c>
      <c r="L1016" s="280">
        <v>2574.0</v>
      </c>
      <c r="M1016" s="205"/>
    </row>
    <row r="1017" ht="15.75" customHeight="1">
      <c r="A1017" s="205" t="s">
        <v>131</v>
      </c>
      <c r="B1017" s="205" t="s">
        <v>5386</v>
      </c>
      <c r="C1017" s="205" t="s">
        <v>5801</v>
      </c>
      <c r="D1017" s="205" t="s">
        <v>95</v>
      </c>
      <c r="E1017" s="280">
        <v>35.0</v>
      </c>
      <c r="F1017" s="280">
        <v>21.0</v>
      </c>
      <c r="G1017" s="280">
        <v>3.0</v>
      </c>
      <c r="H1017" s="280">
        <v>7.0</v>
      </c>
      <c r="I1017" s="280">
        <v>24.0</v>
      </c>
      <c r="J1017" s="280">
        <v>6.0</v>
      </c>
      <c r="K1017" s="280">
        <v>0.0</v>
      </c>
      <c r="L1017" s="280">
        <v>2298.0</v>
      </c>
      <c r="M1017" s="205"/>
    </row>
    <row r="1018" ht="15.75" customHeight="1">
      <c r="A1018" s="205" t="s">
        <v>131</v>
      </c>
      <c r="B1018" s="205" t="s">
        <v>5387</v>
      </c>
      <c r="C1018" s="205" t="s">
        <v>5801</v>
      </c>
      <c r="D1018" s="205" t="s">
        <v>95</v>
      </c>
      <c r="E1018" s="280">
        <v>38.0</v>
      </c>
      <c r="F1018" s="280">
        <v>17.0</v>
      </c>
      <c r="G1018" s="280">
        <v>10.0</v>
      </c>
      <c r="H1018" s="280">
        <v>8.0</v>
      </c>
      <c r="I1018" s="280">
        <v>23.0</v>
      </c>
      <c r="J1018" s="280">
        <v>5.0</v>
      </c>
      <c r="K1018" s="280">
        <v>0.0</v>
      </c>
      <c r="L1018" s="280">
        <v>2576.0</v>
      </c>
      <c r="M1018" s="205"/>
    </row>
    <row r="1019" ht="15.75" customHeight="1">
      <c r="A1019" s="205" t="s">
        <v>131</v>
      </c>
      <c r="B1019" s="205" t="s">
        <v>5388</v>
      </c>
      <c r="C1019" s="205" t="s">
        <v>5801</v>
      </c>
      <c r="D1019" s="205" t="s">
        <v>95</v>
      </c>
      <c r="E1019" s="280">
        <v>35.0</v>
      </c>
      <c r="F1019" s="280">
        <v>14.0</v>
      </c>
      <c r="G1019" s="280">
        <v>5.0</v>
      </c>
      <c r="H1019" s="280">
        <v>6.0</v>
      </c>
      <c r="I1019" s="280">
        <v>19.0</v>
      </c>
      <c r="J1019" s="280">
        <v>8.0</v>
      </c>
      <c r="K1019" s="280">
        <v>1.0</v>
      </c>
      <c r="L1019" s="280">
        <v>2466.0</v>
      </c>
      <c r="M1019" s="205"/>
    </row>
    <row r="1020" ht="15.75" customHeight="1">
      <c r="A1020" s="205" t="s">
        <v>131</v>
      </c>
      <c r="B1020" s="205" t="s">
        <v>5391</v>
      </c>
      <c r="C1020" s="205" t="s">
        <v>6049</v>
      </c>
      <c r="D1020" s="205" t="s">
        <v>95</v>
      </c>
      <c r="E1020" s="280">
        <v>48.0</v>
      </c>
      <c r="F1020" s="280">
        <v>19.0</v>
      </c>
      <c r="G1020" s="280">
        <v>7.0</v>
      </c>
      <c r="H1020" s="280">
        <v>15.0</v>
      </c>
      <c r="I1020" s="280">
        <v>8.0</v>
      </c>
      <c r="J1020" s="280">
        <v>8.0</v>
      </c>
      <c r="K1020" s="280">
        <v>0.0</v>
      </c>
      <c r="L1020" s="280">
        <v>3119.0</v>
      </c>
      <c r="M1020" s="205"/>
    </row>
    <row r="1021" ht="15.75" customHeight="1">
      <c r="A1021" s="205" t="s">
        <v>131</v>
      </c>
      <c r="B1021" s="205" t="s">
        <v>5392</v>
      </c>
      <c r="C1021" s="205" t="s">
        <v>6050</v>
      </c>
      <c r="D1021" s="205" t="s">
        <v>6051</v>
      </c>
      <c r="E1021" s="280">
        <v>23.0</v>
      </c>
      <c r="F1021" s="280">
        <v>9.0</v>
      </c>
      <c r="G1021" s="280">
        <v>1.0</v>
      </c>
      <c r="H1021" s="280">
        <v>7.0</v>
      </c>
      <c r="I1021" s="280">
        <v>15.0</v>
      </c>
      <c r="J1021" s="280">
        <v>3.0</v>
      </c>
      <c r="K1021" s="280">
        <v>0.0</v>
      </c>
      <c r="L1021" s="280">
        <v>1255.0</v>
      </c>
      <c r="M1021" s="205"/>
    </row>
    <row r="1022" ht="15.75" customHeight="1">
      <c r="A1022" s="205" t="s">
        <v>131</v>
      </c>
      <c r="B1022" s="205" t="s">
        <v>5389</v>
      </c>
      <c r="C1022" s="205" t="s">
        <v>6050</v>
      </c>
      <c r="D1022" s="205" t="s">
        <v>6051</v>
      </c>
      <c r="E1022" s="280">
        <v>3.0</v>
      </c>
      <c r="F1022" s="280">
        <v>0.0</v>
      </c>
      <c r="G1022" s="280">
        <v>0.0</v>
      </c>
      <c r="H1022" s="280">
        <v>3.0</v>
      </c>
      <c r="I1022" s="280">
        <v>0.0</v>
      </c>
      <c r="J1022" s="280">
        <v>0.0</v>
      </c>
      <c r="K1022" s="280">
        <v>0.0</v>
      </c>
      <c r="L1022" s="280">
        <v>47.0</v>
      </c>
      <c r="M1022" s="205"/>
    </row>
    <row r="1023" ht="15.75" customHeight="1">
      <c r="A1023" s="205" t="s">
        <v>131</v>
      </c>
      <c r="B1023" s="205" t="s">
        <v>5390</v>
      </c>
      <c r="C1023" s="205" t="s">
        <v>6050</v>
      </c>
      <c r="D1023" s="205" t="s">
        <v>6051</v>
      </c>
      <c r="E1023" s="280">
        <v>1.0</v>
      </c>
      <c r="F1023" s="280">
        <v>0.0</v>
      </c>
      <c r="G1023" s="280">
        <v>0.0</v>
      </c>
      <c r="H1023" s="280">
        <v>1.0</v>
      </c>
      <c r="I1023" s="280">
        <v>0.0</v>
      </c>
      <c r="J1023" s="280">
        <v>0.0</v>
      </c>
      <c r="K1023" s="280">
        <v>0.0</v>
      </c>
      <c r="L1023" s="280">
        <v>10.0</v>
      </c>
      <c r="M1023" s="205"/>
    </row>
    <row r="1024" ht="15.75" customHeight="1">
      <c r="A1024" s="205" t="s">
        <v>284</v>
      </c>
      <c r="B1024" s="205" t="s">
        <v>5383</v>
      </c>
      <c r="C1024" s="205" t="s">
        <v>5801</v>
      </c>
      <c r="D1024" s="205" t="s">
        <v>121</v>
      </c>
      <c r="E1024" s="280">
        <v>5.0</v>
      </c>
      <c r="F1024" s="280">
        <v>1.0</v>
      </c>
      <c r="G1024" s="280">
        <v>0.0</v>
      </c>
      <c r="H1024" s="280">
        <v>2.0</v>
      </c>
      <c r="I1024" s="280">
        <v>2.0</v>
      </c>
      <c r="J1024" s="280">
        <v>0.0</v>
      </c>
      <c r="K1024" s="280">
        <v>0.0</v>
      </c>
      <c r="L1024" s="280">
        <v>218.0</v>
      </c>
      <c r="M1024" s="205"/>
    </row>
    <row r="1025" ht="15.75" customHeight="1">
      <c r="A1025" s="205" t="s">
        <v>284</v>
      </c>
      <c r="B1025" s="205" t="s">
        <v>5384</v>
      </c>
      <c r="C1025" s="205" t="s">
        <v>5801</v>
      </c>
      <c r="D1025" s="205" t="s">
        <v>121</v>
      </c>
      <c r="E1025" s="280">
        <v>29.0</v>
      </c>
      <c r="F1025" s="280">
        <v>5.0</v>
      </c>
      <c r="G1025" s="280">
        <v>1.0</v>
      </c>
      <c r="H1025" s="280">
        <v>3.0</v>
      </c>
      <c r="I1025" s="280">
        <v>5.0</v>
      </c>
      <c r="J1025" s="280">
        <v>9.0</v>
      </c>
      <c r="K1025" s="280">
        <v>0.0</v>
      </c>
      <c r="L1025" s="280">
        <v>2292.0</v>
      </c>
      <c r="M1025" s="205"/>
    </row>
    <row r="1026" ht="15.75" customHeight="1">
      <c r="A1026" s="205" t="s">
        <v>284</v>
      </c>
      <c r="B1026" s="205" t="s">
        <v>5385</v>
      </c>
      <c r="C1026" s="205" t="s">
        <v>5801</v>
      </c>
      <c r="D1026" s="205" t="s">
        <v>121</v>
      </c>
      <c r="E1026" s="280">
        <v>27.0</v>
      </c>
      <c r="F1026" s="280">
        <v>1.0</v>
      </c>
      <c r="G1026" s="280">
        <v>1.0</v>
      </c>
      <c r="H1026" s="280">
        <v>2.0</v>
      </c>
      <c r="I1026" s="280">
        <v>5.0</v>
      </c>
      <c r="J1026" s="280">
        <v>6.0</v>
      </c>
      <c r="K1026" s="280">
        <v>0.0</v>
      </c>
      <c r="L1026" s="280">
        <v>2172.0</v>
      </c>
      <c r="M1026" s="205"/>
    </row>
    <row r="1027" ht="15.75" customHeight="1">
      <c r="A1027" s="205" t="s">
        <v>284</v>
      </c>
      <c r="B1027" s="205" t="s">
        <v>5386</v>
      </c>
      <c r="C1027" s="205" t="s">
        <v>5801</v>
      </c>
      <c r="D1027" s="205" t="s">
        <v>121</v>
      </c>
      <c r="E1027" s="280">
        <v>20.0</v>
      </c>
      <c r="F1027" s="280">
        <v>1.0</v>
      </c>
      <c r="G1027" s="280">
        <v>0.0</v>
      </c>
      <c r="H1027" s="280">
        <v>4.0</v>
      </c>
      <c r="I1027" s="280">
        <v>3.0</v>
      </c>
      <c r="J1027" s="280">
        <v>8.0</v>
      </c>
      <c r="K1027" s="280">
        <v>0.0</v>
      </c>
      <c r="L1027" s="280">
        <v>1431.0</v>
      </c>
      <c r="M1027" s="205"/>
    </row>
    <row r="1028" ht="15.75" customHeight="1">
      <c r="A1028" s="205" t="s">
        <v>284</v>
      </c>
      <c r="B1028" s="205" t="s">
        <v>5387</v>
      </c>
      <c r="C1028" s="205" t="s">
        <v>6049</v>
      </c>
      <c r="D1028" s="205" t="s">
        <v>121</v>
      </c>
      <c r="E1028" s="280">
        <v>40.0</v>
      </c>
      <c r="F1028" s="280">
        <v>1.0</v>
      </c>
      <c r="G1028" s="280">
        <v>1.0</v>
      </c>
      <c r="H1028" s="280">
        <v>6.0</v>
      </c>
      <c r="I1028" s="280">
        <v>5.0</v>
      </c>
      <c r="J1028" s="280">
        <v>12.0</v>
      </c>
      <c r="K1028" s="280">
        <v>1.0</v>
      </c>
      <c r="L1028" s="280">
        <v>3131.0</v>
      </c>
      <c r="M1028" s="205"/>
    </row>
    <row r="1029" ht="15.75" customHeight="1">
      <c r="A1029" s="205" t="s">
        <v>284</v>
      </c>
      <c r="B1029" s="205" t="s">
        <v>5388</v>
      </c>
      <c r="C1029" s="205" t="s">
        <v>6014</v>
      </c>
      <c r="D1029" s="205" t="s">
        <v>6052</v>
      </c>
      <c r="E1029" s="280">
        <v>17.0</v>
      </c>
      <c r="F1029" s="280">
        <v>1.0</v>
      </c>
      <c r="G1029" s="280">
        <v>0.0</v>
      </c>
      <c r="H1029" s="280">
        <v>0.0</v>
      </c>
      <c r="I1029" s="280">
        <v>0.0</v>
      </c>
      <c r="J1029" s="280">
        <v>4.0</v>
      </c>
      <c r="K1029" s="280">
        <v>1.0</v>
      </c>
      <c r="L1029" s="280">
        <v>1509.0</v>
      </c>
      <c r="M1029" s="205"/>
    </row>
    <row r="1030" ht="15.75" customHeight="1">
      <c r="A1030" s="205" t="s">
        <v>284</v>
      </c>
      <c r="B1030" s="205" t="s">
        <v>5391</v>
      </c>
      <c r="C1030" s="205" t="s">
        <v>6014</v>
      </c>
      <c r="D1030" s="205" t="s">
        <v>6052</v>
      </c>
      <c r="E1030" s="280">
        <v>9.0</v>
      </c>
      <c r="F1030" s="280">
        <v>0.0</v>
      </c>
      <c r="G1030" s="280">
        <v>0.0</v>
      </c>
      <c r="H1030" s="280">
        <v>0.0</v>
      </c>
      <c r="I1030" s="280">
        <v>0.0</v>
      </c>
      <c r="J1030" s="280">
        <v>2.0</v>
      </c>
      <c r="K1030" s="280">
        <v>0.0</v>
      </c>
      <c r="L1030" s="280">
        <v>810.0</v>
      </c>
      <c r="M1030" s="205"/>
    </row>
    <row r="1031" ht="15.75" customHeight="1">
      <c r="A1031" s="205" t="s">
        <v>284</v>
      </c>
      <c r="B1031" s="205" t="s">
        <v>5392</v>
      </c>
      <c r="C1031" s="205" t="s">
        <v>6050</v>
      </c>
      <c r="D1031" s="205" t="s">
        <v>6052</v>
      </c>
      <c r="E1031" s="280">
        <v>19.0</v>
      </c>
      <c r="F1031" s="280">
        <v>1.0</v>
      </c>
      <c r="G1031" s="280">
        <v>0.0</v>
      </c>
      <c r="H1031" s="280">
        <v>0.0</v>
      </c>
      <c r="I1031" s="280">
        <v>1.0</v>
      </c>
      <c r="J1031" s="280">
        <v>4.0</v>
      </c>
      <c r="K1031" s="280">
        <v>0.0</v>
      </c>
      <c r="L1031" s="280">
        <v>1699.0</v>
      </c>
      <c r="M1031" s="205"/>
    </row>
    <row r="1032" ht="15.75" customHeight="1">
      <c r="A1032" s="205" t="s">
        <v>284</v>
      </c>
      <c r="B1032" s="205" t="s">
        <v>5390</v>
      </c>
      <c r="C1032" s="205" t="s">
        <v>6050</v>
      </c>
      <c r="D1032" s="205" t="s">
        <v>6052</v>
      </c>
      <c r="E1032" s="280">
        <v>0.0</v>
      </c>
      <c r="F1032" s="280">
        <v>0.0</v>
      </c>
      <c r="G1032" s="280">
        <v>0.0</v>
      </c>
      <c r="H1032" s="280">
        <v>0.0</v>
      </c>
      <c r="I1032" s="280">
        <v>0.0</v>
      </c>
      <c r="J1032" s="280">
        <v>0.0</v>
      </c>
      <c r="K1032" s="280">
        <v>0.0</v>
      </c>
      <c r="L1032" s="280">
        <v>0.0</v>
      </c>
      <c r="M1032" s="205"/>
    </row>
    <row r="1033" ht="15.75" customHeight="1">
      <c r="A1033" s="205" t="s">
        <v>745</v>
      </c>
      <c r="B1033" s="205" t="s">
        <v>5383</v>
      </c>
      <c r="C1033" s="205" t="s">
        <v>5801</v>
      </c>
      <c r="D1033" s="205" t="s">
        <v>113</v>
      </c>
      <c r="E1033" s="280">
        <v>6.0</v>
      </c>
      <c r="F1033" s="280">
        <v>0.0</v>
      </c>
      <c r="G1033" s="280">
        <v>0.0</v>
      </c>
      <c r="H1033" s="280">
        <v>4.0</v>
      </c>
      <c r="I1033" s="280">
        <v>1.0</v>
      </c>
      <c r="J1033" s="280">
        <v>0.0</v>
      </c>
      <c r="K1033" s="280">
        <v>0.0</v>
      </c>
      <c r="L1033" s="280">
        <v>249.0</v>
      </c>
      <c r="M1033" s="205"/>
    </row>
    <row r="1034" ht="15.75" customHeight="1">
      <c r="A1034" s="205" t="s">
        <v>745</v>
      </c>
      <c r="B1034" s="205" t="s">
        <v>5384</v>
      </c>
      <c r="C1034" s="205" t="s">
        <v>5801</v>
      </c>
      <c r="D1034" s="205" t="s">
        <v>113</v>
      </c>
      <c r="E1034" s="280">
        <v>37.0</v>
      </c>
      <c r="F1034" s="280">
        <v>1.0</v>
      </c>
      <c r="G1034" s="280">
        <v>0.0</v>
      </c>
      <c r="H1034" s="280">
        <v>0.0</v>
      </c>
      <c r="I1034" s="280">
        <v>7.0</v>
      </c>
      <c r="J1034" s="280">
        <v>3.0</v>
      </c>
      <c r="K1034" s="280">
        <v>1.0</v>
      </c>
      <c r="L1034" s="280">
        <v>3107.0</v>
      </c>
      <c r="M1034" s="205"/>
    </row>
    <row r="1035" ht="15.75" customHeight="1">
      <c r="A1035" s="205" t="s">
        <v>745</v>
      </c>
      <c r="B1035" s="205" t="s">
        <v>5385</v>
      </c>
      <c r="C1035" s="205" t="s">
        <v>5801</v>
      </c>
      <c r="D1035" s="205" t="s">
        <v>113</v>
      </c>
      <c r="E1035" s="280">
        <v>33.0</v>
      </c>
      <c r="F1035" s="280">
        <v>0.0</v>
      </c>
      <c r="G1035" s="280">
        <v>2.0</v>
      </c>
      <c r="H1035" s="280">
        <v>2.0</v>
      </c>
      <c r="I1035" s="280">
        <v>7.0</v>
      </c>
      <c r="J1035" s="280">
        <v>8.0</v>
      </c>
      <c r="K1035" s="280">
        <v>1.0</v>
      </c>
      <c r="L1035" s="280">
        <v>2766.0</v>
      </c>
      <c r="M1035" s="205"/>
    </row>
    <row r="1036" ht="15.75" customHeight="1">
      <c r="A1036" s="205" t="s">
        <v>745</v>
      </c>
      <c r="B1036" s="205" t="s">
        <v>5386</v>
      </c>
      <c r="C1036" s="205" t="s">
        <v>5801</v>
      </c>
      <c r="D1036" s="205" t="s">
        <v>113</v>
      </c>
      <c r="E1036" s="280">
        <v>33.0</v>
      </c>
      <c r="F1036" s="280">
        <v>1.0</v>
      </c>
      <c r="G1036" s="280">
        <v>0.0</v>
      </c>
      <c r="H1036" s="280">
        <v>3.0</v>
      </c>
      <c r="I1036" s="280">
        <v>3.0</v>
      </c>
      <c r="J1036" s="280">
        <v>4.0</v>
      </c>
      <c r="K1036" s="280">
        <v>0.0</v>
      </c>
      <c r="L1036" s="280">
        <v>2722.0</v>
      </c>
      <c r="M1036" s="205"/>
    </row>
    <row r="1037" ht="15.75" customHeight="1">
      <c r="A1037" s="205" t="s">
        <v>745</v>
      </c>
      <c r="B1037" s="205" t="s">
        <v>5387</v>
      </c>
      <c r="C1037" s="205" t="s">
        <v>5801</v>
      </c>
      <c r="D1037" s="205" t="s">
        <v>113</v>
      </c>
      <c r="E1037" s="280">
        <v>36.0</v>
      </c>
      <c r="F1037" s="280">
        <v>2.0</v>
      </c>
      <c r="G1037" s="280">
        <v>4.0</v>
      </c>
      <c r="H1037" s="280">
        <v>3.0</v>
      </c>
      <c r="I1037" s="280">
        <v>5.0</v>
      </c>
      <c r="J1037" s="280">
        <v>3.0</v>
      </c>
      <c r="K1037" s="280">
        <v>0.0</v>
      </c>
      <c r="L1037" s="280">
        <v>2971.0</v>
      </c>
      <c r="M1037" s="205"/>
    </row>
    <row r="1038" ht="15.75" customHeight="1">
      <c r="A1038" s="205" t="s">
        <v>745</v>
      </c>
      <c r="B1038" s="205" t="s">
        <v>5388</v>
      </c>
      <c r="C1038" s="205" t="s">
        <v>5801</v>
      </c>
      <c r="D1038" s="205" t="s">
        <v>113</v>
      </c>
      <c r="E1038" s="280">
        <v>15.0</v>
      </c>
      <c r="F1038" s="280">
        <v>2.0</v>
      </c>
      <c r="G1038" s="280">
        <v>1.0</v>
      </c>
      <c r="H1038" s="280">
        <v>5.0</v>
      </c>
      <c r="I1038" s="280">
        <v>3.0</v>
      </c>
      <c r="J1038" s="280">
        <v>3.0</v>
      </c>
      <c r="K1038" s="280">
        <v>0.0</v>
      </c>
      <c r="L1038" s="280">
        <v>939.0</v>
      </c>
      <c r="M1038" s="205"/>
    </row>
    <row r="1039" ht="15.75" customHeight="1">
      <c r="A1039" s="205" t="s">
        <v>745</v>
      </c>
      <c r="B1039" s="205" t="s">
        <v>5391</v>
      </c>
      <c r="C1039" s="205" t="s">
        <v>5801</v>
      </c>
      <c r="D1039" s="205" t="s">
        <v>113</v>
      </c>
      <c r="E1039" s="280">
        <v>26.0</v>
      </c>
      <c r="F1039" s="280">
        <v>1.0</v>
      </c>
      <c r="G1039" s="280">
        <v>1.0</v>
      </c>
      <c r="H1039" s="280">
        <v>2.0</v>
      </c>
      <c r="I1039" s="280">
        <v>3.0</v>
      </c>
      <c r="J1039" s="280">
        <v>2.0</v>
      </c>
      <c r="K1039" s="280">
        <v>1.0</v>
      </c>
      <c r="L1039" s="280">
        <v>2113.0</v>
      </c>
      <c r="M1039" s="205"/>
    </row>
    <row r="1040" ht="15.75" customHeight="1">
      <c r="A1040" s="205" t="s">
        <v>745</v>
      </c>
      <c r="B1040" s="205" t="s">
        <v>5392</v>
      </c>
      <c r="C1040" s="205" t="s">
        <v>5801</v>
      </c>
      <c r="D1040" s="205" t="s">
        <v>113</v>
      </c>
      <c r="E1040" s="280">
        <v>32.0</v>
      </c>
      <c r="F1040" s="280">
        <v>3.0</v>
      </c>
      <c r="G1040" s="280">
        <v>5.0</v>
      </c>
      <c r="H1040" s="280">
        <v>4.0</v>
      </c>
      <c r="I1040" s="280">
        <v>6.0</v>
      </c>
      <c r="J1040" s="280">
        <v>3.0</v>
      </c>
      <c r="K1040" s="280">
        <v>1.0</v>
      </c>
      <c r="L1040" s="280">
        <v>2526.0</v>
      </c>
      <c r="M1040" s="205"/>
    </row>
    <row r="1041" ht="15.75" customHeight="1">
      <c r="A1041" s="205" t="s">
        <v>745</v>
      </c>
      <c r="B1041" s="205" t="s">
        <v>5389</v>
      </c>
      <c r="C1041" s="205" t="s">
        <v>5870</v>
      </c>
      <c r="D1041" s="205" t="s">
        <v>6053</v>
      </c>
      <c r="E1041" s="280">
        <v>26.0</v>
      </c>
      <c r="F1041" s="280">
        <v>3.0</v>
      </c>
      <c r="G1041" s="280">
        <v>4.0</v>
      </c>
      <c r="H1041" s="280">
        <v>2.0</v>
      </c>
      <c r="I1041" s="280">
        <v>1.0</v>
      </c>
      <c r="J1041" s="280">
        <v>3.0</v>
      </c>
      <c r="K1041" s="280">
        <v>0.0</v>
      </c>
      <c r="L1041" s="280">
        <v>2187.0</v>
      </c>
      <c r="M1041" s="205"/>
    </row>
    <row r="1042" ht="15.75" customHeight="1">
      <c r="A1042" s="205" t="s">
        <v>745</v>
      </c>
      <c r="B1042" s="205" t="s">
        <v>5390</v>
      </c>
      <c r="C1042" s="205" t="s">
        <v>5870</v>
      </c>
      <c r="D1042" s="205" t="s">
        <v>6054</v>
      </c>
      <c r="E1042" s="280">
        <v>29.0</v>
      </c>
      <c r="F1042" s="280">
        <v>3.0</v>
      </c>
      <c r="G1042" s="280">
        <v>0.0</v>
      </c>
      <c r="H1042" s="280">
        <v>3.0</v>
      </c>
      <c r="I1042" s="280">
        <v>2.0</v>
      </c>
      <c r="J1042" s="280">
        <v>5.0</v>
      </c>
      <c r="K1042" s="280">
        <v>0.0</v>
      </c>
      <c r="L1042" s="280">
        <v>2337.0</v>
      </c>
      <c r="M1042" s="205"/>
    </row>
    <row r="1043" ht="15.75" customHeight="1">
      <c r="A1043" s="205" t="s">
        <v>511</v>
      </c>
      <c r="B1043" s="205" t="s">
        <v>5383</v>
      </c>
      <c r="C1043" s="205" t="s">
        <v>5801</v>
      </c>
      <c r="D1043" s="205" t="s">
        <v>143</v>
      </c>
      <c r="E1043" s="280">
        <v>6.0</v>
      </c>
      <c r="F1043" s="280">
        <v>0.0</v>
      </c>
      <c r="G1043" s="280">
        <v>2.0</v>
      </c>
      <c r="H1043" s="280">
        <v>0.0</v>
      </c>
      <c r="I1043" s="280">
        <v>0.0</v>
      </c>
      <c r="J1043" s="280">
        <v>0.0</v>
      </c>
      <c r="K1043" s="280">
        <v>0.0</v>
      </c>
      <c r="L1043" s="280">
        <v>540.0</v>
      </c>
      <c r="M1043" s="205"/>
    </row>
    <row r="1044" ht="15.75" customHeight="1">
      <c r="A1044" s="205" t="s">
        <v>511</v>
      </c>
      <c r="B1044" s="205" t="s">
        <v>5384</v>
      </c>
      <c r="C1044" s="205" t="s">
        <v>5800</v>
      </c>
      <c r="D1044" s="205" t="s">
        <v>143</v>
      </c>
      <c r="E1044" s="280">
        <v>20.0</v>
      </c>
      <c r="F1044" s="280">
        <v>0.0</v>
      </c>
      <c r="G1044" s="280">
        <v>0.0</v>
      </c>
      <c r="H1044" s="280">
        <v>9.0</v>
      </c>
      <c r="I1044" s="280">
        <v>4.0</v>
      </c>
      <c r="J1044" s="280">
        <v>2.0</v>
      </c>
      <c r="K1044" s="280">
        <v>0.0</v>
      </c>
      <c r="L1044" s="280">
        <v>1082.0</v>
      </c>
      <c r="M1044" s="205"/>
    </row>
    <row r="1045" ht="15.75" customHeight="1">
      <c r="A1045" s="205" t="s">
        <v>511</v>
      </c>
      <c r="B1045" s="205" t="s">
        <v>5385</v>
      </c>
      <c r="C1045" s="205" t="s">
        <v>5801</v>
      </c>
      <c r="D1045" s="205" t="s">
        <v>197</v>
      </c>
      <c r="E1045" s="280">
        <v>14.0</v>
      </c>
      <c r="F1045" s="280">
        <v>2.0</v>
      </c>
      <c r="G1045" s="280">
        <v>0.0</v>
      </c>
      <c r="H1045" s="280">
        <v>6.0</v>
      </c>
      <c r="I1045" s="280">
        <v>3.0</v>
      </c>
      <c r="J1045" s="280">
        <v>2.0</v>
      </c>
      <c r="K1045" s="280">
        <v>0.0</v>
      </c>
      <c r="L1045" s="280">
        <v>787.0</v>
      </c>
      <c r="M1045" s="205"/>
    </row>
    <row r="1046" ht="15.75" customHeight="1">
      <c r="A1046" s="205" t="s">
        <v>511</v>
      </c>
      <c r="B1046" s="205" t="s">
        <v>5386</v>
      </c>
      <c r="C1046" s="205" t="s">
        <v>5803</v>
      </c>
      <c r="D1046" s="205" t="s">
        <v>6055</v>
      </c>
      <c r="E1046" s="280">
        <v>15.0</v>
      </c>
      <c r="F1046" s="280">
        <v>0.0</v>
      </c>
      <c r="G1046" s="280">
        <v>1.0</v>
      </c>
      <c r="H1046" s="280">
        <v>2.0</v>
      </c>
      <c r="I1046" s="280">
        <v>2.0</v>
      </c>
      <c r="J1046" s="280">
        <v>0.0</v>
      </c>
      <c r="K1046" s="280">
        <v>0.0</v>
      </c>
      <c r="L1046" s="280">
        <v>1076.0</v>
      </c>
      <c r="M1046" s="205"/>
    </row>
    <row r="1047" ht="15.75" customHeight="1">
      <c r="A1047" s="205" t="s">
        <v>511</v>
      </c>
      <c r="B1047" s="205" t="s">
        <v>5387</v>
      </c>
      <c r="C1047" s="205" t="s">
        <v>5805</v>
      </c>
      <c r="D1047" s="205" t="s">
        <v>6055</v>
      </c>
      <c r="E1047" s="280">
        <v>25.0</v>
      </c>
      <c r="F1047" s="280">
        <v>2.0</v>
      </c>
      <c r="G1047" s="280">
        <v>0.0</v>
      </c>
      <c r="H1047" s="280">
        <v>4.0</v>
      </c>
      <c r="I1047" s="280">
        <v>3.0</v>
      </c>
      <c r="J1047" s="280">
        <v>4.0</v>
      </c>
      <c r="K1047" s="280">
        <v>0.0</v>
      </c>
      <c r="L1047" s="280">
        <v>1927.0</v>
      </c>
      <c r="M1047" s="205"/>
    </row>
    <row r="1048" ht="15.75" customHeight="1">
      <c r="A1048" s="205" t="s">
        <v>511</v>
      </c>
      <c r="B1048" s="205" t="s">
        <v>5388</v>
      </c>
      <c r="C1048" s="205" t="s">
        <v>5803</v>
      </c>
      <c r="D1048" s="205" t="s">
        <v>6055</v>
      </c>
      <c r="E1048" s="280">
        <v>26.0</v>
      </c>
      <c r="F1048" s="280">
        <v>1.0</v>
      </c>
      <c r="G1048" s="280">
        <v>0.0</v>
      </c>
      <c r="H1048" s="280">
        <v>6.0</v>
      </c>
      <c r="I1048" s="280">
        <v>4.0</v>
      </c>
      <c r="J1048" s="280">
        <v>3.0</v>
      </c>
      <c r="K1048" s="280">
        <v>0.0</v>
      </c>
      <c r="L1048" s="280">
        <v>1818.0</v>
      </c>
      <c r="M1048" s="205"/>
    </row>
    <row r="1049" ht="15.75" customHeight="1">
      <c r="A1049" s="205" t="s">
        <v>511</v>
      </c>
      <c r="B1049" s="205" t="s">
        <v>5391</v>
      </c>
      <c r="C1049" s="205" t="s">
        <v>5803</v>
      </c>
      <c r="D1049" s="205" t="s">
        <v>6055</v>
      </c>
      <c r="E1049" s="280">
        <v>14.0</v>
      </c>
      <c r="F1049" s="280">
        <v>0.0</v>
      </c>
      <c r="G1049" s="280">
        <v>1.0</v>
      </c>
      <c r="H1049" s="280">
        <v>3.0</v>
      </c>
      <c r="I1049" s="280">
        <v>2.0</v>
      </c>
      <c r="J1049" s="280">
        <v>5.0</v>
      </c>
      <c r="K1049" s="280">
        <v>0.0</v>
      </c>
      <c r="L1049" s="280">
        <v>1004.0</v>
      </c>
      <c r="M1049" s="205"/>
    </row>
    <row r="1050" ht="15.75" customHeight="1">
      <c r="A1050" s="205" t="s">
        <v>511</v>
      </c>
      <c r="B1050" s="205" t="s">
        <v>5392</v>
      </c>
      <c r="C1050" s="205" t="s">
        <v>5801</v>
      </c>
      <c r="D1050" s="205" t="s">
        <v>162</v>
      </c>
      <c r="E1050" s="280">
        <v>34.0</v>
      </c>
      <c r="F1050" s="280">
        <v>0.0</v>
      </c>
      <c r="G1050" s="280">
        <v>1.0</v>
      </c>
      <c r="H1050" s="280">
        <v>1.0</v>
      </c>
      <c r="I1050" s="280">
        <v>10.0</v>
      </c>
      <c r="J1050" s="280">
        <v>8.0</v>
      </c>
      <c r="K1050" s="280">
        <v>1.0</v>
      </c>
      <c r="L1050" s="280">
        <v>2841.0</v>
      </c>
      <c r="M1050" s="205"/>
    </row>
    <row r="1051" ht="15.75" customHeight="1">
      <c r="A1051" s="205" t="s">
        <v>511</v>
      </c>
      <c r="B1051" s="205" t="s">
        <v>5389</v>
      </c>
      <c r="C1051" s="205" t="s">
        <v>5801</v>
      </c>
      <c r="D1051" s="205" t="s">
        <v>162</v>
      </c>
      <c r="E1051" s="280">
        <v>32.0</v>
      </c>
      <c r="F1051" s="280">
        <v>1.0</v>
      </c>
      <c r="G1051" s="280">
        <v>0.0</v>
      </c>
      <c r="H1051" s="280">
        <v>4.0</v>
      </c>
      <c r="I1051" s="280">
        <v>5.0</v>
      </c>
      <c r="J1051" s="280">
        <v>6.0</v>
      </c>
      <c r="K1051" s="280">
        <v>1.0</v>
      </c>
      <c r="L1051" s="280">
        <v>2428.0</v>
      </c>
      <c r="M1051" s="205"/>
    </row>
    <row r="1052" ht="15.75" customHeight="1">
      <c r="A1052" s="205" t="s">
        <v>511</v>
      </c>
      <c r="B1052" s="205" t="s">
        <v>5390</v>
      </c>
      <c r="C1052" s="205" t="s">
        <v>5801</v>
      </c>
      <c r="D1052" s="205" t="s">
        <v>162</v>
      </c>
      <c r="E1052" s="280">
        <v>33.0</v>
      </c>
      <c r="F1052" s="280">
        <v>2.0</v>
      </c>
      <c r="G1052" s="280">
        <v>4.0</v>
      </c>
      <c r="H1052" s="280">
        <v>3.0</v>
      </c>
      <c r="I1052" s="280">
        <v>6.0</v>
      </c>
      <c r="J1052" s="280">
        <v>8.0</v>
      </c>
      <c r="K1052" s="280">
        <v>1.0</v>
      </c>
      <c r="L1052" s="280">
        <v>2625.0</v>
      </c>
      <c r="M1052" s="205"/>
    </row>
    <row r="1053" ht="15.75" customHeight="1">
      <c r="A1053" s="205" t="s">
        <v>785</v>
      </c>
      <c r="B1053" s="205" t="s">
        <v>5383</v>
      </c>
      <c r="C1053" s="205" t="s">
        <v>5801</v>
      </c>
      <c r="D1053" s="205" t="s">
        <v>90</v>
      </c>
      <c r="E1053" s="280">
        <v>5.0</v>
      </c>
      <c r="F1053" s="280">
        <v>0.0</v>
      </c>
      <c r="G1053" s="280">
        <v>0.0</v>
      </c>
      <c r="H1053" s="280">
        <v>1.0</v>
      </c>
      <c r="I1053" s="280">
        <v>2.0</v>
      </c>
      <c r="J1053" s="280">
        <v>1.0</v>
      </c>
      <c r="K1053" s="280">
        <v>0.0</v>
      </c>
      <c r="L1053" s="280">
        <v>350.0</v>
      </c>
      <c r="M1053" s="205"/>
    </row>
    <row r="1054" ht="15.75" customHeight="1">
      <c r="A1054" s="205" t="s">
        <v>785</v>
      </c>
      <c r="B1054" s="205" t="s">
        <v>5384</v>
      </c>
      <c r="C1054" s="205" t="s">
        <v>5800</v>
      </c>
      <c r="D1054" s="205" t="s">
        <v>90</v>
      </c>
      <c r="E1054" s="280">
        <v>28.0</v>
      </c>
      <c r="F1054" s="280">
        <v>0.0</v>
      </c>
      <c r="G1054" s="280">
        <v>2.0</v>
      </c>
      <c r="H1054" s="280">
        <v>8.0</v>
      </c>
      <c r="I1054" s="280">
        <v>11.0</v>
      </c>
      <c r="J1054" s="280">
        <v>4.0</v>
      </c>
      <c r="K1054" s="280">
        <v>1.0</v>
      </c>
      <c r="L1054" s="280">
        <v>1704.0</v>
      </c>
      <c r="M1054" s="205"/>
    </row>
    <row r="1055" ht="15.75" customHeight="1">
      <c r="A1055" s="205" t="s">
        <v>785</v>
      </c>
      <c r="B1055" s="205" t="s">
        <v>5385</v>
      </c>
      <c r="C1055" s="205" t="s">
        <v>5801</v>
      </c>
      <c r="D1055" s="205" t="s">
        <v>5851</v>
      </c>
      <c r="E1055" s="280">
        <v>27.0</v>
      </c>
      <c r="F1055" s="280">
        <v>2.0</v>
      </c>
      <c r="G1055" s="280">
        <v>4.0</v>
      </c>
      <c r="H1055" s="280">
        <v>4.0</v>
      </c>
      <c r="I1055" s="280">
        <v>13.0</v>
      </c>
      <c r="J1055" s="280">
        <v>2.0</v>
      </c>
      <c r="K1055" s="280">
        <v>0.0</v>
      </c>
      <c r="L1055" s="280">
        <v>1966.0</v>
      </c>
      <c r="M1055" s="205"/>
    </row>
    <row r="1056" ht="15.75" customHeight="1">
      <c r="A1056" s="205" t="s">
        <v>785</v>
      </c>
      <c r="B1056" s="205" t="s">
        <v>5386</v>
      </c>
      <c r="C1056" s="205" t="s">
        <v>5800</v>
      </c>
      <c r="D1056" s="205" t="s">
        <v>5851</v>
      </c>
      <c r="E1056" s="280">
        <v>33.0</v>
      </c>
      <c r="F1056" s="280">
        <v>0.0</v>
      </c>
      <c r="G1056" s="280">
        <v>2.0</v>
      </c>
      <c r="H1056" s="280">
        <v>3.0</v>
      </c>
      <c r="I1056" s="280">
        <v>11.0</v>
      </c>
      <c r="J1056" s="280">
        <v>5.0</v>
      </c>
      <c r="K1056" s="280">
        <v>0.0</v>
      </c>
      <c r="L1056" s="280">
        <v>2518.0</v>
      </c>
      <c r="M1056" s="205"/>
    </row>
    <row r="1057" ht="15.75" customHeight="1">
      <c r="A1057" s="205" t="s">
        <v>785</v>
      </c>
      <c r="B1057" s="205" t="s">
        <v>5387</v>
      </c>
      <c r="C1057" s="205" t="s">
        <v>5816</v>
      </c>
      <c r="D1057" s="205" t="s">
        <v>5893</v>
      </c>
      <c r="E1057" s="280">
        <v>34.0</v>
      </c>
      <c r="F1057" s="280">
        <v>1.0</v>
      </c>
      <c r="G1057" s="280">
        <v>2.0</v>
      </c>
      <c r="H1057" s="280">
        <v>4.0</v>
      </c>
      <c r="I1057" s="280">
        <v>7.0</v>
      </c>
      <c r="J1057" s="280">
        <v>7.0</v>
      </c>
      <c r="K1057" s="280">
        <v>0.0</v>
      </c>
      <c r="L1057" s="280">
        <v>2736.0</v>
      </c>
      <c r="M1057" s="205"/>
    </row>
    <row r="1058" ht="15.75" customHeight="1">
      <c r="A1058" s="205" t="s">
        <v>785</v>
      </c>
      <c r="B1058" s="205" t="s">
        <v>5388</v>
      </c>
      <c r="C1058" s="205" t="s">
        <v>5816</v>
      </c>
      <c r="D1058" s="205" t="s">
        <v>5894</v>
      </c>
      <c r="E1058" s="280">
        <v>26.0</v>
      </c>
      <c r="F1058" s="280">
        <v>1.0</v>
      </c>
      <c r="G1058" s="280">
        <v>2.0</v>
      </c>
      <c r="H1058" s="280">
        <v>4.0</v>
      </c>
      <c r="I1058" s="280">
        <v>5.0</v>
      </c>
      <c r="J1058" s="280">
        <v>4.0</v>
      </c>
      <c r="K1058" s="280">
        <v>0.0</v>
      </c>
      <c r="L1058" s="280">
        <v>1948.0</v>
      </c>
      <c r="M1058" s="205"/>
    </row>
    <row r="1059" ht="15.75" customHeight="1">
      <c r="A1059" s="205" t="s">
        <v>785</v>
      </c>
      <c r="B1059" s="205" t="s">
        <v>5391</v>
      </c>
      <c r="C1059" s="205" t="s">
        <v>5816</v>
      </c>
      <c r="D1059" s="205" t="s">
        <v>5894</v>
      </c>
      <c r="E1059" s="280">
        <v>31.0</v>
      </c>
      <c r="F1059" s="280">
        <v>0.0</v>
      </c>
      <c r="G1059" s="280">
        <v>4.0</v>
      </c>
      <c r="H1059" s="280">
        <v>7.0</v>
      </c>
      <c r="I1059" s="280">
        <v>8.0</v>
      </c>
      <c r="J1059" s="280">
        <v>2.0</v>
      </c>
      <c r="K1059" s="280">
        <v>0.0</v>
      </c>
      <c r="L1059" s="280">
        <v>2083.0</v>
      </c>
      <c r="M1059" s="205"/>
    </row>
    <row r="1060" ht="15.75" customHeight="1">
      <c r="A1060" s="205" t="s">
        <v>785</v>
      </c>
      <c r="B1060" s="205" t="s">
        <v>5392</v>
      </c>
      <c r="C1060" s="205" t="s">
        <v>5816</v>
      </c>
      <c r="D1060" s="205" t="s">
        <v>6056</v>
      </c>
      <c r="E1060" s="280">
        <v>18.0</v>
      </c>
      <c r="F1060" s="280">
        <v>0.0</v>
      </c>
      <c r="G1060" s="280">
        <v>1.0</v>
      </c>
      <c r="H1060" s="280">
        <v>3.0</v>
      </c>
      <c r="I1060" s="280">
        <v>5.0</v>
      </c>
      <c r="J1060" s="280">
        <v>3.0</v>
      </c>
      <c r="K1060" s="280">
        <v>0.0</v>
      </c>
      <c r="L1060" s="280">
        <v>1327.0</v>
      </c>
      <c r="M1060" s="205"/>
    </row>
    <row r="1061" ht="15.75" customHeight="1">
      <c r="A1061" s="205" t="s">
        <v>154</v>
      </c>
      <c r="B1061" s="205" t="s">
        <v>5383</v>
      </c>
      <c r="C1061" s="205" t="s">
        <v>5801</v>
      </c>
      <c r="D1061" s="205" t="s">
        <v>90</v>
      </c>
      <c r="E1061" s="280">
        <v>5.0</v>
      </c>
      <c r="F1061" s="280">
        <v>0.0</v>
      </c>
      <c r="G1061" s="205"/>
      <c r="H1061" s="280">
        <v>0.0</v>
      </c>
      <c r="I1061" s="280">
        <v>1.0</v>
      </c>
      <c r="J1061" s="280">
        <v>0.0</v>
      </c>
      <c r="K1061" s="280">
        <v>0.0</v>
      </c>
      <c r="L1061" s="280">
        <v>396.0</v>
      </c>
      <c r="M1061" s="205"/>
    </row>
    <row r="1062" ht="15.75" customHeight="1">
      <c r="A1062" s="205" t="s">
        <v>154</v>
      </c>
      <c r="B1062" s="205" t="s">
        <v>5384</v>
      </c>
      <c r="C1062" s="205" t="s">
        <v>5801</v>
      </c>
      <c r="D1062" s="205" t="s">
        <v>90</v>
      </c>
      <c r="E1062" s="280">
        <v>31.0</v>
      </c>
      <c r="F1062" s="280">
        <v>0.0</v>
      </c>
      <c r="G1062" s="205"/>
      <c r="H1062" s="280">
        <v>0.0</v>
      </c>
      <c r="I1062" s="280">
        <v>1.0</v>
      </c>
      <c r="J1062" s="280">
        <v>0.0</v>
      </c>
      <c r="K1062" s="280">
        <v>0.0</v>
      </c>
      <c r="L1062" s="280">
        <v>2774.0</v>
      </c>
      <c r="M1062" s="205"/>
    </row>
    <row r="1063" ht="15.75" customHeight="1">
      <c r="A1063" s="205" t="s">
        <v>154</v>
      </c>
      <c r="B1063" s="205" t="s">
        <v>5385</v>
      </c>
      <c r="C1063" s="205" t="s">
        <v>5801</v>
      </c>
      <c r="D1063" s="205" t="s">
        <v>90</v>
      </c>
      <c r="E1063" s="280">
        <v>34.0</v>
      </c>
      <c r="F1063" s="280">
        <v>0.0</v>
      </c>
      <c r="G1063" s="205"/>
      <c r="H1063" s="280">
        <v>0.0</v>
      </c>
      <c r="I1063" s="280">
        <v>0.0</v>
      </c>
      <c r="J1063" s="280">
        <v>0.0</v>
      </c>
      <c r="K1063" s="280">
        <v>0.0</v>
      </c>
      <c r="L1063" s="280">
        <v>3060.0</v>
      </c>
      <c r="M1063" s="205"/>
    </row>
    <row r="1064" ht="15.75" customHeight="1">
      <c r="A1064" s="205" t="s">
        <v>154</v>
      </c>
      <c r="B1064" s="205" t="s">
        <v>5386</v>
      </c>
      <c r="C1064" s="205" t="s">
        <v>5801</v>
      </c>
      <c r="D1064" s="205" t="s">
        <v>90</v>
      </c>
      <c r="E1064" s="280">
        <v>7.0</v>
      </c>
      <c r="F1064" s="280">
        <v>0.0</v>
      </c>
      <c r="G1064" s="205"/>
      <c r="H1064" s="280">
        <v>0.0</v>
      </c>
      <c r="I1064" s="280">
        <v>1.0</v>
      </c>
      <c r="J1064" s="280">
        <v>0.0</v>
      </c>
      <c r="K1064" s="280">
        <v>0.0</v>
      </c>
      <c r="L1064" s="280">
        <v>620.0</v>
      </c>
      <c r="M1064" s="205"/>
    </row>
    <row r="1065" ht="15.75" customHeight="1">
      <c r="A1065" s="205" t="s">
        <v>154</v>
      </c>
      <c r="B1065" s="205" t="s">
        <v>5387</v>
      </c>
      <c r="C1065" s="205" t="s">
        <v>5801</v>
      </c>
      <c r="D1065" s="205" t="s">
        <v>90</v>
      </c>
      <c r="E1065" s="280">
        <v>22.0</v>
      </c>
      <c r="F1065" s="280">
        <v>0.0</v>
      </c>
      <c r="G1065" s="205"/>
      <c r="H1065" s="280">
        <v>0.0</v>
      </c>
      <c r="I1065" s="280">
        <v>0.0</v>
      </c>
      <c r="J1065" s="280">
        <v>0.0</v>
      </c>
      <c r="K1065" s="280">
        <v>0.0</v>
      </c>
      <c r="L1065" s="280">
        <v>1980.0</v>
      </c>
      <c r="M1065" s="205"/>
    </row>
    <row r="1066" ht="15.75" customHeight="1">
      <c r="A1066" s="205" t="s">
        <v>154</v>
      </c>
      <c r="B1066" s="205" t="s">
        <v>5388</v>
      </c>
      <c r="C1066" s="205" t="s">
        <v>5801</v>
      </c>
      <c r="D1066" s="205" t="s">
        <v>90</v>
      </c>
      <c r="E1066" s="280">
        <v>22.0</v>
      </c>
      <c r="F1066" s="280">
        <v>0.0</v>
      </c>
      <c r="G1066" s="205"/>
      <c r="H1066" s="280">
        <v>1.0</v>
      </c>
      <c r="I1066" s="280">
        <v>0.0</v>
      </c>
      <c r="J1066" s="280">
        <v>0.0</v>
      </c>
      <c r="K1066" s="280">
        <v>0.0</v>
      </c>
      <c r="L1066" s="280">
        <v>1950.0</v>
      </c>
      <c r="M1066" s="205"/>
    </row>
    <row r="1067" ht="15.75" customHeight="1">
      <c r="A1067" s="205" t="s">
        <v>154</v>
      </c>
      <c r="B1067" s="205" t="s">
        <v>5391</v>
      </c>
      <c r="C1067" s="205" t="s">
        <v>5801</v>
      </c>
      <c r="D1067" s="205" t="s">
        <v>90</v>
      </c>
      <c r="E1067" s="280">
        <v>14.0</v>
      </c>
      <c r="F1067" s="280">
        <v>0.0</v>
      </c>
      <c r="G1067" s="205"/>
      <c r="H1067" s="280">
        <v>1.0</v>
      </c>
      <c r="I1067" s="280">
        <v>0.0</v>
      </c>
      <c r="J1067" s="280">
        <v>0.0</v>
      </c>
      <c r="K1067" s="280">
        <v>1.0</v>
      </c>
      <c r="L1067" s="280">
        <v>1151.0</v>
      </c>
      <c r="M1067" s="205"/>
    </row>
    <row r="1068" ht="15.75" customHeight="1">
      <c r="A1068" s="205" t="s">
        <v>154</v>
      </c>
      <c r="B1068" s="205" t="s">
        <v>5392</v>
      </c>
      <c r="C1068" s="205" t="s">
        <v>5801</v>
      </c>
      <c r="D1068" s="205" t="s">
        <v>5898</v>
      </c>
      <c r="E1068" s="280">
        <v>13.0</v>
      </c>
      <c r="F1068" s="280">
        <v>0.0</v>
      </c>
      <c r="G1068" s="205"/>
      <c r="H1068" s="280">
        <v>0.0</v>
      </c>
      <c r="I1068" s="280">
        <v>1.0</v>
      </c>
      <c r="J1068" s="280">
        <v>0.0</v>
      </c>
      <c r="K1068" s="280">
        <v>0.0</v>
      </c>
      <c r="L1068" s="280">
        <v>1159.0</v>
      </c>
      <c r="M1068" s="205"/>
    </row>
    <row r="1069" ht="15.75" customHeight="1">
      <c r="A1069" s="205" t="s">
        <v>154</v>
      </c>
      <c r="B1069" s="205" t="s">
        <v>5389</v>
      </c>
      <c r="C1069" s="205" t="s">
        <v>5816</v>
      </c>
      <c r="D1069" s="205" t="s">
        <v>6011</v>
      </c>
      <c r="E1069" s="280">
        <v>30.0</v>
      </c>
      <c r="F1069" s="280">
        <v>0.0</v>
      </c>
      <c r="G1069" s="205"/>
      <c r="H1069" s="280">
        <v>0.0</v>
      </c>
      <c r="I1069" s="280">
        <v>1.0</v>
      </c>
      <c r="J1069" s="280">
        <v>2.0</v>
      </c>
      <c r="K1069" s="280">
        <v>0.0</v>
      </c>
      <c r="L1069" s="280">
        <v>2659.0</v>
      </c>
      <c r="M1069" s="205"/>
    </row>
    <row r="1070" ht="15.75" customHeight="1">
      <c r="A1070" s="205" t="s">
        <v>154</v>
      </c>
      <c r="B1070" s="205" t="s">
        <v>5390</v>
      </c>
      <c r="C1070" s="205" t="s">
        <v>5801</v>
      </c>
      <c r="D1070" s="205" t="s">
        <v>197</v>
      </c>
      <c r="E1070" s="280">
        <v>0.0</v>
      </c>
      <c r="F1070" s="280">
        <v>0.0</v>
      </c>
      <c r="G1070" s="205"/>
      <c r="H1070" s="280">
        <v>0.0</v>
      </c>
      <c r="I1070" s="280">
        <v>0.0</v>
      </c>
      <c r="J1070" s="280">
        <v>0.0</v>
      </c>
      <c r="K1070" s="280">
        <v>0.0</v>
      </c>
      <c r="L1070" s="280">
        <v>0.0</v>
      </c>
      <c r="M1070" s="205"/>
    </row>
    <row r="1071" ht="15.75" customHeight="1">
      <c r="A1071" s="205" t="s">
        <v>383</v>
      </c>
      <c r="B1071" s="205" t="s">
        <v>5383</v>
      </c>
      <c r="C1071" s="205" t="s">
        <v>5801</v>
      </c>
      <c r="D1071" s="205" t="s">
        <v>238</v>
      </c>
      <c r="E1071" s="280">
        <v>3.0</v>
      </c>
      <c r="F1071" s="280">
        <v>1.0</v>
      </c>
      <c r="G1071" s="280">
        <v>0.0</v>
      </c>
      <c r="H1071" s="280">
        <v>0.0</v>
      </c>
      <c r="I1071" s="280">
        <v>1.0</v>
      </c>
      <c r="J1071" s="280">
        <v>0.0</v>
      </c>
      <c r="K1071" s="280">
        <v>0.0</v>
      </c>
      <c r="L1071" s="280">
        <v>266.0</v>
      </c>
      <c r="M1071" s="205"/>
    </row>
    <row r="1072" ht="15.75" customHeight="1">
      <c r="A1072" s="205" t="s">
        <v>383</v>
      </c>
      <c r="B1072" s="205" t="s">
        <v>5384</v>
      </c>
      <c r="C1072" s="205" t="s">
        <v>5801</v>
      </c>
      <c r="D1072" s="205" t="s">
        <v>238</v>
      </c>
      <c r="E1072" s="280">
        <v>18.0</v>
      </c>
      <c r="F1072" s="280">
        <v>1.0</v>
      </c>
      <c r="G1072" s="280">
        <v>0.0</v>
      </c>
      <c r="H1072" s="280">
        <v>5.0</v>
      </c>
      <c r="I1072" s="280">
        <v>9.0</v>
      </c>
      <c r="J1072" s="280">
        <v>0.0</v>
      </c>
      <c r="K1072" s="280">
        <v>0.0</v>
      </c>
      <c r="L1072" s="280">
        <v>1057.0</v>
      </c>
      <c r="M1072" s="205"/>
    </row>
    <row r="1073" ht="15.75" customHeight="1">
      <c r="A1073" s="205" t="s">
        <v>383</v>
      </c>
      <c r="B1073" s="205" t="s">
        <v>5385</v>
      </c>
      <c r="C1073" s="205" t="s">
        <v>5801</v>
      </c>
      <c r="D1073" s="205" t="s">
        <v>110</v>
      </c>
      <c r="E1073" s="280">
        <v>25.0</v>
      </c>
      <c r="F1073" s="280">
        <v>5.0</v>
      </c>
      <c r="G1073" s="280">
        <v>2.0</v>
      </c>
      <c r="H1073" s="280">
        <v>6.0</v>
      </c>
      <c r="I1073" s="280">
        <v>16.0</v>
      </c>
      <c r="J1073" s="280">
        <v>3.0</v>
      </c>
      <c r="K1073" s="280">
        <v>0.0</v>
      </c>
      <c r="L1073" s="280">
        <v>1508.0</v>
      </c>
      <c r="M1073" s="205"/>
    </row>
    <row r="1074" ht="15.75" customHeight="1">
      <c r="A1074" s="205" t="s">
        <v>383</v>
      </c>
      <c r="B1074" s="205" t="s">
        <v>5386</v>
      </c>
      <c r="C1074" s="205" t="s">
        <v>5801</v>
      </c>
      <c r="D1074" s="205" t="s">
        <v>110</v>
      </c>
      <c r="E1074" s="280">
        <v>26.0</v>
      </c>
      <c r="F1074" s="280">
        <v>5.0</v>
      </c>
      <c r="G1074" s="280">
        <v>2.0</v>
      </c>
      <c r="H1074" s="280">
        <v>12.0</v>
      </c>
      <c r="I1074" s="280">
        <v>12.0</v>
      </c>
      <c r="J1074" s="280">
        <v>2.0</v>
      </c>
      <c r="K1074" s="280">
        <v>0.0</v>
      </c>
      <c r="L1074" s="280">
        <v>1431.0</v>
      </c>
      <c r="M1074" s="205"/>
    </row>
    <row r="1075" ht="15.75" customHeight="1">
      <c r="A1075" s="205" t="s">
        <v>383</v>
      </c>
      <c r="B1075" s="205" t="s">
        <v>5387</v>
      </c>
      <c r="C1075" s="205" t="s">
        <v>5801</v>
      </c>
      <c r="D1075" s="205" t="s">
        <v>5950</v>
      </c>
      <c r="E1075" s="280">
        <v>36.0</v>
      </c>
      <c r="F1075" s="280">
        <v>9.0</v>
      </c>
      <c r="G1075" s="280">
        <v>4.0</v>
      </c>
      <c r="H1075" s="280">
        <v>0.0</v>
      </c>
      <c r="I1075" s="280">
        <v>4.0</v>
      </c>
      <c r="J1075" s="280">
        <v>6.0</v>
      </c>
      <c r="K1075" s="280">
        <v>0.0</v>
      </c>
      <c r="L1075" s="280">
        <v>3218.0</v>
      </c>
      <c r="M1075" s="205"/>
    </row>
    <row r="1076" ht="15.75" customHeight="1">
      <c r="A1076" s="205" t="s">
        <v>383</v>
      </c>
      <c r="B1076" s="205" t="s">
        <v>5388</v>
      </c>
      <c r="C1076" s="205" t="s">
        <v>5816</v>
      </c>
      <c r="D1076" s="205" t="s">
        <v>6057</v>
      </c>
      <c r="E1076" s="280">
        <v>34.0</v>
      </c>
      <c r="F1076" s="280">
        <v>6.0</v>
      </c>
      <c r="G1076" s="280">
        <v>6.0</v>
      </c>
      <c r="H1076" s="280">
        <v>2.0</v>
      </c>
      <c r="I1076" s="280">
        <v>11.0</v>
      </c>
      <c r="J1076" s="280">
        <v>7.0</v>
      </c>
      <c r="K1076" s="280">
        <v>0.0</v>
      </c>
      <c r="L1076" s="280">
        <v>2727.0</v>
      </c>
      <c r="M1076" s="205"/>
    </row>
    <row r="1077" ht="15.75" customHeight="1">
      <c r="A1077" s="205" t="s">
        <v>552</v>
      </c>
      <c r="B1077" s="205" t="s">
        <v>5384</v>
      </c>
      <c r="C1077" s="205" t="s">
        <v>5801</v>
      </c>
      <c r="D1077" s="205" t="s">
        <v>103</v>
      </c>
      <c r="E1077" s="280">
        <v>32.0</v>
      </c>
      <c r="F1077" s="280">
        <v>4.0</v>
      </c>
      <c r="G1077" s="280">
        <v>1.0</v>
      </c>
      <c r="H1077" s="280">
        <v>25.0</v>
      </c>
      <c r="I1077" s="280">
        <v>4.0</v>
      </c>
      <c r="J1077" s="280">
        <v>2.0</v>
      </c>
      <c r="K1077" s="280">
        <v>1.0</v>
      </c>
      <c r="L1077" s="280">
        <v>900.0</v>
      </c>
      <c r="M1077" s="205"/>
    </row>
    <row r="1078" ht="15.75" customHeight="1">
      <c r="A1078" s="205" t="s">
        <v>552</v>
      </c>
      <c r="B1078" s="205" t="s">
        <v>5385</v>
      </c>
      <c r="C1078" s="205" t="s">
        <v>5835</v>
      </c>
      <c r="D1078" s="205" t="s">
        <v>103</v>
      </c>
      <c r="E1078" s="280">
        <v>29.0</v>
      </c>
      <c r="F1078" s="280">
        <v>7.0</v>
      </c>
      <c r="G1078" s="282">
        <v>1.0</v>
      </c>
      <c r="H1078" s="280">
        <v>10.0</v>
      </c>
      <c r="I1078" s="280">
        <v>14.0</v>
      </c>
      <c r="J1078" s="280">
        <v>2.0</v>
      </c>
      <c r="K1078" s="280">
        <v>0.0</v>
      </c>
      <c r="L1078" s="280">
        <v>1721.0</v>
      </c>
      <c r="M1078" s="205"/>
    </row>
    <row r="1079" ht="15.75" customHeight="1">
      <c r="A1079" s="205" t="s">
        <v>552</v>
      </c>
      <c r="B1079" s="205" t="s">
        <v>5386</v>
      </c>
      <c r="C1079" s="205" t="s">
        <v>5809</v>
      </c>
      <c r="D1079" s="205" t="s">
        <v>6058</v>
      </c>
      <c r="E1079" s="280">
        <v>23.0</v>
      </c>
      <c r="F1079" s="280">
        <v>7.0</v>
      </c>
      <c r="G1079" s="282">
        <v>2.0</v>
      </c>
      <c r="H1079" s="280">
        <v>8.0</v>
      </c>
      <c r="I1079" s="280">
        <v>10.0</v>
      </c>
      <c r="J1079" s="280">
        <v>1.0</v>
      </c>
      <c r="K1079" s="280">
        <v>0.0</v>
      </c>
      <c r="L1079" s="280">
        <v>1419.0</v>
      </c>
      <c r="M1079" s="205"/>
    </row>
    <row r="1080" ht="15.75" customHeight="1">
      <c r="A1080" s="205" t="s">
        <v>552</v>
      </c>
      <c r="B1080" s="205" t="s">
        <v>5387</v>
      </c>
      <c r="C1080" s="205" t="s">
        <v>5809</v>
      </c>
      <c r="D1080" s="205" t="s">
        <v>90</v>
      </c>
      <c r="E1080" s="280">
        <v>15.0</v>
      </c>
      <c r="F1080" s="280">
        <v>9.0</v>
      </c>
      <c r="G1080" s="282">
        <v>1.0</v>
      </c>
      <c r="H1080" s="280">
        <v>1.0</v>
      </c>
      <c r="I1080" s="280">
        <v>6.0</v>
      </c>
      <c r="J1080" s="280">
        <v>2.0</v>
      </c>
      <c r="K1080" s="280">
        <v>0.0</v>
      </c>
      <c r="L1080" s="280">
        <v>1225.0</v>
      </c>
      <c r="M1080" s="205"/>
    </row>
    <row r="1081" ht="15.75" customHeight="1">
      <c r="A1081" s="205" t="s">
        <v>552</v>
      </c>
      <c r="B1081" s="205" t="s">
        <v>5388</v>
      </c>
      <c r="C1081" s="205" t="s">
        <v>5801</v>
      </c>
      <c r="D1081" s="205" t="s">
        <v>90</v>
      </c>
      <c r="E1081" s="280">
        <v>26.0</v>
      </c>
      <c r="F1081" s="280">
        <v>11.0</v>
      </c>
      <c r="G1081" s="282">
        <v>0.0</v>
      </c>
      <c r="H1081" s="280">
        <v>7.0</v>
      </c>
      <c r="I1081" s="280">
        <v>11.0</v>
      </c>
      <c r="J1081" s="280">
        <v>5.0</v>
      </c>
      <c r="K1081" s="280">
        <v>0.0</v>
      </c>
      <c r="L1081" s="280">
        <v>1749.0</v>
      </c>
      <c r="M1081" s="205"/>
    </row>
    <row r="1082" ht="15.75" customHeight="1">
      <c r="A1082" s="205" t="s">
        <v>552</v>
      </c>
      <c r="B1082" s="205" t="s">
        <v>5391</v>
      </c>
      <c r="C1082" s="205" t="s">
        <v>5801</v>
      </c>
      <c r="D1082" s="205" t="s">
        <v>90</v>
      </c>
      <c r="E1082" s="280">
        <v>35.0</v>
      </c>
      <c r="F1082" s="280">
        <v>17.0</v>
      </c>
      <c r="G1082" s="282">
        <v>2.0</v>
      </c>
      <c r="H1082" s="280">
        <v>8.0</v>
      </c>
      <c r="I1082" s="280">
        <v>10.0</v>
      </c>
      <c r="J1082" s="280">
        <v>4.0</v>
      </c>
      <c r="K1082" s="280">
        <v>0.0</v>
      </c>
      <c r="L1082" s="280">
        <v>2398.0</v>
      </c>
      <c r="M1082" s="205"/>
    </row>
    <row r="1083" ht="15.75" customHeight="1">
      <c r="A1083" s="205" t="s">
        <v>552</v>
      </c>
      <c r="B1083" s="205" t="s">
        <v>5392</v>
      </c>
      <c r="C1083" s="205" t="s">
        <v>5801</v>
      </c>
      <c r="D1083" s="205" t="s">
        <v>90</v>
      </c>
      <c r="E1083" s="280">
        <v>15.0</v>
      </c>
      <c r="F1083" s="280">
        <v>5.0</v>
      </c>
      <c r="G1083" s="282">
        <v>0.0</v>
      </c>
      <c r="H1083" s="280">
        <v>12.0</v>
      </c>
      <c r="I1083" s="280">
        <v>3.0</v>
      </c>
      <c r="J1083" s="280">
        <v>2.0</v>
      </c>
      <c r="K1083" s="280">
        <v>0.0</v>
      </c>
      <c r="L1083" s="280">
        <v>438.0</v>
      </c>
      <c r="M1083" s="205"/>
    </row>
    <row r="1084" ht="15.75" customHeight="1">
      <c r="A1084" s="205" t="s">
        <v>552</v>
      </c>
      <c r="B1084" s="205" t="s">
        <v>5389</v>
      </c>
      <c r="C1084" s="205" t="s">
        <v>5801</v>
      </c>
      <c r="D1084" s="205" t="s">
        <v>90</v>
      </c>
      <c r="E1084" s="280">
        <v>17.0</v>
      </c>
      <c r="F1084" s="280">
        <v>5.0</v>
      </c>
      <c r="G1084" s="282">
        <v>0.0</v>
      </c>
      <c r="H1084" s="280">
        <v>13.0</v>
      </c>
      <c r="I1084" s="280">
        <v>2.0</v>
      </c>
      <c r="J1084" s="280">
        <v>1.0</v>
      </c>
      <c r="K1084" s="280">
        <v>0.0</v>
      </c>
      <c r="L1084" s="280">
        <v>551.0</v>
      </c>
      <c r="M1084" s="205"/>
    </row>
    <row r="1085" ht="15.75" customHeight="1">
      <c r="A1085" s="205" t="s">
        <v>552</v>
      </c>
      <c r="B1085" s="205" t="s">
        <v>5390</v>
      </c>
      <c r="C1085" s="205" t="s">
        <v>5933</v>
      </c>
      <c r="D1085" s="205" t="s">
        <v>6043</v>
      </c>
      <c r="E1085" s="280">
        <v>31.0</v>
      </c>
      <c r="F1085" s="280">
        <v>21.0</v>
      </c>
      <c r="G1085" s="282">
        <v>8.0</v>
      </c>
      <c r="H1085" s="280">
        <v>3.0</v>
      </c>
      <c r="I1085" s="280">
        <v>8.0</v>
      </c>
      <c r="J1085" s="280">
        <v>1.0</v>
      </c>
      <c r="K1085" s="280">
        <v>0.0</v>
      </c>
      <c r="L1085" s="280">
        <v>2474.0</v>
      </c>
      <c r="M1085" s="205"/>
    </row>
    <row r="1086" ht="15.75" customHeight="1">
      <c r="A1086" s="205" t="s">
        <v>156</v>
      </c>
      <c r="B1086" s="205" t="s">
        <v>5383</v>
      </c>
      <c r="C1086" s="205" t="s">
        <v>5801</v>
      </c>
      <c r="D1086" s="205" t="s">
        <v>143</v>
      </c>
      <c r="E1086" s="280">
        <v>5.0</v>
      </c>
      <c r="F1086" s="280">
        <v>0.0</v>
      </c>
      <c r="G1086" s="210"/>
      <c r="H1086" s="280">
        <v>0.0</v>
      </c>
      <c r="I1086" s="280">
        <v>0.0</v>
      </c>
      <c r="J1086" s="280">
        <v>1.0</v>
      </c>
      <c r="K1086" s="280">
        <v>0.0</v>
      </c>
      <c r="L1086" s="280">
        <v>450.0</v>
      </c>
      <c r="M1086" s="205"/>
    </row>
    <row r="1087" ht="15.75" customHeight="1">
      <c r="A1087" s="205" t="s">
        <v>156</v>
      </c>
      <c r="B1087" s="205" t="s">
        <v>5384</v>
      </c>
      <c r="C1087" s="205" t="s">
        <v>5801</v>
      </c>
      <c r="D1087" s="205" t="s">
        <v>143</v>
      </c>
      <c r="E1087" s="280">
        <v>36.0</v>
      </c>
      <c r="F1087" s="280">
        <v>0.0</v>
      </c>
      <c r="G1087" s="210"/>
      <c r="H1087" s="280">
        <v>0.0</v>
      </c>
      <c r="I1087" s="280">
        <v>0.0</v>
      </c>
      <c r="J1087" s="280">
        <v>2.0</v>
      </c>
      <c r="K1087" s="280">
        <v>0.0</v>
      </c>
      <c r="L1087" s="280">
        <v>3240.0</v>
      </c>
      <c r="M1087" s="205"/>
    </row>
    <row r="1088" ht="15.75" customHeight="1">
      <c r="A1088" s="205" t="s">
        <v>156</v>
      </c>
      <c r="B1088" s="205" t="s">
        <v>5385</v>
      </c>
      <c r="C1088" s="205" t="s">
        <v>5801</v>
      </c>
      <c r="D1088" s="205" t="s">
        <v>113</v>
      </c>
      <c r="E1088" s="280">
        <v>38.0</v>
      </c>
      <c r="F1088" s="280">
        <v>0.0</v>
      </c>
      <c r="G1088" s="205"/>
      <c r="H1088" s="280">
        <v>0.0</v>
      </c>
      <c r="I1088" s="280">
        <v>0.0</v>
      </c>
      <c r="J1088" s="280">
        <v>4.0</v>
      </c>
      <c r="K1088" s="280">
        <v>0.0</v>
      </c>
      <c r="L1088" s="280">
        <v>3420.0</v>
      </c>
      <c r="M1088" s="205"/>
    </row>
    <row r="1089" ht="15.75" customHeight="1">
      <c r="A1089" s="205" t="s">
        <v>156</v>
      </c>
      <c r="B1089" s="205" t="s">
        <v>5386</v>
      </c>
      <c r="C1089" s="205" t="s">
        <v>5801</v>
      </c>
      <c r="D1089" s="205" t="s">
        <v>113</v>
      </c>
      <c r="E1089" s="280">
        <v>27.0</v>
      </c>
      <c r="F1089" s="280">
        <v>0.0</v>
      </c>
      <c r="G1089" s="205"/>
      <c r="H1089" s="280">
        <v>0.0</v>
      </c>
      <c r="I1089" s="280">
        <v>0.0</v>
      </c>
      <c r="J1089" s="280">
        <v>3.0</v>
      </c>
      <c r="K1089" s="280">
        <v>0.0</v>
      </c>
      <c r="L1089" s="280">
        <v>2430.0</v>
      </c>
      <c r="M1089" s="205"/>
    </row>
    <row r="1090" ht="15.75" customHeight="1">
      <c r="A1090" s="205" t="s">
        <v>156</v>
      </c>
      <c r="B1090" s="205" t="s">
        <v>5387</v>
      </c>
      <c r="C1090" s="205" t="s">
        <v>5801</v>
      </c>
      <c r="D1090" s="205" t="s">
        <v>113</v>
      </c>
      <c r="E1090" s="280">
        <v>5.0</v>
      </c>
      <c r="F1090" s="280">
        <v>0.0</v>
      </c>
      <c r="G1090" s="205"/>
      <c r="H1090" s="280">
        <v>0.0</v>
      </c>
      <c r="I1090" s="280">
        <v>0.0</v>
      </c>
      <c r="J1090" s="280">
        <v>0.0</v>
      </c>
      <c r="K1090" s="280">
        <v>1.0</v>
      </c>
      <c r="L1090" s="280">
        <v>447.0</v>
      </c>
      <c r="M1090" s="205"/>
    </row>
    <row r="1091" ht="15.75" customHeight="1">
      <c r="A1091" s="205" t="s">
        <v>156</v>
      </c>
      <c r="B1091" s="205" t="s">
        <v>5388</v>
      </c>
      <c r="C1091" s="205" t="s">
        <v>5870</v>
      </c>
      <c r="D1091" s="205" t="s">
        <v>113</v>
      </c>
      <c r="E1091" s="280">
        <v>0.0</v>
      </c>
      <c r="F1091" s="280">
        <v>0.0</v>
      </c>
      <c r="G1091" s="205"/>
      <c r="H1091" s="280">
        <v>0.0</v>
      </c>
      <c r="I1091" s="280">
        <v>0.0</v>
      </c>
      <c r="J1091" s="280">
        <v>0.0</v>
      </c>
      <c r="K1091" s="280">
        <v>0.0</v>
      </c>
      <c r="L1091" s="280">
        <v>0.0</v>
      </c>
      <c r="M1091" s="205"/>
    </row>
    <row r="1092" ht="15.75" customHeight="1">
      <c r="A1092" s="205" t="s">
        <v>156</v>
      </c>
      <c r="B1092" s="205" t="s">
        <v>5391</v>
      </c>
      <c r="C1092" s="205" t="s">
        <v>5861</v>
      </c>
      <c r="D1092" s="205" t="s">
        <v>113</v>
      </c>
      <c r="E1092" s="280">
        <v>10.0</v>
      </c>
      <c r="F1092" s="280">
        <v>0.0</v>
      </c>
      <c r="G1092" s="280">
        <v>0.0</v>
      </c>
      <c r="H1092" s="280">
        <v>0.0</v>
      </c>
      <c r="I1092" s="280">
        <v>0.0</v>
      </c>
      <c r="J1092" s="280">
        <v>1.0</v>
      </c>
      <c r="K1092" s="280">
        <v>0.0</v>
      </c>
      <c r="L1092" s="280">
        <v>885.0</v>
      </c>
      <c r="M1092" s="205"/>
    </row>
    <row r="1093" ht="15.75" customHeight="1">
      <c r="A1093" s="205" t="s">
        <v>156</v>
      </c>
      <c r="B1093" s="205" t="s">
        <v>5392</v>
      </c>
      <c r="C1093" s="205" t="s">
        <v>5801</v>
      </c>
      <c r="D1093" s="205" t="s">
        <v>113</v>
      </c>
      <c r="E1093" s="280">
        <v>1.0</v>
      </c>
      <c r="F1093" s="280">
        <v>0.0</v>
      </c>
      <c r="G1093" s="205"/>
      <c r="H1093" s="280">
        <v>0.0</v>
      </c>
      <c r="I1093" s="280">
        <v>0.0</v>
      </c>
      <c r="J1093" s="280">
        <v>0.0</v>
      </c>
      <c r="K1093" s="280">
        <v>0.0</v>
      </c>
      <c r="L1093" s="280">
        <v>90.0</v>
      </c>
      <c r="M1093" s="205"/>
    </row>
    <row r="1094" ht="15.75" customHeight="1">
      <c r="A1094" s="205" t="s">
        <v>156</v>
      </c>
      <c r="B1094" s="205" t="s">
        <v>5389</v>
      </c>
      <c r="C1094" s="205" t="s">
        <v>5931</v>
      </c>
      <c r="D1094" s="205" t="s">
        <v>113</v>
      </c>
      <c r="E1094" s="280">
        <v>18.0</v>
      </c>
      <c r="F1094" s="280">
        <v>0.0</v>
      </c>
      <c r="G1094" s="205"/>
      <c r="H1094" s="280">
        <v>0.0</v>
      </c>
      <c r="I1094" s="280">
        <v>0.0</v>
      </c>
      <c r="J1094" s="280">
        <v>3.0</v>
      </c>
      <c r="K1094" s="280">
        <v>1.0</v>
      </c>
      <c r="L1094" s="280">
        <v>1607.0</v>
      </c>
      <c r="M1094" s="205"/>
    </row>
    <row r="1095" ht="15.75" customHeight="1">
      <c r="A1095" s="205" t="s">
        <v>156</v>
      </c>
      <c r="B1095" s="205" t="s">
        <v>5390</v>
      </c>
      <c r="C1095" s="205" t="s">
        <v>5931</v>
      </c>
      <c r="D1095" s="205" t="s">
        <v>113</v>
      </c>
      <c r="E1095" s="280">
        <v>11.0</v>
      </c>
      <c r="F1095" s="280">
        <v>0.0</v>
      </c>
      <c r="G1095" s="205"/>
      <c r="H1095" s="280">
        <v>0.0</v>
      </c>
      <c r="I1095" s="280">
        <v>0.0</v>
      </c>
      <c r="J1095" s="280">
        <v>2.0</v>
      </c>
      <c r="K1095" s="280">
        <v>0.0</v>
      </c>
      <c r="L1095" s="280">
        <v>990.0</v>
      </c>
      <c r="M1095" s="205"/>
    </row>
    <row r="1096" ht="15.75" customHeight="1">
      <c r="A1096" s="205" t="s">
        <v>658</v>
      </c>
      <c r="B1096" s="205" t="s">
        <v>5383</v>
      </c>
      <c r="C1096" s="205" t="s">
        <v>5801</v>
      </c>
      <c r="D1096" s="205" t="s">
        <v>103</v>
      </c>
      <c r="E1096" s="280">
        <v>1.0</v>
      </c>
      <c r="F1096" s="280">
        <v>0.0</v>
      </c>
      <c r="G1096" s="280">
        <v>0.0</v>
      </c>
      <c r="H1096" s="280">
        <v>0.0</v>
      </c>
      <c r="I1096" s="280">
        <v>1.0</v>
      </c>
      <c r="J1096" s="280">
        <v>0.0</v>
      </c>
      <c r="K1096" s="280">
        <v>0.0</v>
      </c>
      <c r="L1096" s="280">
        <v>69.0</v>
      </c>
      <c r="M1096" s="205"/>
    </row>
    <row r="1097" ht="15.75" customHeight="1">
      <c r="A1097" s="205" t="s">
        <v>658</v>
      </c>
      <c r="B1097" s="205" t="s">
        <v>5384</v>
      </c>
      <c r="C1097" s="205" t="s">
        <v>5801</v>
      </c>
      <c r="D1097" s="205" t="s">
        <v>103</v>
      </c>
      <c r="E1097" s="280">
        <v>25.0</v>
      </c>
      <c r="F1097" s="280">
        <v>1.0</v>
      </c>
      <c r="G1097" s="280">
        <v>1.0</v>
      </c>
      <c r="H1097" s="280">
        <v>9.0</v>
      </c>
      <c r="I1097" s="280">
        <v>16.0</v>
      </c>
      <c r="J1097" s="280">
        <v>3.0</v>
      </c>
      <c r="K1097" s="280">
        <v>0.0</v>
      </c>
      <c r="L1097" s="280">
        <v>1105.0</v>
      </c>
      <c r="M1097" s="205"/>
    </row>
    <row r="1098" ht="15.75" customHeight="1">
      <c r="A1098" s="205" t="s">
        <v>658</v>
      </c>
      <c r="B1098" s="205" t="s">
        <v>5385</v>
      </c>
      <c r="C1098" s="205" t="s">
        <v>5801</v>
      </c>
      <c r="D1098" s="205" t="s">
        <v>103</v>
      </c>
      <c r="E1098" s="280">
        <v>27.0</v>
      </c>
      <c r="F1098" s="280">
        <v>0.0</v>
      </c>
      <c r="G1098" s="280">
        <v>3.0</v>
      </c>
      <c r="H1098" s="280">
        <v>13.0</v>
      </c>
      <c r="I1098" s="280">
        <v>13.0</v>
      </c>
      <c r="J1098" s="280">
        <v>2.0</v>
      </c>
      <c r="K1098" s="280">
        <v>0.0</v>
      </c>
      <c r="L1098" s="280">
        <v>1233.0</v>
      </c>
      <c r="M1098" s="205"/>
    </row>
    <row r="1099" ht="15.75" customHeight="1">
      <c r="A1099" s="205" t="s">
        <v>658</v>
      </c>
      <c r="B1099" s="205" t="s">
        <v>5386</v>
      </c>
      <c r="C1099" s="205" t="s">
        <v>5801</v>
      </c>
      <c r="D1099" s="205" t="s">
        <v>103</v>
      </c>
      <c r="E1099" s="280">
        <v>6.0</v>
      </c>
      <c r="F1099" s="280">
        <v>0.0</v>
      </c>
      <c r="G1099" s="280">
        <v>0.0</v>
      </c>
      <c r="H1099" s="280">
        <v>2.0</v>
      </c>
      <c r="I1099" s="280">
        <v>3.0</v>
      </c>
      <c r="J1099" s="280">
        <v>0.0</v>
      </c>
      <c r="K1099" s="280">
        <v>0.0</v>
      </c>
      <c r="L1099" s="280">
        <v>323.0</v>
      </c>
      <c r="M1099" s="205"/>
    </row>
    <row r="1100" ht="15.75" customHeight="1">
      <c r="A1100" s="205" t="s">
        <v>206</v>
      </c>
      <c r="B1100" s="205" t="s">
        <v>5383</v>
      </c>
      <c r="C1100" s="205" t="s">
        <v>5801</v>
      </c>
      <c r="D1100" s="205" t="s">
        <v>95</v>
      </c>
      <c r="E1100" s="280">
        <v>6.0</v>
      </c>
      <c r="F1100" s="280">
        <v>0.0</v>
      </c>
      <c r="G1100" s="280">
        <v>1.0</v>
      </c>
      <c r="H1100" s="280">
        <v>0.0</v>
      </c>
      <c r="I1100" s="280">
        <v>3.0</v>
      </c>
      <c r="J1100" s="280">
        <v>2.0</v>
      </c>
      <c r="K1100" s="280">
        <v>0.0</v>
      </c>
      <c r="L1100" s="280">
        <v>455.0</v>
      </c>
      <c r="M1100" s="205"/>
    </row>
    <row r="1101" ht="15.75" customHeight="1">
      <c r="A1101" s="205" t="s">
        <v>206</v>
      </c>
      <c r="B1101" s="205" t="s">
        <v>5384</v>
      </c>
      <c r="C1101" s="205" t="s">
        <v>5801</v>
      </c>
      <c r="D1101" s="205" t="s">
        <v>95</v>
      </c>
      <c r="E1101" s="280">
        <v>36.0</v>
      </c>
      <c r="F1101" s="280">
        <v>2.0</v>
      </c>
      <c r="G1101" s="280">
        <v>10.0</v>
      </c>
      <c r="H1101" s="280">
        <v>1.0</v>
      </c>
      <c r="I1101" s="280">
        <v>21.0</v>
      </c>
      <c r="J1101" s="280">
        <v>4.0</v>
      </c>
      <c r="K1101" s="280">
        <v>0.0</v>
      </c>
      <c r="L1101" s="280">
        <v>2804.0</v>
      </c>
      <c r="M1101" s="205"/>
    </row>
    <row r="1102" ht="15.75" customHeight="1">
      <c r="A1102" s="205" t="s">
        <v>206</v>
      </c>
      <c r="B1102" s="205" t="s">
        <v>5385</v>
      </c>
      <c r="C1102" s="205" t="s">
        <v>5801</v>
      </c>
      <c r="D1102" s="205" t="s">
        <v>95</v>
      </c>
      <c r="E1102" s="280">
        <v>31.0</v>
      </c>
      <c r="F1102" s="280">
        <v>3.0</v>
      </c>
      <c r="G1102" s="280">
        <v>2.0</v>
      </c>
      <c r="H1102" s="280">
        <v>7.0</v>
      </c>
      <c r="I1102" s="280">
        <v>18.0</v>
      </c>
      <c r="J1102" s="280">
        <v>4.0</v>
      </c>
      <c r="K1102" s="280">
        <v>0.0</v>
      </c>
      <c r="L1102" s="280">
        <v>2000.0</v>
      </c>
      <c r="M1102" s="205"/>
    </row>
    <row r="1103" ht="15.75" customHeight="1">
      <c r="A1103" s="205" t="s">
        <v>206</v>
      </c>
      <c r="B1103" s="205" t="s">
        <v>5386</v>
      </c>
      <c r="C1103" s="205" t="s">
        <v>5801</v>
      </c>
      <c r="D1103" s="205" t="s">
        <v>98</v>
      </c>
      <c r="E1103" s="280">
        <v>31.0</v>
      </c>
      <c r="F1103" s="280">
        <v>5.0</v>
      </c>
      <c r="G1103" s="282">
        <v>6.0</v>
      </c>
      <c r="H1103" s="280">
        <v>2.0</v>
      </c>
      <c r="I1103" s="280">
        <v>10.0</v>
      </c>
      <c r="J1103" s="280">
        <v>2.0</v>
      </c>
      <c r="K1103" s="280">
        <v>0.0</v>
      </c>
      <c r="L1103" s="280">
        <v>2502.0</v>
      </c>
      <c r="M1103" s="205"/>
    </row>
    <row r="1104" ht="15.75" customHeight="1">
      <c r="A1104" s="205" t="s">
        <v>206</v>
      </c>
      <c r="B1104" s="205" t="s">
        <v>5387</v>
      </c>
      <c r="C1104" s="205" t="s">
        <v>5801</v>
      </c>
      <c r="D1104" s="205" t="s">
        <v>98</v>
      </c>
      <c r="E1104" s="280">
        <v>34.0</v>
      </c>
      <c r="F1104" s="280">
        <v>13.0</v>
      </c>
      <c r="G1104" s="282">
        <v>11.0</v>
      </c>
      <c r="H1104" s="280">
        <v>4.0</v>
      </c>
      <c r="I1104" s="280">
        <v>5.0</v>
      </c>
      <c r="J1104" s="280">
        <v>2.0</v>
      </c>
      <c r="K1104" s="280">
        <v>0.0</v>
      </c>
      <c r="L1104" s="280">
        <v>2747.0</v>
      </c>
      <c r="M1104" s="205"/>
    </row>
    <row r="1105" ht="15.75" customHeight="1">
      <c r="A1105" s="205" t="s">
        <v>206</v>
      </c>
      <c r="B1105" s="205" t="s">
        <v>5388</v>
      </c>
      <c r="C1105" s="205" t="s">
        <v>5802</v>
      </c>
      <c r="D1105" s="205" t="s">
        <v>98</v>
      </c>
      <c r="E1105" s="280">
        <v>25.0</v>
      </c>
      <c r="F1105" s="280">
        <v>9.0</v>
      </c>
      <c r="G1105" s="282">
        <v>5.0</v>
      </c>
      <c r="H1105" s="280">
        <v>8.0</v>
      </c>
      <c r="I1105" s="280">
        <v>11.0</v>
      </c>
      <c r="J1105" s="280">
        <v>6.0</v>
      </c>
      <c r="K1105" s="280">
        <v>0.0</v>
      </c>
      <c r="L1105" s="280">
        <v>1644.0</v>
      </c>
      <c r="M1105" s="205"/>
    </row>
    <row r="1106" ht="15.75" customHeight="1">
      <c r="A1106" s="205" t="s">
        <v>206</v>
      </c>
      <c r="B1106" s="205" t="s">
        <v>5391</v>
      </c>
      <c r="C1106" s="205" t="s">
        <v>5803</v>
      </c>
      <c r="D1106" s="205" t="s">
        <v>6034</v>
      </c>
      <c r="E1106" s="280">
        <v>25.0</v>
      </c>
      <c r="F1106" s="280">
        <v>6.0</v>
      </c>
      <c r="G1106" s="282">
        <v>4.0</v>
      </c>
      <c r="H1106" s="280">
        <v>6.0</v>
      </c>
      <c r="I1106" s="280">
        <v>8.0</v>
      </c>
      <c r="J1106" s="280">
        <v>1.0</v>
      </c>
      <c r="K1106" s="280">
        <v>0.0</v>
      </c>
      <c r="L1106" s="280">
        <v>1644.0</v>
      </c>
      <c r="M1106" s="205"/>
    </row>
    <row r="1107" ht="15.75" customHeight="1">
      <c r="A1107" s="205" t="s">
        <v>206</v>
      </c>
      <c r="B1107" s="205" t="s">
        <v>5392</v>
      </c>
      <c r="C1107" s="205" t="s">
        <v>6059</v>
      </c>
      <c r="D1107" s="205" t="s">
        <v>6060</v>
      </c>
      <c r="E1107" s="280">
        <v>26.0</v>
      </c>
      <c r="F1107" s="280">
        <v>3.0</v>
      </c>
      <c r="G1107" s="282">
        <v>9.0</v>
      </c>
      <c r="H1107" s="280">
        <v>6.0</v>
      </c>
      <c r="I1107" s="280">
        <v>15.0</v>
      </c>
      <c r="J1107" s="280">
        <v>2.0</v>
      </c>
      <c r="K1107" s="280">
        <v>0.0</v>
      </c>
      <c r="L1107" s="280">
        <v>1728.0</v>
      </c>
      <c r="M1107" s="205"/>
    </row>
    <row r="1108" ht="15.75" customHeight="1">
      <c r="A1108" s="205" t="s">
        <v>206</v>
      </c>
      <c r="B1108" s="205" t="s">
        <v>5389</v>
      </c>
      <c r="C1108" s="205" t="s">
        <v>5803</v>
      </c>
      <c r="D1108" s="205" t="s">
        <v>5904</v>
      </c>
      <c r="E1108" s="280">
        <v>24.0</v>
      </c>
      <c r="F1108" s="280">
        <v>4.0</v>
      </c>
      <c r="G1108" s="282">
        <v>1.0</v>
      </c>
      <c r="H1108" s="280">
        <v>9.0</v>
      </c>
      <c r="I1108" s="280">
        <v>11.0</v>
      </c>
      <c r="J1108" s="280">
        <v>1.0</v>
      </c>
      <c r="K1108" s="280">
        <v>0.0</v>
      </c>
      <c r="L1108" s="280">
        <v>1349.0</v>
      </c>
      <c r="M1108" s="205"/>
    </row>
    <row r="1109" ht="15.75" customHeight="1">
      <c r="A1109" s="205" t="s">
        <v>206</v>
      </c>
      <c r="B1109" s="205" t="s">
        <v>5390</v>
      </c>
      <c r="C1109" s="205" t="s">
        <v>5881</v>
      </c>
      <c r="D1109" s="205" t="s">
        <v>6061</v>
      </c>
      <c r="E1109" s="280">
        <v>31.0</v>
      </c>
      <c r="F1109" s="280">
        <v>11.0</v>
      </c>
      <c r="G1109" s="280">
        <v>20.0</v>
      </c>
      <c r="H1109" s="280">
        <v>3.0</v>
      </c>
      <c r="I1109" s="280">
        <v>5.0</v>
      </c>
      <c r="J1109" s="280">
        <v>5.0</v>
      </c>
      <c r="K1109" s="280">
        <v>0.0</v>
      </c>
      <c r="L1109" s="280">
        <v>2577.0</v>
      </c>
      <c r="M1109" s="205"/>
    </row>
    <row r="1110" ht="15.75" customHeight="1">
      <c r="A1110" s="205" t="s">
        <v>242</v>
      </c>
      <c r="B1110" s="205" t="s">
        <v>5383</v>
      </c>
      <c r="C1110" s="205" t="s">
        <v>5801</v>
      </c>
      <c r="D1110" s="205" t="s">
        <v>244</v>
      </c>
      <c r="E1110" s="280">
        <v>6.0</v>
      </c>
      <c r="F1110" s="280">
        <v>0.0</v>
      </c>
      <c r="G1110" s="210"/>
      <c r="H1110" s="280">
        <v>0.0</v>
      </c>
      <c r="I1110" s="280">
        <v>0.0</v>
      </c>
      <c r="J1110" s="280">
        <v>0.0</v>
      </c>
      <c r="K1110" s="280">
        <v>0.0</v>
      </c>
      <c r="L1110" s="280">
        <v>540.0</v>
      </c>
      <c r="M1110" s="205"/>
    </row>
    <row r="1111" ht="15.75" customHeight="1">
      <c r="A1111" s="205" t="s">
        <v>242</v>
      </c>
      <c r="B1111" s="205" t="s">
        <v>5384</v>
      </c>
      <c r="C1111" s="205" t="s">
        <v>5801</v>
      </c>
      <c r="D1111" s="205" t="s">
        <v>244</v>
      </c>
      <c r="E1111" s="280">
        <v>37.0</v>
      </c>
      <c r="F1111" s="280">
        <v>0.0</v>
      </c>
      <c r="G1111" s="210"/>
      <c r="H1111" s="280">
        <v>0.0</v>
      </c>
      <c r="I1111" s="280">
        <v>0.0</v>
      </c>
      <c r="J1111" s="280">
        <v>0.0</v>
      </c>
      <c r="K1111" s="280">
        <v>0.0</v>
      </c>
      <c r="L1111" s="280">
        <v>3330.0</v>
      </c>
      <c r="M1111" s="205"/>
    </row>
    <row r="1112" ht="15.75" customHeight="1">
      <c r="A1112" s="205" t="s">
        <v>242</v>
      </c>
      <c r="B1112" s="205" t="s">
        <v>5385</v>
      </c>
      <c r="C1112" s="205" t="s">
        <v>5801</v>
      </c>
      <c r="D1112" s="205" t="s">
        <v>244</v>
      </c>
      <c r="E1112" s="280">
        <v>37.0</v>
      </c>
      <c r="F1112" s="280">
        <v>0.0</v>
      </c>
      <c r="G1112" s="210"/>
      <c r="H1112" s="280">
        <v>0.0</v>
      </c>
      <c r="I1112" s="280">
        <v>0.0</v>
      </c>
      <c r="J1112" s="280">
        <v>1.0</v>
      </c>
      <c r="K1112" s="280">
        <v>0.0</v>
      </c>
      <c r="L1112" s="280">
        <v>3330.0</v>
      </c>
      <c r="M1112" s="205"/>
    </row>
    <row r="1113" ht="15.75" customHeight="1">
      <c r="A1113" s="205" t="s">
        <v>242</v>
      </c>
      <c r="B1113" s="205" t="s">
        <v>5386</v>
      </c>
      <c r="C1113" s="205" t="s">
        <v>5801</v>
      </c>
      <c r="D1113" s="205" t="s">
        <v>244</v>
      </c>
      <c r="E1113" s="280">
        <v>34.0</v>
      </c>
      <c r="F1113" s="280">
        <v>0.0</v>
      </c>
      <c r="G1113" s="205"/>
      <c r="H1113" s="280">
        <v>0.0</v>
      </c>
      <c r="I1113" s="280">
        <v>0.0</v>
      </c>
      <c r="J1113" s="280">
        <v>1.0</v>
      </c>
      <c r="K1113" s="280">
        <v>0.0</v>
      </c>
      <c r="L1113" s="280">
        <v>3060.0</v>
      </c>
      <c r="M1113" s="205"/>
    </row>
    <row r="1114" ht="15.75" customHeight="1">
      <c r="A1114" s="205" t="s">
        <v>242</v>
      </c>
      <c r="B1114" s="205" t="s">
        <v>5387</v>
      </c>
      <c r="C1114" s="205" t="s">
        <v>5801</v>
      </c>
      <c r="D1114" s="205" t="s">
        <v>5879</v>
      </c>
      <c r="E1114" s="280">
        <v>37.0</v>
      </c>
      <c r="F1114" s="280">
        <v>0.0</v>
      </c>
      <c r="G1114" s="205"/>
      <c r="H1114" s="280">
        <v>0.0</v>
      </c>
      <c r="I1114" s="280">
        <v>0.0</v>
      </c>
      <c r="J1114" s="280">
        <v>3.0</v>
      </c>
      <c r="K1114" s="280">
        <v>0.0</v>
      </c>
      <c r="L1114" s="280">
        <v>3330.0</v>
      </c>
      <c r="M1114" s="205"/>
    </row>
    <row r="1115" ht="15.75" customHeight="1">
      <c r="A1115" s="205" t="s">
        <v>242</v>
      </c>
      <c r="B1115" s="205" t="s">
        <v>5388</v>
      </c>
      <c r="C1115" s="205" t="s">
        <v>5816</v>
      </c>
      <c r="D1115" s="205" t="s">
        <v>5880</v>
      </c>
      <c r="E1115" s="280">
        <v>35.0</v>
      </c>
      <c r="F1115" s="280">
        <v>0.0</v>
      </c>
      <c r="G1115" s="205"/>
      <c r="H1115" s="280">
        <v>0.0</v>
      </c>
      <c r="I1115" s="280">
        <v>0.0</v>
      </c>
      <c r="J1115" s="280">
        <v>1.0</v>
      </c>
      <c r="K1115" s="280">
        <v>0.0</v>
      </c>
      <c r="L1115" s="280">
        <v>3150.0</v>
      </c>
      <c r="M1115" s="205"/>
    </row>
    <row r="1116" ht="15.75" customHeight="1">
      <c r="A1116" s="205" t="s">
        <v>242</v>
      </c>
      <c r="B1116" s="205" t="s">
        <v>5391</v>
      </c>
      <c r="C1116" s="205" t="s">
        <v>5816</v>
      </c>
      <c r="D1116" s="205" t="s">
        <v>5880</v>
      </c>
      <c r="E1116" s="280">
        <v>26.0</v>
      </c>
      <c r="F1116" s="280">
        <v>0.0</v>
      </c>
      <c r="G1116" s="205"/>
      <c r="H1116" s="280">
        <v>0.0</v>
      </c>
      <c r="I1116" s="280">
        <v>0.0</v>
      </c>
      <c r="J1116" s="280">
        <v>3.0</v>
      </c>
      <c r="K1116" s="280">
        <v>0.0</v>
      </c>
      <c r="L1116" s="280">
        <v>2340.0</v>
      </c>
      <c r="M1116" s="205"/>
    </row>
    <row r="1117" ht="15.75" customHeight="1">
      <c r="A1117" s="205" t="s">
        <v>242</v>
      </c>
      <c r="B1117" s="205" t="s">
        <v>5392</v>
      </c>
      <c r="C1117" s="205" t="s">
        <v>5816</v>
      </c>
      <c r="D1117" s="205" t="s">
        <v>6062</v>
      </c>
      <c r="E1117" s="280">
        <v>39.0</v>
      </c>
      <c r="F1117" s="280">
        <v>0.0</v>
      </c>
      <c r="G1117" s="205"/>
      <c r="H1117" s="280">
        <v>0.0</v>
      </c>
      <c r="I1117" s="280">
        <v>0.0</v>
      </c>
      <c r="J1117" s="280">
        <v>1.0</v>
      </c>
      <c r="K1117" s="280">
        <v>0.0</v>
      </c>
      <c r="L1117" s="280">
        <v>3510.0</v>
      </c>
      <c r="M1117" s="205"/>
    </row>
    <row r="1118" ht="15.75" customHeight="1">
      <c r="A1118" s="205" t="s">
        <v>242</v>
      </c>
      <c r="B1118" s="205" t="s">
        <v>5389</v>
      </c>
      <c r="C1118" s="205" t="s">
        <v>5832</v>
      </c>
      <c r="D1118" s="205" t="s">
        <v>6063</v>
      </c>
      <c r="E1118" s="280">
        <v>4.0</v>
      </c>
      <c r="F1118" s="280">
        <v>0.0</v>
      </c>
      <c r="G1118" s="280">
        <v>0.0</v>
      </c>
      <c r="H1118" s="280">
        <v>0.0</v>
      </c>
      <c r="I1118" s="280">
        <v>0.0</v>
      </c>
      <c r="J1118" s="280">
        <v>1.0</v>
      </c>
      <c r="K1118" s="280">
        <v>0.0</v>
      </c>
      <c r="L1118" s="280">
        <v>360.0</v>
      </c>
      <c r="M1118" s="205"/>
    </row>
    <row r="1119" ht="15.75" customHeight="1">
      <c r="A1119" s="205" t="s">
        <v>836</v>
      </c>
      <c r="B1119" s="205" t="s">
        <v>5383</v>
      </c>
      <c r="C1119" s="205" t="s">
        <v>5801</v>
      </c>
      <c r="D1119" s="205" t="s">
        <v>162</v>
      </c>
      <c r="E1119" s="280">
        <v>4.0</v>
      </c>
      <c r="F1119" s="280">
        <v>0.0</v>
      </c>
      <c r="G1119" s="280">
        <v>0.0</v>
      </c>
      <c r="H1119" s="280">
        <v>1.0</v>
      </c>
      <c r="I1119" s="280">
        <v>2.0</v>
      </c>
      <c r="J1119" s="280">
        <v>0.0</v>
      </c>
      <c r="K1119" s="280">
        <v>0.0</v>
      </c>
      <c r="L1119" s="280">
        <v>232.0</v>
      </c>
      <c r="M1119" s="205"/>
    </row>
    <row r="1120" ht="15.75" customHeight="1">
      <c r="A1120" s="205" t="s">
        <v>836</v>
      </c>
      <c r="B1120" s="205" t="s">
        <v>5384</v>
      </c>
      <c r="C1120" s="205" t="s">
        <v>5801</v>
      </c>
      <c r="D1120" s="205" t="s">
        <v>162</v>
      </c>
      <c r="E1120" s="280">
        <v>23.0</v>
      </c>
      <c r="F1120" s="280">
        <v>1.0</v>
      </c>
      <c r="G1120" s="280">
        <v>0.0</v>
      </c>
      <c r="H1120" s="280">
        <v>13.0</v>
      </c>
      <c r="I1120" s="280">
        <v>9.0</v>
      </c>
      <c r="J1120" s="280">
        <v>0.0</v>
      </c>
      <c r="K1120" s="280">
        <v>0.0</v>
      </c>
      <c r="L1120" s="280">
        <v>834.0</v>
      </c>
      <c r="M1120" s="205"/>
    </row>
    <row r="1121" ht="15.75" customHeight="1">
      <c r="A1121" s="205" t="s">
        <v>836</v>
      </c>
      <c r="B1121" s="205" t="s">
        <v>5385</v>
      </c>
      <c r="C1121" s="205" t="s">
        <v>5852</v>
      </c>
      <c r="D1121" s="205" t="s">
        <v>113</v>
      </c>
      <c r="E1121" s="280">
        <v>32.0</v>
      </c>
      <c r="F1121" s="280">
        <v>1.0</v>
      </c>
      <c r="G1121" s="280">
        <v>7.0</v>
      </c>
      <c r="H1121" s="280">
        <v>14.0</v>
      </c>
      <c r="I1121" s="280">
        <v>8.0</v>
      </c>
      <c r="J1121" s="280">
        <v>1.0</v>
      </c>
      <c r="K1121" s="280">
        <v>0.0</v>
      </c>
      <c r="L1121" s="280">
        <v>1752.0</v>
      </c>
      <c r="M1121" s="205"/>
    </row>
    <row r="1122" ht="15.75" customHeight="1">
      <c r="A1122" s="205" t="s">
        <v>836</v>
      </c>
      <c r="B1122" s="205" t="s">
        <v>5386</v>
      </c>
      <c r="C1122" s="205" t="s">
        <v>5830</v>
      </c>
      <c r="D1122" s="205" t="s">
        <v>113</v>
      </c>
      <c r="E1122" s="280">
        <v>28.0</v>
      </c>
      <c r="F1122" s="280">
        <v>1.0</v>
      </c>
      <c r="G1122" s="280">
        <v>1.0</v>
      </c>
      <c r="H1122" s="280">
        <v>0.0</v>
      </c>
      <c r="I1122" s="280">
        <v>10.0</v>
      </c>
      <c r="J1122" s="280">
        <v>4.0</v>
      </c>
      <c r="K1122" s="280">
        <v>0.0</v>
      </c>
      <c r="L1122" s="280">
        <v>2332.0</v>
      </c>
      <c r="M1122" s="205"/>
    </row>
    <row r="1123" ht="15.75" customHeight="1">
      <c r="A1123" s="205" t="s">
        <v>836</v>
      </c>
      <c r="B1123" s="205" t="s">
        <v>5387</v>
      </c>
      <c r="C1123" s="205" t="s">
        <v>5830</v>
      </c>
      <c r="D1123" s="205" t="s">
        <v>113</v>
      </c>
      <c r="E1123" s="280">
        <v>24.0</v>
      </c>
      <c r="F1123" s="280">
        <v>3.0</v>
      </c>
      <c r="G1123" s="280">
        <v>1.0</v>
      </c>
      <c r="H1123" s="280">
        <v>6.0</v>
      </c>
      <c r="I1123" s="280">
        <v>6.0</v>
      </c>
      <c r="J1123" s="280">
        <v>2.0</v>
      </c>
      <c r="K1123" s="280">
        <v>0.0</v>
      </c>
      <c r="L1123" s="280">
        <v>1639.0</v>
      </c>
      <c r="M1123" s="205"/>
    </row>
    <row r="1124" ht="15.75" customHeight="1">
      <c r="A1124" s="205" t="s">
        <v>836</v>
      </c>
      <c r="B1124" s="205" t="s">
        <v>5388</v>
      </c>
      <c r="C1124" s="205" t="s">
        <v>5980</v>
      </c>
      <c r="D1124" s="205" t="s">
        <v>6064</v>
      </c>
      <c r="E1124" s="280">
        <v>28.0</v>
      </c>
      <c r="F1124" s="280">
        <v>2.0</v>
      </c>
      <c r="G1124" s="280">
        <v>0.0</v>
      </c>
      <c r="H1124" s="280">
        <v>1.0</v>
      </c>
      <c r="I1124" s="280">
        <v>6.0</v>
      </c>
      <c r="J1124" s="280">
        <v>2.0</v>
      </c>
      <c r="K1124" s="280">
        <v>0.0</v>
      </c>
      <c r="L1124" s="280">
        <v>2298.0</v>
      </c>
      <c r="M1124" s="205"/>
    </row>
    <row r="1125" ht="15.75" customHeight="1">
      <c r="A1125" s="205" t="s">
        <v>836</v>
      </c>
      <c r="B1125" s="205" t="s">
        <v>5391</v>
      </c>
      <c r="C1125" s="205" t="s">
        <v>5982</v>
      </c>
      <c r="D1125" s="205" t="s">
        <v>6065</v>
      </c>
      <c r="E1125" s="280">
        <v>24.0</v>
      </c>
      <c r="F1125" s="280">
        <v>5.0</v>
      </c>
      <c r="G1125" s="280">
        <v>2.0</v>
      </c>
      <c r="H1125" s="280">
        <v>3.0</v>
      </c>
      <c r="I1125" s="280">
        <v>4.0</v>
      </c>
      <c r="J1125" s="280">
        <v>5.0</v>
      </c>
      <c r="K1125" s="280">
        <v>0.0</v>
      </c>
      <c r="L1125" s="280">
        <v>1954.0</v>
      </c>
      <c r="M1125" s="205"/>
    </row>
    <row r="1126" ht="15.75" customHeight="1">
      <c r="A1126" s="205" t="s">
        <v>836</v>
      </c>
      <c r="B1126" s="205" t="s">
        <v>5392</v>
      </c>
      <c r="C1126" s="205" t="s">
        <v>5980</v>
      </c>
      <c r="D1126" s="205" t="s">
        <v>6064</v>
      </c>
      <c r="E1126" s="280">
        <v>24.0</v>
      </c>
      <c r="F1126" s="280">
        <v>4.0</v>
      </c>
      <c r="G1126" s="282">
        <v>2.0</v>
      </c>
      <c r="H1126" s="280">
        <v>3.0</v>
      </c>
      <c r="I1126" s="280">
        <v>6.0</v>
      </c>
      <c r="J1126" s="280">
        <v>3.0</v>
      </c>
      <c r="K1126" s="280">
        <v>0.0</v>
      </c>
      <c r="L1126" s="280">
        <v>1888.0</v>
      </c>
      <c r="M1126" s="205"/>
    </row>
    <row r="1127" ht="15.75" customHeight="1">
      <c r="A1127" s="205" t="s">
        <v>836</v>
      </c>
      <c r="B1127" s="205" t="s">
        <v>5389</v>
      </c>
      <c r="C1127" s="205" t="s">
        <v>6066</v>
      </c>
      <c r="D1127" s="205" t="s">
        <v>6065</v>
      </c>
      <c r="E1127" s="280">
        <v>28.0</v>
      </c>
      <c r="F1127" s="280">
        <v>6.0</v>
      </c>
      <c r="G1127" s="282">
        <v>4.0</v>
      </c>
      <c r="H1127" s="280">
        <v>4.0</v>
      </c>
      <c r="I1127" s="280">
        <v>5.0</v>
      </c>
      <c r="J1127" s="280">
        <v>4.0</v>
      </c>
      <c r="K1127" s="280">
        <v>0.0</v>
      </c>
      <c r="L1127" s="280">
        <v>2036.0</v>
      </c>
      <c r="M1127" s="205"/>
    </row>
    <row r="1128" ht="15.75" customHeight="1">
      <c r="A1128" s="205" t="s">
        <v>836</v>
      </c>
      <c r="B1128" s="205" t="s">
        <v>5390</v>
      </c>
      <c r="C1128" s="205" t="s">
        <v>5982</v>
      </c>
      <c r="D1128" s="205" t="s">
        <v>6065</v>
      </c>
      <c r="E1128" s="280">
        <v>13.0</v>
      </c>
      <c r="F1128" s="280">
        <v>0.0</v>
      </c>
      <c r="G1128" s="282">
        <v>0.0</v>
      </c>
      <c r="H1128" s="280">
        <v>4.0</v>
      </c>
      <c r="I1128" s="280">
        <v>3.0</v>
      </c>
      <c r="J1128" s="280">
        <v>3.0</v>
      </c>
      <c r="K1128" s="280">
        <v>0.0</v>
      </c>
      <c r="L1128" s="280">
        <v>858.0</v>
      </c>
      <c r="M1128" s="205"/>
    </row>
    <row r="1129" ht="15.75" customHeight="1">
      <c r="A1129" s="205" t="s">
        <v>438</v>
      </c>
      <c r="B1129" s="205" t="s">
        <v>5383</v>
      </c>
      <c r="C1129" s="205" t="s">
        <v>5801</v>
      </c>
      <c r="D1129" s="205" t="s">
        <v>256</v>
      </c>
      <c r="E1129" s="280">
        <v>4.0</v>
      </c>
      <c r="F1129" s="280">
        <v>1.0</v>
      </c>
      <c r="G1129" s="282">
        <v>0.0</v>
      </c>
      <c r="H1129" s="280">
        <v>2.0</v>
      </c>
      <c r="I1129" s="280">
        <v>2.0</v>
      </c>
      <c r="J1129" s="280">
        <v>1.0</v>
      </c>
      <c r="K1129" s="280">
        <v>0.0</v>
      </c>
      <c r="L1129" s="280">
        <v>202.0</v>
      </c>
      <c r="M1129" s="205"/>
    </row>
    <row r="1130" ht="15.75" customHeight="1">
      <c r="A1130" s="205" t="s">
        <v>438</v>
      </c>
      <c r="B1130" s="205" t="s">
        <v>5384</v>
      </c>
      <c r="C1130" s="205" t="s">
        <v>5801</v>
      </c>
      <c r="D1130" s="205" t="s">
        <v>256</v>
      </c>
      <c r="E1130" s="280">
        <v>34.0</v>
      </c>
      <c r="F1130" s="280">
        <v>4.0</v>
      </c>
      <c r="G1130" s="282">
        <v>4.0</v>
      </c>
      <c r="H1130" s="280">
        <v>10.0</v>
      </c>
      <c r="I1130" s="280">
        <v>18.0</v>
      </c>
      <c r="J1130" s="280">
        <v>3.0</v>
      </c>
      <c r="K1130" s="280">
        <v>0.0</v>
      </c>
      <c r="L1130" s="280">
        <v>2058.0</v>
      </c>
      <c r="M1130" s="205"/>
    </row>
    <row r="1131" ht="15.75" customHeight="1">
      <c r="A1131" s="205" t="s">
        <v>438</v>
      </c>
      <c r="B1131" s="205" t="s">
        <v>5385</v>
      </c>
      <c r="C1131" s="205" t="s">
        <v>5801</v>
      </c>
      <c r="D1131" s="205" t="s">
        <v>256</v>
      </c>
      <c r="E1131" s="280">
        <v>29.0</v>
      </c>
      <c r="F1131" s="280">
        <v>5.0</v>
      </c>
      <c r="G1131" s="282">
        <v>4.0</v>
      </c>
      <c r="H1131" s="280">
        <v>8.0</v>
      </c>
      <c r="I1131" s="280">
        <v>15.0</v>
      </c>
      <c r="J1131" s="280">
        <v>2.0</v>
      </c>
      <c r="K1131" s="280">
        <v>0.0</v>
      </c>
      <c r="L1131" s="280">
        <v>1922.0</v>
      </c>
      <c r="M1131" s="205"/>
    </row>
    <row r="1132" ht="15.75" customHeight="1">
      <c r="A1132" s="205" t="s">
        <v>438</v>
      </c>
      <c r="B1132" s="205" t="s">
        <v>5386</v>
      </c>
      <c r="C1132" s="205" t="s">
        <v>5816</v>
      </c>
      <c r="D1132" s="205" t="s">
        <v>5878</v>
      </c>
      <c r="E1132" s="280">
        <v>28.0</v>
      </c>
      <c r="F1132" s="280">
        <v>11.0</v>
      </c>
      <c r="G1132" s="282">
        <v>2.0</v>
      </c>
      <c r="H1132" s="280">
        <v>4.0</v>
      </c>
      <c r="I1132" s="280">
        <v>16.0</v>
      </c>
      <c r="J1132" s="280">
        <v>4.0</v>
      </c>
      <c r="K1132" s="280">
        <v>0.0</v>
      </c>
      <c r="L1132" s="280">
        <v>2070.0</v>
      </c>
      <c r="M1132" s="205"/>
    </row>
    <row r="1133" ht="15.75" customHeight="1">
      <c r="A1133" s="205" t="s">
        <v>438</v>
      </c>
      <c r="B1133" s="205" t="s">
        <v>5387</v>
      </c>
      <c r="C1133" s="205" t="s">
        <v>5816</v>
      </c>
      <c r="D1133" s="205" t="s">
        <v>5878</v>
      </c>
      <c r="E1133" s="280">
        <v>33.0</v>
      </c>
      <c r="F1133" s="280">
        <v>6.0</v>
      </c>
      <c r="G1133" s="282">
        <v>5.0</v>
      </c>
      <c r="H1133" s="280">
        <v>5.0</v>
      </c>
      <c r="I1133" s="280">
        <v>9.0</v>
      </c>
      <c r="J1133" s="280">
        <v>2.0</v>
      </c>
      <c r="K1133" s="280">
        <v>0.0</v>
      </c>
      <c r="L1133" s="280">
        <v>2512.0</v>
      </c>
      <c r="M1133" s="205"/>
    </row>
    <row r="1134" ht="15.75" customHeight="1">
      <c r="A1134" s="205" t="s">
        <v>438</v>
      </c>
      <c r="B1134" s="205" t="s">
        <v>5392</v>
      </c>
      <c r="C1134" s="205" t="s">
        <v>5816</v>
      </c>
      <c r="D1134" s="205" t="s">
        <v>6067</v>
      </c>
      <c r="E1134" s="280">
        <v>3.0</v>
      </c>
      <c r="F1134" s="280">
        <v>0.0</v>
      </c>
      <c r="G1134" s="280">
        <v>0.0</v>
      </c>
      <c r="H1134" s="280">
        <v>2.0</v>
      </c>
      <c r="I1134" s="280">
        <v>1.0</v>
      </c>
      <c r="J1134" s="280">
        <v>0.0</v>
      </c>
      <c r="K1134" s="280">
        <v>0.0</v>
      </c>
      <c r="L1134" s="280">
        <v>98.0</v>
      </c>
      <c r="M1134" s="205"/>
    </row>
    <row r="1135" ht="15.75" customHeight="1">
      <c r="A1135" s="205" t="s">
        <v>438</v>
      </c>
      <c r="B1135" s="205" t="s">
        <v>5389</v>
      </c>
      <c r="C1135" s="205" t="s">
        <v>5816</v>
      </c>
      <c r="D1135" s="205" t="s">
        <v>6067</v>
      </c>
      <c r="E1135" s="280">
        <v>6.0</v>
      </c>
      <c r="F1135" s="280">
        <v>1.0</v>
      </c>
      <c r="G1135" s="280">
        <v>0.0</v>
      </c>
      <c r="H1135" s="280">
        <v>6.0</v>
      </c>
      <c r="I1135" s="280">
        <v>0.0</v>
      </c>
      <c r="J1135" s="280">
        <v>0.0</v>
      </c>
      <c r="K1135" s="280">
        <v>0.0</v>
      </c>
      <c r="L1135" s="280">
        <v>106.0</v>
      </c>
      <c r="M1135" s="205"/>
    </row>
    <row r="1136" ht="15.75" customHeight="1">
      <c r="A1136" s="205" t="s">
        <v>438</v>
      </c>
      <c r="B1136" s="205" t="s">
        <v>5390</v>
      </c>
      <c r="C1136" s="205" t="s">
        <v>5816</v>
      </c>
      <c r="D1136" s="205" t="s">
        <v>6067</v>
      </c>
      <c r="E1136" s="280">
        <v>2.0</v>
      </c>
      <c r="F1136" s="280">
        <v>0.0</v>
      </c>
      <c r="G1136" s="280">
        <v>0.0</v>
      </c>
      <c r="H1136" s="280">
        <v>2.0</v>
      </c>
      <c r="I1136" s="280">
        <v>0.0</v>
      </c>
      <c r="J1136" s="280">
        <v>0.0</v>
      </c>
      <c r="K1136" s="280">
        <v>0.0</v>
      </c>
      <c r="L1136" s="280">
        <v>24.0</v>
      </c>
      <c r="M1136" s="205"/>
    </row>
    <row r="1137" ht="15.75" customHeight="1">
      <c r="A1137" s="205" t="s">
        <v>575</v>
      </c>
      <c r="B1137" s="205" t="s">
        <v>5383</v>
      </c>
      <c r="C1137" s="205" t="s">
        <v>5801</v>
      </c>
      <c r="D1137" s="205" t="s">
        <v>90</v>
      </c>
      <c r="E1137" s="280">
        <v>1.0</v>
      </c>
      <c r="F1137" s="280">
        <v>0.0</v>
      </c>
      <c r="G1137" s="280">
        <v>0.0</v>
      </c>
      <c r="H1137" s="280">
        <v>1.0</v>
      </c>
      <c r="I1137" s="280">
        <v>0.0</v>
      </c>
      <c r="J1137" s="280">
        <v>0.0</v>
      </c>
      <c r="K1137" s="280">
        <v>0.0</v>
      </c>
      <c r="L1137" s="280">
        <v>11.0</v>
      </c>
      <c r="M1137" s="205"/>
    </row>
    <row r="1138" ht="15.75" customHeight="1">
      <c r="A1138" s="205" t="s">
        <v>575</v>
      </c>
      <c r="B1138" s="205" t="s">
        <v>5384</v>
      </c>
      <c r="C1138" s="205" t="s">
        <v>5800</v>
      </c>
      <c r="D1138" s="205" t="s">
        <v>90</v>
      </c>
      <c r="E1138" s="280">
        <v>32.0</v>
      </c>
      <c r="F1138" s="280">
        <v>7.0</v>
      </c>
      <c r="G1138" s="280">
        <v>3.0</v>
      </c>
      <c r="H1138" s="280">
        <v>14.0</v>
      </c>
      <c r="I1138" s="280">
        <v>11.0</v>
      </c>
      <c r="J1138" s="280">
        <v>6.0</v>
      </c>
      <c r="K1138" s="280">
        <v>0.0</v>
      </c>
      <c r="L1138" s="280">
        <v>1746.0</v>
      </c>
      <c r="M1138" s="205"/>
    </row>
    <row r="1139" ht="15.75" customHeight="1">
      <c r="A1139" s="205" t="s">
        <v>575</v>
      </c>
      <c r="B1139" s="205" t="s">
        <v>5385</v>
      </c>
      <c r="C1139" s="205" t="s">
        <v>5968</v>
      </c>
      <c r="D1139" s="205" t="s">
        <v>244</v>
      </c>
      <c r="E1139" s="280">
        <v>25.0</v>
      </c>
      <c r="F1139" s="280">
        <v>6.0</v>
      </c>
      <c r="G1139" s="280">
        <v>3.0</v>
      </c>
      <c r="H1139" s="280">
        <v>8.0</v>
      </c>
      <c r="I1139" s="280">
        <v>13.0</v>
      </c>
      <c r="J1139" s="280">
        <v>2.0</v>
      </c>
      <c r="K1139" s="280">
        <v>0.0</v>
      </c>
      <c r="L1139" s="280">
        <v>1375.0</v>
      </c>
      <c r="M1139" s="205"/>
    </row>
    <row r="1140" ht="15.75" customHeight="1">
      <c r="A1140" s="205" t="s">
        <v>575</v>
      </c>
      <c r="B1140" s="205" t="s">
        <v>5386</v>
      </c>
      <c r="C1140" s="205" t="s">
        <v>5933</v>
      </c>
      <c r="D1140" s="205" t="s">
        <v>6068</v>
      </c>
      <c r="E1140" s="280">
        <v>31.0</v>
      </c>
      <c r="F1140" s="280">
        <v>7.0</v>
      </c>
      <c r="G1140" s="280">
        <v>1.0</v>
      </c>
      <c r="H1140" s="280">
        <v>12.0</v>
      </c>
      <c r="I1140" s="280">
        <v>15.0</v>
      </c>
      <c r="J1140" s="280">
        <v>4.0</v>
      </c>
      <c r="K1140" s="280">
        <v>1.0</v>
      </c>
      <c r="L1140" s="280">
        <v>1686.0</v>
      </c>
      <c r="M1140" s="205"/>
    </row>
    <row r="1141" ht="15.75" customHeight="1">
      <c r="A1141" s="205" t="s">
        <v>575</v>
      </c>
      <c r="B1141" s="205" t="s">
        <v>5387</v>
      </c>
      <c r="C1141" s="205" t="s">
        <v>5933</v>
      </c>
      <c r="D1141" s="205" t="s">
        <v>6069</v>
      </c>
      <c r="E1141" s="280">
        <v>20.0</v>
      </c>
      <c r="F1141" s="280">
        <v>5.0</v>
      </c>
      <c r="G1141" s="280">
        <v>2.0</v>
      </c>
      <c r="H1141" s="280">
        <v>5.0</v>
      </c>
      <c r="I1141" s="280">
        <v>13.0</v>
      </c>
      <c r="J1141" s="280">
        <v>2.0</v>
      </c>
      <c r="K1141" s="280">
        <v>0.0</v>
      </c>
      <c r="L1141" s="280">
        <v>1176.0</v>
      </c>
      <c r="M1141" s="205"/>
    </row>
    <row r="1142" ht="15.75" customHeight="1">
      <c r="A1142" s="205" t="s">
        <v>575</v>
      </c>
      <c r="B1142" s="205" t="s">
        <v>5388</v>
      </c>
      <c r="C1142" s="205" t="s">
        <v>6070</v>
      </c>
      <c r="D1142" s="205" t="s">
        <v>6071</v>
      </c>
      <c r="E1142" s="280">
        <v>22.0</v>
      </c>
      <c r="F1142" s="280">
        <v>7.0</v>
      </c>
      <c r="G1142" s="280">
        <v>3.0</v>
      </c>
      <c r="H1142" s="280">
        <v>3.0</v>
      </c>
      <c r="I1142" s="280">
        <v>1.0</v>
      </c>
      <c r="J1142" s="280">
        <v>4.0</v>
      </c>
      <c r="K1142" s="280">
        <v>0.0</v>
      </c>
      <c r="L1142" s="280">
        <v>1801.0</v>
      </c>
      <c r="M1142" s="205"/>
    </row>
    <row r="1143" ht="15.75" customHeight="1">
      <c r="A1143" s="205" t="s">
        <v>575</v>
      </c>
      <c r="B1143" s="205" t="s">
        <v>5391</v>
      </c>
      <c r="C1143" s="205" t="s">
        <v>5870</v>
      </c>
      <c r="D1143" s="205" t="s">
        <v>5910</v>
      </c>
      <c r="E1143" s="280">
        <v>3.0</v>
      </c>
      <c r="F1143" s="280">
        <v>0.0</v>
      </c>
      <c r="G1143" s="280">
        <v>0.0</v>
      </c>
      <c r="H1143" s="280">
        <v>2.0</v>
      </c>
      <c r="I1143" s="280">
        <v>1.0</v>
      </c>
      <c r="J1143" s="280">
        <v>1.0</v>
      </c>
      <c r="K1143" s="280">
        <v>0.0</v>
      </c>
      <c r="L1143" s="280">
        <v>139.0</v>
      </c>
      <c r="M1143" s="205"/>
    </row>
    <row r="1144" ht="15.75" customHeight="1">
      <c r="A1144" s="205" t="s">
        <v>837</v>
      </c>
      <c r="B1144" s="205" t="s">
        <v>5383</v>
      </c>
      <c r="C1144" s="205" t="s">
        <v>5801</v>
      </c>
      <c r="D1144" s="205" t="s">
        <v>103</v>
      </c>
      <c r="E1144" s="280">
        <v>4.0</v>
      </c>
      <c r="F1144" s="280">
        <v>0.0</v>
      </c>
      <c r="G1144" s="280">
        <v>0.0</v>
      </c>
      <c r="H1144" s="280">
        <v>1.0</v>
      </c>
      <c r="I1144" s="280">
        <v>2.0</v>
      </c>
      <c r="J1144" s="280">
        <v>0.0</v>
      </c>
      <c r="K1144" s="280">
        <v>0.0</v>
      </c>
      <c r="L1144" s="280">
        <v>235.0</v>
      </c>
      <c r="M1144" s="205"/>
    </row>
    <row r="1145" ht="15.75" customHeight="1">
      <c r="A1145" s="205" t="s">
        <v>837</v>
      </c>
      <c r="B1145" s="205" t="s">
        <v>5384</v>
      </c>
      <c r="C1145" s="205" t="s">
        <v>5801</v>
      </c>
      <c r="D1145" s="205" t="s">
        <v>103</v>
      </c>
      <c r="E1145" s="280">
        <v>8.0</v>
      </c>
      <c r="F1145" s="280">
        <v>0.0</v>
      </c>
      <c r="G1145" s="280">
        <v>1.0</v>
      </c>
      <c r="H1145" s="280">
        <v>5.0</v>
      </c>
      <c r="I1145" s="280">
        <v>3.0</v>
      </c>
      <c r="J1145" s="280">
        <v>1.0</v>
      </c>
      <c r="K1145" s="280">
        <v>0.0</v>
      </c>
      <c r="L1145" s="280">
        <v>266.0</v>
      </c>
      <c r="M1145" s="205"/>
    </row>
    <row r="1146" ht="15.75" customHeight="1">
      <c r="A1146" s="205" t="s">
        <v>837</v>
      </c>
      <c r="B1146" s="205" t="s">
        <v>5385</v>
      </c>
      <c r="C1146" s="205" t="s">
        <v>5861</v>
      </c>
      <c r="D1146" s="205" t="s">
        <v>5851</v>
      </c>
      <c r="E1146" s="280">
        <v>29.0</v>
      </c>
      <c r="F1146" s="280">
        <v>3.0</v>
      </c>
      <c r="G1146" s="280">
        <v>0.0</v>
      </c>
      <c r="H1146" s="280">
        <v>6.0</v>
      </c>
      <c r="I1146" s="280">
        <v>10.0</v>
      </c>
      <c r="J1146" s="280">
        <v>3.0</v>
      </c>
      <c r="K1146" s="280">
        <v>0.0</v>
      </c>
      <c r="L1146" s="280">
        <v>1991.0</v>
      </c>
      <c r="M1146" s="205"/>
    </row>
    <row r="1147" ht="15.75" customHeight="1">
      <c r="A1147" s="205" t="s">
        <v>837</v>
      </c>
      <c r="B1147" s="205" t="s">
        <v>5387</v>
      </c>
      <c r="C1147" s="205" t="s">
        <v>5800</v>
      </c>
      <c r="D1147" s="205" t="s">
        <v>177</v>
      </c>
      <c r="E1147" s="280">
        <v>0.0</v>
      </c>
      <c r="F1147" s="280">
        <v>0.0</v>
      </c>
      <c r="G1147" s="280">
        <v>0.0</v>
      </c>
      <c r="H1147" s="280">
        <v>0.0</v>
      </c>
      <c r="I1147" s="280">
        <v>0.0</v>
      </c>
      <c r="J1147" s="280">
        <v>0.0</v>
      </c>
      <c r="K1147" s="280">
        <v>0.0</v>
      </c>
      <c r="L1147" s="280">
        <v>0.0</v>
      </c>
      <c r="M1147" s="205"/>
    </row>
    <row r="1148" ht="15.75" customHeight="1">
      <c r="A1148" s="205" t="s">
        <v>837</v>
      </c>
      <c r="B1148" s="205" t="s">
        <v>5388</v>
      </c>
      <c r="C1148" s="205" t="s">
        <v>5816</v>
      </c>
      <c r="D1148" s="205" t="s">
        <v>103</v>
      </c>
      <c r="E1148" s="280">
        <v>27.0</v>
      </c>
      <c r="F1148" s="280">
        <v>1.0</v>
      </c>
      <c r="G1148" s="280">
        <v>6.0</v>
      </c>
      <c r="H1148" s="280">
        <v>8.0</v>
      </c>
      <c r="I1148" s="280">
        <v>4.0</v>
      </c>
      <c r="J1148" s="280">
        <v>0.0</v>
      </c>
      <c r="K1148" s="280">
        <v>0.0</v>
      </c>
      <c r="L1148" s="280">
        <v>1870.0</v>
      </c>
      <c r="M1148" s="205"/>
    </row>
    <row r="1149" ht="15.75" customHeight="1">
      <c r="A1149" s="205" t="s">
        <v>837</v>
      </c>
      <c r="B1149" s="205" t="s">
        <v>5391</v>
      </c>
      <c r="C1149" s="205" t="s">
        <v>5801</v>
      </c>
      <c r="D1149" s="205" t="s">
        <v>103</v>
      </c>
      <c r="E1149" s="280">
        <v>3.0</v>
      </c>
      <c r="F1149" s="280">
        <v>0.0</v>
      </c>
      <c r="G1149" s="280">
        <v>0.0</v>
      </c>
      <c r="H1149" s="280">
        <v>3.0</v>
      </c>
      <c r="I1149" s="280">
        <v>0.0</v>
      </c>
      <c r="J1149" s="280">
        <v>0.0</v>
      </c>
      <c r="K1149" s="280">
        <v>0.0</v>
      </c>
      <c r="L1149" s="280">
        <v>54.0</v>
      </c>
      <c r="M1149" s="205"/>
    </row>
    <row r="1150" ht="15.75" customHeight="1">
      <c r="A1150" s="205" t="s">
        <v>512</v>
      </c>
      <c r="B1150" s="205" t="s">
        <v>5383</v>
      </c>
      <c r="C1150" s="205" t="s">
        <v>5801</v>
      </c>
      <c r="D1150" s="205" t="s">
        <v>90</v>
      </c>
      <c r="E1150" s="280">
        <v>6.0</v>
      </c>
      <c r="F1150" s="280">
        <v>0.0</v>
      </c>
      <c r="G1150" s="280">
        <v>0.0</v>
      </c>
      <c r="H1150" s="280">
        <v>2.0</v>
      </c>
      <c r="I1150" s="280">
        <v>2.0</v>
      </c>
      <c r="J1150" s="280">
        <v>0.0</v>
      </c>
      <c r="K1150" s="280">
        <v>0.0</v>
      </c>
      <c r="L1150" s="280">
        <v>380.0</v>
      </c>
      <c r="M1150" s="205"/>
    </row>
    <row r="1151" ht="15.75" customHeight="1">
      <c r="A1151" s="205" t="s">
        <v>512</v>
      </c>
      <c r="B1151" s="205" t="s">
        <v>5384</v>
      </c>
      <c r="C1151" s="205" t="s">
        <v>5801</v>
      </c>
      <c r="D1151" s="205" t="s">
        <v>90</v>
      </c>
      <c r="E1151" s="280">
        <v>23.0</v>
      </c>
      <c r="F1151" s="280">
        <v>1.0</v>
      </c>
      <c r="G1151" s="280">
        <v>1.0</v>
      </c>
      <c r="H1151" s="280">
        <v>5.0</v>
      </c>
      <c r="I1151" s="280">
        <v>8.0</v>
      </c>
      <c r="J1151" s="280">
        <v>3.0</v>
      </c>
      <c r="K1151" s="280">
        <v>0.0</v>
      </c>
      <c r="L1151" s="280">
        <v>1572.0</v>
      </c>
      <c r="M1151" s="205"/>
    </row>
    <row r="1152" ht="15.75" customHeight="1">
      <c r="A1152" s="205" t="s">
        <v>512</v>
      </c>
      <c r="B1152" s="205" t="s">
        <v>5385</v>
      </c>
      <c r="C1152" s="205" t="s">
        <v>5801</v>
      </c>
      <c r="D1152" s="205" t="s">
        <v>90</v>
      </c>
      <c r="E1152" s="280">
        <v>30.0</v>
      </c>
      <c r="F1152" s="280">
        <v>2.0</v>
      </c>
      <c r="G1152" s="280">
        <v>2.0</v>
      </c>
      <c r="H1152" s="280">
        <v>13.0</v>
      </c>
      <c r="I1152" s="280">
        <v>3.0</v>
      </c>
      <c r="J1152" s="280">
        <v>2.0</v>
      </c>
      <c r="K1152" s="280">
        <v>0.0</v>
      </c>
      <c r="L1152" s="280">
        <v>1635.0</v>
      </c>
      <c r="M1152" s="205"/>
    </row>
    <row r="1153" ht="15.75" customHeight="1">
      <c r="A1153" s="205" t="s">
        <v>512</v>
      </c>
      <c r="B1153" s="205" t="s">
        <v>5386</v>
      </c>
      <c r="C1153" s="205" t="s">
        <v>5902</v>
      </c>
      <c r="D1153" s="205" t="s">
        <v>6072</v>
      </c>
      <c r="E1153" s="280">
        <v>32.0</v>
      </c>
      <c r="F1153" s="280">
        <v>1.0</v>
      </c>
      <c r="G1153" s="280">
        <v>3.0</v>
      </c>
      <c r="H1153" s="280">
        <v>0.0</v>
      </c>
      <c r="I1153" s="280">
        <v>4.0</v>
      </c>
      <c r="J1153" s="280">
        <v>10.0</v>
      </c>
      <c r="K1153" s="280">
        <v>0.0</v>
      </c>
      <c r="L1153" s="280">
        <v>2807.0</v>
      </c>
      <c r="M1153" s="205"/>
    </row>
    <row r="1154" ht="15.75" customHeight="1">
      <c r="A1154" s="205" t="s">
        <v>512</v>
      </c>
      <c r="B1154" s="205" t="s">
        <v>5387</v>
      </c>
      <c r="C1154" s="205" t="s">
        <v>5902</v>
      </c>
      <c r="D1154" s="205" t="s">
        <v>121</v>
      </c>
      <c r="E1154" s="280">
        <v>31.0</v>
      </c>
      <c r="F1154" s="280">
        <v>0.0</v>
      </c>
      <c r="G1154" s="280">
        <v>0.0</v>
      </c>
      <c r="H1154" s="280">
        <v>1.0</v>
      </c>
      <c r="I1154" s="280">
        <v>6.0</v>
      </c>
      <c r="J1154" s="280">
        <v>6.0</v>
      </c>
      <c r="K1154" s="280">
        <v>0.0</v>
      </c>
      <c r="L1154" s="280">
        <v>2619.0</v>
      </c>
      <c r="M1154" s="205"/>
    </row>
    <row r="1155" ht="15.75" customHeight="1">
      <c r="A1155" s="205" t="s">
        <v>512</v>
      </c>
      <c r="B1155" s="205" t="s">
        <v>5388</v>
      </c>
      <c r="C1155" s="205" t="s">
        <v>5902</v>
      </c>
      <c r="D1155" s="205" t="s">
        <v>6072</v>
      </c>
      <c r="E1155" s="280">
        <v>24.0</v>
      </c>
      <c r="F1155" s="280">
        <v>0.0</v>
      </c>
      <c r="G1155" s="280">
        <v>1.0</v>
      </c>
      <c r="H1155" s="280">
        <v>3.0</v>
      </c>
      <c r="I1155" s="280">
        <v>3.0</v>
      </c>
      <c r="J1155" s="280">
        <v>5.0</v>
      </c>
      <c r="K1155" s="280">
        <v>0.0</v>
      </c>
      <c r="L1155" s="280">
        <v>1872.0</v>
      </c>
      <c r="M1155" s="205"/>
    </row>
    <row r="1156" ht="15.75" customHeight="1">
      <c r="A1156" s="205" t="s">
        <v>512</v>
      </c>
      <c r="B1156" s="205" t="s">
        <v>5391</v>
      </c>
      <c r="C1156" s="205" t="s">
        <v>6073</v>
      </c>
      <c r="D1156" s="205" t="s">
        <v>121</v>
      </c>
      <c r="E1156" s="280">
        <v>44.0</v>
      </c>
      <c r="F1156" s="280">
        <v>2.0</v>
      </c>
      <c r="G1156" s="280">
        <v>1.0</v>
      </c>
      <c r="H1156" s="280">
        <v>4.0</v>
      </c>
      <c r="I1156" s="280">
        <v>5.0</v>
      </c>
      <c r="J1156" s="280">
        <v>6.0</v>
      </c>
      <c r="K1156" s="280">
        <v>0.0</v>
      </c>
      <c r="L1156" s="280">
        <v>3547.0</v>
      </c>
      <c r="M1156" s="205"/>
    </row>
    <row r="1157" ht="15.75" customHeight="1">
      <c r="A1157" s="205" t="s">
        <v>512</v>
      </c>
      <c r="B1157" s="205" t="s">
        <v>5392</v>
      </c>
      <c r="C1157" s="205" t="s">
        <v>5902</v>
      </c>
      <c r="D1157" s="205" t="s">
        <v>121</v>
      </c>
      <c r="E1157" s="280">
        <v>3.0</v>
      </c>
      <c r="F1157" s="280">
        <v>1.0</v>
      </c>
      <c r="G1157" s="280">
        <v>0.0</v>
      </c>
      <c r="H1157" s="280">
        <v>2.0</v>
      </c>
      <c r="I1157" s="280">
        <v>0.0</v>
      </c>
      <c r="J1157" s="280">
        <v>0.0</v>
      </c>
      <c r="K1157" s="280">
        <v>0.0</v>
      </c>
      <c r="L1157" s="280">
        <v>102.0</v>
      </c>
      <c r="M1157" s="205"/>
    </row>
    <row r="1158" ht="15.75" customHeight="1">
      <c r="A1158" s="205" t="s">
        <v>512</v>
      </c>
      <c r="B1158" s="205" t="s">
        <v>5389</v>
      </c>
      <c r="C1158" s="205" t="s">
        <v>6074</v>
      </c>
      <c r="D1158" s="205" t="s">
        <v>121</v>
      </c>
      <c r="E1158" s="280">
        <v>2.0</v>
      </c>
      <c r="F1158" s="280">
        <v>0.0</v>
      </c>
      <c r="G1158" s="280">
        <v>0.0</v>
      </c>
      <c r="H1158" s="280">
        <v>0.0</v>
      </c>
      <c r="I1158" s="280">
        <v>0.0</v>
      </c>
      <c r="J1158" s="280">
        <v>1.0</v>
      </c>
      <c r="K1158" s="280">
        <v>0.0</v>
      </c>
      <c r="L1158" s="280">
        <v>180.0</v>
      </c>
      <c r="M1158" s="205"/>
    </row>
    <row r="1159" ht="15.75" customHeight="1">
      <c r="A1159" s="205" t="s">
        <v>512</v>
      </c>
      <c r="B1159" s="205" t="s">
        <v>5390</v>
      </c>
      <c r="C1159" s="205" t="s">
        <v>6075</v>
      </c>
      <c r="D1159" s="205" t="s">
        <v>6076</v>
      </c>
      <c r="E1159" s="280">
        <v>0.0</v>
      </c>
      <c r="F1159" s="280">
        <v>0.0</v>
      </c>
      <c r="G1159" s="280">
        <v>0.0</v>
      </c>
      <c r="H1159" s="280">
        <v>0.0</v>
      </c>
      <c r="I1159" s="280">
        <v>0.0</v>
      </c>
      <c r="J1159" s="280">
        <v>0.0</v>
      </c>
      <c r="K1159" s="280">
        <v>0.0</v>
      </c>
      <c r="L1159" s="280">
        <v>0.0</v>
      </c>
      <c r="M1159" s="205"/>
    </row>
    <row r="1160" ht="15.75" customHeight="1">
      <c r="A1160" s="205" t="s">
        <v>173</v>
      </c>
      <c r="B1160" s="205" t="s">
        <v>5383</v>
      </c>
      <c r="C1160" s="205" t="s">
        <v>5801</v>
      </c>
      <c r="D1160" s="205" t="s">
        <v>162</v>
      </c>
      <c r="E1160" s="280">
        <v>5.0</v>
      </c>
      <c r="F1160" s="280">
        <v>1.0</v>
      </c>
      <c r="G1160" s="280">
        <v>0.0</v>
      </c>
      <c r="H1160" s="280">
        <v>0.0</v>
      </c>
      <c r="I1160" s="280">
        <v>5.0</v>
      </c>
      <c r="J1160" s="280">
        <v>0.0</v>
      </c>
      <c r="K1160" s="280">
        <v>0.0</v>
      </c>
      <c r="L1160" s="280">
        <v>338.0</v>
      </c>
      <c r="M1160" s="205"/>
    </row>
    <row r="1161" ht="15.75" customHeight="1">
      <c r="A1161" s="205" t="s">
        <v>173</v>
      </c>
      <c r="B1161" s="205" t="s">
        <v>5384</v>
      </c>
      <c r="C1161" s="205" t="s">
        <v>5801</v>
      </c>
      <c r="D1161" s="205" t="s">
        <v>162</v>
      </c>
      <c r="E1161" s="280">
        <v>33.0</v>
      </c>
      <c r="F1161" s="280">
        <v>10.0</v>
      </c>
      <c r="G1161" s="280">
        <v>2.0</v>
      </c>
      <c r="H1161" s="280">
        <v>14.0</v>
      </c>
      <c r="I1161" s="280">
        <v>13.0</v>
      </c>
      <c r="J1161" s="280">
        <v>2.0</v>
      </c>
      <c r="K1161" s="280">
        <v>0.0</v>
      </c>
      <c r="L1161" s="280">
        <v>1791.0</v>
      </c>
      <c r="M1161" s="205"/>
    </row>
    <row r="1162" ht="15.75" customHeight="1">
      <c r="A1162" s="205" t="s">
        <v>173</v>
      </c>
      <c r="B1162" s="205" t="s">
        <v>5385</v>
      </c>
      <c r="C1162" s="205" t="s">
        <v>5801</v>
      </c>
      <c r="D1162" s="205" t="s">
        <v>162</v>
      </c>
      <c r="E1162" s="280">
        <v>32.0</v>
      </c>
      <c r="F1162" s="280">
        <v>11.0</v>
      </c>
      <c r="G1162" s="280">
        <v>4.0</v>
      </c>
      <c r="H1162" s="280">
        <v>10.0</v>
      </c>
      <c r="I1162" s="280">
        <v>8.0</v>
      </c>
      <c r="J1162" s="280">
        <v>6.0</v>
      </c>
      <c r="K1162" s="280">
        <v>1.0</v>
      </c>
      <c r="L1162" s="280">
        <v>2126.0</v>
      </c>
      <c r="M1162" s="205"/>
    </row>
    <row r="1163" ht="15.75" customHeight="1">
      <c r="A1163" s="205" t="s">
        <v>173</v>
      </c>
      <c r="B1163" s="205" t="s">
        <v>5386</v>
      </c>
      <c r="C1163" s="205" t="s">
        <v>5801</v>
      </c>
      <c r="D1163" s="205" t="s">
        <v>162</v>
      </c>
      <c r="E1163" s="280">
        <v>29.0</v>
      </c>
      <c r="F1163" s="280">
        <v>6.0</v>
      </c>
      <c r="G1163" s="280">
        <v>3.0</v>
      </c>
      <c r="H1163" s="280">
        <v>8.0</v>
      </c>
      <c r="I1163" s="280">
        <v>15.0</v>
      </c>
      <c r="J1163" s="280">
        <v>2.0</v>
      </c>
      <c r="K1163" s="280">
        <v>0.0</v>
      </c>
      <c r="L1163" s="280">
        <v>1793.0</v>
      </c>
      <c r="M1163" s="205"/>
    </row>
    <row r="1164" ht="15.75" customHeight="1">
      <c r="A1164" s="205" t="s">
        <v>173</v>
      </c>
      <c r="B1164" s="205" t="s">
        <v>5387</v>
      </c>
      <c r="C1164" s="205" t="s">
        <v>5801</v>
      </c>
      <c r="D1164" s="205" t="s">
        <v>162</v>
      </c>
      <c r="E1164" s="280">
        <v>34.0</v>
      </c>
      <c r="F1164" s="280">
        <v>7.0</v>
      </c>
      <c r="G1164" s="280">
        <v>4.0</v>
      </c>
      <c r="H1164" s="280">
        <v>13.0</v>
      </c>
      <c r="I1164" s="280">
        <v>16.0</v>
      </c>
      <c r="J1164" s="280">
        <v>0.0</v>
      </c>
      <c r="K1164" s="280">
        <v>0.0</v>
      </c>
      <c r="L1164" s="280">
        <v>1755.0</v>
      </c>
      <c r="M1164" s="205"/>
    </row>
    <row r="1165" ht="15.75" customHeight="1">
      <c r="A1165" s="205" t="s">
        <v>173</v>
      </c>
      <c r="B1165" s="205" t="s">
        <v>5388</v>
      </c>
      <c r="C1165" s="205" t="s">
        <v>5801</v>
      </c>
      <c r="D1165" s="205" t="s">
        <v>162</v>
      </c>
      <c r="E1165" s="280">
        <v>37.0</v>
      </c>
      <c r="F1165" s="280">
        <v>8.0</v>
      </c>
      <c r="G1165" s="280">
        <v>8.0</v>
      </c>
      <c r="H1165" s="280">
        <v>5.0</v>
      </c>
      <c r="I1165" s="280">
        <v>17.0</v>
      </c>
      <c r="J1165" s="280">
        <v>3.0</v>
      </c>
      <c r="K1165" s="280">
        <v>0.0</v>
      </c>
      <c r="L1165" s="280">
        <v>2693.0</v>
      </c>
      <c r="M1165" s="205"/>
    </row>
    <row r="1166" ht="15.75" customHeight="1">
      <c r="A1166" s="205" t="s">
        <v>173</v>
      </c>
      <c r="B1166" s="205" t="s">
        <v>5391</v>
      </c>
      <c r="C1166" s="205" t="s">
        <v>5801</v>
      </c>
      <c r="D1166" s="205" t="s">
        <v>162</v>
      </c>
      <c r="E1166" s="280">
        <v>35.0</v>
      </c>
      <c r="F1166" s="280">
        <v>8.0</v>
      </c>
      <c r="G1166" s="280">
        <v>4.0</v>
      </c>
      <c r="H1166" s="280">
        <v>16.0</v>
      </c>
      <c r="I1166" s="280">
        <v>7.0</v>
      </c>
      <c r="J1166" s="280">
        <v>2.0</v>
      </c>
      <c r="K1166" s="280">
        <v>0.0</v>
      </c>
      <c r="L1166" s="280">
        <v>1953.0</v>
      </c>
      <c r="M1166" s="205"/>
    </row>
    <row r="1167" ht="15.75" customHeight="1">
      <c r="A1167" s="205" t="s">
        <v>173</v>
      </c>
      <c r="B1167" s="205" t="s">
        <v>5392</v>
      </c>
      <c r="C1167" s="205" t="s">
        <v>5800</v>
      </c>
      <c r="D1167" s="205" t="s">
        <v>162</v>
      </c>
      <c r="E1167" s="280">
        <v>16.0</v>
      </c>
      <c r="F1167" s="280">
        <v>0.0</v>
      </c>
      <c r="G1167" s="280">
        <v>0.0</v>
      </c>
      <c r="H1167" s="280">
        <v>12.0</v>
      </c>
      <c r="I1167" s="280">
        <v>2.0</v>
      </c>
      <c r="J1167" s="280">
        <v>0.0</v>
      </c>
      <c r="K1167" s="280">
        <v>0.0</v>
      </c>
      <c r="L1167" s="280">
        <v>456.0</v>
      </c>
      <c r="M1167" s="205"/>
    </row>
    <row r="1168" ht="15.75" customHeight="1">
      <c r="A1168" s="205" t="s">
        <v>173</v>
      </c>
      <c r="B1168" s="205" t="s">
        <v>5389</v>
      </c>
      <c r="C1168" s="205" t="s">
        <v>5816</v>
      </c>
      <c r="D1168" s="205" t="s">
        <v>6077</v>
      </c>
      <c r="E1168" s="280">
        <v>41.0</v>
      </c>
      <c r="F1168" s="280">
        <v>8.0</v>
      </c>
      <c r="G1168" s="280">
        <v>6.0</v>
      </c>
      <c r="H1168" s="280">
        <v>9.0</v>
      </c>
      <c r="I1168" s="280">
        <v>15.0</v>
      </c>
      <c r="J1168" s="280">
        <v>3.0</v>
      </c>
      <c r="K1168" s="280">
        <v>0.0</v>
      </c>
      <c r="L1168" s="280">
        <v>2773.0</v>
      </c>
      <c r="M1168" s="205"/>
    </row>
    <row r="1169" ht="15.75" customHeight="1">
      <c r="A1169" s="205" t="s">
        <v>173</v>
      </c>
      <c r="B1169" s="205" t="s">
        <v>5390</v>
      </c>
      <c r="C1169" s="205" t="s">
        <v>5816</v>
      </c>
      <c r="D1169" s="205" t="s">
        <v>6077</v>
      </c>
      <c r="E1169" s="280">
        <v>9.0</v>
      </c>
      <c r="F1169" s="280">
        <v>0.0</v>
      </c>
      <c r="G1169" s="280">
        <v>1.0</v>
      </c>
      <c r="H1169" s="280">
        <v>0.0</v>
      </c>
      <c r="I1169" s="280">
        <v>6.0</v>
      </c>
      <c r="J1169" s="280">
        <v>1.0</v>
      </c>
      <c r="K1169" s="280">
        <v>0.0</v>
      </c>
      <c r="L1169" s="280">
        <v>659.0</v>
      </c>
      <c r="M1169" s="205"/>
    </row>
    <row r="1170" ht="15.75" customHeight="1">
      <c r="A1170" s="205" t="s">
        <v>343</v>
      </c>
      <c r="B1170" s="205" t="s">
        <v>5383</v>
      </c>
      <c r="C1170" s="205" t="s">
        <v>5801</v>
      </c>
      <c r="D1170" s="205" t="s">
        <v>197</v>
      </c>
      <c r="E1170" s="280">
        <v>0.0</v>
      </c>
      <c r="F1170" s="280">
        <v>0.0</v>
      </c>
      <c r="G1170" s="205"/>
      <c r="H1170" s="280">
        <v>0.0</v>
      </c>
      <c r="I1170" s="280">
        <v>0.0</v>
      </c>
      <c r="J1170" s="280">
        <v>0.0</v>
      </c>
      <c r="K1170" s="280">
        <v>0.0</v>
      </c>
      <c r="L1170" s="280">
        <v>0.0</v>
      </c>
      <c r="M1170" s="205"/>
    </row>
    <row r="1171" ht="15.75" customHeight="1">
      <c r="A1171" s="205" t="s">
        <v>343</v>
      </c>
      <c r="B1171" s="205" t="s">
        <v>5384</v>
      </c>
      <c r="C1171" s="205" t="s">
        <v>5801</v>
      </c>
      <c r="D1171" s="205" t="s">
        <v>197</v>
      </c>
      <c r="E1171" s="280">
        <v>0.0</v>
      </c>
      <c r="F1171" s="280">
        <v>0.0</v>
      </c>
      <c r="G1171" s="205"/>
      <c r="H1171" s="280">
        <v>0.0</v>
      </c>
      <c r="I1171" s="280">
        <v>0.0</v>
      </c>
      <c r="J1171" s="280">
        <v>1.0</v>
      </c>
      <c r="K1171" s="280">
        <v>0.0</v>
      </c>
      <c r="L1171" s="280">
        <v>0.0</v>
      </c>
      <c r="M1171" s="205"/>
    </row>
    <row r="1172" ht="15.75" customHeight="1">
      <c r="A1172" s="205" t="s">
        <v>343</v>
      </c>
      <c r="B1172" s="205" t="s">
        <v>5385</v>
      </c>
      <c r="C1172" s="205" t="s">
        <v>5801</v>
      </c>
      <c r="D1172" s="205" t="s">
        <v>197</v>
      </c>
      <c r="E1172" s="280">
        <v>0.0</v>
      </c>
      <c r="F1172" s="280">
        <v>0.0</v>
      </c>
      <c r="G1172" s="205"/>
      <c r="H1172" s="280">
        <v>0.0</v>
      </c>
      <c r="I1172" s="280">
        <v>0.0</v>
      </c>
      <c r="J1172" s="280">
        <v>0.0</v>
      </c>
      <c r="K1172" s="280">
        <v>0.0</v>
      </c>
      <c r="L1172" s="280">
        <v>0.0</v>
      </c>
      <c r="M1172" s="205"/>
    </row>
    <row r="1173" ht="15.75" customHeight="1">
      <c r="A1173" s="205" t="s">
        <v>343</v>
      </c>
      <c r="B1173" s="205" t="s">
        <v>5386</v>
      </c>
      <c r="C1173" s="205" t="s">
        <v>5801</v>
      </c>
      <c r="D1173" s="205" t="s">
        <v>197</v>
      </c>
      <c r="E1173" s="280">
        <v>3.0</v>
      </c>
      <c r="F1173" s="280">
        <v>0.0</v>
      </c>
      <c r="G1173" s="205"/>
      <c r="H1173" s="280">
        <v>0.0</v>
      </c>
      <c r="I1173" s="280">
        <v>0.0</v>
      </c>
      <c r="J1173" s="280">
        <v>0.0</v>
      </c>
      <c r="K1173" s="280">
        <v>0.0</v>
      </c>
      <c r="L1173" s="280">
        <v>270.0</v>
      </c>
      <c r="M1173" s="205"/>
    </row>
    <row r="1174" ht="15.75" customHeight="1">
      <c r="A1174" s="205" t="s">
        <v>343</v>
      </c>
      <c r="B1174" s="205" t="s">
        <v>5387</v>
      </c>
      <c r="C1174" s="205" t="s">
        <v>5801</v>
      </c>
      <c r="D1174" s="205" t="s">
        <v>95</v>
      </c>
      <c r="E1174" s="280">
        <v>1.0</v>
      </c>
      <c r="F1174" s="280">
        <v>0.0</v>
      </c>
      <c r="G1174" s="205"/>
      <c r="H1174" s="280">
        <v>1.0</v>
      </c>
      <c r="I1174" s="280">
        <v>0.0</v>
      </c>
      <c r="J1174" s="280">
        <v>0.0</v>
      </c>
      <c r="K1174" s="280">
        <v>0.0</v>
      </c>
      <c r="L1174" s="280">
        <v>45.0</v>
      </c>
      <c r="M1174" s="205"/>
    </row>
    <row r="1175" ht="15.75" customHeight="1">
      <c r="A1175" s="205" t="s">
        <v>343</v>
      </c>
      <c r="B1175" s="205" t="s">
        <v>5388</v>
      </c>
      <c r="C1175" s="205" t="s">
        <v>5801</v>
      </c>
      <c r="D1175" s="205" t="s">
        <v>95</v>
      </c>
      <c r="E1175" s="280">
        <v>3.0</v>
      </c>
      <c r="F1175" s="280">
        <v>0.0</v>
      </c>
      <c r="G1175" s="205"/>
      <c r="H1175" s="280">
        <v>0.0</v>
      </c>
      <c r="I1175" s="280">
        <v>0.0</v>
      </c>
      <c r="J1175" s="280">
        <v>0.0</v>
      </c>
      <c r="K1175" s="280">
        <v>1.0</v>
      </c>
      <c r="L1175" s="280">
        <v>259.0</v>
      </c>
      <c r="M1175" s="205"/>
    </row>
    <row r="1176" ht="15.75" customHeight="1">
      <c r="A1176" s="205" t="s">
        <v>343</v>
      </c>
      <c r="B1176" s="205" t="s">
        <v>5391</v>
      </c>
      <c r="C1176" s="205" t="s">
        <v>5801</v>
      </c>
      <c r="D1176" s="205" t="s">
        <v>95</v>
      </c>
      <c r="E1176" s="280">
        <v>0.0</v>
      </c>
      <c r="F1176" s="280">
        <v>0.0</v>
      </c>
      <c r="G1176" s="205"/>
      <c r="H1176" s="280">
        <v>0.0</v>
      </c>
      <c r="I1176" s="280">
        <v>0.0</v>
      </c>
      <c r="J1176" s="280">
        <v>0.0</v>
      </c>
      <c r="K1176" s="280">
        <v>0.0</v>
      </c>
      <c r="L1176" s="280">
        <v>0.0</v>
      </c>
      <c r="M1176" s="205"/>
    </row>
    <row r="1177" ht="15.75" customHeight="1">
      <c r="A1177" s="205" t="s">
        <v>343</v>
      </c>
      <c r="B1177" s="205" t="s">
        <v>5392</v>
      </c>
      <c r="C1177" s="205" t="s">
        <v>5801</v>
      </c>
      <c r="D1177" s="205" t="s">
        <v>95</v>
      </c>
      <c r="E1177" s="280">
        <v>0.0</v>
      </c>
      <c r="F1177" s="280">
        <v>0.0</v>
      </c>
      <c r="G1177" s="205"/>
      <c r="H1177" s="280">
        <v>0.0</v>
      </c>
      <c r="I1177" s="280">
        <v>0.0</v>
      </c>
      <c r="J1177" s="280">
        <v>0.0</v>
      </c>
      <c r="K1177" s="280">
        <v>0.0</v>
      </c>
      <c r="L1177" s="280">
        <v>0.0</v>
      </c>
      <c r="M1177" s="205"/>
    </row>
    <row r="1178" ht="15.75" customHeight="1">
      <c r="A1178" s="205" t="s">
        <v>343</v>
      </c>
      <c r="B1178" s="205" t="s">
        <v>5389</v>
      </c>
      <c r="C1178" s="205" t="s">
        <v>5801</v>
      </c>
      <c r="D1178" s="205" t="s">
        <v>143</v>
      </c>
      <c r="E1178" s="280">
        <v>2.0</v>
      </c>
      <c r="F1178" s="280">
        <v>0.0</v>
      </c>
      <c r="G1178" s="205"/>
      <c r="H1178" s="280">
        <v>0.0</v>
      </c>
      <c r="I1178" s="280">
        <v>0.0</v>
      </c>
      <c r="J1178" s="280">
        <v>0.0</v>
      </c>
      <c r="K1178" s="280">
        <v>0.0</v>
      </c>
      <c r="L1178" s="280">
        <v>180.0</v>
      </c>
      <c r="M1178" s="205"/>
    </row>
    <row r="1179" ht="15.75" customHeight="1">
      <c r="A1179" s="205" t="s">
        <v>343</v>
      </c>
      <c r="B1179" s="205" t="s">
        <v>5390</v>
      </c>
      <c r="C1179" s="205" t="s">
        <v>5801</v>
      </c>
      <c r="D1179" s="205" t="s">
        <v>143</v>
      </c>
      <c r="E1179" s="280">
        <v>35.0</v>
      </c>
      <c r="F1179" s="280">
        <v>0.0</v>
      </c>
      <c r="G1179" s="205"/>
      <c r="H1179" s="280">
        <v>0.0</v>
      </c>
      <c r="I1179" s="280">
        <v>0.0</v>
      </c>
      <c r="J1179" s="280">
        <v>3.0</v>
      </c>
      <c r="K1179" s="280">
        <v>0.0</v>
      </c>
      <c r="L1179" s="280">
        <v>3150.0</v>
      </c>
      <c r="M1179" s="205"/>
    </row>
    <row r="1180" ht="15.75" customHeight="1">
      <c r="A1180" s="205" t="s">
        <v>776</v>
      </c>
      <c r="B1180" s="205" t="s">
        <v>5383</v>
      </c>
      <c r="C1180" s="205" t="s">
        <v>5801</v>
      </c>
      <c r="D1180" s="205" t="s">
        <v>121</v>
      </c>
      <c r="E1180" s="280">
        <v>3.0</v>
      </c>
      <c r="F1180" s="280">
        <v>0.0</v>
      </c>
      <c r="G1180" s="280">
        <v>0.0</v>
      </c>
      <c r="H1180" s="280">
        <v>2.0</v>
      </c>
      <c r="I1180" s="280">
        <v>0.0</v>
      </c>
      <c r="J1180" s="280">
        <v>0.0</v>
      </c>
      <c r="K1180" s="280">
        <v>0.0</v>
      </c>
      <c r="L1180" s="280">
        <v>122.0</v>
      </c>
      <c r="M1180" s="205"/>
    </row>
    <row r="1181" ht="15.75" customHeight="1">
      <c r="A1181" s="205" t="s">
        <v>776</v>
      </c>
      <c r="B1181" s="205" t="s">
        <v>5384</v>
      </c>
      <c r="C1181" s="205" t="s">
        <v>5801</v>
      </c>
      <c r="D1181" s="205" t="s">
        <v>121</v>
      </c>
      <c r="E1181" s="280">
        <v>21.0</v>
      </c>
      <c r="F1181" s="280">
        <v>0.0</v>
      </c>
      <c r="G1181" s="280">
        <v>1.0</v>
      </c>
      <c r="H1181" s="280">
        <v>5.0</v>
      </c>
      <c r="I1181" s="280">
        <v>3.0</v>
      </c>
      <c r="J1181" s="280">
        <v>4.0</v>
      </c>
      <c r="K1181" s="280">
        <v>0.0</v>
      </c>
      <c r="L1181" s="280">
        <v>1451.0</v>
      </c>
      <c r="M1181" s="205"/>
    </row>
    <row r="1182" ht="15.75" customHeight="1">
      <c r="A1182" s="205" t="s">
        <v>776</v>
      </c>
      <c r="B1182" s="205" t="s">
        <v>5385</v>
      </c>
      <c r="C1182" s="205" t="s">
        <v>5801</v>
      </c>
      <c r="D1182" s="205" t="s">
        <v>259</v>
      </c>
      <c r="E1182" s="280">
        <v>33.0</v>
      </c>
      <c r="F1182" s="280">
        <v>2.0</v>
      </c>
      <c r="G1182" s="280">
        <v>2.0</v>
      </c>
      <c r="H1182" s="280">
        <v>0.0</v>
      </c>
      <c r="I1182" s="280">
        <v>4.0</v>
      </c>
      <c r="J1182" s="280">
        <v>10.0</v>
      </c>
      <c r="K1182" s="280">
        <v>1.0</v>
      </c>
      <c r="L1182" s="280">
        <v>2834.0</v>
      </c>
      <c r="M1182" s="205"/>
    </row>
    <row r="1183" ht="15.75" customHeight="1">
      <c r="A1183" s="205" t="s">
        <v>776</v>
      </c>
      <c r="B1183" s="205" t="s">
        <v>5386</v>
      </c>
      <c r="C1183" s="205" t="s">
        <v>5801</v>
      </c>
      <c r="D1183" s="205" t="s">
        <v>259</v>
      </c>
      <c r="E1183" s="280">
        <v>25.0</v>
      </c>
      <c r="F1183" s="280">
        <v>0.0</v>
      </c>
      <c r="G1183" s="280">
        <v>1.0</v>
      </c>
      <c r="H1183" s="280">
        <v>9.0</v>
      </c>
      <c r="I1183" s="280">
        <v>7.0</v>
      </c>
      <c r="J1183" s="280">
        <v>5.0</v>
      </c>
      <c r="K1183" s="280">
        <v>0.0</v>
      </c>
      <c r="L1183" s="280">
        <v>1475.0</v>
      </c>
      <c r="M1183" s="205"/>
    </row>
    <row r="1184" ht="15.75" customHeight="1">
      <c r="A1184" s="205" t="s">
        <v>776</v>
      </c>
      <c r="B1184" s="205" t="s">
        <v>5387</v>
      </c>
      <c r="C1184" s="205" t="s">
        <v>5816</v>
      </c>
      <c r="D1184" s="205" t="s">
        <v>5823</v>
      </c>
      <c r="E1184" s="280">
        <v>20.0</v>
      </c>
      <c r="F1184" s="280">
        <v>1.0</v>
      </c>
      <c r="G1184" s="280">
        <v>2.0</v>
      </c>
      <c r="H1184" s="280">
        <v>1.0</v>
      </c>
      <c r="I1184" s="280">
        <v>5.0</v>
      </c>
      <c r="J1184" s="280">
        <v>3.0</v>
      </c>
      <c r="K1184" s="280">
        <v>0.0</v>
      </c>
      <c r="L1184" s="280">
        <v>1648.0</v>
      </c>
      <c r="M1184" s="205"/>
    </row>
    <row r="1185" ht="15.75" customHeight="1">
      <c r="A1185" s="205" t="s">
        <v>278</v>
      </c>
      <c r="B1185" s="205" t="s">
        <v>5383</v>
      </c>
      <c r="C1185" s="205" t="s">
        <v>5801</v>
      </c>
      <c r="D1185" s="205" t="s">
        <v>116</v>
      </c>
      <c r="E1185" s="280">
        <v>6.0</v>
      </c>
      <c r="F1185" s="280">
        <v>0.0</v>
      </c>
      <c r="G1185" s="280">
        <v>1.0</v>
      </c>
      <c r="H1185" s="280">
        <v>2.0</v>
      </c>
      <c r="I1185" s="280">
        <v>2.0</v>
      </c>
      <c r="J1185" s="280">
        <v>1.0</v>
      </c>
      <c r="K1185" s="280">
        <v>0.0</v>
      </c>
      <c r="L1185" s="280">
        <v>346.0</v>
      </c>
      <c r="M1185" s="205"/>
    </row>
    <row r="1186" ht="15.75" customHeight="1">
      <c r="A1186" s="205" t="s">
        <v>278</v>
      </c>
      <c r="B1186" s="205" t="s">
        <v>5384</v>
      </c>
      <c r="C1186" s="205" t="s">
        <v>5801</v>
      </c>
      <c r="D1186" s="205" t="s">
        <v>116</v>
      </c>
      <c r="E1186" s="280">
        <v>34.0</v>
      </c>
      <c r="F1186" s="280">
        <v>6.0</v>
      </c>
      <c r="G1186" s="282">
        <v>6.0</v>
      </c>
      <c r="H1186" s="280">
        <v>11.0</v>
      </c>
      <c r="I1186" s="280">
        <v>10.0</v>
      </c>
      <c r="J1186" s="280">
        <v>3.0</v>
      </c>
      <c r="K1186" s="280">
        <v>0.0</v>
      </c>
      <c r="L1186" s="280">
        <v>2046.0</v>
      </c>
      <c r="M1186" s="205"/>
    </row>
    <row r="1187" ht="15.75" customHeight="1">
      <c r="A1187" s="205" t="s">
        <v>278</v>
      </c>
      <c r="B1187" s="205" t="s">
        <v>5385</v>
      </c>
      <c r="C1187" s="205" t="s">
        <v>5801</v>
      </c>
      <c r="D1187" s="205" t="s">
        <v>116</v>
      </c>
      <c r="E1187" s="280">
        <v>32.0</v>
      </c>
      <c r="F1187" s="280">
        <v>5.0</v>
      </c>
      <c r="G1187" s="282">
        <v>2.0</v>
      </c>
      <c r="H1187" s="280">
        <v>8.0</v>
      </c>
      <c r="I1187" s="280">
        <v>23.0</v>
      </c>
      <c r="J1187" s="280">
        <v>3.0</v>
      </c>
      <c r="K1187" s="280">
        <v>0.0</v>
      </c>
      <c r="L1187" s="280">
        <v>1783.0</v>
      </c>
      <c r="M1187" s="205"/>
    </row>
    <row r="1188" ht="15.75" customHeight="1">
      <c r="A1188" s="205" t="s">
        <v>278</v>
      </c>
      <c r="B1188" s="205" t="s">
        <v>5386</v>
      </c>
      <c r="C1188" s="205" t="s">
        <v>5801</v>
      </c>
      <c r="D1188" s="205" t="s">
        <v>116</v>
      </c>
      <c r="E1188" s="280">
        <v>37.0</v>
      </c>
      <c r="F1188" s="280">
        <v>13.0</v>
      </c>
      <c r="G1188" s="282">
        <v>7.0</v>
      </c>
      <c r="H1188" s="280">
        <v>13.0</v>
      </c>
      <c r="I1188" s="280">
        <v>19.0</v>
      </c>
      <c r="J1188" s="280">
        <v>3.0</v>
      </c>
      <c r="K1188" s="280">
        <v>0.0</v>
      </c>
      <c r="L1188" s="280">
        <v>2008.0</v>
      </c>
      <c r="M1188" s="205"/>
    </row>
    <row r="1189" ht="15.75" customHeight="1">
      <c r="A1189" s="205" t="s">
        <v>278</v>
      </c>
      <c r="B1189" s="205" t="s">
        <v>5387</v>
      </c>
      <c r="C1189" s="205" t="s">
        <v>5801</v>
      </c>
      <c r="D1189" s="205" t="s">
        <v>116</v>
      </c>
      <c r="E1189" s="280">
        <v>25.0</v>
      </c>
      <c r="F1189" s="280">
        <v>6.0</v>
      </c>
      <c r="G1189" s="282">
        <v>2.0</v>
      </c>
      <c r="H1189" s="280">
        <v>15.0</v>
      </c>
      <c r="I1189" s="280">
        <v>5.0</v>
      </c>
      <c r="J1189" s="280">
        <v>2.0</v>
      </c>
      <c r="K1189" s="280">
        <v>0.0</v>
      </c>
      <c r="L1189" s="280">
        <v>1113.0</v>
      </c>
      <c r="M1189" s="205"/>
    </row>
    <row r="1190" ht="15.75" customHeight="1">
      <c r="A1190" s="205" t="s">
        <v>278</v>
      </c>
      <c r="B1190" s="205" t="s">
        <v>5388</v>
      </c>
      <c r="C1190" s="205" t="s">
        <v>5801</v>
      </c>
      <c r="D1190" s="205" t="s">
        <v>116</v>
      </c>
      <c r="E1190" s="280">
        <v>35.0</v>
      </c>
      <c r="F1190" s="280">
        <v>9.0</v>
      </c>
      <c r="G1190" s="282">
        <v>5.0</v>
      </c>
      <c r="H1190" s="280">
        <v>5.0</v>
      </c>
      <c r="I1190" s="280">
        <v>14.0</v>
      </c>
      <c r="J1190" s="280">
        <v>6.0</v>
      </c>
      <c r="K1190" s="280">
        <v>0.0</v>
      </c>
      <c r="L1190" s="280">
        <v>2424.0</v>
      </c>
      <c r="M1190" s="205"/>
    </row>
    <row r="1191" ht="15.75" customHeight="1">
      <c r="A1191" s="205" t="s">
        <v>278</v>
      </c>
      <c r="B1191" s="205" t="s">
        <v>5391</v>
      </c>
      <c r="C1191" s="205" t="s">
        <v>5801</v>
      </c>
      <c r="D1191" s="205" t="s">
        <v>116</v>
      </c>
      <c r="E1191" s="280">
        <v>33.0</v>
      </c>
      <c r="F1191" s="280">
        <v>5.0</v>
      </c>
      <c r="G1191" s="282">
        <v>3.0</v>
      </c>
      <c r="H1191" s="280">
        <v>16.0</v>
      </c>
      <c r="I1191" s="280">
        <v>10.0</v>
      </c>
      <c r="J1191" s="280">
        <v>1.0</v>
      </c>
      <c r="K1191" s="280">
        <v>0.0</v>
      </c>
      <c r="L1191" s="280">
        <v>1616.0</v>
      </c>
      <c r="M1191" s="205"/>
    </row>
    <row r="1192" ht="15.75" customHeight="1">
      <c r="A1192" s="205" t="s">
        <v>278</v>
      </c>
      <c r="B1192" s="205" t="s">
        <v>5392</v>
      </c>
      <c r="C1192" s="205" t="s">
        <v>5830</v>
      </c>
      <c r="D1192" s="205" t="s">
        <v>6078</v>
      </c>
      <c r="E1192" s="280">
        <v>21.0</v>
      </c>
      <c r="F1192" s="280">
        <v>4.0</v>
      </c>
      <c r="G1192" s="282">
        <v>1.0</v>
      </c>
      <c r="H1192" s="280">
        <v>11.0</v>
      </c>
      <c r="I1192" s="280">
        <v>3.0</v>
      </c>
      <c r="J1192" s="280">
        <v>1.0</v>
      </c>
      <c r="K1192" s="280">
        <v>0.0</v>
      </c>
      <c r="L1192" s="280">
        <v>1031.0</v>
      </c>
      <c r="M1192" s="205"/>
    </row>
    <row r="1193" ht="15.75" customHeight="1">
      <c r="A1193" s="205" t="s">
        <v>278</v>
      </c>
      <c r="B1193" s="205" t="s">
        <v>5389</v>
      </c>
      <c r="C1193" s="205" t="s">
        <v>5801</v>
      </c>
      <c r="D1193" s="205" t="s">
        <v>110</v>
      </c>
      <c r="E1193" s="280">
        <v>24.0</v>
      </c>
      <c r="F1193" s="280">
        <v>5.0</v>
      </c>
      <c r="G1193" s="282">
        <v>1.0</v>
      </c>
      <c r="H1193" s="280">
        <v>4.0</v>
      </c>
      <c r="I1193" s="280">
        <v>8.0</v>
      </c>
      <c r="J1193" s="280">
        <v>5.0</v>
      </c>
      <c r="K1193" s="280">
        <v>0.0</v>
      </c>
      <c r="L1193" s="280">
        <v>1762.0</v>
      </c>
      <c r="M1193" s="205"/>
    </row>
    <row r="1194" ht="15.75" customHeight="1">
      <c r="A1194" s="205" t="s">
        <v>278</v>
      </c>
      <c r="B1194" s="205" t="s">
        <v>5390</v>
      </c>
      <c r="C1194" s="205" t="s">
        <v>5809</v>
      </c>
      <c r="D1194" s="205" t="s">
        <v>6079</v>
      </c>
      <c r="E1194" s="280">
        <v>16.0</v>
      </c>
      <c r="F1194" s="280">
        <v>3.0</v>
      </c>
      <c r="G1194" s="282">
        <v>0.0</v>
      </c>
      <c r="H1194" s="280">
        <v>4.0</v>
      </c>
      <c r="I1194" s="280">
        <v>6.0</v>
      </c>
      <c r="J1194" s="280">
        <v>1.0</v>
      </c>
      <c r="K1194" s="280">
        <v>0.0</v>
      </c>
      <c r="L1194" s="280">
        <v>997.0</v>
      </c>
      <c r="M1194" s="205"/>
    </row>
    <row r="1195" ht="15.75" customHeight="1">
      <c r="A1195" s="205" t="s">
        <v>734</v>
      </c>
      <c r="B1195" s="205" t="s">
        <v>5383</v>
      </c>
      <c r="C1195" s="205" t="s">
        <v>5801</v>
      </c>
      <c r="D1195" s="205" t="s">
        <v>113</v>
      </c>
      <c r="E1195" s="280">
        <v>3.0</v>
      </c>
      <c r="F1195" s="280">
        <v>0.0</v>
      </c>
      <c r="G1195" s="282">
        <v>0.0</v>
      </c>
      <c r="H1195" s="280">
        <v>1.0</v>
      </c>
      <c r="I1195" s="280">
        <v>0.0</v>
      </c>
      <c r="J1195" s="280">
        <v>2.0</v>
      </c>
      <c r="K1195" s="280">
        <v>0.0</v>
      </c>
      <c r="L1195" s="280">
        <v>225.0</v>
      </c>
      <c r="M1195" s="205"/>
    </row>
    <row r="1196" ht="15.75" customHeight="1">
      <c r="A1196" s="205" t="s">
        <v>734</v>
      </c>
      <c r="B1196" s="205" t="s">
        <v>5384</v>
      </c>
      <c r="C1196" s="205" t="s">
        <v>5801</v>
      </c>
      <c r="D1196" s="205" t="s">
        <v>113</v>
      </c>
      <c r="E1196" s="280">
        <v>20.0</v>
      </c>
      <c r="F1196" s="280">
        <v>2.0</v>
      </c>
      <c r="G1196" s="280">
        <v>0.0</v>
      </c>
      <c r="H1196" s="280">
        <v>1.0</v>
      </c>
      <c r="I1196" s="280">
        <v>2.0</v>
      </c>
      <c r="J1196" s="280">
        <v>4.0</v>
      </c>
      <c r="K1196" s="280">
        <v>0.0</v>
      </c>
      <c r="L1196" s="280">
        <v>1610.0</v>
      </c>
      <c r="M1196" s="205"/>
    </row>
    <row r="1197" ht="15.75" customHeight="1">
      <c r="A1197" s="205" t="s">
        <v>734</v>
      </c>
      <c r="B1197" s="205" t="s">
        <v>5385</v>
      </c>
      <c r="C1197" s="205" t="s">
        <v>5801</v>
      </c>
      <c r="D1197" s="205" t="s">
        <v>113</v>
      </c>
      <c r="E1197" s="280">
        <v>18.0</v>
      </c>
      <c r="F1197" s="280">
        <v>0.0</v>
      </c>
      <c r="G1197" s="280">
        <v>0.0</v>
      </c>
      <c r="H1197" s="280">
        <v>2.0</v>
      </c>
      <c r="I1197" s="280">
        <v>3.0</v>
      </c>
      <c r="J1197" s="280">
        <v>1.0</v>
      </c>
      <c r="K1197" s="280">
        <v>0.0</v>
      </c>
      <c r="L1197" s="280">
        <v>1414.0</v>
      </c>
      <c r="M1197" s="205"/>
    </row>
    <row r="1198" ht="15.75" customHeight="1">
      <c r="A1198" s="205" t="s">
        <v>734</v>
      </c>
      <c r="B1198" s="205" t="s">
        <v>5386</v>
      </c>
      <c r="C1198" s="205" t="s">
        <v>5801</v>
      </c>
      <c r="D1198" s="205" t="s">
        <v>113</v>
      </c>
      <c r="E1198" s="280">
        <v>24.0</v>
      </c>
      <c r="F1198" s="280">
        <v>1.0</v>
      </c>
      <c r="G1198" s="280">
        <v>2.0</v>
      </c>
      <c r="H1198" s="280">
        <v>5.0</v>
      </c>
      <c r="I1198" s="280">
        <v>7.0</v>
      </c>
      <c r="J1198" s="280">
        <v>5.0</v>
      </c>
      <c r="K1198" s="280">
        <v>0.0</v>
      </c>
      <c r="L1198" s="280">
        <v>1651.0</v>
      </c>
      <c r="M1198" s="205"/>
    </row>
    <row r="1199" ht="15.75" customHeight="1">
      <c r="A1199" s="205" t="s">
        <v>734</v>
      </c>
      <c r="B1199" s="205" t="s">
        <v>5387</v>
      </c>
      <c r="C1199" s="205" t="s">
        <v>5801</v>
      </c>
      <c r="D1199" s="205" t="s">
        <v>113</v>
      </c>
      <c r="E1199" s="280">
        <v>25.0</v>
      </c>
      <c r="F1199" s="280">
        <v>0.0</v>
      </c>
      <c r="G1199" s="280">
        <v>1.0</v>
      </c>
      <c r="H1199" s="280">
        <v>7.0</v>
      </c>
      <c r="I1199" s="280">
        <v>9.0</v>
      </c>
      <c r="J1199" s="280">
        <v>8.0</v>
      </c>
      <c r="K1199" s="280">
        <v>0.0</v>
      </c>
      <c r="L1199" s="280">
        <v>1598.0</v>
      </c>
      <c r="M1199" s="205"/>
    </row>
    <row r="1200" ht="15.75" customHeight="1">
      <c r="A1200" s="205" t="s">
        <v>734</v>
      </c>
      <c r="B1200" s="205" t="s">
        <v>5388</v>
      </c>
      <c r="C1200" s="205" t="s">
        <v>5801</v>
      </c>
      <c r="D1200" s="205" t="s">
        <v>113</v>
      </c>
      <c r="E1200" s="280">
        <v>21.0</v>
      </c>
      <c r="F1200" s="280">
        <v>0.0</v>
      </c>
      <c r="G1200" s="280">
        <v>0.0</v>
      </c>
      <c r="H1200" s="280">
        <v>2.0</v>
      </c>
      <c r="I1200" s="280">
        <v>6.0</v>
      </c>
      <c r="J1200" s="280">
        <v>2.0</v>
      </c>
      <c r="K1200" s="280">
        <v>1.0</v>
      </c>
      <c r="L1200" s="280">
        <v>1677.0</v>
      </c>
      <c r="M1200" s="205"/>
    </row>
    <row r="1201" ht="15.75" customHeight="1">
      <c r="A1201" s="205" t="s">
        <v>734</v>
      </c>
      <c r="B1201" s="205" t="s">
        <v>5391</v>
      </c>
      <c r="C1201" s="205" t="s">
        <v>5801</v>
      </c>
      <c r="D1201" s="205" t="s">
        <v>113</v>
      </c>
      <c r="E1201" s="280">
        <v>15.0</v>
      </c>
      <c r="F1201" s="280">
        <v>0.0</v>
      </c>
      <c r="G1201" s="280">
        <v>0.0</v>
      </c>
      <c r="H1201" s="280">
        <v>3.0</v>
      </c>
      <c r="I1201" s="280">
        <v>3.0</v>
      </c>
      <c r="J1201" s="280">
        <v>1.0</v>
      </c>
      <c r="K1201" s="280">
        <v>0.0</v>
      </c>
      <c r="L1201" s="280">
        <v>1085.0</v>
      </c>
      <c r="M1201" s="205"/>
    </row>
    <row r="1202" ht="15.75" customHeight="1">
      <c r="A1202" s="205" t="s">
        <v>734</v>
      </c>
      <c r="B1202" s="205" t="s">
        <v>5392</v>
      </c>
      <c r="C1202" s="205" t="s">
        <v>5801</v>
      </c>
      <c r="D1202" s="205" t="s">
        <v>113</v>
      </c>
      <c r="E1202" s="280">
        <v>11.0</v>
      </c>
      <c r="F1202" s="280">
        <v>0.0</v>
      </c>
      <c r="G1202" s="280">
        <v>1.0</v>
      </c>
      <c r="H1202" s="280">
        <v>7.0</v>
      </c>
      <c r="I1202" s="280">
        <v>0.0</v>
      </c>
      <c r="J1202" s="280">
        <v>1.0</v>
      </c>
      <c r="K1202" s="280">
        <v>1.0</v>
      </c>
      <c r="L1202" s="280">
        <v>495.0</v>
      </c>
      <c r="M1202" s="205"/>
    </row>
    <row r="1203" ht="15.75" customHeight="1">
      <c r="A1203" s="205" t="s">
        <v>734</v>
      </c>
      <c r="B1203" s="205" t="s">
        <v>5389</v>
      </c>
      <c r="C1203" s="205" t="s">
        <v>5801</v>
      </c>
      <c r="D1203" s="205" t="s">
        <v>113</v>
      </c>
      <c r="E1203" s="280">
        <v>19.0</v>
      </c>
      <c r="F1203" s="280">
        <v>0.0</v>
      </c>
      <c r="G1203" s="280">
        <v>1.0</v>
      </c>
      <c r="H1203" s="280">
        <v>9.0</v>
      </c>
      <c r="I1203" s="280">
        <v>2.0</v>
      </c>
      <c r="J1203" s="280">
        <v>4.0</v>
      </c>
      <c r="K1203" s="280">
        <v>0.0</v>
      </c>
      <c r="L1203" s="280">
        <v>1007.0</v>
      </c>
      <c r="M1203" s="205"/>
    </row>
    <row r="1204" ht="15.75" customHeight="1">
      <c r="A1204" s="205" t="s">
        <v>734</v>
      </c>
      <c r="B1204" s="205" t="s">
        <v>5390</v>
      </c>
      <c r="C1204" s="205" t="s">
        <v>5801</v>
      </c>
      <c r="D1204" s="205" t="s">
        <v>113</v>
      </c>
      <c r="E1204" s="280">
        <v>9.0</v>
      </c>
      <c r="F1204" s="280">
        <v>0.0</v>
      </c>
      <c r="G1204" s="280">
        <v>0.0</v>
      </c>
      <c r="H1204" s="280">
        <v>3.0</v>
      </c>
      <c r="I1204" s="280">
        <v>1.0</v>
      </c>
      <c r="J1204" s="280">
        <v>2.0</v>
      </c>
      <c r="K1204" s="280">
        <v>0.0</v>
      </c>
      <c r="L1204" s="280">
        <v>583.0</v>
      </c>
      <c r="M1204" s="205"/>
    </row>
    <row r="1205" ht="15.75" customHeight="1">
      <c r="A1205" s="205" t="s">
        <v>503</v>
      </c>
      <c r="B1205" s="205" t="s">
        <v>5383</v>
      </c>
      <c r="C1205" s="205" t="s">
        <v>5801</v>
      </c>
      <c r="D1205" s="205" t="s">
        <v>113</v>
      </c>
      <c r="E1205" s="280">
        <v>2.0</v>
      </c>
      <c r="F1205" s="280">
        <v>0.0</v>
      </c>
      <c r="G1205" s="280">
        <v>0.0</v>
      </c>
      <c r="H1205" s="280">
        <v>2.0</v>
      </c>
      <c r="I1205" s="280">
        <v>0.0</v>
      </c>
      <c r="J1205" s="280">
        <v>0.0</v>
      </c>
      <c r="K1205" s="280">
        <v>0.0</v>
      </c>
      <c r="L1205" s="280">
        <v>25.0</v>
      </c>
      <c r="M1205" s="205"/>
    </row>
    <row r="1206" ht="15.75" customHeight="1">
      <c r="A1206" s="205" t="s">
        <v>503</v>
      </c>
      <c r="B1206" s="205" t="s">
        <v>5384</v>
      </c>
      <c r="C1206" s="205" t="s">
        <v>5801</v>
      </c>
      <c r="D1206" s="205" t="s">
        <v>113</v>
      </c>
      <c r="E1206" s="280">
        <v>33.0</v>
      </c>
      <c r="F1206" s="280">
        <v>1.0</v>
      </c>
      <c r="G1206" s="280">
        <v>1.0</v>
      </c>
      <c r="H1206" s="280">
        <v>28.0</v>
      </c>
      <c r="I1206" s="280">
        <v>5.0</v>
      </c>
      <c r="J1206" s="280">
        <v>4.0</v>
      </c>
      <c r="K1206" s="280">
        <v>0.0</v>
      </c>
      <c r="L1206" s="280">
        <v>797.0</v>
      </c>
      <c r="M1206" s="205"/>
    </row>
    <row r="1207" ht="15.75" customHeight="1">
      <c r="A1207" s="205" t="s">
        <v>503</v>
      </c>
      <c r="B1207" s="205" t="s">
        <v>5385</v>
      </c>
      <c r="C1207" s="205" t="s">
        <v>5801</v>
      </c>
      <c r="D1207" s="205" t="s">
        <v>113</v>
      </c>
      <c r="E1207" s="280">
        <v>36.0</v>
      </c>
      <c r="F1207" s="280">
        <v>4.0</v>
      </c>
      <c r="G1207" s="280">
        <v>5.0</v>
      </c>
      <c r="H1207" s="280">
        <v>19.0</v>
      </c>
      <c r="I1207" s="280">
        <v>15.0</v>
      </c>
      <c r="J1207" s="280">
        <v>1.0</v>
      </c>
      <c r="K1207" s="280">
        <v>0.0</v>
      </c>
      <c r="L1207" s="280">
        <v>1895.0</v>
      </c>
      <c r="M1207" s="205"/>
    </row>
    <row r="1208" ht="15.75" customHeight="1">
      <c r="A1208" s="205" t="s">
        <v>503</v>
      </c>
      <c r="B1208" s="205" t="s">
        <v>5386</v>
      </c>
      <c r="C1208" s="205" t="s">
        <v>5801</v>
      </c>
      <c r="D1208" s="205" t="s">
        <v>113</v>
      </c>
      <c r="E1208" s="280">
        <v>32.0</v>
      </c>
      <c r="F1208" s="280">
        <v>9.0</v>
      </c>
      <c r="G1208" s="280">
        <v>4.0</v>
      </c>
      <c r="H1208" s="280">
        <v>7.0</v>
      </c>
      <c r="I1208" s="280">
        <v>15.0</v>
      </c>
      <c r="J1208" s="280">
        <v>5.0</v>
      </c>
      <c r="K1208" s="280">
        <v>0.0</v>
      </c>
      <c r="L1208" s="280">
        <v>2041.0</v>
      </c>
      <c r="M1208" s="205"/>
    </row>
    <row r="1209" ht="15.75" customHeight="1">
      <c r="A1209" s="205" t="s">
        <v>503</v>
      </c>
      <c r="B1209" s="205" t="s">
        <v>5387</v>
      </c>
      <c r="C1209" s="205" t="s">
        <v>5801</v>
      </c>
      <c r="D1209" s="205" t="s">
        <v>98</v>
      </c>
      <c r="E1209" s="280">
        <v>27.0</v>
      </c>
      <c r="F1209" s="280">
        <v>5.0</v>
      </c>
      <c r="G1209" s="280">
        <v>4.0</v>
      </c>
      <c r="H1209" s="280">
        <v>7.0</v>
      </c>
      <c r="I1209" s="280">
        <v>14.0</v>
      </c>
      <c r="J1209" s="280">
        <v>3.0</v>
      </c>
      <c r="K1209" s="280">
        <v>0.0</v>
      </c>
      <c r="L1209" s="280">
        <v>1600.0</v>
      </c>
      <c r="M1209" s="205"/>
    </row>
    <row r="1210" ht="15.75" customHeight="1">
      <c r="A1210" s="205" t="s">
        <v>503</v>
      </c>
      <c r="B1210" s="205" t="s">
        <v>5388</v>
      </c>
      <c r="C1210" s="205" t="s">
        <v>5803</v>
      </c>
      <c r="D1210" s="205" t="s">
        <v>5804</v>
      </c>
      <c r="E1210" s="280">
        <v>11.0</v>
      </c>
      <c r="F1210" s="280">
        <v>1.0</v>
      </c>
      <c r="G1210" s="280">
        <v>1.0</v>
      </c>
      <c r="H1210" s="280">
        <v>3.0</v>
      </c>
      <c r="I1210" s="280">
        <v>3.0</v>
      </c>
      <c r="J1210" s="280">
        <v>1.0</v>
      </c>
      <c r="K1210" s="280">
        <v>0.0</v>
      </c>
      <c r="L1210" s="280">
        <v>662.0</v>
      </c>
      <c r="M1210" s="205"/>
    </row>
    <row r="1211" ht="15.75" customHeight="1">
      <c r="A1211" s="205" t="s">
        <v>503</v>
      </c>
      <c r="B1211" s="205" t="s">
        <v>5391</v>
      </c>
      <c r="C1211" s="205" t="s">
        <v>5803</v>
      </c>
      <c r="D1211" s="205" t="s">
        <v>5804</v>
      </c>
      <c r="E1211" s="280">
        <v>31.0</v>
      </c>
      <c r="F1211" s="280">
        <v>8.0</v>
      </c>
      <c r="G1211" s="280">
        <v>2.0</v>
      </c>
      <c r="H1211" s="280">
        <v>10.0</v>
      </c>
      <c r="I1211" s="280">
        <v>12.0</v>
      </c>
      <c r="J1211" s="280">
        <v>2.0</v>
      </c>
      <c r="K1211" s="280">
        <v>0.0</v>
      </c>
      <c r="L1211" s="280">
        <v>1780.0</v>
      </c>
      <c r="M1211" s="205"/>
    </row>
    <row r="1212" ht="15.75" customHeight="1">
      <c r="A1212" s="205" t="s">
        <v>503</v>
      </c>
      <c r="B1212" s="205" t="s">
        <v>5392</v>
      </c>
      <c r="C1212" s="205" t="s">
        <v>5803</v>
      </c>
      <c r="D1212" s="205" t="s">
        <v>5804</v>
      </c>
      <c r="E1212" s="280">
        <v>31.0</v>
      </c>
      <c r="F1212" s="280">
        <v>4.0</v>
      </c>
      <c r="G1212" s="280">
        <v>2.0</v>
      </c>
      <c r="H1212" s="280">
        <v>14.0</v>
      </c>
      <c r="I1212" s="280">
        <v>13.0</v>
      </c>
      <c r="J1212" s="280">
        <v>1.0</v>
      </c>
      <c r="K1212" s="280">
        <v>0.0</v>
      </c>
      <c r="L1212" s="280">
        <v>1523.0</v>
      </c>
      <c r="M1212" s="205"/>
    </row>
    <row r="1213" ht="15.75" customHeight="1">
      <c r="A1213" s="205" t="s">
        <v>503</v>
      </c>
      <c r="B1213" s="205" t="s">
        <v>5389</v>
      </c>
      <c r="C1213" s="205" t="s">
        <v>5803</v>
      </c>
      <c r="D1213" s="205" t="s">
        <v>5804</v>
      </c>
      <c r="E1213" s="280">
        <v>35.0</v>
      </c>
      <c r="F1213" s="280">
        <v>9.0</v>
      </c>
      <c r="G1213" s="280">
        <v>9.0</v>
      </c>
      <c r="H1213" s="280">
        <v>9.0</v>
      </c>
      <c r="I1213" s="280">
        <v>20.0</v>
      </c>
      <c r="J1213" s="280">
        <v>6.0</v>
      </c>
      <c r="K1213" s="280">
        <v>0.0</v>
      </c>
      <c r="L1213" s="280">
        <v>2151.0</v>
      </c>
      <c r="M1213" s="205"/>
    </row>
    <row r="1214" ht="15.75" customHeight="1">
      <c r="A1214" s="205" t="s">
        <v>503</v>
      </c>
      <c r="B1214" s="205" t="s">
        <v>5390</v>
      </c>
      <c r="C1214" s="205" t="s">
        <v>5803</v>
      </c>
      <c r="D1214" s="205" t="s">
        <v>5804</v>
      </c>
      <c r="E1214" s="280">
        <v>29.0</v>
      </c>
      <c r="F1214" s="280">
        <v>7.0</v>
      </c>
      <c r="G1214" s="280">
        <v>2.0</v>
      </c>
      <c r="H1214" s="280">
        <v>5.0</v>
      </c>
      <c r="I1214" s="280">
        <v>15.0</v>
      </c>
      <c r="J1214" s="280">
        <v>3.0</v>
      </c>
      <c r="K1214" s="280">
        <v>0.0</v>
      </c>
      <c r="L1214" s="280">
        <v>2043.0</v>
      </c>
      <c r="M1214" s="205"/>
    </row>
    <row r="1215" ht="15.75" customHeight="1">
      <c r="A1215" s="205" t="s">
        <v>555</v>
      </c>
      <c r="B1215" s="205" t="s">
        <v>5383</v>
      </c>
      <c r="C1215" s="205" t="s">
        <v>5800</v>
      </c>
      <c r="D1215" s="205" t="s">
        <v>143</v>
      </c>
      <c r="E1215" s="280">
        <v>4.0</v>
      </c>
      <c r="F1215" s="280">
        <v>0.0</v>
      </c>
      <c r="G1215" s="280">
        <v>0.0</v>
      </c>
      <c r="H1215" s="280">
        <v>4.0</v>
      </c>
      <c r="I1215" s="280">
        <v>0.0</v>
      </c>
      <c r="J1215" s="280">
        <v>1.0</v>
      </c>
      <c r="K1215" s="280">
        <v>0.0</v>
      </c>
      <c r="L1215" s="280">
        <v>65.0</v>
      </c>
      <c r="M1215" s="205"/>
    </row>
    <row r="1216" ht="15.75" customHeight="1">
      <c r="A1216" s="205" t="s">
        <v>555</v>
      </c>
      <c r="B1216" s="205" t="s">
        <v>5384</v>
      </c>
      <c r="C1216" s="205" t="s">
        <v>5801</v>
      </c>
      <c r="D1216" s="205" t="s">
        <v>143</v>
      </c>
      <c r="E1216" s="280">
        <v>24.0</v>
      </c>
      <c r="F1216" s="280">
        <v>1.0</v>
      </c>
      <c r="G1216" s="280">
        <v>1.0</v>
      </c>
      <c r="H1216" s="280">
        <v>17.0</v>
      </c>
      <c r="I1216" s="280">
        <v>7.0</v>
      </c>
      <c r="J1216" s="280">
        <v>3.0</v>
      </c>
      <c r="K1216" s="280">
        <v>0.0</v>
      </c>
      <c r="L1216" s="280">
        <v>748.0</v>
      </c>
      <c r="M1216" s="205"/>
    </row>
    <row r="1217" ht="15.75" customHeight="1">
      <c r="A1217" s="205" t="s">
        <v>555</v>
      </c>
      <c r="B1217" s="205" t="s">
        <v>5385</v>
      </c>
      <c r="C1217" s="205" t="s">
        <v>5801</v>
      </c>
      <c r="D1217" s="205" t="s">
        <v>143</v>
      </c>
      <c r="E1217" s="280">
        <v>18.0</v>
      </c>
      <c r="F1217" s="280">
        <v>2.0</v>
      </c>
      <c r="G1217" s="280">
        <v>1.0</v>
      </c>
      <c r="H1217" s="280">
        <v>14.0</v>
      </c>
      <c r="I1217" s="280">
        <v>4.0</v>
      </c>
      <c r="J1217" s="280">
        <v>3.0</v>
      </c>
      <c r="K1217" s="280">
        <v>0.0</v>
      </c>
      <c r="L1217" s="280">
        <v>456.0</v>
      </c>
      <c r="M1217" s="205"/>
    </row>
    <row r="1218" ht="15.75" customHeight="1">
      <c r="A1218" s="205" t="s">
        <v>555</v>
      </c>
      <c r="B1218" s="205" t="s">
        <v>5386</v>
      </c>
      <c r="C1218" s="205" t="s">
        <v>5800</v>
      </c>
      <c r="D1218" s="205" t="s">
        <v>143</v>
      </c>
      <c r="E1218" s="280">
        <v>15.0</v>
      </c>
      <c r="F1218" s="280">
        <v>1.0</v>
      </c>
      <c r="G1218" s="280">
        <v>0.0</v>
      </c>
      <c r="H1218" s="280">
        <v>13.0</v>
      </c>
      <c r="I1218" s="280">
        <v>2.0</v>
      </c>
      <c r="J1218" s="280">
        <v>1.0</v>
      </c>
      <c r="K1218" s="280">
        <v>0.0</v>
      </c>
      <c r="L1218" s="280">
        <v>339.0</v>
      </c>
      <c r="M1218" s="205"/>
    </row>
    <row r="1219" ht="15.75" customHeight="1">
      <c r="A1219" s="205" t="s">
        <v>555</v>
      </c>
      <c r="B1219" s="205" t="s">
        <v>5387</v>
      </c>
      <c r="C1219" s="205" t="s">
        <v>5809</v>
      </c>
      <c r="D1219" s="205" t="s">
        <v>6079</v>
      </c>
      <c r="E1219" s="280">
        <v>16.0</v>
      </c>
      <c r="F1219" s="280">
        <v>1.0</v>
      </c>
      <c r="G1219" s="280">
        <v>1.0</v>
      </c>
      <c r="H1219" s="280">
        <v>16.0</v>
      </c>
      <c r="I1219" s="280">
        <v>1.0</v>
      </c>
      <c r="J1219" s="280">
        <v>2.0</v>
      </c>
      <c r="K1219" s="280">
        <v>1.0</v>
      </c>
      <c r="L1219" s="280">
        <v>219.0</v>
      </c>
      <c r="M1219" s="205"/>
    </row>
    <row r="1220" ht="15.75" customHeight="1">
      <c r="A1220" s="205" t="s">
        <v>555</v>
      </c>
      <c r="B1220" s="205" t="s">
        <v>5388</v>
      </c>
      <c r="C1220" s="205" t="s">
        <v>5809</v>
      </c>
      <c r="D1220" s="205" t="s">
        <v>6079</v>
      </c>
      <c r="E1220" s="280">
        <v>0.0</v>
      </c>
      <c r="F1220" s="280">
        <v>0.0</v>
      </c>
      <c r="G1220" s="280">
        <v>0.0</v>
      </c>
      <c r="H1220" s="280">
        <v>0.0</v>
      </c>
      <c r="I1220" s="280">
        <v>0.0</v>
      </c>
      <c r="J1220" s="280">
        <v>0.0</v>
      </c>
      <c r="K1220" s="280">
        <v>0.0</v>
      </c>
      <c r="L1220" s="280">
        <v>0.0</v>
      </c>
      <c r="M1220" s="205"/>
    </row>
    <row r="1221" ht="15.75" customHeight="1">
      <c r="A1221" s="205" t="s">
        <v>555</v>
      </c>
      <c r="B1221" s="205" t="s">
        <v>5391</v>
      </c>
      <c r="C1221" s="205" t="s">
        <v>5809</v>
      </c>
      <c r="D1221" s="205" t="s">
        <v>6079</v>
      </c>
      <c r="E1221" s="280">
        <v>3.0</v>
      </c>
      <c r="F1221" s="280">
        <v>1.0</v>
      </c>
      <c r="G1221" s="280">
        <v>0.0</v>
      </c>
      <c r="H1221" s="280">
        <v>3.0</v>
      </c>
      <c r="I1221" s="280">
        <v>0.0</v>
      </c>
      <c r="J1221" s="280">
        <v>1.0</v>
      </c>
      <c r="K1221" s="280">
        <v>0.0</v>
      </c>
      <c r="L1221" s="280">
        <v>80.0</v>
      </c>
      <c r="M1221" s="205"/>
    </row>
    <row r="1222" ht="15.75" customHeight="1">
      <c r="A1222" s="205" t="s">
        <v>555</v>
      </c>
      <c r="B1222" s="205" t="s">
        <v>5392</v>
      </c>
      <c r="C1222" s="205" t="s">
        <v>5835</v>
      </c>
      <c r="D1222" s="205" t="s">
        <v>238</v>
      </c>
      <c r="E1222" s="280">
        <v>9.0</v>
      </c>
      <c r="F1222" s="280">
        <v>2.0</v>
      </c>
      <c r="G1222" s="280">
        <v>0.0</v>
      </c>
      <c r="H1222" s="280">
        <v>6.0</v>
      </c>
      <c r="I1222" s="280">
        <v>2.0</v>
      </c>
      <c r="J1222" s="280">
        <v>2.0</v>
      </c>
      <c r="K1222" s="280">
        <v>0.0</v>
      </c>
      <c r="L1222" s="280">
        <v>301.0</v>
      </c>
      <c r="M1222" s="205"/>
    </row>
    <row r="1223" ht="15.75" customHeight="1">
      <c r="A1223" s="205" t="s">
        <v>555</v>
      </c>
      <c r="B1223" s="205" t="s">
        <v>5389</v>
      </c>
      <c r="C1223" s="205" t="s">
        <v>5801</v>
      </c>
      <c r="D1223" s="205" t="s">
        <v>238</v>
      </c>
      <c r="E1223" s="280">
        <v>3.0</v>
      </c>
      <c r="F1223" s="280">
        <v>1.0</v>
      </c>
      <c r="G1223" s="280">
        <v>0.0</v>
      </c>
      <c r="H1223" s="280">
        <v>2.0</v>
      </c>
      <c r="I1223" s="280">
        <v>1.0</v>
      </c>
      <c r="J1223" s="280">
        <v>0.0</v>
      </c>
      <c r="K1223" s="280">
        <v>0.0</v>
      </c>
      <c r="L1223" s="280">
        <v>74.0</v>
      </c>
      <c r="M1223" s="205"/>
    </row>
    <row r="1224" ht="15.75" customHeight="1">
      <c r="A1224" s="205" t="s">
        <v>96</v>
      </c>
      <c r="B1224" s="205" t="s">
        <v>5383</v>
      </c>
      <c r="C1224" s="205" t="s">
        <v>5801</v>
      </c>
      <c r="D1224" s="205" t="s">
        <v>98</v>
      </c>
      <c r="E1224" s="280">
        <v>6.0</v>
      </c>
      <c r="F1224" s="280">
        <v>0.0</v>
      </c>
      <c r="G1224" s="280">
        <v>1.0</v>
      </c>
      <c r="H1224" s="280">
        <v>1.0</v>
      </c>
      <c r="I1224" s="280">
        <v>3.0</v>
      </c>
      <c r="J1224" s="280">
        <v>1.0</v>
      </c>
      <c r="K1224" s="280">
        <v>0.0</v>
      </c>
      <c r="L1224" s="280">
        <v>439.0</v>
      </c>
      <c r="M1224" s="205"/>
    </row>
    <row r="1225" ht="15.75" customHeight="1">
      <c r="A1225" s="205" t="s">
        <v>96</v>
      </c>
      <c r="B1225" s="205" t="s">
        <v>5384</v>
      </c>
      <c r="C1225" s="205" t="s">
        <v>5801</v>
      </c>
      <c r="D1225" s="205" t="s">
        <v>98</v>
      </c>
      <c r="E1225" s="280">
        <v>29.0</v>
      </c>
      <c r="F1225" s="280">
        <v>8.0</v>
      </c>
      <c r="G1225" s="280">
        <v>4.0</v>
      </c>
      <c r="H1225" s="280">
        <v>9.0</v>
      </c>
      <c r="I1225" s="280">
        <v>13.0</v>
      </c>
      <c r="J1225" s="280">
        <v>7.0</v>
      </c>
      <c r="K1225" s="280">
        <v>0.0</v>
      </c>
      <c r="L1225" s="280">
        <v>1866.0</v>
      </c>
      <c r="M1225" s="205"/>
    </row>
    <row r="1226" ht="15.75" customHeight="1">
      <c r="A1226" s="205" t="s">
        <v>96</v>
      </c>
      <c r="B1226" s="205" t="s">
        <v>5385</v>
      </c>
      <c r="C1226" s="205" t="s">
        <v>5801</v>
      </c>
      <c r="D1226" s="205" t="s">
        <v>98</v>
      </c>
      <c r="E1226" s="280">
        <v>32.0</v>
      </c>
      <c r="F1226" s="280">
        <v>4.0</v>
      </c>
      <c r="G1226" s="280">
        <v>5.0</v>
      </c>
      <c r="H1226" s="280">
        <v>3.0</v>
      </c>
      <c r="I1226" s="280">
        <v>15.0</v>
      </c>
      <c r="J1226" s="280">
        <v>5.0</v>
      </c>
      <c r="K1226" s="280">
        <v>0.0</v>
      </c>
      <c r="L1226" s="280">
        <v>2557.0</v>
      </c>
      <c r="M1226" s="205"/>
    </row>
    <row r="1227" ht="15.75" customHeight="1">
      <c r="A1227" s="205" t="s">
        <v>96</v>
      </c>
      <c r="B1227" s="205" t="s">
        <v>5386</v>
      </c>
      <c r="C1227" s="205" t="s">
        <v>5801</v>
      </c>
      <c r="D1227" s="205" t="s">
        <v>98</v>
      </c>
      <c r="E1227" s="280">
        <v>28.0</v>
      </c>
      <c r="F1227" s="280">
        <v>9.0</v>
      </c>
      <c r="G1227" s="280">
        <v>5.0</v>
      </c>
      <c r="H1227" s="280">
        <v>1.0</v>
      </c>
      <c r="I1227" s="280">
        <v>11.0</v>
      </c>
      <c r="J1227" s="280">
        <v>6.0</v>
      </c>
      <c r="K1227" s="280">
        <v>0.0</v>
      </c>
      <c r="L1227" s="280">
        <v>2300.0</v>
      </c>
      <c r="M1227" s="205"/>
    </row>
    <row r="1228" ht="15.75" customHeight="1">
      <c r="A1228" s="205" t="s">
        <v>96</v>
      </c>
      <c r="B1228" s="205" t="s">
        <v>5387</v>
      </c>
      <c r="C1228" s="205" t="s">
        <v>5801</v>
      </c>
      <c r="D1228" s="205" t="s">
        <v>98</v>
      </c>
      <c r="E1228" s="280">
        <v>34.0</v>
      </c>
      <c r="F1228" s="280">
        <v>7.0</v>
      </c>
      <c r="G1228" s="280">
        <v>6.0</v>
      </c>
      <c r="H1228" s="280">
        <v>4.0</v>
      </c>
      <c r="I1228" s="280">
        <v>15.0</v>
      </c>
      <c r="J1228" s="280">
        <v>10.0</v>
      </c>
      <c r="K1228" s="280">
        <v>0.0</v>
      </c>
      <c r="L1228" s="280">
        <v>2607.0</v>
      </c>
      <c r="M1228" s="205"/>
    </row>
    <row r="1229" ht="15.75" customHeight="1">
      <c r="A1229" s="205" t="s">
        <v>96</v>
      </c>
      <c r="B1229" s="205" t="s">
        <v>5388</v>
      </c>
      <c r="C1229" s="205" t="s">
        <v>5801</v>
      </c>
      <c r="D1229" s="205" t="s">
        <v>98</v>
      </c>
      <c r="E1229" s="280">
        <v>27.0</v>
      </c>
      <c r="F1229" s="280">
        <v>1.0</v>
      </c>
      <c r="G1229" s="280">
        <v>11.0</v>
      </c>
      <c r="H1229" s="280">
        <v>1.0</v>
      </c>
      <c r="I1229" s="280">
        <v>13.0</v>
      </c>
      <c r="J1229" s="280">
        <v>6.0</v>
      </c>
      <c r="K1229" s="280">
        <v>0.0</v>
      </c>
      <c r="L1229" s="280">
        <v>2106.0</v>
      </c>
      <c r="M1229" s="205"/>
    </row>
    <row r="1230" ht="15.75" customHeight="1">
      <c r="A1230" s="205" t="s">
        <v>96</v>
      </c>
      <c r="B1230" s="205" t="s">
        <v>5391</v>
      </c>
      <c r="C1230" s="205" t="s">
        <v>5801</v>
      </c>
      <c r="D1230" s="205" t="s">
        <v>98</v>
      </c>
      <c r="E1230" s="280">
        <v>25.0</v>
      </c>
      <c r="F1230" s="280">
        <v>3.0</v>
      </c>
      <c r="G1230" s="280">
        <v>4.0</v>
      </c>
      <c r="H1230" s="280">
        <v>4.0</v>
      </c>
      <c r="I1230" s="280">
        <v>10.0</v>
      </c>
      <c r="J1230" s="280">
        <v>6.0</v>
      </c>
      <c r="K1230" s="280">
        <v>0.0</v>
      </c>
      <c r="L1230" s="280">
        <v>1830.0</v>
      </c>
      <c r="M1230" s="205"/>
    </row>
    <row r="1231" ht="15.75" customHeight="1">
      <c r="A1231" s="205" t="s">
        <v>96</v>
      </c>
      <c r="B1231" s="205" t="s">
        <v>5392</v>
      </c>
      <c r="C1231" s="205" t="s">
        <v>5801</v>
      </c>
      <c r="D1231" s="205" t="s">
        <v>98</v>
      </c>
      <c r="E1231" s="280">
        <v>28.0</v>
      </c>
      <c r="F1231" s="280">
        <v>3.0</v>
      </c>
      <c r="G1231" s="280">
        <v>4.0</v>
      </c>
      <c r="H1231" s="280">
        <v>6.0</v>
      </c>
      <c r="I1231" s="280">
        <v>14.0</v>
      </c>
      <c r="J1231" s="280">
        <v>2.0</v>
      </c>
      <c r="K1231" s="280">
        <v>1.0</v>
      </c>
      <c r="L1231" s="280">
        <v>1807.0</v>
      </c>
      <c r="M1231" s="205"/>
    </row>
    <row r="1232" ht="15.75" customHeight="1">
      <c r="A1232" s="205" t="s">
        <v>96</v>
      </c>
      <c r="B1232" s="205" t="s">
        <v>5389</v>
      </c>
      <c r="C1232" s="205" t="s">
        <v>5801</v>
      </c>
      <c r="D1232" s="205" t="s">
        <v>1142</v>
      </c>
      <c r="E1232" s="280">
        <v>28.0</v>
      </c>
      <c r="F1232" s="280">
        <v>6.0</v>
      </c>
      <c r="G1232" s="280">
        <v>6.0</v>
      </c>
      <c r="H1232" s="280">
        <v>4.0</v>
      </c>
      <c r="I1232" s="280">
        <v>14.0</v>
      </c>
      <c r="J1232" s="280">
        <v>7.0</v>
      </c>
      <c r="K1232" s="280">
        <v>1.0</v>
      </c>
      <c r="L1232" s="280">
        <v>1951.0</v>
      </c>
      <c r="M1232" s="205"/>
    </row>
    <row r="1233" ht="15.75" customHeight="1">
      <c r="A1233" s="205" t="s">
        <v>96</v>
      </c>
      <c r="B1233" s="205" t="s">
        <v>5390</v>
      </c>
      <c r="C1233" s="205" t="s">
        <v>5801</v>
      </c>
      <c r="D1233" s="205" t="s">
        <v>1142</v>
      </c>
      <c r="E1233" s="280">
        <v>19.0</v>
      </c>
      <c r="F1233" s="280">
        <v>3.0</v>
      </c>
      <c r="G1233" s="280">
        <v>0.0</v>
      </c>
      <c r="H1233" s="280">
        <v>6.0</v>
      </c>
      <c r="I1233" s="280">
        <v>8.0</v>
      </c>
      <c r="J1233" s="280">
        <v>4.0</v>
      </c>
      <c r="K1233" s="280">
        <v>0.0</v>
      </c>
      <c r="L1233" s="280">
        <v>1152.0</v>
      </c>
      <c r="M1233" s="205"/>
    </row>
    <row r="1234" ht="15.75" customHeight="1">
      <c r="A1234" s="205" t="s">
        <v>777</v>
      </c>
      <c r="B1234" s="205" t="s">
        <v>5383</v>
      </c>
      <c r="C1234" s="205" t="s">
        <v>5801</v>
      </c>
      <c r="D1234" s="205" t="s">
        <v>113</v>
      </c>
      <c r="E1234" s="280">
        <v>1.0</v>
      </c>
      <c r="F1234" s="280">
        <v>0.0</v>
      </c>
      <c r="G1234" s="280">
        <v>0.0</v>
      </c>
      <c r="H1234" s="280">
        <v>1.0</v>
      </c>
      <c r="I1234" s="280">
        <v>0.0</v>
      </c>
      <c r="J1234" s="280">
        <v>0.0</v>
      </c>
      <c r="K1234" s="280">
        <v>0.0</v>
      </c>
      <c r="L1234" s="280">
        <v>22.0</v>
      </c>
      <c r="M1234" s="205"/>
    </row>
    <row r="1235" ht="15.75" customHeight="1">
      <c r="A1235" s="205" t="s">
        <v>777</v>
      </c>
      <c r="B1235" s="205" t="s">
        <v>5384</v>
      </c>
      <c r="C1235" s="205" t="s">
        <v>5801</v>
      </c>
      <c r="D1235" s="205" t="s">
        <v>113</v>
      </c>
      <c r="E1235" s="280">
        <v>19.0</v>
      </c>
      <c r="F1235" s="280">
        <v>1.0</v>
      </c>
      <c r="G1235" s="280">
        <v>0.0</v>
      </c>
      <c r="H1235" s="280">
        <v>11.0</v>
      </c>
      <c r="I1235" s="280">
        <v>6.0</v>
      </c>
      <c r="J1235" s="280">
        <v>5.0</v>
      </c>
      <c r="K1235" s="280">
        <v>0.0</v>
      </c>
      <c r="L1235" s="280">
        <v>783.0</v>
      </c>
      <c r="M1235" s="205"/>
    </row>
    <row r="1236" ht="15.75" customHeight="1">
      <c r="A1236" s="205" t="s">
        <v>777</v>
      </c>
      <c r="B1236" s="205" t="s">
        <v>5385</v>
      </c>
      <c r="C1236" s="205" t="s">
        <v>5924</v>
      </c>
      <c r="D1236" s="205" t="s">
        <v>113</v>
      </c>
      <c r="E1236" s="280">
        <v>16.0</v>
      </c>
      <c r="F1236" s="280">
        <v>0.0</v>
      </c>
      <c r="G1236" s="280">
        <v>0.0</v>
      </c>
      <c r="H1236" s="280">
        <v>8.0</v>
      </c>
      <c r="I1236" s="280">
        <v>5.0</v>
      </c>
      <c r="J1236" s="280">
        <v>4.0</v>
      </c>
      <c r="K1236" s="280">
        <v>0.0</v>
      </c>
      <c r="L1236" s="280">
        <v>733.0</v>
      </c>
      <c r="M1236" s="205"/>
    </row>
    <row r="1237" ht="15.75" customHeight="1">
      <c r="A1237" s="205" t="s">
        <v>777</v>
      </c>
      <c r="B1237" s="205" t="s">
        <v>5386</v>
      </c>
      <c r="C1237" s="205" t="s">
        <v>5801</v>
      </c>
      <c r="D1237" s="205" t="s">
        <v>103</v>
      </c>
      <c r="E1237" s="280">
        <v>18.0</v>
      </c>
      <c r="F1237" s="280">
        <v>0.0</v>
      </c>
      <c r="G1237" s="280">
        <v>1.0</v>
      </c>
      <c r="H1237" s="280">
        <v>3.0</v>
      </c>
      <c r="I1237" s="280">
        <v>11.0</v>
      </c>
      <c r="J1237" s="280">
        <v>6.0</v>
      </c>
      <c r="K1237" s="280">
        <v>0.0</v>
      </c>
      <c r="L1237" s="280">
        <v>1114.0</v>
      </c>
      <c r="M1237" s="205"/>
    </row>
    <row r="1238" ht="15.75" customHeight="1">
      <c r="A1238" s="205" t="s">
        <v>777</v>
      </c>
      <c r="B1238" s="205" t="s">
        <v>5387</v>
      </c>
      <c r="C1238" s="205" t="s">
        <v>5801</v>
      </c>
      <c r="D1238" s="205" t="s">
        <v>238</v>
      </c>
      <c r="E1238" s="280">
        <v>11.0</v>
      </c>
      <c r="F1238" s="280">
        <v>0.0</v>
      </c>
      <c r="G1238" s="280">
        <v>1.0</v>
      </c>
      <c r="H1238" s="280">
        <v>4.0</v>
      </c>
      <c r="I1238" s="280">
        <v>4.0</v>
      </c>
      <c r="J1238" s="280">
        <v>2.0</v>
      </c>
      <c r="K1238" s="280">
        <v>0.0</v>
      </c>
      <c r="L1238" s="280">
        <v>640.0</v>
      </c>
      <c r="M1238" s="205"/>
    </row>
    <row r="1239" ht="15.75" customHeight="1">
      <c r="A1239" s="205" t="s">
        <v>777</v>
      </c>
      <c r="B1239" s="205" t="s">
        <v>5388</v>
      </c>
      <c r="C1239" s="205" t="s">
        <v>5801</v>
      </c>
      <c r="D1239" s="205" t="s">
        <v>249</v>
      </c>
      <c r="E1239" s="280">
        <v>24.0</v>
      </c>
      <c r="F1239" s="280">
        <v>0.0</v>
      </c>
      <c r="G1239" s="280">
        <v>6.0</v>
      </c>
      <c r="H1239" s="280">
        <v>2.0</v>
      </c>
      <c r="I1239" s="280">
        <v>7.0</v>
      </c>
      <c r="J1239" s="280">
        <v>10.0</v>
      </c>
      <c r="K1239" s="280">
        <v>0.0</v>
      </c>
      <c r="L1239" s="280">
        <v>1912.0</v>
      </c>
      <c r="M1239" s="205"/>
    </row>
    <row r="1240" ht="15.75" customHeight="1">
      <c r="A1240" s="205" t="s">
        <v>777</v>
      </c>
      <c r="B1240" s="205" t="s">
        <v>5391</v>
      </c>
      <c r="C1240" s="205" t="s">
        <v>5800</v>
      </c>
      <c r="D1240" s="205" t="s">
        <v>249</v>
      </c>
      <c r="E1240" s="280">
        <v>16.0</v>
      </c>
      <c r="F1240" s="280">
        <v>0.0</v>
      </c>
      <c r="G1240" s="280">
        <v>2.0</v>
      </c>
      <c r="H1240" s="280">
        <v>3.0</v>
      </c>
      <c r="I1240" s="280">
        <v>3.0</v>
      </c>
      <c r="J1240" s="280">
        <v>4.0</v>
      </c>
      <c r="K1240" s="280">
        <v>0.0</v>
      </c>
      <c r="L1240" s="280">
        <v>1103.0</v>
      </c>
      <c r="M1240" s="205"/>
    </row>
    <row r="1241" ht="15.75" customHeight="1">
      <c r="A1241" s="205" t="s">
        <v>777</v>
      </c>
      <c r="B1241" s="205" t="s">
        <v>5392</v>
      </c>
      <c r="C1241" s="205" t="s">
        <v>5801</v>
      </c>
      <c r="D1241" s="205" t="s">
        <v>5955</v>
      </c>
      <c r="E1241" s="280">
        <v>0.0</v>
      </c>
      <c r="F1241" s="280">
        <v>0.0</v>
      </c>
      <c r="G1241" s="280">
        <v>0.0</v>
      </c>
      <c r="H1241" s="280">
        <v>0.0</v>
      </c>
      <c r="I1241" s="280">
        <v>0.0</v>
      </c>
      <c r="J1241" s="280">
        <v>0.0</v>
      </c>
      <c r="K1241" s="280">
        <v>0.0</v>
      </c>
      <c r="L1241" s="280">
        <v>0.0</v>
      </c>
      <c r="M1241" s="205"/>
    </row>
    <row r="1242" ht="15.75" customHeight="1">
      <c r="A1242" s="205" t="s">
        <v>777</v>
      </c>
      <c r="B1242" s="205" t="s">
        <v>5389</v>
      </c>
      <c r="C1242" s="205" t="s">
        <v>5801</v>
      </c>
      <c r="D1242" s="205" t="s">
        <v>5955</v>
      </c>
      <c r="E1242" s="280">
        <v>0.0</v>
      </c>
      <c r="F1242" s="280">
        <v>0.0</v>
      </c>
      <c r="G1242" s="280">
        <v>0.0</v>
      </c>
      <c r="H1242" s="280">
        <v>0.0</v>
      </c>
      <c r="I1242" s="280">
        <v>0.0</v>
      </c>
      <c r="J1242" s="280">
        <v>0.0</v>
      </c>
      <c r="K1242" s="280">
        <v>0.0</v>
      </c>
      <c r="L1242" s="280">
        <v>0.0</v>
      </c>
      <c r="M1242" s="205"/>
    </row>
    <row r="1243" ht="15.75" customHeight="1">
      <c r="A1243" s="205" t="s">
        <v>345</v>
      </c>
      <c r="B1243" s="205" t="s">
        <v>5383</v>
      </c>
      <c r="C1243" s="205" t="s">
        <v>5801</v>
      </c>
      <c r="D1243" s="205" t="s">
        <v>244</v>
      </c>
      <c r="E1243" s="280">
        <v>0.0</v>
      </c>
      <c r="F1243" s="280">
        <v>0.0</v>
      </c>
      <c r="G1243" s="205"/>
      <c r="H1243" s="280">
        <v>0.0</v>
      </c>
      <c r="I1243" s="280">
        <v>0.0</v>
      </c>
      <c r="J1243" s="280">
        <v>0.0</v>
      </c>
      <c r="K1243" s="280">
        <v>0.0</v>
      </c>
      <c r="L1243" s="280">
        <v>0.0</v>
      </c>
      <c r="M1243" s="205"/>
    </row>
    <row r="1244" ht="15.75" customHeight="1">
      <c r="A1244" s="205" t="s">
        <v>345</v>
      </c>
      <c r="B1244" s="205" t="s">
        <v>5384</v>
      </c>
      <c r="C1244" s="205" t="s">
        <v>5801</v>
      </c>
      <c r="D1244" s="205" t="s">
        <v>244</v>
      </c>
      <c r="E1244" s="280">
        <v>1.0</v>
      </c>
      <c r="F1244" s="280">
        <v>0.0</v>
      </c>
      <c r="G1244" s="205"/>
      <c r="H1244" s="280">
        <v>0.0</v>
      </c>
      <c r="I1244" s="280">
        <v>0.0</v>
      </c>
      <c r="J1244" s="280">
        <v>0.0</v>
      </c>
      <c r="K1244" s="280">
        <v>0.0</v>
      </c>
      <c r="L1244" s="280">
        <v>90.0</v>
      </c>
      <c r="M1244" s="205"/>
    </row>
    <row r="1245" ht="15.75" customHeight="1">
      <c r="A1245" s="205" t="s">
        <v>345</v>
      </c>
      <c r="B1245" s="205" t="s">
        <v>5385</v>
      </c>
      <c r="C1245" s="205" t="s">
        <v>5801</v>
      </c>
      <c r="D1245" s="205" t="s">
        <v>244</v>
      </c>
      <c r="E1245" s="280">
        <v>1.0</v>
      </c>
      <c r="F1245" s="280">
        <v>0.0</v>
      </c>
      <c r="G1245" s="205"/>
      <c r="H1245" s="280">
        <v>0.0</v>
      </c>
      <c r="I1245" s="280">
        <v>0.0</v>
      </c>
      <c r="J1245" s="280">
        <v>0.0</v>
      </c>
      <c r="K1245" s="280">
        <v>0.0</v>
      </c>
      <c r="L1245" s="280">
        <v>90.0</v>
      </c>
      <c r="M1245" s="205"/>
    </row>
    <row r="1246" ht="15.75" customHeight="1">
      <c r="A1246" s="205" t="s">
        <v>345</v>
      </c>
      <c r="B1246" s="205" t="s">
        <v>5386</v>
      </c>
      <c r="C1246" s="205" t="s">
        <v>5816</v>
      </c>
      <c r="D1246" s="205" t="s">
        <v>6080</v>
      </c>
      <c r="E1246" s="280">
        <v>1.0</v>
      </c>
      <c r="F1246" s="280">
        <v>0.0</v>
      </c>
      <c r="G1246" s="205"/>
      <c r="H1246" s="280">
        <v>0.0</v>
      </c>
      <c r="I1246" s="280">
        <v>0.0</v>
      </c>
      <c r="J1246" s="280">
        <v>0.0</v>
      </c>
      <c r="K1246" s="280">
        <v>0.0</v>
      </c>
      <c r="L1246" s="280">
        <v>90.0</v>
      </c>
      <c r="M1246" s="205"/>
    </row>
    <row r="1247" ht="15.75" customHeight="1">
      <c r="A1247" s="205" t="s">
        <v>345</v>
      </c>
      <c r="B1247" s="205" t="s">
        <v>5387</v>
      </c>
      <c r="C1247" s="205" t="s">
        <v>5816</v>
      </c>
      <c r="D1247" s="205" t="s">
        <v>5850</v>
      </c>
      <c r="E1247" s="280">
        <v>18.0</v>
      </c>
      <c r="F1247" s="280">
        <v>0.0</v>
      </c>
      <c r="G1247" s="205"/>
      <c r="H1247" s="280">
        <v>0.0</v>
      </c>
      <c r="I1247" s="280">
        <v>0.0</v>
      </c>
      <c r="J1247" s="280">
        <v>0.0</v>
      </c>
      <c r="K1247" s="280">
        <v>0.0</v>
      </c>
      <c r="L1247" s="280">
        <v>1620.0</v>
      </c>
      <c r="M1247" s="205"/>
    </row>
    <row r="1248" ht="15.75" customHeight="1">
      <c r="A1248" s="205" t="s">
        <v>345</v>
      </c>
      <c r="B1248" s="205" t="s">
        <v>5388</v>
      </c>
      <c r="C1248" s="205" t="s">
        <v>5816</v>
      </c>
      <c r="D1248" s="205" t="s">
        <v>5850</v>
      </c>
      <c r="E1248" s="280">
        <v>2.0</v>
      </c>
      <c r="F1248" s="280">
        <v>0.0</v>
      </c>
      <c r="G1248" s="205"/>
      <c r="H1248" s="280">
        <v>0.0</v>
      </c>
      <c r="I1248" s="280">
        <v>0.0</v>
      </c>
      <c r="J1248" s="280">
        <v>0.0</v>
      </c>
      <c r="K1248" s="280">
        <v>0.0</v>
      </c>
      <c r="L1248" s="280">
        <v>180.0</v>
      </c>
      <c r="M1248" s="205"/>
    </row>
    <row r="1249" ht="15.75" customHeight="1">
      <c r="A1249" s="205" t="s">
        <v>345</v>
      </c>
      <c r="B1249" s="205" t="s">
        <v>5391</v>
      </c>
      <c r="C1249" s="205" t="s">
        <v>5816</v>
      </c>
      <c r="D1249" s="205" t="s">
        <v>5894</v>
      </c>
      <c r="E1249" s="280">
        <v>0.0</v>
      </c>
      <c r="F1249" s="280">
        <v>0.0</v>
      </c>
      <c r="G1249" s="205"/>
      <c r="H1249" s="280">
        <v>0.0</v>
      </c>
      <c r="I1249" s="280">
        <v>0.0</v>
      </c>
      <c r="J1249" s="280">
        <v>0.0</v>
      </c>
      <c r="K1249" s="280">
        <v>0.0</v>
      </c>
      <c r="L1249" s="280">
        <v>0.0</v>
      </c>
      <c r="M1249" s="205"/>
    </row>
    <row r="1250" ht="15.75" customHeight="1">
      <c r="A1250" s="205" t="s">
        <v>346</v>
      </c>
      <c r="B1250" s="205" t="s">
        <v>5383</v>
      </c>
      <c r="C1250" s="205" t="s">
        <v>5801</v>
      </c>
      <c r="D1250" s="205" t="s">
        <v>103</v>
      </c>
      <c r="E1250" s="280">
        <v>2.0</v>
      </c>
      <c r="F1250" s="280">
        <v>0.0</v>
      </c>
      <c r="G1250" s="205"/>
      <c r="H1250" s="280">
        <v>0.0</v>
      </c>
      <c r="I1250" s="280">
        <v>0.0</v>
      </c>
      <c r="J1250" s="280">
        <v>0.0</v>
      </c>
      <c r="K1250" s="280">
        <v>0.0</v>
      </c>
      <c r="L1250" s="280">
        <v>180.0</v>
      </c>
      <c r="M1250" s="205"/>
    </row>
    <row r="1251" ht="15.75" customHeight="1">
      <c r="A1251" s="205" t="s">
        <v>346</v>
      </c>
      <c r="B1251" s="205" t="s">
        <v>5384</v>
      </c>
      <c r="C1251" s="205" t="s">
        <v>5801</v>
      </c>
      <c r="D1251" s="205" t="s">
        <v>103</v>
      </c>
      <c r="E1251" s="280">
        <v>3.0</v>
      </c>
      <c r="F1251" s="280">
        <v>0.0</v>
      </c>
      <c r="G1251" s="205"/>
      <c r="H1251" s="280">
        <v>0.0</v>
      </c>
      <c r="I1251" s="280">
        <v>1.0</v>
      </c>
      <c r="J1251" s="280">
        <v>0.0</v>
      </c>
      <c r="K1251" s="280">
        <v>0.0</v>
      </c>
      <c r="L1251" s="280">
        <v>225.0</v>
      </c>
      <c r="M1251" s="205"/>
    </row>
    <row r="1252" ht="15.75" customHeight="1">
      <c r="A1252" s="205" t="s">
        <v>346</v>
      </c>
      <c r="B1252" s="205" t="s">
        <v>5385</v>
      </c>
      <c r="C1252" s="205" t="s">
        <v>5801</v>
      </c>
      <c r="D1252" s="205" t="s">
        <v>103</v>
      </c>
      <c r="E1252" s="280">
        <v>11.0</v>
      </c>
      <c r="F1252" s="280">
        <v>0.0</v>
      </c>
      <c r="G1252" s="205"/>
      <c r="H1252" s="280">
        <v>1.0</v>
      </c>
      <c r="I1252" s="280">
        <v>0.0</v>
      </c>
      <c r="J1252" s="280">
        <v>0.0</v>
      </c>
      <c r="K1252" s="280">
        <v>0.0</v>
      </c>
      <c r="L1252" s="280">
        <v>947.0</v>
      </c>
      <c r="M1252" s="205"/>
    </row>
    <row r="1253" ht="15.75" customHeight="1">
      <c r="A1253" s="205" t="s">
        <v>346</v>
      </c>
      <c r="B1253" s="205" t="s">
        <v>5386</v>
      </c>
      <c r="C1253" s="205" t="s">
        <v>5801</v>
      </c>
      <c r="D1253" s="205" t="s">
        <v>103</v>
      </c>
      <c r="E1253" s="280">
        <v>5.0</v>
      </c>
      <c r="F1253" s="280">
        <v>0.0</v>
      </c>
      <c r="G1253" s="205"/>
      <c r="H1253" s="280">
        <v>0.0</v>
      </c>
      <c r="I1253" s="280">
        <v>1.0</v>
      </c>
      <c r="J1253" s="280">
        <v>0.0</v>
      </c>
      <c r="K1253" s="280">
        <v>0.0</v>
      </c>
      <c r="L1253" s="280">
        <v>405.0</v>
      </c>
      <c r="M1253" s="205"/>
    </row>
    <row r="1254" ht="15.75" customHeight="1">
      <c r="A1254" s="205" t="s">
        <v>346</v>
      </c>
      <c r="B1254" s="205" t="s">
        <v>5387</v>
      </c>
      <c r="C1254" s="205" t="s">
        <v>5801</v>
      </c>
      <c r="D1254" s="205" t="s">
        <v>238</v>
      </c>
      <c r="E1254" s="280">
        <v>32.0</v>
      </c>
      <c r="F1254" s="280">
        <v>0.0</v>
      </c>
      <c r="G1254" s="205"/>
      <c r="H1254" s="280">
        <v>0.0</v>
      </c>
      <c r="I1254" s="280">
        <v>0.0</v>
      </c>
      <c r="J1254" s="280">
        <v>1.0</v>
      </c>
      <c r="K1254" s="280">
        <v>1.0</v>
      </c>
      <c r="L1254" s="280">
        <v>2880.0</v>
      </c>
      <c r="M1254" s="205"/>
    </row>
    <row r="1255" ht="15.75" customHeight="1">
      <c r="A1255" s="205" t="s">
        <v>346</v>
      </c>
      <c r="B1255" s="205" t="s">
        <v>5388</v>
      </c>
      <c r="C1255" s="205" t="s">
        <v>5800</v>
      </c>
      <c r="D1255" s="205" t="s">
        <v>238</v>
      </c>
      <c r="E1255" s="280">
        <v>21.0</v>
      </c>
      <c r="F1255" s="280">
        <v>0.0</v>
      </c>
      <c r="G1255" s="280">
        <v>0.0</v>
      </c>
      <c r="H1255" s="280">
        <v>0.0</v>
      </c>
      <c r="I1255" s="280">
        <v>0.0</v>
      </c>
      <c r="J1255" s="280">
        <v>1.0</v>
      </c>
      <c r="K1255" s="280">
        <v>0.0</v>
      </c>
      <c r="L1255" s="280">
        <v>1890.0</v>
      </c>
      <c r="M1255" s="205"/>
    </row>
    <row r="1256" ht="15.75" customHeight="1">
      <c r="A1256" s="205" t="s">
        <v>346</v>
      </c>
      <c r="B1256" s="205" t="s">
        <v>5391</v>
      </c>
      <c r="C1256" s="205" t="s">
        <v>5801</v>
      </c>
      <c r="D1256" s="205" t="s">
        <v>103</v>
      </c>
      <c r="E1256" s="280">
        <v>9.0</v>
      </c>
      <c r="F1256" s="280">
        <v>0.0</v>
      </c>
      <c r="G1256" s="205"/>
      <c r="H1256" s="280">
        <v>0.0</v>
      </c>
      <c r="I1256" s="280">
        <v>0.0</v>
      </c>
      <c r="J1256" s="280">
        <v>1.0</v>
      </c>
      <c r="K1256" s="280">
        <v>0.0</v>
      </c>
      <c r="L1256" s="280">
        <v>810.0</v>
      </c>
      <c r="M1256" s="205"/>
    </row>
    <row r="1257" ht="15.75" customHeight="1">
      <c r="A1257" s="205" t="s">
        <v>346</v>
      </c>
      <c r="B1257" s="205" t="s">
        <v>5392</v>
      </c>
      <c r="C1257" s="205" t="s">
        <v>5801</v>
      </c>
      <c r="D1257" s="205" t="s">
        <v>238</v>
      </c>
      <c r="E1257" s="280">
        <v>37.0</v>
      </c>
      <c r="F1257" s="280">
        <v>0.0</v>
      </c>
      <c r="G1257" s="205"/>
      <c r="H1257" s="280">
        <v>0.0</v>
      </c>
      <c r="I1257" s="280">
        <v>0.0</v>
      </c>
      <c r="J1257" s="280">
        <v>1.0</v>
      </c>
      <c r="K1257" s="280">
        <v>0.0</v>
      </c>
      <c r="L1257" s="280">
        <v>3330.0</v>
      </c>
      <c r="M1257" s="205"/>
    </row>
    <row r="1258" ht="15.75" customHeight="1">
      <c r="A1258" s="205" t="s">
        <v>346</v>
      </c>
      <c r="B1258" s="205" t="s">
        <v>5389</v>
      </c>
      <c r="C1258" s="205" t="s">
        <v>5801</v>
      </c>
      <c r="D1258" s="205" t="s">
        <v>238</v>
      </c>
      <c r="E1258" s="280">
        <v>16.0</v>
      </c>
      <c r="F1258" s="280">
        <v>0.0</v>
      </c>
      <c r="G1258" s="205"/>
      <c r="H1258" s="280">
        <v>0.0</v>
      </c>
      <c r="I1258" s="280">
        <v>1.0</v>
      </c>
      <c r="J1258" s="280">
        <v>1.0</v>
      </c>
      <c r="K1258" s="280">
        <v>1.0</v>
      </c>
      <c r="L1258" s="280">
        <v>1358.0</v>
      </c>
      <c r="M1258" s="205"/>
    </row>
    <row r="1259" ht="15.75" customHeight="1">
      <c r="A1259" s="205" t="s">
        <v>346</v>
      </c>
      <c r="B1259" s="205" t="s">
        <v>5390</v>
      </c>
      <c r="C1259" s="205" t="s">
        <v>5801</v>
      </c>
      <c r="D1259" s="205" t="s">
        <v>238</v>
      </c>
      <c r="E1259" s="280">
        <v>25.0</v>
      </c>
      <c r="F1259" s="280">
        <v>0.0</v>
      </c>
      <c r="G1259" s="210"/>
      <c r="H1259" s="280">
        <v>0.0</v>
      </c>
      <c r="I1259" s="280">
        <v>0.0</v>
      </c>
      <c r="J1259" s="280">
        <v>2.0</v>
      </c>
      <c r="K1259" s="280">
        <v>0.0</v>
      </c>
      <c r="L1259" s="280">
        <v>2250.0</v>
      </c>
      <c r="M1259" s="205"/>
    </row>
    <row r="1260" ht="15.75" customHeight="1">
      <c r="A1260" s="205" t="s">
        <v>347</v>
      </c>
      <c r="B1260" s="205" t="s">
        <v>5384</v>
      </c>
      <c r="C1260" s="205" t="s">
        <v>5801</v>
      </c>
      <c r="D1260" s="205" t="s">
        <v>259</v>
      </c>
      <c r="E1260" s="280">
        <v>1.0</v>
      </c>
      <c r="F1260" s="280">
        <v>0.0</v>
      </c>
      <c r="G1260" s="210"/>
      <c r="H1260" s="280">
        <v>0.0</v>
      </c>
      <c r="I1260" s="280">
        <v>0.0</v>
      </c>
      <c r="J1260" s="280">
        <v>0.0</v>
      </c>
      <c r="K1260" s="280">
        <v>0.0</v>
      </c>
      <c r="L1260" s="280">
        <v>90.0</v>
      </c>
      <c r="M1260" s="205"/>
    </row>
    <row r="1261" ht="15.75" customHeight="1">
      <c r="A1261" s="205" t="s">
        <v>347</v>
      </c>
      <c r="B1261" s="205" t="s">
        <v>5385</v>
      </c>
      <c r="C1261" s="205" t="s">
        <v>5801</v>
      </c>
      <c r="D1261" s="205" t="s">
        <v>259</v>
      </c>
      <c r="E1261" s="280">
        <v>7.0</v>
      </c>
      <c r="F1261" s="280">
        <v>0.0</v>
      </c>
      <c r="G1261" s="210"/>
      <c r="H1261" s="280">
        <v>0.0</v>
      </c>
      <c r="I1261" s="280">
        <v>0.0</v>
      </c>
      <c r="J1261" s="280">
        <v>0.0</v>
      </c>
      <c r="K1261" s="280">
        <v>0.0</v>
      </c>
      <c r="L1261" s="280">
        <v>630.0</v>
      </c>
      <c r="M1261" s="205"/>
    </row>
    <row r="1262" ht="15.75" customHeight="1">
      <c r="A1262" s="205" t="s">
        <v>347</v>
      </c>
      <c r="B1262" s="205" t="s">
        <v>5386</v>
      </c>
      <c r="C1262" s="205" t="s">
        <v>5816</v>
      </c>
      <c r="D1262" s="205" t="s">
        <v>5885</v>
      </c>
      <c r="E1262" s="280">
        <v>32.0</v>
      </c>
      <c r="F1262" s="280">
        <v>0.0</v>
      </c>
      <c r="G1262" s="210"/>
      <c r="H1262" s="280">
        <v>0.0</v>
      </c>
      <c r="I1262" s="280">
        <v>1.0</v>
      </c>
      <c r="J1262" s="280">
        <v>1.0</v>
      </c>
      <c r="K1262" s="280">
        <v>0.0</v>
      </c>
      <c r="L1262" s="280">
        <v>2868.0</v>
      </c>
      <c r="M1262" s="205"/>
    </row>
    <row r="1263" ht="15.75" customHeight="1">
      <c r="A1263" s="205" t="s">
        <v>347</v>
      </c>
      <c r="B1263" s="205" t="s">
        <v>5387</v>
      </c>
      <c r="C1263" s="205" t="s">
        <v>5816</v>
      </c>
      <c r="D1263" s="205" t="s">
        <v>197</v>
      </c>
      <c r="E1263" s="280">
        <v>35.0</v>
      </c>
      <c r="F1263" s="280">
        <v>0.0</v>
      </c>
      <c r="G1263" s="210"/>
      <c r="H1263" s="280">
        <v>0.0</v>
      </c>
      <c r="I1263" s="280">
        <v>0.0</v>
      </c>
      <c r="J1263" s="280">
        <v>1.0</v>
      </c>
      <c r="K1263" s="280">
        <v>0.0</v>
      </c>
      <c r="L1263" s="280">
        <v>3150.0</v>
      </c>
      <c r="M1263" s="205"/>
    </row>
    <row r="1264" ht="15.75" customHeight="1">
      <c r="A1264" s="205" t="s">
        <v>347</v>
      </c>
      <c r="B1264" s="205" t="s">
        <v>5388</v>
      </c>
      <c r="C1264" s="205" t="s">
        <v>5801</v>
      </c>
      <c r="D1264" s="205" t="s">
        <v>197</v>
      </c>
      <c r="E1264" s="280">
        <v>0.0</v>
      </c>
      <c r="F1264" s="280">
        <v>0.0</v>
      </c>
      <c r="G1264" s="210"/>
      <c r="H1264" s="280">
        <v>0.0</v>
      </c>
      <c r="I1264" s="280">
        <v>0.0</v>
      </c>
      <c r="J1264" s="280">
        <v>0.0</v>
      </c>
      <c r="K1264" s="280">
        <v>0.0</v>
      </c>
      <c r="L1264" s="280">
        <v>0.0</v>
      </c>
      <c r="M1264" s="205"/>
    </row>
    <row r="1265" ht="15.75" customHeight="1">
      <c r="A1265" s="205" t="s">
        <v>347</v>
      </c>
      <c r="B1265" s="205" t="s">
        <v>5391</v>
      </c>
      <c r="C1265" s="205" t="s">
        <v>5861</v>
      </c>
      <c r="D1265" s="205" t="s">
        <v>197</v>
      </c>
      <c r="E1265" s="280">
        <v>5.0</v>
      </c>
      <c r="F1265" s="280">
        <v>0.0</v>
      </c>
      <c r="G1265" s="282">
        <v>0.0</v>
      </c>
      <c r="H1265" s="280">
        <v>0.0</v>
      </c>
      <c r="I1265" s="280">
        <v>0.0</v>
      </c>
      <c r="J1265" s="280">
        <v>0.0</v>
      </c>
      <c r="K1265" s="280">
        <v>0.0</v>
      </c>
      <c r="L1265" s="280">
        <v>450.0</v>
      </c>
      <c r="M1265" s="205"/>
    </row>
    <row r="1266" ht="15.75" customHeight="1">
      <c r="A1266" s="205" t="s">
        <v>347</v>
      </c>
      <c r="B1266" s="205" t="s">
        <v>5389</v>
      </c>
      <c r="C1266" s="205" t="s">
        <v>5801</v>
      </c>
      <c r="D1266" s="205" t="s">
        <v>197</v>
      </c>
      <c r="E1266" s="280">
        <v>0.0</v>
      </c>
      <c r="F1266" s="280">
        <v>0.0</v>
      </c>
      <c r="G1266" s="210"/>
      <c r="H1266" s="280">
        <v>0.0</v>
      </c>
      <c r="I1266" s="280">
        <v>0.0</v>
      </c>
      <c r="J1266" s="280">
        <v>0.0</v>
      </c>
      <c r="K1266" s="280">
        <v>0.0</v>
      </c>
      <c r="L1266" s="280">
        <v>0.0</v>
      </c>
      <c r="M1266" s="205"/>
    </row>
    <row r="1267" ht="15.75" customHeight="1">
      <c r="A1267" s="205" t="s">
        <v>347</v>
      </c>
      <c r="B1267" s="205" t="s">
        <v>5390</v>
      </c>
      <c r="C1267" s="205" t="s">
        <v>5801</v>
      </c>
      <c r="D1267" s="205" t="s">
        <v>197</v>
      </c>
      <c r="E1267" s="280">
        <v>0.0</v>
      </c>
      <c r="F1267" s="280">
        <v>0.0</v>
      </c>
      <c r="G1267" s="210"/>
      <c r="H1267" s="280">
        <v>0.0</v>
      </c>
      <c r="I1267" s="280">
        <v>0.0</v>
      </c>
      <c r="J1267" s="280">
        <v>0.0</v>
      </c>
      <c r="K1267" s="280">
        <v>0.0</v>
      </c>
      <c r="L1267" s="280">
        <v>0.0</v>
      </c>
      <c r="M1267" s="205"/>
    </row>
    <row r="1268" ht="15.75" customHeight="1">
      <c r="A1268" s="205" t="s">
        <v>300</v>
      </c>
      <c r="B1268" s="205" t="s">
        <v>5383</v>
      </c>
      <c r="C1268" s="205" t="s">
        <v>5801</v>
      </c>
      <c r="D1268" s="205" t="s">
        <v>256</v>
      </c>
      <c r="E1268" s="280">
        <v>6.0</v>
      </c>
      <c r="F1268" s="280">
        <v>0.0</v>
      </c>
      <c r="G1268" s="282">
        <v>0.0</v>
      </c>
      <c r="H1268" s="280">
        <v>0.0</v>
      </c>
      <c r="I1268" s="280">
        <v>1.0</v>
      </c>
      <c r="J1268" s="280">
        <v>1.0</v>
      </c>
      <c r="K1268" s="280">
        <v>0.0</v>
      </c>
      <c r="L1268" s="280">
        <v>495.0</v>
      </c>
      <c r="M1268" s="205"/>
    </row>
    <row r="1269" ht="15.75" customHeight="1">
      <c r="A1269" s="205" t="s">
        <v>300</v>
      </c>
      <c r="B1269" s="205" t="s">
        <v>5384</v>
      </c>
      <c r="C1269" s="205" t="s">
        <v>5801</v>
      </c>
      <c r="D1269" s="205" t="s">
        <v>256</v>
      </c>
      <c r="E1269" s="280">
        <v>37.0</v>
      </c>
      <c r="F1269" s="280">
        <v>6.0</v>
      </c>
      <c r="G1269" s="282">
        <v>3.0</v>
      </c>
      <c r="H1269" s="280">
        <v>0.0</v>
      </c>
      <c r="I1269" s="280">
        <v>6.0</v>
      </c>
      <c r="J1269" s="280">
        <v>3.0</v>
      </c>
      <c r="K1269" s="280">
        <v>0.0</v>
      </c>
      <c r="L1269" s="280">
        <v>3229.0</v>
      </c>
      <c r="M1269" s="205"/>
    </row>
    <row r="1270" ht="15.75" customHeight="1">
      <c r="A1270" s="205" t="s">
        <v>300</v>
      </c>
      <c r="B1270" s="205" t="s">
        <v>5385</v>
      </c>
      <c r="C1270" s="205" t="s">
        <v>5801</v>
      </c>
      <c r="D1270" s="205" t="s">
        <v>256</v>
      </c>
      <c r="E1270" s="280">
        <v>35.0</v>
      </c>
      <c r="F1270" s="280">
        <v>5.0</v>
      </c>
      <c r="G1270" s="282">
        <v>3.0</v>
      </c>
      <c r="H1270" s="280">
        <v>1.0</v>
      </c>
      <c r="I1270" s="280">
        <v>9.0</v>
      </c>
      <c r="J1270" s="280">
        <v>6.0</v>
      </c>
      <c r="K1270" s="280">
        <v>0.0</v>
      </c>
      <c r="L1270" s="280">
        <v>2939.0</v>
      </c>
      <c r="M1270" s="205"/>
    </row>
    <row r="1271" ht="15.75" customHeight="1">
      <c r="A1271" s="205" t="s">
        <v>300</v>
      </c>
      <c r="B1271" s="205" t="s">
        <v>5386</v>
      </c>
      <c r="C1271" s="205" t="s">
        <v>5801</v>
      </c>
      <c r="D1271" s="205" t="s">
        <v>116</v>
      </c>
      <c r="E1271" s="280">
        <v>27.0</v>
      </c>
      <c r="F1271" s="280">
        <v>1.0</v>
      </c>
      <c r="G1271" s="280">
        <v>1.0</v>
      </c>
      <c r="H1271" s="280">
        <v>9.0</v>
      </c>
      <c r="I1271" s="280">
        <v>15.0</v>
      </c>
      <c r="J1271" s="280">
        <v>0.0</v>
      </c>
      <c r="K1271" s="280">
        <v>0.0</v>
      </c>
      <c r="L1271" s="280">
        <v>1445.0</v>
      </c>
      <c r="M1271" s="205"/>
    </row>
    <row r="1272" ht="15.75" customHeight="1">
      <c r="A1272" s="205" t="s">
        <v>300</v>
      </c>
      <c r="B1272" s="205" t="s">
        <v>5387</v>
      </c>
      <c r="C1272" s="205" t="s">
        <v>5801</v>
      </c>
      <c r="D1272" s="205" t="s">
        <v>116</v>
      </c>
      <c r="E1272" s="280">
        <v>28.0</v>
      </c>
      <c r="F1272" s="280">
        <v>2.0</v>
      </c>
      <c r="G1272" s="282">
        <v>2.0</v>
      </c>
      <c r="H1272" s="280">
        <v>7.0</v>
      </c>
      <c r="I1272" s="280">
        <v>16.0</v>
      </c>
      <c r="J1272" s="280">
        <v>2.0</v>
      </c>
      <c r="K1272" s="280">
        <v>0.0</v>
      </c>
      <c r="L1272" s="280">
        <v>1651.0</v>
      </c>
      <c r="M1272" s="205"/>
    </row>
    <row r="1273" ht="15.75" customHeight="1">
      <c r="A1273" s="205" t="s">
        <v>300</v>
      </c>
      <c r="B1273" s="205" t="s">
        <v>5388</v>
      </c>
      <c r="C1273" s="205" t="s">
        <v>5801</v>
      </c>
      <c r="D1273" s="205" t="s">
        <v>244</v>
      </c>
      <c r="E1273" s="280">
        <v>35.0</v>
      </c>
      <c r="F1273" s="280">
        <v>7.0</v>
      </c>
      <c r="G1273" s="282">
        <v>0.0</v>
      </c>
      <c r="H1273" s="280">
        <v>8.0</v>
      </c>
      <c r="I1273" s="280">
        <v>6.0</v>
      </c>
      <c r="J1273" s="280">
        <v>7.0</v>
      </c>
      <c r="K1273" s="280">
        <v>0.0</v>
      </c>
      <c r="L1273" s="280">
        <v>2486.0</v>
      </c>
      <c r="M1273" s="205"/>
    </row>
    <row r="1274" ht="15.75" customHeight="1">
      <c r="A1274" s="205" t="s">
        <v>300</v>
      </c>
      <c r="B1274" s="205" t="s">
        <v>5391</v>
      </c>
      <c r="C1274" s="205" t="s">
        <v>5801</v>
      </c>
      <c r="D1274" s="205" t="s">
        <v>116</v>
      </c>
      <c r="E1274" s="280">
        <v>12.0</v>
      </c>
      <c r="F1274" s="280">
        <v>0.0</v>
      </c>
      <c r="G1274" s="282">
        <v>1.0</v>
      </c>
      <c r="H1274" s="280">
        <v>11.0</v>
      </c>
      <c r="I1274" s="280">
        <v>1.0</v>
      </c>
      <c r="J1274" s="280">
        <v>0.0</v>
      </c>
      <c r="K1274" s="280">
        <v>0.0</v>
      </c>
      <c r="L1274" s="280">
        <v>228.0</v>
      </c>
      <c r="M1274" s="205"/>
    </row>
    <row r="1275" ht="15.75" customHeight="1">
      <c r="A1275" s="205" t="s">
        <v>300</v>
      </c>
      <c r="B1275" s="205" t="s">
        <v>5392</v>
      </c>
      <c r="C1275" s="205" t="s">
        <v>5816</v>
      </c>
      <c r="D1275" s="205" t="s">
        <v>5825</v>
      </c>
      <c r="E1275" s="280">
        <v>38.0</v>
      </c>
      <c r="F1275" s="280">
        <v>2.0</v>
      </c>
      <c r="G1275" s="282">
        <v>3.0</v>
      </c>
      <c r="H1275" s="280">
        <v>1.0</v>
      </c>
      <c r="I1275" s="280">
        <v>6.0</v>
      </c>
      <c r="J1275" s="280">
        <v>3.0</v>
      </c>
      <c r="K1275" s="280">
        <v>0.0</v>
      </c>
      <c r="L1275" s="280">
        <v>3207.0</v>
      </c>
      <c r="M1275" s="205"/>
    </row>
    <row r="1276" ht="15.75" customHeight="1">
      <c r="A1276" s="205" t="s">
        <v>556</v>
      </c>
      <c r="B1276" s="205" t="s">
        <v>5383</v>
      </c>
      <c r="C1276" s="205" t="s">
        <v>5801</v>
      </c>
      <c r="D1276" s="205" t="s">
        <v>256</v>
      </c>
      <c r="E1276" s="280">
        <v>3.0</v>
      </c>
      <c r="F1276" s="280">
        <v>0.0</v>
      </c>
      <c r="G1276" s="282">
        <v>0.0</v>
      </c>
      <c r="H1276" s="280">
        <v>1.0</v>
      </c>
      <c r="I1276" s="280">
        <v>1.0</v>
      </c>
      <c r="J1276" s="280">
        <v>1.0</v>
      </c>
      <c r="K1276" s="280">
        <v>0.0</v>
      </c>
      <c r="L1276" s="280">
        <v>179.0</v>
      </c>
      <c r="M1276" s="205"/>
    </row>
    <row r="1277" ht="15.75" customHeight="1">
      <c r="A1277" s="205" t="s">
        <v>556</v>
      </c>
      <c r="B1277" s="205" t="s">
        <v>5384</v>
      </c>
      <c r="C1277" s="205" t="s">
        <v>5800</v>
      </c>
      <c r="D1277" s="205" t="s">
        <v>249</v>
      </c>
      <c r="E1277" s="280">
        <v>18.0</v>
      </c>
      <c r="F1277" s="280">
        <v>1.0</v>
      </c>
      <c r="G1277" s="282">
        <v>1.0</v>
      </c>
      <c r="H1277" s="280">
        <v>5.0</v>
      </c>
      <c r="I1277" s="280">
        <v>9.0</v>
      </c>
      <c r="J1277" s="280">
        <v>2.0</v>
      </c>
      <c r="K1277" s="280">
        <v>0.0</v>
      </c>
      <c r="L1277" s="280">
        <v>997.0</v>
      </c>
      <c r="M1277" s="205"/>
    </row>
    <row r="1278" ht="15.75" customHeight="1">
      <c r="A1278" s="205" t="s">
        <v>556</v>
      </c>
      <c r="B1278" s="205" t="s">
        <v>5385</v>
      </c>
      <c r="C1278" s="205" t="s">
        <v>5801</v>
      </c>
      <c r="D1278" s="205" t="s">
        <v>256</v>
      </c>
      <c r="E1278" s="280">
        <v>31.0</v>
      </c>
      <c r="F1278" s="280">
        <v>4.0</v>
      </c>
      <c r="G1278" s="282">
        <v>7.0</v>
      </c>
      <c r="H1278" s="280">
        <v>12.0</v>
      </c>
      <c r="I1278" s="280">
        <v>17.0</v>
      </c>
      <c r="J1278" s="280">
        <v>2.0</v>
      </c>
      <c r="K1278" s="280">
        <v>0.0</v>
      </c>
      <c r="L1278" s="280">
        <v>1668.0</v>
      </c>
      <c r="M1278" s="205"/>
    </row>
    <row r="1279" ht="15.75" customHeight="1">
      <c r="A1279" s="205" t="s">
        <v>556</v>
      </c>
      <c r="B1279" s="205" t="s">
        <v>5386</v>
      </c>
      <c r="C1279" s="205" t="s">
        <v>5801</v>
      </c>
      <c r="D1279" s="205" t="s">
        <v>90</v>
      </c>
      <c r="E1279" s="280">
        <v>24.0</v>
      </c>
      <c r="F1279" s="280">
        <v>3.0</v>
      </c>
      <c r="G1279" s="282">
        <v>1.0</v>
      </c>
      <c r="H1279" s="280">
        <v>20.0</v>
      </c>
      <c r="I1279" s="280">
        <v>4.0</v>
      </c>
      <c r="J1279" s="280">
        <v>1.0</v>
      </c>
      <c r="K1279" s="280">
        <v>0.0</v>
      </c>
      <c r="L1279" s="280">
        <v>574.0</v>
      </c>
      <c r="M1279" s="205"/>
    </row>
    <row r="1280" ht="15.75" customHeight="1">
      <c r="A1280" s="205" t="s">
        <v>556</v>
      </c>
      <c r="B1280" s="205" t="s">
        <v>5387</v>
      </c>
      <c r="C1280" s="205" t="s">
        <v>5801</v>
      </c>
      <c r="D1280" s="205" t="s">
        <v>90</v>
      </c>
      <c r="E1280" s="280">
        <v>26.0</v>
      </c>
      <c r="F1280" s="280">
        <v>4.0</v>
      </c>
      <c r="G1280" s="282">
        <v>3.0</v>
      </c>
      <c r="H1280" s="280">
        <v>17.0</v>
      </c>
      <c r="I1280" s="280">
        <v>7.0</v>
      </c>
      <c r="J1280" s="280">
        <v>0.0</v>
      </c>
      <c r="K1280" s="280">
        <v>0.0</v>
      </c>
      <c r="L1280" s="280">
        <v>954.0</v>
      </c>
      <c r="M1280" s="205"/>
    </row>
    <row r="1281" ht="15.75" customHeight="1">
      <c r="A1281" s="205" t="s">
        <v>556</v>
      </c>
      <c r="B1281" s="205" t="s">
        <v>5388</v>
      </c>
      <c r="C1281" s="205" t="s">
        <v>5801</v>
      </c>
      <c r="D1281" s="205" t="s">
        <v>5898</v>
      </c>
      <c r="E1281" s="280">
        <v>36.0</v>
      </c>
      <c r="F1281" s="280">
        <v>12.0</v>
      </c>
      <c r="G1281" s="280">
        <v>1.0</v>
      </c>
      <c r="H1281" s="280">
        <v>3.0</v>
      </c>
      <c r="I1281" s="280">
        <v>3.0</v>
      </c>
      <c r="J1281" s="280">
        <v>5.0</v>
      </c>
      <c r="K1281" s="280">
        <v>0.0</v>
      </c>
      <c r="L1281" s="280">
        <v>3033.0</v>
      </c>
      <c r="M1281" s="205"/>
    </row>
    <row r="1282" ht="15.75" customHeight="1">
      <c r="A1282" s="205" t="s">
        <v>556</v>
      </c>
      <c r="B1282" s="205" t="s">
        <v>5391</v>
      </c>
      <c r="C1282" s="205" t="s">
        <v>5801</v>
      </c>
      <c r="D1282" s="205" t="s">
        <v>5898</v>
      </c>
      <c r="E1282" s="280">
        <v>36.0</v>
      </c>
      <c r="F1282" s="280">
        <v>16.0</v>
      </c>
      <c r="G1282" s="282">
        <v>0.0</v>
      </c>
      <c r="H1282" s="280">
        <v>1.0</v>
      </c>
      <c r="I1282" s="280">
        <v>14.0</v>
      </c>
      <c r="J1282" s="280">
        <v>8.0</v>
      </c>
      <c r="K1282" s="280">
        <v>0.0</v>
      </c>
      <c r="L1282" s="280">
        <v>3045.0</v>
      </c>
      <c r="M1282" s="205"/>
    </row>
    <row r="1283" ht="15.75" customHeight="1">
      <c r="A1283" s="205" t="s">
        <v>556</v>
      </c>
      <c r="B1283" s="205" t="s">
        <v>5392</v>
      </c>
      <c r="C1283" s="205" t="s">
        <v>5801</v>
      </c>
      <c r="D1283" s="205" t="s">
        <v>116</v>
      </c>
      <c r="E1283" s="280">
        <v>29.0</v>
      </c>
      <c r="F1283" s="280">
        <v>4.0</v>
      </c>
      <c r="G1283" s="282">
        <v>6.0</v>
      </c>
      <c r="H1283" s="280">
        <v>7.0</v>
      </c>
      <c r="I1283" s="280">
        <v>21.0</v>
      </c>
      <c r="J1283" s="280">
        <v>6.0</v>
      </c>
      <c r="K1283" s="280">
        <v>0.0</v>
      </c>
      <c r="L1283" s="280">
        <v>1628.0</v>
      </c>
      <c r="M1283" s="205"/>
    </row>
    <row r="1284" ht="15.75" customHeight="1">
      <c r="A1284" s="205" t="s">
        <v>556</v>
      </c>
      <c r="B1284" s="205" t="s">
        <v>5389</v>
      </c>
      <c r="C1284" s="205" t="s">
        <v>5801</v>
      </c>
      <c r="D1284" s="205" t="s">
        <v>116</v>
      </c>
      <c r="E1284" s="280">
        <v>34.0</v>
      </c>
      <c r="F1284" s="280">
        <v>5.0</v>
      </c>
      <c r="G1284" s="280">
        <v>8.0</v>
      </c>
      <c r="H1284" s="280">
        <v>3.0</v>
      </c>
      <c r="I1284" s="280">
        <v>15.0</v>
      </c>
      <c r="J1284" s="280">
        <v>2.0</v>
      </c>
      <c r="K1284" s="280">
        <v>0.0</v>
      </c>
      <c r="L1284" s="280">
        <v>2625.0</v>
      </c>
      <c r="M1284" s="205"/>
    </row>
    <row r="1285" ht="15.75" customHeight="1">
      <c r="A1285" s="205" t="s">
        <v>556</v>
      </c>
      <c r="B1285" s="205" t="s">
        <v>5390</v>
      </c>
      <c r="C1285" s="205" t="s">
        <v>5816</v>
      </c>
      <c r="D1285" s="205" t="s">
        <v>6077</v>
      </c>
      <c r="E1285" s="280">
        <v>32.0</v>
      </c>
      <c r="F1285" s="280">
        <v>7.0</v>
      </c>
      <c r="G1285" s="280">
        <v>1.0</v>
      </c>
      <c r="H1285" s="280">
        <v>12.0</v>
      </c>
      <c r="I1285" s="280">
        <v>4.0</v>
      </c>
      <c r="J1285" s="280">
        <v>6.0</v>
      </c>
      <c r="K1285" s="280">
        <v>1.0</v>
      </c>
      <c r="L1285" s="280">
        <v>2047.0</v>
      </c>
      <c r="M1285" s="205"/>
    </row>
    <row r="1286" ht="15.75" customHeight="1">
      <c r="A1286" s="205" t="s">
        <v>778</v>
      </c>
      <c r="B1286" s="205" t="s">
        <v>5383</v>
      </c>
      <c r="C1286" s="205" t="s">
        <v>5801</v>
      </c>
      <c r="D1286" s="205" t="s">
        <v>259</v>
      </c>
      <c r="E1286" s="280">
        <v>6.0</v>
      </c>
      <c r="F1286" s="280">
        <v>0.0</v>
      </c>
      <c r="G1286" s="280">
        <v>1.0</v>
      </c>
      <c r="H1286" s="280">
        <v>0.0</v>
      </c>
      <c r="I1286" s="280">
        <v>3.0</v>
      </c>
      <c r="J1286" s="280">
        <v>1.0</v>
      </c>
      <c r="K1286" s="280">
        <v>0.0</v>
      </c>
      <c r="L1286" s="280">
        <v>495.0</v>
      </c>
      <c r="M1286" s="205"/>
    </row>
    <row r="1287" ht="15.75" customHeight="1">
      <c r="A1287" s="205" t="s">
        <v>778</v>
      </c>
      <c r="B1287" s="205" t="s">
        <v>5384</v>
      </c>
      <c r="C1287" s="205" t="s">
        <v>5801</v>
      </c>
      <c r="D1287" s="205" t="s">
        <v>259</v>
      </c>
      <c r="E1287" s="280">
        <v>19.0</v>
      </c>
      <c r="F1287" s="280">
        <v>0.0</v>
      </c>
      <c r="G1287" s="280">
        <v>0.0</v>
      </c>
      <c r="H1287" s="280">
        <v>5.0</v>
      </c>
      <c r="I1287" s="280">
        <v>9.0</v>
      </c>
      <c r="J1287" s="280">
        <v>4.0</v>
      </c>
      <c r="K1287" s="280">
        <v>0.0</v>
      </c>
      <c r="L1287" s="280">
        <v>1085.0</v>
      </c>
      <c r="M1287" s="205"/>
    </row>
    <row r="1288" ht="15.75" customHeight="1">
      <c r="A1288" s="205" t="s">
        <v>778</v>
      </c>
      <c r="B1288" s="205" t="s">
        <v>5385</v>
      </c>
      <c r="C1288" s="205" t="s">
        <v>5801</v>
      </c>
      <c r="D1288" s="205" t="s">
        <v>151</v>
      </c>
      <c r="E1288" s="280">
        <v>16.0</v>
      </c>
      <c r="F1288" s="280">
        <v>0.0</v>
      </c>
      <c r="G1288" s="280">
        <v>1.0</v>
      </c>
      <c r="H1288" s="280">
        <v>6.0</v>
      </c>
      <c r="I1288" s="280">
        <v>5.0</v>
      </c>
      <c r="J1288" s="280">
        <v>2.0</v>
      </c>
      <c r="K1288" s="280">
        <v>0.0</v>
      </c>
      <c r="L1288" s="280">
        <v>919.0</v>
      </c>
      <c r="M1288" s="205"/>
    </row>
    <row r="1289" ht="15.75" customHeight="1">
      <c r="A1289" s="205" t="s">
        <v>778</v>
      </c>
      <c r="B1289" s="205" t="s">
        <v>5386</v>
      </c>
      <c r="C1289" s="205" t="s">
        <v>5801</v>
      </c>
      <c r="D1289" s="205" t="s">
        <v>116</v>
      </c>
      <c r="E1289" s="280">
        <v>21.0</v>
      </c>
      <c r="F1289" s="280">
        <v>0.0</v>
      </c>
      <c r="G1289" s="280">
        <v>3.0</v>
      </c>
      <c r="H1289" s="280">
        <v>11.0</v>
      </c>
      <c r="I1289" s="280">
        <v>5.0</v>
      </c>
      <c r="J1289" s="280">
        <v>3.0</v>
      </c>
      <c r="K1289" s="280">
        <v>0.0</v>
      </c>
      <c r="L1289" s="280">
        <v>1068.0</v>
      </c>
      <c r="M1289" s="205"/>
    </row>
    <row r="1290" ht="15.75" customHeight="1">
      <c r="A1290" s="205" t="s">
        <v>778</v>
      </c>
      <c r="B1290" s="205" t="s">
        <v>5387</v>
      </c>
      <c r="C1290" s="205" t="s">
        <v>5801</v>
      </c>
      <c r="D1290" s="205" t="s">
        <v>177</v>
      </c>
      <c r="E1290" s="280">
        <v>24.0</v>
      </c>
      <c r="F1290" s="280">
        <v>1.0</v>
      </c>
      <c r="G1290" s="280">
        <v>4.0</v>
      </c>
      <c r="H1290" s="280">
        <v>3.0</v>
      </c>
      <c r="I1290" s="280">
        <v>10.0</v>
      </c>
      <c r="J1290" s="280">
        <v>7.0</v>
      </c>
      <c r="K1290" s="280">
        <v>0.0</v>
      </c>
      <c r="L1290" s="280">
        <v>1835.0</v>
      </c>
      <c r="M1290" s="205"/>
    </row>
    <row r="1291" ht="15.75" customHeight="1">
      <c r="A1291" s="205" t="s">
        <v>778</v>
      </c>
      <c r="B1291" s="205" t="s">
        <v>5388</v>
      </c>
      <c r="C1291" s="205" t="s">
        <v>5800</v>
      </c>
      <c r="D1291" s="205" t="s">
        <v>177</v>
      </c>
      <c r="E1291" s="280">
        <v>23.0</v>
      </c>
      <c r="F1291" s="280">
        <v>0.0</v>
      </c>
      <c r="G1291" s="280">
        <v>0.0</v>
      </c>
      <c r="H1291" s="280">
        <v>14.0</v>
      </c>
      <c r="I1291" s="280">
        <v>3.0</v>
      </c>
      <c r="J1291" s="280">
        <v>2.0</v>
      </c>
      <c r="K1291" s="280">
        <v>0.0</v>
      </c>
      <c r="L1291" s="280">
        <v>1029.0</v>
      </c>
      <c r="M1291" s="205"/>
    </row>
    <row r="1292" ht="15.75" customHeight="1">
      <c r="A1292" s="205" t="s">
        <v>778</v>
      </c>
      <c r="B1292" s="205" t="s">
        <v>5391</v>
      </c>
      <c r="C1292" s="205" t="s">
        <v>5800</v>
      </c>
      <c r="D1292" s="205" t="s">
        <v>238</v>
      </c>
      <c r="E1292" s="280">
        <v>9.0</v>
      </c>
      <c r="F1292" s="280">
        <v>0.0</v>
      </c>
      <c r="G1292" s="280">
        <v>0.0</v>
      </c>
      <c r="H1292" s="280">
        <v>6.0</v>
      </c>
      <c r="I1292" s="280">
        <v>1.0</v>
      </c>
      <c r="J1292" s="280">
        <v>1.0</v>
      </c>
      <c r="K1292" s="280">
        <v>1.0</v>
      </c>
      <c r="L1292" s="280">
        <v>295.0</v>
      </c>
      <c r="M1292" s="205"/>
    </row>
    <row r="1293" ht="15.75" customHeight="1">
      <c r="A1293" s="205" t="s">
        <v>778</v>
      </c>
      <c r="B1293" s="205" t="s">
        <v>5392</v>
      </c>
      <c r="C1293" s="205" t="s">
        <v>5801</v>
      </c>
      <c r="D1293" s="205" t="s">
        <v>197</v>
      </c>
      <c r="E1293" s="280">
        <v>15.0</v>
      </c>
      <c r="F1293" s="280">
        <v>0.0</v>
      </c>
      <c r="G1293" s="280">
        <v>1.0</v>
      </c>
      <c r="H1293" s="280">
        <v>5.0</v>
      </c>
      <c r="I1293" s="280">
        <v>5.0</v>
      </c>
      <c r="J1293" s="280">
        <v>4.0</v>
      </c>
      <c r="K1293" s="280">
        <v>1.0</v>
      </c>
      <c r="L1293" s="280">
        <v>904.0</v>
      </c>
      <c r="M1293" s="205"/>
    </row>
    <row r="1294" ht="15.75" customHeight="1">
      <c r="A1294" s="205" t="s">
        <v>778</v>
      </c>
      <c r="B1294" s="205" t="s">
        <v>5389</v>
      </c>
      <c r="C1294" s="205" t="s">
        <v>5801</v>
      </c>
      <c r="D1294" s="205" t="s">
        <v>1309</v>
      </c>
      <c r="E1294" s="280">
        <v>10.0</v>
      </c>
      <c r="F1294" s="280">
        <v>0.0</v>
      </c>
      <c r="G1294" s="280">
        <v>0.0</v>
      </c>
      <c r="H1294" s="280">
        <v>1.0</v>
      </c>
      <c r="I1294" s="280">
        <v>1.0</v>
      </c>
      <c r="J1294" s="280">
        <v>1.0</v>
      </c>
      <c r="K1294" s="280">
        <v>0.0</v>
      </c>
      <c r="L1294" s="280">
        <v>806.0</v>
      </c>
      <c r="M1294" s="205"/>
    </row>
    <row r="1295" ht="15.75" customHeight="1">
      <c r="A1295" s="205" t="s">
        <v>778</v>
      </c>
      <c r="B1295" s="205" t="s">
        <v>5390</v>
      </c>
      <c r="C1295" s="205" t="s">
        <v>5801</v>
      </c>
      <c r="D1295" s="205" t="s">
        <v>1309</v>
      </c>
      <c r="E1295" s="280">
        <v>9.0</v>
      </c>
      <c r="F1295" s="280">
        <v>0.0</v>
      </c>
      <c r="G1295" s="280">
        <v>0.0</v>
      </c>
      <c r="H1295" s="280">
        <v>2.0</v>
      </c>
      <c r="I1295" s="280">
        <v>2.0</v>
      </c>
      <c r="J1295" s="280">
        <v>0.0</v>
      </c>
      <c r="K1295" s="280">
        <v>0.0</v>
      </c>
      <c r="L1295" s="280">
        <v>594.0</v>
      </c>
      <c r="M1295" s="205"/>
    </row>
    <row r="1296" ht="15.75" customHeight="1">
      <c r="A1296" s="205" t="s">
        <v>314</v>
      </c>
      <c r="B1296" s="205" t="s">
        <v>5383</v>
      </c>
      <c r="C1296" s="205" t="s">
        <v>5801</v>
      </c>
      <c r="D1296" s="205" t="s">
        <v>249</v>
      </c>
      <c r="E1296" s="280">
        <v>6.0</v>
      </c>
      <c r="F1296" s="280">
        <v>2.0</v>
      </c>
      <c r="G1296" s="280">
        <v>0.0</v>
      </c>
      <c r="H1296" s="280">
        <v>0.0</v>
      </c>
      <c r="I1296" s="280">
        <v>5.0</v>
      </c>
      <c r="J1296" s="280">
        <v>1.0</v>
      </c>
      <c r="K1296" s="280">
        <v>0.0</v>
      </c>
      <c r="L1296" s="280">
        <v>492.0</v>
      </c>
      <c r="M1296" s="205"/>
    </row>
    <row r="1297" ht="15.75" customHeight="1">
      <c r="A1297" s="205" t="s">
        <v>314</v>
      </c>
      <c r="B1297" s="205" t="s">
        <v>5384</v>
      </c>
      <c r="C1297" s="205" t="s">
        <v>5800</v>
      </c>
      <c r="D1297" s="205" t="s">
        <v>151</v>
      </c>
      <c r="E1297" s="280">
        <v>37.0</v>
      </c>
      <c r="F1297" s="280">
        <v>5.0</v>
      </c>
      <c r="G1297" s="280">
        <v>0.0</v>
      </c>
      <c r="H1297" s="280">
        <v>25.0</v>
      </c>
      <c r="I1297" s="280">
        <v>8.0</v>
      </c>
      <c r="J1297" s="280">
        <v>5.0</v>
      </c>
      <c r="K1297" s="280">
        <v>0.0</v>
      </c>
      <c r="L1297" s="280">
        <v>1399.0</v>
      </c>
      <c r="M1297" s="205"/>
    </row>
    <row r="1298" ht="15.75" customHeight="1">
      <c r="A1298" s="205" t="s">
        <v>314</v>
      </c>
      <c r="B1298" s="205" t="s">
        <v>5385</v>
      </c>
      <c r="C1298" s="205" t="s">
        <v>5800</v>
      </c>
      <c r="D1298" s="205" t="s">
        <v>259</v>
      </c>
      <c r="E1298" s="280">
        <v>20.0</v>
      </c>
      <c r="F1298" s="280">
        <v>2.0</v>
      </c>
      <c r="G1298" s="280">
        <v>0.0</v>
      </c>
      <c r="H1298" s="280">
        <v>12.0</v>
      </c>
      <c r="I1298" s="280">
        <v>8.0</v>
      </c>
      <c r="J1298" s="280">
        <v>0.0</v>
      </c>
      <c r="K1298" s="280">
        <v>0.0</v>
      </c>
      <c r="L1298" s="280">
        <v>703.0</v>
      </c>
      <c r="M1298" s="205"/>
    </row>
    <row r="1299" ht="15.75" customHeight="1">
      <c r="A1299" s="205" t="s">
        <v>314</v>
      </c>
      <c r="B1299" s="205" t="s">
        <v>5386</v>
      </c>
      <c r="C1299" s="205" t="s">
        <v>5800</v>
      </c>
      <c r="D1299" s="205" t="s">
        <v>238</v>
      </c>
      <c r="E1299" s="280">
        <v>17.0</v>
      </c>
      <c r="F1299" s="280">
        <v>1.0</v>
      </c>
      <c r="G1299" s="280">
        <v>0.0</v>
      </c>
      <c r="H1299" s="280">
        <v>14.0</v>
      </c>
      <c r="I1299" s="280">
        <v>2.0</v>
      </c>
      <c r="J1299" s="280">
        <v>0.0</v>
      </c>
      <c r="K1299" s="280">
        <v>0.0</v>
      </c>
      <c r="L1299" s="280">
        <v>400.0</v>
      </c>
      <c r="M1299" s="205"/>
    </row>
    <row r="1300" ht="15.75" customHeight="1">
      <c r="A1300" s="205" t="s">
        <v>314</v>
      </c>
      <c r="B1300" s="205" t="s">
        <v>5387</v>
      </c>
      <c r="C1300" s="205" t="s">
        <v>5801</v>
      </c>
      <c r="D1300" s="205" t="s">
        <v>5966</v>
      </c>
      <c r="E1300" s="280">
        <v>20.0</v>
      </c>
      <c r="F1300" s="280">
        <v>5.0</v>
      </c>
      <c r="G1300" s="280">
        <v>1.0</v>
      </c>
      <c r="H1300" s="280">
        <v>12.0</v>
      </c>
      <c r="I1300" s="280">
        <v>7.0</v>
      </c>
      <c r="J1300" s="280">
        <v>0.0</v>
      </c>
      <c r="K1300" s="280">
        <v>0.0</v>
      </c>
      <c r="L1300" s="280">
        <v>700.0</v>
      </c>
      <c r="M1300" s="205"/>
    </row>
    <row r="1301" ht="15.75" customHeight="1">
      <c r="A1301" s="205" t="s">
        <v>314</v>
      </c>
      <c r="B1301" s="205" t="s">
        <v>5388</v>
      </c>
      <c r="C1301" s="205" t="s">
        <v>5801</v>
      </c>
      <c r="D1301" s="205" t="s">
        <v>116</v>
      </c>
      <c r="E1301" s="280">
        <v>1.0</v>
      </c>
      <c r="F1301" s="280">
        <v>0.0</v>
      </c>
      <c r="G1301" s="280">
        <v>0.0</v>
      </c>
      <c r="H1301" s="280">
        <v>1.0</v>
      </c>
      <c r="I1301" s="280">
        <v>0.0</v>
      </c>
      <c r="J1301" s="280">
        <v>0.0</v>
      </c>
      <c r="K1301" s="280">
        <v>0.0</v>
      </c>
      <c r="L1301" s="280">
        <v>16.0</v>
      </c>
      <c r="M1301" s="205"/>
    </row>
    <row r="1302" ht="15.75" customHeight="1">
      <c r="A1302" s="205" t="s">
        <v>314</v>
      </c>
      <c r="B1302" s="205" t="s">
        <v>5391</v>
      </c>
      <c r="C1302" s="205" t="s">
        <v>5801</v>
      </c>
      <c r="D1302" s="205" t="s">
        <v>116</v>
      </c>
      <c r="E1302" s="280">
        <v>2.0</v>
      </c>
      <c r="F1302" s="280">
        <v>0.0</v>
      </c>
      <c r="G1302" s="280">
        <v>0.0</v>
      </c>
      <c r="H1302" s="280">
        <v>2.0</v>
      </c>
      <c r="I1302" s="280">
        <v>0.0</v>
      </c>
      <c r="J1302" s="280">
        <v>0.0</v>
      </c>
      <c r="K1302" s="280">
        <v>0.0</v>
      </c>
      <c r="L1302" s="280">
        <v>47.0</v>
      </c>
      <c r="M1302" s="205"/>
    </row>
    <row r="1303" ht="15.75" customHeight="1">
      <c r="A1303" s="205" t="s">
        <v>348</v>
      </c>
      <c r="B1303" s="205" t="s">
        <v>5383</v>
      </c>
      <c r="C1303" s="205" t="s">
        <v>5801</v>
      </c>
      <c r="D1303" s="205" t="s">
        <v>103</v>
      </c>
      <c r="E1303" s="280">
        <v>0.0</v>
      </c>
      <c r="F1303" s="280">
        <v>0.0</v>
      </c>
      <c r="G1303" s="205"/>
      <c r="H1303" s="280">
        <v>0.0</v>
      </c>
      <c r="I1303" s="280">
        <v>0.0</v>
      </c>
      <c r="J1303" s="280">
        <v>0.0</v>
      </c>
      <c r="K1303" s="280">
        <v>0.0</v>
      </c>
      <c r="L1303" s="280">
        <v>0.0</v>
      </c>
      <c r="M1303" s="205"/>
    </row>
    <row r="1304" ht="15.75" customHeight="1">
      <c r="A1304" s="205" t="s">
        <v>348</v>
      </c>
      <c r="B1304" s="205" t="s">
        <v>5384</v>
      </c>
      <c r="C1304" s="205" t="s">
        <v>5801</v>
      </c>
      <c r="D1304" s="205" t="s">
        <v>103</v>
      </c>
      <c r="E1304" s="280">
        <v>1.0</v>
      </c>
      <c r="F1304" s="280">
        <v>0.0</v>
      </c>
      <c r="G1304" s="205"/>
      <c r="H1304" s="280">
        <v>1.0</v>
      </c>
      <c r="I1304" s="280">
        <v>0.0</v>
      </c>
      <c r="J1304" s="280">
        <v>0.0</v>
      </c>
      <c r="K1304" s="280">
        <v>0.0</v>
      </c>
      <c r="L1304" s="280">
        <v>45.0</v>
      </c>
      <c r="M1304" s="205"/>
    </row>
    <row r="1305" ht="15.75" customHeight="1">
      <c r="A1305" s="205" t="s">
        <v>348</v>
      </c>
      <c r="B1305" s="205" t="s">
        <v>5385</v>
      </c>
      <c r="C1305" s="205" t="s">
        <v>5801</v>
      </c>
      <c r="D1305" s="205" t="s">
        <v>103</v>
      </c>
      <c r="E1305" s="280">
        <v>0.0</v>
      </c>
      <c r="F1305" s="280">
        <v>0.0</v>
      </c>
      <c r="G1305" s="205"/>
      <c r="H1305" s="280">
        <v>0.0</v>
      </c>
      <c r="I1305" s="280">
        <v>0.0</v>
      </c>
      <c r="J1305" s="280">
        <v>0.0</v>
      </c>
      <c r="K1305" s="280">
        <v>0.0</v>
      </c>
      <c r="L1305" s="280">
        <v>0.0</v>
      </c>
      <c r="M1305" s="205"/>
    </row>
    <row r="1306" ht="15.75" customHeight="1">
      <c r="A1306" s="205" t="s">
        <v>348</v>
      </c>
      <c r="B1306" s="205" t="s">
        <v>5386</v>
      </c>
      <c r="C1306" s="205" t="s">
        <v>5801</v>
      </c>
      <c r="D1306" s="205" t="s">
        <v>103</v>
      </c>
      <c r="E1306" s="280">
        <v>1.0</v>
      </c>
      <c r="F1306" s="280">
        <v>0.0</v>
      </c>
      <c r="G1306" s="205"/>
      <c r="H1306" s="280">
        <v>1.0</v>
      </c>
      <c r="I1306" s="280">
        <v>0.0</v>
      </c>
      <c r="J1306" s="280">
        <v>0.0</v>
      </c>
      <c r="K1306" s="280">
        <v>0.0</v>
      </c>
      <c r="L1306" s="280">
        <v>45.0</v>
      </c>
      <c r="M1306" s="205"/>
    </row>
    <row r="1307" ht="15.75" customHeight="1">
      <c r="A1307" s="205" t="s">
        <v>348</v>
      </c>
      <c r="B1307" s="205" t="s">
        <v>5387</v>
      </c>
      <c r="C1307" s="205" t="s">
        <v>5801</v>
      </c>
      <c r="D1307" s="205" t="s">
        <v>103</v>
      </c>
      <c r="E1307" s="280">
        <v>1.0</v>
      </c>
      <c r="F1307" s="280">
        <v>0.0</v>
      </c>
      <c r="G1307" s="205"/>
      <c r="H1307" s="280">
        <v>1.0</v>
      </c>
      <c r="I1307" s="280">
        <v>0.0</v>
      </c>
      <c r="J1307" s="280">
        <v>0.0</v>
      </c>
      <c r="K1307" s="280">
        <v>1.0</v>
      </c>
      <c r="L1307" s="280">
        <v>22.0</v>
      </c>
      <c r="M1307" s="205"/>
    </row>
    <row r="1308" ht="15.75" customHeight="1">
      <c r="A1308" s="205" t="s">
        <v>348</v>
      </c>
      <c r="B1308" s="205" t="s">
        <v>5388</v>
      </c>
      <c r="C1308" s="205" t="s">
        <v>5801</v>
      </c>
      <c r="D1308" s="205" t="s">
        <v>103</v>
      </c>
      <c r="E1308" s="280">
        <v>1.0</v>
      </c>
      <c r="F1308" s="280">
        <v>0.0</v>
      </c>
      <c r="G1308" s="205"/>
      <c r="H1308" s="280">
        <v>1.0</v>
      </c>
      <c r="I1308" s="280">
        <v>0.0</v>
      </c>
      <c r="J1308" s="280">
        <v>0.0</v>
      </c>
      <c r="K1308" s="280">
        <v>0.0</v>
      </c>
      <c r="L1308" s="280">
        <v>18.0</v>
      </c>
      <c r="M1308" s="205"/>
    </row>
    <row r="1309" ht="15.75" customHeight="1">
      <c r="A1309" s="205" t="s">
        <v>348</v>
      </c>
      <c r="B1309" s="205" t="s">
        <v>5391</v>
      </c>
      <c r="C1309" s="205" t="s">
        <v>5801</v>
      </c>
      <c r="D1309" s="205" t="s">
        <v>103</v>
      </c>
      <c r="E1309" s="280">
        <v>1.0</v>
      </c>
      <c r="F1309" s="280">
        <v>0.0</v>
      </c>
      <c r="G1309" s="205"/>
      <c r="H1309" s="280">
        <v>0.0</v>
      </c>
      <c r="I1309" s="280">
        <v>0.0</v>
      </c>
      <c r="J1309" s="280">
        <v>0.0</v>
      </c>
      <c r="K1309" s="280">
        <v>0.0</v>
      </c>
      <c r="L1309" s="280">
        <v>90.0</v>
      </c>
      <c r="M1309" s="205"/>
    </row>
    <row r="1310" ht="15.75" customHeight="1">
      <c r="A1310" s="205" t="s">
        <v>348</v>
      </c>
      <c r="B1310" s="205" t="s">
        <v>5392</v>
      </c>
      <c r="C1310" s="205" t="s">
        <v>5801</v>
      </c>
      <c r="D1310" s="205" t="s">
        <v>103</v>
      </c>
      <c r="E1310" s="280">
        <v>1.0</v>
      </c>
      <c r="F1310" s="280">
        <v>0.0</v>
      </c>
      <c r="G1310" s="205"/>
      <c r="H1310" s="280">
        <v>1.0</v>
      </c>
      <c r="I1310" s="280">
        <v>0.0</v>
      </c>
      <c r="J1310" s="280">
        <v>0.0</v>
      </c>
      <c r="K1310" s="280">
        <v>0.0</v>
      </c>
      <c r="L1310" s="280">
        <v>27.0</v>
      </c>
      <c r="M1310" s="205"/>
    </row>
    <row r="1311" ht="15.75" customHeight="1">
      <c r="A1311" s="205" t="s">
        <v>348</v>
      </c>
      <c r="B1311" s="205" t="s">
        <v>5389</v>
      </c>
      <c r="C1311" s="205" t="s">
        <v>5816</v>
      </c>
      <c r="D1311" s="205" t="s">
        <v>6081</v>
      </c>
      <c r="E1311" s="280">
        <v>39.0</v>
      </c>
      <c r="F1311" s="280">
        <v>0.0</v>
      </c>
      <c r="G1311" s="205"/>
      <c r="H1311" s="280">
        <v>0.0</v>
      </c>
      <c r="I1311" s="280">
        <v>0.0</v>
      </c>
      <c r="J1311" s="280">
        <v>2.0</v>
      </c>
      <c r="K1311" s="280">
        <v>0.0</v>
      </c>
      <c r="L1311" s="280">
        <v>3510.0</v>
      </c>
      <c r="M1311" s="205"/>
    </row>
    <row r="1312" ht="15.75" customHeight="1">
      <c r="A1312" s="205" t="s">
        <v>348</v>
      </c>
      <c r="B1312" s="205" t="s">
        <v>5390</v>
      </c>
      <c r="C1312" s="205" t="s">
        <v>5816</v>
      </c>
      <c r="D1312" s="205" t="s">
        <v>6082</v>
      </c>
      <c r="E1312" s="280">
        <v>36.0</v>
      </c>
      <c r="F1312" s="280">
        <v>0.0</v>
      </c>
      <c r="G1312" s="205"/>
      <c r="H1312" s="280">
        <v>1.0</v>
      </c>
      <c r="I1312" s="280">
        <v>1.0</v>
      </c>
      <c r="J1312" s="280">
        <v>2.0</v>
      </c>
      <c r="K1312" s="280">
        <v>0.0</v>
      </c>
      <c r="L1312" s="280">
        <v>3126.0</v>
      </c>
      <c r="M1312" s="205"/>
    </row>
    <row r="1313" ht="15.75" customHeight="1">
      <c r="A1313" s="205" t="s">
        <v>841</v>
      </c>
      <c r="B1313" s="205" t="s">
        <v>5383</v>
      </c>
      <c r="C1313" s="205" t="s">
        <v>5801</v>
      </c>
      <c r="D1313" s="205" t="s">
        <v>110</v>
      </c>
      <c r="E1313" s="280">
        <v>1.0</v>
      </c>
      <c r="F1313" s="280">
        <v>0.0</v>
      </c>
      <c r="G1313" s="280">
        <v>0.0</v>
      </c>
      <c r="H1313" s="280">
        <v>0.0</v>
      </c>
      <c r="I1313" s="280">
        <v>0.0</v>
      </c>
      <c r="J1313" s="280">
        <v>1.0</v>
      </c>
      <c r="K1313" s="280">
        <v>0.0</v>
      </c>
      <c r="L1313" s="280">
        <v>90.0</v>
      </c>
      <c r="M1313" s="205"/>
    </row>
    <row r="1314" ht="15.75" customHeight="1">
      <c r="A1314" s="205" t="s">
        <v>841</v>
      </c>
      <c r="B1314" s="205" t="s">
        <v>5384</v>
      </c>
      <c r="C1314" s="205" t="s">
        <v>5801</v>
      </c>
      <c r="D1314" s="205" t="s">
        <v>110</v>
      </c>
      <c r="E1314" s="280">
        <v>11.0</v>
      </c>
      <c r="F1314" s="280">
        <v>0.0</v>
      </c>
      <c r="G1314" s="280">
        <v>0.0</v>
      </c>
      <c r="H1314" s="280">
        <v>8.0</v>
      </c>
      <c r="I1314" s="280">
        <v>2.0</v>
      </c>
      <c r="J1314" s="280">
        <v>0.0</v>
      </c>
      <c r="K1314" s="280">
        <v>0.0</v>
      </c>
      <c r="L1314" s="280">
        <v>315.0</v>
      </c>
      <c r="M1314" s="205"/>
    </row>
    <row r="1315" ht="15.75" customHeight="1">
      <c r="A1315" s="205" t="s">
        <v>841</v>
      </c>
      <c r="B1315" s="205" t="s">
        <v>5385</v>
      </c>
      <c r="C1315" s="205" t="s">
        <v>5801</v>
      </c>
      <c r="D1315" s="205" t="s">
        <v>110</v>
      </c>
      <c r="E1315" s="280">
        <v>19.0</v>
      </c>
      <c r="F1315" s="280">
        <v>2.0</v>
      </c>
      <c r="G1315" s="280">
        <v>0.0</v>
      </c>
      <c r="H1315" s="280">
        <v>10.0</v>
      </c>
      <c r="I1315" s="280">
        <v>4.0</v>
      </c>
      <c r="J1315" s="280">
        <v>4.0</v>
      </c>
      <c r="K1315" s="280">
        <v>0.0</v>
      </c>
      <c r="L1315" s="280">
        <v>878.0</v>
      </c>
      <c r="M1315" s="205"/>
    </row>
    <row r="1316" ht="15.75" customHeight="1">
      <c r="A1316" s="205" t="s">
        <v>841</v>
      </c>
      <c r="B1316" s="205" t="s">
        <v>5386</v>
      </c>
      <c r="C1316" s="205" t="s">
        <v>5800</v>
      </c>
      <c r="D1316" s="205" t="s">
        <v>143</v>
      </c>
      <c r="E1316" s="280">
        <v>33.0</v>
      </c>
      <c r="F1316" s="280">
        <v>4.0</v>
      </c>
      <c r="G1316" s="280">
        <v>3.0</v>
      </c>
      <c r="H1316" s="280">
        <v>9.0</v>
      </c>
      <c r="I1316" s="280">
        <v>7.0</v>
      </c>
      <c r="J1316" s="280">
        <v>11.0</v>
      </c>
      <c r="K1316" s="280">
        <v>0.0</v>
      </c>
      <c r="L1316" s="280">
        <v>2238.0</v>
      </c>
      <c r="M1316" s="205"/>
    </row>
    <row r="1317" ht="15.75" customHeight="1">
      <c r="A1317" s="205" t="s">
        <v>841</v>
      </c>
      <c r="B1317" s="205" t="s">
        <v>5387</v>
      </c>
      <c r="C1317" s="205" t="s">
        <v>5801</v>
      </c>
      <c r="D1317" s="205" t="s">
        <v>5966</v>
      </c>
      <c r="E1317" s="280">
        <v>20.0</v>
      </c>
      <c r="F1317" s="280">
        <v>6.0</v>
      </c>
      <c r="G1317" s="280">
        <v>3.0</v>
      </c>
      <c r="H1317" s="280">
        <v>3.0</v>
      </c>
      <c r="I1317" s="280">
        <v>16.0</v>
      </c>
      <c r="J1317" s="280">
        <v>6.0</v>
      </c>
      <c r="K1317" s="280">
        <v>0.0</v>
      </c>
      <c r="L1317" s="280">
        <v>1239.0</v>
      </c>
      <c r="M1317" s="205"/>
    </row>
    <row r="1318" ht="15.75" customHeight="1">
      <c r="A1318" s="205" t="s">
        <v>841</v>
      </c>
      <c r="B1318" s="205" t="s">
        <v>5388</v>
      </c>
      <c r="C1318" s="205" t="s">
        <v>5816</v>
      </c>
      <c r="D1318" s="205" t="s">
        <v>5885</v>
      </c>
      <c r="E1318" s="280">
        <v>31.0</v>
      </c>
      <c r="F1318" s="280">
        <v>5.0</v>
      </c>
      <c r="G1318" s="280">
        <v>4.0</v>
      </c>
      <c r="H1318" s="280">
        <v>2.0</v>
      </c>
      <c r="I1318" s="280">
        <v>16.0</v>
      </c>
      <c r="J1318" s="280">
        <v>7.0</v>
      </c>
      <c r="K1318" s="280">
        <v>0.0</v>
      </c>
      <c r="L1318" s="280">
        <v>2341.0</v>
      </c>
      <c r="M1318" s="205"/>
    </row>
    <row r="1319" ht="15.75" customHeight="1">
      <c r="A1319" s="205" t="s">
        <v>260</v>
      </c>
      <c r="B1319" s="205" t="s">
        <v>5383</v>
      </c>
      <c r="C1319" s="205" t="s">
        <v>5801</v>
      </c>
      <c r="D1319" s="205" t="s">
        <v>90</v>
      </c>
      <c r="E1319" s="280">
        <v>6.0</v>
      </c>
      <c r="F1319" s="280">
        <v>1.0</v>
      </c>
      <c r="G1319" s="282">
        <v>0.0</v>
      </c>
      <c r="H1319" s="280">
        <v>0.0</v>
      </c>
      <c r="I1319" s="280">
        <v>5.0</v>
      </c>
      <c r="J1319" s="280">
        <v>0.0</v>
      </c>
      <c r="K1319" s="280">
        <v>0.0</v>
      </c>
      <c r="L1319" s="280">
        <v>488.0</v>
      </c>
      <c r="M1319" s="205"/>
    </row>
    <row r="1320" ht="15.75" customHeight="1">
      <c r="A1320" s="205" t="s">
        <v>260</v>
      </c>
      <c r="B1320" s="205" t="s">
        <v>5384</v>
      </c>
      <c r="C1320" s="205" t="s">
        <v>5801</v>
      </c>
      <c r="D1320" s="205" t="s">
        <v>90</v>
      </c>
      <c r="E1320" s="280">
        <v>37.0</v>
      </c>
      <c r="F1320" s="280">
        <v>8.0</v>
      </c>
      <c r="G1320" s="282">
        <v>8.0</v>
      </c>
      <c r="H1320" s="280">
        <v>6.0</v>
      </c>
      <c r="I1320" s="280">
        <v>29.0</v>
      </c>
      <c r="J1320" s="280">
        <v>2.0</v>
      </c>
      <c r="K1320" s="280">
        <v>1.0</v>
      </c>
      <c r="L1320" s="280">
        <v>2385.0</v>
      </c>
      <c r="M1320" s="205"/>
    </row>
    <row r="1321" ht="15.75" customHeight="1">
      <c r="A1321" s="205" t="s">
        <v>260</v>
      </c>
      <c r="B1321" s="205" t="s">
        <v>5385</v>
      </c>
      <c r="C1321" s="205" t="s">
        <v>5801</v>
      </c>
      <c r="D1321" s="205" t="s">
        <v>90</v>
      </c>
      <c r="E1321" s="280">
        <v>27.0</v>
      </c>
      <c r="F1321" s="280">
        <v>3.0</v>
      </c>
      <c r="G1321" s="282">
        <v>3.0</v>
      </c>
      <c r="H1321" s="280">
        <v>13.0</v>
      </c>
      <c r="I1321" s="280">
        <v>14.0</v>
      </c>
      <c r="J1321" s="280">
        <v>1.0</v>
      </c>
      <c r="K1321" s="280">
        <v>0.0</v>
      </c>
      <c r="L1321" s="280">
        <v>1165.0</v>
      </c>
      <c r="M1321" s="205"/>
    </row>
    <row r="1322" ht="15.75" customHeight="1">
      <c r="A1322" s="205" t="s">
        <v>260</v>
      </c>
      <c r="B1322" s="205" t="s">
        <v>5386</v>
      </c>
      <c r="C1322" s="205" t="s">
        <v>5801</v>
      </c>
      <c r="D1322" s="205" t="s">
        <v>90</v>
      </c>
      <c r="E1322" s="280">
        <v>33.0</v>
      </c>
      <c r="F1322" s="280">
        <v>3.0</v>
      </c>
      <c r="G1322" s="282">
        <v>4.0</v>
      </c>
      <c r="H1322" s="280">
        <v>13.0</v>
      </c>
      <c r="I1322" s="280">
        <v>20.0</v>
      </c>
      <c r="J1322" s="280">
        <v>3.0</v>
      </c>
      <c r="K1322" s="280">
        <v>0.0</v>
      </c>
      <c r="L1322" s="280">
        <v>1655.0</v>
      </c>
      <c r="M1322" s="205"/>
    </row>
    <row r="1323" ht="15.75" customHeight="1">
      <c r="A1323" s="205" t="s">
        <v>260</v>
      </c>
      <c r="B1323" s="205" t="s">
        <v>5387</v>
      </c>
      <c r="C1323" s="205" t="s">
        <v>5801</v>
      </c>
      <c r="D1323" s="205" t="s">
        <v>90</v>
      </c>
      <c r="E1323" s="280">
        <v>37.0</v>
      </c>
      <c r="F1323" s="280">
        <v>9.0</v>
      </c>
      <c r="G1323" s="282">
        <v>5.0</v>
      </c>
      <c r="H1323" s="280">
        <v>15.0</v>
      </c>
      <c r="I1323" s="280">
        <v>18.0</v>
      </c>
      <c r="J1323" s="280">
        <v>3.0</v>
      </c>
      <c r="K1323" s="280">
        <v>0.0</v>
      </c>
      <c r="L1323" s="280">
        <v>1911.0</v>
      </c>
      <c r="M1323" s="205"/>
    </row>
    <row r="1324" ht="15.75" customHeight="1">
      <c r="A1324" s="205" t="s">
        <v>260</v>
      </c>
      <c r="B1324" s="205" t="s">
        <v>5388</v>
      </c>
      <c r="C1324" s="205" t="s">
        <v>5800</v>
      </c>
      <c r="D1324" s="205" t="s">
        <v>90</v>
      </c>
      <c r="E1324" s="280">
        <v>26.0</v>
      </c>
      <c r="F1324" s="280">
        <v>2.0</v>
      </c>
      <c r="G1324" s="282">
        <v>2.0</v>
      </c>
      <c r="H1324" s="280">
        <v>15.0</v>
      </c>
      <c r="I1324" s="280">
        <v>10.0</v>
      </c>
      <c r="J1324" s="280">
        <v>1.0</v>
      </c>
      <c r="K1324" s="280">
        <v>0.0</v>
      </c>
      <c r="L1324" s="280">
        <v>999.0</v>
      </c>
      <c r="M1324" s="205"/>
    </row>
    <row r="1325" ht="15.75" customHeight="1">
      <c r="A1325" s="205" t="s">
        <v>260</v>
      </c>
      <c r="B1325" s="205" t="s">
        <v>5391</v>
      </c>
      <c r="C1325" s="205" t="s">
        <v>5801</v>
      </c>
      <c r="D1325" s="205" t="s">
        <v>95</v>
      </c>
      <c r="E1325" s="280">
        <v>36.0</v>
      </c>
      <c r="F1325" s="280">
        <v>5.0</v>
      </c>
      <c r="G1325" s="282">
        <v>5.0</v>
      </c>
      <c r="H1325" s="280">
        <v>5.0</v>
      </c>
      <c r="I1325" s="280">
        <v>23.0</v>
      </c>
      <c r="J1325" s="280">
        <v>4.0</v>
      </c>
      <c r="K1325" s="280">
        <v>1.0</v>
      </c>
      <c r="L1325" s="280">
        <v>2564.0</v>
      </c>
      <c r="M1325" s="205"/>
    </row>
    <row r="1326" ht="15.75" customHeight="1">
      <c r="A1326" s="205" t="s">
        <v>260</v>
      </c>
      <c r="B1326" s="205" t="s">
        <v>5392</v>
      </c>
      <c r="C1326" s="205" t="s">
        <v>5801</v>
      </c>
      <c r="D1326" s="205" t="s">
        <v>1142</v>
      </c>
      <c r="E1326" s="280">
        <v>36.0</v>
      </c>
      <c r="F1326" s="280">
        <v>10.0</v>
      </c>
      <c r="G1326" s="282">
        <v>4.0</v>
      </c>
      <c r="H1326" s="280">
        <v>3.0</v>
      </c>
      <c r="I1326" s="280">
        <v>18.0</v>
      </c>
      <c r="J1326" s="280">
        <v>1.0</v>
      </c>
      <c r="K1326" s="280">
        <v>0.0</v>
      </c>
      <c r="L1326" s="280">
        <v>2830.0</v>
      </c>
      <c r="M1326" s="205"/>
    </row>
    <row r="1327" ht="15.75" customHeight="1">
      <c r="A1327" s="205" t="s">
        <v>260</v>
      </c>
      <c r="B1327" s="205" t="s">
        <v>5389</v>
      </c>
      <c r="C1327" s="205" t="s">
        <v>5801</v>
      </c>
      <c r="D1327" s="205" t="s">
        <v>1142</v>
      </c>
      <c r="E1327" s="280">
        <v>32.0</v>
      </c>
      <c r="F1327" s="280">
        <v>5.0</v>
      </c>
      <c r="G1327" s="282">
        <v>6.0</v>
      </c>
      <c r="H1327" s="280">
        <v>7.0</v>
      </c>
      <c r="I1327" s="280">
        <v>10.0</v>
      </c>
      <c r="J1327" s="280">
        <v>6.0</v>
      </c>
      <c r="K1327" s="280">
        <v>0.0</v>
      </c>
      <c r="L1327" s="280">
        <v>2318.0</v>
      </c>
      <c r="M1327" s="205"/>
    </row>
    <row r="1328" ht="15.75" customHeight="1">
      <c r="A1328" s="205" t="s">
        <v>260</v>
      </c>
      <c r="B1328" s="205" t="s">
        <v>5390</v>
      </c>
      <c r="C1328" s="205" t="s">
        <v>5801</v>
      </c>
      <c r="D1328" s="205" t="s">
        <v>1142</v>
      </c>
      <c r="E1328" s="280">
        <v>28.0</v>
      </c>
      <c r="F1328" s="280">
        <v>5.0</v>
      </c>
      <c r="G1328" s="282">
        <v>2.0</v>
      </c>
      <c r="H1328" s="280">
        <v>17.0</v>
      </c>
      <c r="I1328" s="280">
        <v>11.0</v>
      </c>
      <c r="J1328" s="280">
        <v>3.0</v>
      </c>
      <c r="K1328" s="280">
        <v>0.0</v>
      </c>
      <c r="L1328" s="280">
        <v>1039.0</v>
      </c>
      <c r="M1328" s="205"/>
    </row>
    <row r="1329" ht="15.75" customHeight="1">
      <c r="A1329" s="205" t="s">
        <v>713</v>
      </c>
      <c r="B1329" s="205" t="s">
        <v>5383</v>
      </c>
      <c r="C1329" s="205" t="s">
        <v>5801</v>
      </c>
      <c r="D1329" s="205" t="s">
        <v>121</v>
      </c>
      <c r="E1329" s="280">
        <v>2.0</v>
      </c>
      <c r="F1329" s="280">
        <v>0.0</v>
      </c>
      <c r="G1329" s="280">
        <v>0.0</v>
      </c>
      <c r="H1329" s="280">
        <v>1.0</v>
      </c>
      <c r="I1329" s="280">
        <v>0.0</v>
      </c>
      <c r="J1329" s="280">
        <v>0.0</v>
      </c>
      <c r="K1329" s="280">
        <v>0.0</v>
      </c>
      <c r="L1329" s="280">
        <v>92.0</v>
      </c>
      <c r="M1329" s="205"/>
    </row>
    <row r="1330" ht="15.75" customHeight="1">
      <c r="A1330" s="205" t="s">
        <v>713</v>
      </c>
      <c r="B1330" s="205" t="s">
        <v>5384</v>
      </c>
      <c r="C1330" s="205" t="s">
        <v>5801</v>
      </c>
      <c r="D1330" s="205" t="s">
        <v>151</v>
      </c>
      <c r="E1330" s="280">
        <v>36.0</v>
      </c>
      <c r="F1330" s="280">
        <v>0.0</v>
      </c>
      <c r="G1330" s="280">
        <v>0.0</v>
      </c>
      <c r="H1330" s="280">
        <v>0.0</v>
      </c>
      <c r="I1330" s="280">
        <v>0.0</v>
      </c>
      <c r="J1330" s="280">
        <v>8.0</v>
      </c>
      <c r="K1330" s="280">
        <v>0.0</v>
      </c>
      <c r="L1330" s="280">
        <v>3220.0</v>
      </c>
      <c r="M1330" s="205"/>
    </row>
    <row r="1331" ht="15.75" customHeight="1">
      <c r="A1331" s="205" t="s">
        <v>713</v>
      </c>
      <c r="B1331" s="205" t="s">
        <v>5385</v>
      </c>
      <c r="C1331" s="205" t="s">
        <v>5801</v>
      </c>
      <c r="D1331" s="205" t="s">
        <v>151</v>
      </c>
      <c r="E1331" s="280">
        <v>9.0</v>
      </c>
      <c r="F1331" s="280">
        <v>0.0</v>
      </c>
      <c r="G1331" s="280">
        <v>0.0</v>
      </c>
      <c r="H1331" s="280">
        <v>0.0</v>
      </c>
      <c r="I1331" s="280">
        <v>1.0</v>
      </c>
      <c r="J1331" s="280">
        <v>2.0</v>
      </c>
      <c r="K1331" s="280">
        <v>0.0</v>
      </c>
      <c r="L1331" s="280">
        <v>791.0</v>
      </c>
      <c r="M1331" s="205"/>
    </row>
    <row r="1332" ht="15.75" customHeight="1">
      <c r="A1332" s="205" t="s">
        <v>713</v>
      </c>
      <c r="B1332" s="205" t="s">
        <v>5386</v>
      </c>
      <c r="C1332" s="205" t="s">
        <v>6083</v>
      </c>
      <c r="D1332" s="205" t="s">
        <v>6084</v>
      </c>
      <c r="E1332" s="280">
        <v>17.0</v>
      </c>
      <c r="F1332" s="280">
        <v>0.0</v>
      </c>
      <c r="G1332" s="280">
        <v>0.0</v>
      </c>
      <c r="H1332" s="280">
        <v>8.0</v>
      </c>
      <c r="I1332" s="280">
        <v>4.0</v>
      </c>
      <c r="J1332" s="280">
        <v>3.0</v>
      </c>
      <c r="K1332" s="280">
        <v>0.0</v>
      </c>
      <c r="L1332" s="280">
        <v>821.0</v>
      </c>
      <c r="M1332" s="205"/>
    </row>
    <row r="1333" ht="15.75" customHeight="1">
      <c r="A1333" s="205" t="s">
        <v>713</v>
      </c>
      <c r="B1333" s="205" t="s">
        <v>5387</v>
      </c>
      <c r="C1333" s="205" t="s">
        <v>5881</v>
      </c>
      <c r="D1333" s="205" t="s">
        <v>6085</v>
      </c>
      <c r="E1333" s="280">
        <v>10.0</v>
      </c>
      <c r="F1333" s="280">
        <v>0.0</v>
      </c>
      <c r="G1333" s="280">
        <v>0.0</v>
      </c>
      <c r="H1333" s="280">
        <v>3.0</v>
      </c>
      <c r="I1333" s="280">
        <v>4.0</v>
      </c>
      <c r="J1333" s="280">
        <v>0.0</v>
      </c>
      <c r="K1333" s="280">
        <v>0.0</v>
      </c>
      <c r="L1333" s="280">
        <v>576.0</v>
      </c>
      <c r="M1333" s="205"/>
    </row>
    <row r="1334" ht="15.75" customHeight="1">
      <c r="A1334" s="205" t="s">
        <v>713</v>
      </c>
      <c r="B1334" s="205" t="s">
        <v>5388</v>
      </c>
      <c r="C1334" s="205" t="s">
        <v>6083</v>
      </c>
      <c r="D1334" s="205" t="s">
        <v>6086</v>
      </c>
      <c r="E1334" s="280">
        <v>16.0</v>
      </c>
      <c r="F1334" s="280">
        <v>2.0</v>
      </c>
      <c r="G1334" s="280">
        <v>0.0</v>
      </c>
      <c r="H1334" s="280">
        <v>1.0</v>
      </c>
      <c r="I1334" s="280">
        <v>2.0</v>
      </c>
      <c r="J1334" s="280">
        <v>5.0</v>
      </c>
      <c r="K1334" s="280">
        <v>1.0</v>
      </c>
      <c r="L1334" s="280">
        <v>1318.0</v>
      </c>
      <c r="M1334" s="205"/>
    </row>
    <row r="1335" ht="15.75" customHeight="1">
      <c r="A1335" s="205" t="s">
        <v>713</v>
      </c>
      <c r="B1335" s="205" t="s">
        <v>5391</v>
      </c>
      <c r="C1335" s="205" t="s">
        <v>5881</v>
      </c>
      <c r="D1335" s="205" t="s">
        <v>6087</v>
      </c>
      <c r="E1335" s="280">
        <v>14.0</v>
      </c>
      <c r="F1335" s="280">
        <v>0.0</v>
      </c>
      <c r="G1335" s="280">
        <v>0.0</v>
      </c>
      <c r="H1335" s="280">
        <v>1.0</v>
      </c>
      <c r="I1335" s="280">
        <v>2.0</v>
      </c>
      <c r="J1335" s="280">
        <v>1.0</v>
      </c>
      <c r="K1335" s="280">
        <v>1.0</v>
      </c>
      <c r="L1335" s="280">
        <v>1191.0</v>
      </c>
      <c r="M1335" s="205"/>
    </row>
    <row r="1336" ht="15.75" customHeight="1">
      <c r="A1336" s="205" t="s">
        <v>713</v>
      </c>
      <c r="B1336" s="205" t="s">
        <v>5392</v>
      </c>
      <c r="C1336" s="205" t="s">
        <v>5881</v>
      </c>
      <c r="D1336" s="205" t="s">
        <v>6087</v>
      </c>
      <c r="E1336" s="280">
        <v>16.0</v>
      </c>
      <c r="F1336" s="280">
        <v>0.0</v>
      </c>
      <c r="G1336" s="280">
        <v>0.0</v>
      </c>
      <c r="H1336" s="280">
        <v>2.0</v>
      </c>
      <c r="I1336" s="280">
        <v>0.0</v>
      </c>
      <c r="J1336" s="280">
        <v>5.0</v>
      </c>
      <c r="K1336" s="280">
        <v>0.0</v>
      </c>
      <c r="L1336" s="280">
        <v>1310.0</v>
      </c>
      <c r="M1336" s="205"/>
    </row>
    <row r="1337" ht="15.75" customHeight="1">
      <c r="A1337" s="205" t="s">
        <v>713</v>
      </c>
      <c r="B1337" s="205" t="s">
        <v>5389</v>
      </c>
      <c r="C1337" s="205" t="s">
        <v>5906</v>
      </c>
      <c r="D1337" s="205" t="s">
        <v>6088</v>
      </c>
      <c r="E1337" s="280">
        <v>6.0</v>
      </c>
      <c r="F1337" s="280">
        <v>0.0</v>
      </c>
      <c r="G1337" s="280">
        <v>0.0</v>
      </c>
      <c r="H1337" s="280">
        <v>0.0</v>
      </c>
      <c r="I1337" s="280">
        <v>0.0</v>
      </c>
      <c r="J1337" s="280">
        <v>3.0</v>
      </c>
      <c r="K1337" s="280">
        <v>0.0</v>
      </c>
      <c r="L1337" s="280">
        <v>540.0</v>
      </c>
      <c r="M1337" s="205"/>
    </row>
    <row r="1338" ht="15.75" customHeight="1">
      <c r="A1338" s="205" t="s">
        <v>591</v>
      </c>
      <c r="B1338" s="205" t="s">
        <v>5383</v>
      </c>
      <c r="C1338" s="205" t="s">
        <v>5801</v>
      </c>
      <c r="D1338" s="205" t="s">
        <v>162</v>
      </c>
      <c r="E1338" s="280">
        <v>6.0</v>
      </c>
      <c r="F1338" s="280">
        <v>0.0</v>
      </c>
      <c r="G1338" s="280">
        <v>0.0</v>
      </c>
      <c r="H1338" s="280">
        <v>1.0</v>
      </c>
      <c r="I1338" s="280">
        <v>0.0</v>
      </c>
      <c r="J1338" s="280">
        <v>1.0</v>
      </c>
      <c r="K1338" s="280">
        <v>0.0</v>
      </c>
      <c r="L1338" s="280">
        <v>462.0</v>
      </c>
      <c r="M1338" s="205"/>
    </row>
    <row r="1339" ht="15.75" customHeight="1">
      <c r="A1339" s="205" t="s">
        <v>591</v>
      </c>
      <c r="B1339" s="205" t="s">
        <v>5384</v>
      </c>
      <c r="C1339" s="205" t="s">
        <v>5801</v>
      </c>
      <c r="D1339" s="205" t="s">
        <v>162</v>
      </c>
      <c r="E1339" s="280">
        <v>31.0</v>
      </c>
      <c r="F1339" s="280">
        <v>1.0</v>
      </c>
      <c r="G1339" s="280">
        <v>2.0</v>
      </c>
      <c r="H1339" s="280">
        <v>2.0</v>
      </c>
      <c r="I1339" s="280">
        <v>11.0</v>
      </c>
      <c r="J1339" s="280">
        <v>7.0</v>
      </c>
      <c r="K1339" s="280">
        <v>0.0</v>
      </c>
      <c r="L1339" s="280">
        <v>2418.0</v>
      </c>
      <c r="M1339" s="205"/>
    </row>
    <row r="1340" ht="15.75" customHeight="1">
      <c r="A1340" s="205" t="s">
        <v>591</v>
      </c>
      <c r="B1340" s="205" t="s">
        <v>5385</v>
      </c>
      <c r="C1340" s="205" t="s">
        <v>5924</v>
      </c>
      <c r="D1340" s="205" t="s">
        <v>162</v>
      </c>
      <c r="E1340" s="280">
        <v>31.0</v>
      </c>
      <c r="F1340" s="280">
        <v>6.0</v>
      </c>
      <c r="G1340" s="280">
        <v>2.0</v>
      </c>
      <c r="H1340" s="280">
        <v>0.0</v>
      </c>
      <c r="I1340" s="280">
        <v>9.0</v>
      </c>
      <c r="J1340" s="280">
        <v>6.0</v>
      </c>
      <c r="K1340" s="280">
        <v>0.0</v>
      </c>
      <c r="L1340" s="280">
        <v>2559.0</v>
      </c>
      <c r="M1340" s="205"/>
    </row>
    <row r="1341" ht="15.75" customHeight="1">
      <c r="A1341" s="205" t="s">
        <v>591</v>
      </c>
      <c r="B1341" s="205" t="s">
        <v>5386</v>
      </c>
      <c r="C1341" s="205" t="s">
        <v>5881</v>
      </c>
      <c r="D1341" s="205" t="s">
        <v>6089</v>
      </c>
      <c r="E1341" s="280">
        <v>28.0</v>
      </c>
      <c r="F1341" s="280">
        <v>2.0</v>
      </c>
      <c r="G1341" s="280">
        <v>0.0</v>
      </c>
      <c r="H1341" s="280">
        <v>2.0</v>
      </c>
      <c r="I1341" s="280">
        <v>6.0</v>
      </c>
      <c r="J1341" s="280">
        <v>5.0</v>
      </c>
      <c r="K1341" s="280">
        <v>0.0</v>
      </c>
      <c r="L1341" s="280">
        <v>2202.0</v>
      </c>
      <c r="M1341" s="205"/>
    </row>
    <row r="1342" ht="15.75" customHeight="1">
      <c r="A1342" s="205" t="s">
        <v>591</v>
      </c>
      <c r="B1342" s="205" t="s">
        <v>5387</v>
      </c>
      <c r="C1342" s="205" t="s">
        <v>5881</v>
      </c>
      <c r="D1342" s="205" t="s">
        <v>6089</v>
      </c>
      <c r="E1342" s="280">
        <v>26.0</v>
      </c>
      <c r="F1342" s="280">
        <v>0.0</v>
      </c>
      <c r="G1342" s="280">
        <v>0.0</v>
      </c>
      <c r="H1342" s="280">
        <v>1.0</v>
      </c>
      <c r="I1342" s="280">
        <v>5.0</v>
      </c>
      <c r="J1342" s="280">
        <v>9.0</v>
      </c>
      <c r="K1342" s="280">
        <v>0.0</v>
      </c>
      <c r="L1342" s="280">
        <v>2123.0</v>
      </c>
      <c r="M1342" s="205"/>
    </row>
    <row r="1343" ht="15.75" customHeight="1">
      <c r="A1343" s="205" t="s">
        <v>591</v>
      </c>
      <c r="B1343" s="205" t="s">
        <v>5388</v>
      </c>
      <c r="C1343" s="205" t="s">
        <v>5881</v>
      </c>
      <c r="D1343" s="205" t="s">
        <v>6089</v>
      </c>
      <c r="E1343" s="280">
        <v>28.0</v>
      </c>
      <c r="F1343" s="280">
        <v>0.0</v>
      </c>
      <c r="G1343" s="280">
        <v>1.0</v>
      </c>
      <c r="H1343" s="280">
        <v>1.0</v>
      </c>
      <c r="I1343" s="280">
        <v>8.0</v>
      </c>
      <c r="J1343" s="280">
        <v>9.0</v>
      </c>
      <c r="K1343" s="280">
        <v>0.0</v>
      </c>
      <c r="L1343" s="280">
        <v>2316.0</v>
      </c>
      <c r="M1343" s="205"/>
    </row>
    <row r="1344" ht="15.75" customHeight="1">
      <c r="A1344" s="205" t="s">
        <v>591</v>
      </c>
      <c r="B1344" s="205" t="s">
        <v>5391</v>
      </c>
      <c r="C1344" s="205" t="s">
        <v>5881</v>
      </c>
      <c r="D1344" s="205" t="s">
        <v>6089</v>
      </c>
      <c r="E1344" s="280">
        <v>17.0</v>
      </c>
      <c r="F1344" s="280">
        <v>0.0</v>
      </c>
      <c r="G1344" s="280">
        <v>0.0</v>
      </c>
      <c r="H1344" s="280">
        <v>1.0</v>
      </c>
      <c r="I1344" s="280">
        <v>3.0</v>
      </c>
      <c r="J1344" s="280">
        <v>5.0</v>
      </c>
      <c r="K1344" s="280">
        <v>0.0</v>
      </c>
      <c r="L1344" s="280">
        <v>1404.0</v>
      </c>
      <c r="M1344" s="205"/>
    </row>
    <row r="1345" ht="15.75" customHeight="1">
      <c r="A1345" s="205" t="s">
        <v>591</v>
      </c>
      <c r="B1345" s="205" t="s">
        <v>5392</v>
      </c>
      <c r="C1345" s="205" t="s">
        <v>5881</v>
      </c>
      <c r="D1345" s="205" t="s">
        <v>6089</v>
      </c>
      <c r="E1345" s="280">
        <v>9.0</v>
      </c>
      <c r="F1345" s="280">
        <v>0.0</v>
      </c>
      <c r="G1345" s="280">
        <v>0.0</v>
      </c>
      <c r="H1345" s="280">
        <v>0.0</v>
      </c>
      <c r="I1345" s="280">
        <v>3.0</v>
      </c>
      <c r="J1345" s="280">
        <v>3.0</v>
      </c>
      <c r="K1345" s="280">
        <v>0.0</v>
      </c>
      <c r="L1345" s="280">
        <v>757.0</v>
      </c>
      <c r="M1345" s="205"/>
    </row>
    <row r="1346" ht="15.75" customHeight="1">
      <c r="A1346" s="205" t="s">
        <v>591</v>
      </c>
      <c r="B1346" s="205" t="s">
        <v>5389</v>
      </c>
      <c r="C1346" s="205" t="s">
        <v>5881</v>
      </c>
      <c r="D1346" s="205" t="s">
        <v>6089</v>
      </c>
      <c r="E1346" s="280">
        <v>0.0</v>
      </c>
      <c r="F1346" s="280">
        <v>0.0</v>
      </c>
      <c r="G1346" s="280">
        <v>0.0</v>
      </c>
      <c r="H1346" s="280">
        <v>0.0</v>
      </c>
      <c r="I1346" s="280">
        <v>0.0</v>
      </c>
      <c r="J1346" s="280">
        <v>0.0</v>
      </c>
      <c r="K1346" s="280">
        <v>0.0</v>
      </c>
      <c r="L1346" s="280">
        <v>0.0</v>
      </c>
      <c r="M1346" s="205"/>
    </row>
    <row r="1347" ht="15.75" customHeight="1">
      <c r="A1347" s="205" t="s">
        <v>158</v>
      </c>
      <c r="B1347" s="205" t="s">
        <v>5383</v>
      </c>
      <c r="C1347" s="205" t="s">
        <v>5801</v>
      </c>
      <c r="D1347" s="205" t="s">
        <v>113</v>
      </c>
      <c r="E1347" s="280">
        <v>6.0</v>
      </c>
      <c r="F1347" s="280">
        <v>0.0</v>
      </c>
      <c r="G1347" s="205"/>
      <c r="H1347" s="280">
        <v>0.0</v>
      </c>
      <c r="I1347" s="280">
        <v>0.0</v>
      </c>
      <c r="J1347" s="280">
        <v>0.0</v>
      </c>
      <c r="K1347" s="280">
        <v>0.0</v>
      </c>
      <c r="L1347" s="280">
        <v>540.0</v>
      </c>
      <c r="M1347" s="205"/>
    </row>
    <row r="1348" ht="15.75" customHeight="1">
      <c r="A1348" s="205" t="s">
        <v>158</v>
      </c>
      <c r="B1348" s="205" t="s">
        <v>5384</v>
      </c>
      <c r="C1348" s="205" t="s">
        <v>5801</v>
      </c>
      <c r="D1348" s="205" t="s">
        <v>113</v>
      </c>
      <c r="E1348" s="280">
        <v>30.0</v>
      </c>
      <c r="F1348" s="280">
        <v>0.0</v>
      </c>
      <c r="G1348" s="205"/>
      <c r="H1348" s="280">
        <v>0.0</v>
      </c>
      <c r="I1348" s="280">
        <v>1.0</v>
      </c>
      <c r="J1348" s="280">
        <v>0.0</v>
      </c>
      <c r="K1348" s="280">
        <v>0.0</v>
      </c>
      <c r="L1348" s="280">
        <v>2700.0</v>
      </c>
      <c r="M1348" s="205"/>
    </row>
    <row r="1349" ht="15.75" customHeight="1">
      <c r="A1349" s="205" t="s">
        <v>158</v>
      </c>
      <c r="B1349" s="205" t="s">
        <v>5385</v>
      </c>
      <c r="C1349" s="205" t="s">
        <v>5801</v>
      </c>
      <c r="D1349" s="205" t="s">
        <v>113</v>
      </c>
      <c r="E1349" s="280">
        <v>38.0</v>
      </c>
      <c r="F1349" s="280">
        <v>0.0</v>
      </c>
      <c r="G1349" s="205"/>
      <c r="H1349" s="280">
        <v>1.0</v>
      </c>
      <c r="I1349" s="280">
        <v>0.0</v>
      </c>
      <c r="J1349" s="280">
        <v>1.0</v>
      </c>
      <c r="K1349" s="280">
        <v>0.0</v>
      </c>
      <c r="L1349" s="280">
        <v>3412.0</v>
      </c>
      <c r="M1349" s="205"/>
    </row>
    <row r="1350" ht="15.75" customHeight="1">
      <c r="A1350" s="205" t="s">
        <v>158</v>
      </c>
      <c r="B1350" s="205" t="s">
        <v>5386</v>
      </c>
      <c r="C1350" s="205" t="s">
        <v>5801</v>
      </c>
      <c r="D1350" s="205" t="s">
        <v>5966</v>
      </c>
      <c r="E1350" s="280">
        <v>31.0</v>
      </c>
      <c r="F1350" s="280">
        <v>0.0</v>
      </c>
      <c r="G1350" s="205"/>
      <c r="H1350" s="280">
        <v>0.0</v>
      </c>
      <c r="I1350" s="280">
        <v>1.0</v>
      </c>
      <c r="J1350" s="280">
        <v>2.0</v>
      </c>
      <c r="K1350" s="280">
        <v>0.0</v>
      </c>
      <c r="L1350" s="280">
        <v>2762.0</v>
      </c>
      <c r="M1350" s="205"/>
    </row>
    <row r="1351" ht="15.75" customHeight="1">
      <c r="A1351" s="205" t="s">
        <v>158</v>
      </c>
      <c r="B1351" s="205" t="s">
        <v>5387</v>
      </c>
      <c r="C1351" s="205" t="s">
        <v>5861</v>
      </c>
      <c r="D1351" s="205" t="s">
        <v>5966</v>
      </c>
      <c r="E1351" s="280">
        <v>29.0</v>
      </c>
      <c r="F1351" s="280">
        <v>0.0</v>
      </c>
      <c r="G1351" s="280">
        <v>0.0</v>
      </c>
      <c r="H1351" s="280">
        <v>0.0</v>
      </c>
      <c r="I1351" s="280">
        <v>0.0</v>
      </c>
      <c r="J1351" s="280">
        <v>1.0</v>
      </c>
      <c r="K1351" s="280">
        <v>0.0</v>
      </c>
      <c r="L1351" s="280">
        <v>2610.0</v>
      </c>
      <c r="M1351" s="205"/>
    </row>
    <row r="1352" ht="15.75" customHeight="1">
      <c r="A1352" s="205" t="s">
        <v>158</v>
      </c>
      <c r="B1352" s="205" t="s">
        <v>5388</v>
      </c>
      <c r="C1352" s="205" t="s">
        <v>5832</v>
      </c>
      <c r="D1352" s="205" t="s">
        <v>6090</v>
      </c>
      <c r="E1352" s="280">
        <v>18.0</v>
      </c>
      <c r="F1352" s="280">
        <v>1.0</v>
      </c>
      <c r="G1352" s="280">
        <v>0.0</v>
      </c>
      <c r="H1352" s="280">
        <v>0.0</v>
      </c>
      <c r="I1352" s="280">
        <v>0.0</v>
      </c>
      <c r="J1352" s="280">
        <v>0.0</v>
      </c>
      <c r="K1352" s="280">
        <v>0.0</v>
      </c>
      <c r="L1352" s="280">
        <v>1620.0</v>
      </c>
      <c r="M1352" s="205"/>
    </row>
    <row r="1353" ht="15.75" customHeight="1">
      <c r="A1353" s="205" t="s">
        <v>158</v>
      </c>
      <c r="B1353" s="205" t="s">
        <v>5391</v>
      </c>
      <c r="C1353" s="205" t="s">
        <v>5801</v>
      </c>
      <c r="D1353" s="205" t="s">
        <v>259</v>
      </c>
      <c r="E1353" s="280">
        <v>16.0</v>
      </c>
      <c r="F1353" s="280">
        <v>0.0</v>
      </c>
      <c r="G1353" s="205"/>
      <c r="H1353" s="280">
        <v>0.0</v>
      </c>
      <c r="I1353" s="280">
        <v>0.0</v>
      </c>
      <c r="J1353" s="280">
        <v>0.0</v>
      </c>
      <c r="K1353" s="280">
        <v>0.0</v>
      </c>
      <c r="L1353" s="280">
        <v>1440.0</v>
      </c>
      <c r="M1353" s="205"/>
    </row>
    <row r="1354" ht="15.75" customHeight="1">
      <c r="A1354" s="205" t="s">
        <v>158</v>
      </c>
      <c r="B1354" s="205" t="s">
        <v>5392</v>
      </c>
      <c r="C1354" s="205" t="s">
        <v>5816</v>
      </c>
      <c r="D1354" s="205" t="s">
        <v>5823</v>
      </c>
      <c r="E1354" s="280">
        <v>23.0</v>
      </c>
      <c r="F1354" s="280">
        <v>0.0</v>
      </c>
      <c r="G1354" s="205"/>
      <c r="H1354" s="280">
        <v>0.0</v>
      </c>
      <c r="I1354" s="280">
        <v>0.0</v>
      </c>
      <c r="J1354" s="280">
        <v>1.0</v>
      </c>
      <c r="K1354" s="280">
        <v>0.0</v>
      </c>
      <c r="L1354" s="280">
        <v>2070.0</v>
      </c>
      <c r="M1354" s="205"/>
    </row>
    <row r="1355" ht="15.75" customHeight="1">
      <c r="A1355" s="205" t="s">
        <v>158</v>
      </c>
      <c r="B1355" s="205" t="s">
        <v>5389</v>
      </c>
      <c r="C1355" s="205" t="s">
        <v>5816</v>
      </c>
      <c r="D1355" s="205" t="s">
        <v>6091</v>
      </c>
      <c r="E1355" s="280">
        <v>40.0</v>
      </c>
      <c r="F1355" s="280">
        <v>0.0</v>
      </c>
      <c r="G1355" s="205"/>
      <c r="H1355" s="280">
        <v>0.0</v>
      </c>
      <c r="I1355" s="280">
        <v>0.0</v>
      </c>
      <c r="J1355" s="280">
        <v>1.0</v>
      </c>
      <c r="K1355" s="280">
        <v>1.0</v>
      </c>
      <c r="L1355" s="280">
        <v>3565.0</v>
      </c>
      <c r="M1355" s="205"/>
    </row>
    <row r="1356" ht="15.75" customHeight="1">
      <c r="A1356" s="205" t="s">
        <v>158</v>
      </c>
      <c r="B1356" s="205" t="s">
        <v>5390</v>
      </c>
      <c r="C1356" s="205" t="s">
        <v>5816</v>
      </c>
      <c r="D1356" s="205" t="s">
        <v>6092</v>
      </c>
      <c r="E1356" s="280">
        <v>21.0</v>
      </c>
      <c r="F1356" s="280">
        <v>0.0</v>
      </c>
      <c r="G1356" s="205"/>
      <c r="H1356" s="280">
        <v>0.0</v>
      </c>
      <c r="I1356" s="280">
        <v>0.0</v>
      </c>
      <c r="J1356" s="280">
        <v>1.0</v>
      </c>
      <c r="K1356" s="280">
        <v>1.0</v>
      </c>
      <c r="L1356" s="280">
        <v>1813.0</v>
      </c>
      <c r="M1356" s="205"/>
    </row>
    <row r="1357" ht="15.75" customHeight="1">
      <c r="A1357" s="205" t="s">
        <v>765</v>
      </c>
      <c r="B1357" s="205" t="s">
        <v>5383</v>
      </c>
      <c r="C1357" s="205" t="s">
        <v>5801</v>
      </c>
      <c r="D1357" s="205" t="s">
        <v>121</v>
      </c>
      <c r="E1357" s="280">
        <v>5.0</v>
      </c>
      <c r="F1357" s="280">
        <v>0.0</v>
      </c>
      <c r="G1357" s="280">
        <v>1.0</v>
      </c>
      <c r="H1357" s="280">
        <v>1.0</v>
      </c>
      <c r="I1357" s="280">
        <v>1.0</v>
      </c>
      <c r="J1357" s="280">
        <v>0.0</v>
      </c>
      <c r="K1357" s="280">
        <v>0.0</v>
      </c>
      <c r="L1357" s="280">
        <v>396.0</v>
      </c>
      <c r="M1357" s="205"/>
    </row>
    <row r="1358" ht="15.75" customHeight="1">
      <c r="A1358" s="205" t="s">
        <v>765</v>
      </c>
      <c r="B1358" s="205" t="s">
        <v>5384</v>
      </c>
      <c r="C1358" s="205" t="s">
        <v>5801</v>
      </c>
      <c r="D1358" s="205" t="s">
        <v>121</v>
      </c>
      <c r="E1358" s="280">
        <v>26.0</v>
      </c>
      <c r="F1358" s="280">
        <v>2.0</v>
      </c>
      <c r="G1358" s="280">
        <v>1.0</v>
      </c>
      <c r="H1358" s="280">
        <v>3.0</v>
      </c>
      <c r="I1358" s="280">
        <v>4.0</v>
      </c>
      <c r="J1358" s="280">
        <v>14.0</v>
      </c>
      <c r="K1358" s="280">
        <v>0.0</v>
      </c>
      <c r="L1358" s="280">
        <v>2067.0</v>
      </c>
      <c r="M1358" s="205"/>
    </row>
    <row r="1359" ht="15.75" customHeight="1">
      <c r="A1359" s="205" t="s">
        <v>765</v>
      </c>
      <c r="B1359" s="205" t="s">
        <v>5385</v>
      </c>
      <c r="C1359" s="205" t="s">
        <v>5801</v>
      </c>
      <c r="D1359" s="205" t="s">
        <v>121</v>
      </c>
      <c r="E1359" s="280">
        <v>9.0</v>
      </c>
      <c r="F1359" s="280">
        <v>0.0</v>
      </c>
      <c r="G1359" s="280">
        <v>0.0</v>
      </c>
      <c r="H1359" s="280">
        <v>4.0</v>
      </c>
      <c r="I1359" s="280">
        <v>1.0</v>
      </c>
      <c r="J1359" s="280">
        <v>1.0</v>
      </c>
      <c r="K1359" s="280">
        <v>0.0</v>
      </c>
      <c r="L1359" s="280">
        <v>505.0</v>
      </c>
      <c r="M1359" s="205"/>
    </row>
    <row r="1360" ht="15.75" customHeight="1">
      <c r="A1360" s="205" t="s">
        <v>765</v>
      </c>
      <c r="B1360" s="205" t="s">
        <v>5386</v>
      </c>
      <c r="C1360" s="205" t="s">
        <v>5800</v>
      </c>
      <c r="D1360" s="205" t="s">
        <v>5851</v>
      </c>
      <c r="E1360" s="280">
        <v>27.0</v>
      </c>
      <c r="F1360" s="280">
        <v>1.0</v>
      </c>
      <c r="G1360" s="280">
        <v>0.0</v>
      </c>
      <c r="H1360" s="280">
        <v>2.0</v>
      </c>
      <c r="I1360" s="280">
        <v>15.0</v>
      </c>
      <c r="J1360" s="280">
        <v>9.0</v>
      </c>
      <c r="K1360" s="280">
        <v>0.0</v>
      </c>
      <c r="L1360" s="280">
        <v>2115.0</v>
      </c>
      <c r="M1360" s="205"/>
    </row>
    <row r="1361" ht="15.75" customHeight="1">
      <c r="A1361" s="205" t="s">
        <v>765</v>
      </c>
      <c r="B1361" s="205" t="s">
        <v>5387</v>
      </c>
      <c r="C1361" s="205" t="s">
        <v>5816</v>
      </c>
      <c r="D1361" s="205" t="s">
        <v>5898</v>
      </c>
      <c r="E1361" s="280">
        <v>25.0</v>
      </c>
      <c r="F1361" s="280">
        <v>0.0</v>
      </c>
      <c r="G1361" s="280">
        <v>1.0</v>
      </c>
      <c r="H1361" s="280">
        <v>2.0</v>
      </c>
      <c r="I1361" s="280">
        <v>6.0</v>
      </c>
      <c r="J1361" s="280">
        <v>3.0</v>
      </c>
      <c r="K1361" s="280">
        <v>0.0</v>
      </c>
      <c r="L1361" s="280">
        <v>2119.0</v>
      </c>
      <c r="M1361" s="205"/>
    </row>
    <row r="1362" ht="15.75" customHeight="1">
      <c r="A1362" s="205" t="s">
        <v>765</v>
      </c>
      <c r="B1362" s="205" t="s">
        <v>5388</v>
      </c>
      <c r="C1362" s="205" t="s">
        <v>5861</v>
      </c>
      <c r="D1362" s="205" t="s">
        <v>121</v>
      </c>
      <c r="E1362" s="280">
        <v>13.0</v>
      </c>
      <c r="F1362" s="280">
        <v>0.0</v>
      </c>
      <c r="G1362" s="280">
        <v>0.0</v>
      </c>
      <c r="H1362" s="280">
        <v>2.0</v>
      </c>
      <c r="I1362" s="280">
        <v>2.0</v>
      </c>
      <c r="J1362" s="280">
        <v>4.0</v>
      </c>
      <c r="K1362" s="280">
        <v>0.0</v>
      </c>
      <c r="L1362" s="280">
        <v>1090.0</v>
      </c>
      <c r="M1362" s="205"/>
    </row>
    <row r="1363" ht="15.75" customHeight="1">
      <c r="A1363" s="205" t="s">
        <v>765</v>
      </c>
      <c r="B1363" s="205" t="s">
        <v>5391</v>
      </c>
      <c r="C1363" s="205" t="s">
        <v>5816</v>
      </c>
      <c r="D1363" s="205" t="s">
        <v>6093</v>
      </c>
      <c r="E1363" s="280">
        <v>29.0</v>
      </c>
      <c r="F1363" s="280">
        <v>0.0</v>
      </c>
      <c r="G1363" s="282">
        <v>1.0</v>
      </c>
      <c r="H1363" s="280">
        <v>3.0</v>
      </c>
      <c r="I1363" s="280">
        <v>4.0</v>
      </c>
      <c r="J1363" s="280">
        <v>7.0</v>
      </c>
      <c r="K1363" s="280">
        <v>0.0</v>
      </c>
      <c r="L1363" s="280">
        <v>2342.0</v>
      </c>
      <c r="M1363" s="205"/>
    </row>
    <row r="1364" ht="15.75" customHeight="1">
      <c r="A1364" s="205" t="s">
        <v>504</v>
      </c>
      <c r="B1364" s="205" t="s">
        <v>5383</v>
      </c>
      <c r="C1364" s="205" t="s">
        <v>5801</v>
      </c>
      <c r="D1364" s="205" t="s">
        <v>90</v>
      </c>
      <c r="E1364" s="280">
        <v>4.0</v>
      </c>
      <c r="F1364" s="280">
        <v>0.0</v>
      </c>
      <c r="G1364" s="282">
        <v>0.0</v>
      </c>
      <c r="H1364" s="280">
        <v>2.0</v>
      </c>
      <c r="I1364" s="280">
        <v>2.0</v>
      </c>
      <c r="J1364" s="280">
        <v>1.0</v>
      </c>
      <c r="K1364" s="280">
        <v>0.0</v>
      </c>
      <c r="L1364" s="280">
        <v>194.0</v>
      </c>
      <c r="M1364" s="205"/>
    </row>
    <row r="1365" ht="15.75" customHeight="1">
      <c r="A1365" s="205" t="s">
        <v>504</v>
      </c>
      <c r="B1365" s="205" t="s">
        <v>5384</v>
      </c>
      <c r="C1365" s="205" t="s">
        <v>5801</v>
      </c>
      <c r="D1365" s="205" t="s">
        <v>90</v>
      </c>
      <c r="E1365" s="280">
        <v>37.0</v>
      </c>
      <c r="F1365" s="280">
        <v>5.0</v>
      </c>
      <c r="G1365" s="282">
        <v>3.0</v>
      </c>
      <c r="H1365" s="280">
        <v>23.0</v>
      </c>
      <c r="I1365" s="280">
        <v>10.0</v>
      </c>
      <c r="J1365" s="280">
        <v>0.0</v>
      </c>
      <c r="K1365" s="280">
        <v>0.0</v>
      </c>
      <c r="L1365" s="280">
        <v>1571.0</v>
      </c>
      <c r="M1365" s="205"/>
    </row>
    <row r="1366" ht="15.75" customHeight="1">
      <c r="A1366" s="205" t="s">
        <v>504</v>
      </c>
      <c r="B1366" s="205" t="s">
        <v>5385</v>
      </c>
      <c r="C1366" s="205" t="s">
        <v>5800</v>
      </c>
      <c r="D1366" s="205" t="s">
        <v>90</v>
      </c>
      <c r="E1366" s="280">
        <v>26.0</v>
      </c>
      <c r="F1366" s="280">
        <v>2.0</v>
      </c>
      <c r="G1366" s="282">
        <v>2.0</v>
      </c>
      <c r="H1366" s="280">
        <v>16.0</v>
      </c>
      <c r="I1366" s="280">
        <v>9.0</v>
      </c>
      <c r="J1366" s="280">
        <v>1.0</v>
      </c>
      <c r="K1366" s="280">
        <v>0.0</v>
      </c>
      <c r="L1366" s="280">
        <v>947.0</v>
      </c>
      <c r="M1366" s="205"/>
    </row>
    <row r="1367" ht="15.75" customHeight="1">
      <c r="A1367" s="205" t="s">
        <v>504</v>
      </c>
      <c r="B1367" s="205" t="s">
        <v>5386</v>
      </c>
      <c r="C1367" s="205" t="s">
        <v>5801</v>
      </c>
      <c r="D1367" s="205" t="s">
        <v>1142</v>
      </c>
      <c r="E1367" s="280">
        <v>36.0</v>
      </c>
      <c r="F1367" s="280">
        <v>10.0</v>
      </c>
      <c r="G1367" s="280">
        <v>6.0</v>
      </c>
      <c r="H1367" s="280">
        <v>4.0</v>
      </c>
      <c r="I1367" s="280">
        <v>15.0</v>
      </c>
      <c r="J1367" s="280">
        <v>7.0</v>
      </c>
      <c r="K1367" s="280">
        <v>0.0</v>
      </c>
      <c r="L1367" s="280">
        <v>2754.0</v>
      </c>
      <c r="M1367" s="205"/>
    </row>
    <row r="1368" ht="15.75" customHeight="1">
      <c r="A1368" s="205" t="s">
        <v>504</v>
      </c>
      <c r="B1368" s="205" t="s">
        <v>5387</v>
      </c>
      <c r="C1368" s="205" t="s">
        <v>5801</v>
      </c>
      <c r="D1368" s="205" t="s">
        <v>1142</v>
      </c>
      <c r="E1368" s="280">
        <v>27.0</v>
      </c>
      <c r="F1368" s="280">
        <v>6.0</v>
      </c>
      <c r="G1368" s="280">
        <v>3.0</v>
      </c>
      <c r="H1368" s="280">
        <v>14.0</v>
      </c>
      <c r="I1368" s="280">
        <v>9.0</v>
      </c>
      <c r="J1368" s="280">
        <v>1.0</v>
      </c>
      <c r="K1368" s="280">
        <v>0.0</v>
      </c>
      <c r="L1368" s="280">
        <v>1225.0</v>
      </c>
      <c r="M1368" s="205"/>
    </row>
    <row r="1369" ht="15.75" customHeight="1">
      <c r="A1369" s="205" t="s">
        <v>504</v>
      </c>
      <c r="B1369" s="205" t="s">
        <v>5388</v>
      </c>
      <c r="C1369" s="205" t="s">
        <v>5801</v>
      </c>
      <c r="D1369" s="205" t="s">
        <v>1142</v>
      </c>
      <c r="E1369" s="280">
        <v>11.0</v>
      </c>
      <c r="F1369" s="280">
        <v>2.0</v>
      </c>
      <c r="G1369" s="282">
        <v>0.0</v>
      </c>
      <c r="H1369" s="280">
        <v>9.0</v>
      </c>
      <c r="I1369" s="280">
        <v>2.0</v>
      </c>
      <c r="J1369" s="280">
        <v>0.0</v>
      </c>
      <c r="K1369" s="280">
        <v>0.0</v>
      </c>
      <c r="L1369" s="280">
        <v>257.0</v>
      </c>
      <c r="M1369" s="205"/>
    </row>
    <row r="1370" ht="15.75" customHeight="1">
      <c r="A1370" s="205" t="s">
        <v>504</v>
      </c>
      <c r="B1370" s="205" t="s">
        <v>5391</v>
      </c>
      <c r="C1370" s="205" t="s">
        <v>5801</v>
      </c>
      <c r="D1370" s="205" t="s">
        <v>5954</v>
      </c>
      <c r="E1370" s="280">
        <v>1.0</v>
      </c>
      <c r="F1370" s="280">
        <v>0.0</v>
      </c>
      <c r="G1370" s="282">
        <v>0.0</v>
      </c>
      <c r="H1370" s="280">
        <v>1.0</v>
      </c>
      <c r="I1370" s="280">
        <v>0.0</v>
      </c>
      <c r="J1370" s="280">
        <v>0.0</v>
      </c>
      <c r="K1370" s="280">
        <v>0.0</v>
      </c>
      <c r="L1370" s="280">
        <v>1.0</v>
      </c>
      <c r="M1370" s="205"/>
    </row>
    <row r="1371" ht="15.75" customHeight="1">
      <c r="A1371" s="205" t="s">
        <v>350</v>
      </c>
      <c r="B1371" s="205" t="s">
        <v>5383</v>
      </c>
      <c r="C1371" s="205" t="s">
        <v>5801</v>
      </c>
      <c r="D1371" s="205" t="s">
        <v>162</v>
      </c>
      <c r="E1371" s="280">
        <v>1.0</v>
      </c>
      <c r="F1371" s="280">
        <v>0.0</v>
      </c>
      <c r="G1371" s="210"/>
      <c r="H1371" s="280">
        <v>0.0</v>
      </c>
      <c r="I1371" s="280">
        <v>0.0</v>
      </c>
      <c r="J1371" s="280">
        <v>0.0</v>
      </c>
      <c r="K1371" s="280">
        <v>0.0</v>
      </c>
      <c r="L1371" s="280">
        <v>90.0</v>
      </c>
      <c r="M1371" s="205"/>
    </row>
    <row r="1372" ht="15.75" customHeight="1">
      <c r="A1372" s="205" t="s">
        <v>350</v>
      </c>
      <c r="B1372" s="205" t="s">
        <v>5384</v>
      </c>
      <c r="C1372" s="205" t="s">
        <v>5801</v>
      </c>
      <c r="D1372" s="205" t="s">
        <v>162</v>
      </c>
      <c r="E1372" s="280">
        <v>6.0</v>
      </c>
      <c r="F1372" s="280">
        <v>0.0</v>
      </c>
      <c r="G1372" s="210"/>
      <c r="H1372" s="280">
        <v>0.0</v>
      </c>
      <c r="I1372" s="280">
        <v>1.0</v>
      </c>
      <c r="J1372" s="280">
        <v>0.0</v>
      </c>
      <c r="K1372" s="280">
        <v>0.0</v>
      </c>
      <c r="L1372" s="280">
        <v>536.0</v>
      </c>
      <c r="M1372" s="205"/>
    </row>
    <row r="1373" ht="15.75" customHeight="1">
      <c r="A1373" s="205" t="s">
        <v>350</v>
      </c>
      <c r="B1373" s="205" t="s">
        <v>5385</v>
      </c>
      <c r="C1373" s="205" t="s">
        <v>5861</v>
      </c>
      <c r="D1373" s="205" t="s">
        <v>5824</v>
      </c>
      <c r="E1373" s="280">
        <v>4.0</v>
      </c>
      <c r="F1373" s="280">
        <v>0.0</v>
      </c>
      <c r="G1373" s="280">
        <v>0.0</v>
      </c>
      <c r="H1373" s="280">
        <v>0.0</v>
      </c>
      <c r="I1373" s="280">
        <v>0.0</v>
      </c>
      <c r="J1373" s="280">
        <v>2.0</v>
      </c>
      <c r="K1373" s="280">
        <v>0.0</v>
      </c>
      <c r="L1373" s="280">
        <v>360.0</v>
      </c>
      <c r="M1373" s="205"/>
    </row>
    <row r="1374" ht="15.75" customHeight="1">
      <c r="A1374" s="205" t="s">
        <v>350</v>
      </c>
      <c r="B1374" s="205" t="s">
        <v>5386</v>
      </c>
      <c r="C1374" s="205" t="s">
        <v>5816</v>
      </c>
      <c r="D1374" s="205" t="s">
        <v>5824</v>
      </c>
      <c r="E1374" s="280">
        <v>27.0</v>
      </c>
      <c r="F1374" s="280">
        <v>0.0</v>
      </c>
      <c r="G1374" s="205"/>
      <c r="H1374" s="280">
        <v>0.0</v>
      </c>
      <c r="I1374" s="280">
        <v>0.0</v>
      </c>
      <c r="J1374" s="280">
        <v>0.0</v>
      </c>
      <c r="K1374" s="280">
        <v>0.0</v>
      </c>
      <c r="L1374" s="280">
        <v>2430.0</v>
      </c>
      <c r="M1374" s="205"/>
    </row>
    <row r="1375" ht="15.75" customHeight="1">
      <c r="A1375" s="205" t="s">
        <v>350</v>
      </c>
      <c r="B1375" s="205" t="s">
        <v>5387</v>
      </c>
      <c r="C1375" s="205" t="s">
        <v>5801</v>
      </c>
      <c r="D1375" s="205" t="s">
        <v>5824</v>
      </c>
      <c r="E1375" s="280">
        <v>4.0</v>
      </c>
      <c r="F1375" s="280">
        <v>0.0</v>
      </c>
      <c r="G1375" s="205"/>
      <c r="H1375" s="280">
        <v>0.0</v>
      </c>
      <c r="I1375" s="280">
        <v>0.0</v>
      </c>
      <c r="J1375" s="280">
        <v>0.0</v>
      </c>
      <c r="K1375" s="280">
        <v>0.0</v>
      </c>
      <c r="L1375" s="280">
        <v>360.0</v>
      </c>
      <c r="M1375" s="205"/>
    </row>
    <row r="1376" ht="15.75" customHeight="1">
      <c r="A1376" s="205" t="s">
        <v>350</v>
      </c>
      <c r="B1376" s="205" t="s">
        <v>5392</v>
      </c>
      <c r="C1376" s="205" t="s">
        <v>5801</v>
      </c>
      <c r="D1376" s="205" t="s">
        <v>5826</v>
      </c>
      <c r="E1376" s="280">
        <v>0.0</v>
      </c>
      <c r="F1376" s="280">
        <v>0.0</v>
      </c>
      <c r="G1376" s="205"/>
      <c r="H1376" s="280">
        <v>0.0</v>
      </c>
      <c r="I1376" s="280">
        <v>0.0</v>
      </c>
      <c r="J1376" s="280">
        <v>0.0</v>
      </c>
      <c r="K1376" s="280">
        <v>0.0</v>
      </c>
      <c r="L1376" s="280">
        <v>0.0</v>
      </c>
      <c r="M1376" s="205"/>
    </row>
    <row r="1377" ht="15.75" customHeight="1">
      <c r="A1377" s="205" t="s">
        <v>350</v>
      </c>
      <c r="B1377" s="205" t="s">
        <v>5389</v>
      </c>
      <c r="C1377" s="205" t="s">
        <v>5801</v>
      </c>
      <c r="D1377" s="205" t="s">
        <v>5826</v>
      </c>
      <c r="E1377" s="280">
        <v>0.0</v>
      </c>
      <c r="F1377" s="280">
        <v>0.0</v>
      </c>
      <c r="G1377" s="205"/>
      <c r="H1377" s="280">
        <v>0.0</v>
      </c>
      <c r="I1377" s="280">
        <v>0.0</v>
      </c>
      <c r="J1377" s="280">
        <v>0.0</v>
      </c>
      <c r="K1377" s="280">
        <v>0.0</v>
      </c>
      <c r="L1377" s="280">
        <v>0.0</v>
      </c>
      <c r="M1377" s="205"/>
    </row>
    <row r="1378" ht="15.75" customHeight="1">
      <c r="A1378" s="205" t="s">
        <v>611</v>
      </c>
      <c r="B1378" s="205" t="s">
        <v>5383</v>
      </c>
      <c r="C1378" s="205" t="s">
        <v>5801</v>
      </c>
      <c r="D1378" s="205" t="s">
        <v>143</v>
      </c>
      <c r="E1378" s="280">
        <v>6.0</v>
      </c>
      <c r="F1378" s="280">
        <v>0.0</v>
      </c>
      <c r="G1378" s="280">
        <v>0.0</v>
      </c>
      <c r="H1378" s="280">
        <v>0.0</v>
      </c>
      <c r="I1378" s="280">
        <v>3.0</v>
      </c>
      <c r="J1378" s="280">
        <v>1.0</v>
      </c>
      <c r="K1378" s="280">
        <v>0.0</v>
      </c>
      <c r="L1378" s="280">
        <v>512.0</v>
      </c>
      <c r="M1378" s="205"/>
    </row>
    <row r="1379" ht="15.75" customHeight="1">
      <c r="A1379" s="205" t="s">
        <v>611</v>
      </c>
      <c r="B1379" s="205" t="s">
        <v>5384</v>
      </c>
      <c r="C1379" s="205" t="s">
        <v>5801</v>
      </c>
      <c r="D1379" s="205" t="s">
        <v>143</v>
      </c>
      <c r="E1379" s="280">
        <v>32.0</v>
      </c>
      <c r="F1379" s="280">
        <v>1.0</v>
      </c>
      <c r="G1379" s="280">
        <v>4.0</v>
      </c>
      <c r="H1379" s="280">
        <v>4.0</v>
      </c>
      <c r="I1379" s="280">
        <v>9.0</v>
      </c>
      <c r="J1379" s="280">
        <v>6.0</v>
      </c>
      <c r="K1379" s="280">
        <v>0.0</v>
      </c>
      <c r="L1379" s="280">
        <v>2401.0</v>
      </c>
      <c r="M1379" s="205"/>
    </row>
    <row r="1380" ht="15.75" customHeight="1">
      <c r="A1380" s="205" t="s">
        <v>611</v>
      </c>
      <c r="B1380" s="205" t="s">
        <v>5385</v>
      </c>
      <c r="C1380" s="205" t="s">
        <v>5801</v>
      </c>
      <c r="D1380" s="205" t="s">
        <v>143</v>
      </c>
      <c r="E1380" s="280">
        <v>28.0</v>
      </c>
      <c r="F1380" s="280">
        <v>2.0</v>
      </c>
      <c r="G1380" s="280">
        <v>1.0</v>
      </c>
      <c r="H1380" s="280">
        <v>5.0</v>
      </c>
      <c r="I1380" s="280">
        <v>8.0</v>
      </c>
      <c r="J1380" s="280">
        <v>6.0</v>
      </c>
      <c r="K1380" s="280">
        <v>0.0</v>
      </c>
      <c r="L1380" s="280">
        <v>2073.0</v>
      </c>
      <c r="M1380" s="205"/>
    </row>
    <row r="1381" ht="15.75" customHeight="1">
      <c r="A1381" s="205" t="s">
        <v>611</v>
      </c>
      <c r="B1381" s="205" t="s">
        <v>5386</v>
      </c>
      <c r="C1381" s="205" t="s">
        <v>5800</v>
      </c>
      <c r="D1381" s="205" t="s">
        <v>143</v>
      </c>
      <c r="E1381" s="280">
        <v>33.0</v>
      </c>
      <c r="F1381" s="280">
        <v>1.0</v>
      </c>
      <c r="G1381" s="280">
        <v>1.0</v>
      </c>
      <c r="H1381" s="280">
        <v>7.0</v>
      </c>
      <c r="I1381" s="280">
        <v>10.0</v>
      </c>
      <c r="J1381" s="280">
        <v>2.0</v>
      </c>
      <c r="K1381" s="280">
        <v>1.0</v>
      </c>
      <c r="L1381" s="280">
        <v>2257.0</v>
      </c>
      <c r="M1381" s="205"/>
    </row>
    <row r="1382" ht="15.75" customHeight="1">
      <c r="A1382" s="205" t="s">
        <v>611</v>
      </c>
      <c r="B1382" s="205" t="s">
        <v>5387</v>
      </c>
      <c r="C1382" s="205" t="s">
        <v>5816</v>
      </c>
      <c r="D1382" s="205" t="s">
        <v>5823</v>
      </c>
      <c r="E1382" s="280">
        <v>33.0</v>
      </c>
      <c r="F1382" s="280">
        <v>2.0</v>
      </c>
      <c r="G1382" s="280">
        <v>4.0</v>
      </c>
      <c r="H1382" s="280">
        <v>14.0</v>
      </c>
      <c r="I1382" s="280">
        <v>12.0</v>
      </c>
      <c r="J1382" s="280">
        <v>3.0</v>
      </c>
      <c r="K1382" s="280">
        <v>0.0</v>
      </c>
      <c r="L1382" s="280">
        <v>1622.0</v>
      </c>
      <c r="M1382" s="205"/>
    </row>
    <row r="1383" ht="15.75" customHeight="1">
      <c r="A1383" s="205" t="s">
        <v>611</v>
      </c>
      <c r="B1383" s="205" t="s">
        <v>5388</v>
      </c>
      <c r="C1383" s="205" t="s">
        <v>5816</v>
      </c>
      <c r="D1383" s="205" t="s">
        <v>5823</v>
      </c>
      <c r="E1383" s="280">
        <v>28.0</v>
      </c>
      <c r="F1383" s="280">
        <v>0.0</v>
      </c>
      <c r="G1383" s="280">
        <v>0.0</v>
      </c>
      <c r="H1383" s="280">
        <v>9.0</v>
      </c>
      <c r="I1383" s="280">
        <v>5.0</v>
      </c>
      <c r="J1383" s="280">
        <v>6.0</v>
      </c>
      <c r="K1383" s="280">
        <v>0.0</v>
      </c>
      <c r="L1383" s="280">
        <v>1753.0</v>
      </c>
      <c r="M1383" s="205"/>
    </row>
    <row r="1384" ht="15.75" customHeight="1">
      <c r="A1384" s="205" t="s">
        <v>611</v>
      </c>
      <c r="B1384" s="205" t="s">
        <v>5391</v>
      </c>
      <c r="C1384" s="205" t="s">
        <v>5801</v>
      </c>
      <c r="D1384" s="205" t="s">
        <v>5823</v>
      </c>
      <c r="E1384" s="280">
        <v>0.0</v>
      </c>
      <c r="F1384" s="280">
        <v>0.0</v>
      </c>
      <c r="G1384" s="280">
        <v>0.0</v>
      </c>
      <c r="H1384" s="280">
        <v>0.0</v>
      </c>
      <c r="I1384" s="280">
        <v>0.0</v>
      </c>
      <c r="J1384" s="280">
        <v>0.0</v>
      </c>
      <c r="K1384" s="280">
        <v>0.0</v>
      </c>
      <c r="L1384" s="280">
        <v>0.0</v>
      </c>
      <c r="M1384" s="205"/>
    </row>
    <row r="1385" ht="15.75" customHeight="1">
      <c r="A1385" s="205" t="s">
        <v>715</v>
      </c>
      <c r="B1385" s="205" t="s">
        <v>5383</v>
      </c>
      <c r="C1385" s="205" t="s">
        <v>5801</v>
      </c>
      <c r="D1385" s="205" t="s">
        <v>113</v>
      </c>
      <c r="E1385" s="280">
        <v>5.0</v>
      </c>
      <c r="F1385" s="280">
        <v>0.0</v>
      </c>
      <c r="G1385" s="280">
        <v>0.0</v>
      </c>
      <c r="H1385" s="280">
        <v>0.0</v>
      </c>
      <c r="I1385" s="280">
        <v>0.0</v>
      </c>
      <c r="J1385" s="280">
        <v>1.0</v>
      </c>
      <c r="K1385" s="280">
        <v>0.0</v>
      </c>
      <c r="L1385" s="280">
        <v>450.0</v>
      </c>
      <c r="M1385" s="205"/>
    </row>
    <row r="1386" ht="15.75" customHeight="1">
      <c r="A1386" s="205" t="s">
        <v>715</v>
      </c>
      <c r="B1386" s="205" t="s">
        <v>5384</v>
      </c>
      <c r="C1386" s="205" t="s">
        <v>5801</v>
      </c>
      <c r="D1386" s="205" t="s">
        <v>113</v>
      </c>
      <c r="E1386" s="280">
        <v>29.0</v>
      </c>
      <c r="F1386" s="280">
        <v>0.0</v>
      </c>
      <c r="G1386" s="280">
        <v>0.0</v>
      </c>
      <c r="H1386" s="280">
        <v>3.0</v>
      </c>
      <c r="I1386" s="280">
        <v>1.0</v>
      </c>
      <c r="J1386" s="280">
        <v>9.0</v>
      </c>
      <c r="K1386" s="280">
        <v>0.0</v>
      </c>
      <c r="L1386" s="280">
        <v>2409.0</v>
      </c>
      <c r="M1386" s="205"/>
    </row>
    <row r="1387" ht="15.75" customHeight="1">
      <c r="A1387" s="205" t="s">
        <v>715</v>
      </c>
      <c r="B1387" s="205" t="s">
        <v>5385</v>
      </c>
      <c r="C1387" s="205" t="s">
        <v>5801</v>
      </c>
      <c r="D1387" s="205" t="s">
        <v>113</v>
      </c>
      <c r="E1387" s="280">
        <v>34.0</v>
      </c>
      <c r="F1387" s="280">
        <v>2.0</v>
      </c>
      <c r="G1387" s="282">
        <v>0.0</v>
      </c>
      <c r="H1387" s="280">
        <v>1.0</v>
      </c>
      <c r="I1387" s="280">
        <v>3.0</v>
      </c>
      <c r="J1387" s="280">
        <v>6.0</v>
      </c>
      <c r="K1387" s="280">
        <v>0.0</v>
      </c>
      <c r="L1387" s="280">
        <v>2925.0</v>
      </c>
      <c r="M1387" s="205"/>
    </row>
    <row r="1388" ht="15.75" customHeight="1">
      <c r="A1388" s="205" t="s">
        <v>715</v>
      </c>
      <c r="B1388" s="205" t="s">
        <v>5386</v>
      </c>
      <c r="C1388" s="205" t="s">
        <v>5801</v>
      </c>
      <c r="D1388" s="205" t="s">
        <v>110</v>
      </c>
      <c r="E1388" s="280">
        <v>19.0</v>
      </c>
      <c r="F1388" s="280">
        <v>1.0</v>
      </c>
      <c r="G1388" s="282">
        <v>0.0</v>
      </c>
      <c r="H1388" s="280">
        <v>3.0</v>
      </c>
      <c r="I1388" s="280">
        <v>1.0</v>
      </c>
      <c r="J1388" s="280">
        <v>4.0</v>
      </c>
      <c r="K1388" s="280">
        <v>1.0</v>
      </c>
      <c r="L1388" s="280">
        <v>1407.0</v>
      </c>
      <c r="M1388" s="205"/>
    </row>
    <row r="1389" ht="15.75" customHeight="1">
      <c r="A1389" s="205" t="s">
        <v>715</v>
      </c>
      <c r="B1389" s="205" t="s">
        <v>5387</v>
      </c>
      <c r="C1389" s="205" t="s">
        <v>5801</v>
      </c>
      <c r="D1389" s="205" t="s">
        <v>110</v>
      </c>
      <c r="E1389" s="280">
        <v>22.0</v>
      </c>
      <c r="F1389" s="280">
        <v>1.0</v>
      </c>
      <c r="G1389" s="280">
        <v>1.0</v>
      </c>
      <c r="H1389" s="280">
        <v>1.0</v>
      </c>
      <c r="I1389" s="280">
        <v>0.0</v>
      </c>
      <c r="J1389" s="280">
        <v>7.0</v>
      </c>
      <c r="K1389" s="280">
        <v>0.0</v>
      </c>
      <c r="L1389" s="280">
        <v>1907.0</v>
      </c>
      <c r="M1389" s="205"/>
    </row>
    <row r="1390" ht="15.75" customHeight="1">
      <c r="A1390" s="205" t="s">
        <v>715</v>
      </c>
      <c r="B1390" s="205" t="s">
        <v>5388</v>
      </c>
      <c r="C1390" s="205" t="s">
        <v>5801</v>
      </c>
      <c r="D1390" s="205" t="s">
        <v>110</v>
      </c>
      <c r="E1390" s="280">
        <v>35.0</v>
      </c>
      <c r="F1390" s="280">
        <v>1.0</v>
      </c>
      <c r="G1390" s="282">
        <v>0.0</v>
      </c>
      <c r="H1390" s="280">
        <v>0.0</v>
      </c>
      <c r="I1390" s="280">
        <v>1.0</v>
      </c>
      <c r="J1390" s="280">
        <v>4.0</v>
      </c>
      <c r="K1390" s="280">
        <v>0.0</v>
      </c>
      <c r="L1390" s="280">
        <v>3092.0</v>
      </c>
      <c r="M1390" s="205"/>
    </row>
    <row r="1391" ht="15.75" customHeight="1">
      <c r="A1391" s="205" t="s">
        <v>715</v>
      </c>
      <c r="B1391" s="205" t="s">
        <v>5391</v>
      </c>
      <c r="C1391" s="205" t="s">
        <v>5801</v>
      </c>
      <c r="D1391" s="205" t="s">
        <v>110</v>
      </c>
      <c r="E1391" s="280">
        <v>32.0</v>
      </c>
      <c r="F1391" s="280">
        <v>2.0</v>
      </c>
      <c r="G1391" s="282">
        <v>0.0</v>
      </c>
      <c r="H1391" s="280">
        <v>0.0</v>
      </c>
      <c r="I1391" s="280">
        <v>1.0</v>
      </c>
      <c r="J1391" s="280">
        <v>6.0</v>
      </c>
      <c r="K1391" s="280">
        <v>1.0</v>
      </c>
      <c r="L1391" s="280">
        <v>2849.0</v>
      </c>
      <c r="M1391" s="205"/>
    </row>
    <row r="1392" ht="15.75" customHeight="1">
      <c r="A1392" s="205" t="s">
        <v>715</v>
      </c>
      <c r="B1392" s="205" t="s">
        <v>5392</v>
      </c>
      <c r="C1392" s="205" t="s">
        <v>5801</v>
      </c>
      <c r="D1392" s="205" t="s">
        <v>110</v>
      </c>
      <c r="E1392" s="280">
        <v>28.0</v>
      </c>
      <c r="F1392" s="280">
        <v>2.0</v>
      </c>
      <c r="G1392" s="282">
        <v>0.0</v>
      </c>
      <c r="H1392" s="280">
        <v>1.0</v>
      </c>
      <c r="I1392" s="280">
        <v>3.0</v>
      </c>
      <c r="J1392" s="280">
        <v>7.0</v>
      </c>
      <c r="K1392" s="280">
        <v>0.0</v>
      </c>
      <c r="L1392" s="280">
        <v>2355.0</v>
      </c>
      <c r="M1392" s="205"/>
    </row>
    <row r="1393" ht="15.75" customHeight="1">
      <c r="A1393" s="205" t="s">
        <v>715</v>
      </c>
      <c r="B1393" s="205" t="s">
        <v>5389</v>
      </c>
      <c r="C1393" s="205" t="s">
        <v>5801</v>
      </c>
      <c r="D1393" s="205" t="s">
        <v>110</v>
      </c>
      <c r="E1393" s="280">
        <v>27.0</v>
      </c>
      <c r="F1393" s="280">
        <v>1.0</v>
      </c>
      <c r="G1393" s="282">
        <v>1.0</v>
      </c>
      <c r="H1393" s="280">
        <v>0.0</v>
      </c>
      <c r="I1393" s="280">
        <v>1.0</v>
      </c>
      <c r="J1393" s="280">
        <v>4.0</v>
      </c>
      <c r="K1393" s="280">
        <v>0.0</v>
      </c>
      <c r="L1393" s="280">
        <v>2370.0</v>
      </c>
      <c r="M1393" s="205"/>
    </row>
    <row r="1394" ht="15.75" customHeight="1">
      <c r="A1394" s="205" t="s">
        <v>715</v>
      </c>
      <c r="B1394" s="205" t="s">
        <v>5390</v>
      </c>
      <c r="C1394" s="205" t="s">
        <v>5801</v>
      </c>
      <c r="D1394" s="205" t="s">
        <v>110</v>
      </c>
      <c r="E1394" s="280">
        <v>34.0</v>
      </c>
      <c r="F1394" s="280">
        <v>0.0</v>
      </c>
      <c r="G1394" s="280">
        <v>0.0</v>
      </c>
      <c r="H1394" s="280">
        <v>1.0</v>
      </c>
      <c r="I1394" s="280">
        <v>0.0</v>
      </c>
      <c r="J1394" s="280">
        <v>8.0</v>
      </c>
      <c r="K1394" s="280">
        <v>0.0</v>
      </c>
      <c r="L1394" s="280">
        <v>2943.0</v>
      </c>
      <c r="M1394" s="205"/>
    </row>
    <row r="1395" ht="15.75" customHeight="1">
      <c r="A1395" s="205" t="s">
        <v>352</v>
      </c>
      <c r="B1395" s="205" t="s">
        <v>5383</v>
      </c>
      <c r="C1395" s="205" t="s">
        <v>5801</v>
      </c>
      <c r="D1395" s="205" t="s">
        <v>116</v>
      </c>
      <c r="E1395" s="280">
        <v>0.0</v>
      </c>
      <c r="F1395" s="280">
        <v>0.0</v>
      </c>
      <c r="G1395" s="205"/>
      <c r="H1395" s="280">
        <v>0.0</v>
      </c>
      <c r="I1395" s="280">
        <v>0.0</v>
      </c>
      <c r="J1395" s="280">
        <v>0.0</v>
      </c>
      <c r="K1395" s="280">
        <v>0.0</v>
      </c>
      <c r="L1395" s="280">
        <v>0.0</v>
      </c>
      <c r="M1395" s="205"/>
    </row>
    <row r="1396" ht="15.75" customHeight="1">
      <c r="A1396" s="205" t="s">
        <v>352</v>
      </c>
      <c r="B1396" s="205" t="s">
        <v>5384</v>
      </c>
      <c r="C1396" s="205" t="s">
        <v>5801</v>
      </c>
      <c r="D1396" s="205" t="s">
        <v>116</v>
      </c>
      <c r="E1396" s="280">
        <v>1.0</v>
      </c>
      <c r="F1396" s="280">
        <v>0.0</v>
      </c>
      <c r="G1396" s="205"/>
      <c r="H1396" s="280">
        <v>1.0</v>
      </c>
      <c r="I1396" s="280">
        <v>0.0</v>
      </c>
      <c r="J1396" s="280">
        <v>0.0</v>
      </c>
      <c r="K1396" s="280">
        <v>0.0</v>
      </c>
      <c r="L1396" s="280">
        <v>4.0</v>
      </c>
      <c r="M1396" s="205"/>
    </row>
    <row r="1397" ht="15.75" customHeight="1">
      <c r="A1397" s="205" t="s">
        <v>352</v>
      </c>
      <c r="B1397" s="205" t="s">
        <v>5385</v>
      </c>
      <c r="C1397" s="205" t="s">
        <v>5801</v>
      </c>
      <c r="D1397" s="205" t="s">
        <v>116</v>
      </c>
      <c r="E1397" s="280">
        <v>1.0</v>
      </c>
      <c r="F1397" s="280">
        <v>0.0</v>
      </c>
      <c r="G1397" s="205"/>
      <c r="H1397" s="280">
        <v>1.0</v>
      </c>
      <c r="I1397" s="280">
        <v>0.0</v>
      </c>
      <c r="J1397" s="280">
        <v>0.0</v>
      </c>
      <c r="K1397" s="280">
        <v>0.0</v>
      </c>
      <c r="L1397" s="280">
        <v>3.0</v>
      </c>
      <c r="M1397" s="205"/>
    </row>
    <row r="1398" ht="15.75" customHeight="1">
      <c r="A1398" s="205" t="s">
        <v>352</v>
      </c>
      <c r="B1398" s="205" t="s">
        <v>5386</v>
      </c>
      <c r="C1398" s="205" t="s">
        <v>5801</v>
      </c>
      <c r="D1398" s="205" t="s">
        <v>116</v>
      </c>
      <c r="E1398" s="280">
        <v>1.0</v>
      </c>
      <c r="F1398" s="280">
        <v>0.0</v>
      </c>
      <c r="G1398" s="205"/>
      <c r="H1398" s="280">
        <v>1.0</v>
      </c>
      <c r="I1398" s="280">
        <v>0.0</v>
      </c>
      <c r="J1398" s="280">
        <v>0.0</v>
      </c>
      <c r="K1398" s="280">
        <v>0.0</v>
      </c>
      <c r="L1398" s="280">
        <v>36.0</v>
      </c>
      <c r="M1398" s="205"/>
    </row>
    <row r="1399" ht="15.75" customHeight="1">
      <c r="A1399" s="205" t="s">
        <v>352</v>
      </c>
      <c r="B1399" s="205" t="s">
        <v>5387</v>
      </c>
      <c r="C1399" s="205" t="s">
        <v>5801</v>
      </c>
      <c r="D1399" s="205" t="s">
        <v>116</v>
      </c>
      <c r="E1399" s="280">
        <v>0.0</v>
      </c>
      <c r="F1399" s="280">
        <v>0.0</v>
      </c>
      <c r="G1399" s="205"/>
      <c r="H1399" s="280">
        <v>0.0</v>
      </c>
      <c r="I1399" s="280">
        <v>0.0</v>
      </c>
      <c r="J1399" s="280">
        <v>0.0</v>
      </c>
      <c r="K1399" s="280">
        <v>0.0</v>
      </c>
      <c r="L1399" s="280">
        <v>0.0</v>
      </c>
      <c r="M1399" s="205"/>
    </row>
    <row r="1400" ht="15.75" customHeight="1">
      <c r="A1400" s="205" t="s">
        <v>352</v>
      </c>
      <c r="B1400" s="205" t="s">
        <v>5388</v>
      </c>
      <c r="C1400" s="205" t="s">
        <v>5801</v>
      </c>
      <c r="D1400" s="205" t="s">
        <v>116</v>
      </c>
      <c r="E1400" s="280">
        <v>1.0</v>
      </c>
      <c r="F1400" s="280">
        <v>0.0</v>
      </c>
      <c r="G1400" s="205"/>
      <c r="H1400" s="280">
        <v>1.0</v>
      </c>
      <c r="I1400" s="280">
        <v>0.0</v>
      </c>
      <c r="J1400" s="280">
        <v>0.0</v>
      </c>
      <c r="K1400" s="280">
        <v>0.0</v>
      </c>
      <c r="L1400" s="280">
        <v>10.0</v>
      </c>
      <c r="M1400" s="205"/>
    </row>
    <row r="1401" ht="15.75" customHeight="1">
      <c r="A1401" s="205" t="s">
        <v>352</v>
      </c>
      <c r="B1401" s="205" t="s">
        <v>5391</v>
      </c>
      <c r="C1401" s="205" t="s">
        <v>5801</v>
      </c>
      <c r="D1401" s="205" t="s">
        <v>116</v>
      </c>
      <c r="E1401" s="280">
        <v>1.0</v>
      </c>
      <c r="F1401" s="280">
        <v>0.0</v>
      </c>
      <c r="G1401" s="205"/>
      <c r="H1401" s="280">
        <v>1.0</v>
      </c>
      <c r="I1401" s="280">
        <v>0.0</v>
      </c>
      <c r="J1401" s="280">
        <v>0.0</v>
      </c>
      <c r="K1401" s="280">
        <v>0.0</v>
      </c>
      <c r="L1401" s="280">
        <v>1.0</v>
      </c>
      <c r="M1401" s="205"/>
    </row>
    <row r="1402" ht="15.75" customHeight="1">
      <c r="A1402" s="205" t="s">
        <v>352</v>
      </c>
      <c r="B1402" s="205" t="s">
        <v>5392</v>
      </c>
      <c r="C1402" s="205" t="s">
        <v>5801</v>
      </c>
      <c r="D1402" s="205" t="s">
        <v>238</v>
      </c>
      <c r="E1402" s="280">
        <v>1.0</v>
      </c>
      <c r="F1402" s="280">
        <v>0.0</v>
      </c>
      <c r="G1402" s="205"/>
      <c r="H1402" s="280">
        <v>1.0</v>
      </c>
      <c r="I1402" s="280">
        <v>0.0</v>
      </c>
      <c r="J1402" s="280">
        <v>0.0</v>
      </c>
      <c r="K1402" s="280">
        <v>0.0</v>
      </c>
      <c r="L1402" s="280">
        <v>7.0</v>
      </c>
      <c r="M1402" s="205"/>
    </row>
    <row r="1403" ht="15.75" customHeight="1">
      <c r="A1403" s="205" t="s">
        <v>352</v>
      </c>
      <c r="B1403" s="205" t="s">
        <v>5389</v>
      </c>
      <c r="C1403" s="205" t="s">
        <v>5801</v>
      </c>
      <c r="D1403" s="205" t="s">
        <v>121</v>
      </c>
      <c r="E1403" s="280">
        <v>0.0</v>
      </c>
      <c r="F1403" s="280">
        <v>0.0</v>
      </c>
      <c r="G1403" s="205"/>
      <c r="H1403" s="280">
        <v>0.0</v>
      </c>
      <c r="I1403" s="280">
        <v>0.0</v>
      </c>
      <c r="J1403" s="280">
        <v>0.0</v>
      </c>
      <c r="K1403" s="280">
        <v>0.0</v>
      </c>
      <c r="L1403" s="280">
        <v>0.0</v>
      </c>
      <c r="M1403" s="205"/>
    </row>
    <row r="1404" ht="15.75" customHeight="1">
      <c r="A1404" s="205" t="s">
        <v>844</v>
      </c>
      <c r="B1404" s="205" t="s">
        <v>5383</v>
      </c>
      <c r="C1404" s="205" t="s">
        <v>5801</v>
      </c>
      <c r="D1404" s="205" t="s">
        <v>113</v>
      </c>
      <c r="E1404" s="280">
        <v>5.0</v>
      </c>
      <c r="F1404" s="280">
        <v>0.0</v>
      </c>
      <c r="G1404" s="280">
        <v>0.0</v>
      </c>
      <c r="H1404" s="280">
        <v>1.0</v>
      </c>
      <c r="I1404" s="280">
        <v>2.0</v>
      </c>
      <c r="J1404" s="280">
        <v>2.0</v>
      </c>
      <c r="K1404" s="280">
        <v>0.0</v>
      </c>
      <c r="L1404" s="280">
        <v>355.0</v>
      </c>
      <c r="M1404" s="205"/>
    </row>
    <row r="1405" ht="15.75" customHeight="1">
      <c r="A1405" s="205" t="s">
        <v>844</v>
      </c>
      <c r="B1405" s="205" t="s">
        <v>5384</v>
      </c>
      <c r="C1405" s="205" t="s">
        <v>5801</v>
      </c>
      <c r="D1405" s="205" t="s">
        <v>113</v>
      </c>
      <c r="E1405" s="280">
        <v>23.0</v>
      </c>
      <c r="F1405" s="280">
        <v>0.0</v>
      </c>
      <c r="G1405" s="280">
        <v>2.0</v>
      </c>
      <c r="H1405" s="280">
        <v>7.0</v>
      </c>
      <c r="I1405" s="280">
        <v>10.0</v>
      </c>
      <c r="J1405" s="280">
        <v>6.0</v>
      </c>
      <c r="K1405" s="280">
        <v>0.0</v>
      </c>
      <c r="L1405" s="280">
        <v>1322.0</v>
      </c>
      <c r="M1405" s="205"/>
    </row>
    <row r="1406" ht="15.75" customHeight="1">
      <c r="A1406" s="205" t="s">
        <v>844</v>
      </c>
      <c r="B1406" s="205" t="s">
        <v>5385</v>
      </c>
      <c r="C1406" s="205" t="s">
        <v>5800</v>
      </c>
      <c r="D1406" s="205" t="s">
        <v>256</v>
      </c>
      <c r="E1406" s="280">
        <v>28.0</v>
      </c>
      <c r="F1406" s="280">
        <v>1.0</v>
      </c>
      <c r="G1406" s="280">
        <v>2.0</v>
      </c>
      <c r="H1406" s="280">
        <v>7.0</v>
      </c>
      <c r="I1406" s="280">
        <v>11.0</v>
      </c>
      <c r="J1406" s="280">
        <v>7.0</v>
      </c>
      <c r="K1406" s="280">
        <v>1.0</v>
      </c>
      <c r="L1406" s="280">
        <v>1772.0</v>
      </c>
      <c r="M1406" s="205"/>
    </row>
    <row r="1407" ht="15.75" customHeight="1">
      <c r="A1407" s="205" t="s">
        <v>844</v>
      </c>
      <c r="B1407" s="205" t="s">
        <v>5386</v>
      </c>
      <c r="C1407" s="205" t="s">
        <v>5801</v>
      </c>
      <c r="D1407" s="205" t="s">
        <v>238</v>
      </c>
      <c r="E1407" s="280">
        <v>21.0</v>
      </c>
      <c r="F1407" s="280">
        <v>0.0</v>
      </c>
      <c r="G1407" s="280">
        <v>3.0</v>
      </c>
      <c r="H1407" s="280">
        <v>5.0</v>
      </c>
      <c r="I1407" s="280">
        <v>4.0</v>
      </c>
      <c r="J1407" s="280">
        <v>5.0</v>
      </c>
      <c r="K1407" s="280">
        <v>0.0</v>
      </c>
      <c r="L1407" s="280">
        <v>1467.0</v>
      </c>
      <c r="M1407" s="205"/>
    </row>
    <row r="1408" ht="15.75" customHeight="1">
      <c r="A1408" s="205" t="s">
        <v>844</v>
      </c>
      <c r="B1408" s="205" t="s">
        <v>5387</v>
      </c>
      <c r="C1408" s="205" t="s">
        <v>5801</v>
      </c>
      <c r="D1408" s="205" t="s">
        <v>238</v>
      </c>
      <c r="E1408" s="280">
        <v>20.0</v>
      </c>
      <c r="F1408" s="280">
        <v>0.0</v>
      </c>
      <c r="G1408" s="280">
        <v>2.0</v>
      </c>
      <c r="H1408" s="280">
        <v>8.0</v>
      </c>
      <c r="I1408" s="280">
        <v>6.0</v>
      </c>
      <c r="J1408" s="280">
        <v>4.0</v>
      </c>
      <c r="K1408" s="280">
        <v>0.0</v>
      </c>
      <c r="L1408" s="280">
        <v>1187.0</v>
      </c>
      <c r="M1408" s="205"/>
    </row>
    <row r="1409" ht="15.75" customHeight="1">
      <c r="A1409" s="205" t="s">
        <v>844</v>
      </c>
      <c r="B1409" s="205" t="s">
        <v>5388</v>
      </c>
      <c r="C1409" s="205" t="s">
        <v>5801</v>
      </c>
      <c r="D1409" s="205" t="s">
        <v>238</v>
      </c>
      <c r="E1409" s="280">
        <v>2.0</v>
      </c>
      <c r="F1409" s="280">
        <v>0.0</v>
      </c>
      <c r="G1409" s="280">
        <v>0.0</v>
      </c>
      <c r="H1409" s="280">
        <v>1.0</v>
      </c>
      <c r="I1409" s="280">
        <v>1.0</v>
      </c>
      <c r="J1409" s="280">
        <v>0.0</v>
      </c>
      <c r="K1409" s="280">
        <v>0.0</v>
      </c>
      <c r="L1409" s="280">
        <v>105.0</v>
      </c>
      <c r="M1409" s="205"/>
    </row>
    <row r="1410" ht="15.75" customHeight="1">
      <c r="A1410" s="205" t="s">
        <v>844</v>
      </c>
      <c r="B1410" s="205" t="s">
        <v>5391</v>
      </c>
      <c r="C1410" s="205" t="s">
        <v>5801</v>
      </c>
      <c r="D1410" s="205" t="s">
        <v>6094</v>
      </c>
      <c r="E1410" s="280">
        <v>0.0</v>
      </c>
      <c r="F1410" s="280">
        <v>0.0</v>
      </c>
      <c r="G1410" s="280">
        <v>0.0</v>
      </c>
      <c r="H1410" s="280">
        <v>0.0</v>
      </c>
      <c r="I1410" s="280">
        <v>0.0</v>
      </c>
      <c r="J1410" s="280">
        <v>0.0</v>
      </c>
      <c r="K1410" s="280">
        <v>0.0</v>
      </c>
      <c r="L1410" s="280">
        <v>0.0</v>
      </c>
      <c r="M1410" s="205"/>
    </row>
    <row r="1411" ht="15.75" customHeight="1">
      <c r="A1411" s="205" t="s">
        <v>393</v>
      </c>
      <c r="B1411" s="205" t="s">
        <v>5383</v>
      </c>
      <c r="C1411" s="205" t="s">
        <v>5801</v>
      </c>
      <c r="D1411" s="205" t="s">
        <v>90</v>
      </c>
      <c r="E1411" s="280">
        <v>6.0</v>
      </c>
      <c r="F1411" s="280">
        <v>0.0</v>
      </c>
      <c r="G1411" s="282">
        <v>1.0</v>
      </c>
      <c r="H1411" s="280">
        <v>0.0</v>
      </c>
      <c r="I1411" s="280">
        <v>0.0</v>
      </c>
      <c r="J1411" s="280">
        <v>1.0</v>
      </c>
      <c r="K1411" s="280">
        <v>0.0</v>
      </c>
      <c r="L1411" s="280">
        <v>540.0</v>
      </c>
      <c r="M1411" s="205"/>
    </row>
    <row r="1412" ht="15.75" customHeight="1">
      <c r="A1412" s="205" t="s">
        <v>393</v>
      </c>
      <c r="B1412" s="205" t="s">
        <v>5384</v>
      </c>
      <c r="C1412" s="205" t="s">
        <v>5801</v>
      </c>
      <c r="D1412" s="205" t="s">
        <v>90</v>
      </c>
      <c r="E1412" s="280">
        <v>30.0</v>
      </c>
      <c r="F1412" s="280">
        <v>3.0</v>
      </c>
      <c r="G1412" s="282">
        <v>0.0</v>
      </c>
      <c r="H1412" s="280">
        <v>0.0</v>
      </c>
      <c r="I1412" s="280">
        <v>3.0</v>
      </c>
      <c r="J1412" s="280">
        <v>5.0</v>
      </c>
      <c r="K1412" s="280">
        <v>0.0</v>
      </c>
      <c r="L1412" s="280">
        <v>2602.0</v>
      </c>
      <c r="M1412" s="205"/>
    </row>
    <row r="1413" ht="15.75" customHeight="1">
      <c r="A1413" s="205" t="s">
        <v>393</v>
      </c>
      <c r="B1413" s="205" t="s">
        <v>5385</v>
      </c>
      <c r="C1413" s="205" t="s">
        <v>5801</v>
      </c>
      <c r="D1413" s="205" t="s">
        <v>90</v>
      </c>
      <c r="E1413" s="280">
        <v>29.0</v>
      </c>
      <c r="F1413" s="280">
        <v>2.0</v>
      </c>
      <c r="G1413" s="282">
        <v>1.0</v>
      </c>
      <c r="H1413" s="280">
        <v>2.0</v>
      </c>
      <c r="I1413" s="280">
        <v>2.0</v>
      </c>
      <c r="J1413" s="280">
        <v>2.0</v>
      </c>
      <c r="K1413" s="280">
        <v>0.0</v>
      </c>
      <c r="L1413" s="280">
        <v>2449.0</v>
      </c>
      <c r="M1413" s="205"/>
    </row>
    <row r="1414" ht="15.75" customHeight="1">
      <c r="A1414" s="205" t="s">
        <v>393</v>
      </c>
      <c r="B1414" s="205" t="s">
        <v>5386</v>
      </c>
      <c r="C1414" s="205" t="s">
        <v>5801</v>
      </c>
      <c r="D1414" s="205" t="s">
        <v>90</v>
      </c>
      <c r="E1414" s="280">
        <v>33.0</v>
      </c>
      <c r="F1414" s="280">
        <v>4.0</v>
      </c>
      <c r="G1414" s="282">
        <v>0.0</v>
      </c>
      <c r="H1414" s="280">
        <v>0.0</v>
      </c>
      <c r="I1414" s="280">
        <v>1.0</v>
      </c>
      <c r="J1414" s="280">
        <v>5.0</v>
      </c>
      <c r="K1414" s="280">
        <v>0.0</v>
      </c>
      <c r="L1414" s="280">
        <v>2928.0</v>
      </c>
      <c r="M1414" s="205"/>
    </row>
    <row r="1415" ht="15.75" customHeight="1">
      <c r="A1415" s="205" t="s">
        <v>393</v>
      </c>
      <c r="B1415" s="205" t="s">
        <v>5387</v>
      </c>
      <c r="C1415" s="205" t="s">
        <v>5801</v>
      </c>
      <c r="D1415" s="205" t="s">
        <v>90</v>
      </c>
      <c r="E1415" s="280">
        <v>16.0</v>
      </c>
      <c r="F1415" s="280">
        <v>1.0</v>
      </c>
      <c r="G1415" s="282">
        <v>1.0</v>
      </c>
      <c r="H1415" s="280">
        <v>4.0</v>
      </c>
      <c r="I1415" s="280">
        <v>1.0</v>
      </c>
      <c r="J1415" s="280">
        <v>2.0</v>
      </c>
      <c r="K1415" s="280">
        <v>0.0</v>
      </c>
      <c r="L1415" s="280">
        <v>1089.0</v>
      </c>
      <c r="M1415" s="205"/>
    </row>
    <row r="1416" ht="15.75" customHeight="1">
      <c r="A1416" s="205" t="s">
        <v>393</v>
      </c>
      <c r="B1416" s="205" t="s">
        <v>5388</v>
      </c>
      <c r="C1416" s="205" t="s">
        <v>5801</v>
      </c>
      <c r="D1416" s="205" t="s">
        <v>244</v>
      </c>
      <c r="E1416" s="280">
        <v>36.0</v>
      </c>
      <c r="F1416" s="280">
        <v>0.0</v>
      </c>
      <c r="G1416" s="282">
        <v>1.0</v>
      </c>
      <c r="H1416" s="280">
        <v>0.0</v>
      </c>
      <c r="I1416" s="280">
        <v>1.0</v>
      </c>
      <c r="J1416" s="280">
        <v>5.0</v>
      </c>
      <c r="K1416" s="280">
        <v>0.0</v>
      </c>
      <c r="L1416" s="280">
        <v>3229.0</v>
      </c>
      <c r="M1416" s="205"/>
    </row>
    <row r="1417" ht="15.75" customHeight="1">
      <c r="A1417" s="205" t="s">
        <v>393</v>
      </c>
      <c r="B1417" s="205" t="s">
        <v>5391</v>
      </c>
      <c r="C1417" s="205" t="s">
        <v>5980</v>
      </c>
      <c r="D1417" s="205" t="s">
        <v>6064</v>
      </c>
      <c r="E1417" s="280">
        <v>15.0</v>
      </c>
      <c r="F1417" s="280">
        <v>3.0</v>
      </c>
      <c r="G1417" s="282">
        <v>1.0</v>
      </c>
      <c r="H1417" s="280">
        <v>1.0</v>
      </c>
      <c r="I1417" s="280">
        <v>1.0</v>
      </c>
      <c r="J1417" s="280">
        <v>5.0</v>
      </c>
      <c r="K1417" s="280">
        <v>0.0</v>
      </c>
      <c r="L1417" s="280">
        <v>1282.0</v>
      </c>
      <c r="M1417" s="205"/>
    </row>
    <row r="1418" ht="15.75" customHeight="1">
      <c r="A1418" s="205" t="s">
        <v>393</v>
      </c>
      <c r="B1418" s="205" t="s">
        <v>5392</v>
      </c>
      <c r="C1418" s="205" t="s">
        <v>5980</v>
      </c>
      <c r="D1418" s="205" t="s">
        <v>6064</v>
      </c>
      <c r="E1418" s="280">
        <v>25.0</v>
      </c>
      <c r="F1418" s="280">
        <v>1.0</v>
      </c>
      <c r="G1418" s="282">
        <v>2.0</v>
      </c>
      <c r="H1418" s="280">
        <v>5.0</v>
      </c>
      <c r="I1418" s="280">
        <v>4.0</v>
      </c>
      <c r="J1418" s="280">
        <v>3.0</v>
      </c>
      <c r="K1418" s="280">
        <v>0.0</v>
      </c>
      <c r="L1418" s="280">
        <v>1787.0</v>
      </c>
      <c r="M1418" s="205"/>
    </row>
    <row r="1419" ht="15.75" customHeight="1">
      <c r="A1419" s="205" t="s">
        <v>393</v>
      </c>
      <c r="B1419" s="205" t="s">
        <v>5389</v>
      </c>
      <c r="C1419" s="205" t="s">
        <v>6095</v>
      </c>
      <c r="D1419" s="205" t="s">
        <v>6096</v>
      </c>
      <c r="E1419" s="280">
        <v>35.0</v>
      </c>
      <c r="F1419" s="280">
        <v>1.0</v>
      </c>
      <c r="G1419" s="282">
        <v>1.0</v>
      </c>
      <c r="H1419" s="280">
        <v>0.0</v>
      </c>
      <c r="I1419" s="280">
        <v>0.0</v>
      </c>
      <c r="J1419" s="280">
        <v>2.0</v>
      </c>
      <c r="K1419" s="280">
        <v>0.0</v>
      </c>
      <c r="L1419" s="280">
        <v>3150.0</v>
      </c>
      <c r="M1419" s="205"/>
    </row>
    <row r="1420" ht="15.75" customHeight="1">
      <c r="A1420" s="205" t="s">
        <v>393</v>
      </c>
      <c r="B1420" s="205" t="s">
        <v>5390</v>
      </c>
      <c r="C1420" s="205" t="s">
        <v>5980</v>
      </c>
      <c r="D1420" s="205" t="s">
        <v>6097</v>
      </c>
      <c r="E1420" s="280">
        <v>34.0</v>
      </c>
      <c r="F1420" s="280">
        <v>1.0</v>
      </c>
      <c r="G1420" s="280">
        <v>1.0</v>
      </c>
      <c r="H1420" s="280">
        <v>0.0</v>
      </c>
      <c r="I1420" s="280">
        <v>0.0</v>
      </c>
      <c r="J1420" s="280">
        <v>4.0</v>
      </c>
      <c r="K1420" s="280">
        <v>0.0</v>
      </c>
      <c r="L1420" s="280">
        <v>3060.0</v>
      </c>
      <c r="M1420" s="205"/>
    </row>
    <row r="1421" ht="15.75" customHeight="1">
      <c r="A1421" s="205" t="s">
        <v>292</v>
      </c>
      <c r="B1421" s="205" t="s">
        <v>5383</v>
      </c>
      <c r="C1421" s="205" t="s">
        <v>5801</v>
      </c>
      <c r="D1421" s="205" t="s">
        <v>116</v>
      </c>
      <c r="E1421" s="280">
        <v>5.0</v>
      </c>
      <c r="F1421" s="280">
        <v>0.0</v>
      </c>
      <c r="G1421" s="280">
        <v>1.0</v>
      </c>
      <c r="H1421" s="280">
        <v>0.0</v>
      </c>
      <c r="I1421" s="280">
        <v>2.0</v>
      </c>
      <c r="J1421" s="280">
        <v>0.0</v>
      </c>
      <c r="K1421" s="280">
        <v>0.0</v>
      </c>
      <c r="L1421" s="280">
        <v>419.0</v>
      </c>
      <c r="M1421" s="205"/>
    </row>
    <row r="1422" ht="15.75" customHeight="1">
      <c r="A1422" s="205" t="s">
        <v>292</v>
      </c>
      <c r="B1422" s="205" t="s">
        <v>5384</v>
      </c>
      <c r="C1422" s="205" t="s">
        <v>5801</v>
      </c>
      <c r="D1422" s="205" t="s">
        <v>116</v>
      </c>
      <c r="E1422" s="280">
        <v>34.0</v>
      </c>
      <c r="F1422" s="280">
        <v>0.0</v>
      </c>
      <c r="G1422" s="280">
        <v>5.0</v>
      </c>
      <c r="H1422" s="280">
        <v>6.0</v>
      </c>
      <c r="I1422" s="280">
        <v>21.0</v>
      </c>
      <c r="J1422" s="280">
        <v>3.0</v>
      </c>
      <c r="K1422" s="280">
        <v>0.0</v>
      </c>
      <c r="L1422" s="280">
        <v>2467.0</v>
      </c>
      <c r="M1422" s="205"/>
    </row>
    <row r="1423" ht="15.75" customHeight="1">
      <c r="A1423" s="205" t="s">
        <v>292</v>
      </c>
      <c r="B1423" s="205" t="s">
        <v>5385</v>
      </c>
      <c r="C1423" s="205" t="s">
        <v>5801</v>
      </c>
      <c r="D1423" s="205" t="s">
        <v>116</v>
      </c>
      <c r="E1423" s="280">
        <v>15.0</v>
      </c>
      <c r="F1423" s="280">
        <v>0.0</v>
      </c>
      <c r="G1423" s="280">
        <v>1.0</v>
      </c>
      <c r="H1423" s="280">
        <v>7.0</v>
      </c>
      <c r="I1423" s="280">
        <v>1.0</v>
      </c>
      <c r="J1423" s="280">
        <v>3.0</v>
      </c>
      <c r="K1423" s="280">
        <v>0.0</v>
      </c>
      <c r="L1423" s="280">
        <v>825.0</v>
      </c>
      <c r="M1423" s="205"/>
    </row>
    <row r="1424" ht="15.75" customHeight="1">
      <c r="A1424" s="205" t="s">
        <v>292</v>
      </c>
      <c r="B1424" s="205" t="s">
        <v>5386</v>
      </c>
      <c r="C1424" s="205" t="s">
        <v>5801</v>
      </c>
      <c r="D1424" s="205" t="s">
        <v>5851</v>
      </c>
      <c r="E1424" s="280">
        <v>14.0</v>
      </c>
      <c r="F1424" s="280">
        <v>0.0</v>
      </c>
      <c r="G1424" s="280">
        <v>0.0</v>
      </c>
      <c r="H1424" s="280">
        <v>6.0</v>
      </c>
      <c r="I1424" s="280">
        <v>6.0</v>
      </c>
      <c r="J1424" s="280">
        <v>1.0</v>
      </c>
      <c r="K1424" s="280">
        <v>0.0</v>
      </c>
      <c r="L1424" s="280">
        <v>675.0</v>
      </c>
      <c r="M1424" s="205"/>
    </row>
    <row r="1425" ht="15.75" customHeight="1">
      <c r="A1425" s="205" t="s">
        <v>292</v>
      </c>
      <c r="B1425" s="205" t="s">
        <v>5387</v>
      </c>
      <c r="C1425" s="205" t="s">
        <v>5801</v>
      </c>
      <c r="D1425" s="205" t="s">
        <v>116</v>
      </c>
      <c r="E1425" s="280">
        <v>6.0</v>
      </c>
      <c r="F1425" s="280">
        <v>0.0</v>
      </c>
      <c r="G1425" s="280">
        <v>0.0</v>
      </c>
      <c r="H1425" s="280">
        <v>3.0</v>
      </c>
      <c r="I1425" s="280">
        <v>3.0</v>
      </c>
      <c r="J1425" s="280">
        <v>0.0</v>
      </c>
      <c r="K1425" s="280">
        <v>0.0</v>
      </c>
      <c r="L1425" s="280">
        <v>207.0</v>
      </c>
      <c r="M1425" s="205"/>
    </row>
    <row r="1426" ht="15.75" customHeight="1">
      <c r="A1426" s="205" t="s">
        <v>614</v>
      </c>
      <c r="B1426" s="205" t="s">
        <v>5383</v>
      </c>
      <c r="C1426" s="205" t="s">
        <v>5800</v>
      </c>
      <c r="D1426" s="205" t="s">
        <v>110</v>
      </c>
      <c r="E1426" s="280">
        <v>3.0</v>
      </c>
      <c r="F1426" s="280">
        <v>0.0</v>
      </c>
      <c r="G1426" s="280">
        <v>0.0</v>
      </c>
      <c r="H1426" s="280">
        <v>0.0</v>
      </c>
      <c r="I1426" s="280">
        <v>2.0</v>
      </c>
      <c r="J1426" s="280">
        <v>1.0</v>
      </c>
      <c r="K1426" s="280">
        <v>0.0</v>
      </c>
      <c r="L1426" s="280">
        <v>202.0</v>
      </c>
      <c r="M1426" s="205"/>
    </row>
    <row r="1427" ht="15.75" customHeight="1">
      <c r="A1427" s="205" t="s">
        <v>614</v>
      </c>
      <c r="B1427" s="205" t="s">
        <v>5384</v>
      </c>
      <c r="C1427" s="205" t="s">
        <v>5801</v>
      </c>
      <c r="D1427" s="205" t="s">
        <v>162</v>
      </c>
      <c r="E1427" s="280">
        <v>30.0</v>
      </c>
      <c r="F1427" s="280">
        <v>4.0</v>
      </c>
      <c r="G1427" s="280">
        <v>3.0</v>
      </c>
      <c r="H1427" s="280">
        <v>9.0</v>
      </c>
      <c r="I1427" s="280">
        <v>14.0</v>
      </c>
      <c r="J1427" s="280">
        <v>5.0</v>
      </c>
      <c r="K1427" s="280">
        <v>0.0</v>
      </c>
      <c r="L1427" s="280">
        <v>1894.0</v>
      </c>
      <c r="M1427" s="205"/>
    </row>
    <row r="1428" ht="15.75" customHeight="1">
      <c r="A1428" s="205" t="s">
        <v>614</v>
      </c>
      <c r="B1428" s="205" t="s">
        <v>5385</v>
      </c>
      <c r="C1428" s="205" t="s">
        <v>5801</v>
      </c>
      <c r="D1428" s="205" t="s">
        <v>110</v>
      </c>
      <c r="E1428" s="280">
        <v>30.0</v>
      </c>
      <c r="F1428" s="280">
        <v>2.0</v>
      </c>
      <c r="G1428" s="280">
        <v>3.0</v>
      </c>
      <c r="H1428" s="280">
        <v>16.0</v>
      </c>
      <c r="I1428" s="280">
        <v>14.0</v>
      </c>
      <c r="J1428" s="280">
        <v>1.0</v>
      </c>
      <c r="K1428" s="280">
        <v>0.0</v>
      </c>
      <c r="L1428" s="280">
        <v>1399.0</v>
      </c>
      <c r="M1428" s="205"/>
    </row>
    <row r="1429" ht="15.75" customHeight="1">
      <c r="A1429" s="205" t="s">
        <v>614</v>
      </c>
      <c r="B1429" s="205" t="s">
        <v>5386</v>
      </c>
      <c r="C1429" s="205" t="s">
        <v>5801</v>
      </c>
      <c r="D1429" s="205" t="s">
        <v>110</v>
      </c>
      <c r="E1429" s="280">
        <v>36.0</v>
      </c>
      <c r="F1429" s="280">
        <v>1.0</v>
      </c>
      <c r="G1429" s="280">
        <v>3.0</v>
      </c>
      <c r="H1429" s="280">
        <v>14.0</v>
      </c>
      <c r="I1429" s="280">
        <v>16.0</v>
      </c>
      <c r="J1429" s="280">
        <v>2.0</v>
      </c>
      <c r="K1429" s="280">
        <v>0.0</v>
      </c>
      <c r="L1429" s="280">
        <v>1865.0</v>
      </c>
      <c r="M1429" s="205"/>
    </row>
    <row r="1430" ht="15.75" customHeight="1">
      <c r="A1430" s="205" t="s">
        <v>614</v>
      </c>
      <c r="B1430" s="205" t="s">
        <v>5387</v>
      </c>
      <c r="C1430" s="205" t="s">
        <v>5801</v>
      </c>
      <c r="D1430" s="205" t="s">
        <v>110</v>
      </c>
      <c r="E1430" s="280">
        <v>32.0</v>
      </c>
      <c r="F1430" s="280">
        <v>2.0</v>
      </c>
      <c r="G1430" s="280">
        <v>5.0</v>
      </c>
      <c r="H1430" s="280">
        <v>5.0</v>
      </c>
      <c r="I1430" s="280">
        <v>24.0</v>
      </c>
      <c r="J1430" s="280">
        <v>5.0</v>
      </c>
      <c r="K1430" s="280">
        <v>0.0</v>
      </c>
      <c r="L1430" s="280">
        <v>2032.0</v>
      </c>
      <c r="M1430" s="205"/>
    </row>
    <row r="1431" ht="15.75" customHeight="1">
      <c r="A1431" s="205" t="s">
        <v>614</v>
      </c>
      <c r="B1431" s="205" t="s">
        <v>5388</v>
      </c>
      <c r="C1431" s="205" t="s">
        <v>5869</v>
      </c>
      <c r="D1431" s="205" t="s">
        <v>110</v>
      </c>
      <c r="E1431" s="280">
        <v>29.0</v>
      </c>
      <c r="F1431" s="280">
        <v>3.0</v>
      </c>
      <c r="G1431" s="280">
        <v>3.0</v>
      </c>
      <c r="H1431" s="280">
        <v>9.0</v>
      </c>
      <c r="I1431" s="280">
        <v>10.0</v>
      </c>
      <c r="J1431" s="280">
        <v>5.0</v>
      </c>
      <c r="K1431" s="280">
        <v>0.0</v>
      </c>
      <c r="L1431" s="280">
        <v>1850.0</v>
      </c>
      <c r="M1431" s="205"/>
    </row>
    <row r="1432" ht="15.75" customHeight="1">
      <c r="A1432" s="205" t="s">
        <v>614</v>
      </c>
      <c r="B1432" s="205" t="s">
        <v>5391</v>
      </c>
      <c r="C1432" s="205" t="s">
        <v>5870</v>
      </c>
      <c r="D1432" s="205" t="s">
        <v>6098</v>
      </c>
      <c r="E1432" s="280">
        <v>23.0</v>
      </c>
      <c r="F1432" s="280">
        <v>0.0</v>
      </c>
      <c r="G1432" s="280">
        <v>4.0</v>
      </c>
      <c r="H1432" s="280">
        <v>5.0</v>
      </c>
      <c r="I1432" s="280">
        <v>6.0</v>
      </c>
      <c r="J1432" s="280">
        <v>5.0</v>
      </c>
      <c r="K1432" s="280">
        <v>0.0</v>
      </c>
      <c r="L1432" s="280">
        <v>1605.0</v>
      </c>
      <c r="M1432" s="205"/>
    </row>
    <row r="1433" ht="15.75" customHeight="1">
      <c r="A1433" s="205" t="s">
        <v>614</v>
      </c>
      <c r="B1433" s="205" t="s">
        <v>5392</v>
      </c>
      <c r="C1433" s="205" t="s">
        <v>5870</v>
      </c>
      <c r="D1433" s="205" t="s">
        <v>6098</v>
      </c>
      <c r="E1433" s="280">
        <v>1.0</v>
      </c>
      <c r="F1433" s="280">
        <v>0.0</v>
      </c>
      <c r="G1433" s="280">
        <v>0.0</v>
      </c>
      <c r="H1433" s="280">
        <v>1.0</v>
      </c>
      <c r="I1433" s="280">
        <v>0.0</v>
      </c>
      <c r="J1433" s="280">
        <v>0.0</v>
      </c>
      <c r="K1433" s="280">
        <v>0.0</v>
      </c>
      <c r="L1433" s="280">
        <v>16.0</v>
      </c>
      <c r="M1433" s="205"/>
    </row>
    <row r="1434" ht="15.75" customHeight="1">
      <c r="A1434" s="205" t="s">
        <v>365</v>
      </c>
      <c r="B1434" s="205" t="s">
        <v>5383</v>
      </c>
      <c r="C1434" s="205" t="s">
        <v>5801</v>
      </c>
      <c r="D1434" s="205" t="s">
        <v>197</v>
      </c>
      <c r="E1434" s="280">
        <v>4.0</v>
      </c>
      <c r="F1434" s="280">
        <v>1.0</v>
      </c>
      <c r="G1434" s="280">
        <v>0.0</v>
      </c>
      <c r="H1434" s="280">
        <v>3.0</v>
      </c>
      <c r="I1434" s="280">
        <v>1.0</v>
      </c>
      <c r="J1434" s="280">
        <v>0.0</v>
      </c>
      <c r="K1434" s="280">
        <v>0.0</v>
      </c>
      <c r="L1434" s="280">
        <v>193.0</v>
      </c>
      <c r="M1434" s="205"/>
    </row>
    <row r="1435" ht="15.75" customHeight="1">
      <c r="A1435" s="205" t="s">
        <v>365</v>
      </c>
      <c r="B1435" s="205" t="s">
        <v>5384</v>
      </c>
      <c r="C1435" s="205" t="s">
        <v>5801</v>
      </c>
      <c r="D1435" s="205" t="s">
        <v>197</v>
      </c>
      <c r="E1435" s="280">
        <v>34.0</v>
      </c>
      <c r="F1435" s="280">
        <v>6.0</v>
      </c>
      <c r="G1435" s="280">
        <v>2.0</v>
      </c>
      <c r="H1435" s="280">
        <v>6.0</v>
      </c>
      <c r="I1435" s="280">
        <v>14.0</v>
      </c>
      <c r="J1435" s="280">
        <v>3.0</v>
      </c>
      <c r="K1435" s="280">
        <v>0.0</v>
      </c>
      <c r="L1435" s="280">
        <v>2382.0</v>
      </c>
      <c r="M1435" s="205"/>
    </row>
    <row r="1436" ht="15.75" customHeight="1">
      <c r="A1436" s="205" t="s">
        <v>365</v>
      </c>
      <c r="B1436" s="205" t="s">
        <v>5385</v>
      </c>
      <c r="C1436" s="205" t="s">
        <v>5801</v>
      </c>
      <c r="D1436" s="205" t="s">
        <v>197</v>
      </c>
      <c r="E1436" s="280">
        <v>37.0</v>
      </c>
      <c r="F1436" s="280">
        <v>5.0</v>
      </c>
      <c r="G1436" s="280">
        <v>4.0</v>
      </c>
      <c r="H1436" s="280">
        <v>18.0</v>
      </c>
      <c r="I1436" s="280">
        <v>16.0</v>
      </c>
      <c r="J1436" s="280">
        <v>1.0</v>
      </c>
      <c r="K1436" s="280">
        <v>0.0</v>
      </c>
      <c r="L1436" s="280">
        <v>1850.0</v>
      </c>
      <c r="M1436" s="205"/>
    </row>
    <row r="1437" ht="15.75" customHeight="1">
      <c r="A1437" s="205" t="s">
        <v>365</v>
      </c>
      <c r="B1437" s="205" t="s">
        <v>5386</v>
      </c>
      <c r="C1437" s="205" t="s">
        <v>5801</v>
      </c>
      <c r="D1437" s="205" t="s">
        <v>197</v>
      </c>
      <c r="E1437" s="280">
        <v>22.0</v>
      </c>
      <c r="F1437" s="280">
        <v>2.0</v>
      </c>
      <c r="G1437" s="280">
        <v>2.0</v>
      </c>
      <c r="H1437" s="280">
        <v>21.0</v>
      </c>
      <c r="I1437" s="280">
        <v>0.0</v>
      </c>
      <c r="J1437" s="280">
        <v>0.0</v>
      </c>
      <c r="K1437" s="280">
        <v>0.0</v>
      </c>
      <c r="L1437" s="280">
        <v>472.0</v>
      </c>
      <c r="M1437" s="205"/>
    </row>
    <row r="1438" ht="15.75" customHeight="1">
      <c r="A1438" s="205" t="s">
        <v>365</v>
      </c>
      <c r="B1438" s="205" t="s">
        <v>5387</v>
      </c>
      <c r="C1438" s="205" t="s">
        <v>5881</v>
      </c>
      <c r="D1438" s="205" t="s">
        <v>6020</v>
      </c>
      <c r="E1438" s="280">
        <v>7.0</v>
      </c>
      <c r="F1438" s="280">
        <v>0.0</v>
      </c>
      <c r="G1438" s="280">
        <v>1.0</v>
      </c>
      <c r="H1438" s="280">
        <v>5.0</v>
      </c>
      <c r="I1438" s="280">
        <v>2.0</v>
      </c>
      <c r="J1438" s="280">
        <v>0.0</v>
      </c>
      <c r="K1438" s="280">
        <v>0.0</v>
      </c>
      <c r="L1438" s="280">
        <v>197.0</v>
      </c>
      <c r="M1438" s="205"/>
    </row>
    <row r="1439" ht="15.75" customHeight="1">
      <c r="A1439" s="205" t="s">
        <v>365</v>
      </c>
      <c r="B1439" s="205" t="s">
        <v>5388</v>
      </c>
      <c r="C1439" s="205" t="s">
        <v>5881</v>
      </c>
      <c r="D1439" s="205" t="s">
        <v>5928</v>
      </c>
      <c r="E1439" s="280">
        <v>3.0</v>
      </c>
      <c r="F1439" s="280">
        <v>0.0</v>
      </c>
      <c r="G1439" s="280">
        <v>0.0</v>
      </c>
      <c r="H1439" s="280">
        <v>3.0</v>
      </c>
      <c r="I1439" s="280">
        <v>1.0</v>
      </c>
      <c r="J1439" s="280">
        <v>0.0</v>
      </c>
      <c r="K1439" s="280">
        <v>0.0</v>
      </c>
      <c r="L1439" s="280">
        <v>32.0</v>
      </c>
      <c r="M1439" s="205"/>
    </row>
    <row r="1440" ht="15.75" customHeight="1">
      <c r="A1440" s="205" t="s">
        <v>559</v>
      </c>
      <c r="B1440" s="205" t="s">
        <v>5383</v>
      </c>
      <c r="C1440" s="205" t="s">
        <v>5801</v>
      </c>
      <c r="D1440" s="205" t="s">
        <v>143</v>
      </c>
      <c r="E1440" s="280">
        <v>4.0</v>
      </c>
      <c r="F1440" s="280">
        <v>1.0</v>
      </c>
      <c r="G1440" s="280">
        <v>0.0</v>
      </c>
      <c r="H1440" s="280">
        <v>1.0</v>
      </c>
      <c r="I1440" s="280">
        <v>3.0</v>
      </c>
      <c r="J1440" s="280">
        <v>1.0</v>
      </c>
      <c r="K1440" s="280">
        <v>0.0</v>
      </c>
      <c r="L1440" s="280">
        <v>218.0</v>
      </c>
      <c r="M1440" s="205"/>
    </row>
    <row r="1441" ht="15.75" customHeight="1">
      <c r="A1441" s="205" t="s">
        <v>559</v>
      </c>
      <c r="B1441" s="205" t="s">
        <v>5384</v>
      </c>
      <c r="C1441" s="205" t="s">
        <v>5801</v>
      </c>
      <c r="D1441" s="205" t="s">
        <v>143</v>
      </c>
      <c r="E1441" s="280">
        <v>35.0</v>
      </c>
      <c r="F1441" s="280">
        <v>5.0</v>
      </c>
      <c r="G1441" s="280">
        <v>0.0</v>
      </c>
      <c r="H1441" s="280">
        <v>12.0</v>
      </c>
      <c r="I1441" s="280">
        <v>13.0</v>
      </c>
      <c r="J1441" s="280">
        <v>2.0</v>
      </c>
      <c r="K1441" s="280">
        <v>0.0</v>
      </c>
      <c r="L1441" s="280">
        <v>2133.0</v>
      </c>
      <c r="M1441" s="205"/>
    </row>
    <row r="1442" ht="15.75" customHeight="1">
      <c r="A1442" s="205" t="s">
        <v>559</v>
      </c>
      <c r="B1442" s="205" t="s">
        <v>5385</v>
      </c>
      <c r="C1442" s="205" t="s">
        <v>5801</v>
      </c>
      <c r="D1442" s="205" t="s">
        <v>143</v>
      </c>
      <c r="E1442" s="280">
        <v>33.0</v>
      </c>
      <c r="F1442" s="280">
        <v>12.0</v>
      </c>
      <c r="G1442" s="280">
        <v>4.0</v>
      </c>
      <c r="H1442" s="280">
        <v>5.0</v>
      </c>
      <c r="I1442" s="280">
        <v>16.0</v>
      </c>
      <c r="J1442" s="280">
        <v>4.0</v>
      </c>
      <c r="K1442" s="280">
        <v>0.0</v>
      </c>
      <c r="L1442" s="280">
        <v>2443.0</v>
      </c>
      <c r="M1442" s="205"/>
    </row>
    <row r="1443" ht="15.75" customHeight="1">
      <c r="A1443" s="205" t="s">
        <v>559</v>
      </c>
      <c r="B1443" s="205" t="s">
        <v>5386</v>
      </c>
      <c r="C1443" s="205" t="s">
        <v>5801</v>
      </c>
      <c r="D1443" s="205" t="s">
        <v>143</v>
      </c>
      <c r="E1443" s="280">
        <v>29.0</v>
      </c>
      <c r="F1443" s="280">
        <v>6.0</v>
      </c>
      <c r="G1443" s="280">
        <v>5.0</v>
      </c>
      <c r="H1443" s="280">
        <v>7.0</v>
      </c>
      <c r="I1443" s="280">
        <v>16.0</v>
      </c>
      <c r="J1443" s="280">
        <v>3.0</v>
      </c>
      <c r="K1443" s="280">
        <v>0.0</v>
      </c>
      <c r="L1443" s="280">
        <v>1812.0</v>
      </c>
      <c r="M1443" s="205"/>
    </row>
    <row r="1444" ht="15.75" customHeight="1">
      <c r="A1444" s="205" t="s">
        <v>559</v>
      </c>
      <c r="B1444" s="205" t="s">
        <v>5387</v>
      </c>
      <c r="C1444" s="205" t="s">
        <v>5847</v>
      </c>
      <c r="D1444" s="205" t="s">
        <v>143</v>
      </c>
      <c r="E1444" s="280">
        <v>30.0</v>
      </c>
      <c r="F1444" s="280">
        <v>8.0</v>
      </c>
      <c r="G1444" s="280">
        <v>1.0</v>
      </c>
      <c r="H1444" s="280">
        <v>8.0</v>
      </c>
      <c r="I1444" s="280">
        <v>17.0</v>
      </c>
      <c r="J1444" s="280">
        <v>4.0</v>
      </c>
      <c r="K1444" s="280">
        <v>0.0</v>
      </c>
      <c r="L1444" s="280">
        <v>1918.0</v>
      </c>
      <c r="M1444" s="205"/>
    </row>
    <row r="1445" ht="15.75" customHeight="1">
      <c r="A1445" s="205" t="s">
        <v>559</v>
      </c>
      <c r="B1445" s="205" t="s">
        <v>5388</v>
      </c>
      <c r="C1445" s="205" t="s">
        <v>5801</v>
      </c>
      <c r="D1445" s="205" t="s">
        <v>238</v>
      </c>
      <c r="E1445" s="280">
        <v>24.0</v>
      </c>
      <c r="F1445" s="280">
        <v>6.0</v>
      </c>
      <c r="G1445" s="280">
        <v>3.0</v>
      </c>
      <c r="H1445" s="280">
        <v>8.0</v>
      </c>
      <c r="I1445" s="280">
        <v>11.0</v>
      </c>
      <c r="J1445" s="280">
        <v>3.0</v>
      </c>
      <c r="K1445" s="280">
        <v>0.0</v>
      </c>
      <c r="L1445" s="280">
        <v>1392.0</v>
      </c>
      <c r="M1445" s="205"/>
    </row>
    <row r="1446" ht="15.75" customHeight="1">
      <c r="A1446" s="205" t="s">
        <v>559</v>
      </c>
      <c r="B1446" s="205" t="s">
        <v>5391</v>
      </c>
      <c r="C1446" s="205" t="s">
        <v>5847</v>
      </c>
      <c r="D1446" s="205" t="s">
        <v>238</v>
      </c>
      <c r="E1446" s="280">
        <v>30.0</v>
      </c>
      <c r="F1446" s="280">
        <v>5.0</v>
      </c>
      <c r="G1446" s="280">
        <v>0.0</v>
      </c>
      <c r="H1446" s="280">
        <v>13.0</v>
      </c>
      <c r="I1446" s="280">
        <v>9.0</v>
      </c>
      <c r="J1446" s="280">
        <v>3.0</v>
      </c>
      <c r="K1446" s="280">
        <v>0.0</v>
      </c>
      <c r="L1446" s="280">
        <v>1572.0</v>
      </c>
      <c r="M1446" s="205"/>
    </row>
    <row r="1447" ht="15.75" customHeight="1">
      <c r="A1447" s="205" t="s">
        <v>559</v>
      </c>
      <c r="B1447" s="205" t="s">
        <v>5392</v>
      </c>
      <c r="C1447" s="205" t="s">
        <v>5902</v>
      </c>
      <c r="D1447" s="205" t="s">
        <v>6099</v>
      </c>
      <c r="E1447" s="280">
        <v>17.0</v>
      </c>
      <c r="F1447" s="280">
        <v>8.0</v>
      </c>
      <c r="G1447" s="280">
        <v>0.0</v>
      </c>
      <c r="H1447" s="280">
        <v>9.0</v>
      </c>
      <c r="I1447" s="280">
        <v>3.0</v>
      </c>
      <c r="J1447" s="280">
        <v>0.0</v>
      </c>
      <c r="K1447" s="280">
        <v>0.0</v>
      </c>
      <c r="L1447" s="280">
        <v>847.0</v>
      </c>
      <c r="M1447" s="205"/>
    </row>
    <row r="1448" ht="15.75" customHeight="1">
      <c r="A1448" s="205" t="s">
        <v>559</v>
      </c>
      <c r="B1448" s="205" t="s">
        <v>5389</v>
      </c>
      <c r="C1448" s="205" t="s">
        <v>5902</v>
      </c>
      <c r="D1448" s="205" t="s">
        <v>6099</v>
      </c>
      <c r="E1448" s="280">
        <v>22.0</v>
      </c>
      <c r="F1448" s="280">
        <v>4.0</v>
      </c>
      <c r="G1448" s="280">
        <v>1.0</v>
      </c>
      <c r="H1448" s="280">
        <v>6.0</v>
      </c>
      <c r="I1448" s="280">
        <v>6.0</v>
      </c>
      <c r="J1448" s="280">
        <v>2.0</v>
      </c>
      <c r="K1448" s="280">
        <v>0.0</v>
      </c>
      <c r="L1448" s="280">
        <v>1498.0</v>
      </c>
      <c r="M1448" s="205"/>
    </row>
    <row r="1449" ht="15.75" customHeight="1">
      <c r="A1449" s="205" t="s">
        <v>559</v>
      </c>
      <c r="B1449" s="205" t="s">
        <v>5390</v>
      </c>
      <c r="C1449" s="205" t="s">
        <v>5902</v>
      </c>
      <c r="D1449" s="205" t="s">
        <v>98</v>
      </c>
      <c r="E1449" s="280">
        <v>29.0</v>
      </c>
      <c r="F1449" s="280">
        <v>11.0</v>
      </c>
      <c r="G1449" s="280">
        <v>1.0</v>
      </c>
      <c r="H1449" s="280">
        <v>2.0</v>
      </c>
      <c r="I1449" s="280">
        <v>15.0</v>
      </c>
      <c r="J1449" s="280">
        <v>4.0</v>
      </c>
      <c r="K1449" s="280">
        <v>0.0</v>
      </c>
      <c r="L1449" s="280">
        <v>2255.0</v>
      </c>
      <c r="M1449" s="205"/>
    </row>
    <row r="1450" ht="15.75" customHeight="1">
      <c r="A1450" s="205" t="s">
        <v>718</v>
      </c>
      <c r="B1450" s="205" t="s">
        <v>5384</v>
      </c>
      <c r="C1450" s="205" t="s">
        <v>5801</v>
      </c>
      <c r="D1450" s="205" t="s">
        <v>116</v>
      </c>
      <c r="E1450" s="280">
        <v>33.0</v>
      </c>
      <c r="F1450" s="280">
        <v>1.0</v>
      </c>
      <c r="G1450" s="280">
        <v>3.0</v>
      </c>
      <c r="H1450" s="280">
        <v>2.0</v>
      </c>
      <c r="I1450" s="280">
        <v>13.0</v>
      </c>
      <c r="J1450" s="280">
        <v>3.0</v>
      </c>
      <c r="K1450" s="280">
        <v>0.0</v>
      </c>
      <c r="L1450" s="280">
        <v>2553.0</v>
      </c>
      <c r="M1450" s="205"/>
    </row>
    <row r="1451" ht="15.75" customHeight="1">
      <c r="A1451" s="205" t="s">
        <v>718</v>
      </c>
      <c r="B1451" s="205" t="s">
        <v>5385</v>
      </c>
      <c r="C1451" s="205" t="s">
        <v>5801</v>
      </c>
      <c r="D1451" s="205" t="s">
        <v>116</v>
      </c>
      <c r="E1451" s="280">
        <v>32.0</v>
      </c>
      <c r="F1451" s="280">
        <v>2.0</v>
      </c>
      <c r="G1451" s="280">
        <v>1.0</v>
      </c>
      <c r="H1451" s="280">
        <v>3.0</v>
      </c>
      <c r="I1451" s="280">
        <v>14.0</v>
      </c>
      <c r="J1451" s="280">
        <v>7.0</v>
      </c>
      <c r="K1451" s="280">
        <v>0.0</v>
      </c>
      <c r="L1451" s="280">
        <v>2343.0</v>
      </c>
      <c r="M1451" s="205"/>
    </row>
    <row r="1452" ht="15.75" customHeight="1">
      <c r="A1452" s="205" t="s">
        <v>718</v>
      </c>
      <c r="B1452" s="205" t="s">
        <v>5386</v>
      </c>
      <c r="C1452" s="205" t="s">
        <v>5801</v>
      </c>
      <c r="D1452" s="205" t="s">
        <v>116</v>
      </c>
      <c r="E1452" s="280">
        <v>18.0</v>
      </c>
      <c r="F1452" s="280">
        <v>1.0</v>
      </c>
      <c r="G1452" s="280">
        <v>0.0</v>
      </c>
      <c r="H1452" s="280">
        <v>9.0</v>
      </c>
      <c r="I1452" s="280">
        <v>7.0</v>
      </c>
      <c r="J1452" s="280">
        <v>1.0</v>
      </c>
      <c r="K1452" s="280">
        <v>0.0</v>
      </c>
      <c r="L1452" s="280">
        <v>760.0</v>
      </c>
      <c r="M1452" s="205"/>
    </row>
    <row r="1453" ht="15.75" customHeight="1">
      <c r="A1453" s="205" t="s">
        <v>718</v>
      </c>
      <c r="B1453" s="205" t="s">
        <v>5387</v>
      </c>
      <c r="C1453" s="205" t="s">
        <v>5801</v>
      </c>
      <c r="D1453" s="205" t="s">
        <v>116</v>
      </c>
      <c r="E1453" s="280">
        <v>0.0</v>
      </c>
      <c r="F1453" s="280">
        <v>0.0</v>
      </c>
      <c r="G1453" s="280">
        <v>0.0</v>
      </c>
      <c r="H1453" s="280">
        <v>0.0</v>
      </c>
      <c r="I1453" s="280">
        <v>0.0</v>
      </c>
      <c r="J1453" s="280">
        <v>0.0</v>
      </c>
      <c r="K1453" s="280">
        <v>0.0</v>
      </c>
      <c r="L1453" s="280">
        <v>0.0</v>
      </c>
      <c r="M1453" s="205"/>
    </row>
    <row r="1454" ht="15.75" customHeight="1">
      <c r="A1454" s="205" t="s">
        <v>719</v>
      </c>
      <c r="B1454" s="205" t="s">
        <v>5384</v>
      </c>
      <c r="C1454" s="205" t="s">
        <v>5801</v>
      </c>
      <c r="D1454" s="205" t="s">
        <v>143</v>
      </c>
      <c r="E1454" s="280">
        <v>9.0</v>
      </c>
      <c r="F1454" s="280">
        <v>1.0</v>
      </c>
      <c r="G1454" s="280">
        <v>0.0</v>
      </c>
      <c r="H1454" s="280">
        <v>0.0</v>
      </c>
      <c r="I1454" s="280">
        <v>1.0</v>
      </c>
      <c r="J1454" s="280">
        <v>2.0</v>
      </c>
      <c r="K1454" s="280">
        <v>0.0</v>
      </c>
      <c r="L1454" s="280">
        <v>771.0</v>
      </c>
      <c r="M1454" s="205"/>
    </row>
    <row r="1455" ht="15.75" customHeight="1">
      <c r="A1455" s="205" t="s">
        <v>719</v>
      </c>
      <c r="B1455" s="205" t="s">
        <v>5385</v>
      </c>
      <c r="C1455" s="205" t="s">
        <v>5968</v>
      </c>
      <c r="D1455" s="205" t="s">
        <v>143</v>
      </c>
      <c r="E1455" s="280">
        <v>32.0</v>
      </c>
      <c r="F1455" s="280">
        <v>0.0</v>
      </c>
      <c r="G1455" s="280">
        <v>2.0</v>
      </c>
      <c r="H1455" s="280">
        <v>3.0</v>
      </c>
      <c r="I1455" s="280">
        <v>8.0</v>
      </c>
      <c r="J1455" s="280">
        <v>5.0</v>
      </c>
      <c r="K1455" s="280">
        <v>0.0</v>
      </c>
      <c r="L1455" s="280">
        <v>2380.0</v>
      </c>
      <c r="M1455" s="205"/>
    </row>
    <row r="1456" ht="15.75" customHeight="1">
      <c r="A1456" s="205" t="s">
        <v>719</v>
      </c>
      <c r="B1456" s="205" t="s">
        <v>5386</v>
      </c>
      <c r="C1456" s="205" t="s">
        <v>5933</v>
      </c>
      <c r="D1456" s="205" t="s">
        <v>6043</v>
      </c>
      <c r="E1456" s="280">
        <v>22.0</v>
      </c>
      <c r="F1456" s="280">
        <v>0.0</v>
      </c>
      <c r="G1456" s="280">
        <v>1.0</v>
      </c>
      <c r="H1456" s="280">
        <v>12.0</v>
      </c>
      <c r="I1456" s="280">
        <v>2.0</v>
      </c>
      <c r="J1456" s="280">
        <v>0.0</v>
      </c>
      <c r="K1456" s="280">
        <v>0.0</v>
      </c>
      <c r="L1456" s="280">
        <v>1039.0</v>
      </c>
      <c r="M1456" s="205"/>
    </row>
    <row r="1457" ht="15.75" customHeight="1">
      <c r="A1457" s="205" t="s">
        <v>719</v>
      </c>
      <c r="B1457" s="205" t="s">
        <v>5387</v>
      </c>
      <c r="C1457" s="205" t="s">
        <v>5933</v>
      </c>
      <c r="D1457" s="205" t="s">
        <v>6043</v>
      </c>
      <c r="E1457" s="280">
        <v>27.0</v>
      </c>
      <c r="F1457" s="280">
        <v>1.0</v>
      </c>
      <c r="G1457" s="280">
        <v>0.0</v>
      </c>
      <c r="H1457" s="280">
        <v>7.0</v>
      </c>
      <c r="I1457" s="280">
        <v>3.0</v>
      </c>
      <c r="J1457" s="280">
        <v>2.0</v>
      </c>
      <c r="K1457" s="280">
        <v>0.0</v>
      </c>
      <c r="L1457" s="280">
        <v>1886.0</v>
      </c>
      <c r="M1457" s="205"/>
    </row>
    <row r="1458" ht="15.75" customHeight="1">
      <c r="A1458" s="205" t="s">
        <v>719</v>
      </c>
      <c r="B1458" s="205" t="s">
        <v>5388</v>
      </c>
      <c r="C1458" s="205" t="s">
        <v>6070</v>
      </c>
      <c r="D1458" s="205" t="s">
        <v>6100</v>
      </c>
      <c r="E1458" s="280">
        <v>12.0</v>
      </c>
      <c r="F1458" s="280">
        <v>2.0</v>
      </c>
      <c r="G1458" s="280">
        <v>1.0</v>
      </c>
      <c r="H1458" s="280">
        <v>3.0</v>
      </c>
      <c r="I1458" s="280">
        <v>0.0</v>
      </c>
      <c r="J1458" s="280">
        <v>0.0</v>
      </c>
      <c r="K1458" s="280">
        <v>0.0</v>
      </c>
      <c r="L1458" s="280">
        <v>912.0</v>
      </c>
      <c r="M1458" s="205"/>
    </row>
    <row r="1459" ht="15.75" customHeight="1">
      <c r="A1459" s="205" t="s">
        <v>719</v>
      </c>
      <c r="B1459" s="205" t="s">
        <v>5391</v>
      </c>
      <c r="C1459" s="205" t="s">
        <v>6070</v>
      </c>
      <c r="D1459" s="205" t="s">
        <v>6100</v>
      </c>
      <c r="E1459" s="280">
        <v>30.0</v>
      </c>
      <c r="F1459" s="280">
        <v>4.0</v>
      </c>
      <c r="G1459" s="280">
        <v>1.0</v>
      </c>
      <c r="H1459" s="280">
        <v>1.0</v>
      </c>
      <c r="I1459" s="280">
        <v>4.0</v>
      </c>
      <c r="J1459" s="280">
        <v>2.0</v>
      </c>
      <c r="K1459" s="280">
        <v>0.0</v>
      </c>
      <c r="L1459" s="280">
        <v>2489.0</v>
      </c>
      <c r="M1459" s="205"/>
    </row>
    <row r="1460" ht="15.75" customHeight="1">
      <c r="A1460" s="205" t="s">
        <v>719</v>
      </c>
      <c r="B1460" s="205" t="s">
        <v>5392</v>
      </c>
      <c r="C1460" s="205" t="s">
        <v>5937</v>
      </c>
      <c r="D1460" s="205" t="s">
        <v>6101</v>
      </c>
      <c r="E1460" s="280">
        <v>33.0</v>
      </c>
      <c r="F1460" s="280">
        <v>8.0</v>
      </c>
      <c r="G1460" s="280">
        <v>4.0</v>
      </c>
      <c r="H1460" s="280">
        <v>0.0</v>
      </c>
      <c r="I1460" s="280">
        <v>0.0</v>
      </c>
      <c r="J1460" s="280">
        <v>5.0</v>
      </c>
      <c r="K1460" s="280">
        <v>1.0</v>
      </c>
      <c r="L1460" s="280">
        <v>2970.0</v>
      </c>
      <c r="M1460" s="205"/>
    </row>
    <row r="1461" ht="15.75" customHeight="1">
      <c r="A1461" s="205" t="s">
        <v>719</v>
      </c>
      <c r="B1461" s="205" t="s">
        <v>5389</v>
      </c>
      <c r="C1461" s="205" t="s">
        <v>5937</v>
      </c>
      <c r="D1461" s="205" t="s">
        <v>6101</v>
      </c>
      <c r="E1461" s="280">
        <v>24.0</v>
      </c>
      <c r="F1461" s="280">
        <v>2.0</v>
      </c>
      <c r="G1461" s="280">
        <v>2.0</v>
      </c>
      <c r="H1461" s="280">
        <v>3.0</v>
      </c>
      <c r="I1461" s="280">
        <v>0.0</v>
      </c>
      <c r="J1461" s="280">
        <v>1.0</v>
      </c>
      <c r="K1461" s="280">
        <v>0.0</v>
      </c>
      <c r="L1461" s="280">
        <v>1909.0</v>
      </c>
      <c r="M1461" s="205"/>
    </row>
    <row r="1462" ht="15.75" customHeight="1">
      <c r="A1462" s="205" t="s">
        <v>719</v>
      </c>
      <c r="B1462" s="205" t="s">
        <v>5390</v>
      </c>
      <c r="C1462" s="205" t="s">
        <v>5937</v>
      </c>
      <c r="D1462" s="205" t="s">
        <v>6101</v>
      </c>
      <c r="E1462" s="280">
        <v>0.0</v>
      </c>
      <c r="F1462" s="280">
        <v>0.0</v>
      </c>
      <c r="G1462" s="280">
        <v>0.0</v>
      </c>
      <c r="H1462" s="280">
        <v>0.0</v>
      </c>
      <c r="I1462" s="280">
        <v>0.0</v>
      </c>
      <c r="J1462" s="280">
        <v>0.0</v>
      </c>
      <c r="K1462" s="280">
        <v>0.0</v>
      </c>
      <c r="L1462" s="280">
        <v>0.0</v>
      </c>
      <c r="M1462" s="205"/>
    </row>
    <row r="1463" ht="15.75" customHeight="1">
      <c r="A1463" s="205" t="s">
        <v>563</v>
      </c>
      <c r="B1463" s="205" t="s">
        <v>5383</v>
      </c>
      <c r="C1463" s="205" t="s">
        <v>5801</v>
      </c>
      <c r="D1463" s="205" t="s">
        <v>90</v>
      </c>
      <c r="E1463" s="280">
        <v>5.0</v>
      </c>
      <c r="F1463" s="280">
        <v>1.0</v>
      </c>
      <c r="G1463" s="280">
        <v>0.0</v>
      </c>
      <c r="H1463" s="280">
        <v>4.0</v>
      </c>
      <c r="I1463" s="280">
        <v>1.0</v>
      </c>
      <c r="J1463" s="280">
        <v>0.0</v>
      </c>
      <c r="K1463" s="280">
        <v>0.0</v>
      </c>
      <c r="L1463" s="280">
        <v>131.0</v>
      </c>
      <c r="M1463" s="205"/>
    </row>
    <row r="1464" ht="15.75" customHeight="1">
      <c r="A1464" s="205" t="s">
        <v>563</v>
      </c>
      <c r="B1464" s="205" t="s">
        <v>5384</v>
      </c>
      <c r="C1464" s="205" t="s">
        <v>5801</v>
      </c>
      <c r="D1464" s="205" t="s">
        <v>90</v>
      </c>
      <c r="E1464" s="280">
        <v>28.0</v>
      </c>
      <c r="F1464" s="280">
        <v>1.0</v>
      </c>
      <c r="G1464" s="280">
        <v>1.0</v>
      </c>
      <c r="H1464" s="280">
        <v>20.0</v>
      </c>
      <c r="I1464" s="280">
        <v>7.0</v>
      </c>
      <c r="J1464" s="280">
        <v>3.0</v>
      </c>
      <c r="K1464" s="280">
        <v>0.0</v>
      </c>
      <c r="L1464" s="280">
        <v>786.0</v>
      </c>
      <c r="M1464" s="205"/>
    </row>
    <row r="1465" ht="15.75" customHeight="1">
      <c r="A1465" s="205" t="s">
        <v>563</v>
      </c>
      <c r="B1465" s="205" t="s">
        <v>5385</v>
      </c>
      <c r="C1465" s="205" t="s">
        <v>5801</v>
      </c>
      <c r="D1465" s="205" t="s">
        <v>90</v>
      </c>
      <c r="E1465" s="280">
        <v>25.0</v>
      </c>
      <c r="F1465" s="280">
        <v>4.0</v>
      </c>
      <c r="G1465" s="280">
        <v>1.0</v>
      </c>
      <c r="H1465" s="280">
        <v>24.0</v>
      </c>
      <c r="I1465" s="280">
        <v>2.0</v>
      </c>
      <c r="J1465" s="280">
        <v>1.0</v>
      </c>
      <c r="K1465" s="280">
        <v>0.0</v>
      </c>
      <c r="L1465" s="280">
        <v>386.0</v>
      </c>
      <c r="M1465" s="205"/>
    </row>
    <row r="1466" ht="15.75" customHeight="1">
      <c r="A1466" s="205" t="s">
        <v>563</v>
      </c>
      <c r="B1466" s="205" t="s">
        <v>5386</v>
      </c>
      <c r="C1466" s="205" t="s">
        <v>5800</v>
      </c>
      <c r="D1466" s="205" t="s">
        <v>244</v>
      </c>
      <c r="E1466" s="280">
        <v>36.0</v>
      </c>
      <c r="F1466" s="280">
        <v>17.0</v>
      </c>
      <c r="G1466" s="280">
        <v>6.0</v>
      </c>
      <c r="H1466" s="280">
        <v>4.0</v>
      </c>
      <c r="I1466" s="280">
        <v>16.0</v>
      </c>
      <c r="J1466" s="280">
        <v>8.0</v>
      </c>
      <c r="K1466" s="280">
        <v>0.0</v>
      </c>
      <c r="L1466" s="280">
        <v>2672.0</v>
      </c>
      <c r="M1466" s="205"/>
    </row>
    <row r="1467" ht="15.75" customHeight="1">
      <c r="A1467" s="205" t="s">
        <v>563</v>
      </c>
      <c r="B1467" s="205" t="s">
        <v>5387</v>
      </c>
      <c r="C1467" s="205" t="s">
        <v>5801</v>
      </c>
      <c r="D1467" s="205" t="s">
        <v>249</v>
      </c>
      <c r="E1467" s="280">
        <v>33.0</v>
      </c>
      <c r="F1467" s="280">
        <v>6.0</v>
      </c>
      <c r="G1467" s="280">
        <v>2.0</v>
      </c>
      <c r="H1467" s="280">
        <v>14.0</v>
      </c>
      <c r="I1467" s="280">
        <v>17.0</v>
      </c>
      <c r="J1467" s="280">
        <v>1.0</v>
      </c>
      <c r="K1467" s="280">
        <v>0.0</v>
      </c>
      <c r="L1467" s="280">
        <v>1742.0</v>
      </c>
      <c r="M1467" s="205"/>
    </row>
    <row r="1468" ht="15.75" customHeight="1">
      <c r="A1468" s="205" t="s">
        <v>563</v>
      </c>
      <c r="B1468" s="205" t="s">
        <v>5388</v>
      </c>
      <c r="C1468" s="205" t="s">
        <v>5800</v>
      </c>
      <c r="D1468" s="205" t="s">
        <v>249</v>
      </c>
      <c r="E1468" s="280">
        <v>37.0</v>
      </c>
      <c r="F1468" s="280">
        <v>12.0</v>
      </c>
      <c r="G1468" s="280">
        <v>4.0</v>
      </c>
      <c r="H1468" s="280">
        <v>3.0</v>
      </c>
      <c r="I1468" s="280">
        <v>16.0</v>
      </c>
      <c r="J1468" s="280">
        <v>4.0</v>
      </c>
      <c r="K1468" s="280">
        <v>0.0</v>
      </c>
      <c r="L1468" s="280">
        <v>2937.0</v>
      </c>
      <c r="M1468" s="205"/>
    </row>
    <row r="1469" ht="15.75" customHeight="1">
      <c r="A1469" s="205" t="s">
        <v>563</v>
      </c>
      <c r="B1469" s="205" t="s">
        <v>5391</v>
      </c>
      <c r="C1469" s="205" t="s">
        <v>5801</v>
      </c>
      <c r="D1469" s="205" t="s">
        <v>121</v>
      </c>
      <c r="E1469" s="280">
        <v>36.0</v>
      </c>
      <c r="F1469" s="280">
        <v>6.0</v>
      </c>
      <c r="G1469" s="280">
        <v>3.0</v>
      </c>
      <c r="H1469" s="280">
        <v>9.0</v>
      </c>
      <c r="I1469" s="280">
        <v>12.0</v>
      </c>
      <c r="J1469" s="280">
        <v>2.0</v>
      </c>
      <c r="K1469" s="280">
        <v>0.0</v>
      </c>
      <c r="L1469" s="280">
        <v>2458.0</v>
      </c>
      <c r="M1469" s="205"/>
    </row>
    <row r="1470" ht="15.75" customHeight="1">
      <c r="A1470" s="205" t="s">
        <v>563</v>
      </c>
      <c r="B1470" s="205" t="s">
        <v>5392</v>
      </c>
      <c r="C1470" s="205" t="s">
        <v>5801</v>
      </c>
      <c r="D1470" s="205" t="s">
        <v>121</v>
      </c>
      <c r="E1470" s="280">
        <v>38.0</v>
      </c>
      <c r="F1470" s="280">
        <v>14.0</v>
      </c>
      <c r="G1470" s="280">
        <v>4.0</v>
      </c>
      <c r="H1470" s="280">
        <v>2.0</v>
      </c>
      <c r="I1470" s="280">
        <v>12.0</v>
      </c>
      <c r="J1470" s="280">
        <v>3.0</v>
      </c>
      <c r="K1470" s="280">
        <v>0.0</v>
      </c>
      <c r="L1470" s="280">
        <v>3032.0</v>
      </c>
      <c r="M1470" s="205"/>
    </row>
    <row r="1471" ht="15.75" customHeight="1">
      <c r="A1471" s="205" t="s">
        <v>563</v>
      </c>
      <c r="B1471" s="205" t="s">
        <v>5389</v>
      </c>
      <c r="C1471" s="205" t="s">
        <v>6102</v>
      </c>
      <c r="D1471" s="205" t="s">
        <v>238</v>
      </c>
      <c r="E1471" s="280">
        <v>51.0</v>
      </c>
      <c r="F1471" s="280">
        <v>17.0</v>
      </c>
      <c r="G1471" s="280">
        <v>1.0</v>
      </c>
      <c r="H1471" s="280">
        <v>9.0</v>
      </c>
      <c r="I1471" s="280">
        <v>12.0</v>
      </c>
      <c r="J1471" s="280">
        <v>3.0</v>
      </c>
      <c r="K1471" s="280">
        <v>0.0</v>
      </c>
      <c r="L1471" s="280">
        <v>3869.0</v>
      </c>
      <c r="M1471" s="205"/>
    </row>
    <row r="1472" ht="15.75" customHeight="1">
      <c r="A1472" s="205" t="s">
        <v>563</v>
      </c>
      <c r="B1472" s="205" t="s">
        <v>5390</v>
      </c>
      <c r="C1472" s="205" t="s">
        <v>6103</v>
      </c>
      <c r="D1472" s="205" t="s">
        <v>6104</v>
      </c>
      <c r="E1472" s="280">
        <v>18.0</v>
      </c>
      <c r="F1472" s="280">
        <v>7.0</v>
      </c>
      <c r="G1472" s="280">
        <v>1.0</v>
      </c>
      <c r="H1472" s="280">
        <v>2.0</v>
      </c>
      <c r="I1472" s="280">
        <v>8.0</v>
      </c>
      <c r="J1472" s="280">
        <v>2.0</v>
      </c>
      <c r="K1472" s="280">
        <v>0.0</v>
      </c>
      <c r="L1472" s="280">
        <v>1336.0</v>
      </c>
      <c r="M1472" s="205"/>
    </row>
    <row r="1473" ht="15.75" customHeight="1">
      <c r="A1473" s="205" t="s">
        <v>160</v>
      </c>
      <c r="B1473" s="205" t="s">
        <v>5383</v>
      </c>
      <c r="C1473" s="205" t="s">
        <v>5801</v>
      </c>
      <c r="D1473" s="205" t="s">
        <v>162</v>
      </c>
      <c r="E1473" s="280">
        <v>5.0</v>
      </c>
      <c r="F1473" s="280">
        <v>0.0</v>
      </c>
      <c r="G1473" s="205"/>
      <c r="H1473" s="280">
        <v>0.0</v>
      </c>
      <c r="I1473" s="280">
        <v>0.0</v>
      </c>
      <c r="J1473" s="280">
        <v>1.0</v>
      </c>
      <c r="K1473" s="280">
        <v>0.0</v>
      </c>
      <c r="L1473" s="280">
        <v>450.0</v>
      </c>
      <c r="M1473" s="205"/>
    </row>
    <row r="1474" ht="15.75" customHeight="1">
      <c r="A1474" s="205" t="s">
        <v>160</v>
      </c>
      <c r="B1474" s="205" t="s">
        <v>5384</v>
      </c>
      <c r="C1474" s="205" t="s">
        <v>5801</v>
      </c>
      <c r="D1474" s="205" t="s">
        <v>162</v>
      </c>
      <c r="E1474" s="280">
        <v>32.0</v>
      </c>
      <c r="F1474" s="280">
        <v>0.0</v>
      </c>
      <c r="G1474" s="205"/>
      <c r="H1474" s="280">
        <v>0.0</v>
      </c>
      <c r="I1474" s="280">
        <v>0.0</v>
      </c>
      <c r="J1474" s="280">
        <v>2.0</v>
      </c>
      <c r="K1474" s="280">
        <v>0.0</v>
      </c>
      <c r="L1474" s="280">
        <v>2880.0</v>
      </c>
      <c r="M1474" s="205"/>
    </row>
    <row r="1475" ht="15.75" customHeight="1">
      <c r="A1475" s="205" t="s">
        <v>160</v>
      </c>
      <c r="B1475" s="205" t="s">
        <v>5385</v>
      </c>
      <c r="C1475" s="205" t="s">
        <v>5801</v>
      </c>
      <c r="D1475" s="205" t="s">
        <v>162</v>
      </c>
      <c r="E1475" s="280">
        <v>37.0</v>
      </c>
      <c r="F1475" s="280">
        <v>0.0</v>
      </c>
      <c r="G1475" s="205"/>
      <c r="H1475" s="280">
        <v>0.0</v>
      </c>
      <c r="I1475" s="280">
        <v>0.0</v>
      </c>
      <c r="J1475" s="280">
        <v>4.0</v>
      </c>
      <c r="K1475" s="280">
        <v>0.0</v>
      </c>
      <c r="L1475" s="280">
        <v>3330.0</v>
      </c>
      <c r="M1475" s="205"/>
    </row>
    <row r="1476" ht="15.75" customHeight="1">
      <c r="A1476" s="205" t="s">
        <v>160</v>
      </c>
      <c r="B1476" s="205" t="s">
        <v>5386</v>
      </c>
      <c r="C1476" s="205" t="s">
        <v>5801</v>
      </c>
      <c r="D1476" s="205" t="s">
        <v>162</v>
      </c>
      <c r="E1476" s="280">
        <v>36.0</v>
      </c>
      <c r="F1476" s="280">
        <v>0.0</v>
      </c>
      <c r="G1476" s="205"/>
      <c r="H1476" s="280">
        <v>0.0</v>
      </c>
      <c r="I1476" s="280">
        <v>0.0</v>
      </c>
      <c r="J1476" s="280">
        <v>4.0</v>
      </c>
      <c r="K1476" s="280">
        <v>0.0</v>
      </c>
      <c r="L1476" s="280">
        <v>3240.0</v>
      </c>
      <c r="M1476" s="205"/>
    </row>
    <row r="1477" ht="15.75" customHeight="1">
      <c r="A1477" s="205" t="s">
        <v>160</v>
      </c>
      <c r="B1477" s="205" t="s">
        <v>5387</v>
      </c>
      <c r="C1477" s="205" t="s">
        <v>5801</v>
      </c>
      <c r="D1477" s="205" t="s">
        <v>162</v>
      </c>
      <c r="E1477" s="280">
        <v>28.0</v>
      </c>
      <c r="F1477" s="280">
        <v>0.0</v>
      </c>
      <c r="G1477" s="205"/>
      <c r="H1477" s="280">
        <v>0.0</v>
      </c>
      <c r="I1477" s="280">
        <v>0.0</v>
      </c>
      <c r="J1477" s="280">
        <v>1.0</v>
      </c>
      <c r="K1477" s="280">
        <v>0.0</v>
      </c>
      <c r="L1477" s="280">
        <v>2520.0</v>
      </c>
      <c r="M1477" s="205"/>
    </row>
    <row r="1478" ht="15.75" customHeight="1">
      <c r="A1478" s="205" t="s">
        <v>160</v>
      </c>
      <c r="B1478" s="205" t="s">
        <v>5388</v>
      </c>
      <c r="C1478" s="205" t="s">
        <v>5801</v>
      </c>
      <c r="D1478" s="205" t="s">
        <v>162</v>
      </c>
      <c r="E1478" s="280">
        <v>37.0</v>
      </c>
      <c r="F1478" s="280">
        <v>0.0</v>
      </c>
      <c r="G1478" s="205"/>
      <c r="H1478" s="280">
        <v>0.0</v>
      </c>
      <c r="I1478" s="280">
        <v>0.0</v>
      </c>
      <c r="J1478" s="280">
        <v>2.0</v>
      </c>
      <c r="K1478" s="280">
        <v>0.0</v>
      </c>
      <c r="L1478" s="280">
        <v>3330.0</v>
      </c>
      <c r="M1478" s="205"/>
    </row>
    <row r="1479" ht="15.75" customHeight="1">
      <c r="A1479" s="205" t="s">
        <v>160</v>
      </c>
      <c r="B1479" s="205" t="s">
        <v>5391</v>
      </c>
      <c r="C1479" s="205" t="s">
        <v>5801</v>
      </c>
      <c r="D1479" s="205" t="s">
        <v>162</v>
      </c>
      <c r="E1479" s="280">
        <v>38.0</v>
      </c>
      <c r="F1479" s="280">
        <v>0.0</v>
      </c>
      <c r="G1479" s="205"/>
      <c r="H1479" s="280">
        <v>0.0</v>
      </c>
      <c r="I1479" s="280">
        <v>0.0</v>
      </c>
      <c r="J1479" s="280">
        <v>1.0</v>
      </c>
      <c r="K1479" s="280">
        <v>0.0</v>
      </c>
      <c r="L1479" s="280">
        <v>3420.0</v>
      </c>
      <c r="M1479" s="205"/>
    </row>
    <row r="1480" ht="15.75" customHeight="1">
      <c r="A1480" s="205" t="s">
        <v>160</v>
      </c>
      <c r="B1480" s="205" t="s">
        <v>5392</v>
      </c>
      <c r="C1480" s="205" t="s">
        <v>5801</v>
      </c>
      <c r="D1480" s="205" t="s">
        <v>98</v>
      </c>
      <c r="E1480" s="280">
        <v>1.0</v>
      </c>
      <c r="F1480" s="280">
        <v>0.0</v>
      </c>
      <c r="G1480" s="205"/>
      <c r="H1480" s="280">
        <v>0.0</v>
      </c>
      <c r="I1480" s="280">
        <v>0.0</v>
      </c>
      <c r="J1480" s="280">
        <v>0.0</v>
      </c>
      <c r="K1480" s="280">
        <v>0.0</v>
      </c>
      <c r="L1480" s="280">
        <v>90.0</v>
      </c>
      <c r="M1480" s="205"/>
    </row>
    <row r="1481" ht="15.75" customHeight="1">
      <c r="A1481" s="205" t="s">
        <v>160</v>
      </c>
      <c r="B1481" s="205" t="s">
        <v>5389</v>
      </c>
      <c r="C1481" s="205" t="s">
        <v>5801</v>
      </c>
      <c r="D1481" s="205" t="s">
        <v>259</v>
      </c>
      <c r="E1481" s="280">
        <v>35.0</v>
      </c>
      <c r="F1481" s="280">
        <v>0.0</v>
      </c>
      <c r="G1481" s="205"/>
      <c r="H1481" s="280">
        <v>0.0</v>
      </c>
      <c r="I1481" s="280">
        <v>0.0</v>
      </c>
      <c r="J1481" s="280">
        <v>2.0</v>
      </c>
      <c r="K1481" s="280">
        <v>0.0</v>
      </c>
      <c r="L1481" s="280">
        <v>3150.0</v>
      </c>
      <c r="M1481" s="205"/>
    </row>
    <row r="1482" ht="15.75" customHeight="1">
      <c r="A1482" s="205" t="s">
        <v>160</v>
      </c>
      <c r="B1482" s="205" t="s">
        <v>5390</v>
      </c>
      <c r="C1482" s="205" t="s">
        <v>5801</v>
      </c>
      <c r="D1482" s="205" t="s">
        <v>259</v>
      </c>
      <c r="E1482" s="280">
        <v>31.0</v>
      </c>
      <c r="F1482" s="280">
        <v>0.0</v>
      </c>
      <c r="G1482" s="205"/>
      <c r="H1482" s="280">
        <v>0.0</v>
      </c>
      <c r="I1482" s="280">
        <v>0.0</v>
      </c>
      <c r="J1482" s="280">
        <v>2.0</v>
      </c>
      <c r="K1482" s="280">
        <v>0.0</v>
      </c>
      <c r="L1482" s="280">
        <v>2790.0</v>
      </c>
      <c r="M1482" s="205"/>
    </row>
    <row r="1483" ht="15.75" customHeight="1">
      <c r="A1483" s="205" t="s">
        <v>858</v>
      </c>
      <c r="B1483" s="205" t="s">
        <v>5383</v>
      </c>
      <c r="C1483" s="205" t="s">
        <v>5801</v>
      </c>
      <c r="D1483" s="205" t="s">
        <v>121</v>
      </c>
      <c r="E1483" s="280">
        <v>4.0</v>
      </c>
      <c r="F1483" s="280">
        <v>0.0</v>
      </c>
      <c r="G1483" s="280">
        <v>0.0</v>
      </c>
      <c r="H1483" s="280">
        <v>4.0</v>
      </c>
      <c r="I1483" s="280">
        <v>0.0</v>
      </c>
      <c r="J1483" s="280">
        <v>0.0</v>
      </c>
      <c r="K1483" s="280">
        <v>0.0</v>
      </c>
      <c r="L1483" s="280">
        <v>58.0</v>
      </c>
      <c r="M1483" s="205"/>
    </row>
    <row r="1484" ht="15.75" customHeight="1">
      <c r="A1484" s="205" t="s">
        <v>858</v>
      </c>
      <c r="B1484" s="205" t="s">
        <v>5384</v>
      </c>
      <c r="C1484" s="205" t="s">
        <v>5801</v>
      </c>
      <c r="D1484" s="205" t="s">
        <v>121</v>
      </c>
      <c r="E1484" s="280">
        <v>22.0</v>
      </c>
      <c r="F1484" s="280">
        <v>2.0</v>
      </c>
      <c r="G1484" s="280">
        <v>3.0</v>
      </c>
      <c r="H1484" s="280">
        <v>9.0</v>
      </c>
      <c r="I1484" s="280">
        <v>12.0</v>
      </c>
      <c r="J1484" s="280">
        <v>1.0</v>
      </c>
      <c r="K1484" s="280">
        <v>0.0</v>
      </c>
      <c r="L1484" s="280">
        <v>1108.0</v>
      </c>
      <c r="M1484" s="205"/>
    </row>
    <row r="1485" ht="15.75" customHeight="1">
      <c r="A1485" s="205" t="s">
        <v>858</v>
      </c>
      <c r="B1485" s="205" t="s">
        <v>5385</v>
      </c>
      <c r="C1485" s="205" t="s">
        <v>5801</v>
      </c>
      <c r="D1485" s="205" t="s">
        <v>121</v>
      </c>
      <c r="E1485" s="280">
        <v>18.0</v>
      </c>
      <c r="F1485" s="280">
        <v>0.0</v>
      </c>
      <c r="G1485" s="280">
        <v>2.0</v>
      </c>
      <c r="H1485" s="280">
        <v>9.0</v>
      </c>
      <c r="I1485" s="280">
        <v>8.0</v>
      </c>
      <c r="J1485" s="280">
        <v>1.0</v>
      </c>
      <c r="K1485" s="280">
        <v>0.0</v>
      </c>
      <c r="L1485" s="280">
        <v>832.0</v>
      </c>
      <c r="M1485" s="205"/>
    </row>
    <row r="1486" ht="15.75" customHeight="1">
      <c r="A1486" s="205" t="s">
        <v>858</v>
      </c>
      <c r="B1486" s="205" t="s">
        <v>5386</v>
      </c>
      <c r="C1486" s="205" t="s">
        <v>5801</v>
      </c>
      <c r="D1486" s="205" t="s">
        <v>121</v>
      </c>
      <c r="E1486" s="280">
        <v>24.0</v>
      </c>
      <c r="F1486" s="280">
        <v>3.0</v>
      </c>
      <c r="G1486" s="280">
        <v>2.0</v>
      </c>
      <c r="H1486" s="280">
        <v>10.0</v>
      </c>
      <c r="I1486" s="280">
        <v>12.0</v>
      </c>
      <c r="J1486" s="280">
        <v>2.0</v>
      </c>
      <c r="K1486" s="280">
        <v>0.0</v>
      </c>
      <c r="L1486" s="280">
        <v>1241.0</v>
      </c>
      <c r="M1486" s="205"/>
    </row>
    <row r="1487" ht="15.75" customHeight="1">
      <c r="A1487" s="205" t="s">
        <v>858</v>
      </c>
      <c r="B1487" s="205" t="s">
        <v>5387</v>
      </c>
      <c r="C1487" s="205" t="s">
        <v>5801</v>
      </c>
      <c r="D1487" s="205" t="s">
        <v>249</v>
      </c>
      <c r="E1487" s="280">
        <v>21.0</v>
      </c>
      <c r="F1487" s="280">
        <v>2.0</v>
      </c>
      <c r="G1487" s="280">
        <v>1.0</v>
      </c>
      <c r="H1487" s="280">
        <v>9.0</v>
      </c>
      <c r="I1487" s="280">
        <v>12.0</v>
      </c>
      <c r="J1487" s="280">
        <v>3.0</v>
      </c>
      <c r="K1487" s="280">
        <v>0.0</v>
      </c>
      <c r="L1487" s="280">
        <v>1191.0</v>
      </c>
      <c r="M1487" s="205"/>
    </row>
    <row r="1488" ht="15.75" customHeight="1">
      <c r="A1488" s="205" t="s">
        <v>858</v>
      </c>
      <c r="B1488" s="205" t="s">
        <v>5388</v>
      </c>
      <c r="C1488" s="205" t="s">
        <v>5801</v>
      </c>
      <c r="D1488" s="205" t="s">
        <v>121</v>
      </c>
      <c r="E1488" s="280">
        <v>18.0</v>
      </c>
      <c r="F1488" s="280">
        <v>0.0</v>
      </c>
      <c r="G1488" s="280">
        <v>0.0</v>
      </c>
      <c r="H1488" s="280">
        <v>14.0</v>
      </c>
      <c r="I1488" s="280">
        <v>4.0</v>
      </c>
      <c r="J1488" s="280">
        <v>3.0</v>
      </c>
      <c r="K1488" s="280">
        <v>0.0</v>
      </c>
      <c r="L1488" s="280">
        <v>505.0</v>
      </c>
      <c r="M1488" s="205"/>
    </row>
    <row r="1489" ht="15.75" customHeight="1">
      <c r="A1489" s="205" t="s">
        <v>858</v>
      </c>
      <c r="B1489" s="205" t="s">
        <v>5391</v>
      </c>
      <c r="C1489" s="205" t="s">
        <v>5861</v>
      </c>
      <c r="D1489" s="205" t="s">
        <v>121</v>
      </c>
      <c r="E1489" s="280">
        <v>12.0</v>
      </c>
      <c r="F1489" s="280">
        <v>1.0</v>
      </c>
      <c r="G1489" s="282">
        <v>2.0</v>
      </c>
      <c r="H1489" s="280">
        <v>5.0</v>
      </c>
      <c r="I1489" s="280">
        <v>4.0</v>
      </c>
      <c r="J1489" s="280">
        <v>3.0</v>
      </c>
      <c r="K1489" s="280">
        <v>0.0</v>
      </c>
      <c r="L1489" s="280">
        <v>599.0</v>
      </c>
      <c r="M1489" s="205"/>
    </row>
    <row r="1490" ht="15.75" customHeight="1">
      <c r="A1490" s="205" t="s">
        <v>858</v>
      </c>
      <c r="B1490" s="205" t="s">
        <v>5392</v>
      </c>
      <c r="C1490" s="205" t="s">
        <v>5801</v>
      </c>
      <c r="D1490" s="205" t="s">
        <v>6105</v>
      </c>
      <c r="E1490" s="280">
        <v>0.0</v>
      </c>
      <c r="F1490" s="280">
        <v>0.0</v>
      </c>
      <c r="G1490" s="282">
        <v>0.0</v>
      </c>
      <c r="H1490" s="280">
        <v>0.0</v>
      </c>
      <c r="I1490" s="280">
        <v>0.0</v>
      </c>
      <c r="J1490" s="280">
        <v>0.0</v>
      </c>
      <c r="K1490" s="280">
        <v>0.0</v>
      </c>
      <c r="L1490" s="280">
        <v>0.0</v>
      </c>
      <c r="M1490" s="205"/>
    </row>
    <row r="1491" ht="15.75" customHeight="1">
      <c r="A1491" s="205" t="s">
        <v>430</v>
      </c>
      <c r="B1491" s="205" t="s">
        <v>5383</v>
      </c>
      <c r="C1491" s="205" t="s">
        <v>5801</v>
      </c>
      <c r="D1491" s="205" t="s">
        <v>98</v>
      </c>
      <c r="E1491" s="280">
        <v>5.0</v>
      </c>
      <c r="F1491" s="280">
        <v>0.0</v>
      </c>
      <c r="G1491" s="282">
        <v>0.0</v>
      </c>
      <c r="H1491" s="280">
        <v>1.0</v>
      </c>
      <c r="I1491" s="280">
        <v>4.0</v>
      </c>
      <c r="J1491" s="280">
        <v>0.0</v>
      </c>
      <c r="K1491" s="280">
        <v>0.0</v>
      </c>
      <c r="L1491" s="280">
        <v>320.0</v>
      </c>
      <c r="M1491" s="205"/>
    </row>
    <row r="1492" ht="15.75" customHeight="1">
      <c r="A1492" s="205" t="s">
        <v>430</v>
      </c>
      <c r="B1492" s="205" t="s">
        <v>5384</v>
      </c>
      <c r="C1492" s="205" t="s">
        <v>5800</v>
      </c>
      <c r="D1492" s="205" t="s">
        <v>5967</v>
      </c>
      <c r="E1492" s="280">
        <v>36.0</v>
      </c>
      <c r="F1492" s="280">
        <v>11.0</v>
      </c>
      <c r="G1492" s="282">
        <v>3.0</v>
      </c>
      <c r="H1492" s="280">
        <v>0.0</v>
      </c>
      <c r="I1492" s="280">
        <v>19.0</v>
      </c>
      <c r="J1492" s="280">
        <v>4.0</v>
      </c>
      <c r="K1492" s="280">
        <v>0.0</v>
      </c>
      <c r="L1492" s="280">
        <v>3141.0</v>
      </c>
      <c r="M1492" s="205"/>
    </row>
    <row r="1493" ht="15.75" customHeight="1">
      <c r="A1493" s="205" t="s">
        <v>430</v>
      </c>
      <c r="B1493" s="205" t="s">
        <v>5385</v>
      </c>
      <c r="C1493" s="205" t="s">
        <v>5801</v>
      </c>
      <c r="D1493" s="205" t="s">
        <v>103</v>
      </c>
      <c r="E1493" s="280">
        <v>13.0</v>
      </c>
      <c r="F1493" s="280">
        <v>1.0</v>
      </c>
      <c r="G1493" s="282">
        <v>0.0</v>
      </c>
      <c r="H1493" s="280">
        <v>9.0</v>
      </c>
      <c r="I1493" s="280">
        <v>4.0</v>
      </c>
      <c r="J1493" s="280">
        <v>0.0</v>
      </c>
      <c r="K1493" s="280">
        <v>0.0</v>
      </c>
      <c r="L1493" s="280">
        <v>420.0</v>
      </c>
      <c r="M1493" s="205"/>
    </row>
    <row r="1494" ht="15.75" customHeight="1">
      <c r="A1494" s="205" t="s">
        <v>430</v>
      </c>
      <c r="B1494" s="205" t="s">
        <v>5386</v>
      </c>
      <c r="C1494" s="205" t="s">
        <v>5801</v>
      </c>
      <c r="D1494" s="205" t="s">
        <v>5947</v>
      </c>
      <c r="E1494" s="280">
        <v>2.0</v>
      </c>
      <c r="F1494" s="280">
        <v>0.0</v>
      </c>
      <c r="G1494" s="282">
        <v>0.0</v>
      </c>
      <c r="H1494" s="280">
        <v>2.0</v>
      </c>
      <c r="I1494" s="280">
        <v>0.0</v>
      </c>
      <c r="J1494" s="280">
        <v>0.0</v>
      </c>
      <c r="K1494" s="280">
        <v>0.0</v>
      </c>
      <c r="L1494" s="280">
        <v>4.0</v>
      </c>
      <c r="M1494" s="205"/>
    </row>
    <row r="1495" ht="15.75" customHeight="1">
      <c r="A1495" s="205" t="s">
        <v>294</v>
      </c>
      <c r="B1495" s="205" t="s">
        <v>5383</v>
      </c>
      <c r="C1495" s="205" t="s">
        <v>5801</v>
      </c>
      <c r="D1495" s="205" t="s">
        <v>90</v>
      </c>
      <c r="E1495" s="280">
        <v>5.0</v>
      </c>
      <c r="F1495" s="280">
        <v>0.0</v>
      </c>
      <c r="G1495" s="282">
        <v>1.0</v>
      </c>
      <c r="H1495" s="280">
        <v>3.0</v>
      </c>
      <c r="I1495" s="280">
        <v>2.0</v>
      </c>
      <c r="J1495" s="280">
        <v>0.0</v>
      </c>
      <c r="K1495" s="280">
        <v>0.0</v>
      </c>
      <c r="L1495" s="280">
        <v>174.0</v>
      </c>
      <c r="M1495" s="205"/>
    </row>
    <row r="1496" ht="15.75" customHeight="1">
      <c r="A1496" s="205" t="s">
        <v>294</v>
      </c>
      <c r="B1496" s="205" t="s">
        <v>5384</v>
      </c>
      <c r="C1496" s="205" t="s">
        <v>5801</v>
      </c>
      <c r="D1496" s="205" t="s">
        <v>98</v>
      </c>
      <c r="E1496" s="280">
        <v>24.0</v>
      </c>
      <c r="F1496" s="280">
        <v>1.0</v>
      </c>
      <c r="G1496" s="282">
        <v>2.0</v>
      </c>
      <c r="H1496" s="280">
        <v>9.0</v>
      </c>
      <c r="I1496" s="280">
        <v>11.0</v>
      </c>
      <c r="J1496" s="280">
        <v>0.0</v>
      </c>
      <c r="K1496" s="280">
        <v>0.0</v>
      </c>
      <c r="L1496" s="280">
        <v>1315.0</v>
      </c>
      <c r="M1496" s="205"/>
    </row>
    <row r="1497" ht="15.75" customHeight="1">
      <c r="A1497" s="205" t="s">
        <v>294</v>
      </c>
      <c r="B1497" s="205" t="s">
        <v>5385</v>
      </c>
      <c r="C1497" s="205" t="s">
        <v>5801</v>
      </c>
      <c r="D1497" s="205" t="s">
        <v>98</v>
      </c>
      <c r="E1497" s="280">
        <v>26.0</v>
      </c>
      <c r="F1497" s="280">
        <v>1.0</v>
      </c>
      <c r="G1497" s="282">
        <v>4.0</v>
      </c>
      <c r="H1497" s="280">
        <v>8.0</v>
      </c>
      <c r="I1497" s="280">
        <v>6.0</v>
      </c>
      <c r="J1497" s="280">
        <v>3.0</v>
      </c>
      <c r="K1497" s="280">
        <v>0.0</v>
      </c>
      <c r="L1497" s="280">
        <v>1651.0</v>
      </c>
      <c r="M1497" s="205"/>
    </row>
    <row r="1498" ht="15.75" customHeight="1">
      <c r="A1498" s="205" t="s">
        <v>294</v>
      </c>
      <c r="B1498" s="205" t="s">
        <v>5386</v>
      </c>
      <c r="C1498" s="205" t="s">
        <v>5801</v>
      </c>
      <c r="D1498" s="205" t="s">
        <v>98</v>
      </c>
      <c r="E1498" s="280">
        <v>3.0</v>
      </c>
      <c r="F1498" s="280">
        <v>0.0</v>
      </c>
      <c r="G1498" s="282">
        <v>0.0</v>
      </c>
      <c r="H1498" s="280">
        <v>1.0</v>
      </c>
      <c r="I1498" s="280">
        <v>2.0</v>
      </c>
      <c r="J1498" s="280">
        <v>1.0</v>
      </c>
      <c r="K1498" s="280">
        <v>0.0</v>
      </c>
      <c r="L1498" s="280">
        <v>129.0</v>
      </c>
      <c r="M1498" s="205"/>
    </row>
    <row r="1499" ht="15.75" customHeight="1">
      <c r="A1499" s="205" t="s">
        <v>294</v>
      </c>
      <c r="B1499" s="205" t="s">
        <v>5387</v>
      </c>
      <c r="C1499" s="205" t="s">
        <v>5801</v>
      </c>
      <c r="D1499" s="205" t="s">
        <v>98</v>
      </c>
      <c r="E1499" s="280">
        <v>27.0</v>
      </c>
      <c r="F1499" s="280">
        <v>2.0</v>
      </c>
      <c r="G1499" s="280">
        <v>5.0</v>
      </c>
      <c r="H1499" s="280">
        <v>2.0</v>
      </c>
      <c r="I1499" s="280">
        <v>7.0</v>
      </c>
      <c r="J1499" s="280">
        <v>0.0</v>
      </c>
      <c r="K1499" s="280">
        <v>0.0</v>
      </c>
      <c r="L1499" s="280">
        <v>2128.0</v>
      </c>
      <c r="M1499" s="205"/>
    </row>
    <row r="1500" ht="15.75" customHeight="1">
      <c r="A1500" s="205" t="s">
        <v>294</v>
      </c>
      <c r="B1500" s="205" t="s">
        <v>5388</v>
      </c>
      <c r="C1500" s="205" t="s">
        <v>5801</v>
      </c>
      <c r="D1500" s="205" t="s">
        <v>98</v>
      </c>
      <c r="E1500" s="280">
        <v>24.0</v>
      </c>
      <c r="F1500" s="280">
        <v>1.0</v>
      </c>
      <c r="G1500" s="280">
        <v>3.0</v>
      </c>
      <c r="H1500" s="280">
        <v>6.0</v>
      </c>
      <c r="I1500" s="280">
        <v>6.0</v>
      </c>
      <c r="J1500" s="280">
        <v>2.0</v>
      </c>
      <c r="K1500" s="280">
        <v>0.0</v>
      </c>
      <c r="L1500" s="280">
        <v>1548.0</v>
      </c>
      <c r="M1500" s="205"/>
    </row>
    <row r="1501" ht="15.75" customHeight="1">
      <c r="A1501" s="205" t="s">
        <v>294</v>
      </c>
      <c r="B1501" s="205" t="s">
        <v>5391</v>
      </c>
      <c r="C1501" s="205" t="s">
        <v>5801</v>
      </c>
      <c r="D1501" s="205" t="s">
        <v>103</v>
      </c>
      <c r="E1501" s="280">
        <v>10.0</v>
      </c>
      <c r="F1501" s="280">
        <v>0.0</v>
      </c>
      <c r="G1501" s="280">
        <v>1.0</v>
      </c>
      <c r="H1501" s="280">
        <v>4.0</v>
      </c>
      <c r="I1501" s="280">
        <v>1.0</v>
      </c>
      <c r="J1501" s="280">
        <v>0.0</v>
      </c>
      <c r="K1501" s="280">
        <v>0.0</v>
      </c>
      <c r="L1501" s="280">
        <v>598.0</v>
      </c>
      <c r="M1501" s="205"/>
    </row>
    <row r="1502" ht="15.75" customHeight="1">
      <c r="A1502" s="205" t="s">
        <v>294</v>
      </c>
      <c r="B1502" s="205" t="s">
        <v>5392</v>
      </c>
      <c r="C1502" s="205" t="s">
        <v>5801</v>
      </c>
      <c r="D1502" s="205" t="s">
        <v>116</v>
      </c>
      <c r="E1502" s="280">
        <v>18.0</v>
      </c>
      <c r="F1502" s="280">
        <v>0.0</v>
      </c>
      <c r="G1502" s="280">
        <v>2.0</v>
      </c>
      <c r="H1502" s="280">
        <v>1.0</v>
      </c>
      <c r="I1502" s="280">
        <v>4.0</v>
      </c>
      <c r="J1502" s="280">
        <v>1.0</v>
      </c>
      <c r="K1502" s="280">
        <v>0.0</v>
      </c>
      <c r="L1502" s="280">
        <v>1507.0</v>
      </c>
      <c r="M1502" s="205"/>
    </row>
    <row r="1503" ht="15.75" customHeight="1">
      <c r="A1503" s="205" t="s">
        <v>294</v>
      </c>
      <c r="B1503" s="205" t="s">
        <v>5389</v>
      </c>
      <c r="C1503" s="205" t="s">
        <v>5801</v>
      </c>
      <c r="D1503" s="205" t="s">
        <v>116</v>
      </c>
      <c r="E1503" s="280">
        <v>30.0</v>
      </c>
      <c r="F1503" s="280">
        <v>0.0</v>
      </c>
      <c r="G1503" s="280">
        <v>4.0</v>
      </c>
      <c r="H1503" s="280">
        <v>2.0</v>
      </c>
      <c r="I1503" s="280">
        <v>7.0</v>
      </c>
      <c r="J1503" s="280">
        <v>3.0</v>
      </c>
      <c r="K1503" s="280">
        <v>0.0</v>
      </c>
      <c r="L1503" s="280">
        <v>2500.0</v>
      </c>
      <c r="M1503" s="205"/>
    </row>
    <row r="1504" ht="15.75" customHeight="1">
      <c r="A1504" s="205" t="s">
        <v>294</v>
      </c>
      <c r="B1504" s="205" t="s">
        <v>5390</v>
      </c>
      <c r="C1504" s="205" t="s">
        <v>5816</v>
      </c>
      <c r="D1504" s="205" t="s">
        <v>5894</v>
      </c>
      <c r="E1504" s="280">
        <v>34.0</v>
      </c>
      <c r="F1504" s="280">
        <v>0.0</v>
      </c>
      <c r="G1504" s="280">
        <v>1.0</v>
      </c>
      <c r="H1504" s="280">
        <v>8.0</v>
      </c>
      <c r="I1504" s="280">
        <v>6.0</v>
      </c>
      <c r="J1504" s="280">
        <v>6.0</v>
      </c>
      <c r="K1504" s="280">
        <v>0.0</v>
      </c>
      <c r="L1504" s="280">
        <v>2415.0</v>
      </c>
      <c r="M1504" s="205"/>
    </row>
    <row r="1505" ht="15.75" customHeight="1">
      <c r="A1505" s="205" t="s">
        <v>359</v>
      </c>
      <c r="B1505" s="205" t="s">
        <v>5384</v>
      </c>
      <c r="C1505" s="205" t="s">
        <v>5801</v>
      </c>
      <c r="D1505" s="205" t="s">
        <v>110</v>
      </c>
      <c r="E1505" s="280">
        <v>7.0</v>
      </c>
      <c r="F1505" s="280">
        <v>0.0</v>
      </c>
      <c r="G1505" s="205"/>
      <c r="H1505" s="280">
        <v>0.0</v>
      </c>
      <c r="I1505" s="280">
        <v>0.0</v>
      </c>
      <c r="J1505" s="280">
        <v>0.0</v>
      </c>
      <c r="K1505" s="280">
        <v>0.0</v>
      </c>
      <c r="L1505" s="280">
        <v>630.0</v>
      </c>
      <c r="M1505" s="205"/>
    </row>
    <row r="1506" ht="15.75" customHeight="1">
      <c r="A1506" s="205" t="s">
        <v>359</v>
      </c>
      <c r="B1506" s="205" t="s">
        <v>5385</v>
      </c>
      <c r="C1506" s="205" t="s">
        <v>5801</v>
      </c>
      <c r="D1506" s="205" t="s">
        <v>116</v>
      </c>
      <c r="E1506" s="280">
        <v>15.0</v>
      </c>
      <c r="F1506" s="280">
        <v>0.0</v>
      </c>
      <c r="G1506" s="205"/>
      <c r="H1506" s="280">
        <v>1.0</v>
      </c>
      <c r="I1506" s="280">
        <v>1.0</v>
      </c>
      <c r="J1506" s="280">
        <v>0.0</v>
      </c>
      <c r="K1506" s="280">
        <v>0.0</v>
      </c>
      <c r="L1506" s="280">
        <v>1339.0</v>
      </c>
      <c r="M1506" s="205"/>
    </row>
    <row r="1507" ht="15.75" customHeight="1">
      <c r="A1507" s="205" t="s">
        <v>359</v>
      </c>
      <c r="B1507" s="205" t="s">
        <v>5386</v>
      </c>
      <c r="C1507" s="205" t="s">
        <v>5801</v>
      </c>
      <c r="D1507" s="205" t="s">
        <v>116</v>
      </c>
      <c r="E1507" s="280">
        <v>5.0</v>
      </c>
      <c r="F1507" s="280">
        <v>0.0</v>
      </c>
      <c r="G1507" s="205"/>
      <c r="H1507" s="280">
        <v>0.0</v>
      </c>
      <c r="I1507" s="280">
        <v>0.0</v>
      </c>
      <c r="J1507" s="280">
        <v>1.0</v>
      </c>
      <c r="K1507" s="280">
        <v>0.0</v>
      </c>
      <c r="L1507" s="280">
        <v>450.0</v>
      </c>
      <c r="M1507" s="205"/>
    </row>
    <row r="1508" ht="15.75" customHeight="1">
      <c r="A1508" s="205" t="s">
        <v>359</v>
      </c>
      <c r="B1508" s="205" t="s">
        <v>5387</v>
      </c>
      <c r="C1508" s="205" t="s">
        <v>5801</v>
      </c>
      <c r="D1508" s="205" t="s">
        <v>116</v>
      </c>
      <c r="E1508" s="280">
        <v>15.0</v>
      </c>
      <c r="F1508" s="280">
        <v>0.0</v>
      </c>
      <c r="G1508" s="205"/>
      <c r="H1508" s="280">
        <v>2.0</v>
      </c>
      <c r="I1508" s="280">
        <v>0.0</v>
      </c>
      <c r="J1508" s="280">
        <v>0.0</v>
      </c>
      <c r="K1508" s="280">
        <v>0.0</v>
      </c>
      <c r="L1508" s="280">
        <v>1259.0</v>
      </c>
      <c r="M1508" s="205"/>
    </row>
    <row r="1509" ht="15.75" customHeight="1">
      <c r="A1509" s="205" t="s">
        <v>359</v>
      </c>
      <c r="B1509" s="205" t="s">
        <v>5388</v>
      </c>
      <c r="C1509" s="205" t="s">
        <v>5801</v>
      </c>
      <c r="D1509" s="205" t="s">
        <v>116</v>
      </c>
      <c r="E1509" s="280">
        <v>6.0</v>
      </c>
      <c r="F1509" s="280">
        <v>0.0</v>
      </c>
      <c r="G1509" s="205"/>
      <c r="H1509" s="280">
        <v>1.0</v>
      </c>
      <c r="I1509" s="280">
        <v>1.0</v>
      </c>
      <c r="J1509" s="280">
        <v>0.0</v>
      </c>
      <c r="K1509" s="280">
        <v>0.0</v>
      </c>
      <c r="L1509" s="280">
        <v>525.0</v>
      </c>
      <c r="M1509" s="205"/>
    </row>
    <row r="1510" ht="15.75" customHeight="1">
      <c r="A1510" s="205" t="s">
        <v>359</v>
      </c>
      <c r="B1510" s="205" t="s">
        <v>5391</v>
      </c>
      <c r="C1510" s="205" t="s">
        <v>5801</v>
      </c>
      <c r="D1510" s="205" t="s">
        <v>5967</v>
      </c>
      <c r="E1510" s="280">
        <v>35.0</v>
      </c>
      <c r="F1510" s="280">
        <v>0.0</v>
      </c>
      <c r="G1510" s="205"/>
      <c r="H1510" s="280">
        <v>0.0</v>
      </c>
      <c r="I1510" s="280">
        <v>0.0</v>
      </c>
      <c r="J1510" s="280">
        <v>5.0</v>
      </c>
      <c r="K1510" s="280">
        <v>0.0</v>
      </c>
      <c r="L1510" s="280">
        <v>3150.0</v>
      </c>
      <c r="M1510" s="205"/>
    </row>
    <row r="1511" ht="15.75" customHeight="1">
      <c r="A1511" s="205" t="s">
        <v>359</v>
      </c>
      <c r="B1511" s="205" t="s">
        <v>5392</v>
      </c>
      <c r="C1511" s="205" t="s">
        <v>5801</v>
      </c>
      <c r="D1511" s="205" t="s">
        <v>121</v>
      </c>
      <c r="E1511" s="280">
        <v>37.0</v>
      </c>
      <c r="F1511" s="280">
        <v>0.0</v>
      </c>
      <c r="G1511" s="205"/>
      <c r="H1511" s="280">
        <v>0.0</v>
      </c>
      <c r="I1511" s="280">
        <v>1.0</v>
      </c>
      <c r="J1511" s="280">
        <v>0.0</v>
      </c>
      <c r="K1511" s="280">
        <v>1.0</v>
      </c>
      <c r="L1511" s="280">
        <v>3202.0</v>
      </c>
      <c r="M1511" s="205"/>
    </row>
    <row r="1512" ht="15.75" customHeight="1">
      <c r="A1512" s="205" t="s">
        <v>359</v>
      </c>
      <c r="B1512" s="205" t="s">
        <v>5389</v>
      </c>
      <c r="C1512" s="205" t="s">
        <v>5800</v>
      </c>
      <c r="D1512" s="205" t="s">
        <v>121</v>
      </c>
      <c r="E1512" s="280">
        <v>10.0</v>
      </c>
      <c r="F1512" s="280">
        <v>0.0</v>
      </c>
      <c r="G1512" s="280">
        <v>0.0</v>
      </c>
      <c r="H1512" s="280">
        <v>0.0</v>
      </c>
      <c r="I1512" s="280">
        <v>0.0</v>
      </c>
      <c r="J1512" s="280">
        <v>1.0</v>
      </c>
      <c r="K1512" s="280">
        <v>0.0</v>
      </c>
      <c r="L1512" s="280">
        <v>900.0</v>
      </c>
      <c r="M1512" s="205"/>
    </row>
    <row r="1513" ht="15.75" customHeight="1">
      <c r="A1513" s="205" t="s">
        <v>359</v>
      </c>
      <c r="B1513" s="205" t="s">
        <v>5390</v>
      </c>
      <c r="C1513" s="205" t="s">
        <v>5801</v>
      </c>
      <c r="D1513" s="205" t="s">
        <v>116</v>
      </c>
      <c r="E1513" s="280">
        <v>36.0</v>
      </c>
      <c r="F1513" s="280">
        <v>0.0</v>
      </c>
      <c r="G1513" s="205"/>
      <c r="H1513" s="280">
        <v>0.0</v>
      </c>
      <c r="I1513" s="280">
        <v>0.0</v>
      </c>
      <c r="J1513" s="280">
        <v>2.0</v>
      </c>
      <c r="K1513" s="280">
        <v>0.0</v>
      </c>
      <c r="L1513" s="280">
        <v>3240.0</v>
      </c>
      <c r="M1513" s="205"/>
    </row>
    <row r="1514" ht="15.75" customHeight="1">
      <c r="A1514" s="205" t="s">
        <v>847</v>
      </c>
      <c r="B1514" s="205" t="s">
        <v>5383</v>
      </c>
      <c r="C1514" s="205" t="s">
        <v>5801</v>
      </c>
      <c r="D1514" s="205" t="s">
        <v>116</v>
      </c>
      <c r="E1514" s="280">
        <v>1.0</v>
      </c>
      <c r="F1514" s="280">
        <v>0.0</v>
      </c>
      <c r="G1514" s="280">
        <v>0.0</v>
      </c>
      <c r="H1514" s="280">
        <v>1.0</v>
      </c>
      <c r="I1514" s="280">
        <v>0.0</v>
      </c>
      <c r="J1514" s="280">
        <v>0.0</v>
      </c>
      <c r="K1514" s="280">
        <v>0.0</v>
      </c>
      <c r="L1514" s="280">
        <v>1.0</v>
      </c>
      <c r="M1514" s="205"/>
    </row>
    <row r="1515" ht="15.75" customHeight="1">
      <c r="A1515" s="205" t="s">
        <v>847</v>
      </c>
      <c r="B1515" s="205" t="s">
        <v>5384</v>
      </c>
      <c r="C1515" s="205" t="s">
        <v>5801</v>
      </c>
      <c r="D1515" s="205" t="s">
        <v>249</v>
      </c>
      <c r="E1515" s="280">
        <v>21.0</v>
      </c>
      <c r="F1515" s="280">
        <v>2.0</v>
      </c>
      <c r="G1515" s="280">
        <v>0.0</v>
      </c>
      <c r="H1515" s="280">
        <v>5.0</v>
      </c>
      <c r="I1515" s="280">
        <v>9.0</v>
      </c>
      <c r="J1515" s="280">
        <v>4.0</v>
      </c>
      <c r="K1515" s="280">
        <v>0.0</v>
      </c>
      <c r="L1515" s="280">
        <v>1343.0</v>
      </c>
      <c r="M1515" s="205"/>
    </row>
    <row r="1516" ht="15.75" customHeight="1">
      <c r="A1516" s="205" t="s">
        <v>847</v>
      </c>
      <c r="B1516" s="205" t="s">
        <v>5385</v>
      </c>
      <c r="C1516" s="205" t="s">
        <v>5801</v>
      </c>
      <c r="D1516" s="205" t="s">
        <v>244</v>
      </c>
      <c r="E1516" s="280">
        <v>16.0</v>
      </c>
      <c r="F1516" s="280">
        <v>0.0</v>
      </c>
      <c r="G1516" s="280">
        <v>0.0</v>
      </c>
      <c r="H1516" s="280">
        <v>10.0</v>
      </c>
      <c r="I1516" s="280">
        <v>4.0</v>
      </c>
      <c r="J1516" s="280">
        <v>4.0</v>
      </c>
      <c r="K1516" s="280">
        <v>0.0</v>
      </c>
      <c r="L1516" s="280">
        <v>645.0</v>
      </c>
      <c r="M1516" s="205"/>
    </row>
    <row r="1517" ht="15.75" customHeight="1">
      <c r="A1517" s="205" t="s">
        <v>165</v>
      </c>
      <c r="B1517" s="205" t="s">
        <v>5383</v>
      </c>
      <c r="C1517" s="205" t="s">
        <v>5801</v>
      </c>
      <c r="D1517" s="205" t="s">
        <v>98</v>
      </c>
      <c r="E1517" s="280">
        <v>6.0</v>
      </c>
      <c r="F1517" s="280">
        <v>0.0</v>
      </c>
      <c r="G1517" s="205"/>
      <c r="H1517" s="280">
        <v>0.0</v>
      </c>
      <c r="I1517" s="280">
        <v>0.0</v>
      </c>
      <c r="J1517" s="280">
        <v>0.0</v>
      </c>
      <c r="K1517" s="280">
        <v>0.0</v>
      </c>
      <c r="L1517" s="280">
        <v>540.0</v>
      </c>
      <c r="M1517" s="205"/>
    </row>
    <row r="1518" ht="15.75" customHeight="1">
      <c r="A1518" s="205" t="s">
        <v>165</v>
      </c>
      <c r="B1518" s="205" t="s">
        <v>5384</v>
      </c>
      <c r="C1518" s="205" t="s">
        <v>5801</v>
      </c>
      <c r="D1518" s="205" t="s">
        <v>98</v>
      </c>
      <c r="E1518" s="280">
        <v>15.0</v>
      </c>
      <c r="F1518" s="280">
        <v>0.0</v>
      </c>
      <c r="G1518" s="205"/>
      <c r="H1518" s="280">
        <v>0.0</v>
      </c>
      <c r="I1518" s="280">
        <v>0.0</v>
      </c>
      <c r="J1518" s="280">
        <v>1.0</v>
      </c>
      <c r="K1518" s="280">
        <v>0.0</v>
      </c>
      <c r="L1518" s="280">
        <v>1350.0</v>
      </c>
      <c r="M1518" s="205"/>
    </row>
    <row r="1519" ht="15.75" customHeight="1">
      <c r="A1519" s="205" t="s">
        <v>165</v>
      </c>
      <c r="B1519" s="205" t="s">
        <v>5385</v>
      </c>
      <c r="C1519" s="205" t="s">
        <v>5801</v>
      </c>
      <c r="D1519" s="205" t="s">
        <v>98</v>
      </c>
      <c r="E1519" s="280">
        <v>3.0</v>
      </c>
      <c r="F1519" s="280">
        <v>0.0</v>
      </c>
      <c r="G1519" s="205"/>
      <c r="H1519" s="280">
        <v>0.0</v>
      </c>
      <c r="I1519" s="280">
        <v>0.0</v>
      </c>
      <c r="J1519" s="280">
        <v>1.0</v>
      </c>
      <c r="K1519" s="280">
        <v>0.0</v>
      </c>
      <c r="L1519" s="280">
        <v>270.0</v>
      </c>
      <c r="M1519" s="205"/>
    </row>
    <row r="1520" ht="15.75" customHeight="1">
      <c r="A1520" s="205" t="s">
        <v>165</v>
      </c>
      <c r="B1520" s="205" t="s">
        <v>5386</v>
      </c>
      <c r="C1520" s="205" t="s">
        <v>6106</v>
      </c>
      <c r="D1520" s="205" t="s">
        <v>5991</v>
      </c>
      <c r="E1520" s="280">
        <v>13.0</v>
      </c>
      <c r="F1520" s="280">
        <v>0.0</v>
      </c>
      <c r="G1520" s="280">
        <v>0.0</v>
      </c>
      <c r="H1520" s="280">
        <v>0.0</v>
      </c>
      <c r="I1520" s="280">
        <v>0.0</v>
      </c>
      <c r="J1520" s="280">
        <v>1.0</v>
      </c>
      <c r="K1520" s="280">
        <v>0.0</v>
      </c>
      <c r="L1520" s="280">
        <v>1170.0</v>
      </c>
      <c r="M1520" s="205"/>
    </row>
    <row r="1521" ht="15.75" customHeight="1">
      <c r="A1521" s="205" t="s">
        <v>165</v>
      </c>
      <c r="B1521" s="205" t="s">
        <v>5387</v>
      </c>
      <c r="C1521" s="205" t="s">
        <v>6107</v>
      </c>
      <c r="D1521" s="205" t="s">
        <v>5991</v>
      </c>
      <c r="E1521" s="280">
        <v>22.0</v>
      </c>
      <c r="F1521" s="280">
        <v>0.0</v>
      </c>
      <c r="G1521" s="282">
        <v>0.0</v>
      </c>
      <c r="H1521" s="280">
        <v>0.0</v>
      </c>
      <c r="I1521" s="280">
        <v>0.0</v>
      </c>
      <c r="J1521" s="280">
        <v>2.0</v>
      </c>
      <c r="K1521" s="280">
        <v>0.0</v>
      </c>
      <c r="L1521" s="280">
        <v>1980.0</v>
      </c>
      <c r="M1521" s="205"/>
    </row>
    <row r="1522" ht="15.75" customHeight="1">
      <c r="A1522" s="205" t="s">
        <v>165</v>
      </c>
      <c r="B1522" s="205" t="s">
        <v>5388</v>
      </c>
      <c r="C1522" s="205" t="s">
        <v>6108</v>
      </c>
      <c r="D1522" s="205" t="s">
        <v>5991</v>
      </c>
      <c r="E1522" s="280">
        <v>21.0</v>
      </c>
      <c r="F1522" s="280">
        <v>0.0</v>
      </c>
      <c r="G1522" s="282">
        <v>0.0</v>
      </c>
      <c r="H1522" s="280">
        <v>0.0</v>
      </c>
      <c r="I1522" s="280">
        <v>0.0</v>
      </c>
      <c r="J1522" s="280">
        <v>2.0</v>
      </c>
      <c r="K1522" s="280">
        <v>0.0</v>
      </c>
      <c r="L1522" s="280">
        <v>1890.0</v>
      </c>
      <c r="M1522" s="205"/>
    </row>
    <row r="1523" ht="15.75" customHeight="1">
      <c r="A1523" s="205" t="s">
        <v>165</v>
      </c>
      <c r="B1523" s="205" t="s">
        <v>5391</v>
      </c>
      <c r="C1523" s="205" t="s">
        <v>5990</v>
      </c>
      <c r="D1523" s="205" t="s">
        <v>5991</v>
      </c>
      <c r="E1523" s="280">
        <v>3.0</v>
      </c>
      <c r="F1523" s="280">
        <v>0.0</v>
      </c>
      <c r="G1523" s="282">
        <v>0.0</v>
      </c>
      <c r="H1523" s="280">
        <v>1.0</v>
      </c>
      <c r="I1523" s="280">
        <v>0.0</v>
      </c>
      <c r="J1523" s="280">
        <v>0.0</v>
      </c>
      <c r="K1523" s="280">
        <v>0.0</v>
      </c>
      <c r="L1523" s="280">
        <v>182.0</v>
      </c>
      <c r="M1523" s="205"/>
    </row>
    <row r="1524" ht="15.75" customHeight="1">
      <c r="A1524" s="205" t="s">
        <v>165</v>
      </c>
      <c r="B1524" s="205" t="s">
        <v>5392</v>
      </c>
      <c r="C1524" s="205" t="s">
        <v>5919</v>
      </c>
      <c r="D1524" s="205" t="s">
        <v>6109</v>
      </c>
      <c r="E1524" s="280">
        <v>3.0</v>
      </c>
      <c r="F1524" s="280">
        <v>0.0</v>
      </c>
      <c r="G1524" s="210"/>
      <c r="H1524" s="280">
        <v>0.0</v>
      </c>
      <c r="I1524" s="280">
        <v>0.0</v>
      </c>
      <c r="J1524" s="280">
        <v>1.0</v>
      </c>
      <c r="K1524" s="280">
        <v>0.0</v>
      </c>
      <c r="L1524" s="280">
        <v>270.0</v>
      </c>
      <c r="M1524" s="205"/>
    </row>
    <row r="1525" ht="15.75" customHeight="1">
      <c r="A1525" s="205" t="s">
        <v>165</v>
      </c>
      <c r="B1525" s="205" t="s">
        <v>5389</v>
      </c>
      <c r="C1525" s="205" t="s">
        <v>5870</v>
      </c>
      <c r="D1525" s="205" t="s">
        <v>6098</v>
      </c>
      <c r="E1525" s="280">
        <v>0.0</v>
      </c>
      <c r="F1525" s="280">
        <v>0.0</v>
      </c>
      <c r="G1525" s="210"/>
      <c r="H1525" s="280">
        <v>0.0</v>
      </c>
      <c r="I1525" s="280">
        <v>0.0</v>
      </c>
      <c r="J1525" s="280">
        <v>0.0</v>
      </c>
      <c r="K1525" s="280">
        <v>0.0</v>
      </c>
      <c r="L1525" s="280">
        <v>0.0</v>
      </c>
      <c r="M1525" s="205"/>
    </row>
    <row r="1526" ht="15.75" customHeight="1">
      <c r="A1526" s="205" t="s">
        <v>848</v>
      </c>
      <c r="B1526" s="205" t="s">
        <v>5383</v>
      </c>
      <c r="C1526" s="205" t="s">
        <v>5801</v>
      </c>
      <c r="D1526" s="205" t="s">
        <v>143</v>
      </c>
      <c r="E1526" s="280">
        <v>6.0</v>
      </c>
      <c r="F1526" s="280">
        <v>0.0</v>
      </c>
      <c r="G1526" s="282">
        <v>0.0</v>
      </c>
      <c r="H1526" s="280">
        <v>3.0</v>
      </c>
      <c r="I1526" s="280">
        <v>3.0</v>
      </c>
      <c r="J1526" s="280">
        <v>1.0</v>
      </c>
      <c r="K1526" s="280">
        <v>0.0</v>
      </c>
      <c r="L1526" s="280">
        <v>239.0</v>
      </c>
      <c r="M1526" s="205"/>
    </row>
    <row r="1527" ht="15.75" customHeight="1">
      <c r="A1527" s="205" t="s">
        <v>848</v>
      </c>
      <c r="B1527" s="205" t="s">
        <v>5384</v>
      </c>
      <c r="C1527" s="205" t="s">
        <v>5801</v>
      </c>
      <c r="D1527" s="205" t="s">
        <v>143</v>
      </c>
      <c r="E1527" s="280">
        <v>29.0</v>
      </c>
      <c r="F1527" s="280">
        <v>0.0</v>
      </c>
      <c r="G1527" s="282">
        <v>2.0</v>
      </c>
      <c r="H1527" s="280">
        <v>4.0</v>
      </c>
      <c r="I1527" s="280">
        <v>10.0</v>
      </c>
      <c r="J1527" s="280">
        <v>6.0</v>
      </c>
      <c r="K1527" s="280">
        <v>1.0</v>
      </c>
      <c r="L1527" s="280">
        <v>2152.0</v>
      </c>
      <c r="M1527" s="205"/>
    </row>
    <row r="1528" ht="15.75" customHeight="1">
      <c r="A1528" s="205" t="s">
        <v>848</v>
      </c>
      <c r="B1528" s="205" t="s">
        <v>5385</v>
      </c>
      <c r="C1528" s="205" t="s">
        <v>5801</v>
      </c>
      <c r="D1528" s="205" t="s">
        <v>244</v>
      </c>
      <c r="E1528" s="280">
        <v>37.0</v>
      </c>
      <c r="F1528" s="280">
        <v>0.0</v>
      </c>
      <c r="G1528" s="280">
        <v>0.0</v>
      </c>
      <c r="H1528" s="280">
        <v>2.0</v>
      </c>
      <c r="I1528" s="280">
        <v>10.0</v>
      </c>
      <c r="J1528" s="280">
        <v>3.0</v>
      </c>
      <c r="K1528" s="280">
        <v>0.0</v>
      </c>
      <c r="L1528" s="280">
        <v>3039.0</v>
      </c>
      <c r="M1528" s="205"/>
    </row>
    <row r="1529" ht="15.75" customHeight="1">
      <c r="A1529" s="205" t="s">
        <v>848</v>
      </c>
      <c r="B1529" s="205" t="s">
        <v>5386</v>
      </c>
      <c r="C1529" s="205" t="s">
        <v>5801</v>
      </c>
      <c r="D1529" s="205" t="s">
        <v>244</v>
      </c>
      <c r="E1529" s="280">
        <v>38.0</v>
      </c>
      <c r="F1529" s="280">
        <v>4.0</v>
      </c>
      <c r="G1529" s="282">
        <v>2.0</v>
      </c>
      <c r="H1529" s="280">
        <v>12.0</v>
      </c>
      <c r="I1529" s="280">
        <v>10.0</v>
      </c>
      <c r="J1529" s="280">
        <v>4.0</v>
      </c>
      <c r="K1529" s="280">
        <v>0.0</v>
      </c>
      <c r="L1529" s="280">
        <v>2573.0</v>
      </c>
      <c r="M1529" s="205"/>
    </row>
    <row r="1530" ht="15.75" customHeight="1">
      <c r="A1530" s="205" t="s">
        <v>848</v>
      </c>
      <c r="B1530" s="205" t="s">
        <v>5387</v>
      </c>
      <c r="C1530" s="205" t="s">
        <v>5801</v>
      </c>
      <c r="D1530" s="205" t="s">
        <v>244</v>
      </c>
      <c r="E1530" s="280">
        <v>33.0</v>
      </c>
      <c r="F1530" s="280">
        <v>1.0</v>
      </c>
      <c r="G1530" s="280">
        <v>0.0</v>
      </c>
      <c r="H1530" s="280">
        <v>5.0</v>
      </c>
      <c r="I1530" s="280">
        <v>16.0</v>
      </c>
      <c r="J1530" s="280">
        <v>6.0</v>
      </c>
      <c r="K1530" s="280">
        <v>0.0</v>
      </c>
      <c r="L1530" s="280">
        <v>2311.0</v>
      </c>
      <c r="M1530" s="205"/>
    </row>
    <row r="1531" ht="15.75" customHeight="1">
      <c r="A1531" s="205" t="s">
        <v>848</v>
      </c>
      <c r="B1531" s="205" t="s">
        <v>5388</v>
      </c>
      <c r="C1531" s="205" t="s">
        <v>5835</v>
      </c>
      <c r="D1531" s="205" t="s">
        <v>116</v>
      </c>
      <c r="E1531" s="280">
        <v>15.0</v>
      </c>
      <c r="F1531" s="280">
        <v>1.0</v>
      </c>
      <c r="G1531" s="280">
        <v>0.0</v>
      </c>
      <c r="H1531" s="280">
        <v>7.0</v>
      </c>
      <c r="I1531" s="280">
        <v>2.0</v>
      </c>
      <c r="J1531" s="280">
        <v>2.0</v>
      </c>
      <c r="K1531" s="280">
        <v>0.0</v>
      </c>
      <c r="L1531" s="280">
        <v>726.0</v>
      </c>
      <c r="M1531" s="205"/>
    </row>
    <row r="1532" ht="15.75" customHeight="1">
      <c r="A1532" s="205" t="s">
        <v>848</v>
      </c>
      <c r="B1532" s="205" t="s">
        <v>5391</v>
      </c>
      <c r="C1532" s="205" t="s">
        <v>5809</v>
      </c>
      <c r="D1532" s="205" t="s">
        <v>6110</v>
      </c>
      <c r="E1532" s="280">
        <v>37.0</v>
      </c>
      <c r="F1532" s="280">
        <v>0.0</v>
      </c>
      <c r="G1532" s="280">
        <v>3.0</v>
      </c>
      <c r="H1532" s="280">
        <v>3.0</v>
      </c>
      <c r="I1532" s="280">
        <v>11.0</v>
      </c>
      <c r="J1532" s="280">
        <v>7.0</v>
      </c>
      <c r="K1532" s="280">
        <v>0.0</v>
      </c>
      <c r="L1532" s="280">
        <v>2951.0</v>
      </c>
      <c r="M1532" s="205"/>
    </row>
    <row r="1533" ht="15.75" customHeight="1">
      <c r="A1533" s="205" t="s">
        <v>848</v>
      </c>
      <c r="B1533" s="205" t="s">
        <v>5392</v>
      </c>
      <c r="C1533" s="205" t="s">
        <v>5809</v>
      </c>
      <c r="D1533" s="205" t="s">
        <v>6110</v>
      </c>
      <c r="E1533" s="280">
        <v>26.0</v>
      </c>
      <c r="F1533" s="280">
        <v>0.0</v>
      </c>
      <c r="G1533" s="282">
        <v>1.0</v>
      </c>
      <c r="H1533" s="280">
        <v>7.0</v>
      </c>
      <c r="I1533" s="280">
        <v>8.0</v>
      </c>
      <c r="J1533" s="280">
        <v>3.0</v>
      </c>
      <c r="K1533" s="280">
        <v>0.0</v>
      </c>
      <c r="L1533" s="280">
        <v>1684.0</v>
      </c>
      <c r="M1533" s="205"/>
    </row>
    <row r="1534" ht="15.75" customHeight="1">
      <c r="A1534" s="205" t="s">
        <v>848</v>
      </c>
      <c r="B1534" s="205" t="s">
        <v>5389</v>
      </c>
      <c r="C1534" s="205" t="s">
        <v>5837</v>
      </c>
      <c r="D1534" s="205" t="s">
        <v>6111</v>
      </c>
      <c r="E1534" s="280">
        <v>35.0</v>
      </c>
      <c r="F1534" s="280">
        <v>0.0</v>
      </c>
      <c r="G1534" s="282">
        <v>1.0</v>
      </c>
      <c r="H1534" s="280">
        <v>4.0</v>
      </c>
      <c r="I1534" s="280">
        <v>7.0</v>
      </c>
      <c r="J1534" s="280">
        <v>6.0</v>
      </c>
      <c r="K1534" s="280">
        <v>0.0</v>
      </c>
      <c r="L1534" s="280">
        <v>2786.0</v>
      </c>
      <c r="M1534" s="205"/>
    </row>
    <row r="1535" ht="15.75" customHeight="1">
      <c r="A1535" s="205" t="s">
        <v>848</v>
      </c>
      <c r="B1535" s="205" t="s">
        <v>5390</v>
      </c>
      <c r="C1535" s="205" t="s">
        <v>5837</v>
      </c>
      <c r="D1535" s="205" t="s">
        <v>6111</v>
      </c>
      <c r="E1535" s="280">
        <v>21.0</v>
      </c>
      <c r="F1535" s="280">
        <v>1.0</v>
      </c>
      <c r="G1535" s="282">
        <v>0.0</v>
      </c>
      <c r="H1535" s="280">
        <v>4.0</v>
      </c>
      <c r="I1535" s="280">
        <v>4.0</v>
      </c>
      <c r="J1535" s="280">
        <v>3.0</v>
      </c>
      <c r="K1535" s="280">
        <v>0.0</v>
      </c>
      <c r="L1535" s="280">
        <v>1499.0</v>
      </c>
      <c r="M1535" s="205"/>
    </row>
    <row r="1536" ht="15.75" customHeight="1">
      <c r="A1536" s="205" t="s">
        <v>252</v>
      </c>
      <c r="B1536" s="205" t="s">
        <v>5383</v>
      </c>
      <c r="C1536" s="205" t="s">
        <v>5801</v>
      </c>
      <c r="D1536" s="205" t="s">
        <v>121</v>
      </c>
      <c r="E1536" s="280">
        <v>3.0</v>
      </c>
      <c r="F1536" s="280">
        <v>0.0</v>
      </c>
      <c r="G1536" s="205"/>
      <c r="H1536" s="280">
        <v>0.0</v>
      </c>
      <c r="I1536" s="280">
        <v>0.0</v>
      </c>
      <c r="J1536" s="280">
        <v>0.0</v>
      </c>
      <c r="K1536" s="280">
        <v>0.0</v>
      </c>
      <c r="L1536" s="280">
        <v>270.0</v>
      </c>
      <c r="M1536" s="205"/>
    </row>
    <row r="1537" ht="15.75" customHeight="1">
      <c r="A1537" s="205" t="s">
        <v>252</v>
      </c>
      <c r="B1537" s="205" t="s">
        <v>5384</v>
      </c>
      <c r="C1537" s="205" t="s">
        <v>5801</v>
      </c>
      <c r="D1537" s="205" t="s">
        <v>121</v>
      </c>
      <c r="E1537" s="280">
        <v>33.0</v>
      </c>
      <c r="F1537" s="280">
        <v>0.0</v>
      </c>
      <c r="G1537" s="205"/>
      <c r="H1537" s="280">
        <v>0.0</v>
      </c>
      <c r="I1537" s="280">
        <v>0.0</v>
      </c>
      <c r="J1537" s="280">
        <v>3.0</v>
      </c>
      <c r="K1537" s="280">
        <v>0.0</v>
      </c>
      <c r="L1537" s="280">
        <v>2970.0</v>
      </c>
      <c r="M1537" s="205"/>
    </row>
    <row r="1538" ht="15.75" customHeight="1">
      <c r="A1538" s="205" t="s">
        <v>252</v>
      </c>
      <c r="B1538" s="205" t="s">
        <v>5385</v>
      </c>
      <c r="C1538" s="205" t="s">
        <v>5801</v>
      </c>
      <c r="D1538" s="205" t="s">
        <v>121</v>
      </c>
      <c r="E1538" s="280">
        <v>29.0</v>
      </c>
      <c r="F1538" s="280">
        <v>0.0</v>
      </c>
      <c r="G1538" s="205"/>
      <c r="H1538" s="280">
        <v>0.0</v>
      </c>
      <c r="I1538" s="280">
        <v>0.0</v>
      </c>
      <c r="J1538" s="280">
        <v>1.0</v>
      </c>
      <c r="K1538" s="280">
        <v>0.0</v>
      </c>
      <c r="L1538" s="280">
        <v>2610.0</v>
      </c>
      <c r="M1538" s="205"/>
    </row>
    <row r="1539" ht="15.75" customHeight="1">
      <c r="A1539" s="205" t="s">
        <v>252</v>
      </c>
      <c r="B1539" s="205" t="s">
        <v>5386</v>
      </c>
      <c r="C1539" s="205" t="s">
        <v>5801</v>
      </c>
      <c r="D1539" s="205" t="s">
        <v>121</v>
      </c>
      <c r="E1539" s="280">
        <v>32.0</v>
      </c>
      <c r="F1539" s="280">
        <v>0.0</v>
      </c>
      <c r="G1539" s="205"/>
      <c r="H1539" s="280">
        <v>1.0</v>
      </c>
      <c r="I1539" s="280">
        <v>0.0</v>
      </c>
      <c r="J1539" s="280">
        <v>0.0</v>
      </c>
      <c r="K1539" s="280">
        <v>0.0</v>
      </c>
      <c r="L1539" s="280">
        <v>2860.0</v>
      </c>
      <c r="M1539" s="205"/>
    </row>
    <row r="1540" ht="15.75" customHeight="1">
      <c r="A1540" s="205" t="s">
        <v>252</v>
      </c>
      <c r="B1540" s="205" t="s">
        <v>5387</v>
      </c>
      <c r="C1540" s="205" t="s">
        <v>5801</v>
      </c>
      <c r="D1540" s="205" t="s">
        <v>121</v>
      </c>
      <c r="E1540" s="280">
        <v>4.0</v>
      </c>
      <c r="F1540" s="280">
        <v>0.0</v>
      </c>
      <c r="G1540" s="210"/>
      <c r="H1540" s="280">
        <v>2.0</v>
      </c>
      <c r="I1540" s="280">
        <v>0.0</v>
      </c>
      <c r="J1540" s="280">
        <v>0.0</v>
      </c>
      <c r="K1540" s="280">
        <v>0.0</v>
      </c>
      <c r="L1540" s="280">
        <v>271.0</v>
      </c>
      <c r="M1540" s="205"/>
    </row>
    <row r="1541" ht="15.75" customHeight="1">
      <c r="A1541" s="205" t="s">
        <v>252</v>
      </c>
      <c r="B1541" s="205" t="s">
        <v>5388</v>
      </c>
      <c r="C1541" s="205" t="s">
        <v>5801</v>
      </c>
      <c r="D1541" s="205" t="s">
        <v>121</v>
      </c>
      <c r="E1541" s="280">
        <v>7.0</v>
      </c>
      <c r="F1541" s="280">
        <v>0.0</v>
      </c>
      <c r="G1541" s="210"/>
      <c r="H1541" s="280">
        <v>0.0</v>
      </c>
      <c r="I1541" s="280">
        <v>1.0</v>
      </c>
      <c r="J1541" s="280">
        <v>0.0</v>
      </c>
      <c r="K1541" s="280">
        <v>0.0</v>
      </c>
      <c r="L1541" s="280">
        <v>625.0</v>
      </c>
      <c r="M1541" s="205"/>
    </row>
    <row r="1542" ht="15.75" customHeight="1">
      <c r="A1542" s="205" t="s">
        <v>252</v>
      </c>
      <c r="B1542" s="205" t="s">
        <v>5391</v>
      </c>
      <c r="C1542" s="205" t="s">
        <v>5800</v>
      </c>
      <c r="D1542" s="205" t="s">
        <v>121</v>
      </c>
      <c r="E1542" s="280">
        <v>10.0</v>
      </c>
      <c r="F1542" s="280">
        <v>0.0</v>
      </c>
      <c r="G1542" s="280">
        <v>0.0</v>
      </c>
      <c r="H1542" s="280">
        <v>0.0</v>
      </c>
      <c r="I1542" s="280">
        <v>0.0</v>
      </c>
      <c r="J1542" s="280">
        <v>0.0</v>
      </c>
      <c r="K1542" s="280">
        <v>0.0</v>
      </c>
      <c r="L1542" s="280">
        <v>900.0</v>
      </c>
      <c r="M1542" s="205"/>
    </row>
    <row r="1543" ht="15.75" customHeight="1">
      <c r="A1543" s="205" t="s">
        <v>252</v>
      </c>
      <c r="B1543" s="205" t="s">
        <v>5392</v>
      </c>
      <c r="C1543" s="205" t="s">
        <v>5816</v>
      </c>
      <c r="D1543" s="205" t="s">
        <v>5823</v>
      </c>
      <c r="E1543" s="280">
        <v>3.0</v>
      </c>
      <c r="F1543" s="280">
        <v>0.0</v>
      </c>
      <c r="G1543" s="205"/>
      <c r="H1543" s="280">
        <v>0.0</v>
      </c>
      <c r="I1543" s="280">
        <v>0.0</v>
      </c>
      <c r="J1543" s="280">
        <v>1.0</v>
      </c>
      <c r="K1543" s="280">
        <v>0.0</v>
      </c>
      <c r="L1543" s="280">
        <v>270.0</v>
      </c>
      <c r="M1543" s="205"/>
    </row>
    <row r="1544" ht="15.75" customHeight="1">
      <c r="A1544" s="205" t="s">
        <v>252</v>
      </c>
      <c r="B1544" s="205" t="s">
        <v>5389</v>
      </c>
      <c r="C1544" s="205" t="s">
        <v>5816</v>
      </c>
      <c r="D1544" s="205" t="s">
        <v>5818</v>
      </c>
      <c r="E1544" s="280">
        <v>21.0</v>
      </c>
      <c r="F1544" s="280">
        <v>0.0</v>
      </c>
      <c r="G1544" s="205"/>
      <c r="H1544" s="280">
        <v>0.0</v>
      </c>
      <c r="I1544" s="280">
        <v>0.0</v>
      </c>
      <c r="J1544" s="280">
        <v>0.0</v>
      </c>
      <c r="K1544" s="280">
        <v>0.0</v>
      </c>
      <c r="L1544" s="280">
        <v>1890.0</v>
      </c>
      <c r="M1544" s="205"/>
    </row>
    <row r="1545" ht="15.75" customHeight="1">
      <c r="A1545" s="205" t="s">
        <v>252</v>
      </c>
      <c r="B1545" s="205" t="s">
        <v>5390</v>
      </c>
      <c r="C1545" s="205" t="s">
        <v>5816</v>
      </c>
      <c r="D1545" s="205" t="s">
        <v>5818</v>
      </c>
      <c r="E1545" s="280">
        <v>31.0</v>
      </c>
      <c r="F1545" s="280">
        <v>0.0</v>
      </c>
      <c r="G1545" s="205"/>
      <c r="H1545" s="280">
        <v>0.0</v>
      </c>
      <c r="I1545" s="280">
        <v>0.0</v>
      </c>
      <c r="J1545" s="280">
        <v>2.0</v>
      </c>
      <c r="K1545" s="280">
        <v>1.0</v>
      </c>
      <c r="L1545" s="280">
        <v>2790.0</v>
      </c>
      <c r="M1545" s="205"/>
    </row>
    <row r="1546" ht="15.75" customHeight="1">
      <c r="A1546" s="205" t="s">
        <v>758</v>
      </c>
      <c r="B1546" s="205" t="s">
        <v>5383</v>
      </c>
      <c r="C1546" s="205" t="s">
        <v>5801</v>
      </c>
      <c r="D1546" s="205" t="s">
        <v>110</v>
      </c>
      <c r="E1546" s="280">
        <v>1.0</v>
      </c>
      <c r="F1546" s="280">
        <v>0.0</v>
      </c>
      <c r="G1546" s="280">
        <v>0.0</v>
      </c>
      <c r="H1546" s="280">
        <v>0.0</v>
      </c>
      <c r="I1546" s="280">
        <v>0.0</v>
      </c>
      <c r="J1546" s="280">
        <v>1.0</v>
      </c>
      <c r="K1546" s="280">
        <v>0.0</v>
      </c>
      <c r="L1546" s="280">
        <v>90.0</v>
      </c>
      <c r="M1546" s="205"/>
    </row>
    <row r="1547" ht="15.75" customHeight="1">
      <c r="A1547" s="205" t="s">
        <v>758</v>
      </c>
      <c r="B1547" s="205" t="s">
        <v>5384</v>
      </c>
      <c r="C1547" s="205" t="s">
        <v>5800</v>
      </c>
      <c r="D1547" s="205" t="s">
        <v>110</v>
      </c>
      <c r="E1547" s="280">
        <v>21.0</v>
      </c>
      <c r="F1547" s="280">
        <v>0.0</v>
      </c>
      <c r="G1547" s="280">
        <v>1.0</v>
      </c>
      <c r="H1547" s="280">
        <v>6.0</v>
      </c>
      <c r="I1547" s="280">
        <v>5.0</v>
      </c>
      <c r="J1547" s="280">
        <v>2.0</v>
      </c>
      <c r="K1547" s="280">
        <v>0.0</v>
      </c>
      <c r="L1547" s="280">
        <v>1371.0</v>
      </c>
      <c r="M1547" s="205"/>
    </row>
    <row r="1548" ht="15.75" customHeight="1">
      <c r="A1548" s="205" t="s">
        <v>758</v>
      </c>
      <c r="B1548" s="205" t="s">
        <v>5385</v>
      </c>
      <c r="C1548" s="205" t="s">
        <v>5801</v>
      </c>
      <c r="D1548" s="205" t="s">
        <v>244</v>
      </c>
      <c r="E1548" s="280">
        <v>20.0</v>
      </c>
      <c r="F1548" s="280">
        <v>0.0</v>
      </c>
      <c r="G1548" s="280">
        <v>1.0</v>
      </c>
      <c r="H1548" s="280">
        <v>13.0</v>
      </c>
      <c r="I1548" s="280">
        <v>6.0</v>
      </c>
      <c r="J1548" s="280">
        <v>2.0</v>
      </c>
      <c r="K1548" s="280">
        <v>0.0</v>
      </c>
      <c r="L1548" s="280">
        <v>816.0</v>
      </c>
      <c r="M1548" s="205"/>
    </row>
    <row r="1549" ht="15.75" customHeight="1">
      <c r="A1549" s="205" t="s">
        <v>758</v>
      </c>
      <c r="B1549" s="205" t="s">
        <v>5386</v>
      </c>
      <c r="C1549" s="205" t="s">
        <v>5801</v>
      </c>
      <c r="D1549" s="205" t="s">
        <v>5839</v>
      </c>
      <c r="E1549" s="280">
        <v>1.0</v>
      </c>
      <c r="F1549" s="280">
        <v>0.0</v>
      </c>
      <c r="G1549" s="280">
        <v>0.0</v>
      </c>
      <c r="H1549" s="280">
        <v>1.0</v>
      </c>
      <c r="I1549" s="280">
        <v>0.0</v>
      </c>
      <c r="J1549" s="280">
        <v>0.0</v>
      </c>
      <c r="K1549" s="280">
        <v>0.0</v>
      </c>
      <c r="L1549" s="280">
        <v>6.0</v>
      </c>
      <c r="M1549" s="205"/>
    </row>
    <row r="1550" ht="15.75" customHeight="1">
      <c r="A1550" s="205" t="s">
        <v>758</v>
      </c>
      <c r="B1550" s="205" t="s">
        <v>5387</v>
      </c>
      <c r="C1550" s="205" t="s">
        <v>5801</v>
      </c>
      <c r="D1550" s="205" t="s">
        <v>5839</v>
      </c>
      <c r="E1550" s="280">
        <v>0.0</v>
      </c>
      <c r="F1550" s="280">
        <v>0.0</v>
      </c>
      <c r="G1550" s="280">
        <v>0.0</v>
      </c>
      <c r="H1550" s="280">
        <v>0.0</v>
      </c>
      <c r="I1550" s="280">
        <v>0.0</v>
      </c>
      <c r="J1550" s="280">
        <v>0.0</v>
      </c>
      <c r="K1550" s="280">
        <v>0.0</v>
      </c>
      <c r="L1550" s="280">
        <v>0.0</v>
      </c>
      <c r="M1550" s="205"/>
    </row>
    <row r="1551" ht="15.75" customHeight="1">
      <c r="A1551" s="205" t="s">
        <v>758</v>
      </c>
      <c r="B1551" s="205" t="s">
        <v>5388</v>
      </c>
      <c r="C1551" s="205" t="s">
        <v>5801</v>
      </c>
      <c r="D1551" s="205" t="s">
        <v>5839</v>
      </c>
      <c r="E1551" s="280">
        <v>0.0</v>
      </c>
      <c r="F1551" s="280">
        <v>0.0</v>
      </c>
      <c r="G1551" s="280">
        <v>0.0</v>
      </c>
      <c r="H1551" s="280">
        <v>0.0</v>
      </c>
      <c r="I1551" s="280">
        <v>0.0</v>
      </c>
      <c r="J1551" s="280">
        <v>0.0</v>
      </c>
      <c r="K1551" s="280">
        <v>0.0</v>
      </c>
      <c r="L1551" s="280">
        <v>0.0</v>
      </c>
      <c r="M1551" s="205"/>
    </row>
    <row r="1552" ht="15.75" customHeight="1">
      <c r="A1552" s="205" t="s">
        <v>195</v>
      </c>
      <c r="B1552" s="205" t="s">
        <v>5383</v>
      </c>
      <c r="C1552" s="205" t="s">
        <v>5801</v>
      </c>
      <c r="D1552" s="205" t="s">
        <v>197</v>
      </c>
      <c r="E1552" s="280">
        <v>6.0</v>
      </c>
      <c r="F1552" s="280">
        <v>3.0</v>
      </c>
      <c r="G1552" s="282">
        <v>1.0</v>
      </c>
      <c r="H1552" s="280">
        <v>0.0</v>
      </c>
      <c r="I1552" s="280">
        <v>6.0</v>
      </c>
      <c r="J1552" s="280">
        <v>0.0</v>
      </c>
      <c r="K1552" s="280">
        <v>0.0</v>
      </c>
      <c r="L1552" s="280">
        <v>456.0</v>
      </c>
      <c r="M1552" s="205"/>
    </row>
    <row r="1553" ht="15.75" customHeight="1">
      <c r="A1553" s="205" t="s">
        <v>195</v>
      </c>
      <c r="B1553" s="205" t="s">
        <v>5384</v>
      </c>
      <c r="C1553" s="205" t="s">
        <v>5801</v>
      </c>
      <c r="D1553" s="205" t="s">
        <v>197</v>
      </c>
      <c r="E1553" s="280">
        <v>29.0</v>
      </c>
      <c r="F1553" s="280">
        <v>5.0</v>
      </c>
      <c r="G1553" s="282">
        <v>3.0</v>
      </c>
      <c r="H1553" s="280">
        <v>10.0</v>
      </c>
      <c r="I1553" s="280">
        <v>15.0</v>
      </c>
      <c r="J1553" s="280">
        <v>4.0</v>
      </c>
      <c r="K1553" s="280">
        <v>0.0</v>
      </c>
      <c r="L1553" s="280">
        <v>1715.0</v>
      </c>
      <c r="M1553" s="205"/>
    </row>
    <row r="1554" ht="15.75" customHeight="1">
      <c r="A1554" s="205" t="s">
        <v>195</v>
      </c>
      <c r="B1554" s="205" t="s">
        <v>5385</v>
      </c>
      <c r="C1554" s="205" t="s">
        <v>6112</v>
      </c>
      <c r="D1554" s="205" t="s">
        <v>197</v>
      </c>
      <c r="E1554" s="280">
        <v>23.0</v>
      </c>
      <c r="F1554" s="280">
        <v>3.0</v>
      </c>
      <c r="G1554" s="282">
        <v>2.0</v>
      </c>
      <c r="H1554" s="280">
        <v>15.0</v>
      </c>
      <c r="I1554" s="280">
        <v>8.0</v>
      </c>
      <c r="J1554" s="280">
        <v>1.0</v>
      </c>
      <c r="K1554" s="280">
        <v>1.0</v>
      </c>
      <c r="L1554" s="280">
        <v>853.0</v>
      </c>
      <c r="M1554" s="205"/>
    </row>
    <row r="1555" ht="15.75" customHeight="1">
      <c r="A1555" s="205" t="s">
        <v>195</v>
      </c>
      <c r="B1555" s="205" t="s">
        <v>5386</v>
      </c>
      <c r="C1555" s="205" t="s">
        <v>6113</v>
      </c>
      <c r="D1555" s="205" t="s">
        <v>6114</v>
      </c>
      <c r="E1555" s="280">
        <v>25.0</v>
      </c>
      <c r="F1555" s="280">
        <v>4.0</v>
      </c>
      <c r="G1555" s="282">
        <v>3.0</v>
      </c>
      <c r="H1555" s="280">
        <v>6.0</v>
      </c>
      <c r="I1555" s="280">
        <v>16.0</v>
      </c>
      <c r="J1555" s="280">
        <v>3.0</v>
      </c>
      <c r="K1555" s="280">
        <v>1.0</v>
      </c>
      <c r="L1555" s="280">
        <v>1513.0</v>
      </c>
      <c r="M1555" s="205"/>
    </row>
    <row r="1556" ht="15.75" customHeight="1">
      <c r="A1556" s="205" t="s">
        <v>195</v>
      </c>
      <c r="B1556" s="205" t="s">
        <v>5387</v>
      </c>
      <c r="C1556" s="205" t="s">
        <v>5809</v>
      </c>
      <c r="D1556" s="205" t="s">
        <v>6058</v>
      </c>
      <c r="E1556" s="280">
        <v>36.0</v>
      </c>
      <c r="F1556" s="280">
        <v>8.0</v>
      </c>
      <c r="G1556" s="282">
        <v>8.0</v>
      </c>
      <c r="H1556" s="280">
        <v>3.0</v>
      </c>
      <c r="I1556" s="280">
        <v>20.0</v>
      </c>
      <c r="J1556" s="280">
        <v>5.0</v>
      </c>
      <c r="K1556" s="280">
        <v>0.0</v>
      </c>
      <c r="L1556" s="280">
        <v>2750.0</v>
      </c>
      <c r="M1556" s="205"/>
    </row>
    <row r="1557" ht="15.75" customHeight="1">
      <c r="A1557" s="205" t="s">
        <v>195</v>
      </c>
      <c r="B1557" s="205" t="s">
        <v>5388</v>
      </c>
      <c r="C1557" s="205" t="s">
        <v>5809</v>
      </c>
      <c r="D1557" s="205" t="s">
        <v>6058</v>
      </c>
      <c r="E1557" s="280">
        <v>2.0</v>
      </c>
      <c r="F1557" s="280">
        <v>0.0</v>
      </c>
      <c r="G1557" s="282">
        <v>0.0</v>
      </c>
      <c r="H1557" s="280">
        <v>2.0</v>
      </c>
      <c r="I1557" s="280">
        <v>0.0</v>
      </c>
      <c r="J1557" s="280">
        <v>0.0</v>
      </c>
      <c r="K1557" s="280">
        <v>0.0</v>
      </c>
      <c r="L1557" s="280">
        <v>20.0</v>
      </c>
      <c r="M1557" s="205"/>
    </row>
    <row r="1558" ht="15.75" customHeight="1">
      <c r="A1558" s="205" t="s">
        <v>195</v>
      </c>
      <c r="B1558" s="205" t="s">
        <v>5391</v>
      </c>
      <c r="C1558" s="205" t="s">
        <v>5809</v>
      </c>
      <c r="D1558" s="205" t="s">
        <v>6058</v>
      </c>
      <c r="E1558" s="280">
        <v>33.0</v>
      </c>
      <c r="F1558" s="280">
        <v>16.0</v>
      </c>
      <c r="G1558" s="280">
        <v>8.0</v>
      </c>
      <c r="H1558" s="280">
        <v>3.0</v>
      </c>
      <c r="I1558" s="280">
        <v>13.0</v>
      </c>
      <c r="J1558" s="280">
        <v>5.0</v>
      </c>
      <c r="K1558" s="280">
        <v>1.0</v>
      </c>
      <c r="L1558" s="280">
        <v>2625.0</v>
      </c>
      <c r="M1558" s="205"/>
    </row>
    <row r="1559" ht="15.75" customHeight="1">
      <c r="A1559" s="205" t="s">
        <v>195</v>
      </c>
      <c r="B1559" s="205" t="s">
        <v>5392</v>
      </c>
      <c r="C1559" s="205" t="s">
        <v>5809</v>
      </c>
      <c r="D1559" s="205" t="s">
        <v>6058</v>
      </c>
      <c r="E1559" s="280">
        <v>35.0</v>
      </c>
      <c r="F1559" s="280">
        <v>22.0</v>
      </c>
      <c r="G1559" s="282">
        <v>11.0</v>
      </c>
      <c r="H1559" s="280">
        <v>0.0</v>
      </c>
      <c r="I1559" s="280">
        <v>16.0</v>
      </c>
      <c r="J1559" s="280">
        <v>7.0</v>
      </c>
      <c r="K1559" s="280">
        <v>0.0</v>
      </c>
      <c r="L1559" s="280">
        <v>2966.0</v>
      </c>
      <c r="M1559" s="205"/>
    </row>
    <row r="1560" ht="15.75" customHeight="1">
      <c r="A1560" s="205" t="s">
        <v>195</v>
      </c>
      <c r="B1560" s="205" t="s">
        <v>5389</v>
      </c>
      <c r="C1560" s="205" t="s">
        <v>5809</v>
      </c>
      <c r="D1560" s="205" t="s">
        <v>6058</v>
      </c>
      <c r="E1560" s="280">
        <v>38.0</v>
      </c>
      <c r="F1560" s="280">
        <v>15.0</v>
      </c>
      <c r="G1560" s="282">
        <v>10.0</v>
      </c>
      <c r="H1560" s="280">
        <v>2.0</v>
      </c>
      <c r="I1560" s="280">
        <v>22.0</v>
      </c>
      <c r="J1560" s="280">
        <v>2.0</v>
      </c>
      <c r="K1560" s="280">
        <v>0.0</v>
      </c>
      <c r="L1560" s="280">
        <v>2976.0</v>
      </c>
      <c r="M1560" s="205"/>
    </row>
    <row r="1561" ht="15.75" customHeight="1">
      <c r="A1561" s="205" t="s">
        <v>195</v>
      </c>
      <c r="B1561" s="205" t="s">
        <v>5390</v>
      </c>
      <c r="C1561" s="205" t="s">
        <v>5996</v>
      </c>
      <c r="D1561" s="205" t="s">
        <v>6115</v>
      </c>
      <c r="E1561" s="280">
        <v>29.0</v>
      </c>
      <c r="F1561" s="280">
        <v>2.0</v>
      </c>
      <c r="G1561" s="282">
        <v>0.0</v>
      </c>
      <c r="H1561" s="280">
        <v>15.0</v>
      </c>
      <c r="I1561" s="280">
        <v>9.0</v>
      </c>
      <c r="J1561" s="280">
        <v>1.0</v>
      </c>
      <c r="K1561" s="280">
        <v>1.0</v>
      </c>
      <c r="L1561" s="280">
        <v>1366.0</v>
      </c>
      <c r="M1561" s="205"/>
    </row>
    <row r="1562" ht="15.75" customHeight="1">
      <c r="A1562" s="205" t="s">
        <v>721</v>
      </c>
      <c r="B1562" s="205" t="s">
        <v>5383</v>
      </c>
      <c r="C1562" s="205" t="s">
        <v>5801</v>
      </c>
      <c r="D1562" s="205" t="s">
        <v>110</v>
      </c>
      <c r="E1562" s="280">
        <v>1.0</v>
      </c>
      <c r="F1562" s="280">
        <v>0.0</v>
      </c>
      <c r="G1562" s="280">
        <v>0.0</v>
      </c>
      <c r="H1562" s="280">
        <v>0.0</v>
      </c>
      <c r="I1562" s="280">
        <v>0.0</v>
      </c>
      <c r="J1562" s="280">
        <v>0.0</v>
      </c>
      <c r="K1562" s="280">
        <v>0.0</v>
      </c>
      <c r="L1562" s="280">
        <v>90.0</v>
      </c>
      <c r="M1562" s="205"/>
    </row>
    <row r="1563" ht="15.75" customHeight="1">
      <c r="A1563" s="205" t="s">
        <v>721</v>
      </c>
      <c r="B1563" s="205" t="s">
        <v>5384</v>
      </c>
      <c r="C1563" s="205" t="s">
        <v>5801</v>
      </c>
      <c r="D1563" s="205" t="s">
        <v>110</v>
      </c>
      <c r="E1563" s="280">
        <v>21.0</v>
      </c>
      <c r="F1563" s="280">
        <v>0.0</v>
      </c>
      <c r="G1563" s="280">
        <v>1.0</v>
      </c>
      <c r="H1563" s="280">
        <v>2.0</v>
      </c>
      <c r="I1563" s="280">
        <v>3.0</v>
      </c>
      <c r="J1563" s="280">
        <v>5.0</v>
      </c>
      <c r="K1563" s="280">
        <v>1.0</v>
      </c>
      <c r="L1563" s="280">
        <v>1620.0</v>
      </c>
      <c r="M1563" s="205"/>
    </row>
    <row r="1564" ht="15.75" customHeight="1">
      <c r="A1564" s="205" t="s">
        <v>721</v>
      </c>
      <c r="B1564" s="205" t="s">
        <v>5385</v>
      </c>
      <c r="C1564" s="205" t="s">
        <v>5924</v>
      </c>
      <c r="D1564" s="205" t="s">
        <v>110</v>
      </c>
      <c r="E1564" s="280">
        <v>23.0</v>
      </c>
      <c r="F1564" s="280">
        <v>0.0</v>
      </c>
      <c r="G1564" s="280">
        <v>0.0</v>
      </c>
      <c r="H1564" s="280">
        <v>5.0</v>
      </c>
      <c r="I1564" s="280">
        <v>4.0</v>
      </c>
      <c r="J1564" s="280">
        <v>7.0</v>
      </c>
      <c r="K1564" s="280">
        <v>0.0</v>
      </c>
      <c r="L1564" s="280">
        <v>1633.0</v>
      </c>
      <c r="M1564" s="205"/>
    </row>
    <row r="1565" ht="15.75" customHeight="1">
      <c r="A1565" s="205" t="s">
        <v>721</v>
      </c>
      <c r="B1565" s="205" t="s">
        <v>5386</v>
      </c>
      <c r="C1565" s="205" t="s">
        <v>5906</v>
      </c>
      <c r="D1565" s="205" t="s">
        <v>6116</v>
      </c>
      <c r="E1565" s="280">
        <v>31.0</v>
      </c>
      <c r="F1565" s="280">
        <v>2.0</v>
      </c>
      <c r="G1565" s="280">
        <v>0.0</v>
      </c>
      <c r="H1565" s="280">
        <v>3.0</v>
      </c>
      <c r="I1565" s="280">
        <v>4.0</v>
      </c>
      <c r="J1565" s="280">
        <v>3.0</v>
      </c>
      <c r="K1565" s="280">
        <v>0.0</v>
      </c>
      <c r="L1565" s="280">
        <v>2548.0</v>
      </c>
      <c r="M1565" s="205"/>
    </row>
    <row r="1566" ht="15.75" customHeight="1">
      <c r="A1566" s="205" t="s">
        <v>721</v>
      </c>
      <c r="B1566" s="205" t="s">
        <v>5387</v>
      </c>
      <c r="C1566" s="205" t="s">
        <v>5881</v>
      </c>
      <c r="D1566" s="205" t="s">
        <v>6116</v>
      </c>
      <c r="E1566" s="280">
        <v>19.0</v>
      </c>
      <c r="F1566" s="280">
        <v>1.0</v>
      </c>
      <c r="G1566" s="280">
        <v>0.0</v>
      </c>
      <c r="H1566" s="280">
        <v>4.0</v>
      </c>
      <c r="I1566" s="280">
        <v>0.0</v>
      </c>
      <c r="J1566" s="280">
        <v>3.0</v>
      </c>
      <c r="K1566" s="280">
        <v>0.0</v>
      </c>
      <c r="L1566" s="280">
        <v>1449.0</v>
      </c>
      <c r="M1566" s="205"/>
    </row>
    <row r="1567" ht="15.75" customHeight="1">
      <c r="A1567" s="205" t="s">
        <v>721</v>
      </c>
      <c r="B1567" s="205" t="s">
        <v>5388</v>
      </c>
      <c r="C1567" s="205" t="s">
        <v>5881</v>
      </c>
      <c r="D1567" s="205" t="s">
        <v>6116</v>
      </c>
      <c r="E1567" s="280">
        <v>4.0</v>
      </c>
      <c r="F1567" s="280">
        <v>0.0</v>
      </c>
      <c r="G1567" s="280">
        <v>0.0</v>
      </c>
      <c r="H1567" s="280">
        <v>4.0</v>
      </c>
      <c r="I1567" s="280">
        <v>0.0</v>
      </c>
      <c r="J1567" s="280">
        <v>0.0</v>
      </c>
      <c r="K1567" s="280">
        <v>0.0</v>
      </c>
      <c r="L1567" s="280">
        <v>74.0</v>
      </c>
      <c r="M1567" s="205"/>
    </row>
    <row r="1568" ht="15.75" customHeight="1">
      <c r="A1568" s="205" t="s">
        <v>722</v>
      </c>
      <c r="B1568" s="205" t="s">
        <v>5383</v>
      </c>
      <c r="C1568" s="205" t="s">
        <v>5801</v>
      </c>
      <c r="D1568" s="205" t="s">
        <v>116</v>
      </c>
      <c r="E1568" s="280">
        <v>1.0</v>
      </c>
      <c r="F1568" s="280">
        <v>0.0</v>
      </c>
      <c r="G1568" s="280">
        <v>0.0</v>
      </c>
      <c r="H1568" s="280">
        <v>1.0</v>
      </c>
      <c r="I1568" s="280">
        <v>0.0</v>
      </c>
      <c r="J1568" s="280">
        <v>0.0</v>
      </c>
      <c r="K1568" s="280">
        <v>0.0</v>
      </c>
      <c r="L1568" s="280">
        <v>32.0</v>
      </c>
      <c r="M1568" s="205"/>
    </row>
    <row r="1569" ht="15.75" customHeight="1">
      <c r="A1569" s="205" t="s">
        <v>722</v>
      </c>
      <c r="B1569" s="205" t="s">
        <v>5384</v>
      </c>
      <c r="C1569" s="205" t="s">
        <v>5801</v>
      </c>
      <c r="D1569" s="205" t="s">
        <v>116</v>
      </c>
      <c r="E1569" s="280">
        <v>18.0</v>
      </c>
      <c r="F1569" s="280">
        <v>0.0</v>
      </c>
      <c r="G1569" s="280">
        <v>0.0</v>
      </c>
      <c r="H1569" s="280">
        <v>8.0</v>
      </c>
      <c r="I1569" s="280">
        <v>4.0</v>
      </c>
      <c r="J1569" s="280">
        <v>4.0</v>
      </c>
      <c r="K1569" s="280">
        <v>0.0</v>
      </c>
      <c r="L1569" s="280">
        <v>963.0</v>
      </c>
      <c r="M1569" s="205"/>
    </row>
    <row r="1570" ht="15.75" customHeight="1">
      <c r="A1570" s="205" t="s">
        <v>722</v>
      </c>
      <c r="B1570" s="205" t="s">
        <v>5385</v>
      </c>
      <c r="C1570" s="205" t="s">
        <v>5801</v>
      </c>
      <c r="D1570" s="205" t="s">
        <v>116</v>
      </c>
      <c r="E1570" s="280">
        <v>32.0</v>
      </c>
      <c r="F1570" s="280">
        <v>2.0</v>
      </c>
      <c r="G1570" s="280">
        <v>1.0</v>
      </c>
      <c r="H1570" s="280">
        <v>0.0</v>
      </c>
      <c r="I1570" s="280">
        <v>7.0</v>
      </c>
      <c r="J1570" s="280">
        <v>8.0</v>
      </c>
      <c r="K1570" s="280">
        <v>0.0</v>
      </c>
      <c r="L1570" s="280">
        <v>2791.0</v>
      </c>
      <c r="M1570" s="205"/>
    </row>
    <row r="1571" ht="15.75" customHeight="1">
      <c r="A1571" s="205" t="s">
        <v>722</v>
      </c>
      <c r="B1571" s="205" t="s">
        <v>5386</v>
      </c>
      <c r="C1571" s="205" t="s">
        <v>5801</v>
      </c>
      <c r="D1571" s="205" t="s">
        <v>116</v>
      </c>
      <c r="E1571" s="280">
        <v>20.0</v>
      </c>
      <c r="F1571" s="280">
        <v>1.0</v>
      </c>
      <c r="G1571" s="280">
        <v>1.0</v>
      </c>
      <c r="H1571" s="280">
        <v>4.0</v>
      </c>
      <c r="I1571" s="280">
        <v>4.0</v>
      </c>
      <c r="J1571" s="280">
        <v>6.0</v>
      </c>
      <c r="K1571" s="280">
        <v>0.0</v>
      </c>
      <c r="L1571" s="280">
        <v>1441.0</v>
      </c>
      <c r="M1571" s="205"/>
    </row>
    <row r="1572" ht="15.75" customHeight="1">
      <c r="A1572" s="205" t="s">
        <v>722</v>
      </c>
      <c r="B1572" s="205" t="s">
        <v>5387</v>
      </c>
      <c r="C1572" s="205" t="s">
        <v>5801</v>
      </c>
      <c r="D1572" s="205" t="s">
        <v>116</v>
      </c>
      <c r="E1572" s="280">
        <v>31.0</v>
      </c>
      <c r="F1572" s="280">
        <v>2.0</v>
      </c>
      <c r="G1572" s="280">
        <v>0.0</v>
      </c>
      <c r="H1572" s="280">
        <v>2.0</v>
      </c>
      <c r="I1572" s="280">
        <v>6.0</v>
      </c>
      <c r="J1572" s="280">
        <v>10.0</v>
      </c>
      <c r="K1572" s="280">
        <v>0.0</v>
      </c>
      <c r="L1572" s="280">
        <v>2542.0</v>
      </c>
      <c r="M1572" s="205"/>
    </row>
    <row r="1573" ht="15.75" customHeight="1">
      <c r="A1573" s="205" t="s">
        <v>722</v>
      </c>
      <c r="B1573" s="205" t="s">
        <v>5388</v>
      </c>
      <c r="C1573" s="205" t="s">
        <v>5801</v>
      </c>
      <c r="D1573" s="205" t="s">
        <v>116</v>
      </c>
      <c r="E1573" s="280">
        <v>33.0</v>
      </c>
      <c r="F1573" s="280">
        <v>2.0</v>
      </c>
      <c r="G1573" s="280">
        <v>7.0</v>
      </c>
      <c r="H1573" s="280">
        <v>4.0</v>
      </c>
      <c r="I1573" s="280">
        <v>2.0</v>
      </c>
      <c r="J1573" s="280">
        <v>11.0</v>
      </c>
      <c r="K1573" s="280">
        <v>0.0</v>
      </c>
      <c r="L1573" s="280">
        <v>2605.0</v>
      </c>
      <c r="M1573" s="205"/>
    </row>
    <row r="1574" ht="15.75" customHeight="1">
      <c r="A1574" s="205" t="s">
        <v>722</v>
      </c>
      <c r="B1574" s="205" t="s">
        <v>5391</v>
      </c>
      <c r="C1574" s="205" t="s">
        <v>5801</v>
      </c>
      <c r="D1574" s="205" t="s">
        <v>116</v>
      </c>
      <c r="E1574" s="280">
        <v>21.0</v>
      </c>
      <c r="F1574" s="280">
        <v>1.0</v>
      </c>
      <c r="G1574" s="280">
        <v>3.0</v>
      </c>
      <c r="H1574" s="280">
        <v>1.0</v>
      </c>
      <c r="I1574" s="280">
        <v>2.0</v>
      </c>
      <c r="J1574" s="280">
        <v>1.0</v>
      </c>
      <c r="K1574" s="280">
        <v>1.0</v>
      </c>
      <c r="L1574" s="280">
        <v>1747.0</v>
      </c>
      <c r="M1574" s="205"/>
    </row>
    <row r="1575" ht="15.75" customHeight="1">
      <c r="A1575" s="205" t="s">
        <v>722</v>
      </c>
      <c r="B1575" s="205" t="s">
        <v>5392</v>
      </c>
      <c r="C1575" s="205" t="s">
        <v>5801</v>
      </c>
      <c r="D1575" s="205" t="s">
        <v>116</v>
      </c>
      <c r="E1575" s="280">
        <v>31.0</v>
      </c>
      <c r="F1575" s="280">
        <v>1.0</v>
      </c>
      <c r="G1575" s="280">
        <v>3.0</v>
      </c>
      <c r="H1575" s="280">
        <v>2.0</v>
      </c>
      <c r="I1575" s="280">
        <v>5.0</v>
      </c>
      <c r="J1575" s="280">
        <v>7.0</v>
      </c>
      <c r="K1575" s="280">
        <v>1.0</v>
      </c>
      <c r="L1575" s="280">
        <v>2449.0</v>
      </c>
      <c r="M1575" s="205"/>
    </row>
    <row r="1576" ht="15.75" customHeight="1">
      <c r="A1576" s="205" t="s">
        <v>722</v>
      </c>
      <c r="B1576" s="205" t="s">
        <v>5389</v>
      </c>
      <c r="C1576" s="205" t="s">
        <v>5801</v>
      </c>
      <c r="D1576" s="205" t="s">
        <v>116</v>
      </c>
      <c r="E1576" s="280">
        <v>32.0</v>
      </c>
      <c r="F1576" s="280">
        <v>0.0</v>
      </c>
      <c r="G1576" s="280">
        <v>0.0</v>
      </c>
      <c r="H1576" s="280">
        <v>1.0</v>
      </c>
      <c r="I1576" s="280">
        <v>2.0</v>
      </c>
      <c r="J1576" s="280">
        <v>6.0</v>
      </c>
      <c r="K1576" s="280">
        <v>0.0</v>
      </c>
      <c r="L1576" s="280">
        <v>2720.0</v>
      </c>
      <c r="M1576" s="205"/>
    </row>
    <row r="1577" ht="15.75" customHeight="1">
      <c r="A1577" s="205" t="s">
        <v>722</v>
      </c>
      <c r="B1577" s="205" t="s">
        <v>5390</v>
      </c>
      <c r="C1577" s="205" t="s">
        <v>5858</v>
      </c>
      <c r="D1577" s="205" t="s">
        <v>116</v>
      </c>
      <c r="E1577" s="280">
        <v>37.0</v>
      </c>
      <c r="F1577" s="280">
        <v>1.0</v>
      </c>
      <c r="G1577" s="280">
        <v>0.0</v>
      </c>
      <c r="H1577" s="280">
        <v>4.0</v>
      </c>
      <c r="I1577" s="280">
        <v>3.0</v>
      </c>
      <c r="J1577" s="280">
        <v>7.0</v>
      </c>
      <c r="K1577" s="280">
        <v>0.0</v>
      </c>
      <c r="L1577" s="280">
        <v>2983.0</v>
      </c>
      <c r="M1577" s="205"/>
    </row>
    <row r="1578" ht="15.75" customHeight="1">
      <c r="A1578" s="205" t="s">
        <v>395</v>
      </c>
      <c r="B1578" s="205" t="s">
        <v>5383</v>
      </c>
      <c r="C1578" s="205" t="s">
        <v>5801</v>
      </c>
      <c r="D1578" s="205" t="s">
        <v>110</v>
      </c>
      <c r="E1578" s="280">
        <v>5.0</v>
      </c>
      <c r="F1578" s="280">
        <v>0.0</v>
      </c>
      <c r="G1578" s="280">
        <v>0.0</v>
      </c>
      <c r="H1578" s="280">
        <v>0.0</v>
      </c>
      <c r="I1578" s="280">
        <v>0.0</v>
      </c>
      <c r="J1578" s="280">
        <v>0.0</v>
      </c>
      <c r="K1578" s="280">
        <v>0.0</v>
      </c>
      <c r="L1578" s="280">
        <v>450.0</v>
      </c>
      <c r="M1578" s="205"/>
    </row>
    <row r="1579" ht="15.75" customHeight="1">
      <c r="A1579" s="205" t="s">
        <v>395</v>
      </c>
      <c r="B1579" s="205" t="s">
        <v>5384</v>
      </c>
      <c r="C1579" s="205" t="s">
        <v>5801</v>
      </c>
      <c r="D1579" s="205" t="s">
        <v>110</v>
      </c>
      <c r="E1579" s="280">
        <v>26.0</v>
      </c>
      <c r="F1579" s="280">
        <v>4.0</v>
      </c>
      <c r="G1579" s="280">
        <v>0.0</v>
      </c>
      <c r="H1579" s="280">
        <v>2.0</v>
      </c>
      <c r="I1579" s="280">
        <v>4.0</v>
      </c>
      <c r="J1579" s="280">
        <v>6.0</v>
      </c>
      <c r="K1579" s="280">
        <v>0.0</v>
      </c>
      <c r="L1579" s="280">
        <v>2125.0</v>
      </c>
      <c r="M1579" s="205"/>
    </row>
    <row r="1580" ht="15.75" customHeight="1">
      <c r="A1580" s="205" t="s">
        <v>395</v>
      </c>
      <c r="B1580" s="205" t="s">
        <v>5385</v>
      </c>
      <c r="C1580" s="205" t="s">
        <v>5801</v>
      </c>
      <c r="D1580" s="205" t="s">
        <v>110</v>
      </c>
      <c r="E1580" s="280">
        <v>33.0</v>
      </c>
      <c r="F1580" s="280">
        <v>1.0</v>
      </c>
      <c r="G1580" s="280">
        <v>1.0</v>
      </c>
      <c r="H1580" s="280">
        <v>1.0</v>
      </c>
      <c r="I1580" s="280">
        <v>6.0</v>
      </c>
      <c r="J1580" s="280">
        <v>5.0</v>
      </c>
      <c r="K1580" s="280">
        <v>0.0</v>
      </c>
      <c r="L1580" s="280">
        <v>2764.0</v>
      </c>
      <c r="M1580" s="205"/>
    </row>
    <row r="1581" ht="15.75" customHeight="1">
      <c r="A1581" s="205" t="s">
        <v>395</v>
      </c>
      <c r="B1581" s="205" t="s">
        <v>5386</v>
      </c>
      <c r="C1581" s="205" t="s">
        <v>5801</v>
      </c>
      <c r="D1581" s="205" t="s">
        <v>110</v>
      </c>
      <c r="E1581" s="280">
        <v>31.0</v>
      </c>
      <c r="F1581" s="280">
        <v>0.0</v>
      </c>
      <c r="G1581" s="280">
        <v>0.0</v>
      </c>
      <c r="H1581" s="280">
        <v>1.0</v>
      </c>
      <c r="I1581" s="280">
        <v>2.0</v>
      </c>
      <c r="J1581" s="280">
        <v>4.0</v>
      </c>
      <c r="K1581" s="280">
        <v>0.0</v>
      </c>
      <c r="L1581" s="280">
        <v>2719.0</v>
      </c>
      <c r="M1581" s="205"/>
    </row>
    <row r="1582" ht="15.75" customHeight="1">
      <c r="A1582" s="205" t="s">
        <v>395</v>
      </c>
      <c r="B1582" s="205" t="s">
        <v>5387</v>
      </c>
      <c r="C1582" s="205" t="s">
        <v>5802</v>
      </c>
      <c r="D1582" s="205" t="s">
        <v>110</v>
      </c>
      <c r="E1582" s="280">
        <v>18.0</v>
      </c>
      <c r="F1582" s="280">
        <v>1.0</v>
      </c>
      <c r="G1582" s="280">
        <v>0.0</v>
      </c>
      <c r="H1582" s="280">
        <v>2.0</v>
      </c>
      <c r="I1582" s="280">
        <v>0.0</v>
      </c>
      <c r="J1582" s="280">
        <v>0.0</v>
      </c>
      <c r="K1582" s="280">
        <v>0.0</v>
      </c>
      <c r="L1582" s="280">
        <v>1510.0</v>
      </c>
      <c r="M1582" s="205"/>
    </row>
    <row r="1583" ht="15.75" customHeight="1">
      <c r="A1583" s="205" t="s">
        <v>395</v>
      </c>
      <c r="B1583" s="205" t="s">
        <v>5388</v>
      </c>
      <c r="C1583" s="205" t="s">
        <v>5803</v>
      </c>
      <c r="D1583" s="205" t="s">
        <v>5804</v>
      </c>
      <c r="E1583" s="280">
        <v>15.0</v>
      </c>
      <c r="F1583" s="280">
        <v>1.0</v>
      </c>
      <c r="G1583" s="280">
        <v>0.0</v>
      </c>
      <c r="H1583" s="280">
        <v>0.0</v>
      </c>
      <c r="I1583" s="280">
        <v>2.0</v>
      </c>
      <c r="J1583" s="280">
        <v>3.0</v>
      </c>
      <c r="K1583" s="280">
        <v>0.0</v>
      </c>
      <c r="L1583" s="280">
        <v>1293.0</v>
      </c>
      <c r="M1583" s="205"/>
    </row>
    <row r="1584" ht="15.75" customHeight="1">
      <c r="A1584" s="205" t="s">
        <v>395</v>
      </c>
      <c r="B1584" s="205" t="s">
        <v>5391</v>
      </c>
      <c r="C1584" s="205" t="s">
        <v>5805</v>
      </c>
      <c r="D1584" s="205" t="s">
        <v>6117</v>
      </c>
      <c r="E1584" s="280">
        <v>44.0</v>
      </c>
      <c r="F1584" s="280">
        <v>1.0</v>
      </c>
      <c r="G1584" s="280">
        <v>1.0</v>
      </c>
      <c r="H1584" s="280">
        <v>1.0</v>
      </c>
      <c r="I1584" s="280">
        <v>2.0</v>
      </c>
      <c r="J1584" s="280">
        <v>6.0</v>
      </c>
      <c r="K1584" s="280">
        <v>0.0</v>
      </c>
      <c r="L1584" s="280">
        <v>3791.0</v>
      </c>
      <c r="M1584" s="205"/>
    </row>
    <row r="1585" ht="15.75" customHeight="1">
      <c r="A1585" s="205" t="s">
        <v>395</v>
      </c>
      <c r="B1585" s="205" t="s">
        <v>5392</v>
      </c>
      <c r="C1585" s="205" t="s">
        <v>6118</v>
      </c>
      <c r="D1585" s="205" t="s">
        <v>6119</v>
      </c>
      <c r="E1585" s="280">
        <v>25.0</v>
      </c>
      <c r="F1585" s="280">
        <v>0.0</v>
      </c>
      <c r="G1585" s="280">
        <v>2.0</v>
      </c>
      <c r="H1585" s="280">
        <v>2.0</v>
      </c>
      <c r="I1585" s="280">
        <v>2.0</v>
      </c>
      <c r="J1585" s="280">
        <v>3.0</v>
      </c>
      <c r="K1585" s="280">
        <v>0.0</v>
      </c>
      <c r="L1585" s="280">
        <v>2062.0</v>
      </c>
      <c r="M1585" s="205"/>
    </row>
    <row r="1586" ht="15.75" customHeight="1">
      <c r="A1586" s="205" t="s">
        <v>395</v>
      </c>
      <c r="B1586" s="205" t="s">
        <v>5389</v>
      </c>
      <c r="C1586" s="205" t="s">
        <v>5805</v>
      </c>
      <c r="D1586" s="205" t="s">
        <v>6120</v>
      </c>
      <c r="E1586" s="280">
        <v>9.0</v>
      </c>
      <c r="F1586" s="280">
        <v>0.0</v>
      </c>
      <c r="G1586" s="280">
        <v>0.0</v>
      </c>
      <c r="H1586" s="280">
        <v>7.0</v>
      </c>
      <c r="I1586" s="280">
        <v>0.0</v>
      </c>
      <c r="J1586" s="280">
        <v>0.0</v>
      </c>
      <c r="K1586" s="280">
        <v>0.0</v>
      </c>
      <c r="L1586" s="280">
        <v>390.0</v>
      </c>
      <c r="M1586" s="205"/>
    </row>
    <row r="1587" ht="15.75" customHeight="1">
      <c r="A1587" s="205" t="s">
        <v>395</v>
      </c>
      <c r="B1587" s="205" t="s">
        <v>5390</v>
      </c>
      <c r="C1587" s="205" t="s">
        <v>5803</v>
      </c>
      <c r="D1587" s="205" t="s">
        <v>5804</v>
      </c>
      <c r="E1587" s="280">
        <v>1.0</v>
      </c>
      <c r="F1587" s="280">
        <v>0.0</v>
      </c>
      <c r="G1587" s="280">
        <v>0.0</v>
      </c>
      <c r="H1587" s="280">
        <v>1.0</v>
      </c>
      <c r="I1587" s="280">
        <v>0.0</v>
      </c>
      <c r="J1587" s="280">
        <v>0.0</v>
      </c>
      <c r="K1587" s="280">
        <v>0.0</v>
      </c>
      <c r="L1587" s="280">
        <v>30.0</v>
      </c>
      <c r="M1587" s="205"/>
    </row>
    <row r="1588" ht="15.75" customHeight="1">
      <c r="A1588" s="205" t="s">
        <v>668</v>
      </c>
      <c r="B1588" s="205" t="s">
        <v>5383</v>
      </c>
      <c r="C1588" s="205" t="s">
        <v>5801</v>
      </c>
      <c r="D1588" s="205" t="s">
        <v>162</v>
      </c>
      <c r="E1588" s="280">
        <v>3.0</v>
      </c>
      <c r="F1588" s="280">
        <v>1.0</v>
      </c>
      <c r="G1588" s="280">
        <v>0.0</v>
      </c>
      <c r="H1588" s="280">
        <v>2.0</v>
      </c>
      <c r="I1588" s="280">
        <v>1.0</v>
      </c>
      <c r="J1588" s="280">
        <v>0.0</v>
      </c>
      <c r="K1588" s="280">
        <v>0.0</v>
      </c>
      <c r="L1588" s="280">
        <v>131.0</v>
      </c>
      <c r="M1588" s="205"/>
    </row>
    <row r="1589" ht="15.75" customHeight="1">
      <c r="A1589" s="205" t="s">
        <v>668</v>
      </c>
      <c r="B1589" s="205" t="s">
        <v>5384</v>
      </c>
      <c r="C1589" s="205" t="s">
        <v>5801</v>
      </c>
      <c r="D1589" s="205" t="s">
        <v>162</v>
      </c>
      <c r="E1589" s="280">
        <v>22.0</v>
      </c>
      <c r="F1589" s="280">
        <v>0.0</v>
      </c>
      <c r="G1589" s="280">
        <v>1.0</v>
      </c>
      <c r="H1589" s="280">
        <v>13.0</v>
      </c>
      <c r="I1589" s="280">
        <v>7.0</v>
      </c>
      <c r="J1589" s="280">
        <v>3.0</v>
      </c>
      <c r="K1589" s="280">
        <v>0.0</v>
      </c>
      <c r="L1589" s="280">
        <v>920.0</v>
      </c>
      <c r="M1589" s="205"/>
    </row>
    <row r="1590" ht="15.75" customHeight="1">
      <c r="A1590" s="205" t="s">
        <v>668</v>
      </c>
      <c r="B1590" s="205" t="s">
        <v>5385</v>
      </c>
      <c r="C1590" s="205" t="s">
        <v>5801</v>
      </c>
      <c r="D1590" s="205" t="s">
        <v>162</v>
      </c>
      <c r="E1590" s="280">
        <v>0.0</v>
      </c>
      <c r="F1590" s="280">
        <v>0.0</v>
      </c>
      <c r="G1590" s="280">
        <v>0.0</v>
      </c>
      <c r="H1590" s="280">
        <v>0.0</v>
      </c>
      <c r="I1590" s="280">
        <v>0.0</v>
      </c>
      <c r="J1590" s="280">
        <v>0.0</v>
      </c>
      <c r="K1590" s="280">
        <v>0.0</v>
      </c>
      <c r="L1590" s="280">
        <v>0.0</v>
      </c>
      <c r="M1590" s="205"/>
    </row>
    <row r="1591" ht="15.75" customHeight="1">
      <c r="A1591" s="205" t="s">
        <v>668</v>
      </c>
      <c r="B1591" s="205" t="s">
        <v>5386</v>
      </c>
      <c r="C1591" s="205" t="s">
        <v>5801</v>
      </c>
      <c r="D1591" s="205" t="s">
        <v>5826</v>
      </c>
      <c r="E1591" s="280">
        <v>1.0</v>
      </c>
      <c r="F1591" s="280">
        <v>0.0</v>
      </c>
      <c r="G1591" s="280">
        <v>0.0</v>
      </c>
      <c r="H1591" s="280">
        <v>1.0</v>
      </c>
      <c r="I1591" s="280">
        <v>0.0</v>
      </c>
      <c r="J1591" s="280">
        <v>0.0</v>
      </c>
      <c r="K1591" s="280">
        <v>0.0</v>
      </c>
      <c r="L1591" s="280">
        <v>45.0</v>
      </c>
      <c r="M1591" s="205"/>
    </row>
    <row r="1592" ht="15.75" customHeight="1">
      <c r="A1592" s="205" t="s">
        <v>668</v>
      </c>
      <c r="B1592" s="205" t="s">
        <v>5387</v>
      </c>
      <c r="C1592" s="205" t="s">
        <v>6121</v>
      </c>
      <c r="D1592" s="205" t="s">
        <v>162</v>
      </c>
      <c r="E1592" s="280">
        <v>2.0</v>
      </c>
      <c r="F1592" s="280">
        <v>0.0</v>
      </c>
      <c r="G1592" s="280">
        <v>0.0</v>
      </c>
      <c r="H1592" s="280">
        <v>2.0</v>
      </c>
      <c r="I1592" s="280">
        <v>0.0</v>
      </c>
      <c r="J1592" s="280">
        <v>0.0</v>
      </c>
      <c r="K1592" s="280">
        <v>0.0</v>
      </c>
      <c r="L1592" s="280">
        <v>10.0</v>
      </c>
      <c r="M1592" s="205"/>
    </row>
    <row r="1593" ht="15.75" customHeight="1">
      <c r="A1593" s="205" t="s">
        <v>668</v>
      </c>
      <c r="B1593" s="205" t="s">
        <v>5388</v>
      </c>
      <c r="C1593" s="205" t="s">
        <v>5931</v>
      </c>
      <c r="D1593" s="205" t="s">
        <v>6122</v>
      </c>
      <c r="E1593" s="280">
        <v>3.0</v>
      </c>
      <c r="F1593" s="280">
        <v>0.0</v>
      </c>
      <c r="G1593" s="280">
        <v>0.0</v>
      </c>
      <c r="H1593" s="280">
        <v>1.0</v>
      </c>
      <c r="I1593" s="280">
        <v>2.0</v>
      </c>
      <c r="J1593" s="280">
        <v>0.0</v>
      </c>
      <c r="K1593" s="280">
        <v>0.0</v>
      </c>
      <c r="L1593" s="280">
        <v>129.0</v>
      </c>
      <c r="M1593" s="205"/>
    </row>
    <row r="1594" ht="15.75" customHeight="1">
      <c r="A1594" s="205" t="s">
        <v>524</v>
      </c>
      <c r="B1594" s="205" t="s">
        <v>5383</v>
      </c>
      <c r="C1594" s="205" t="s">
        <v>5801</v>
      </c>
      <c r="D1594" s="205" t="s">
        <v>238</v>
      </c>
      <c r="E1594" s="280">
        <v>6.0</v>
      </c>
      <c r="F1594" s="280">
        <v>0.0</v>
      </c>
      <c r="G1594" s="280">
        <v>0.0</v>
      </c>
      <c r="H1594" s="280">
        <v>1.0</v>
      </c>
      <c r="I1594" s="280">
        <v>0.0</v>
      </c>
      <c r="J1594" s="280">
        <v>1.0</v>
      </c>
      <c r="K1594" s="280">
        <v>0.0</v>
      </c>
      <c r="L1594" s="280">
        <v>480.0</v>
      </c>
      <c r="M1594" s="205"/>
    </row>
    <row r="1595" ht="15.75" customHeight="1">
      <c r="A1595" s="205" t="s">
        <v>524</v>
      </c>
      <c r="B1595" s="205" t="s">
        <v>5384</v>
      </c>
      <c r="C1595" s="205" t="s">
        <v>5801</v>
      </c>
      <c r="D1595" s="205" t="s">
        <v>238</v>
      </c>
      <c r="E1595" s="280">
        <v>37.0</v>
      </c>
      <c r="F1595" s="280">
        <v>1.0</v>
      </c>
      <c r="G1595" s="280">
        <v>1.0</v>
      </c>
      <c r="H1595" s="280">
        <v>5.0</v>
      </c>
      <c r="I1595" s="280">
        <v>6.0</v>
      </c>
      <c r="J1595" s="280">
        <v>6.0</v>
      </c>
      <c r="K1595" s="280">
        <v>0.0</v>
      </c>
      <c r="L1595" s="280">
        <v>2853.0</v>
      </c>
      <c r="M1595" s="205"/>
    </row>
    <row r="1596" ht="15.75" customHeight="1">
      <c r="A1596" s="205" t="s">
        <v>524</v>
      </c>
      <c r="B1596" s="205" t="s">
        <v>5385</v>
      </c>
      <c r="C1596" s="205" t="s">
        <v>5801</v>
      </c>
      <c r="D1596" s="205" t="s">
        <v>5889</v>
      </c>
      <c r="E1596" s="280">
        <v>25.0</v>
      </c>
      <c r="F1596" s="280">
        <v>1.0</v>
      </c>
      <c r="G1596" s="280">
        <v>0.0</v>
      </c>
      <c r="H1596" s="280">
        <v>6.0</v>
      </c>
      <c r="I1596" s="280">
        <v>1.0</v>
      </c>
      <c r="J1596" s="280">
        <v>7.0</v>
      </c>
      <c r="K1596" s="280">
        <v>0.0</v>
      </c>
      <c r="L1596" s="280">
        <v>1809.0</v>
      </c>
      <c r="M1596" s="205"/>
    </row>
    <row r="1597" ht="15.75" customHeight="1">
      <c r="A1597" s="205" t="s">
        <v>524</v>
      </c>
      <c r="B1597" s="205" t="s">
        <v>5386</v>
      </c>
      <c r="C1597" s="205" t="s">
        <v>5801</v>
      </c>
      <c r="D1597" s="205" t="s">
        <v>238</v>
      </c>
      <c r="E1597" s="280">
        <v>28.0</v>
      </c>
      <c r="F1597" s="280">
        <v>1.0</v>
      </c>
      <c r="G1597" s="280">
        <v>0.0</v>
      </c>
      <c r="H1597" s="280">
        <v>1.0</v>
      </c>
      <c r="I1597" s="280">
        <v>4.0</v>
      </c>
      <c r="J1597" s="280">
        <v>7.0</v>
      </c>
      <c r="K1597" s="280">
        <v>0.0</v>
      </c>
      <c r="L1597" s="280">
        <v>2326.0</v>
      </c>
      <c r="M1597" s="205"/>
    </row>
    <row r="1598" ht="15.75" customHeight="1">
      <c r="A1598" s="205" t="s">
        <v>524</v>
      </c>
      <c r="B1598" s="205" t="s">
        <v>5387</v>
      </c>
      <c r="C1598" s="205" t="s">
        <v>6123</v>
      </c>
      <c r="D1598" s="205" t="s">
        <v>6124</v>
      </c>
      <c r="E1598" s="280">
        <v>33.0</v>
      </c>
      <c r="F1598" s="280">
        <v>1.0</v>
      </c>
      <c r="G1598" s="280">
        <v>1.0</v>
      </c>
      <c r="H1598" s="280">
        <v>1.0</v>
      </c>
      <c r="I1598" s="280">
        <v>2.0</v>
      </c>
      <c r="J1598" s="280">
        <v>12.0</v>
      </c>
      <c r="K1598" s="280">
        <v>0.0</v>
      </c>
      <c r="L1598" s="280">
        <v>2853.0</v>
      </c>
      <c r="M1598" s="205"/>
    </row>
    <row r="1599" ht="15.75" customHeight="1">
      <c r="A1599" s="205" t="s">
        <v>524</v>
      </c>
      <c r="B1599" s="205" t="s">
        <v>5388</v>
      </c>
      <c r="C1599" s="205" t="s">
        <v>6123</v>
      </c>
      <c r="D1599" s="205" t="s">
        <v>6125</v>
      </c>
      <c r="E1599" s="280">
        <v>12.0</v>
      </c>
      <c r="F1599" s="280">
        <v>1.0</v>
      </c>
      <c r="G1599" s="280">
        <v>0.0</v>
      </c>
      <c r="H1599" s="280">
        <v>0.0</v>
      </c>
      <c r="I1599" s="280">
        <v>2.0</v>
      </c>
      <c r="J1599" s="280">
        <v>6.0</v>
      </c>
      <c r="K1599" s="280">
        <v>0.0</v>
      </c>
      <c r="L1599" s="280">
        <v>1000.0</v>
      </c>
      <c r="M1599" s="205"/>
    </row>
    <row r="1600" ht="15.75" customHeight="1">
      <c r="A1600" s="205" t="s">
        <v>524</v>
      </c>
      <c r="B1600" s="205" t="s">
        <v>5391</v>
      </c>
      <c r="C1600" s="205" t="s">
        <v>6123</v>
      </c>
      <c r="D1600" s="205" t="s">
        <v>6126</v>
      </c>
      <c r="E1600" s="280">
        <v>11.0</v>
      </c>
      <c r="F1600" s="280">
        <v>1.0</v>
      </c>
      <c r="G1600" s="280">
        <v>0.0</v>
      </c>
      <c r="H1600" s="280">
        <v>5.0</v>
      </c>
      <c r="I1600" s="280">
        <v>2.0</v>
      </c>
      <c r="J1600" s="280">
        <v>3.0</v>
      </c>
      <c r="K1600" s="280">
        <v>0.0</v>
      </c>
      <c r="L1600" s="280">
        <v>645.0</v>
      </c>
      <c r="M1600" s="205"/>
    </row>
    <row r="1601" ht="15.75" customHeight="1">
      <c r="A1601" s="205" t="s">
        <v>524</v>
      </c>
      <c r="B1601" s="205" t="s">
        <v>5392</v>
      </c>
      <c r="C1601" s="205" t="s">
        <v>6127</v>
      </c>
      <c r="D1601" s="205" t="s">
        <v>6128</v>
      </c>
      <c r="E1601" s="280">
        <v>25.0</v>
      </c>
      <c r="F1601" s="280">
        <v>0.0</v>
      </c>
      <c r="G1601" s="280">
        <v>1.0</v>
      </c>
      <c r="H1601" s="280">
        <v>1.0</v>
      </c>
      <c r="I1601" s="280">
        <v>4.0</v>
      </c>
      <c r="J1601" s="280">
        <v>6.0</v>
      </c>
      <c r="K1601" s="280">
        <v>1.0</v>
      </c>
      <c r="L1601" s="280">
        <v>2003.0</v>
      </c>
      <c r="M1601" s="205"/>
    </row>
    <row r="1602" ht="15.75" customHeight="1">
      <c r="A1602" s="205" t="s">
        <v>612</v>
      </c>
      <c r="B1602" s="205" t="s">
        <v>5383</v>
      </c>
      <c r="C1602" s="205" t="s">
        <v>5801</v>
      </c>
      <c r="D1602" s="205" t="s">
        <v>113</v>
      </c>
      <c r="E1602" s="280">
        <v>4.0</v>
      </c>
      <c r="F1602" s="280">
        <v>0.0</v>
      </c>
      <c r="G1602" s="280">
        <v>1.0</v>
      </c>
      <c r="H1602" s="280">
        <v>3.0</v>
      </c>
      <c r="I1602" s="280">
        <v>0.0</v>
      </c>
      <c r="J1602" s="280">
        <v>0.0</v>
      </c>
      <c r="K1602" s="280">
        <v>0.0</v>
      </c>
      <c r="L1602" s="280">
        <v>146.0</v>
      </c>
      <c r="M1602" s="205"/>
    </row>
    <row r="1603" ht="15.75" customHeight="1">
      <c r="A1603" s="205" t="s">
        <v>612</v>
      </c>
      <c r="B1603" s="205" t="s">
        <v>5384</v>
      </c>
      <c r="C1603" s="205" t="s">
        <v>5801</v>
      </c>
      <c r="D1603" s="205" t="s">
        <v>113</v>
      </c>
      <c r="E1603" s="280">
        <v>31.0</v>
      </c>
      <c r="F1603" s="280">
        <v>6.0</v>
      </c>
      <c r="G1603" s="280">
        <v>1.0</v>
      </c>
      <c r="H1603" s="280">
        <v>23.0</v>
      </c>
      <c r="I1603" s="280">
        <v>6.0</v>
      </c>
      <c r="J1603" s="280">
        <v>8.0</v>
      </c>
      <c r="K1603" s="280">
        <v>0.0</v>
      </c>
      <c r="L1603" s="280">
        <v>1136.0</v>
      </c>
      <c r="M1603" s="205"/>
    </row>
    <row r="1604" ht="15.75" customHeight="1">
      <c r="A1604" s="205" t="s">
        <v>612</v>
      </c>
      <c r="B1604" s="205" t="s">
        <v>5385</v>
      </c>
      <c r="C1604" s="205" t="s">
        <v>5801</v>
      </c>
      <c r="D1604" s="205" t="s">
        <v>113</v>
      </c>
      <c r="E1604" s="280">
        <v>32.0</v>
      </c>
      <c r="F1604" s="280">
        <v>2.0</v>
      </c>
      <c r="G1604" s="280">
        <v>0.0</v>
      </c>
      <c r="H1604" s="280">
        <v>15.0</v>
      </c>
      <c r="I1604" s="280">
        <v>8.0</v>
      </c>
      <c r="J1604" s="280">
        <v>6.0</v>
      </c>
      <c r="K1604" s="280">
        <v>0.0</v>
      </c>
      <c r="L1604" s="280">
        <v>1684.0</v>
      </c>
      <c r="M1604" s="205"/>
    </row>
    <row r="1605" ht="15.75" customHeight="1">
      <c r="A1605" s="205" t="s">
        <v>612</v>
      </c>
      <c r="B1605" s="205" t="s">
        <v>5386</v>
      </c>
      <c r="C1605" s="205" t="s">
        <v>5801</v>
      </c>
      <c r="D1605" s="205" t="s">
        <v>95</v>
      </c>
      <c r="E1605" s="280">
        <v>17.0</v>
      </c>
      <c r="F1605" s="280">
        <v>1.0</v>
      </c>
      <c r="G1605" s="280">
        <v>0.0</v>
      </c>
      <c r="H1605" s="280">
        <v>15.0</v>
      </c>
      <c r="I1605" s="280">
        <v>1.0</v>
      </c>
      <c r="J1605" s="280">
        <v>2.0</v>
      </c>
      <c r="K1605" s="280">
        <v>0.0</v>
      </c>
      <c r="L1605" s="280">
        <v>364.0</v>
      </c>
      <c r="M1605" s="205"/>
    </row>
    <row r="1606" ht="15.75" customHeight="1">
      <c r="A1606" s="205" t="s">
        <v>612</v>
      </c>
      <c r="B1606" s="205" t="s">
        <v>5387</v>
      </c>
      <c r="C1606" s="205" t="s">
        <v>5801</v>
      </c>
      <c r="D1606" s="205" t="s">
        <v>95</v>
      </c>
      <c r="E1606" s="280">
        <v>8.0</v>
      </c>
      <c r="F1606" s="280">
        <v>1.0</v>
      </c>
      <c r="G1606" s="280">
        <v>1.0</v>
      </c>
      <c r="H1606" s="280">
        <v>5.0</v>
      </c>
      <c r="I1606" s="280">
        <v>1.0</v>
      </c>
      <c r="J1606" s="280">
        <v>0.0</v>
      </c>
      <c r="K1606" s="280">
        <v>0.0</v>
      </c>
      <c r="L1606" s="280">
        <v>280.0</v>
      </c>
      <c r="M1606" s="205"/>
    </row>
    <row r="1607" ht="15.75" customHeight="1">
      <c r="A1607" s="205" t="s">
        <v>612</v>
      </c>
      <c r="B1607" s="205" t="s">
        <v>5388</v>
      </c>
      <c r="C1607" s="205" t="s">
        <v>5801</v>
      </c>
      <c r="D1607" s="205" t="s">
        <v>95</v>
      </c>
      <c r="E1607" s="280">
        <v>20.0</v>
      </c>
      <c r="F1607" s="280">
        <v>2.0</v>
      </c>
      <c r="G1607" s="280">
        <v>1.0</v>
      </c>
      <c r="H1607" s="280">
        <v>6.0</v>
      </c>
      <c r="I1607" s="280">
        <v>4.0</v>
      </c>
      <c r="J1607" s="280">
        <v>4.0</v>
      </c>
      <c r="K1607" s="280">
        <v>0.0</v>
      </c>
      <c r="L1607" s="280">
        <v>1281.0</v>
      </c>
      <c r="M1607" s="205"/>
    </row>
    <row r="1608" ht="15.75" customHeight="1">
      <c r="A1608" s="205" t="s">
        <v>612</v>
      </c>
      <c r="B1608" s="205" t="s">
        <v>5391</v>
      </c>
      <c r="C1608" s="205" t="s">
        <v>5801</v>
      </c>
      <c r="D1608" s="205" t="s">
        <v>95</v>
      </c>
      <c r="E1608" s="280">
        <v>30.0</v>
      </c>
      <c r="F1608" s="280">
        <v>3.0</v>
      </c>
      <c r="G1608" s="280">
        <v>1.0</v>
      </c>
      <c r="H1608" s="280">
        <v>7.0</v>
      </c>
      <c r="I1608" s="280">
        <v>9.0</v>
      </c>
      <c r="J1608" s="280">
        <v>8.0</v>
      </c>
      <c r="K1608" s="280">
        <v>0.0</v>
      </c>
      <c r="L1608" s="280">
        <v>2015.0</v>
      </c>
      <c r="M1608" s="205"/>
    </row>
    <row r="1609" ht="15.75" customHeight="1">
      <c r="A1609" s="205" t="s">
        <v>612</v>
      </c>
      <c r="B1609" s="205" t="s">
        <v>5392</v>
      </c>
      <c r="C1609" s="205" t="s">
        <v>5801</v>
      </c>
      <c r="D1609" s="205" t="s">
        <v>95</v>
      </c>
      <c r="E1609" s="280">
        <v>29.0</v>
      </c>
      <c r="F1609" s="280">
        <v>3.0</v>
      </c>
      <c r="G1609" s="280">
        <v>3.0</v>
      </c>
      <c r="H1609" s="280">
        <v>4.0</v>
      </c>
      <c r="I1609" s="280">
        <v>5.0</v>
      </c>
      <c r="J1609" s="280">
        <v>7.0</v>
      </c>
      <c r="K1609" s="280">
        <v>1.0</v>
      </c>
      <c r="L1609" s="280">
        <v>2136.0</v>
      </c>
      <c r="M1609" s="205"/>
    </row>
    <row r="1610" ht="15.75" customHeight="1">
      <c r="A1610" s="205" t="s">
        <v>612</v>
      </c>
      <c r="B1610" s="205" t="s">
        <v>5389</v>
      </c>
      <c r="C1610" s="205" t="s">
        <v>5801</v>
      </c>
      <c r="D1610" s="205" t="s">
        <v>121</v>
      </c>
      <c r="E1610" s="280">
        <v>31.0</v>
      </c>
      <c r="F1610" s="280">
        <v>3.0</v>
      </c>
      <c r="G1610" s="280">
        <v>4.0</v>
      </c>
      <c r="H1610" s="280">
        <v>6.0</v>
      </c>
      <c r="I1610" s="280">
        <v>2.0</v>
      </c>
      <c r="J1610" s="280">
        <v>8.0</v>
      </c>
      <c r="K1610" s="280">
        <v>0.0</v>
      </c>
      <c r="L1610" s="280">
        <v>2322.0</v>
      </c>
      <c r="M1610" s="205"/>
    </row>
    <row r="1611" ht="15.75" customHeight="1">
      <c r="A1611" s="205" t="s">
        <v>612</v>
      </c>
      <c r="B1611" s="205" t="s">
        <v>5390</v>
      </c>
      <c r="C1611" s="205" t="s">
        <v>5801</v>
      </c>
      <c r="D1611" s="205" t="s">
        <v>121</v>
      </c>
      <c r="E1611" s="280">
        <v>30.0</v>
      </c>
      <c r="F1611" s="280">
        <v>2.0</v>
      </c>
      <c r="G1611" s="280">
        <v>1.0</v>
      </c>
      <c r="H1611" s="280">
        <v>3.0</v>
      </c>
      <c r="I1611" s="280">
        <v>5.0</v>
      </c>
      <c r="J1611" s="280">
        <v>8.0</v>
      </c>
      <c r="K1611" s="280">
        <v>0.0</v>
      </c>
      <c r="L1611" s="280">
        <v>2399.0</v>
      </c>
      <c r="M1611" s="205"/>
    </row>
    <row r="1612" ht="15.75" customHeight="1">
      <c r="A1612" s="205" t="s">
        <v>854</v>
      </c>
      <c r="B1612" s="205" t="s">
        <v>5383</v>
      </c>
      <c r="C1612" s="205" t="s">
        <v>5801</v>
      </c>
      <c r="D1612" s="205" t="s">
        <v>256</v>
      </c>
      <c r="E1612" s="280">
        <v>3.0</v>
      </c>
      <c r="F1612" s="280">
        <v>0.0</v>
      </c>
      <c r="G1612" s="280">
        <v>0.0</v>
      </c>
      <c r="H1612" s="280">
        <v>2.0</v>
      </c>
      <c r="I1612" s="280">
        <v>1.0</v>
      </c>
      <c r="J1612" s="280">
        <v>0.0</v>
      </c>
      <c r="K1612" s="280">
        <v>0.0</v>
      </c>
      <c r="L1612" s="280">
        <v>105.0</v>
      </c>
      <c r="M1612" s="205"/>
    </row>
    <row r="1613" ht="15.75" customHeight="1">
      <c r="A1613" s="205" t="s">
        <v>854</v>
      </c>
      <c r="B1613" s="205" t="s">
        <v>5384</v>
      </c>
      <c r="C1613" s="205" t="s">
        <v>5801</v>
      </c>
      <c r="D1613" s="205" t="s">
        <v>256</v>
      </c>
      <c r="E1613" s="280">
        <v>10.0</v>
      </c>
      <c r="F1613" s="280">
        <v>1.0</v>
      </c>
      <c r="G1613" s="280">
        <v>0.0</v>
      </c>
      <c r="H1613" s="280">
        <v>7.0</v>
      </c>
      <c r="I1613" s="280">
        <v>3.0</v>
      </c>
      <c r="J1613" s="280">
        <v>2.0</v>
      </c>
      <c r="K1613" s="280">
        <v>0.0</v>
      </c>
      <c r="L1613" s="280">
        <v>339.0</v>
      </c>
      <c r="M1613" s="205"/>
    </row>
    <row r="1614" ht="15.75" customHeight="1">
      <c r="A1614" s="205" t="s">
        <v>854</v>
      </c>
      <c r="B1614" s="205" t="s">
        <v>5385</v>
      </c>
      <c r="C1614" s="205" t="s">
        <v>5801</v>
      </c>
      <c r="D1614" s="205" t="s">
        <v>256</v>
      </c>
      <c r="E1614" s="280">
        <v>5.0</v>
      </c>
      <c r="F1614" s="280">
        <v>0.0</v>
      </c>
      <c r="G1614" s="280">
        <v>1.0</v>
      </c>
      <c r="H1614" s="280">
        <v>5.0</v>
      </c>
      <c r="I1614" s="280">
        <v>0.0</v>
      </c>
      <c r="J1614" s="280">
        <v>0.0</v>
      </c>
      <c r="K1614" s="280">
        <v>0.0</v>
      </c>
      <c r="L1614" s="280">
        <v>58.0</v>
      </c>
      <c r="M1614" s="205"/>
    </row>
    <row r="1615" ht="15.75" customHeight="1">
      <c r="A1615" s="205" t="s">
        <v>854</v>
      </c>
      <c r="B1615" s="205" t="s">
        <v>5386</v>
      </c>
      <c r="C1615" s="205" t="s">
        <v>5816</v>
      </c>
      <c r="D1615" s="205" t="s">
        <v>5878</v>
      </c>
      <c r="E1615" s="280">
        <v>13.0</v>
      </c>
      <c r="F1615" s="280">
        <v>1.0</v>
      </c>
      <c r="G1615" s="280">
        <v>1.0</v>
      </c>
      <c r="H1615" s="280">
        <v>8.0</v>
      </c>
      <c r="I1615" s="280">
        <v>5.0</v>
      </c>
      <c r="J1615" s="280">
        <v>0.0</v>
      </c>
      <c r="K1615" s="280">
        <v>0.0</v>
      </c>
      <c r="L1615" s="280">
        <v>412.0</v>
      </c>
      <c r="M1615" s="205"/>
    </row>
    <row r="1616" ht="15.75" customHeight="1">
      <c r="A1616" s="205" t="s">
        <v>854</v>
      </c>
      <c r="B1616" s="205" t="s">
        <v>5387</v>
      </c>
      <c r="C1616" s="205" t="s">
        <v>5816</v>
      </c>
      <c r="D1616" s="205" t="s">
        <v>6129</v>
      </c>
      <c r="E1616" s="280">
        <v>2.0</v>
      </c>
      <c r="F1616" s="280">
        <v>0.0</v>
      </c>
      <c r="G1616" s="280">
        <v>0.0</v>
      </c>
      <c r="H1616" s="280">
        <v>2.0</v>
      </c>
      <c r="I1616" s="280">
        <v>0.0</v>
      </c>
      <c r="J1616" s="280">
        <v>0.0</v>
      </c>
      <c r="K1616" s="280">
        <v>0.0</v>
      </c>
      <c r="L1616" s="280">
        <v>29.0</v>
      </c>
      <c r="M1616" s="205"/>
    </row>
    <row r="1617" ht="15.75" customHeight="1">
      <c r="A1617" s="205" t="s">
        <v>139</v>
      </c>
      <c r="B1617" s="205" t="s">
        <v>5383</v>
      </c>
      <c r="C1617" s="205" t="s">
        <v>5801</v>
      </c>
      <c r="D1617" s="205" t="s">
        <v>103</v>
      </c>
      <c r="E1617" s="280">
        <v>6.0</v>
      </c>
      <c r="F1617" s="280">
        <v>4.0</v>
      </c>
      <c r="G1617" s="280">
        <v>0.0</v>
      </c>
      <c r="H1617" s="280">
        <v>0.0</v>
      </c>
      <c r="I1617" s="280">
        <v>2.0</v>
      </c>
      <c r="J1617" s="280">
        <v>0.0</v>
      </c>
      <c r="K1617" s="280">
        <v>0.0</v>
      </c>
      <c r="L1617" s="280">
        <v>488.0</v>
      </c>
      <c r="M1617" s="205"/>
    </row>
    <row r="1618" ht="15.75" customHeight="1">
      <c r="A1618" s="205" t="s">
        <v>139</v>
      </c>
      <c r="B1618" s="205" t="s">
        <v>5384</v>
      </c>
      <c r="C1618" s="205" t="s">
        <v>5801</v>
      </c>
      <c r="D1618" s="205" t="s">
        <v>103</v>
      </c>
      <c r="E1618" s="280">
        <v>33.0</v>
      </c>
      <c r="F1618" s="280">
        <v>16.0</v>
      </c>
      <c r="G1618" s="280">
        <v>3.0</v>
      </c>
      <c r="H1618" s="280">
        <v>6.0</v>
      </c>
      <c r="I1618" s="280">
        <v>18.0</v>
      </c>
      <c r="J1618" s="280">
        <v>6.0</v>
      </c>
      <c r="K1618" s="280">
        <v>0.0</v>
      </c>
      <c r="L1618" s="280">
        <v>2319.0</v>
      </c>
      <c r="M1618" s="205"/>
    </row>
    <row r="1619" ht="15.75" customHeight="1">
      <c r="A1619" s="205" t="s">
        <v>139</v>
      </c>
      <c r="B1619" s="205" t="s">
        <v>5385</v>
      </c>
      <c r="C1619" s="205" t="s">
        <v>5801</v>
      </c>
      <c r="D1619" s="205" t="s">
        <v>103</v>
      </c>
      <c r="E1619" s="280">
        <v>27.0</v>
      </c>
      <c r="F1619" s="280">
        <v>10.0</v>
      </c>
      <c r="G1619" s="280">
        <v>2.0</v>
      </c>
      <c r="H1619" s="280">
        <v>5.0</v>
      </c>
      <c r="I1619" s="280">
        <v>11.0</v>
      </c>
      <c r="J1619" s="280">
        <v>1.0</v>
      </c>
      <c r="K1619" s="280">
        <v>0.0</v>
      </c>
      <c r="L1619" s="280">
        <v>1932.0</v>
      </c>
      <c r="M1619" s="205"/>
    </row>
    <row r="1620" ht="15.75" customHeight="1">
      <c r="A1620" s="205" t="s">
        <v>139</v>
      </c>
      <c r="B1620" s="205" t="s">
        <v>5386</v>
      </c>
      <c r="C1620" s="205" t="s">
        <v>5800</v>
      </c>
      <c r="D1620" s="205" t="s">
        <v>103</v>
      </c>
      <c r="E1620" s="280">
        <v>36.0</v>
      </c>
      <c r="F1620" s="280">
        <v>24.0</v>
      </c>
      <c r="G1620" s="280">
        <v>5.0</v>
      </c>
      <c r="H1620" s="280">
        <v>3.0</v>
      </c>
      <c r="I1620" s="280">
        <v>10.0</v>
      </c>
      <c r="J1620" s="280">
        <v>4.0</v>
      </c>
      <c r="K1620" s="280">
        <v>0.0</v>
      </c>
      <c r="L1620" s="280">
        <v>2940.0</v>
      </c>
      <c r="M1620" s="205"/>
    </row>
    <row r="1621" ht="15.75" customHeight="1">
      <c r="A1621" s="205" t="s">
        <v>139</v>
      </c>
      <c r="B1621" s="205" t="s">
        <v>5387</v>
      </c>
      <c r="C1621" s="205" t="s">
        <v>5801</v>
      </c>
      <c r="D1621" s="205" t="s">
        <v>121</v>
      </c>
      <c r="E1621" s="280">
        <v>37.0</v>
      </c>
      <c r="F1621" s="280">
        <v>21.0</v>
      </c>
      <c r="G1621" s="280">
        <v>2.0</v>
      </c>
      <c r="H1621" s="280">
        <v>3.0</v>
      </c>
      <c r="I1621" s="280">
        <v>14.0</v>
      </c>
      <c r="J1621" s="280">
        <v>1.0</v>
      </c>
      <c r="K1621" s="280">
        <v>0.0</v>
      </c>
      <c r="L1621" s="280">
        <v>2932.0</v>
      </c>
      <c r="M1621" s="205"/>
    </row>
    <row r="1622" ht="15.75" customHeight="1">
      <c r="A1622" s="205" t="s">
        <v>139</v>
      </c>
      <c r="B1622" s="205" t="s">
        <v>5388</v>
      </c>
      <c r="C1622" s="205" t="s">
        <v>5801</v>
      </c>
      <c r="D1622" s="205" t="s">
        <v>121</v>
      </c>
      <c r="E1622" s="280">
        <v>30.0</v>
      </c>
      <c r="F1622" s="280">
        <v>6.0</v>
      </c>
      <c r="G1622" s="280">
        <v>1.0</v>
      </c>
      <c r="H1622" s="280">
        <v>17.0</v>
      </c>
      <c r="I1622" s="280">
        <v>4.0</v>
      </c>
      <c r="J1622" s="280">
        <v>4.0</v>
      </c>
      <c r="K1622" s="280">
        <v>1.0</v>
      </c>
      <c r="L1622" s="280">
        <v>1519.0</v>
      </c>
      <c r="M1622" s="205"/>
    </row>
    <row r="1623" ht="15.75" customHeight="1">
      <c r="A1623" s="205" t="s">
        <v>139</v>
      </c>
      <c r="B1623" s="205" t="s">
        <v>5391</v>
      </c>
      <c r="C1623" s="205" t="s">
        <v>5801</v>
      </c>
      <c r="D1623" s="205" t="s">
        <v>121</v>
      </c>
      <c r="E1623" s="280">
        <v>10.0</v>
      </c>
      <c r="F1623" s="280">
        <v>0.0</v>
      </c>
      <c r="G1623" s="280">
        <v>0.0</v>
      </c>
      <c r="H1623" s="280">
        <v>9.0</v>
      </c>
      <c r="I1623" s="280">
        <v>1.0</v>
      </c>
      <c r="J1623" s="280">
        <v>0.0</v>
      </c>
      <c r="K1623" s="280">
        <v>0.0</v>
      </c>
      <c r="L1623" s="280">
        <v>152.0</v>
      </c>
      <c r="M1623" s="205"/>
    </row>
    <row r="1624" ht="15.75" customHeight="1">
      <c r="A1624" s="205" t="s">
        <v>139</v>
      </c>
      <c r="B1624" s="205" t="s">
        <v>5389</v>
      </c>
      <c r="C1624" s="205" t="s">
        <v>6130</v>
      </c>
      <c r="D1624" s="205" t="s">
        <v>6131</v>
      </c>
      <c r="E1624" s="280">
        <v>7.0</v>
      </c>
      <c r="F1624" s="280">
        <v>0.0</v>
      </c>
      <c r="G1624" s="280">
        <v>0.0</v>
      </c>
      <c r="H1624" s="280">
        <v>6.0</v>
      </c>
      <c r="I1624" s="280">
        <v>1.0</v>
      </c>
      <c r="J1624" s="280">
        <v>0.0</v>
      </c>
      <c r="K1624" s="280">
        <v>0.0</v>
      </c>
      <c r="L1624" s="280">
        <v>120.0</v>
      </c>
      <c r="M1624" s="205"/>
    </row>
    <row r="1625" ht="15.75" customHeight="1">
      <c r="A1625" s="205" t="s">
        <v>139</v>
      </c>
      <c r="B1625" s="205" t="s">
        <v>5390</v>
      </c>
      <c r="C1625" s="205" t="s">
        <v>6130</v>
      </c>
      <c r="D1625" s="205" t="s">
        <v>6131</v>
      </c>
      <c r="E1625" s="280">
        <v>14.0</v>
      </c>
      <c r="F1625" s="280">
        <v>1.0</v>
      </c>
      <c r="G1625" s="280">
        <v>1.0</v>
      </c>
      <c r="H1625" s="280">
        <v>14.0</v>
      </c>
      <c r="I1625" s="280">
        <v>0.0</v>
      </c>
      <c r="J1625" s="280">
        <v>2.0</v>
      </c>
      <c r="K1625" s="280">
        <v>0.0</v>
      </c>
      <c r="L1625" s="280">
        <v>291.0</v>
      </c>
      <c r="M1625" s="205"/>
    </row>
    <row r="1626" ht="15.75" customHeight="1">
      <c r="A1626" s="205" t="s">
        <v>446</v>
      </c>
      <c r="B1626" s="205" t="s">
        <v>5383</v>
      </c>
      <c r="C1626" s="205" t="s">
        <v>5801</v>
      </c>
      <c r="D1626" s="205" t="s">
        <v>143</v>
      </c>
      <c r="E1626" s="280">
        <v>5.0</v>
      </c>
      <c r="F1626" s="280">
        <v>0.0</v>
      </c>
      <c r="G1626" s="280">
        <v>0.0</v>
      </c>
      <c r="H1626" s="280">
        <v>0.0</v>
      </c>
      <c r="I1626" s="280">
        <v>4.0</v>
      </c>
      <c r="J1626" s="280">
        <v>2.0</v>
      </c>
      <c r="K1626" s="280">
        <v>0.0</v>
      </c>
      <c r="L1626" s="280">
        <v>343.0</v>
      </c>
      <c r="M1626" s="205"/>
    </row>
    <row r="1627" ht="15.75" customHeight="1">
      <c r="A1627" s="205" t="s">
        <v>446</v>
      </c>
      <c r="B1627" s="205" t="s">
        <v>5384</v>
      </c>
      <c r="C1627" s="205" t="s">
        <v>5801</v>
      </c>
      <c r="D1627" s="205" t="s">
        <v>143</v>
      </c>
      <c r="E1627" s="280">
        <v>28.0</v>
      </c>
      <c r="F1627" s="280">
        <v>0.0</v>
      </c>
      <c r="G1627" s="280">
        <v>3.0</v>
      </c>
      <c r="H1627" s="280">
        <v>13.0</v>
      </c>
      <c r="I1627" s="280">
        <v>7.0</v>
      </c>
      <c r="J1627" s="280">
        <v>3.0</v>
      </c>
      <c r="K1627" s="280">
        <v>0.0</v>
      </c>
      <c r="L1627" s="280">
        <v>1372.0</v>
      </c>
      <c r="M1627" s="205"/>
    </row>
    <row r="1628" ht="15.75" customHeight="1">
      <c r="A1628" s="205" t="s">
        <v>446</v>
      </c>
      <c r="B1628" s="205" t="s">
        <v>5385</v>
      </c>
      <c r="C1628" s="205" t="s">
        <v>5801</v>
      </c>
      <c r="D1628" s="205" t="s">
        <v>143</v>
      </c>
      <c r="E1628" s="280">
        <v>29.0</v>
      </c>
      <c r="F1628" s="280">
        <v>0.0</v>
      </c>
      <c r="G1628" s="280">
        <v>5.0</v>
      </c>
      <c r="H1628" s="280">
        <v>11.0</v>
      </c>
      <c r="I1628" s="280">
        <v>6.0</v>
      </c>
      <c r="J1628" s="280">
        <v>3.0</v>
      </c>
      <c r="K1628" s="280">
        <v>0.0</v>
      </c>
      <c r="L1628" s="280">
        <v>1714.0</v>
      </c>
      <c r="M1628" s="205"/>
    </row>
    <row r="1629" ht="15.75" customHeight="1">
      <c r="A1629" s="205" t="s">
        <v>446</v>
      </c>
      <c r="B1629" s="205" t="s">
        <v>5386</v>
      </c>
      <c r="C1629" s="205" t="s">
        <v>5801</v>
      </c>
      <c r="D1629" s="205" t="s">
        <v>143</v>
      </c>
      <c r="E1629" s="280">
        <v>29.0</v>
      </c>
      <c r="F1629" s="280">
        <v>0.0</v>
      </c>
      <c r="G1629" s="280">
        <v>3.0</v>
      </c>
      <c r="H1629" s="280">
        <v>7.0</v>
      </c>
      <c r="I1629" s="280">
        <v>7.0</v>
      </c>
      <c r="J1629" s="280">
        <v>3.0</v>
      </c>
      <c r="K1629" s="280">
        <v>0.0</v>
      </c>
      <c r="L1629" s="280">
        <v>1980.0</v>
      </c>
      <c r="M1629" s="205"/>
    </row>
    <row r="1630" ht="15.75" customHeight="1">
      <c r="A1630" s="205" t="s">
        <v>446</v>
      </c>
      <c r="B1630" s="205" t="s">
        <v>5387</v>
      </c>
      <c r="C1630" s="205" t="s">
        <v>5869</v>
      </c>
      <c r="D1630" s="205" t="s">
        <v>143</v>
      </c>
      <c r="E1630" s="280">
        <v>27.0</v>
      </c>
      <c r="F1630" s="280">
        <v>2.0</v>
      </c>
      <c r="G1630" s="280">
        <v>2.0</v>
      </c>
      <c r="H1630" s="280">
        <v>7.0</v>
      </c>
      <c r="I1630" s="280">
        <v>10.0</v>
      </c>
      <c r="J1630" s="280">
        <v>5.0</v>
      </c>
      <c r="K1630" s="280">
        <v>0.0</v>
      </c>
      <c r="L1630" s="280">
        <v>1635.0</v>
      </c>
      <c r="M1630" s="205"/>
    </row>
    <row r="1631" ht="15.75" customHeight="1">
      <c r="A1631" s="205" t="s">
        <v>446</v>
      </c>
      <c r="B1631" s="205" t="s">
        <v>5388</v>
      </c>
      <c r="C1631" s="205" t="s">
        <v>5870</v>
      </c>
      <c r="D1631" s="205" t="s">
        <v>6044</v>
      </c>
      <c r="E1631" s="280">
        <v>25.0</v>
      </c>
      <c r="F1631" s="280">
        <v>1.0</v>
      </c>
      <c r="G1631" s="280">
        <v>2.0</v>
      </c>
      <c r="H1631" s="280">
        <v>1.0</v>
      </c>
      <c r="I1631" s="280">
        <v>4.0</v>
      </c>
      <c r="J1631" s="280">
        <v>3.0</v>
      </c>
      <c r="K1631" s="280">
        <v>0.0</v>
      </c>
      <c r="L1631" s="280">
        <v>2110.0</v>
      </c>
      <c r="M1631" s="205"/>
    </row>
    <row r="1632" ht="15.75" customHeight="1">
      <c r="A1632" s="205" t="s">
        <v>446</v>
      </c>
      <c r="B1632" s="205" t="s">
        <v>5391</v>
      </c>
      <c r="C1632" s="205" t="s">
        <v>5870</v>
      </c>
      <c r="D1632" s="205" t="s">
        <v>6132</v>
      </c>
      <c r="E1632" s="280">
        <v>29.0</v>
      </c>
      <c r="F1632" s="280">
        <v>1.0</v>
      </c>
      <c r="G1632" s="280">
        <v>1.0</v>
      </c>
      <c r="H1632" s="280">
        <v>4.0</v>
      </c>
      <c r="I1632" s="280">
        <v>2.0</v>
      </c>
      <c r="J1632" s="280">
        <v>5.0</v>
      </c>
      <c r="K1632" s="280">
        <v>0.0</v>
      </c>
      <c r="L1632" s="280">
        <v>2203.0</v>
      </c>
      <c r="M1632" s="205"/>
    </row>
    <row r="1633" ht="15.75" customHeight="1">
      <c r="A1633" s="205" t="s">
        <v>446</v>
      </c>
      <c r="B1633" s="205" t="s">
        <v>5392</v>
      </c>
      <c r="C1633" s="205" t="s">
        <v>5870</v>
      </c>
      <c r="D1633" s="205" t="s">
        <v>6132</v>
      </c>
      <c r="E1633" s="280">
        <v>26.0</v>
      </c>
      <c r="F1633" s="280">
        <v>0.0</v>
      </c>
      <c r="G1633" s="280">
        <v>2.0</v>
      </c>
      <c r="H1633" s="280">
        <v>4.0</v>
      </c>
      <c r="I1633" s="280">
        <v>2.0</v>
      </c>
      <c r="J1633" s="280">
        <v>5.0</v>
      </c>
      <c r="K1633" s="280">
        <v>0.0</v>
      </c>
      <c r="L1633" s="280">
        <v>2031.0</v>
      </c>
      <c r="M1633" s="205"/>
    </row>
    <row r="1634" ht="15.75" customHeight="1">
      <c r="A1634" s="205" t="s">
        <v>446</v>
      </c>
      <c r="B1634" s="205" t="s">
        <v>5389</v>
      </c>
      <c r="C1634" s="205" t="s">
        <v>5870</v>
      </c>
      <c r="D1634" s="205" t="s">
        <v>6132</v>
      </c>
      <c r="E1634" s="280">
        <v>21.0</v>
      </c>
      <c r="F1634" s="280">
        <v>0.0</v>
      </c>
      <c r="G1634" s="280">
        <v>0.0</v>
      </c>
      <c r="H1634" s="280">
        <v>4.0</v>
      </c>
      <c r="I1634" s="280">
        <v>6.0</v>
      </c>
      <c r="J1634" s="280">
        <v>4.0</v>
      </c>
      <c r="K1634" s="280">
        <v>0.0</v>
      </c>
      <c r="L1634" s="280">
        <v>1446.0</v>
      </c>
      <c r="M1634" s="205"/>
    </row>
    <row r="1635" ht="15.75" customHeight="1">
      <c r="A1635" s="205" t="s">
        <v>726</v>
      </c>
      <c r="B1635" s="205" t="s">
        <v>5383</v>
      </c>
      <c r="C1635" s="205" t="s">
        <v>5800</v>
      </c>
      <c r="D1635" s="205" t="s">
        <v>259</v>
      </c>
      <c r="E1635" s="280">
        <v>5.0</v>
      </c>
      <c r="F1635" s="280">
        <v>0.0</v>
      </c>
      <c r="G1635" s="280">
        <v>0.0</v>
      </c>
      <c r="H1635" s="280">
        <v>2.0</v>
      </c>
      <c r="I1635" s="280">
        <v>1.0</v>
      </c>
      <c r="J1635" s="280">
        <v>1.0</v>
      </c>
      <c r="K1635" s="280">
        <v>0.0</v>
      </c>
      <c r="L1635" s="280">
        <v>333.0</v>
      </c>
      <c r="M1635" s="205"/>
    </row>
    <row r="1636" ht="15.75" customHeight="1">
      <c r="A1636" s="205" t="s">
        <v>726</v>
      </c>
      <c r="B1636" s="205" t="s">
        <v>5384</v>
      </c>
      <c r="C1636" s="205" t="s">
        <v>5801</v>
      </c>
      <c r="D1636" s="205" t="s">
        <v>259</v>
      </c>
      <c r="E1636" s="280">
        <v>27.0</v>
      </c>
      <c r="F1636" s="280">
        <v>0.0</v>
      </c>
      <c r="G1636" s="280">
        <v>0.0</v>
      </c>
      <c r="H1636" s="280">
        <v>4.0</v>
      </c>
      <c r="I1636" s="280">
        <v>4.0</v>
      </c>
      <c r="J1636" s="280">
        <v>6.0</v>
      </c>
      <c r="K1636" s="280">
        <v>0.0</v>
      </c>
      <c r="L1636" s="280">
        <v>2055.0</v>
      </c>
      <c r="M1636" s="205"/>
    </row>
    <row r="1637" ht="15.75" customHeight="1">
      <c r="A1637" s="205" t="s">
        <v>726</v>
      </c>
      <c r="B1637" s="205" t="s">
        <v>5385</v>
      </c>
      <c r="C1637" s="205" t="s">
        <v>5801</v>
      </c>
      <c r="D1637" s="205" t="s">
        <v>259</v>
      </c>
      <c r="E1637" s="280">
        <v>11.0</v>
      </c>
      <c r="F1637" s="280">
        <v>0.0</v>
      </c>
      <c r="G1637" s="280">
        <v>0.0</v>
      </c>
      <c r="H1637" s="280">
        <v>5.0</v>
      </c>
      <c r="I1637" s="280">
        <v>1.0</v>
      </c>
      <c r="J1637" s="280">
        <v>0.0</v>
      </c>
      <c r="K1637" s="280">
        <v>0.0</v>
      </c>
      <c r="L1637" s="280">
        <v>601.0</v>
      </c>
      <c r="M1637" s="205"/>
    </row>
    <row r="1638" ht="15.75" customHeight="1">
      <c r="A1638" s="205" t="s">
        <v>726</v>
      </c>
      <c r="B1638" s="205" t="s">
        <v>5386</v>
      </c>
      <c r="C1638" s="205" t="s">
        <v>5801</v>
      </c>
      <c r="D1638" s="205" t="s">
        <v>249</v>
      </c>
      <c r="E1638" s="280">
        <v>7.0</v>
      </c>
      <c r="F1638" s="280">
        <v>0.0</v>
      </c>
      <c r="G1638" s="280">
        <v>0.0</v>
      </c>
      <c r="H1638" s="280">
        <v>3.0</v>
      </c>
      <c r="I1638" s="280">
        <v>4.0</v>
      </c>
      <c r="J1638" s="280">
        <v>1.0</v>
      </c>
      <c r="K1638" s="280">
        <v>0.0</v>
      </c>
      <c r="L1638" s="280">
        <v>302.0</v>
      </c>
      <c r="M1638" s="205"/>
    </row>
    <row r="1639" ht="15.75" customHeight="1">
      <c r="A1639" s="205" t="s">
        <v>726</v>
      </c>
      <c r="B1639" s="205" t="s">
        <v>5387</v>
      </c>
      <c r="C1639" s="205" t="s">
        <v>5801</v>
      </c>
      <c r="D1639" s="205" t="s">
        <v>249</v>
      </c>
      <c r="E1639" s="280">
        <v>19.0</v>
      </c>
      <c r="F1639" s="280">
        <v>0.0</v>
      </c>
      <c r="G1639" s="280">
        <v>1.0</v>
      </c>
      <c r="H1639" s="280">
        <v>1.0</v>
      </c>
      <c r="I1639" s="280">
        <v>2.0</v>
      </c>
      <c r="J1639" s="280">
        <v>1.0</v>
      </c>
      <c r="K1639" s="280">
        <v>0.0</v>
      </c>
      <c r="L1639" s="280">
        <v>1618.0</v>
      </c>
      <c r="M1639" s="205"/>
    </row>
    <row r="1640" ht="15.75" customHeight="1">
      <c r="A1640" s="205" t="s">
        <v>726</v>
      </c>
      <c r="B1640" s="205" t="s">
        <v>5388</v>
      </c>
      <c r="C1640" s="205" t="s">
        <v>5801</v>
      </c>
      <c r="D1640" s="205" t="s">
        <v>249</v>
      </c>
      <c r="E1640" s="280">
        <v>14.0</v>
      </c>
      <c r="F1640" s="280">
        <v>0.0</v>
      </c>
      <c r="G1640" s="280">
        <v>0.0</v>
      </c>
      <c r="H1640" s="280">
        <v>1.0</v>
      </c>
      <c r="I1640" s="280">
        <v>3.0</v>
      </c>
      <c r="J1640" s="280">
        <v>1.0</v>
      </c>
      <c r="K1640" s="280">
        <v>0.0</v>
      </c>
      <c r="L1640" s="280">
        <v>1167.0</v>
      </c>
      <c r="M1640" s="205"/>
    </row>
    <row r="1641" ht="15.75" customHeight="1">
      <c r="A1641" s="205" t="s">
        <v>726</v>
      </c>
      <c r="B1641" s="205" t="s">
        <v>5391</v>
      </c>
      <c r="C1641" s="205" t="s">
        <v>5931</v>
      </c>
      <c r="D1641" s="205" t="s">
        <v>6133</v>
      </c>
      <c r="E1641" s="280">
        <v>29.0</v>
      </c>
      <c r="F1641" s="280">
        <v>1.0</v>
      </c>
      <c r="G1641" s="280">
        <v>1.0</v>
      </c>
      <c r="H1641" s="280">
        <v>1.0</v>
      </c>
      <c r="I1641" s="280">
        <v>4.0</v>
      </c>
      <c r="J1641" s="280">
        <v>6.0</v>
      </c>
      <c r="K1641" s="280">
        <v>0.0</v>
      </c>
      <c r="L1641" s="280">
        <v>2549.0</v>
      </c>
      <c r="M1641" s="205"/>
    </row>
    <row r="1642" ht="15.75" customHeight="1">
      <c r="A1642" s="205" t="s">
        <v>726</v>
      </c>
      <c r="B1642" s="205" t="s">
        <v>5392</v>
      </c>
      <c r="C1642" s="205" t="s">
        <v>5931</v>
      </c>
      <c r="D1642" s="205" t="s">
        <v>6133</v>
      </c>
      <c r="E1642" s="280">
        <v>3.0</v>
      </c>
      <c r="F1642" s="280">
        <v>0.0</v>
      </c>
      <c r="G1642" s="280">
        <v>0.0</v>
      </c>
      <c r="H1642" s="280">
        <v>1.0</v>
      </c>
      <c r="I1642" s="280">
        <v>0.0</v>
      </c>
      <c r="J1642" s="280">
        <v>1.0</v>
      </c>
      <c r="K1642" s="280">
        <v>0.0</v>
      </c>
      <c r="L1642" s="280">
        <v>188.0</v>
      </c>
      <c r="M1642" s="205"/>
    </row>
    <row r="1643" ht="15.75" customHeight="1">
      <c r="A1643" s="205" t="s">
        <v>180</v>
      </c>
      <c r="B1643" s="205" t="s">
        <v>5383</v>
      </c>
      <c r="C1643" s="205" t="s">
        <v>5801</v>
      </c>
      <c r="D1643" s="205" t="s">
        <v>113</v>
      </c>
      <c r="E1643" s="280">
        <v>6.0</v>
      </c>
      <c r="F1643" s="280">
        <v>1.0</v>
      </c>
      <c r="G1643" s="280">
        <v>2.0</v>
      </c>
      <c r="H1643" s="280">
        <v>0.0</v>
      </c>
      <c r="I1643" s="280">
        <v>3.0</v>
      </c>
      <c r="J1643" s="280">
        <v>2.0</v>
      </c>
      <c r="K1643" s="280">
        <v>0.0</v>
      </c>
      <c r="L1643" s="280">
        <v>519.0</v>
      </c>
      <c r="M1643" s="205"/>
    </row>
    <row r="1644" ht="15.75" customHeight="1">
      <c r="A1644" s="205" t="s">
        <v>180</v>
      </c>
      <c r="B1644" s="205" t="s">
        <v>5384</v>
      </c>
      <c r="C1644" s="205" t="s">
        <v>5801</v>
      </c>
      <c r="D1644" s="205" t="s">
        <v>113</v>
      </c>
      <c r="E1644" s="280">
        <v>28.0</v>
      </c>
      <c r="F1644" s="280">
        <v>6.0</v>
      </c>
      <c r="G1644" s="280">
        <v>2.0</v>
      </c>
      <c r="H1644" s="280">
        <v>4.0</v>
      </c>
      <c r="I1644" s="280">
        <v>21.0</v>
      </c>
      <c r="J1644" s="280">
        <v>8.0</v>
      </c>
      <c r="K1644" s="280">
        <v>0.0</v>
      </c>
      <c r="L1644" s="280">
        <v>1973.0</v>
      </c>
      <c r="M1644" s="205"/>
    </row>
    <row r="1645" ht="15.75" customHeight="1">
      <c r="A1645" s="205" t="s">
        <v>180</v>
      </c>
      <c r="B1645" s="205" t="s">
        <v>5385</v>
      </c>
      <c r="C1645" s="205" t="s">
        <v>5801</v>
      </c>
      <c r="D1645" s="205" t="s">
        <v>113</v>
      </c>
      <c r="E1645" s="280">
        <v>35.0</v>
      </c>
      <c r="F1645" s="280">
        <v>10.0</v>
      </c>
      <c r="G1645" s="280">
        <v>7.0</v>
      </c>
      <c r="H1645" s="280">
        <v>2.0</v>
      </c>
      <c r="I1645" s="280">
        <v>16.0</v>
      </c>
      <c r="J1645" s="280">
        <v>9.0</v>
      </c>
      <c r="K1645" s="280">
        <v>0.0</v>
      </c>
      <c r="L1645" s="280">
        <v>2783.0</v>
      </c>
      <c r="M1645" s="205"/>
    </row>
    <row r="1646" ht="15.75" customHeight="1">
      <c r="A1646" s="205" t="s">
        <v>180</v>
      </c>
      <c r="B1646" s="205" t="s">
        <v>5386</v>
      </c>
      <c r="C1646" s="205" t="s">
        <v>5800</v>
      </c>
      <c r="D1646" s="205" t="s">
        <v>113</v>
      </c>
      <c r="E1646" s="280">
        <v>31.0</v>
      </c>
      <c r="F1646" s="280">
        <v>6.0</v>
      </c>
      <c r="G1646" s="280">
        <v>6.0</v>
      </c>
      <c r="H1646" s="280">
        <v>8.0</v>
      </c>
      <c r="I1646" s="280">
        <v>10.0</v>
      </c>
      <c r="J1646" s="280">
        <v>6.0</v>
      </c>
      <c r="K1646" s="280">
        <v>0.0</v>
      </c>
      <c r="L1646" s="280">
        <v>2058.0</v>
      </c>
      <c r="M1646" s="205"/>
    </row>
    <row r="1647" ht="15.75" customHeight="1">
      <c r="A1647" s="205" t="s">
        <v>180</v>
      </c>
      <c r="B1647" s="205" t="s">
        <v>5387</v>
      </c>
      <c r="C1647" s="205" t="s">
        <v>5801</v>
      </c>
      <c r="D1647" s="205" t="s">
        <v>244</v>
      </c>
      <c r="E1647" s="280">
        <v>36.0</v>
      </c>
      <c r="F1647" s="280">
        <v>5.0</v>
      </c>
      <c r="G1647" s="280">
        <v>7.0</v>
      </c>
      <c r="H1647" s="280">
        <v>3.0</v>
      </c>
      <c r="I1647" s="280">
        <v>24.0</v>
      </c>
      <c r="J1647" s="280">
        <v>6.0</v>
      </c>
      <c r="K1647" s="280">
        <v>0.0</v>
      </c>
      <c r="L1647" s="280">
        <v>2630.0</v>
      </c>
      <c r="M1647" s="205"/>
    </row>
    <row r="1648" ht="15.75" customHeight="1">
      <c r="A1648" s="205" t="s">
        <v>180</v>
      </c>
      <c r="B1648" s="205" t="s">
        <v>5388</v>
      </c>
      <c r="C1648" s="205" t="s">
        <v>5801</v>
      </c>
      <c r="D1648" s="205" t="s">
        <v>244</v>
      </c>
      <c r="E1648" s="280">
        <v>34.0</v>
      </c>
      <c r="F1648" s="280">
        <v>2.0</v>
      </c>
      <c r="G1648" s="280">
        <v>9.0</v>
      </c>
      <c r="H1648" s="280">
        <v>8.0</v>
      </c>
      <c r="I1648" s="280">
        <v>19.0</v>
      </c>
      <c r="J1648" s="280">
        <v>5.0</v>
      </c>
      <c r="K1648" s="280">
        <v>0.0</v>
      </c>
      <c r="L1648" s="280">
        <v>2125.0</v>
      </c>
      <c r="M1648" s="205"/>
    </row>
    <row r="1649" ht="15.75" customHeight="1">
      <c r="A1649" s="205" t="s">
        <v>180</v>
      </c>
      <c r="B1649" s="205" t="s">
        <v>5391</v>
      </c>
      <c r="C1649" s="205" t="s">
        <v>5816</v>
      </c>
      <c r="D1649" s="205" t="s">
        <v>5839</v>
      </c>
      <c r="E1649" s="280">
        <v>29.0</v>
      </c>
      <c r="F1649" s="280">
        <v>3.0</v>
      </c>
      <c r="G1649" s="280">
        <v>4.0</v>
      </c>
      <c r="H1649" s="280">
        <v>7.0</v>
      </c>
      <c r="I1649" s="280">
        <v>12.0</v>
      </c>
      <c r="J1649" s="280">
        <v>4.0</v>
      </c>
      <c r="K1649" s="280">
        <v>0.0</v>
      </c>
      <c r="L1649" s="280">
        <v>1942.0</v>
      </c>
      <c r="M1649" s="205"/>
    </row>
    <row r="1650" ht="15.75" customHeight="1">
      <c r="A1650" s="205" t="s">
        <v>180</v>
      </c>
      <c r="B1650" s="205" t="s">
        <v>5392</v>
      </c>
      <c r="C1650" s="205" t="s">
        <v>5801</v>
      </c>
      <c r="D1650" s="205" t="s">
        <v>244</v>
      </c>
      <c r="E1650" s="280">
        <v>6.0</v>
      </c>
      <c r="F1650" s="280">
        <v>0.0</v>
      </c>
      <c r="G1650" s="280">
        <v>0.0</v>
      </c>
      <c r="H1650" s="280">
        <v>4.0</v>
      </c>
      <c r="I1650" s="280">
        <v>2.0</v>
      </c>
      <c r="J1650" s="280">
        <v>1.0</v>
      </c>
      <c r="K1650" s="280">
        <v>0.0</v>
      </c>
      <c r="L1650" s="280">
        <v>148.0</v>
      </c>
      <c r="M1650" s="205"/>
    </row>
    <row r="1651" ht="15.75" customHeight="1">
      <c r="A1651" s="205" t="s">
        <v>180</v>
      </c>
      <c r="B1651" s="205" t="s">
        <v>5389</v>
      </c>
      <c r="C1651" s="205" t="s">
        <v>5816</v>
      </c>
      <c r="D1651" s="205" t="s">
        <v>5839</v>
      </c>
      <c r="E1651" s="280">
        <v>26.0</v>
      </c>
      <c r="F1651" s="280">
        <v>2.0</v>
      </c>
      <c r="G1651" s="280">
        <v>2.0</v>
      </c>
      <c r="H1651" s="280">
        <v>13.0</v>
      </c>
      <c r="I1651" s="280">
        <v>7.0</v>
      </c>
      <c r="J1651" s="280">
        <v>5.0</v>
      </c>
      <c r="K1651" s="280">
        <v>1.0</v>
      </c>
      <c r="L1651" s="280">
        <v>1347.0</v>
      </c>
      <c r="M1651" s="205"/>
    </row>
    <row r="1652" ht="15.75" customHeight="1">
      <c r="A1652" s="205" t="s">
        <v>180</v>
      </c>
      <c r="B1652" s="205" t="s">
        <v>5390</v>
      </c>
      <c r="C1652" s="205" t="s">
        <v>5801</v>
      </c>
      <c r="D1652" s="205" t="s">
        <v>244</v>
      </c>
      <c r="E1652" s="280">
        <v>3.0</v>
      </c>
      <c r="F1652" s="280">
        <v>0.0</v>
      </c>
      <c r="G1652" s="280">
        <v>0.0</v>
      </c>
      <c r="H1652" s="280">
        <v>3.0</v>
      </c>
      <c r="I1652" s="280">
        <v>0.0</v>
      </c>
      <c r="J1652" s="280">
        <v>0.0</v>
      </c>
      <c r="K1652" s="280">
        <v>0.0</v>
      </c>
      <c r="L1652" s="280">
        <v>49.0</v>
      </c>
      <c r="M1652" s="205"/>
    </row>
    <row r="1653" ht="15.75" customHeight="1">
      <c r="A1653" s="205" t="s">
        <v>860</v>
      </c>
      <c r="B1653" s="205" t="s">
        <v>5383</v>
      </c>
      <c r="C1653" s="205" t="s">
        <v>5801</v>
      </c>
      <c r="D1653" s="205" t="s">
        <v>98</v>
      </c>
      <c r="E1653" s="280">
        <v>3.0</v>
      </c>
      <c r="F1653" s="280">
        <v>0.0</v>
      </c>
      <c r="G1653" s="280">
        <v>0.0</v>
      </c>
      <c r="H1653" s="280">
        <v>2.0</v>
      </c>
      <c r="I1653" s="280">
        <v>1.0</v>
      </c>
      <c r="J1653" s="280">
        <v>0.0</v>
      </c>
      <c r="K1653" s="280">
        <v>0.0</v>
      </c>
      <c r="L1653" s="280">
        <v>142.0</v>
      </c>
      <c r="M1653" s="205"/>
    </row>
    <row r="1654" ht="15.75" customHeight="1">
      <c r="A1654" s="205" t="s">
        <v>860</v>
      </c>
      <c r="B1654" s="205" t="s">
        <v>5384</v>
      </c>
      <c r="C1654" s="205" t="s">
        <v>5801</v>
      </c>
      <c r="D1654" s="205" t="s">
        <v>98</v>
      </c>
      <c r="E1654" s="280">
        <v>22.0</v>
      </c>
      <c r="F1654" s="280">
        <v>0.0</v>
      </c>
      <c r="G1654" s="280">
        <v>1.0</v>
      </c>
      <c r="H1654" s="280">
        <v>12.0</v>
      </c>
      <c r="I1654" s="280">
        <v>8.0</v>
      </c>
      <c r="J1654" s="280">
        <v>1.0</v>
      </c>
      <c r="K1654" s="280">
        <v>0.0</v>
      </c>
      <c r="L1654" s="280">
        <v>965.0</v>
      </c>
      <c r="M1654" s="205"/>
    </row>
    <row r="1655" ht="15.75" customHeight="1">
      <c r="A1655" s="205" t="s">
        <v>860</v>
      </c>
      <c r="B1655" s="205" t="s">
        <v>5385</v>
      </c>
      <c r="C1655" s="205" t="s">
        <v>5801</v>
      </c>
      <c r="D1655" s="205" t="s">
        <v>98</v>
      </c>
      <c r="E1655" s="280">
        <v>33.0</v>
      </c>
      <c r="F1655" s="280">
        <v>2.0</v>
      </c>
      <c r="G1655" s="280">
        <v>1.0</v>
      </c>
      <c r="H1655" s="280">
        <v>7.0</v>
      </c>
      <c r="I1655" s="280">
        <v>16.0</v>
      </c>
      <c r="J1655" s="280">
        <v>3.0</v>
      </c>
      <c r="K1655" s="280">
        <v>0.0</v>
      </c>
      <c r="L1655" s="280">
        <v>2206.0</v>
      </c>
      <c r="M1655" s="205"/>
    </row>
    <row r="1656" ht="15.75" customHeight="1">
      <c r="A1656" s="205" t="s">
        <v>860</v>
      </c>
      <c r="B1656" s="205" t="s">
        <v>5386</v>
      </c>
      <c r="C1656" s="205" t="s">
        <v>5801</v>
      </c>
      <c r="D1656" s="205" t="s">
        <v>98</v>
      </c>
      <c r="E1656" s="280">
        <v>16.0</v>
      </c>
      <c r="F1656" s="280">
        <v>0.0</v>
      </c>
      <c r="G1656" s="280">
        <v>0.0</v>
      </c>
      <c r="H1656" s="280">
        <v>7.0</v>
      </c>
      <c r="I1656" s="280">
        <v>9.0</v>
      </c>
      <c r="J1656" s="280">
        <v>1.0</v>
      </c>
      <c r="K1656" s="280">
        <v>0.0</v>
      </c>
      <c r="L1656" s="280">
        <v>797.0</v>
      </c>
      <c r="M1656" s="205"/>
    </row>
    <row r="1657" ht="15.75" customHeight="1">
      <c r="A1657" s="205" t="s">
        <v>860</v>
      </c>
      <c r="B1657" s="205" t="s">
        <v>5387</v>
      </c>
      <c r="C1657" s="205" t="s">
        <v>5801</v>
      </c>
      <c r="D1657" s="205" t="s">
        <v>98</v>
      </c>
      <c r="E1657" s="280">
        <v>1.0</v>
      </c>
      <c r="F1657" s="280">
        <v>0.0</v>
      </c>
      <c r="G1657" s="280">
        <v>1.0</v>
      </c>
      <c r="H1657" s="280">
        <v>1.0</v>
      </c>
      <c r="I1657" s="280">
        <v>0.0</v>
      </c>
      <c r="J1657" s="280">
        <v>0.0</v>
      </c>
      <c r="K1657" s="280">
        <v>0.0</v>
      </c>
      <c r="L1657" s="280">
        <v>10.0</v>
      </c>
      <c r="M1657" s="205"/>
    </row>
    <row r="1658" ht="15.75" customHeight="1">
      <c r="A1658" s="205" t="s">
        <v>407</v>
      </c>
      <c r="B1658" s="205" t="s">
        <v>5383</v>
      </c>
      <c r="C1658" s="205" t="s">
        <v>5801</v>
      </c>
      <c r="D1658" s="205" t="s">
        <v>90</v>
      </c>
      <c r="E1658" s="280">
        <v>6.0</v>
      </c>
      <c r="F1658" s="280">
        <v>1.0</v>
      </c>
      <c r="G1658" s="280">
        <v>0.0</v>
      </c>
      <c r="H1658" s="280">
        <v>0.0</v>
      </c>
      <c r="I1658" s="280">
        <v>0.0</v>
      </c>
      <c r="J1658" s="280">
        <v>1.0</v>
      </c>
      <c r="K1658" s="280">
        <v>0.0</v>
      </c>
      <c r="L1658" s="280">
        <v>540.0</v>
      </c>
      <c r="M1658" s="205"/>
    </row>
    <row r="1659" ht="15.75" customHeight="1">
      <c r="A1659" s="205" t="s">
        <v>407</v>
      </c>
      <c r="B1659" s="205" t="s">
        <v>5384</v>
      </c>
      <c r="C1659" s="205" t="s">
        <v>5801</v>
      </c>
      <c r="D1659" s="205" t="s">
        <v>90</v>
      </c>
      <c r="E1659" s="280">
        <v>34.0</v>
      </c>
      <c r="F1659" s="280">
        <v>0.0</v>
      </c>
      <c r="G1659" s="280">
        <v>2.0</v>
      </c>
      <c r="H1659" s="280">
        <v>2.0</v>
      </c>
      <c r="I1659" s="280">
        <v>8.0</v>
      </c>
      <c r="J1659" s="280">
        <v>2.0</v>
      </c>
      <c r="K1659" s="280">
        <v>0.0</v>
      </c>
      <c r="L1659" s="280">
        <v>2793.0</v>
      </c>
      <c r="M1659" s="205"/>
    </row>
    <row r="1660" ht="15.75" customHeight="1">
      <c r="A1660" s="205" t="s">
        <v>407</v>
      </c>
      <c r="B1660" s="205" t="s">
        <v>5385</v>
      </c>
      <c r="C1660" s="205" t="s">
        <v>5801</v>
      </c>
      <c r="D1660" s="205" t="s">
        <v>90</v>
      </c>
      <c r="E1660" s="280">
        <v>36.0</v>
      </c>
      <c r="F1660" s="280">
        <v>3.0</v>
      </c>
      <c r="G1660" s="280">
        <v>5.0</v>
      </c>
      <c r="H1660" s="280">
        <v>0.0</v>
      </c>
      <c r="I1660" s="280">
        <v>12.0</v>
      </c>
      <c r="J1660" s="280">
        <v>3.0</v>
      </c>
      <c r="K1660" s="280">
        <v>0.0</v>
      </c>
      <c r="L1660" s="280">
        <v>3062.0</v>
      </c>
      <c r="M1660" s="205"/>
    </row>
    <row r="1661" ht="15.75" customHeight="1">
      <c r="A1661" s="205" t="s">
        <v>407</v>
      </c>
      <c r="B1661" s="205" t="s">
        <v>5386</v>
      </c>
      <c r="C1661" s="205" t="s">
        <v>5911</v>
      </c>
      <c r="D1661" s="205" t="s">
        <v>90</v>
      </c>
      <c r="E1661" s="280">
        <v>28.0</v>
      </c>
      <c r="F1661" s="280">
        <v>0.0</v>
      </c>
      <c r="G1661" s="280">
        <v>2.0</v>
      </c>
      <c r="H1661" s="280">
        <v>7.0</v>
      </c>
      <c r="I1661" s="280">
        <v>3.0</v>
      </c>
      <c r="J1661" s="280">
        <v>5.0</v>
      </c>
      <c r="K1661" s="280">
        <v>0.0</v>
      </c>
      <c r="L1661" s="280">
        <v>2003.0</v>
      </c>
      <c r="M1661" s="205"/>
    </row>
    <row r="1662" ht="15.75" customHeight="1">
      <c r="A1662" s="205" t="s">
        <v>407</v>
      </c>
      <c r="B1662" s="205" t="s">
        <v>5387</v>
      </c>
      <c r="C1662" s="205" t="s">
        <v>5803</v>
      </c>
      <c r="D1662" s="205" t="s">
        <v>6134</v>
      </c>
      <c r="E1662" s="280">
        <v>36.0</v>
      </c>
      <c r="F1662" s="280">
        <v>0.0</v>
      </c>
      <c r="G1662" s="280">
        <v>3.0</v>
      </c>
      <c r="H1662" s="280">
        <v>7.0</v>
      </c>
      <c r="I1662" s="280">
        <v>7.0</v>
      </c>
      <c r="J1662" s="280">
        <v>6.0</v>
      </c>
      <c r="K1662" s="280">
        <v>0.0</v>
      </c>
      <c r="L1662" s="280">
        <v>2585.0</v>
      </c>
      <c r="M1662" s="205"/>
    </row>
    <row r="1663" ht="15.75" customHeight="1">
      <c r="A1663" s="205" t="s">
        <v>407</v>
      </c>
      <c r="B1663" s="205" t="s">
        <v>5388</v>
      </c>
      <c r="C1663" s="205" t="s">
        <v>5902</v>
      </c>
      <c r="D1663" s="205" t="s">
        <v>6135</v>
      </c>
      <c r="E1663" s="280">
        <v>36.0</v>
      </c>
      <c r="F1663" s="280">
        <v>2.0</v>
      </c>
      <c r="G1663" s="280">
        <v>2.0</v>
      </c>
      <c r="H1663" s="280">
        <v>8.0</v>
      </c>
      <c r="I1663" s="280">
        <v>7.0</v>
      </c>
      <c r="J1663" s="280">
        <v>6.0</v>
      </c>
      <c r="K1663" s="280">
        <v>0.0</v>
      </c>
      <c r="L1663" s="280">
        <v>2582.0</v>
      </c>
      <c r="M1663" s="205"/>
    </row>
    <row r="1664" ht="15.75" customHeight="1">
      <c r="A1664" s="205" t="s">
        <v>407</v>
      </c>
      <c r="B1664" s="205" t="s">
        <v>5391</v>
      </c>
      <c r="C1664" s="205" t="s">
        <v>5803</v>
      </c>
      <c r="D1664" s="205" t="s">
        <v>6134</v>
      </c>
      <c r="E1664" s="280">
        <v>22.0</v>
      </c>
      <c r="F1664" s="280">
        <v>0.0</v>
      </c>
      <c r="G1664" s="280">
        <v>0.0</v>
      </c>
      <c r="H1664" s="280">
        <v>6.0</v>
      </c>
      <c r="I1664" s="280">
        <v>6.0</v>
      </c>
      <c r="J1664" s="280">
        <v>1.0</v>
      </c>
      <c r="K1664" s="280">
        <v>0.0</v>
      </c>
      <c r="L1664" s="280">
        <v>1519.0</v>
      </c>
      <c r="M1664" s="205"/>
    </row>
    <row r="1665" ht="15.75" customHeight="1">
      <c r="A1665" s="205" t="s">
        <v>407</v>
      </c>
      <c r="B1665" s="205" t="s">
        <v>5392</v>
      </c>
      <c r="C1665" s="205" t="s">
        <v>5809</v>
      </c>
      <c r="D1665" s="205" t="s">
        <v>6058</v>
      </c>
      <c r="E1665" s="280">
        <v>37.0</v>
      </c>
      <c r="F1665" s="280">
        <v>0.0</v>
      </c>
      <c r="G1665" s="280">
        <v>0.0</v>
      </c>
      <c r="H1665" s="280">
        <v>11.0</v>
      </c>
      <c r="I1665" s="280">
        <v>6.0</v>
      </c>
      <c r="J1665" s="280">
        <v>4.0</v>
      </c>
      <c r="K1665" s="280">
        <v>0.0</v>
      </c>
      <c r="L1665" s="280">
        <v>2434.0</v>
      </c>
      <c r="M1665" s="205"/>
    </row>
    <row r="1666" ht="15.75" customHeight="1">
      <c r="A1666" s="205" t="s">
        <v>407</v>
      </c>
      <c r="B1666" s="205" t="s">
        <v>5389</v>
      </c>
      <c r="C1666" s="205" t="s">
        <v>5809</v>
      </c>
      <c r="D1666" s="205" t="s">
        <v>6058</v>
      </c>
      <c r="E1666" s="280">
        <v>33.0</v>
      </c>
      <c r="F1666" s="280">
        <v>0.0</v>
      </c>
      <c r="G1666" s="280">
        <v>1.0</v>
      </c>
      <c r="H1666" s="280">
        <v>15.0</v>
      </c>
      <c r="I1666" s="280">
        <v>3.0</v>
      </c>
      <c r="J1666" s="280">
        <v>3.0</v>
      </c>
      <c r="K1666" s="280">
        <v>0.0</v>
      </c>
      <c r="L1666" s="280">
        <v>1957.0</v>
      </c>
      <c r="M1666" s="205"/>
    </row>
    <row r="1667" ht="15.75" customHeight="1">
      <c r="A1667" s="205" t="s">
        <v>407</v>
      </c>
      <c r="B1667" s="205" t="s">
        <v>5390</v>
      </c>
      <c r="C1667" s="205" t="s">
        <v>5809</v>
      </c>
      <c r="D1667" s="205" t="s">
        <v>6058</v>
      </c>
      <c r="E1667" s="280">
        <v>9.0</v>
      </c>
      <c r="F1667" s="280">
        <v>0.0</v>
      </c>
      <c r="G1667" s="280">
        <v>0.0</v>
      </c>
      <c r="H1667" s="280">
        <v>7.0</v>
      </c>
      <c r="I1667" s="280">
        <v>1.0</v>
      </c>
      <c r="J1667" s="280">
        <v>0.0</v>
      </c>
      <c r="K1667" s="280">
        <v>0.0</v>
      </c>
      <c r="L1667" s="280">
        <v>285.0</v>
      </c>
      <c r="M1667" s="205"/>
    </row>
    <row r="1668" ht="15.75" customHeight="1">
      <c r="A1668" s="205" t="s">
        <v>464</v>
      </c>
      <c r="B1668" s="205" t="s">
        <v>5383</v>
      </c>
      <c r="C1668" s="205" t="s">
        <v>5801</v>
      </c>
      <c r="D1668" s="205" t="s">
        <v>238</v>
      </c>
      <c r="E1668" s="280">
        <v>4.0</v>
      </c>
      <c r="F1668" s="280">
        <v>0.0</v>
      </c>
      <c r="G1668" s="280">
        <v>0.0</v>
      </c>
      <c r="H1668" s="280">
        <v>2.0</v>
      </c>
      <c r="I1668" s="280">
        <v>2.0</v>
      </c>
      <c r="J1668" s="280">
        <v>0.0</v>
      </c>
      <c r="K1668" s="280">
        <v>0.0</v>
      </c>
      <c r="L1668" s="280">
        <v>215.0</v>
      </c>
      <c r="M1668" s="205"/>
    </row>
    <row r="1669" ht="15.75" customHeight="1">
      <c r="A1669" s="205" t="s">
        <v>464</v>
      </c>
      <c r="B1669" s="205" t="s">
        <v>5384</v>
      </c>
      <c r="C1669" s="205" t="s">
        <v>5800</v>
      </c>
      <c r="D1669" s="205" t="s">
        <v>5851</v>
      </c>
      <c r="E1669" s="280">
        <v>21.0</v>
      </c>
      <c r="F1669" s="280">
        <v>0.0</v>
      </c>
      <c r="G1669" s="280">
        <v>2.0</v>
      </c>
      <c r="H1669" s="280">
        <v>11.0</v>
      </c>
      <c r="I1669" s="280">
        <v>7.0</v>
      </c>
      <c r="J1669" s="280">
        <v>4.0</v>
      </c>
      <c r="K1669" s="280">
        <v>0.0</v>
      </c>
      <c r="L1669" s="280">
        <v>969.0</v>
      </c>
      <c r="M1669" s="205"/>
    </row>
    <row r="1670" ht="15.75" customHeight="1">
      <c r="A1670" s="205" t="s">
        <v>464</v>
      </c>
      <c r="B1670" s="205" t="s">
        <v>5385</v>
      </c>
      <c r="C1670" s="205" t="s">
        <v>5800</v>
      </c>
      <c r="D1670" s="205" t="s">
        <v>5824</v>
      </c>
      <c r="E1670" s="280">
        <v>23.0</v>
      </c>
      <c r="F1670" s="280">
        <v>2.0</v>
      </c>
      <c r="G1670" s="280">
        <v>2.0</v>
      </c>
      <c r="H1670" s="280">
        <v>7.0</v>
      </c>
      <c r="I1670" s="280">
        <v>4.0</v>
      </c>
      <c r="J1670" s="280">
        <v>3.0</v>
      </c>
      <c r="K1670" s="280">
        <v>0.0</v>
      </c>
      <c r="L1670" s="280">
        <v>1550.0</v>
      </c>
      <c r="M1670" s="205"/>
    </row>
    <row r="1671" ht="15.75" customHeight="1">
      <c r="A1671" s="205" t="s">
        <v>464</v>
      </c>
      <c r="B1671" s="205" t="s">
        <v>5386</v>
      </c>
      <c r="C1671" s="205" t="s">
        <v>5801</v>
      </c>
      <c r="D1671" s="205" t="s">
        <v>90</v>
      </c>
      <c r="E1671" s="280">
        <v>12.0</v>
      </c>
      <c r="F1671" s="280">
        <v>0.0</v>
      </c>
      <c r="G1671" s="280">
        <v>0.0</v>
      </c>
      <c r="H1671" s="280">
        <v>7.0</v>
      </c>
      <c r="I1671" s="280">
        <v>1.0</v>
      </c>
      <c r="J1671" s="280">
        <v>2.0</v>
      </c>
      <c r="K1671" s="280">
        <v>0.0</v>
      </c>
      <c r="L1671" s="280">
        <v>452.0</v>
      </c>
      <c r="M1671" s="205"/>
    </row>
    <row r="1672" ht="15.75" customHeight="1">
      <c r="A1672" s="205" t="s">
        <v>464</v>
      </c>
      <c r="B1672" s="205" t="s">
        <v>5392</v>
      </c>
      <c r="C1672" s="205" t="s">
        <v>5816</v>
      </c>
      <c r="D1672" s="205" t="s">
        <v>5862</v>
      </c>
      <c r="E1672" s="280">
        <v>0.0</v>
      </c>
      <c r="F1672" s="280">
        <v>0.0</v>
      </c>
      <c r="G1672" s="280">
        <v>0.0</v>
      </c>
      <c r="H1672" s="280">
        <v>0.0</v>
      </c>
      <c r="I1672" s="280">
        <v>0.0</v>
      </c>
      <c r="J1672" s="280">
        <v>0.0</v>
      </c>
      <c r="K1672" s="280">
        <v>0.0</v>
      </c>
      <c r="L1672" s="280">
        <v>0.0</v>
      </c>
      <c r="M1672" s="205"/>
    </row>
    <row r="1673" ht="15.75" customHeight="1">
      <c r="A1673" s="205" t="s">
        <v>141</v>
      </c>
      <c r="B1673" s="205" t="s">
        <v>5383</v>
      </c>
      <c r="C1673" s="205" t="s">
        <v>5801</v>
      </c>
      <c r="D1673" s="205" t="s">
        <v>143</v>
      </c>
      <c r="E1673" s="280">
        <v>6.0</v>
      </c>
      <c r="F1673" s="280">
        <v>2.0</v>
      </c>
      <c r="G1673" s="280">
        <v>0.0</v>
      </c>
      <c r="H1673" s="280">
        <v>0.0</v>
      </c>
      <c r="I1673" s="280">
        <v>2.0</v>
      </c>
      <c r="J1673" s="280">
        <v>1.0</v>
      </c>
      <c r="K1673" s="280">
        <v>0.0</v>
      </c>
      <c r="L1673" s="280">
        <v>505.0</v>
      </c>
      <c r="M1673" s="205"/>
    </row>
    <row r="1674" ht="15.75" customHeight="1">
      <c r="A1674" s="205" t="s">
        <v>141</v>
      </c>
      <c r="B1674" s="205" t="s">
        <v>5384</v>
      </c>
      <c r="C1674" s="205" t="s">
        <v>5800</v>
      </c>
      <c r="D1674" s="205" t="s">
        <v>143</v>
      </c>
      <c r="E1674" s="280">
        <v>37.0</v>
      </c>
      <c r="F1674" s="280">
        <v>13.0</v>
      </c>
      <c r="G1674" s="280">
        <v>4.0</v>
      </c>
      <c r="H1674" s="280">
        <v>1.0</v>
      </c>
      <c r="I1674" s="280">
        <v>15.0</v>
      </c>
      <c r="J1674" s="280">
        <v>2.0</v>
      </c>
      <c r="K1674" s="280">
        <v>0.0</v>
      </c>
      <c r="L1674" s="280">
        <v>3005.0</v>
      </c>
      <c r="M1674" s="205"/>
    </row>
    <row r="1675" ht="15.75" customHeight="1">
      <c r="A1675" s="205" t="s">
        <v>141</v>
      </c>
      <c r="B1675" s="205" t="s">
        <v>5385</v>
      </c>
      <c r="C1675" s="205" t="s">
        <v>5801</v>
      </c>
      <c r="D1675" s="205" t="s">
        <v>116</v>
      </c>
      <c r="E1675" s="280">
        <v>25.0</v>
      </c>
      <c r="F1675" s="280">
        <v>2.0</v>
      </c>
      <c r="G1675" s="280">
        <v>3.0</v>
      </c>
      <c r="H1675" s="280">
        <v>9.0</v>
      </c>
      <c r="I1675" s="280">
        <v>11.0</v>
      </c>
      <c r="J1675" s="280">
        <v>1.0</v>
      </c>
      <c r="K1675" s="280">
        <v>0.0</v>
      </c>
      <c r="L1675" s="280">
        <v>1393.0</v>
      </c>
      <c r="M1675" s="205"/>
    </row>
    <row r="1676" ht="15.75" customHeight="1">
      <c r="A1676" s="205" t="s">
        <v>141</v>
      </c>
      <c r="B1676" s="205" t="s">
        <v>5386</v>
      </c>
      <c r="C1676" s="205" t="s">
        <v>5801</v>
      </c>
      <c r="D1676" s="205" t="s">
        <v>116</v>
      </c>
      <c r="E1676" s="280">
        <v>24.0</v>
      </c>
      <c r="F1676" s="280">
        <v>10.0</v>
      </c>
      <c r="G1676" s="280">
        <v>5.0</v>
      </c>
      <c r="H1676" s="280">
        <v>4.0</v>
      </c>
      <c r="I1676" s="280">
        <v>12.0</v>
      </c>
      <c r="J1676" s="280">
        <v>4.0</v>
      </c>
      <c r="K1676" s="280">
        <v>0.0</v>
      </c>
      <c r="L1676" s="280">
        <v>1732.0</v>
      </c>
      <c r="M1676" s="205"/>
    </row>
    <row r="1677" ht="15.75" customHeight="1">
      <c r="A1677" s="205" t="s">
        <v>141</v>
      </c>
      <c r="B1677" s="205" t="s">
        <v>5387</v>
      </c>
      <c r="C1677" s="205" t="s">
        <v>5801</v>
      </c>
      <c r="D1677" s="205" t="s">
        <v>116</v>
      </c>
      <c r="E1677" s="280">
        <v>37.0</v>
      </c>
      <c r="F1677" s="280">
        <v>15.0</v>
      </c>
      <c r="G1677" s="280">
        <v>10.0</v>
      </c>
      <c r="H1677" s="280">
        <v>8.0</v>
      </c>
      <c r="I1677" s="280">
        <v>26.0</v>
      </c>
      <c r="J1677" s="280">
        <v>0.0</v>
      </c>
      <c r="K1677" s="280">
        <v>0.0</v>
      </c>
      <c r="L1677" s="280">
        <v>2392.0</v>
      </c>
      <c r="M1677" s="205"/>
    </row>
    <row r="1678" ht="15.75" customHeight="1">
      <c r="A1678" s="205" t="s">
        <v>141</v>
      </c>
      <c r="B1678" s="205" t="s">
        <v>5388</v>
      </c>
      <c r="C1678" s="205" t="s">
        <v>5801</v>
      </c>
      <c r="D1678" s="205" t="s">
        <v>116</v>
      </c>
      <c r="E1678" s="280">
        <v>28.0</v>
      </c>
      <c r="F1678" s="280">
        <v>18.0</v>
      </c>
      <c r="G1678" s="280">
        <v>7.0</v>
      </c>
      <c r="H1678" s="280">
        <v>3.0</v>
      </c>
      <c r="I1678" s="280">
        <v>13.0</v>
      </c>
      <c r="J1678" s="280">
        <v>1.0</v>
      </c>
      <c r="K1678" s="280">
        <v>0.0</v>
      </c>
      <c r="L1678" s="280">
        <v>2036.0</v>
      </c>
      <c r="M1678" s="205"/>
    </row>
    <row r="1679" ht="15.75" customHeight="1">
      <c r="A1679" s="205" t="s">
        <v>141</v>
      </c>
      <c r="B1679" s="205" t="s">
        <v>5391</v>
      </c>
      <c r="C1679" s="205" t="s">
        <v>5801</v>
      </c>
      <c r="D1679" s="205" t="s">
        <v>116</v>
      </c>
      <c r="E1679" s="280">
        <v>37.0</v>
      </c>
      <c r="F1679" s="280">
        <v>23.0</v>
      </c>
      <c r="G1679" s="280">
        <v>7.0</v>
      </c>
      <c r="H1679" s="280">
        <v>5.0</v>
      </c>
      <c r="I1679" s="280">
        <v>8.0</v>
      </c>
      <c r="J1679" s="280">
        <v>5.0</v>
      </c>
      <c r="K1679" s="280">
        <v>0.0</v>
      </c>
      <c r="L1679" s="280">
        <v>2899.0</v>
      </c>
      <c r="M1679" s="205"/>
    </row>
    <row r="1680" ht="15.75" customHeight="1">
      <c r="A1680" s="205" t="s">
        <v>141</v>
      </c>
      <c r="B1680" s="205" t="s">
        <v>5392</v>
      </c>
      <c r="C1680" s="205" t="s">
        <v>5801</v>
      </c>
      <c r="D1680" s="205" t="s">
        <v>5824</v>
      </c>
      <c r="E1680" s="280">
        <v>31.0</v>
      </c>
      <c r="F1680" s="280">
        <v>11.0</v>
      </c>
      <c r="G1680" s="280">
        <v>4.0</v>
      </c>
      <c r="H1680" s="280">
        <v>7.0</v>
      </c>
      <c r="I1680" s="280">
        <v>11.0</v>
      </c>
      <c r="J1680" s="280">
        <v>1.0</v>
      </c>
      <c r="K1680" s="280">
        <v>0.0</v>
      </c>
      <c r="L1680" s="280">
        <v>2115.0</v>
      </c>
      <c r="M1680" s="205"/>
    </row>
    <row r="1681" ht="15.75" customHeight="1">
      <c r="A1681" s="205" t="s">
        <v>141</v>
      </c>
      <c r="B1681" s="205" t="s">
        <v>5389</v>
      </c>
      <c r="C1681" s="205" t="s">
        <v>5801</v>
      </c>
      <c r="D1681" s="205" t="s">
        <v>197</v>
      </c>
      <c r="E1681" s="280">
        <v>38.0</v>
      </c>
      <c r="F1681" s="280">
        <v>10.0</v>
      </c>
      <c r="G1681" s="280">
        <v>5.0</v>
      </c>
      <c r="H1681" s="280">
        <v>1.0</v>
      </c>
      <c r="I1681" s="280">
        <v>12.0</v>
      </c>
      <c r="J1681" s="280">
        <v>3.0</v>
      </c>
      <c r="K1681" s="280">
        <v>0.0</v>
      </c>
      <c r="L1681" s="280">
        <v>3154.0</v>
      </c>
      <c r="M1681" s="205"/>
    </row>
    <row r="1682" ht="15.75" customHeight="1">
      <c r="A1682" s="205" t="s">
        <v>141</v>
      </c>
      <c r="B1682" s="205" t="s">
        <v>5390</v>
      </c>
      <c r="C1682" s="205" t="s">
        <v>5801</v>
      </c>
      <c r="D1682" s="205" t="s">
        <v>197</v>
      </c>
      <c r="E1682" s="280">
        <v>25.0</v>
      </c>
      <c r="F1682" s="280">
        <v>8.0</v>
      </c>
      <c r="G1682" s="280">
        <v>3.0</v>
      </c>
      <c r="H1682" s="280">
        <v>10.0</v>
      </c>
      <c r="I1682" s="280">
        <v>5.0</v>
      </c>
      <c r="J1682" s="280">
        <v>5.0</v>
      </c>
      <c r="K1682" s="280">
        <v>0.0</v>
      </c>
      <c r="L1682" s="280">
        <v>1512.0</v>
      </c>
      <c r="M1682" s="205"/>
    </row>
    <row r="1683" ht="15.75" customHeight="1">
      <c r="A1683" s="205" t="s">
        <v>226</v>
      </c>
      <c r="B1683" s="205" t="s">
        <v>5383</v>
      </c>
      <c r="C1683" s="205" t="s">
        <v>5801</v>
      </c>
      <c r="D1683" s="205" t="s">
        <v>116</v>
      </c>
      <c r="E1683" s="280">
        <v>5.0</v>
      </c>
      <c r="F1683" s="280">
        <v>1.0</v>
      </c>
      <c r="G1683" s="280">
        <v>1.0</v>
      </c>
      <c r="H1683" s="280">
        <v>1.0</v>
      </c>
      <c r="I1683" s="280">
        <v>3.0</v>
      </c>
      <c r="J1683" s="280">
        <v>1.0</v>
      </c>
      <c r="K1683" s="280">
        <v>0.0</v>
      </c>
      <c r="L1683" s="280">
        <v>313.0</v>
      </c>
      <c r="M1683" s="205"/>
    </row>
    <row r="1684" ht="15.75" customHeight="1">
      <c r="A1684" s="205" t="s">
        <v>226</v>
      </c>
      <c r="B1684" s="205" t="s">
        <v>5384</v>
      </c>
      <c r="C1684" s="205" t="s">
        <v>5801</v>
      </c>
      <c r="D1684" s="205" t="s">
        <v>116</v>
      </c>
      <c r="E1684" s="280">
        <v>31.0</v>
      </c>
      <c r="F1684" s="280">
        <v>2.0</v>
      </c>
      <c r="G1684" s="280">
        <v>1.0</v>
      </c>
      <c r="H1684" s="280">
        <v>8.0</v>
      </c>
      <c r="I1684" s="280">
        <v>17.0</v>
      </c>
      <c r="J1684" s="280">
        <v>5.0</v>
      </c>
      <c r="K1684" s="280">
        <v>0.0</v>
      </c>
      <c r="L1684" s="280">
        <v>1875.0</v>
      </c>
      <c r="M1684" s="205"/>
    </row>
    <row r="1685" ht="15.75" customHeight="1">
      <c r="A1685" s="205" t="s">
        <v>226</v>
      </c>
      <c r="B1685" s="205" t="s">
        <v>5385</v>
      </c>
      <c r="C1685" s="205" t="s">
        <v>5801</v>
      </c>
      <c r="D1685" s="205" t="s">
        <v>116</v>
      </c>
      <c r="E1685" s="280">
        <v>21.0</v>
      </c>
      <c r="F1685" s="280">
        <v>4.0</v>
      </c>
      <c r="G1685" s="280">
        <v>2.0</v>
      </c>
      <c r="H1685" s="280">
        <v>3.0</v>
      </c>
      <c r="I1685" s="280">
        <v>9.0</v>
      </c>
      <c r="J1685" s="280">
        <v>4.0</v>
      </c>
      <c r="K1685" s="280">
        <v>0.0</v>
      </c>
      <c r="L1685" s="280">
        <v>1476.0</v>
      </c>
      <c r="M1685" s="205"/>
    </row>
    <row r="1686" ht="15.75" customHeight="1">
      <c r="A1686" s="205" t="s">
        <v>226</v>
      </c>
      <c r="B1686" s="205" t="s">
        <v>5386</v>
      </c>
      <c r="C1686" s="205" t="s">
        <v>5801</v>
      </c>
      <c r="D1686" s="205" t="s">
        <v>116</v>
      </c>
      <c r="E1686" s="280">
        <v>34.0</v>
      </c>
      <c r="F1686" s="280">
        <v>1.0</v>
      </c>
      <c r="G1686" s="280">
        <v>6.0</v>
      </c>
      <c r="H1686" s="280">
        <v>5.0</v>
      </c>
      <c r="I1686" s="280">
        <v>15.0</v>
      </c>
      <c r="J1686" s="280">
        <v>6.0</v>
      </c>
      <c r="K1686" s="280">
        <v>0.0</v>
      </c>
      <c r="L1686" s="280">
        <v>2355.0</v>
      </c>
      <c r="M1686" s="205"/>
    </row>
    <row r="1687" ht="15.75" customHeight="1">
      <c r="A1687" s="205" t="s">
        <v>226</v>
      </c>
      <c r="B1687" s="205" t="s">
        <v>5387</v>
      </c>
      <c r="C1687" s="205" t="s">
        <v>5801</v>
      </c>
      <c r="D1687" s="205" t="s">
        <v>238</v>
      </c>
      <c r="E1687" s="280">
        <v>25.0</v>
      </c>
      <c r="F1687" s="280">
        <v>4.0</v>
      </c>
      <c r="G1687" s="280">
        <v>2.0</v>
      </c>
      <c r="H1687" s="280">
        <v>2.0</v>
      </c>
      <c r="I1687" s="280">
        <v>5.0</v>
      </c>
      <c r="J1687" s="280">
        <v>3.0</v>
      </c>
      <c r="K1687" s="280">
        <v>0.0</v>
      </c>
      <c r="L1687" s="280">
        <v>2047.0</v>
      </c>
      <c r="M1687" s="205"/>
    </row>
    <row r="1688" ht="15.75" customHeight="1">
      <c r="A1688" s="205" t="s">
        <v>226</v>
      </c>
      <c r="B1688" s="205" t="s">
        <v>5388</v>
      </c>
      <c r="C1688" s="205" t="s">
        <v>5801</v>
      </c>
      <c r="D1688" s="205" t="s">
        <v>98</v>
      </c>
      <c r="E1688" s="280">
        <v>9.0</v>
      </c>
      <c r="F1688" s="280">
        <v>0.0</v>
      </c>
      <c r="G1688" s="280">
        <v>1.0</v>
      </c>
      <c r="H1688" s="280">
        <v>6.0</v>
      </c>
      <c r="I1688" s="280">
        <v>0.0</v>
      </c>
      <c r="J1688" s="280">
        <v>0.0</v>
      </c>
      <c r="K1688" s="280">
        <v>0.0</v>
      </c>
      <c r="L1688" s="280">
        <v>447.0</v>
      </c>
      <c r="M1688" s="205"/>
    </row>
    <row r="1689" ht="15.75" customHeight="1">
      <c r="A1689" s="205" t="s">
        <v>226</v>
      </c>
      <c r="B1689" s="205" t="s">
        <v>5391</v>
      </c>
      <c r="C1689" s="205" t="s">
        <v>5803</v>
      </c>
      <c r="D1689" s="205" t="s">
        <v>5804</v>
      </c>
      <c r="E1689" s="280">
        <v>4.0</v>
      </c>
      <c r="F1689" s="280">
        <v>0.0</v>
      </c>
      <c r="G1689" s="280">
        <v>0.0</v>
      </c>
      <c r="H1689" s="280">
        <v>3.0</v>
      </c>
      <c r="I1689" s="280">
        <v>0.0</v>
      </c>
      <c r="J1689" s="280">
        <v>0.0</v>
      </c>
      <c r="K1689" s="280">
        <v>0.0</v>
      </c>
      <c r="L1689" s="280">
        <v>125.0</v>
      </c>
      <c r="M1689" s="205"/>
    </row>
    <row r="1690" ht="15.75" customHeight="1">
      <c r="A1690" s="205" t="s">
        <v>226</v>
      </c>
      <c r="B1690" s="205" t="s">
        <v>5392</v>
      </c>
      <c r="C1690" s="205" t="s">
        <v>5802</v>
      </c>
      <c r="D1690" s="205" t="s">
        <v>143</v>
      </c>
      <c r="E1690" s="280">
        <v>24.0</v>
      </c>
      <c r="F1690" s="280">
        <v>1.0</v>
      </c>
      <c r="G1690" s="280">
        <v>1.0</v>
      </c>
      <c r="H1690" s="280">
        <v>11.0</v>
      </c>
      <c r="I1690" s="280">
        <v>7.0</v>
      </c>
      <c r="J1690" s="280">
        <v>0.0</v>
      </c>
      <c r="K1690" s="280">
        <v>0.0</v>
      </c>
      <c r="L1690" s="280">
        <v>1189.0</v>
      </c>
      <c r="M1690" s="205"/>
    </row>
    <row r="1691" ht="15.75" customHeight="1">
      <c r="A1691" s="205" t="s">
        <v>226</v>
      </c>
      <c r="B1691" s="205" t="s">
        <v>5389</v>
      </c>
      <c r="C1691" s="205" t="s">
        <v>5801</v>
      </c>
      <c r="D1691" s="205" t="s">
        <v>143</v>
      </c>
      <c r="E1691" s="280">
        <v>29.0</v>
      </c>
      <c r="F1691" s="280">
        <v>1.0</v>
      </c>
      <c r="G1691" s="280">
        <v>5.0</v>
      </c>
      <c r="H1691" s="280">
        <v>4.0</v>
      </c>
      <c r="I1691" s="280">
        <v>1.0</v>
      </c>
      <c r="J1691" s="280">
        <v>1.0</v>
      </c>
      <c r="K1691" s="280">
        <v>0.0</v>
      </c>
      <c r="L1691" s="280">
        <v>2333.0</v>
      </c>
      <c r="M1691" s="205"/>
    </row>
    <row r="1692" ht="15.75" customHeight="1">
      <c r="A1692" s="205" t="s">
        <v>226</v>
      </c>
      <c r="B1692" s="205" t="s">
        <v>5390</v>
      </c>
      <c r="C1692" s="205" t="s">
        <v>5801</v>
      </c>
      <c r="D1692" s="205" t="s">
        <v>143</v>
      </c>
      <c r="E1692" s="280">
        <v>25.0</v>
      </c>
      <c r="F1692" s="280">
        <v>1.0</v>
      </c>
      <c r="G1692" s="280">
        <v>1.0</v>
      </c>
      <c r="H1692" s="280">
        <v>12.0</v>
      </c>
      <c r="I1692" s="280">
        <v>8.0</v>
      </c>
      <c r="J1692" s="280">
        <v>3.0</v>
      </c>
      <c r="K1692" s="280">
        <v>0.0</v>
      </c>
      <c r="L1692" s="280">
        <v>1261.0</v>
      </c>
      <c r="M1692" s="205"/>
    </row>
    <row r="1693" ht="15.75" customHeight="1">
      <c r="A1693" s="205" t="s">
        <v>381</v>
      </c>
      <c r="B1693" s="205" t="s">
        <v>5383</v>
      </c>
      <c r="C1693" s="205" t="s">
        <v>5801</v>
      </c>
      <c r="D1693" s="205" t="s">
        <v>95</v>
      </c>
      <c r="E1693" s="280">
        <v>3.0</v>
      </c>
      <c r="F1693" s="280">
        <v>0.0</v>
      </c>
      <c r="G1693" s="280">
        <v>0.0</v>
      </c>
      <c r="H1693" s="280">
        <v>3.0</v>
      </c>
      <c r="I1693" s="280">
        <v>0.0</v>
      </c>
      <c r="J1693" s="280">
        <v>0.0</v>
      </c>
      <c r="K1693" s="280">
        <v>0.0</v>
      </c>
      <c r="L1693" s="280">
        <v>55.0</v>
      </c>
      <c r="M1693" s="205"/>
    </row>
    <row r="1694" ht="15.75" customHeight="1">
      <c r="A1694" s="205" t="s">
        <v>381</v>
      </c>
      <c r="B1694" s="205" t="s">
        <v>5384</v>
      </c>
      <c r="C1694" s="205" t="s">
        <v>5801</v>
      </c>
      <c r="D1694" s="205" t="s">
        <v>90</v>
      </c>
      <c r="E1694" s="280">
        <v>28.0</v>
      </c>
      <c r="F1694" s="280">
        <v>3.0</v>
      </c>
      <c r="G1694" s="280">
        <v>2.0</v>
      </c>
      <c r="H1694" s="280">
        <v>5.0</v>
      </c>
      <c r="I1694" s="280">
        <v>19.0</v>
      </c>
      <c r="J1694" s="280">
        <v>1.0</v>
      </c>
      <c r="K1694" s="280">
        <v>0.0</v>
      </c>
      <c r="L1694" s="280">
        <v>1938.0</v>
      </c>
      <c r="M1694" s="205"/>
    </row>
    <row r="1695" ht="15.75" customHeight="1">
      <c r="A1695" s="205" t="s">
        <v>381</v>
      </c>
      <c r="B1695" s="205" t="s">
        <v>5385</v>
      </c>
      <c r="C1695" s="205" t="s">
        <v>5801</v>
      </c>
      <c r="D1695" s="205" t="s">
        <v>90</v>
      </c>
      <c r="E1695" s="280">
        <v>37.0</v>
      </c>
      <c r="F1695" s="280">
        <v>3.0</v>
      </c>
      <c r="G1695" s="280">
        <v>9.0</v>
      </c>
      <c r="H1695" s="280">
        <v>10.0</v>
      </c>
      <c r="I1695" s="280">
        <v>24.0</v>
      </c>
      <c r="J1695" s="280">
        <v>3.0</v>
      </c>
      <c r="K1695" s="280">
        <v>0.0</v>
      </c>
      <c r="L1695" s="280">
        <v>2301.0</v>
      </c>
      <c r="M1695" s="205"/>
    </row>
    <row r="1696" ht="15.75" customHeight="1">
      <c r="A1696" s="205" t="s">
        <v>381</v>
      </c>
      <c r="B1696" s="205" t="s">
        <v>5386</v>
      </c>
      <c r="C1696" s="205" t="s">
        <v>5801</v>
      </c>
      <c r="D1696" s="205" t="s">
        <v>90</v>
      </c>
      <c r="E1696" s="280">
        <v>35.0</v>
      </c>
      <c r="F1696" s="280">
        <v>6.0</v>
      </c>
      <c r="G1696" s="280">
        <v>5.0</v>
      </c>
      <c r="H1696" s="280">
        <v>9.0</v>
      </c>
      <c r="I1696" s="280">
        <v>19.0</v>
      </c>
      <c r="J1696" s="280">
        <v>1.0</v>
      </c>
      <c r="K1696" s="280">
        <v>0.0</v>
      </c>
      <c r="L1696" s="280">
        <v>2099.0</v>
      </c>
      <c r="M1696" s="205"/>
    </row>
    <row r="1697" ht="15.75" customHeight="1">
      <c r="A1697" s="205" t="s">
        <v>381</v>
      </c>
      <c r="B1697" s="205" t="s">
        <v>5387</v>
      </c>
      <c r="C1697" s="205" t="s">
        <v>5801</v>
      </c>
      <c r="D1697" s="205" t="s">
        <v>90</v>
      </c>
      <c r="E1697" s="280">
        <v>36.0</v>
      </c>
      <c r="F1697" s="280">
        <v>8.0</v>
      </c>
      <c r="G1697" s="280">
        <v>11.0</v>
      </c>
      <c r="H1697" s="280">
        <v>4.0</v>
      </c>
      <c r="I1697" s="280">
        <v>29.0</v>
      </c>
      <c r="J1697" s="280">
        <v>2.0</v>
      </c>
      <c r="K1697" s="280">
        <v>0.0</v>
      </c>
      <c r="L1697" s="280">
        <v>2548.0</v>
      </c>
      <c r="M1697" s="205"/>
    </row>
    <row r="1698" ht="15.75" customHeight="1">
      <c r="A1698" s="205" t="s">
        <v>381</v>
      </c>
      <c r="B1698" s="205" t="s">
        <v>5388</v>
      </c>
      <c r="C1698" s="205" t="s">
        <v>5801</v>
      </c>
      <c r="D1698" s="205" t="s">
        <v>90</v>
      </c>
      <c r="E1698" s="280">
        <v>37.0</v>
      </c>
      <c r="F1698" s="280">
        <v>2.0</v>
      </c>
      <c r="G1698" s="280">
        <v>4.0</v>
      </c>
      <c r="H1698" s="280">
        <v>5.0</v>
      </c>
      <c r="I1698" s="280">
        <v>7.0</v>
      </c>
      <c r="J1698" s="280">
        <v>4.0</v>
      </c>
      <c r="K1698" s="280">
        <v>0.0</v>
      </c>
      <c r="L1698" s="280">
        <v>2926.0</v>
      </c>
      <c r="M1698" s="205"/>
    </row>
    <row r="1699" ht="15.75" customHeight="1">
      <c r="A1699" s="205" t="s">
        <v>381</v>
      </c>
      <c r="B1699" s="205" t="s">
        <v>5391</v>
      </c>
      <c r="C1699" s="205" t="s">
        <v>5801</v>
      </c>
      <c r="D1699" s="205" t="s">
        <v>90</v>
      </c>
      <c r="E1699" s="280">
        <v>36.0</v>
      </c>
      <c r="F1699" s="280">
        <v>6.0</v>
      </c>
      <c r="G1699" s="280">
        <v>2.0</v>
      </c>
      <c r="H1699" s="280">
        <v>3.0</v>
      </c>
      <c r="I1699" s="280">
        <v>10.0</v>
      </c>
      <c r="J1699" s="280">
        <v>6.0</v>
      </c>
      <c r="K1699" s="280">
        <v>0.0</v>
      </c>
      <c r="L1699" s="280">
        <v>2881.0</v>
      </c>
      <c r="M1699" s="205"/>
    </row>
    <row r="1700" ht="15.75" customHeight="1">
      <c r="A1700" s="205" t="s">
        <v>381</v>
      </c>
      <c r="B1700" s="205" t="s">
        <v>5392</v>
      </c>
      <c r="C1700" s="205" t="s">
        <v>5801</v>
      </c>
      <c r="D1700" s="205" t="s">
        <v>90</v>
      </c>
      <c r="E1700" s="280">
        <v>36.0</v>
      </c>
      <c r="F1700" s="280">
        <v>4.0</v>
      </c>
      <c r="G1700" s="280">
        <v>1.0</v>
      </c>
      <c r="H1700" s="280">
        <v>22.0</v>
      </c>
      <c r="I1700" s="280">
        <v>8.0</v>
      </c>
      <c r="J1700" s="280">
        <v>2.0</v>
      </c>
      <c r="K1700" s="280">
        <v>0.0</v>
      </c>
      <c r="L1700" s="280">
        <v>1662.0</v>
      </c>
      <c r="M1700" s="205"/>
    </row>
    <row r="1701" ht="15.75" customHeight="1">
      <c r="A1701" s="205" t="s">
        <v>381</v>
      </c>
      <c r="B1701" s="205" t="s">
        <v>5389</v>
      </c>
      <c r="C1701" s="205" t="s">
        <v>5801</v>
      </c>
      <c r="D1701" s="205" t="s">
        <v>90</v>
      </c>
      <c r="E1701" s="280">
        <v>36.0</v>
      </c>
      <c r="F1701" s="280">
        <v>5.0</v>
      </c>
      <c r="G1701" s="280">
        <v>6.0</v>
      </c>
      <c r="H1701" s="280">
        <v>18.0</v>
      </c>
      <c r="I1701" s="280">
        <v>8.0</v>
      </c>
      <c r="J1701" s="280">
        <v>4.0</v>
      </c>
      <c r="K1701" s="280">
        <v>0.0</v>
      </c>
      <c r="L1701" s="280">
        <v>1853.0</v>
      </c>
      <c r="M1701" s="205"/>
    </row>
    <row r="1702" ht="15.75" customHeight="1">
      <c r="A1702" s="205" t="s">
        <v>381</v>
      </c>
      <c r="B1702" s="205" t="s">
        <v>5390</v>
      </c>
      <c r="C1702" s="205" t="s">
        <v>5801</v>
      </c>
      <c r="D1702" s="205" t="s">
        <v>259</v>
      </c>
      <c r="E1702" s="280">
        <v>35.0</v>
      </c>
      <c r="F1702" s="280">
        <v>5.0</v>
      </c>
      <c r="G1702" s="280">
        <v>4.0</v>
      </c>
      <c r="H1702" s="280">
        <v>0.0</v>
      </c>
      <c r="I1702" s="280">
        <v>9.0</v>
      </c>
      <c r="J1702" s="280">
        <v>5.0</v>
      </c>
      <c r="K1702" s="280">
        <v>0.0</v>
      </c>
      <c r="L1702" s="280">
        <v>3036.0</v>
      </c>
      <c r="M1702" s="205"/>
    </row>
    <row r="1703" ht="15.75" customHeight="1">
      <c r="A1703" s="205" t="s">
        <v>397</v>
      </c>
      <c r="B1703" s="205" t="s">
        <v>5383</v>
      </c>
      <c r="C1703" s="205" t="s">
        <v>5801</v>
      </c>
      <c r="D1703" s="205" t="s">
        <v>249</v>
      </c>
      <c r="E1703" s="280">
        <v>3.0</v>
      </c>
      <c r="F1703" s="280">
        <v>1.0</v>
      </c>
      <c r="G1703" s="280">
        <v>0.0</v>
      </c>
      <c r="H1703" s="280">
        <v>1.0</v>
      </c>
      <c r="I1703" s="280">
        <v>0.0</v>
      </c>
      <c r="J1703" s="280">
        <v>0.0</v>
      </c>
      <c r="K1703" s="280">
        <v>0.0</v>
      </c>
      <c r="L1703" s="280">
        <v>211.0</v>
      </c>
      <c r="M1703" s="205"/>
    </row>
    <row r="1704" ht="15.75" customHeight="1">
      <c r="A1704" s="205" t="s">
        <v>397</v>
      </c>
      <c r="B1704" s="205" t="s">
        <v>5384</v>
      </c>
      <c r="C1704" s="205" t="s">
        <v>5800</v>
      </c>
      <c r="D1704" s="205" t="s">
        <v>5967</v>
      </c>
      <c r="E1704" s="280">
        <v>19.0</v>
      </c>
      <c r="F1704" s="280">
        <v>2.0</v>
      </c>
      <c r="G1704" s="280">
        <v>5.0</v>
      </c>
      <c r="H1704" s="280">
        <v>5.0</v>
      </c>
      <c r="I1704" s="280">
        <v>2.0</v>
      </c>
      <c r="J1704" s="280">
        <v>4.0</v>
      </c>
      <c r="K1704" s="280">
        <v>0.0</v>
      </c>
      <c r="L1704" s="280">
        <v>1405.0</v>
      </c>
      <c r="M1704" s="205"/>
    </row>
    <row r="1705" ht="15.75" customHeight="1">
      <c r="A1705" s="205" t="s">
        <v>397</v>
      </c>
      <c r="B1705" s="205" t="s">
        <v>5385</v>
      </c>
      <c r="C1705" s="205" t="s">
        <v>5800</v>
      </c>
      <c r="D1705" s="205" t="s">
        <v>1142</v>
      </c>
      <c r="E1705" s="280">
        <v>19.0</v>
      </c>
      <c r="F1705" s="280">
        <v>1.0</v>
      </c>
      <c r="G1705" s="280">
        <v>1.0</v>
      </c>
      <c r="H1705" s="280">
        <v>11.0</v>
      </c>
      <c r="I1705" s="280">
        <v>2.0</v>
      </c>
      <c r="J1705" s="280">
        <v>5.0</v>
      </c>
      <c r="K1705" s="280">
        <v>0.0</v>
      </c>
      <c r="L1705" s="280">
        <v>871.0</v>
      </c>
      <c r="M1705" s="205"/>
    </row>
    <row r="1706" ht="15.75" customHeight="1">
      <c r="A1706" s="205" t="s">
        <v>397</v>
      </c>
      <c r="B1706" s="205" t="s">
        <v>5386</v>
      </c>
      <c r="C1706" s="205" t="s">
        <v>5801</v>
      </c>
      <c r="D1706" s="205" t="s">
        <v>5851</v>
      </c>
      <c r="E1706" s="280">
        <v>29.0</v>
      </c>
      <c r="F1706" s="280">
        <v>1.0</v>
      </c>
      <c r="G1706" s="280">
        <v>2.0</v>
      </c>
      <c r="H1706" s="280">
        <v>16.0</v>
      </c>
      <c r="I1706" s="280">
        <v>7.0</v>
      </c>
      <c r="J1706" s="280">
        <v>3.0</v>
      </c>
      <c r="K1706" s="280">
        <v>0.0</v>
      </c>
      <c r="L1706" s="280">
        <v>1404.0</v>
      </c>
      <c r="M1706" s="205"/>
    </row>
    <row r="1707" ht="15.75" customHeight="1">
      <c r="A1707" s="205" t="s">
        <v>397</v>
      </c>
      <c r="B1707" s="205" t="s">
        <v>5387</v>
      </c>
      <c r="C1707" s="205" t="s">
        <v>5816</v>
      </c>
      <c r="D1707" s="205" t="s">
        <v>5890</v>
      </c>
      <c r="E1707" s="280">
        <v>29.0</v>
      </c>
      <c r="F1707" s="280">
        <v>0.0</v>
      </c>
      <c r="G1707" s="280">
        <v>2.0</v>
      </c>
      <c r="H1707" s="280">
        <v>7.0</v>
      </c>
      <c r="I1707" s="280">
        <v>5.0</v>
      </c>
      <c r="J1707" s="280">
        <v>4.0</v>
      </c>
      <c r="K1707" s="280">
        <v>0.0</v>
      </c>
      <c r="L1707" s="280">
        <v>2003.0</v>
      </c>
      <c r="M1707" s="205"/>
    </row>
    <row r="1708" ht="15.75" customHeight="1">
      <c r="A1708" s="205" t="s">
        <v>397</v>
      </c>
      <c r="B1708" s="205" t="s">
        <v>5388</v>
      </c>
      <c r="C1708" s="205" t="s">
        <v>5816</v>
      </c>
      <c r="D1708" s="205" t="s">
        <v>5890</v>
      </c>
      <c r="E1708" s="280">
        <v>23.0</v>
      </c>
      <c r="F1708" s="280">
        <v>1.0</v>
      </c>
      <c r="G1708" s="280">
        <v>2.0</v>
      </c>
      <c r="H1708" s="280">
        <v>7.0</v>
      </c>
      <c r="I1708" s="280">
        <v>5.0</v>
      </c>
      <c r="J1708" s="280">
        <v>2.0</v>
      </c>
      <c r="K1708" s="280">
        <v>0.0</v>
      </c>
      <c r="L1708" s="280">
        <v>1476.0</v>
      </c>
      <c r="M1708" s="205"/>
    </row>
    <row r="1709" ht="15.75" customHeight="1">
      <c r="A1709" s="205" t="s">
        <v>370</v>
      </c>
      <c r="B1709" s="205" t="s">
        <v>5383</v>
      </c>
      <c r="C1709" s="205" t="s">
        <v>5801</v>
      </c>
      <c r="D1709" s="205" t="s">
        <v>110</v>
      </c>
      <c r="E1709" s="280">
        <v>6.0</v>
      </c>
      <c r="F1709" s="280">
        <v>0.0</v>
      </c>
      <c r="G1709" s="280">
        <v>0.0</v>
      </c>
      <c r="H1709" s="280">
        <v>4.0</v>
      </c>
      <c r="I1709" s="280">
        <v>2.0</v>
      </c>
      <c r="J1709" s="280">
        <v>0.0</v>
      </c>
      <c r="K1709" s="280">
        <v>0.0</v>
      </c>
      <c r="L1709" s="280">
        <v>175.0</v>
      </c>
      <c r="M1709" s="205"/>
    </row>
    <row r="1710" ht="15.75" customHeight="1">
      <c r="A1710" s="205" t="s">
        <v>370</v>
      </c>
      <c r="B1710" s="205" t="s">
        <v>5384</v>
      </c>
      <c r="C1710" s="205" t="s">
        <v>5801</v>
      </c>
      <c r="D1710" s="205" t="s">
        <v>110</v>
      </c>
      <c r="E1710" s="280">
        <v>24.0</v>
      </c>
      <c r="F1710" s="280">
        <v>1.0</v>
      </c>
      <c r="G1710" s="280">
        <v>3.0</v>
      </c>
      <c r="H1710" s="280">
        <v>12.0</v>
      </c>
      <c r="I1710" s="280">
        <v>10.0</v>
      </c>
      <c r="J1710" s="280">
        <v>1.0</v>
      </c>
      <c r="K1710" s="280">
        <v>0.0</v>
      </c>
      <c r="L1710" s="280">
        <v>1011.0</v>
      </c>
      <c r="M1710" s="205"/>
    </row>
    <row r="1711" ht="15.75" customHeight="1">
      <c r="A1711" s="205" t="s">
        <v>370</v>
      </c>
      <c r="B1711" s="205" t="s">
        <v>5385</v>
      </c>
      <c r="C1711" s="205" t="s">
        <v>5902</v>
      </c>
      <c r="D1711" s="205" t="s">
        <v>6135</v>
      </c>
      <c r="E1711" s="280">
        <v>37.0</v>
      </c>
      <c r="F1711" s="280">
        <v>6.0</v>
      </c>
      <c r="G1711" s="280">
        <v>5.0</v>
      </c>
      <c r="H1711" s="280">
        <v>10.0</v>
      </c>
      <c r="I1711" s="280">
        <v>18.0</v>
      </c>
      <c r="J1711" s="280">
        <v>1.0</v>
      </c>
      <c r="K1711" s="280">
        <v>0.0</v>
      </c>
      <c r="L1711" s="280">
        <v>2348.0</v>
      </c>
      <c r="M1711" s="205"/>
    </row>
    <row r="1712" ht="15.75" customHeight="1">
      <c r="A1712" s="205" t="s">
        <v>370</v>
      </c>
      <c r="B1712" s="205" t="s">
        <v>5386</v>
      </c>
      <c r="C1712" s="205" t="s">
        <v>5902</v>
      </c>
      <c r="D1712" s="205" t="s">
        <v>6135</v>
      </c>
      <c r="E1712" s="280">
        <v>27.0</v>
      </c>
      <c r="F1712" s="280">
        <v>3.0</v>
      </c>
      <c r="G1712" s="280">
        <v>3.0</v>
      </c>
      <c r="H1712" s="280">
        <v>15.0</v>
      </c>
      <c r="I1712" s="280">
        <v>9.0</v>
      </c>
      <c r="J1712" s="280">
        <v>4.0</v>
      </c>
      <c r="K1712" s="280">
        <v>0.0</v>
      </c>
      <c r="L1712" s="280">
        <v>1329.0</v>
      </c>
      <c r="M1712" s="205"/>
    </row>
    <row r="1713" ht="15.75" customHeight="1">
      <c r="A1713" s="205" t="s">
        <v>370</v>
      </c>
      <c r="B1713" s="205" t="s">
        <v>5387</v>
      </c>
      <c r="C1713" s="205" t="s">
        <v>5902</v>
      </c>
      <c r="D1713" s="205" t="s">
        <v>6135</v>
      </c>
      <c r="E1713" s="280">
        <v>28.0</v>
      </c>
      <c r="F1713" s="280">
        <v>4.0</v>
      </c>
      <c r="G1713" s="280">
        <v>3.0</v>
      </c>
      <c r="H1713" s="280">
        <v>15.0</v>
      </c>
      <c r="I1713" s="280">
        <v>10.0</v>
      </c>
      <c r="J1713" s="280">
        <v>0.0</v>
      </c>
      <c r="K1713" s="280">
        <v>0.0</v>
      </c>
      <c r="L1713" s="280">
        <v>1361.0</v>
      </c>
      <c r="M1713" s="205"/>
    </row>
    <row r="1714" ht="15.75" customHeight="1">
      <c r="A1714" s="205" t="s">
        <v>370</v>
      </c>
      <c r="B1714" s="205" t="s">
        <v>5388</v>
      </c>
      <c r="C1714" s="205" t="s">
        <v>5902</v>
      </c>
      <c r="D1714" s="205" t="s">
        <v>6135</v>
      </c>
      <c r="E1714" s="280">
        <v>37.0</v>
      </c>
      <c r="F1714" s="280">
        <v>3.0</v>
      </c>
      <c r="G1714" s="280">
        <v>5.0</v>
      </c>
      <c r="H1714" s="280">
        <v>17.0</v>
      </c>
      <c r="I1714" s="280">
        <v>10.0</v>
      </c>
      <c r="J1714" s="280">
        <v>2.0</v>
      </c>
      <c r="K1714" s="280">
        <v>0.0</v>
      </c>
      <c r="L1714" s="280">
        <v>2036.0</v>
      </c>
      <c r="M1714" s="205"/>
    </row>
    <row r="1715" ht="15.75" customHeight="1">
      <c r="A1715" s="205" t="s">
        <v>370</v>
      </c>
      <c r="B1715" s="205" t="s">
        <v>5391</v>
      </c>
      <c r="C1715" s="205" t="s">
        <v>5902</v>
      </c>
      <c r="D1715" s="205" t="s">
        <v>6135</v>
      </c>
      <c r="E1715" s="280">
        <v>26.0</v>
      </c>
      <c r="F1715" s="280">
        <v>5.0</v>
      </c>
      <c r="G1715" s="280">
        <v>2.0</v>
      </c>
      <c r="H1715" s="280">
        <v>7.0</v>
      </c>
      <c r="I1715" s="280">
        <v>11.0</v>
      </c>
      <c r="J1715" s="280">
        <v>2.0</v>
      </c>
      <c r="K1715" s="280">
        <v>0.0</v>
      </c>
      <c r="L1715" s="280">
        <v>1711.0</v>
      </c>
      <c r="M1715" s="205"/>
    </row>
    <row r="1716" ht="15.75" customHeight="1">
      <c r="A1716" s="205" t="s">
        <v>135</v>
      </c>
      <c r="B1716" s="205" t="s">
        <v>5383</v>
      </c>
      <c r="C1716" s="205" t="s">
        <v>5801</v>
      </c>
      <c r="D1716" s="205" t="s">
        <v>238</v>
      </c>
      <c r="E1716" s="280">
        <v>6.0</v>
      </c>
      <c r="F1716" s="280">
        <v>4.0</v>
      </c>
      <c r="G1716" s="280">
        <v>0.0</v>
      </c>
      <c r="H1716" s="280">
        <v>1.0</v>
      </c>
      <c r="I1716" s="280">
        <v>4.0</v>
      </c>
      <c r="J1716" s="280">
        <v>1.0</v>
      </c>
      <c r="K1716" s="280">
        <v>0.0</v>
      </c>
      <c r="L1716" s="280">
        <v>395.0</v>
      </c>
      <c r="M1716" s="205"/>
    </row>
    <row r="1717" ht="15.75" customHeight="1">
      <c r="A1717" s="205" t="s">
        <v>135</v>
      </c>
      <c r="B1717" s="205" t="s">
        <v>5384</v>
      </c>
      <c r="C1717" s="205" t="s">
        <v>6049</v>
      </c>
      <c r="D1717" s="205" t="s">
        <v>238</v>
      </c>
      <c r="E1717" s="280">
        <v>50.0</v>
      </c>
      <c r="F1717" s="280">
        <v>18.0</v>
      </c>
      <c r="G1717" s="280">
        <v>3.0</v>
      </c>
      <c r="H1717" s="280">
        <v>4.0</v>
      </c>
      <c r="I1717" s="280">
        <v>14.0</v>
      </c>
      <c r="J1717" s="280">
        <v>10.0</v>
      </c>
      <c r="K1717" s="280">
        <v>0.0</v>
      </c>
      <c r="L1717" s="280">
        <v>4015.0</v>
      </c>
      <c r="M1717" s="205"/>
    </row>
    <row r="1718" ht="15.75" customHeight="1">
      <c r="A1718" s="205" t="s">
        <v>135</v>
      </c>
      <c r="B1718" s="205" t="s">
        <v>5385</v>
      </c>
      <c r="C1718" s="205" t="s">
        <v>6136</v>
      </c>
      <c r="D1718" s="205" t="s">
        <v>6137</v>
      </c>
      <c r="E1718" s="280">
        <v>37.0</v>
      </c>
      <c r="F1718" s="280">
        <v>21.0</v>
      </c>
      <c r="G1718" s="280">
        <v>3.0</v>
      </c>
      <c r="H1718" s="280">
        <v>8.0</v>
      </c>
      <c r="I1718" s="280">
        <v>11.0</v>
      </c>
      <c r="J1718" s="280">
        <v>4.0</v>
      </c>
      <c r="K1718" s="280">
        <v>0.0</v>
      </c>
      <c r="L1718" s="280">
        <v>2628.0</v>
      </c>
      <c r="M1718" s="205"/>
    </row>
    <row r="1719" ht="15.75" customHeight="1">
      <c r="A1719" s="205" t="s">
        <v>135</v>
      </c>
      <c r="B1719" s="205" t="s">
        <v>5386</v>
      </c>
      <c r="C1719" s="205" t="s">
        <v>6136</v>
      </c>
      <c r="D1719" s="205" t="s">
        <v>6138</v>
      </c>
      <c r="E1719" s="280">
        <v>37.0</v>
      </c>
      <c r="F1719" s="280">
        <v>6.0</v>
      </c>
      <c r="G1719" s="280">
        <v>3.0</v>
      </c>
      <c r="H1719" s="280">
        <v>16.0</v>
      </c>
      <c r="I1719" s="280">
        <v>17.0</v>
      </c>
      <c r="J1719" s="280">
        <v>3.0</v>
      </c>
      <c r="K1719" s="280">
        <v>0.0</v>
      </c>
      <c r="L1719" s="280">
        <v>1730.0</v>
      </c>
      <c r="M1719" s="205"/>
    </row>
    <row r="1720" ht="15.75" customHeight="1">
      <c r="A1720" s="205" t="s">
        <v>135</v>
      </c>
      <c r="B1720" s="205" t="s">
        <v>5387</v>
      </c>
      <c r="C1720" s="205" t="s">
        <v>6139</v>
      </c>
      <c r="D1720" s="205" t="s">
        <v>6140</v>
      </c>
      <c r="E1720" s="280">
        <v>24.0</v>
      </c>
      <c r="F1720" s="280">
        <v>4.0</v>
      </c>
      <c r="G1720" s="280">
        <v>0.0</v>
      </c>
      <c r="H1720" s="280">
        <v>12.0</v>
      </c>
      <c r="I1720" s="280">
        <v>7.0</v>
      </c>
      <c r="J1720" s="280">
        <v>3.0</v>
      </c>
      <c r="K1720" s="280">
        <v>0.0</v>
      </c>
      <c r="L1720" s="280">
        <v>1249.0</v>
      </c>
      <c r="M1720" s="205"/>
    </row>
    <row r="1721" ht="15.75" customHeight="1">
      <c r="A1721" s="205" t="s">
        <v>135</v>
      </c>
      <c r="B1721" s="205" t="s">
        <v>5388</v>
      </c>
      <c r="C1721" s="205" t="s">
        <v>6141</v>
      </c>
      <c r="D1721" s="205" t="s">
        <v>6142</v>
      </c>
      <c r="E1721" s="280">
        <v>4.0</v>
      </c>
      <c r="F1721" s="280">
        <v>0.0</v>
      </c>
      <c r="G1721" s="280">
        <v>0.0</v>
      </c>
      <c r="H1721" s="280">
        <v>4.0</v>
      </c>
      <c r="I1721" s="280">
        <v>0.0</v>
      </c>
      <c r="J1721" s="280">
        <v>1.0</v>
      </c>
      <c r="K1721" s="280">
        <v>1.0</v>
      </c>
      <c r="L1721" s="280">
        <v>49.0</v>
      </c>
      <c r="M1721" s="205"/>
    </row>
    <row r="1722" ht="15.75" customHeight="1">
      <c r="A1722" s="205" t="s">
        <v>135</v>
      </c>
      <c r="B1722" s="205" t="s">
        <v>5391</v>
      </c>
      <c r="C1722" s="205" t="s">
        <v>6014</v>
      </c>
      <c r="D1722" s="205" t="s">
        <v>6143</v>
      </c>
      <c r="E1722" s="280">
        <v>0.0</v>
      </c>
      <c r="F1722" s="280">
        <v>0.0</v>
      </c>
      <c r="G1722" s="280">
        <v>0.0</v>
      </c>
      <c r="H1722" s="280">
        <v>0.0</v>
      </c>
      <c r="I1722" s="280">
        <v>0.0</v>
      </c>
      <c r="J1722" s="280">
        <v>0.0</v>
      </c>
      <c r="K1722" s="280">
        <v>0.0</v>
      </c>
      <c r="L1722" s="280">
        <v>0.0</v>
      </c>
      <c r="M1722" s="205"/>
    </row>
    <row r="1723" ht="15.75" customHeight="1">
      <c r="A1723" s="205" t="s">
        <v>137</v>
      </c>
      <c r="B1723" s="205" t="s">
        <v>5383</v>
      </c>
      <c r="C1723" s="205" t="s">
        <v>5801</v>
      </c>
      <c r="D1723" s="205" t="s">
        <v>95</v>
      </c>
      <c r="E1723" s="280">
        <v>6.0</v>
      </c>
      <c r="F1723" s="280">
        <v>4.0</v>
      </c>
      <c r="G1723" s="280">
        <v>3.0</v>
      </c>
      <c r="H1723" s="280">
        <v>0.0</v>
      </c>
      <c r="I1723" s="280">
        <v>4.0</v>
      </c>
      <c r="J1723" s="280">
        <v>0.0</v>
      </c>
      <c r="K1723" s="280">
        <v>0.0</v>
      </c>
      <c r="L1723" s="280">
        <v>484.0</v>
      </c>
      <c r="M1723" s="205"/>
    </row>
    <row r="1724" ht="15.75" customHeight="1">
      <c r="A1724" s="205" t="s">
        <v>137</v>
      </c>
      <c r="B1724" s="205" t="s">
        <v>5384</v>
      </c>
      <c r="C1724" s="205" t="s">
        <v>5801</v>
      </c>
      <c r="D1724" s="205" t="s">
        <v>95</v>
      </c>
      <c r="E1724" s="280">
        <v>35.0</v>
      </c>
      <c r="F1724" s="280">
        <v>13.0</v>
      </c>
      <c r="G1724" s="280">
        <v>13.0</v>
      </c>
      <c r="H1724" s="280">
        <v>1.0</v>
      </c>
      <c r="I1724" s="280">
        <v>21.0</v>
      </c>
      <c r="J1724" s="280">
        <v>3.0</v>
      </c>
      <c r="K1724" s="280">
        <v>0.0</v>
      </c>
      <c r="L1724" s="280">
        <v>2707.0</v>
      </c>
      <c r="M1724" s="205"/>
    </row>
    <row r="1725" ht="15.75" customHeight="1">
      <c r="A1725" s="205" t="s">
        <v>137</v>
      </c>
      <c r="B1725" s="205" t="s">
        <v>5385</v>
      </c>
      <c r="C1725" s="205" t="s">
        <v>5881</v>
      </c>
      <c r="D1725" s="205" t="s">
        <v>6144</v>
      </c>
      <c r="E1725" s="280">
        <v>30.0</v>
      </c>
      <c r="F1725" s="280">
        <v>13.0</v>
      </c>
      <c r="G1725" s="280">
        <v>6.0</v>
      </c>
      <c r="H1725" s="280">
        <v>2.0</v>
      </c>
      <c r="I1725" s="280">
        <v>7.0</v>
      </c>
      <c r="J1725" s="280">
        <v>3.0</v>
      </c>
      <c r="K1725" s="280">
        <v>0.0</v>
      </c>
      <c r="L1725" s="280">
        <v>2518.0</v>
      </c>
      <c r="M1725" s="205"/>
    </row>
    <row r="1726" ht="15.75" customHeight="1">
      <c r="A1726" s="205" t="s">
        <v>137</v>
      </c>
      <c r="B1726" s="205" t="s">
        <v>5386</v>
      </c>
      <c r="C1726" s="205" t="s">
        <v>5881</v>
      </c>
      <c r="D1726" s="205" t="s">
        <v>6144</v>
      </c>
      <c r="E1726" s="280">
        <v>21.0</v>
      </c>
      <c r="F1726" s="280">
        <v>3.0</v>
      </c>
      <c r="G1726" s="280">
        <v>1.0</v>
      </c>
      <c r="H1726" s="280">
        <v>12.0</v>
      </c>
      <c r="I1726" s="280">
        <v>6.0</v>
      </c>
      <c r="J1726" s="280">
        <v>2.0</v>
      </c>
      <c r="K1726" s="280">
        <v>0.0</v>
      </c>
      <c r="L1726" s="280">
        <v>974.0</v>
      </c>
      <c r="M1726" s="205"/>
    </row>
    <row r="1727" ht="15.75" customHeight="1">
      <c r="A1727" s="205" t="s">
        <v>137</v>
      </c>
      <c r="B1727" s="205" t="s">
        <v>5387</v>
      </c>
      <c r="C1727" s="205" t="s">
        <v>5881</v>
      </c>
      <c r="D1727" s="205" t="s">
        <v>6144</v>
      </c>
      <c r="E1727" s="280">
        <v>29.0</v>
      </c>
      <c r="F1727" s="280">
        <v>8.0</v>
      </c>
      <c r="G1727" s="280">
        <v>7.0</v>
      </c>
      <c r="H1727" s="280">
        <v>9.0</v>
      </c>
      <c r="I1727" s="280">
        <v>16.0</v>
      </c>
      <c r="J1727" s="280">
        <v>3.0</v>
      </c>
      <c r="K1727" s="280">
        <v>1.0</v>
      </c>
      <c r="L1727" s="280">
        <v>1738.0</v>
      </c>
      <c r="M1727" s="205"/>
    </row>
    <row r="1728" ht="15.75" customHeight="1">
      <c r="A1728" s="205" t="s">
        <v>137</v>
      </c>
      <c r="B1728" s="205" t="s">
        <v>5388</v>
      </c>
      <c r="C1728" s="205" t="s">
        <v>5881</v>
      </c>
      <c r="D1728" s="205" t="s">
        <v>6144</v>
      </c>
      <c r="E1728" s="280">
        <v>31.0</v>
      </c>
      <c r="F1728" s="280">
        <v>10.0</v>
      </c>
      <c r="G1728" s="280">
        <v>8.0</v>
      </c>
      <c r="H1728" s="280">
        <v>3.0</v>
      </c>
      <c r="I1728" s="280">
        <v>17.0</v>
      </c>
      <c r="J1728" s="280">
        <v>3.0</v>
      </c>
      <c r="K1728" s="280">
        <v>0.0</v>
      </c>
      <c r="L1728" s="280">
        <v>2228.0</v>
      </c>
      <c r="M1728" s="205"/>
    </row>
    <row r="1729" ht="15.75" customHeight="1">
      <c r="A1729" s="205" t="s">
        <v>137</v>
      </c>
      <c r="B1729" s="205" t="s">
        <v>5391</v>
      </c>
      <c r="C1729" s="205" t="s">
        <v>5809</v>
      </c>
      <c r="D1729" s="205" t="s">
        <v>6145</v>
      </c>
      <c r="E1729" s="280">
        <v>32.0</v>
      </c>
      <c r="F1729" s="280">
        <v>9.0</v>
      </c>
      <c r="G1729" s="280">
        <v>1.0</v>
      </c>
      <c r="H1729" s="280">
        <v>0.0</v>
      </c>
      <c r="I1729" s="280">
        <v>10.0</v>
      </c>
      <c r="J1729" s="280">
        <v>4.0</v>
      </c>
      <c r="K1729" s="280">
        <v>2.0</v>
      </c>
      <c r="L1729" s="280">
        <v>2582.0</v>
      </c>
      <c r="M1729" s="205"/>
    </row>
    <row r="1730" ht="15.75" customHeight="1">
      <c r="A1730" s="205" t="s">
        <v>137</v>
      </c>
      <c r="B1730" s="205" t="s">
        <v>5392</v>
      </c>
      <c r="C1730" s="205" t="s">
        <v>5809</v>
      </c>
      <c r="D1730" s="205" t="s">
        <v>6145</v>
      </c>
      <c r="E1730" s="280">
        <v>32.0</v>
      </c>
      <c r="F1730" s="280">
        <v>3.0</v>
      </c>
      <c r="G1730" s="280">
        <v>3.0</v>
      </c>
      <c r="H1730" s="280">
        <v>12.0</v>
      </c>
      <c r="I1730" s="280">
        <v>7.0</v>
      </c>
      <c r="J1730" s="280">
        <v>2.0</v>
      </c>
      <c r="K1730" s="280">
        <v>0.0</v>
      </c>
      <c r="L1730" s="280">
        <v>1926.0</v>
      </c>
      <c r="M1730" s="205"/>
    </row>
    <row r="1731" ht="15.75" customHeight="1">
      <c r="A1731" s="205" t="s">
        <v>137</v>
      </c>
      <c r="B1731" s="205" t="s">
        <v>5389</v>
      </c>
      <c r="C1731" s="205" t="s">
        <v>5837</v>
      </c>
      <c r="D1731" s="205" t="s">
        <v>6146</v>
      </c>
      <c r="E1731" s="280">
        <v>21.0</v>
      </c>
      <c r="F1731" s="280">
        <v>1.0</v>
      </c>
      <c r="G1731" s="280">
        <v>1.0</v>
      </c>
      <c r="H1731" s="280">
        <v>12.0</v>
      </c>
      <c r="I1731" s="280">
        <v>7.0</v>
      </c>
      <c r="J1731" s="280">
        <v>2.0</v>
      </c>
      <c r="K1731" s="280">
        <v>0.0</v>
      </c>
      <c r="L1731" s="280">
        <v>961.0</v>
      </c>
      <c r="M1731" s="205"/>
    </row>
    <row r="1732" ht="15.75" customHeight="1">
      <c r="A1732" s="205" t="s">
        <v>137</v>
      </c>
      <c r="B1732" s="205" t="s">
        <v>5390</v>
      </c>
      <c r="C1732" s="205" t="s">
        <v>5837</v>
      </c>
      <c r="D1732" s="205" t="s">
        <v>6146</v>
      </c>
      <c r="E1732" s="280">
        <v>15.0</v>
      </c>
      <c r="F1732" s="280">
        <v>0.0</v>
      </c>
      <c r="G1732" s="280">
        <v>1.0</v>
      </c>
      <c r="H1732" s="280">
        <v>10.0</v>
      </c>
      <c r="I1732" s="280">
        <v>5.0</v>
      </c>
      <c r="J1732" s="280">
        <v>2.0</v>
      </c>
      <c r="K1732" s="280">
        <v>0.0</v>
      </c>
      <c r="L1732" s="280">
        <v>532.0</v>
      </c>
      <c r="M1732" s="205"/>
    </row>
    <row r="1733" ht="15.75" customHeight="1">
      <c r="A1733" s="205" t="s">
        <v>171</v>
      </c>
      <c r="B1733" s="205" t="s">
        <v>5383</v>
      </c>
      <c r="C1733" s="205" t="s">
        <v>5801</v>
      </c>
      <c r="D1733" s="205" t="s">
        <v>110</v>
      </c>
      <c r="E1733" s="280">
        <v>6.0</v>
      </c>
      <c r="F1733" s="280">
        <v>4.0</v>
      </c>
      <c r="G1733" s="280">
        <v>2.0</v>
      </c>
      <c r="H1733" s="280">
        <v>0.0</v>
      </c>
      <c r="I1733" s="280">
        <v>5.0</v>
      </c>
      <c r="J1733" s="280">
        <v>0.0</v>
      </c>
      <c r="K1733" s="280">
        <v>0.0</v>
      </c>
      <c r="L1733" s="280">
        <v>469.0</v>
      </c>
      <c r="M1733" s="205"/>
    </row>
    <row r="1734" ht="15.75" customHeight="1">
      <c r="A1734" s="205" t="s">
        <v>171</v>
      </c>
      <c r="B1734" s="205" t="s">
        <v>5384</v>
      </c>
      <c r="C1734" s="205" t="s">
        <v>5801</v>
      </c>
      <c r="D1734" s="205" t="s">
        <v>110</v>
      </c>
      <c r="E1734" s="280">
        <v>36.0</v>
      </c>
      <c r="F1734" s="280">
        <v>12.0</v>
      </c>
      <c r="G1734" s="280">
        <v>9.0</v>
      </c>
      <c r="H1734" s="280">
        <v>4.0</v>
      </c>
      <c r="I1734" s="280">
        <v>21.0</v>
      </c>
      <c r="J1734" s="280">
        <v>2.0</v>
      </c>
      <c r="K1734" s="280">
        <v>0.0</v>
      </c>
      <c r="L1734" s="280">
        <v>2621.0</v>
      </c>
      <c r="M1734" s="205"/>
    </row>
    <row r="1735" ht="15.75" customHeight="1">
      <c r="A1735" s="205" t="s">
        <v>171</v>
      </c>
      <c r="B1735" s="205" t="s">
        <v>5385</v>
      </c>
      <c r="C1735" s="205" t="s">
        <v>5803</v>
      </c>
      <c r="D1735" s="205" t="s">
        <v>5804</v>
      </c>
      <c r="E1735" s="280">
        <v>24.0</v>
      </c>
      <c r="F1735" s="280">
        <v>1.0</v>
      </c>
      <c r="G1735" s="280">
        <v>1.0</v>
      </c>
      <c r="H1735" s="280">
        <v>16.0</v>
      </c>
      <c r="I1735" s="280">
        <v>8.0</v>
      </c>
      <c r="J1735" s="280">
        <v>1.0</v>
      </c>
      <c r="K1735" s="280">
        <v>0.0</v>
      </c>
      <c r="L1735" s="280">
        <v>813.0</v>
      </c>
      <c r="M1735" s="205"/>
    </row>
    <row r="1736" ht="15.75" customHeight="1">
      <c r="A1736" s="205" t="s">
        <v>171</v>
      </c>
      <c r="B1736" s="205" t="s">
        <v>5386</v>
      </c>
      <c r="C1736" s="205" t="s">
        <v>5803</v>
      </c>
      <c r="D1736" s="205" t="s">
        <v>5804</v>
      </c>
      <c r="E1736" s="280">
        <v>22.0</v>
      </c>
      <c r="F1736" s="280">
        <v>6.0</v>
      </c>
      <c r="G1736" s="280">
        <v>2.0</v>
      </c>
      <c r="H1736" s="280">
        <v>9.0</v>
      </c>
      <c r="I1736" s="280">
        <v>4.0</v>
      </c>
      <c r="J1736" s="280">
        <v>2.0</v>
      </c>
      <c r="K1736" s="280">
        <v>0.0</v>
      </c>
      <c r="L1736" s="280">
        <v>1286.0</v>
      </c>
      <c r="M1736" s="205"/>
    </row>
    <row r="1737" ht="15.75" customHeight="1">
      <c r="A1737" s="205" t="s">
        <v>171</v>
      </c>
      <c r="B1737" s="205" t="s">
        <v>5387</v>
      </c>
      <c r="C1737" s="205" t="s">
        <v>5803</v>
      </c>
      <c r="D1737" s="205" t="s">
        <v>5804</v>
      </c>
      <c r="E1737" s="280">
        <v>27.0</v>
      </c>
      <c r="F1737" s="280">
        <v>4.0</v>
      </c>
      <c r="G1737" s="280">
        <v>2.0</v>
      </c>
      <c r="H1737" s="280">
        <v>9.0</v>
      </c>
      <c r="I1737" s="280">
        <v>6.0</v>
      </c>
      <c r="J1737" s="280">
        <v>2.0</v>
      </c>
      <c r="K1737" s="280">
        <v>0.0</v>
      </c>
      <c r="L1737" s="280">
        <v>1737.0</v>
      </c>
      <c r="M1737" s="205"/>
    </row>
    <row r="1738" ht="15.75" customHeight="1">
      <c r="A1738" s="205" t="s">
        <v>171</v>
      </c>
      <c r="B1738" s="205" t="s">
        <v>5388</v>
      </c>
      <c r="C1738" s="205" t="s">
        <v>5803</v>
      </c>
      <c r="D1738" s="205" t="s">
        <v>5804</v>
      </c>
      <c r="E1738" s="280">
        <v>25.0</v>
      </c>
      <c r="F1738" s="280">
        <v>9.0</v>
      </c>
      <c r="G1738" s="280">
        <v>4.0</v>
      </c>
      <c r="H1738" s="280">
        <v>6.0</v>
      </c>
      <c r="I1738" s="280">
        <v>11.0</v>
      </c>
      <c r="J1738" s="280">
        <v>0.0</v>
      </c>
      <c r="K1738" s="280">
        <v>0.0</v>
      </c>
      <c r="L1738" s="280">
        <v>1727.0</v>
      </c>
      <c r="M1738" s="205"/>
    </row>
    <row r="1739" ht="15.75" customHeight="1">
      <c r="A1739" s="205" t="s">
        <v>171</v>
      </c>
      <c r="B1739" s="205" t="s">
        <v>5391</v>
      </c>
      <c r="C1739" s="205" t="s">
        <v>5881</v>
      </c>
      <c r="D1739" s="205" t="s">
        <v>6061</v>
      </c>
      <c r="E1739" s="280">
        <v>20.0</v>
      </c>
      <c r="F1739" s="280">
        <v>4.0</v>
      </c>
      <c r="G1739" s="280">
        <v>4.0</v>
      </c>
      <c r="H1739" s="280">
        <v>11.0</v>
      </c>
      <c r="I1739" s="280">
        <v>3.0</v>
      </c>
      <c r="J1739" s="280">
        <v>2.0</v>
      </c>
      <c r="K1739" s="280">
        <v>0.0</v>
      </c>
      <c r="L1739" s="280">
        <v>926.0</v>
      </c>
      <c r="M1739" s="205"/>
    </row>
    <row r="1740" ht="15.75" customHeight="1">
      <c r="A1740" s="205" t="s">
        <v>171</v>
      </c>
      <c r="B1740" s="205" t="s">
        <v>5392</v>
      </c>
      <c r="C1740" s="205" t="s">
        <v>5881</v>
      </c>
      <c r="D1740" s="205" t="s">
        <v>6061</v>
      </c>
      <c r="E1740" s="280">
        <v>32.0</v>
      </c>
      <c r="F1740" s="280">
        <v>4.0</v>
      </c>
      <c r="G1740" s="280">
        <v>6.0</v>
      </c>
      <c r="H1740" s="280">
        <v>5.0</v>
      </c>
      <c r="I1740" s="280">
        <v>13.0</v>
      </c>
      <c r="J1740" s="280">
        <v>1.0</v>
      </c>
      <c r="K1740" s="280">
        <v>0.0</v>
      </c>
      <c r="L1740" s="280">
        <v>2313.0</v>
      </c>
      <c r="M1740" s="205"/>
    </row>
    <row r="1741" ht="15.75" customHeight="1">
      <c r="A1741" s="205" t="s">
        <v>171</v>
      </c>
      <c r="B1741" s="205" t="s">
        <v>5389</v>
      </c>
      <c r="C1741" s="205" t="s">
        <v>5881</v>
      </c>
      <c r="D1741" s="205" t="s">
        <v>6061</v>
      </c>
      <c r="E1741" s="280">
        <v>29.0</v>
      </c>
      <c r="F1741" s="280">
        <v>3.0</v>
      </c>
      <c r="G1741" s="280">
        <v>8.0</v>
      </c>
      <c r="H1741" s="280">
        <v>14.0</v>
      </c>
      <c r="I1741" s="280">
        <v>5.0</v>
      </c>
      <c r="J1741" s="280">
        <v>1.0</v>
      </c>
      <c r="K1741" s="280">
        <v>0.0</v>
      </c>
      <c r="L1741" s="280">
        <v>1516.0</v>
      </c>
      <c r="M1741" s="205"/>
    </row>
    <row r="1742" ht="15.75" customHeight="1">
      <c r="A1742" s="205" t="s">
        <v>171</v>
      </c>
      <c r="B1742" s="205" t="s">
        <v>5390</v>
      </c>
      <c r="C1742" s="205" t="s">
        <v>5881</v>
      </c>
      <c r="D1742" s="205" t="s">
        <v>6061</v>
      </c>
      <c r="E1742" s="280">
        <v>9.0</v>
      </c>
      <c r="F1742" s="280">
        <v>2.0</v>
      </c>
      <c r="G1742" s="280">
        <v>0.0</v>
      </c>
      <c r="H1742" s="280">
        <v>5.0</v>
      </c>
      <c r="I1742" s="280">
        <v>3.0</v>
      </c>
      <c r="J1742" s="280">
        <v>1.0</v>
      </c>
      <c r="K1742" s="280">
        <v>0.0</v>
      </c>
      <c r="L1742" s="280">
        <v>386.0</v>
      </c>
      <c r="M1742" s="205"/>
    </row>
    <row r="1743" ht="15.75" customHeight="1">
      <c r="A1743" s="205" t="s">
        <v>550</v>
      </c>
      <c r="B1743" s="205" t="s">
        <v>5383</v>
      </c>
      <c r="C1743" s="205" t="s">
        <v>5801</v>
      </c>
      <c r="D1743" s="205" t="s">
        <v>249</v>
      </c>
      <c r="E1743" s="280">
        <v>4.0</v>
      </c>
      <c r="F1743" s="280">
        <v>0.0</v>
      </c>
      <c r="G1743" s="280">
        <v>0.0</v>
      </c>
      <c r="H1743" s="280">
        <v>4.0</v>
      </c>
      <c r="I1743" s="280">
        <v>0.0</v>
      </c>
      <c r="J1743" s="280">
        <v>1.0</v>
      </c>
      <c r="K1743" s="280">
        <v>0.0</v>
      </c>
      <c r="L1743" s="280">
        <v>87.0</v>
      </c>
      <c r="M1743" s="205"/>
    </row>
    <row r="1744" ht="15.75" customHeight="1">
      <c r="A1744" s="205" t="s">
        <v>550</v>
      </c>
      <c r="B1744" s="205" t="s">
        <v>5384</v>
      </c>
      <c r="C1744" s="205" t="s">
        <v>5801</v>
      </c>
      <c r="D1744" s="205" t="s">
        <v>249</v>
      </c>
      <c r="E1744" s="280">
        <v>23.0</v>
      </c>
      <c r="F1744" s="280">
        <v>3.0</v>
      </c>
      <c r="G1744" s="280">
        <v>1.0</v>
      </c>
      <c r="H1744" s="280">
        <v>9.0</v>
      </c>
      <c r="I1744" s="280">
        <v>8.0</v>
      </c>
      <c r="J1744" s="280">
        <v>3.0</v>
      </c>
      <c r="K1744" s="280">
        <v>0.0</v>
      </c>
      <c r="L1744" s="280">
        <v>1205.0</v>
      </c>
      <c r="M1744" s="205"/>
    </row>
    <row r="1745" ht="15.75" customHeight="1">
      <c r="A1745" s="205" t="s">
        <v>550</v>
      </c>
      <c r="B1745" s="205" t="s">
        <v>5385</v>
      </c>
      <c r="C1745" s="205" t="s">
        <v>5816</v>
      </c>
      <c r="D1745" s="205" t="s">
        <v>6147</v>
      </c>
      <c r="E1745" s="280">
        <v>36.0</v>
      </c>
      <c r="F1745" s="280">
        <v>21.0</v>
      </c>
      <c r="G1745" s="280">
        <v>5.0</v>
      </c>
      <c r="H1745" s="280">
        <v>3.0</v>
      </c>
      <c r="I1745" s="280">
        <v>9.0</v>
      </c>
      <c r="J1745" s="280">
        <v>4.0</v>
      </c>
      <c r="K1745" s="280">
        <v>0.0</v>
      </c>
      <c r="L1745" s="280">
        <v>2889.0</v>
      </c>
      <c r="M1745" s="205"/>
    </row>
    <row r="1746" ht="15.75" customHeight="1">
      <c r="A1746" s="205" t="s">
        <v>550</v>
      </c>
      <c r="B1746" s="205" t="s">
        <v>5386</v>
      </c>
      <c r="C1746" s="205" t="s">
        <v>5816</v>
      </c>
      <c r="D1746" s="205" t="s">
        <v>5880</v>
      </c>
      <c r="E1746" s="280">
        <v>21.0</v>
      </c>
      <c r="F1746" s="280">
        <v>11.0</v>
      </c>
      <c r="G1746" s="280">
        <v>4.0</v>
      </c>
      <c r="H1746" s="280">
        <v>9.0</v>
      </c>
      <c r="I1746" s="280">
        <v>3.0</v>
      </c>
      <c r="J1746" s="280">
        <v>2.0</v>
      </c>
      <c r="K1746" s="280">
        <v>0.0</v>
      </c>
      <c r="L1746" s="280">
        <v>1329.0</v>
      </c>
      <c r="M1746" s="205"/>
    </row>
    <row r="1747" ht="15.75" customHeight="1">
      <c r="A1747" s="205" t="s">
        <v>550</v>
      </c>
      <c r="B1747" s="205" t="s">
        <v>5387</v>
      </c>
      <c r="C1747" s="205" t="s">
        <v>5801</v>
      </c>
      <c r="D1747" s="205" t="s">
        <v>5879</v>
      </c>
      <c r="E1747" s="280">
        <v>37.0</v>
      </c>
      <c r="F1747" s="280">
        <v>8.0</v>
      </c>
      <c r="G1747" s="280">
        <v>5.0</v>
      </c>
      <c r="H1747" s="280">
        <v>8.0</v>
      </c>
      <c r="I1747" s="280">
        <v>19.0</v>
      </c>
      <c r="J1747" s="280">
        <v>2.0</v>
      </c>
      <c r="K1747" s="280">
        <v>0.0</v>
      </c>
      <c r="L1747" s="280">
        <v>2572.0</v>
      </c>
      <c r="M1747" s="205"/>
    </row>
    <row r="1748" ht="15.75" customHeight="1">
      <c r="A1748" s="205" t="s">
        <v>550</v>
      </c>
      <c r="B1748" s="205" t="s">
        <v>5388</v>
      </c>
      <c r="C1748" s="205" t="s">
        <v>5801</v>
      </c>
      <c r="D1748" s="205" t="s">
        <v>151</v>
      </c>
      <c r="E1748" s="280">
        <v>25.0</v>
      </c>
      <c r="F1748" s="280">
        <v>11.0</v>
      </c>
      <c r="G1748" s="280">
        <v>0.0</v>
      </c>
      <c r="H1748" s="280">
        <v>5.0</v>
      </c>
      <c r="I1748" s="280">
        <v>6.0</v>
      </c>
      <c r="J1748" s="280">
        <v>8.0</v>
      </c>
      <c r="K1748" s="280">
        <v>1.0</v>
      </c>
      <c r="L1748" s="280">
        <v>1785.0</v>
      </c>
      <c r="M1748" s="205"/>
    </row>
    <row r="1749" ht="15.75" customHeight="1">
      <c r="A1749" s="205" t="s">
        <v>550</v>
      </c>
      <c r="B1749" s="205" t="s">
        <v>5391</v>
      </c>
      <c r="C1749" s="205" t="s">
        <v>5801</v>
      </c>
      <c r="D1749" s="205" t="s">
        <v>238</v>
      </c>
      <c r="E1749" s="280">
        <v>8.0</v>
      </c>
      <c r="F1749" s="280">
        <v>1.0</v>
      </c>
      <c r="G1749" s="280">
        <v>0.0</v>
      </c>
      <c r="H1749" s="280">
        <v>4.0</v>
      </c>
      <c r="I1749" s="280">
        <v>2.0</v>
      </c>
      <c r="J1749" s="280">
        <v>1.0</v>
      </c>
      <c r="K1749" s="280">
        <v>0.0</v>
      </c>
      <c r="L1749" s="280">
        <v>403.0</v>
      </c>
      <c r="M1749" s="205"/>
    </row>
    <row r="1750" ht="15.75" customHeight="1">
      <c r="A1750" s="205" t="s">
        <v>550</v>
      </c>
      <c r="B1750" s="205" t="s">
        <v>5392</v>
      </c>
      <c r="C1750" s="205" t="s">
        <v>5801</v>
      </c>
      <c r="D1750" s="205" t="s">
        <v>238</v>
      </c>
      <c r="E1750" s="280">
        <v>28.0</v>
      </c>
      <c r="F1750" s="280">
        <v>6.0</v>
      </c>
      <c r="G1750" s="280">
        <v>0.0</v>
      </c>
      <c r="H1750" s="280">
        <v>15.0</v>
      </c>
      <c r="I1750" s="280">
        <v>6.0</v>
      </c>
      <c r="J1750" s="280">
        <v>3.0</v>
      </c>
      <c r="K1750" s="280">
        <v>0.0</v>
      </c>
      <c r="L1750" s="280">
        <v>1487.0</v>
      </c>
      <c r="M1750" s="205"/>
    </row>
    <row r="1751" ht="15.75" customHeight="1">
      <c r="A1751" s="205" t="s">
        <v>550</v>
      </c>
      <c r="B1751" s="205" t="s">
        <v>5389</v>
      </c>
      <c r="C1751" s="205" t="s">
        <v>5801</v>
      </c>
      <c r="D1751" s="205" t="s">
        <v>110</v>
      </c>
      <c r="E1751" s="280">
        <v>27.0</v>
      </c>
      <c r="F1751" s="280">
        <v>8.0</v>
      </c>
      <c r="G1751" s="280">
        <v>3.0</v>
      </c>
      <c r="H1751" s="280">
        <v>15.0</v>
      </c>
      <c r="I1751" s="280">
        <v>7.0</v>
      </c>
      <c r="J1751" s="280">
        <v>2.0</v>
      </c>
      <c r="K1751" s="280">
        <v>0.0</v>
      </c>
      <c r="L1751" s="280">
        <v>1256.0</v>
      </c>
      <c r="M1751" s="205"/>
    </row>
    <row r="1752" ht="15.75" customHeight="1">
      <c r="A1752" s="205" t="s">
        <v>550</v>
      </c>
      <c r="B1752" s="205" t="s">
        <v>5390</v>
      </c>
      <c r="C1752" s="205" t="s">
        <v>5816</v>
      </c>
      <c r="D1752" s="205" t="s">
        <v>5887</v>
      </c>
      <c r="E1752" s="280">
        <v>40.0</v>
      </c>
      <c r="F1752" s="280">
        <v>27.0</v>
      </c>
      <c r="G1752" s="280">
        <v>11.0</v>
      </c>
      <c r="H1752" s="280">
        <v>0.0</v>
      </c>
      <c r="I1752" s="280">
        <v>5.0</v>
      </c>
      <c r="J1752" s="280">
        <v>8.0</v>
      </c>
      <c r="K1752" s="280">
        <v>0.0</v>
      </c>
      <c r="L1752" s="280">
        <v>3548.0</v>
      </c>
      <c r="M1752" s="205"/>
    </row>
    <row r="1753" ht="15.75" customHeight="1">
      <c r="A1753" s="205" t="s">
        <v>189</v>
      </c>
      <c r="B1753" s="205" t="s">
        <v>5383</v>
      </c>
      <c r="C1753" s="205" t="s">
        <v>5801</v>
      </c>
      <c r="D1753" s="205" t="s">
        <v>238</v>
      </c>
      <c r="E1753" s="280">
        <v>2.0</v>
      </c>
      <c r="F1753" s="280">
        <v>2.0</v>
      </c>
      <c r="G1753" s="280">
        <v>0.0</v>
      </c>
      <c r="H1753" s="280">
        <v>1.0</v>
      </c>
      <c r="I1753" s="280">
        <v>1.0</v>
      </c>
      <c r="J1753" s="280">
        <v>0.0</v>
      </c>
      <c r="K1753" s="280">
        <v>0.0</v>
      </c>
      <c r="L1753" s="280">
        <v>116.0</v>
      </c>
      <c r="M1753" s="205"/>
    </row>
    <row r="1754" ht="15.75" customHeight="1">
      <c r="A1754" s="205" t="s">
        <v>189</v>
      </c>
      <c r="B1754" s="205" t="s">
        <v>5384</v>
      </c>
      <c r="C1754" s="205" t="s">
        <v>5801</v>
      </c>
      <c r="D1754" s="205" t="s">
        <v>238</v>
      </c>
      <c r="E1754" s="280">
        <v>35.0</v>
      </c>
      <c r="F1754" s="280">
        <v>14.0</v>
      </c>
      <c r="G1754" s="280">
        <v>4.0</v>
      </c>
      <c r="H1754" s="280">
        <v>1.0</v>
      </c>
      <c r="I1754" s="280">
        <v>8.0</v>
      </c>
      <c r="J1754" s="280">
        <v>4.0</v>
      </c>
      <c r="K1754" s="280">
        <v>0.0</v>
      </c>
      <c r="L1754" s="280">
        <v>3023.0</v>
      </c>
      <c r="M1754" s="205"/>
    </row>
    <row r="1755" ht="15.75" customHeight="1">
      <c r="A1755" s="205" t="s">
        <v>189</v>
      </c>
      <c r="B1755" s="205" t="s">
        <v>5385</v>
      </c>
      <c r="C1755" s="205" t="s">
        <v>5816</v>
      </c>
      <c r="D1755" s="205" t="s">
        <v>6094</v>
      </c>
      <c r="E1755" s="280">
        <v>36.0</v>
      </c>
      <c r="F1755" s="280">
        <v>11.0</v>
      </c>
      <c r="G1755" s="280">
        <v>5.0</v>
      </c>
      <c r="H1755" s="280">
        <v>4.0</v>
      </c>
      <c r="I1755" s="280">
        <v>23.0</v>
      </c>
      <c r="J1755" s="280">
        <v>4.0</v>
      </c>
      <c r="K1755" s="280">
        <v>0.0</v>
      </c>
      <c r="L1755" s="280">
        <v>2716.0</v>
      </c>
      <c r="M1755" s="205"/>
    </row>
    <row r="1756" ht="15.75" customHeight="1">
      <c r="A1756" s="205" t="s">
        <v>189</v>
      </c>
      <c r="B1756" s="205" t="s">
        <v>5386</v>
      </c>
      <c r="C1756" s="205" t="s">
        <v>5968</v>
      </c>
      <c r="D1756" s="205" t="s">
        <v>238</v>
      </c>
      <c r="E1756" s="280">
        <v>31.0</v>
      </c>
      <c r="F1756" s="280">
        <v>5.0</v>
      </c>
      <c r="G1756" s="280">
        <v>1.0</v>
      </c>
      <c r="H1756" s="280">
        <v>13.0</v>
      </c>
      <c r="I1756" s="280">
        <v>12.0</v>
      </c>
      <c r="J1756" s="280">
        <v>6.0</v>
      </c>
      <c r="K1756" s="280">
        <v>0.0</v>
      </c>
      <c r="L1756" s="280">
        <v>1695.0</v>
      </c>
      <c r="M1756" s="205"/>
    </row>
    <row r="1757" ht="15.75" customHeight="1">
      <c r="A1757" s="205" t="s">
        <v>189</v>
      </c>
      <c r="B1757" s="205" t="s">
        <v>5387</v>
      </c>
      <c r="C1757" s="205" t="s">
        <v>5933</v>
      </c>
      <c r="D1757" s="205" t="s">
        <v>5998</v>
      </c>
      <c r="E1757" s="280">
        <v>26.0</v>
      </c>
      <c r="F1757" s="280">
        <v>7.0</v>
      </c>
      <c r="G1757" s="280">
        <v>4.0</v>
      </c>
      <c r="H1757" s="280">
        <v>1.0</v>
      </c>
      <c r="I1757" s="280">
        <v>16.0</v>
      </c>
      <c r="J1757" s="280">
        <v>1.0</v>
      </c>
      <c r="K1757" s="280">
        <v>0.0</v>
      </c>
      <c r="L1757" s="280">
        <v>1976.0</v>
      </c>
      <c r="M1757" s="205"/>
    </row>
    <row r="1758" ht="15.75" customHeight="1">
      <c r="A1758" s="205" t="s">
        <v>189</v>
      </c>
      <c r="B1758" s="205" t="s">
        <v>5388</v>
      </c>
      <c r="C1758" s="205" t="s">
        <v>6070</v>
      </c>
      <c r="D1758" s="205" t="s">
        <v>6000</v>
      </c>
      <c r="E1758" s="280">
        <v>8.0</v>
      </c>
      <c r="F1758" s="280">
        <v>1.0</v>
      </c>
      <c r="G1758" s="280">
        <v>1.0</v>
      </c>
      <c r="H1758" s="280">
        <v>3.0</v>
      </c>
      <c r="I1758" s="280">
        <v>3.0</v>
      </c>
      <c r="J1758" s="280">
        <v>0.0</v>
      </c>
      <c r="K1758" s="280">
        <v>0.0</v>
      </c>
      <c r="L1758" s="280">
        <v>389.0</v>
      </c>
      <c r="M1758" s="205"/>
    </row>
    <row r="1759" ht="15.75" customHeight="1">
      <c r="A1759" s="205" t="s">
        <v>189</v>
      </c>
      <c r="B1759" s="205" t="s">
        <v>5391</v>
      </c>
      <c r="C1759" s="205" t="s">
        <v>5933</v>
      </c>
      <c r="D1759" s="205" t="s">
        <v>5998</v>
      </c>
      <c r="E1759" s="280">
        <v>25.0</v>
      </c>
      <c r="F1759" s="280">
        <v>6.0</v>
      </c>
      <c r="G1759" s="280">
        <v>3.0</v>
      </c>
      <c r="H1759" s="280">
        <v>11.0</v>
      </c>
      <c r="I1759" s="280">
        <v>9.0</v>
      </c>
      <c r="J1759" s="280">
        <v>5.0</v>
      </c>
      <c r="K1759" s="280">
        <v>0.0</v>
      </c>
      <c r="L1759" s="280">
        <v>1311.0</v>
      </c>
      <c r="M1759" s="205"/>
    </row>
    <row r="1760" ht="15.75" customHeight="1">
      <c r="A1760" s="205" t="s">
        <v>189</v>
      </c>
      <c r="B1760" s="205" t="s">
        <v>5392</v>
      </c>
      <c r="C1760" s="205" t="s">
        <v>5999</v>
      </c>
      <c r="D1760" s="205" t="s">
        <v>6071</v>
      </c>
      <c r="E1760" s="280">
        <v>24.0</v>
      </c>
      <c r="F1760" s="280">
        <v>9.0</v>
      </c>
      <c r="G1760" s="280">
        <v>11.0</v>
      </c>
      <c r="H1760" s="280">
        <v>8.0</v>
      </c>
      <c r="I1760" s="280">
        <v>10.0</v>
      </c>
      <c r="J1760" s="280">
        <v>2.0</v>
      </c>
      <c r="K1760" s="280">
        <v>1.0</v>
      </c>
      <c r="L1760" s="280">
        <v>1406.0</v>
      </c>
      <c r="M1760" s="205"/>
    </row>
    <row r="1761" ht="15.75" customHeight="1">
      <c r="A1761" s="205" t="s">
        <v>189</v>
      </c>
      <c r="B1761" s="205" t="s">
        <v>5389</v>
      </c>
      <c r="C1761" s="205" t="s">
        <v>5999</v>
      </c>
      <c r="D1761" s="205" t="s">
        <v>6071</v>
      </c>
      <c r="E1761" s="280">
        <v>34.0</v>
      </c>
      <c r="F1761" s="280">
        <v>18.0</v>
      </c>
      <c r="G1761" s="280">
        <v>3.0</v>
      </c>
      <c r="H1761" s="280">
        <v>4.0</v>
      </c>
      <c r="I1761" s="280">
        <v>16.0</v>
      </c>
      <c r="J1761" s="280">
        <v>3.0</v>
      </c>
      <c r="K1761" s="280">
        <v>0.0</v>
      </c>
      <c r="L1761" s="280">
        <v>2637.0</v>
      </c>
      <c r="M1761" s="205"/>
    </row>
    <row r="1762" ht="15.75" customHeight="1">
      <c r="A1762" s="205" t="s">
        <v>189</v>
      </c>
      <c r="B1762" s="205" t="s">
        <v>5390</v>
      </c>
      <c r="C1762" s="205" t="s">
        <v>5937</v>
      </c>
      <c r="D1762" s="205" t="s">
        <v>6148</v>
      </c>
      <c r="E1762" s="280">
        <v>14.0</v>
      </c>
      <c r="F1762" s="280">
        <v>1.0</v>
      </c>
      <c r="G1762" s="280">
        <v>2.0</v>
      </c>
      <c r="H1762" s="280">
        <v>4.0</v>
      </c>
      <c r="I1762" s="280">
        <v>9.0</v>
      </c>
      <c r="J1762" s="280">
        <v>0.0</v>
      </c>
      <c r="K1762" s="280">
        <v>0.0</v>
      </c>
      <c r="L1762" s="280">
        <v>797.0</v>
      </c>
      <c r="M1762" s="205"/>
    </row>
    <row r="1763" ht="15.75" customHeight="1">
      <c r="A1763" s="205" t="s">
        <v>274</v>
      </c>
      <c r="B1763" s="205" t="s">
        <v>5383</v>
      </c>
      <c r="C1763" s="205" t="s">
        <v>5801</v>
      </c>
      <c r="D1763" s="205" t="s">
        <v>110</v>
      </c>
      <c r="E1763" s="280">
        <v>6.0</v>
      </c>
      <c r="F1763" s="280">
        <v>0.0</v>
      </c>
      <c r="G1763" s="280">
        <v>2.0</v>
      </c>
      <c r="H1763" s="280">
        <v>1.0</v>
      </c>
      <c r="I1763" s="280">
        <v>2.0</v>
      </c>
      <c r="J1763" s="280">
        <v>0.0</v>
      </c>
      <c r="K1763" s="280">
        <v>0.0</v>
      </c>
      <c r="L1763" s="280">
        <v>434.0</v>
      </c>
      <c r="M1763" s="205"/>
    </row>
    <row r="1764" ht="15.75" customHeight="1">
      <c r="A1764" s="205" t="s">
        <v>274</v>
      </c>
      <c r="B1764" s="205" t="s">
        <v>5384</v>
      </c>
      <c r="C1764" s="205" t="s">
        <v>5801</v>
      </c>
      <c r="D1764" s="205" t="s">
        <v>110</v>
      </c>
      <c r="E1764" s="280">
        <v>36.0</v>
      </c>
      <c r="F1764" s="280">
        <v>3.0</v>
      </c>
      <c r="G1764" s="280">
        <v>4.0</v>
      </c>
      <c r="H1764" s="280">
        <v>3.0</v>
      </c>
      <c r="I1764" s="280">
        <v>12.0</v>
      </c>
      <c r="J1764" s="280">
        <v>8.0</v>
      </c>
      <c r="K1764" s="280">
        <v>0.0</v>
      </c>
      <c r="L1764" s="280">
        <v>2829.0</v>
      </c>
      <c r="M1764" s="205"/>
    </row>
    <row r="1765" ht="15.75" customHeight="1">
      <c r="A1765" s="205" t="s">
        <v>274</v>
      </c>
      <c r="B1765" s="205" t="s">
        <v>5385</v>
      </c>
      <c r="C1765" s="205" t="s">
        <v>5933</v>
      </c>
      <c r="D1765" s="205" t="s">
        <v>5998</v>
      </c>
      <c r="E1765" s="280">
        <v>34.0</v>
      </c>
      <c r="F1765" s="280">
        <v>3.0</v>
      </c>
      <c r="G1765" s="280">
        <v>8.0</v>
      </c>
      <c r="H1765" s="280">
        <v>0.0</v>
      </c>
      <c r="I1765" s="280">
        <v>2.0</v>
      </c>
      <c r="J1765" s="280">
        <v>4.0</v>
      </c>
      <c r="K1765" s="280">
        <v>0.0</v>
      </c>
      <c r="L1765" s="280">
        <v>3048.0</v>
      </c>
      <c r="M1765" s="205"/>
    </row>
    <row r="1766" ht="15.75" customHeight="1">
      <c r="A1766" s="205" t="s">
        <v>274</v>
      </c>
      <c r="B1766" s="205" t="s">
        <v>5386</v>
      </c>
      <c r="C1766" s="205" t="s">
        <v>5933</v>
      </c>
      <c r="D1766" s="205" t="s">
        <v>5998</v>
      </c>
      <c r="E1766" s="280">
        <v>33.0</v>
      </c>
      <c r="F1766" s="280">
        <v>4.0</v>
      </c>
      <c r="G1766" s="280">
        <v>2.0</v>
      </c>
      <c r="H1766" s="280">
        <v>22.0</v>
      </c>
      <c r="I1766" s="280">
        <v>5.0</v>
      </c>
      <c r="J1766" s="280">
        <v>1.0</v>
      </c>
      <c r="K1766" s="280">
        <v>0.0</v>
      </c>
      <c r="L1766" s="280">
        <v>1288.0</v>
      </c>
      <c r="M1766" s="205"/>
    </row>
    <row r="1767" ht="15.75" customHeight="1">
      <c r="A1767" s="205" t="s">
        <v>274</v>
      </c>
      <c r="B1767" s="205" t="s">
        <v>5387</v>
      </c>
      <c r="C1767" s="205" t="s">
        <v>6070</v>
      </c>
      <c r="D1767" s="205" t="s">
        <v>6000</v>
      </c>
      <c r="E1767" s="280">
        <v>30.0</v>
      </c>
      <c r="F1767" s="280">
        <v>2.0</v>
      </c>
      <c r="G1767" s="280">
        <v>0.0</v>
      </c>
      <c r="H1767" s="280">
        <v>16.0</v>
      </c>
      <c r="I1767" s="280">
        <v>3.0</v>
      </c>
      <c r="J1767" s="280">
        <v>1.0</v>
      </c>
      <c r="K1767" s="280">
        <v>0.0</v>
      </c>
      <c r="L1767" s="280">
        <v>1397.0</v>
      </c>
      <c r="M1767" s="205"/>
    </row>
    <row r="1768" ht="15.75" customHeight="1">
      <c r="A1768" s="205" t="s">
        <v>274</v>
      </c>
      <c r="B1768" s="205" t="s">
        <v>5388</v>
      </c>
      <c r="C1768" s="205" t="s">
        <v>6149</v>
      </c>
      <c r="D1768" s="205" t="s">
        <v>6150</v>
      </c>
      <c r="E1768" s="280">
        <v>27.0</v>
      </c>
      <c r="F1768" s="280">
        <v>3.0</v>
      </c>
      <c r="G1768" s="280">
        <v>5.0</v>
      </c>
      <c r="H1768" s="280">
        <v>6.0</v>
      </c>
      <c r="I1768" s="280">
        <v>0.0</v>
      </c>
      <c r="J1768" s="280">
        <v>3.0</v>
      </c>
      <c r="K1768" s="280">
        <v>0.0</v>
      </c>
      <c r="L1768" s="280">
        <v>2020.0</v>
      </c>
      <c r="M1768" s="205"/>
    </row>
    <row r="1769" ht="15.75" customHeight="1">
      <c r="A1769" s="205" t="s">
        <v>274</v>
      </c>
      <c r="B1769" s="205" t="s">
        <v>5391</v>
      </c>
      <c r="C1769" s="205" t="s">
        <v>6070</v>
      </c>
      <c r="D1769" s="205" t="s">
        <v>6000</v>
      </c>
      <c r="E1769" s="280">
        <v>36.0</v>
      </c>
      <c r="F1769" s="280">
        <v>8.0</v>
      </c>
      <c r="G1769" s="280">
        <v>2.0</v>
      </c>
      <c r="H1769" s="280">
        <v>0.0</v>
      </c>
      <c r="I1769" s="280">
        <v>1.0</v>
      </c>
      <c r="J1769" s="280">
        <v>4.0</v>
      </c>
      <c r="K1769" s="280">
        <v>0.0</v>
      </c>
      <c r="L1769" s="280">
        <v>3223.0</v>
      </c>
      <c r="M1769" s="205"/>
    </row>
    <row r="1770" ht="15.75" customHeight="1">
      <c r="A1770" s="205" t="s">
        <v>274</v>
      </c>
      <c r="B1770" s="205" t="s">
        <v>5392</v>
      </c>
      <c r="C1770" s="205" t="s">
        <v>6151</v>
      </c>
      <c r="D1770" s="205" t="s">
        <v>6152</v>
      </c>
      <c r="E1770" s="280">
        <v>34.0</v>
      </c>
      <c r="F1770" s="280">
        <v>6.0</v>
      </c>
      <c r="G1770" s="280">
        <v>8.0</v>
      </c>
      <c r="H1770" s="280">
        <v>3.0</v>
      </c>
      <c r="I1770" s="280">
        <v>6.0</v>
      </c>
      <c r="J1770" s="280">
        <v>3.0</v>
      </c>
      <c r="K1770" s="280">
        <v>0.0</v>
      </c>
      <c r="L1770" s="280">
        <v>2587.0</v>
      </c>
      <c r="M1770" s="205"/>
    </row>
    <row r="1771" ht="15.75" customHeight="1">
      <c r="A1771" s="205" t="s">
        <v>125</v>
      </c>
      <c r="B1771" s="205" t="s">
        <v>5383</v>
      </c>
      <c r="C1771" s="205" t="s">
        <v>5801</v>
      </c>
      <c r="D1771" s="205" t="s">
        <v>113</v>
      </c>
      <c r="E1771" s="280">
        <v>5.0</v>
      </c>
      <c r="F1771" s="280">
        <v>3.0</v>
      </c>
      <c r="G1771" s="280">
        <v>1.0</v>
      </c>
      <c r="H1771" s="280">
        <v>0.0</v>
      </c>
      <c r="I1771" s="280">
        <v>4.0</v>
      </c>
      <c r="J1771" s="280">
        <v>1.0</v>
      </c>
      <c r="K1771" s="280">
        <v>0.0</v>
      </c>
      <c r="L1771" s="280">
        <v>419.0</v>
      </c>
      <c r="M1771" s="205"/>
    </row>
    <row r="1772" ht="15.75" customHeight="1">
      <c r="A1772" s="205" t="s">
        <v>125</v>
      </c>
      <c r="B1772" s="205" t="s">
        <v>5384</v>
      </c>
      <c r="C1772" s="205" t="s">
        <v>5801</v>
      </c>
      <c r="D1772" s="205" t="s">
        <v>113</v>
      </c>
      <c r="E1772" s="280">
        <v>35.0</v>
      </c>
      <c r="F1772" s="280">
        <v>4.0</v>
      </c>
      <c r="G1772" s="280">
        <v>3.0</v>
      </c>
      <c r="H1772" s="280">
        <v>19.0</v>
      </c>
      <c r="I1772" s="280">
        <v>11.0</v>
      </c>
      <c r="J1772" s="280">
        <v>2.0</v>
      </c>
      <c r="K1772" s="280">
        <v>0.0</v>
      </c>
      <c r="L1772" s="280">
        <v>1677.0</v>
      </c>
      <c r="M1772" s="205"/>
    </row>
    <row r="1773" ht="15.75" customHeight="1">
      <c r="A1773" s="205" t="s">
        <v>125</v>
      </c>
      <c r="B1773" s="205" t="s">
        <v>5385</v>
      </c>
      <c r="C1773" s="205" t="s">
        <v>6153</v>
      </c>
      <c r="D1773" s="205" t="s">
        <v>6154</v>
      </c>
      <c r="E1773" s="280">
        <v>52.0</v>
      </c>
      <c r="F1773" s="280">
        <v>26.0</v>
      </c>
      <c r="G1773" s="280">
        <v>3.0</v>
      </c>
      <c r="H1773" s="280">
        <v>2.0</v>
      </c>
      <c r="I1773" s="280">
        <v>29.0</v>
      </c>
      <c r="J1773" s="280">
        <v>20.0</v>
      </c>
      <c r="K1773" s="280">
        <v>0.0</v>
      </c>
      <c r="L1773" s="280">
        <v>4083.0</v>
      </c>
      <c r="M1773" s="205"/>
    </row>
    <row r="1774" ht="15.75" customHeight="1">
      <c r="A1774" s="205" t="s">
        <v>125</v>
      </c>
      <c r="B1774" s="205" t="s">
        <v>5386</v>
      </c>
      <c r="C1774" s="205" t="s">
        <v>6155</v>
      </c>
      <c r="D1774" s="205" t="s">
        <v>6156</v>
      </c>
      <c r="E1774" s="280">
        <v>32.0</v>
      </c>
      <c r="F1774" s="280">
        <v>19.0</v>
      </c>
      <c r="G1774" s="280">
        <v>8.0</v>
      </c>
      <c r="H1774" s="280">
        <v>0.0</v>
      </c>
      <c r="I1774" s="280">
        <v>12.0</v>
      </c>
      <c r="J1774" s="280">
        <v>9.0</v>
      </c>
      <c r="K1774" s="280">
        <v>0.0</v>
      </c>
      <c r="L1774" s="280">
        <v>2761.0</v>
      </c>
      <c r="M1774" s="205"/>
    </row>
    <row r="1775" ht="15.75" customHeight="1">
      <c r="A1775" s="205" t="s">
        <v>125</v>
      </c>
      <c r="B1775" s="205" t="s">
        <v>5387</v>
      </c>
      <c r="C1775" s="205" t="s">
        <v>6155</v>
      </c>
      <c r="D1775" s="205" t="s">
        <v>6156</v>
      </c>
      <c r="E1775" s="280">
        <v>19.0</v>
      </c>
      <c r="F1775" s="280">
        <v>6.0</v>
      </c>
      <c r="G1775" s="280">
        <v>2.0</v>
      </c>
      <c r="H1775" s="280">
        <v>8.0</v>
      </c>
      <c r="I1775" s="280">
        <v>4.0</v>
      </c>
      <c r="J1775" s="280">
        <v>6.0</v>
      </c>
      <c r="K1775" s="280">
        <v>0.0</v>
      </c>
      <c r="L1775" s="280">
        <v>1075.0</v>
      </c>
      <c r="M1775" s="205"/>
    </row>
    <row r="1776" ht="15.75" customHeight="1">
      <c r="A1776" s="205" t="s">
        <v>125</v>
      </c>
      <c r="B1776" s="205" t="s">
        <v>5388</v>
      </c>
      <c r="C1776" s="205" t="s">
        <v>6155</v>
      </c>
      <c r="D1776" s="205" t="s">
        <v>6156</v>
      </c>
      <c r="E1776" s="280">
        <v>30.0</v>
      </c>
      <c r="F1776" s="280">
        <v>11.0</v>
      </c>
      <c r="G1776" s="280">
        <v>8.0</v>
      </c>
      <c r="H1776" s="280">
        <v>7.0</v>
      </c>
      <c r="I1776" s="280">
        <v>13.0</v>
      </c>
      <c r="J1776" s="280">
        <v>7.0</v>
      </c>
      <c r="K1776" s="280">
        <v>0.0</v>
      </c>
      <c r="L1776" s="280">
        <v>2054.0</v>
      </c>
      <c r="M1776" s="205"/>
    </row>
    <row r="1777" ht="15.75" customHeight="1">
      <c r="A1777" s="205" t="s">
        <v>125</v>
      </c>
      <c r="B1777" s="205" t="s">
        <v>5391</v>
      </c>
      <c r="C1777" s="205" t="s">
        <v>6157</v>
      </c>
      <c r="D1777" s="205" t="s">
        <v>6158</v>
      </c>
      <c r="E1777" s="280">
        <v>26.0</v>
      </c>
      <c r="F1777" s="280">
        <v>4.0</v>
      </c>
      <c r="G1777" s="280">
        <v>3.0</v>
      </c>
      <c r="H1777" s="280">
        <v>6.0</v>
      </c>
      <c r="I1777" s="280">
        <v>11.0</v>
      </c>
      <c r="J1777" s="280">
        <v>8.0</v>
      </c>
      <c r="K1777" s="280">
        <v>0.0</v>
      </c>
      <c r="L1777" s="280">
        <v>1799.0</v>
      </c>
      <c r="M1777" s="205"/>
    </row>
    <row r="1778" ht="15.75" customHeight="1">
      <c r="A1778" s="205" t="s">
        <v>125</v>
      </c>
      <c r="B1778" s="205" t="s">
        <v>5392</v>
      </c>
      <c r="C1778" s="205" t="s">
        <v>6159</v>
      </c>
      <c r="D1778" s="205" t="s">
        <v>6160</v>
      </c>
      <c r="E1778" s="280">
        <v>11.0</v>
      </c>
      <c r="F1778" s="280">
        <v>2.0</v>
      </c>
      <c r="G1778" s="280">
        <v>0.0</v>
      </c>
      <c r="H1778" s="280">
        <v>7.0</v>
      </c>
      <c r="I1778" s="280">
        <v>0.0</v>
      </c>
      <c r="J1778" s="280">
        <v>0.0</v>
      </c>
      <c r="K1778" s="280">
        <v>1.0</v>
      </c>
      <c r="L1778" s="280">
        <v>575.0</v>
      </c>
      <c r="M1778" s="205"/>
    </row>
    <row r="1779" ht="15.75" customHeight="1">
      <c r="A1779" s="205" t="s">
        <v>125</v>
      </c>
      <c r="B1779" s="205" t="s">
        <v>5389</v>
      </c>
      <c r="C1779" s="205" t="s">
        <v>6161</v>
      </c>
      <c r="D1779" s="205" t="s">
        <v>6162</v>
      </c>
      <c r="E1779" s="280">
        <v>0.0</v>
      </c>
      <c r="F1779" s="280">
        <v>0.0</v>
      </c>
      <c r="G1779" s="280">
        <v>0.0</v>
      </c>
      <c r="H1779" s="280">
        <v>0.0</v>
      </c>
      <c r="I1779" s="280">
        <v>0.0</v>
      </c>
      <c r="J1779" s="280">
        <v>0.0</v>
      </c>
      <c r="K1779" s="280">
        <v>0.0</v>
      </c>
      <c r="L1779" s="280">
        <v>0.0</v>
      </c>
      <c r="M1779" s="205"/>
    </row>
    <row r="1780" ht="15.75" customHeight="1">
      <c r="A1780" s="205" t="s">
        <v>341</v>
      </c>
      <c r="B1780" s="205" t="s">
        <v>5383</v>
      </c>
      <c r="C1780" s="205" t="s">
        <v>5801</v>
      </c>
      <c r="D1780" s="205" t="s">
        <v>95</v>
      </c>
      <c r="E1780" s="280">
        <v>0.0</v>
      </c>
      <c r="F1780" s="280">
        <v>0.0</v>
      </c>
      <c r="G1780" s="205"/>
      <c r="H1780" s="280">
        <v>0.0</v>
      </c>
      <c r="I1780" s="280">
        <v>0.0</v>
      </c>
      <c r="J1780" s="280">
        <v>0.0</v>
      </c>
      <c r="K1780" s="280">
        <v>0.0</v>
      </c>
      <c r="L1780" s="280">
        <v>0.0</v>
      </c>
      <c r="M1780" s="205"/>
    </row>
    <row r="1781" ht="15.75" customHeight="1">
      <c r="A1781" s="205" t="s">
        <v>341</v>
      </c>
      <c r="B1781" s="205" t="s">
        <v>5384</v>
      </c>
      <c r="C1781" s="205" t="s">
        <v>5801</v>
      </c>
      <c r="D1781" s="205" t="s">
        <v>238</v>
      </c>
      <c r="E1781" s="280">
        <v>36.0</v>
      </c>
      <c r="F1781" s="280">
        <v>0.0</v>
      </c>
      <c r="G1781" s="205"/>
      <c r="H1781" s="280">
        <v>0.0</v>
      </c>
      <c r="I1781" s="280">
        <v>0.0</v>
      </c>
      <c r="J1781" s="280">
        <v>2.0</v>
      </c>
      <c r="K1781" s="280">
        <v>0.0</v>
      </c>
      <c r="L1781" s="280">
        <v>3240.0</v>
      </c>
      <c r="M1781" s="205"/>
    </row>
    <row r="1782" ht="15.75" customHeight="1">
      <c r="A1782" s="205" t="s">
        <v>341</v>
      </c>
      <c r="B1782" s="205" t="s">
        <v>5385</v>
      </c>
      <c r="C1782" s="205" t="s">
        <v>5816</v>
      </c>
      <c r="D1782" s="205" t="s">
        <v>6094</v>
      </c>
      <c r="E1782" s="280">
        <v>30.0</v>
      </c>
      <c r="F1782" s="280">
        <v>0.0</v>
      </c>
      <c r="G1782" s="205"/>
      <c r="H1782" s="280">
        <v>0.0</v>
      </c>
      <c r="I1782" s="280">
        <v>1.0</v>
      </c>
      <c r="J1782" s="280">
        <v>3.0</v>
      </c>
      <c r="K1782" s="280">
        <v>0.0</v>
      </c>
      <c r="L1782" s="280">
        <v>2700.0</v>
      </c>
      <c r="M1782" s="205"/>
    </row>
    <row r="1783" ht="15.75" customHeight="1">
      <c r="A1783" s="205" t="s">
        <v>341</v>
      </c>
      <c r="B1783" s="205" t="s">
        <v>5386</v>
      </c>
      <c r="C1783" s="205" t="s">
        <v>5881</v>
      </c>
      <c r="D1783" s="205" t="s">
        <v>6020</v>
      </c>
      <c r="E1783" s="280">
        <v>1.0</v>
      </c>
      <c r="F1783" s="280">
        <v>0.0</v>
      </c>
      <c r="G1783" s="205"/>
      <c r="H1783" s="280">
        <v>0.0</v>
      </c>
      <c r="I1783" s="280">
        <v>0.0</v>
      </c>
      <c r="J1783" s="280">
        <v>0.0</v>
      </c>
      <c r="K1783" s="280">
        <v>0.0</v>
      </c>
      <c r="L1783" s="280">
        <v>90.0</v>
      </c>
      <c r="M1783" s="205"/>
    </row>
    <row r="1784" ht="15.75" customHeight="1">
      <c r="A1784" s="205" t="s">
        <v>341</v>
      </c>
      <c r="B1784" s="205" t="s">
        <v>5387</v>
      </c>
      <c r="C1784" s="205" t="s">
        <v>5881</v>
      </c>
      <c r="D1784" s="205" t="s">
        <v>6020</v>
      </c>
      <c r="E1784" s="280">
        <v>1.0</v>
      </c>
      <c r="F1784" s="280">
        <v>0.0</v>
      </c>
      <c r="G1784" s="205"/>
      <c r="H1784" s="280">
        <v>0.0</v>
      </c>
      <c r="I1784" s="280">
        <v>0.0</v>
      </c>
      <c r="J1784" s="280">
        <v>0.0</v>
      </c>
      <c r="K1784" s="280">
        <v>0.0</v>
      </c>
      <c r="L1784" s="280">
        <v>90.0</v>
      </c>
      <c r="M1784" s="205"/>
    </row>
    <row r="1785" ht="15.75" customHeight="1">
      <c r="A1785" s="205" t="s">
        <v>341</v>
      </c>
      <c r="B1785" s="205" t="s">
        <v>5388</v>
      </c>
      <c r="C1785" s="205" t="s">
        <v>6163</v>
      </c>
      <c r="D1785" s="205" t="s">
        <v>6164</v>
      </c>
      <c r="E1785" s="280">
        <v>42.0</v>
      </c>
      <c r="F1785" s="280">
        <v>0.0</v>
      </c>
      <c r="G1785" s="280">
        <v>0.0</v>
      </c>
      <c r="H1785" s="280">
        <v>0.0</v>
      </c>
      <c r="I1785" s="280">
        <v>2.0</v>
      </c>
      <c r="J1785" s="280">
        <v>4.0</v>
      </c>
      <c r="K1785" s="280">
        <v>0.0</v>
      </c>
      <c r="L1785" s="280">
        <v>3690.0</v>
      </c>
      <c r="M1785" s="205"/>
    </row>
    <row r="1786" ht="15.75" customHeight="1">
      <c r="A1786" s="205" t="s">
        <v>341</v>
      </c>
      <c r="B1786" s="205" t="s">
        <v>5391</v>
      </c>
      <c r="C1786" s="205" t="s">
        <v>6037</v>
      </c>
      <c r="D1786" s="205" t="s">
        <v>6164</v>
      </c>
      <c r="E1786" s="280">
        <v>14.0</v>
      </c>
      <c r="F1786" s="280">
        <v>0.0</v>
      </c>
      <c r="G1786" s="280">
        <v>0.0</v>
      </c>
      <c r="H1786" s="280">
        <v>0.0</v>
      </c>
      <c r="I1786" s="280">
        <v>0.0</v>
      </c>
      <c r="J1786" s="280">
        <v>0.0</v>
      </c>
      <c r="K1786" s="280">
        <v>0.0</v>
      </c>
      <c r="L1786" s="280">
        <v>1260.0</v>
      </c>
      <c r="M1786" s="205"/>
    </row>
    <row r="1787" ht="15.75" customHeight="1">
      <c r="A1787" s="205" t="s">
        <v>211</v>
      </c>
      <c r="B1787" s="205" t="s">
        <v>5383</v>
      </c>
      <c r="C1787" s="205" t="s">
        <v>5801</v>
      </c>
      <c r="D1787" s="205" t="s">
        <v>110</v>
      </c>
      <c r="E1787" s="280">
        <v>6.0</v>
      </c>
      <c r="F1787" s="280">
        <v>0.0</v>
      </c>
      <c r="G1787" s="280">
        <v>0.0</v>
      </c>
      <c r="H1787" s="280">
        <v>2.0</v>
      </c>
      <c r="I1787" s="280">
        <v>0.0</v>
      </c>
      <c r="J1787" s="280">
        <v>1.0</v>
      </c>
      <c r="K1787" s="280">
        <v>0.0</v>
      </c>
      <c r="L1787" s="280">
        <v>407.0</v>
      </c>
      <c r="M1787" s="205"/>
    </row>
    <row r="1788" ht="15.75" customHeight="1">
      <c r="A1788" s="205" t="s">
        <v>211</v>
      </c>
      <c r="B1788" s="205" t="s">
        <v>5384</v>
      </c>
      <c r="C1788" s="205" t="s">
        <v>5801</v>
      </c>
      <c r="D1788" s="205" t="s">
        <v>110</v>
      </c>
      <c r="E1788" s="280">
        <v>29.0</v>
      </c>
      <c r="F1788" s="280">
        <v>6.0</v>
      </c>
      <c r="G1788" s="280">
        <v>2.0</v>
      </c>
      <c r="H1788" s="280">
        <v>3.0</v>
      </c>
      <c r="I1788" s="280">
        <v>15.0</v>
      </c>
      <c r="J1788" s="280">
        <v>5.0</v>
      </c>
      <c r="K1788" s="280">
        <v>0.0</v>
      </c>
      <c r="L1788" s="280">
        <v>2081.0</v>
      </c>
      <c r="M1788" s="205"/>
    </row>
    <row r="1789" ht="15.75" customHeight="1">
      <c r="A1789" s="205" t="s">
        <v>211</v>
      </c>
      <c r="B1789" s="205" t="s">
        <v>5385</v>
      </c>
      <c r="C1789" s="205" t="s">
        <v>5803</v>
      </c>
      <c r="D1789" s="205" t="s">
        <v>5804</v>
      </c>
      <c r="E1789" s="280">
        <v>25.0</v>
      </c>
      <c r="F1789" s="280">
        <v>0.0</v>
      </c>
      <c r="G1789" s="280">
        <v>1.0</v>
      </c>
      <c r="H1789" s="280">
        <v>6.0</v>
      </c>
      <c r="I1789" s="280">
        <v>13.0</v>
      </c>
      <c r="J1789" s="280">
        <v>1.0</v>
      </c>
      <c r="K1789" s="280">
        <v>0.0</v>
      </c>
      <c r="L1789" s="280">
        <v>1542.0</v>
      </c>
      <c r="M1789" s="205"/>
    </row>
    <row r="1790" ht="15.75" customHeight="1">
      <c r="A1790" s="205" t="s">
        <v>211</v>
      </c>
      <c r="B1790" s="205" t="s">
        <v>5386</v>
      </c>
      <c r="C1790" s="205" t="s">
        <v>5803</v>
      </c>
      <c r="D1790" s="205" t="s">
        <v>5804</v>
      </c>
      <c r="E1790" s="280">
        <v>24.0</v>
      </c>
      <c r="F1790" s="280">
        <v>0.0</v>
      </c>
      <c r="G1790" s="280">
        <v>3.0</v>
      </c>
      <c r="H1790" s="280">
        <v>11.0</v>
      </c>
      <c r="I1790" s="280">
        <v>3.0</v>
      </c>
      <c r="J1790" s="280">
        <v>1.0</v>
      </c>
      <c r="K1790" s="280">
        <v>0.0</v>
      </c>
      <c r="L1790" s="280">
        <v>1387.0</v>
      </c>
      <c r="M1790" s="205"/>
    </row>
    <row r="1791" ht="15.75" customHeight="1">
      <c r="A1791" s="205" t="s">
        <v>211</v>
      </c>
      <c r="B1791" s="205" t="s">
        <v>5387</v>
      </c>
      <c r="C1791" s="205" t="s">
        <v>6059</v>
      </c>
      <c r="D1791" s="205" t="s">
        <v>6165</v>
      </c>
      <c r="E1791" s="280">
        <v>31.0</v>
      </c>
      <c r="F1791" s="280">
        <v>1.0</v>
      </c>
      <c r="G1791" s="280">
        <v>0.0</v>
      </c>
      <c r="H1791" s="280">
        <v>9.0</v>
      </c>
      <c r="I1791" s="280">
        <v>13.0</v>
      </c>
      <c r="J1791" s="280">
        <v>3.0</v>
      </c>
      <c r="K1791" s="280">
        <v>0.0</v>
      </c>
      <c r="L1791" s="280">
        <v>1974.0</v>
      </c>
      <c r="M1791" s="205"/>
    </row>
    <row r="1792" ht="15.75" customHeight="1">
      <c r="A1792" s="205" t="s">
        <v>211</v>
      </c>
      <c r="B1792" s="205" t="s">
        <v>5388</v>
      </c>
      <c r="C1792" s="205" t="s">
        <v>5803</v>
      </c>
      <c r="D1792" s="205" t="s">
        <v>5804</v>
      </c>
      <c r="E1792" s="280">
        <v>7.0</v>
      </c>
      <c r="F1792" s="280">
        <v>0.0</v>
      </c>
      <c r="G1792" s="280">
        <v>1.0</v>
      </c>
      <c r="H1792" s="280">
        <v>5.0</v>
      </c>
      <c r="I1792" s="280">
        <v>2.0</v>
      </c>
      <c r="J1792" s="280">
        <v>0.0</v>
      </c>
      <c r="K1792" s="280">
        <v>0.0</v>
      </c>
      <c r="L1792" s="280">
        <v>205.0</v>
      </c>
      <c r="M1792" s="205"/>
    </row>
    <row r="1793" ht="15.75" customHeight="1">
      <c r="A1793" s="205" t="s">
        <v>211</v>
      </c>
      <c r="B1793" s="205" t="s">
        <v>5391</v>
      </c>
      <c r="C1793" s="205" t="s">
        <v>5803</v>
      </c>
      <c r="D1793" s="205" t="s">
        <v>5804</v>
      </c>
      <c r="E1793" s="280">
        <v>24.0</v>
      </c>
      <c r="F1793" s="280">
        <v>6.0</v>
      </c>
      <c r="G1793" s="280">
        <v>2.0</v>
      </c>
      <c r="H1793" s="280">
        <v>18.0</v>
      </c>
      <c r="I1793" s="280">
        <v>3.0</v>
      </c>
      <c r="J1793" s="280">
        <v>0.0</v>
      </c>
      <c r="K1793" s="280">
        <v>0.0</v>
      </c>
      <c r="L1793" s="280">
        <v>982.0</v>
      </c>
      <c r="M1793" s="205"/>
    </row>
    <row r="1794" ht="15.75" customHeight="1">
      <c r="A1794" s="205" t="s">
        <v>211</v>
      </c>
      <c r="B1794" s="205" t="s">
        <v>5392</v>
      </c>
      <c r="C1794" s="205" t="s">
        <v>5803</v>
      </c>
      <c r="D1794" s="205" t="s">
        <v>6166</v>
      </c>
      <c r="E1794" s="280">
        <v>24.0</v>
      </c>
      <c r="F1794" s="280">
        <v>2.0</v>
      </c>
      <c r="G1794" s="280">
        <v>3.0</v>
      </c>
      <c r="H1794" s="280">
        <v>3.0</v>
      </c>
      <c r="I1794" s="280">
        <v>4.0</v>
      </c>
      <c r="J1794" s="280">
        <v>1.0</v>
      </c>
      <c r="K1794" s="280">
        <v>0.0</v>
      </c>
      <c r="L1794" s="280">
        <v>1875.0</v>
      </c>
      <c r="M1794" s="205"/>
    </row>
    <row r="1795" ht="15.75" customHeight="1">
      <c r="A1795" s="205" t="s">
        <v>211</v>
      </c>
      <c r="B1795" s="205" t="s">
        <v>5389</v>
      </c>
      <c r="C1795" s="205" t="s">
        <v>5803</v>
      </c>
      <c r="D1795" s="205" t="s">
        <v>5804</v>
      </c>
      <c r="E1795" s="280">
        <v>6.0</v>
      </c>
      <c r="F1795" s="280">
        <v>0.0</v>
      </c>
      <c r="G1795" s="282">
        <v>0.0</v>
      </c>
      <c r="H1795" s="280">
        <v>6.0</v>
      </c>
      <c r="I1795" s="280">
        <v>0.0</v>
      </c>
      <c r="J1795" s="280">
        <v>0.0</v>
      </c>
      <c r="K1795" s="280">
        <v>0.0</v>
      </c>
      <c r="L1795" s="280">
        <v>32.0</v>
      </c>
      <c r="M1795" s="205"/>
    </row>
    <row r="1796" ht="15.75" customHeight="1">
      <c r="A1796" s="205" t="s">
        <v>211</v>
      </c>
      <c r="B1796" s="205" t="s">
        <v>5390</v>
      </c>
      <c r="C1796" s="205" t="s">
        <v>5803</v>
      </c>
      <c r="D1796" s="205" t="s">
        <v>5804</v>
      </c>
      <c r="E1796" s="280">
        <v>13.0</v>
      </c>
      <c r="F1796" s="280">
        <v>1.0</v>
      </c>
      <c r="G1796" s="282">
        <v>0.0</v>
      </c>
      <c r="H1796" s="280">
        <v>9.0</v>
      </c>
      <c r="I1796" s="280">
        <v>2.0</v>
      </c>
      <c r="J1796" s="280">
        <v>0.0</v>
      </c>
      <c r="K1796" s="280">
        <v>0.0</v>
      </c>
      <c r="L1796" s="280">
        <v>407.0</v>
      </c>
      <c r="M1796" s="205"/>
    </row>
    <row r="1797" ht="15.75" customHeight="1">
      <c r="A1797" s="205" t="s">
        <v>373</v>
      </c>
      <c r="B1797" s="205" t="s">
        <v>5383</v>
      </c>
      <c r="C1797" s="205" t="s">
        <v>5801</v>
      </c>
      <c r="D1797" s="205" t="s">
        <v>110</v>
      </c>
      <c r="E1797" s="280">
        <v>5.0</v>
      </c>
      <c r="F1797" s="280">
        <v>1.0</v>
      </c>
      <c r="G1797" s="282">
        <v>0.0</v>
      </c>
      <c r="H1797" s="280">
        <v>3.0</v>
      </c>
      <c r="I1797" s="280">
        <v>2.0</v>
      </c>
      <c r="J1797" s="280">
        <v>0.0</v>
      </c>
      <c r="K1797" s="280">
        <v>0.0</v>
      </c>
      <c r="L1797" s="280">
        <v>203.0</v>
      </c>
      <c r="M1797" s="205"/>
    </row>
    <row r="1798" ht="15.75" customHeight="1">
      <c r="A1798" s="205" t="s">
        <v>373</v>
      </c>
      <c r="B1798" s="205" t="s">
        <v>5384</v>
      </c>
      <c r="C1798" s="205" t="s">
        <v>5801</v>
      </c>
      <c r="D1798" s="205" t="s">
        <v>110</v>
      </c>
      <c r="E1798" s="280">
        <v>28.0</v>
      </c>
      <c r="F1798" s="280">
        <v>6.0</v>
      </c>
      <c r="G1798" s="282">
        <v>2.0</v>
      </c>
      <c r="H1798" s="280">
        <v>22.0</v>
      </c>
      <c r="I1798" s="280">
        <v>6.0</v>
      </c>
      <c r="J1798" s="280">
        <v>1.0</v>
      </c>
      <c r="K1798" s="280">
        <v>0.0</v>
      </c>
      <c r="L1798" s="280">
        <v>871.0</v>
      </c>
      <c r="M1798" s="205"/>
    </row>
    <row r="1799" ht="15.75" customHeight="1">
      <c r="A1799" s="205" t="s">
        <v>373</v>
      </c>
      <c r="B1799" s="205" t="s">
        <v>5385</v>
      </c>
      <c r="C1799" s="205" t="s">
        <v>5881</v>
      </c>
      <c r="D1799" s="205" t="s">
        <v>6087</v>
      </c>
      <c r="E1799" s="280">
        <v>21.0</v>
      </c>
      <c r="F1799" s="280">
        <v>7.0</v>
      </c>
      <c r="G1799" s="282">
        <v>3.0</v>
      </c>
      <c r="H1799" s="280">
        <v>10.0</v>
      </c>
      <c r="I1799" s="280">
        <v>12.0</v>
      </c>
      <c r="J1799" s="280">
        <v>2.0</v>
      </c>
      <c r="K1799" s="280">
        <v>0.0</v>
      </c>
      <c r="L1799" s="280">
        <v>998.0</v>
      </c>
      <c r="M1799" s="205"/>
    </row>
    <row r="1800" ht="15.75" customHeight="1">
      <c r="A1800" s="205" t="s">
        <v>373</v>
      </c>
      <c r="B1800" s="205" t="s">
        <v>5386</v>
      </c>
      <c r="C1800" s="205" t="s">
        <v>5881</v>
      </c>
      <c r="D1800" s="205" t="s">
        <v>6087</v>
      </c>
      <c r="E1800" s="280">
        <v>21.0</v>
      </c>
      <c r="F1800" s="280">
        <v>9.0</v>
      </c>
      <c r="G1800" s="282">
        <v>9.0</v>
      </c>
      <c r="H1800" s="280">
        <v>10.0</v>
      </c>
      <c r="I1800" s="280">
        <v>8.0</v>
      </c>
      <c r="J1800" s="280">
        <v>1.0</v>
      </c>
      <c r="K1800" s="280">
        <v>0.0</v>
      </c>
      <c r="L1800" s="280">
        <v>947.0</v>
      </c>
      <c r="M1800" s="205"/>
    </row>
    <row r="1801" ht="15.75" customHeight="1">
      <c r="A1801" s="205" t="s">
        <v>373</v>
      </c>
      <c r="B1801" s="205" t="s">
        <v>5387</v>
      </c>
      <c r="C1801" s="205" t="s">
        <v>5881</v>
      </c>
      <c r="D1801" s="205" t="s">
        <v>6087</v>
      </c>
      <c r="E1801" s="280">
        <v>18.0</v>
      </c>
      <c r="F1801" s="280">
        <v>6.0</v>
      </c>
      <c r="G1801" s="282">
        <v>4.0</v>
      </c>
      <c r="H1801" s="280">
        <v>6.0</v>
      </c>
      <c r="I1801" s="280">
        <v>9.0</v>
      </c>
      <c r="J1801" s="280">
        <v>3.0</v>
      </c>
      <c r="K1801" s="280">
        <v>0.0</v>
      </c>
      <c r="L1801" s="280">
        <v>897.0</v>
      </c>
      <c r="M1801" s="205"/>
    </row>
    <row r="1802" ht="15.75" customHeight="1">
      <c r="A1802" s="205" t="s">
        <v>373</v>
      </c>
      <c r="B1802" s="205" t="s">
        <v>5388</v>
      </c>
      <c r="C1802" s="205" t="s">
        <v>6167</v>
      </c>
      <c r="D1802" s="205" t="s">
        <v>6168</v>
      </c>
      <c r="E1802" s="280">
        <v>25.0</v>
      </c>
      <c r="F1802" s="280">
        <v>3.0</v>
      </c>
      <c r="G1802" s="280">
        <v>2.0</v>
      </c>
      <c r="H1802" s="280">
        <v>13.0</v>
      </c>
      <c r="I1802" s="280">
        <v>8.0</v>
      </c>
      <c r="J1802" s="280">
        <v>1.0</v>
      </c>
      <c r="K1802" s="280">
        <v>0.0</v>
      </c>
      <c r="L1802" s="280">
        <v>1098.0</v>
      </c>
      <c r="M1802" s="205"/>
    </row>
    <row r="1803" ht="15.75" customHeight="1">
      <c r="A1803" s="205" t="s">
        <v>373</v>
      </c>
      <c r="B1803" s="205" t="s">
        <v>5391</v>
      </c>
      <c r="C1803" s="205" t="s">
        <v>5814</v>
      </c>
      <c r="D1803" s="205" t="s">
        <v>6169</v>
      </c>
      <c r="E1803" s="280">
        <v>24.0</v>
      </c>
      <c r="F1803" s="280">
        <v>3.0</v>
      </c>
      <c r="G1803" s="280">
        <v>2.0</v>
      </c>
      <c r="H1803" s="280">
        <v>7.0</v>
      </c>
      <c r="I1803" s="280">
        <v>14.0</v>
      </c>
      <c r="J1803" s="280">
        <v>4.0</v>
      </c>
      <c r="K1803" s="280">
        <v>0.0</v>
      </c>
      <c r="L1803" s="280">
        <v>1477.0</v>
      </c>
      <c r="M1803" s="205"/>
    </row>
    <row r="1804" ht="15.75" customHeight="1">
      <c r="A1804" s="205" t="s">
        <v>373</v>
      </c>
      <c r="B1804" s="205" t="s">
        <v>5392</v>
      </c>
      <c r="C1804" s="205" t="s">
        <v>5814</v>
      </c>
      <c r="D1804" s="205" t="s">
        <v>6169</v>
      </c>
      <c r="E1804" s="280">
        <v>1.0</v>
      </c>
      <c r="F1804" s="280">
        <v>0.0</v>
      </c>
      <c r="G1804" s="280">
        <v>0.0</v>
      </c>
      <c r="H1804" s="280">
        <v>1.0</v>
      </c>
      <c r="I1804" s="280">
        <v>0.0</v>
      </c>
      <c r="J1804" s="280">
        <v>0.0</v>
      </c>
      <c r="K1804" s="280">
        <v>0.0</v>
      </c>
      <c r="L1804" s="280">
        <v>56.0</v>
      </c>
      <c r="M1804" s="205"/>
    </row>
    <row r="1805" ht="15.75" customHeight="1">
      <c r="A1805" s="205" t="s">
        <v>834</v>
      </c>
      <c r="B1805" s="205" t="s">
        <v>5383</v>
      </c>
      <c r="C1805" s="205" t="s">
        <v>5801</v>
      </c>
      <c r="D1805" s="205" t="s">
        <v>264</v>
      </c>
      <c r="E1805" s="280">
        <v>5.0</v>
      </c>
      <c r="F1805" s="280">
        <v>0.0</v>
      </c>
      <c r="G1805" s="280">
        <v>1.0</v>
      </c>
      <c r="H1805" s="280">
        <v>3.0</v>
      </c>
      <c r="I1805" s="280">
        <v>2.0</v>
      </c>
      <c r="J1805" s="280">
        <v>0.0</v>
      </c>
      <c r="K1805" s="280">
        <v>0.0</v>
      </c>
      <c r="L1805" s="280">
        <v>167.0</v>
      </c>
      <c r="M1805" s="205"/>
    </row>
    <row r="1806" ht="15.75" customHeight="1">
      <c r="A1806" s="205" t="s">
        <v>834</v>
      </c>
      <c r="B1806" s="205" t="s">
        <v>5384</v>
      </c>
      <c r="C1806" s="205" t="s">
        <v>5801</v>
      </c>
      <c r="D1806" s="205" t="s">
        <v>5967</v>
      </c>
      <c r="E1806" s="280">
        <v>29.0</v>
      </c>
      <c r="F1806" s="280">
        <v>5.0</v>
      </c>
      <c r="G1806" s="280">
        <v>0.0</v>
      </c>
      <c r="H1806" s="280">
        <v>3.0</v>
      </c>
      <c r="I1806" s="280">
        <v>14.0</v>
      </c>
      <c r="J1806" s="280">
        <v>4.0</v>
      </c>
      <c r="K1806" s="280">
        <v>0.0</v>
      </c>
      <c r="L1806" s="280">
        <v>2222.0</v>
      </c>
      <c r="M1806" s="205"/>
    </row>
    <row r="1807" ht="15.75" customHeight="1">
      <c r="A1807" s="205" t="s">
        <v>834</v>
      </c>
      <c r="B1807" s="205" t="s">
        <v>5385</v>
      </c>
      <c r="C1807" s="205" t="s">
        <v>5816</v>
      </c>
      <c r="D1807" s="205" t="s">
        <v>256</v>
      </c>
      <c r="E1807" s="280">
        <v>25.0</v>
      </c>
      <c r="F1807" s="280">
        <v>3.0</v>
      </c>
      <c r="G1807" s="280">
        <v>5.0</v>
      </c>
      <c r="H1807" s="280">
        <v>1.0</v>
      </c>
      <c r="I1807" s="280">
        <v>11.0</v>
      </c>
      <c r="J1807" s="280">
        <v>8.0</v>
      </c>
      <c r="K1807" s="280">
        <v>0.0</v>
      </c>
      <c r="L1807" s="280">
        <v>1952.0</v>
      </c>
      <c r="M1807" s="205"/>
    </row>
    <row r="1808" ht="15.75" customHeight="1">
      <c r="A1808" s="205" t="s">
        <v>834</v>
      </c>
      <c r="B1808" s="205" t="s">
        <v>5386</v>
      </c>
      <c r="C1808" s="205" t="s">
        <v>5816</v>
      </c>
      <c r="D1808" s="205" t="s">
        <v>5878</v>
      </c>
      <c r="E1808" s="280">
        <v>28.0</v>
      </c>
      <c r="F1808" s="280">
        <v>2.0</v>
      </c>
      <c r="G1808" s="280">
        <v>6.0</v>
      </c>
      <c r="H1808" s="280">
        <v>7.0</v>
      </c>
      <c r="I1808" s="280">
        <v>10.0</v>
      </c>
      <c r="J1808" s="280">
        <v>8.0</v>
      </c>
      <c r="K1808" s="280">
        <v>0.0</v>
      </c>
      <c r="L1808" s="280">
        <v>1745.0</v>
      </c>
      <c r="M1808" s="205"/>
    </row>
    <row r="1809" ht="15.75" customHeight="1">
      <c r="A1809" s="205" t="s">
        <v>834</v>
      </c>
      <c r="B1809" s="205" t="s">
        <v>5387</v>
      </c>
      <c r="C1809" s="205" t="s">
        <v>5816</v>
      </c>
      <c r="D1809" s="205" t="s">
        <v>5850</v>
      </c>
      <c r="E1809" s="280">
        <v>34.0</v>
      </c>
      <c r="F1809" s="280">
        <v>5.0</v>
      </c>
      <c r="G1809" s="280">
        <v>5.0</v>
      </c>
      <c r="H1809" s="280">
        <v>1.0</v>
      </c>
      <c r="I1809" s="280">
        <v>6.0</v>
      </c>
      <c r="J1809" s="280">
        <v>15.0</v>
      </c>
      <c r="K1809" s="280">
        <v>0.0</v>
      </c>
      <c r="L1809" s="280">
        <v>2865.0</v>
      </c>
      <c r="M1809" s="205"/>
    </row>
    <row r="1810" ht="15.75" customHeight="1">
      <c r="A1810" s="205" t="s">
        <v>834</v>
      </c>
      <c r="B1810" s="205" t="s">
        <v>5388</v>
      </c>
      <c r="C1810" s="205" t="s">
        <v>5861</v>
      </c>
      <c r="D1810" s="205" t="s">
        <v>1142</v>
      </c>
      <c r="E1810" s="280">
        <v>19.0</v>
      </c>
      <c r="F1810" s="280">
        <v>3.0</v>
      </c>
      <c r="G1810" s="280">
        <v>3.0</v>
      </c>
      <c r="H1810" s="280">
        <v>2.0</v>
      </c>
      <c r="I1810" s="280">
        <v>7.0</v>
      </c>
      <c r="J1810" s="280">
        <v>5.0</v>
      </c>
      <c r="K1810" s="280">
        <v>0.0</v>
      </c>
      <c r="L1810" s="280">
        <v>1468.0</v>
      </c>
      <c r="M1810" s="205"/>
    </row>
    <row r="1811" ht="15.75" customHeight="1">
      <c r="A1811" s="205" t="s">
        <v>834</v>
      </c>
      <c r="B1811" s="205" t="s">
        <v>5391</v>
      </c>
      <c r="C1811" s="205" t="s">
        <v>5801</v>
      </c>
      <c r="D1811" s="205" t="s">
        <v>238</v>
      </c>
      <c r="E1811" s="280">
        <v>10.0</v>
      </c>
      <c r="F1811" s="280">
        <v>0.0</v>
      </c>
      <c r="G1811" s="280">
        <v>0.0</v>
      </c>
      <c r="H1811" s="280">
        <v>7.0</v>
      </c>
      <c r="I1811" s="280">
        <v>3.0</v>
      </c>
      <c r="J1811" s="280">
        <v>3.0</v>
      </c>
      <c r="K1811" s="280">
        <v>0.0</v>
      </c>
      <c r="L1811" s="280">
        <v>318.0</v>
      </c>
      <c r="M1811" s="205"/>
    </row>
    <row r="1812" ht="15.75" customHeight="1">
      <c r="A1812" s="205" t="s">
        <v>834</v>
      </c>
      <c r="B1812" s="205" t="s">
        <v>5392</v>
      </c>
      <c r="C1812" s="205" t="s">
        <v>5801</v>
      </c>
      <c r="D1812" s="205" t="s">
        <v>1142</v>
      </c>
      <c r="E1812" s="280">
        <v>20.0</v>
      </c>
      <c r="F1812" s="280">
        <v>0.0</v>
      </c>
      <c r="G1812" s="280">
        <v>1.0</v>
      </c>
      <c r="H1812" s="280">
        <v>10.0</v>
      </c>
      <c r="I1812" s="280">
        <v>5.0</v>
      </c>
      <c r="J1812" s="280">
        <v>5.0</v>
      </c>
      <c r="K1812" s="280">
        <v>0.0</v>
      </c>
      <c r="L1812" s="280">
        <v>1012.0</v>
      </c>
      <c r="M1812" s="205"/>
    </row>
    <row r="1813" ht="15.75" customHeight="1">
      <c r="A1813" s="205" t="s">
        <v>834</v>
      </c>
      <c r="B1813" s="205" t="s">
        <v>5389</v>
      </c>
      <c r="C1813" s="205" t="s">
        <v>5801</v>
      </c>
      <c r="D1813" s="205" t="s">
        <v>1142</v>
      </c>
      <c r="E1813" s="280">
        <v>17.0</v>
      </c>
      <c r="F1813" s="280">
        <v>1.0</v>
      </c>
      <c r="G1813" s="280">
        <v>2.0</v>
      </c>
      <c r="H1813" s="280">
        <v>5.0</v>
      </c>
      <c r="I1813" s="280">
        <v>7.0</v>
      </c>
      <c r="J1813" s="280">
        <v>8.0</v>
      </c>
      <c r="K1813" s="280">
        <v>0.0</v>
      </c>
      <c r="L1813" s="280">
        <v>1048.0</v>
      </c>
      <c r="M1813" s="205"/>
    </row>
    <row r="1814" ht="15.75" customHeight="1">
      <c r="A1814" s="205" t="s">
        <v>834</v>
      </c>
      <c r="B1814" s="205" t="s">
        <v>5390</v>
      </c>
      <c r="C1814" s="205" t="s">
        <v>5816</v>
      </c>
      <c r="D1814" s="205" t="s">
        <v>6080</v>
      </c>
      <c r="E1814" s="280">
        <v>36.0</v>
      </c>
      <c r="F1814" s="280">
        <v>5.0</v>
      </c>
      <c r="G1814" s="280">
        <v>6.0</v>
      </c>
      <c r="H1814" s="280">
        <v>0.0</v>
      </c>
      <c r="I1814" s="280">
        <v>7.0</v>
      </c>
      <c r="J1814" s="280">
        <v>19.0</v>
      </c>
      <c r="K1814" s="280">
        <v>0.0</v>
      </c>
      <c r="L1814" s="280">
        <v>3175.0</v>
      </c>
      <c r="M1814" s="205"/>
    </row>
    <row r="1815" ht="15.75" customHeight="1">
      <c r="A1815" s="205" t="s">
        <v>432</v>
      </c>
      <c r="B1815" s="205" t="s">
        <v>5383</v>
      </c>
      <c r="C1815" s="205" t="s">
        <v>5801</v>
      </c>
      <c r="D1815" s="205" t="s">
        <v>197</v>
      </c>
      <c r="E1815" s="280">
        <v>6.0</v>
      </c>
      <c r="F1815" s="280">
        <v>1.0</v>
      </c>
      <c r="G1815" s="280">
        <v>2.0</v>
      </c>
      <c r="H1815" s="280">
        <v>2.0</v>
      </c>
      <c r="I1815" s="280">
        <v>3.0</v>
      </c>
      <c r="J1815" s="280">
        <v>0.0</v>
      </c>
      <c r="K1815" s="280">
        <v>0.0</v>
      </c>
      <c r="L1815" s="280">
        <v>329.0</v>
      </c>
      <c r="M1815" s="205"/>
    </row>
    <row r="1816" ht="15.75" customHeight="1">
      <c r="A1816" s="205" t="s">
        <v>432</v>
      </c>
      <c r="B1816" s="205" t="s">
        <v>5384</v>
      </c>
      <c r="C1816" s="205" t="s">
        <v>6170</v>
      </c>
      <c r="D1816" s="205" t="s">
        <v>197</v>
      </c>
      <c r="E1816" s="280">
        <v>16.0</v>
      </c>
      <c r="F1816" s="280">
        <v>1.0</v>
      </c>
      <c r="G1816" s="280">
        <v>0.0</v>
      </c>
      <c r="H1816" s="280">
        <v>8.0</v>
      </c>
      <c r="I1816" s="280">
        <v>8.0</v>
      </c>
      <c r="J1816" s="280">
        <v>2.0</v>
      </c>
      <c r="K1816" s="280">
        <v>0.0</v>
      </c>
      <c r="L1816" s="280">
        <v>722.0</v>
      </c>
      <c r="M1816" s="205"/>
    </row>
    <row r="1817" ht="15.75" customHeight="1">
      <c r="A1817" s="205" t="s">
        <v>432</v>
      </c>
      <c r="B1817" s="205" t="s">
        <v>5385</v>
      </c>
      <c r="C1817" s="205" t="s">
        <v>6155</v>
      </c>
      <c r="D1817" s="205" t="s">
        <v>6171</v>
      </c>
      <c r="E1817" s="280">
        <v>29.0</v>
      </c>
      <c r="F1817" s="280">
        <v>18.0</v>
      </c>
      <c r="G1817" s="280">
        <v>6.0</v>
      </c>
      <c r="H1817" s="280">
        <v>7.0</v>
      </c>
      <c r="I1817" s="280">
        <v>11.0</v>
      </c>
      <c r="J1817" s="280">
        <v>3.0</v>
      </c>
      <c r="K1817" s="280">
        <v>0.0</v>
      </c>
      <c r="L1817" s="280">
        <v>2061.0</v>
      </c>
      <c r="M1817" s="205"/>
    </row>
    <row r="1818" ht="15.75" customHeight="1">
      <c r="A1818" s="205" t="s">
        <v>432</v>
      </c>
      <c r="B1818" s="205" t="s">
        <v>5386</v>
      </c>
      <c r="C1818" s="205" t="s">
        <v>6155</v>
      </c>
      <c r="D1818" s="205" t="s">
        <v>6171</v>
      </c>
      <c r="E1818" s="280">
        <v>33.0</v>
      </c>
      <c r="F1818" s="280">
        <v>8.0</v>
      </c>
      <c r="G1818" s="280">
        <v>1.0</v>
      </c>
      <c r="H1818" s="280">
        <v>0.0</v>
      </c>
      <c r="I1818" s="280">
        <v>13.0</v>
      </c>
      <c r="J1818" s="280">
        <v>4.0</v>
      </c>
      <c r="K1818" s="280">
        <v>0.0</v>
      </c>
      <c r="L1818" s="280">
        <v>2798.0</v>
      </c>
      <c r="M1818" s="205"/>
    </row>
    <row r="1819" ht="15.75" customHeight="1">
      <c r="A1819" s="205" t="s">
        <v>432</v>
      </c>
      <c r="B1819" s="205" t="s">
        <v>5387</v>
      </c>
      <c r="C1819" s="205" t="s">
        <v>5859</v>
      </c>
      <c r="D1819" s="205" t="s">
        <v>6172</v>
      </c>
      <c r="E1819" s="280">
        <v>27.0</v>
      </c>
      <c r="F1819" s="280">
        <v>11.0</v>
      </c>
      <c r="G1819" s="280">
        <v>3.0</v>
      </c>
      <c r="H1819" s="280">
        <v>6.0</v>
      </c>
      <c r="I1819" s="280">
        <v>15.0</v>
      </c>
      <c r="J1819" s="280">
        <v>5.0</v>
      </c>
      <c r="K1819" s="280">
        <v>0.0</v>
      </c>
      <c r="L1819" s="280">
        <v>1920.0</v>
      </c>
      <c r="M1819" s="205"/>
    </row>
    <row r="1820" ht="15.75" customHeight="1">
      <c r="A1820" s="205" t="s">
        <v>432</v>
      </c>
      <c r="B1820" s="205" t="s">
        <v>5388</v>
      </c>
      <c r="C1820" s="205" t="s">
        <v>6173</v>
      </c>
      <c r="D1820" s="205" t="s">
        <v>6174</v>
      </c>
      <c r="E1820" s="280">
        <v>6.0</v>
      </c>
      <c r="F1820" s="280">
        <v>0.0</v>
      </c>
      <c r="G1820" s="280">
        <v>0.0</v>
      </c>
      <c r="H1820" s="280">
        <v>4.0</v>
      </c>
      <c r="I1820" s="280">
        <v>2.0</v>
      </c>
      <c r="J1820" s="280">
        <v>0.0</v>
      </c>
      <c r="K1820" s="280">
        <v>0.0</v>
      </c>
      <c r="L1820" s="280">
        <v>230.0</v>
      </c>
      <c r="M1820" s="205"/>
    </row>
    <row r="1821" ht="15.75" customHeight="1">
      <c r="A1821" s="205" t="s">
        <v>432</v>
      </c>
      <c r="B1821" s="205" t="s">
        <v>5391</v>
      </c>
      <c r="C1821" s="205" t="s">
        <v>5859</v>
      </c>
      <c r="D1821" s="205" t="s">
        <v>6172</v>
      </c>
      <c r="E1821" s="280">
        <v>6.0</v>
      </c>
      <c r="F1821" s="280">
        <v>1.0</v>
      </c>
      <c r="G1821" s="280">
        <v>0.0</v>
      </c>
      <c r="H1821" s="280">
        <v>5.0</v>
      </c>
      <c r="I1821" s="280">
        <v>1.0</v>
      </c>
      <c r="J1821" s="280">
        <v>0.0</v>
      </c>
      <c r="K1821" s="280">
        <v>0.0</v>
      </c>
      <c r="L1821" s="280">
        <v>190.0</v>
      </c>
      <c r="M1821" s="205"/>
    </row>
    <row r="1822" ht="15.75" customHeight="1">
      <c r="A1822" s="205" t="s">
        <v>432</v>
      </c>
      <c r="B1822" s="205" t="s">
        <v>5392</v>
      </c>
      <c r="C1822" s="205" t="s">
        <v>5859</v>
      </c>
      <c r="D1822" s="205" t="s">
        <v>6172</v>
      </c>
      <c r="E1822" s="280">
        <v>4.0</v>
      </c>
      <c r="F1822" s="280">
        <v>1.0</v>
      </c>
      <c r="G1822" s="280">
        <v>0.0</v>
      </c>
      <c r="H1822" s="280">
        <v>2.0</v>
      </c>
      <c r="I1822" s="280">
        <v>2.0</v>
      </c>
      <c r="J1822" s="280">
        <v>1.0</v>
      </c>
      <c r="K1822" s="280">
        <v>0.0</v>
      </c>
      <c r="L1822" s="280">
        <v>193.0</v>
      </c>
      <c r="M1822" s="205"/>
    </row>
    <row r="1823" ht="15.75" customHeight="1">
      <c r="A1823" s="205" t="s">
        <v>567</v>
      </c>
      <c r="B1823" s="205" t="s">
        <v>5383</v>
      </c>
      <c r="C1823" s="205" t="s">
        <v>5801</v>
      </c>
      <c r="D1823" s="205" t="s">
        <v>103</v>
      </c>
      <c r="E1823" s="280">
        <v>3.0</v>
      </c>
      <c r="F1823" s="280">
        <v>1.0</v>
      </c>
      <c r="G1823" s="280">
        <v>1.0</v>
      </c>
      <c r="H1823" s="280">
        <v>2.0</v>
      </c>
      <c r="I1823" s="280">
        <v>1.0</v>
      </c>
      <c r="J1823" s="280">
        <v>0.0</v>
      </c>
      <c r="K1823" s="280">
        <v>0.0</v>
      </c>
      <c r="L1823" s="280">
        <v>113.0</v>
      </c>
      <c r="M1823" s="205"/>
    </row>
    <row r="1824" ht="15.75" customHeight="1">
      <c r="A1824" s="205" t="s">
        <v>567</v>
      </c>
      <c r="B1824" s="205" t="s">
        <v>5384</v>
      </c>
      <c r="C1824" s="205" t="s">
        <v>5801</v>
      </c>
      <c r="D1824" s="205" t="s">
        <v>103</v>
      </c>
      <c r="E1824" s="280">
        <v>30.0</v>
      </c>
      <c r="F1824" s="280">
        <v>0.0</v>
      </c>
      <c r="G1824" s="280">
        <v>1.0</v>
      </c>
      <c r="H1824" s="280">
        <v>18.0</v>
      </c>
      <c r="I1824" s="280">
        <v>9.0</v>
      </c>
      <c r="J1824" s="280">
        <v>5.0</v>
      </c>
      <c r="K1824" s="280">
        <v>0.0</v>
      </c>
      <c r="L1824" s="280">
        <v>1248.0</v>
      </c>
      <c r="M1824" s="205"/>
    </row>
    <row r="1825" ht="15.75" customHeight="1">
      <c r="A1825" s="205" t="s">
        <v>567</v>
      </c>
      <c r="B1825" s="205" t="s">
        <v>5385</v>
      </c>
      <c r="C1825" s="205" t="s">
        <v>5809</v>
      </c>
      <c r="D1825" s="205" t="s">
        <v>5895</v>
      </c>
      <c r="E1825" s="280">
        <v>29.0</v>
      </c>
      <c r="F1825" s="280">
        <v>0.0</v>
      </c>
      <c r="G1825" s="280">
        <v>2.0</v>
      </c>
      <c r="H1825" s="280">
        <v>11.0</v>
      </c>
      <c r="I1825" s="280">
        <v>9.0</v>
      </c>
      <c r="J1825" s="280">
        <v>2.0</v>
      </c>
      <c r="K1825" s="280">
        <v>0.0</v>
      </c>
      <c r="L1825" s="280">
        <v>1746.0</v>
      </c>
      <c r="M1825" s="205"/>
    </row>
    <row r="1826" ht="15.75" customHeight="1">
      <c r="A1826" s="205" t="s">
        <v>567</v>
      </c>
      <c r="B1826" s="205" t="s">
        <v>5386</v>
      </c>
      <c r="C1826" s="205" t="s">
        <v>5809</v>
      </c>
      <c r="D1826" s="205" t="s">
        <v>5895</v>
      </c>
      <c r="E1826" s="280">
        <v>29.0</v>
      </c>
      <c r="F1826" s="280">
        <v>3.0</v>
      </c>
      <c r="G1826" s="280">
        <v>5.0</v>
      </c>
      <c r="H1826" s="280">
        <v>12.0</v>
      </c>
      <c r="I1826" s="280">
        <v>7.0</v>
      </c>
      <c r="J1826" s="280">
        <v>2.0</v>
      </c>
      <c r="K1826" s="280">
        <v>1.0</v>
      </c>
      <c r="L1826" s="280">
        <v>1618.0</v>
      </c>
      <c r="M1826" s="205"/>
    </row>
    <row r="1827" ht="15.75" customHeight="1">
      <c r="A1827" s="205" t="s">
        <v>567</v>
      </c>
      <c r="B1827" s="205" t="s">
        <v>5387</v>
      </c>
      <c r="C1827" s="205" t="s">
        <v>5809</v>
      </c>
      <c r="D1827" s="205" t="s">
        <v>5895</v>
      </c>
      <c r="E1827" s="280">
        <v>28.0</v>
      </c>
      <c r="F1827" s="280">
        <v>3.0</v>
      </c>
      <c r="G1827" s="280">
        <v>0.0</v>
      </c>
      <c r="H1827" s="280">
        <v>21.0</v>
      </c>
      <c r="I1827" s="280">
        <v>7.0</v>
      </c>
      <c r="J1827" s="280">
        <v>1.0</v>
      </c>
      <c r="K1827" s="280">
        <v>0.0</v>
      </c>
      <c r="L1827" s="280">
        <v>864.0</v>
      </c>
      <c r="M1827" s="205"/>
    </row>
    <row r="1828" ht="15.75" customHeight="1">
      <c r="A1828" s="205" t="s">
        <v>567</v>
      </c>
      <c r="B1828" s="205" t="s">
        <v>5388</v>
      </c>
      <c r="C1828" s="205" t="s">
        <v>5809</v>
      </c>
      <c r="D1828" s="205" t="s">
        <v>5895</v>
      </c>
      <c r="E1828" s="280">
        <v>3.0</v>
      </c>
      <c r="F1828" s="280">
        <v>0.0</v>
      </c>
      <c r="G1828" s="280">
        <v>0.0</v>
      </c>
      <c r="H1828" s="280">
        <v>2.0</v>
      </c>
      <c r="I1828" s="280">
        <v>1.0</v>
      </c>
      <c r="J1828" s="280">
        <v>1.0</v>
      </c>
      <c r="K1828" s="280">
        <v>0.0</v>
      </c>
      <c r="L1828" s="280">
        <v>84.0</v>
      </c>
      <c r="M1828" s="205"/>
    </row>
    <row r="1829" ht="15.75" customHeight="1">
      <c r="A1829" s="205" t="s">
        <v>567</v>
      </c>
      <c r="B1829" s="205" t="s">
        <v>5391</v>
      </c>
      <c r="C1829" s="205" t="s">
        <v>6175</v>
      </c>
      <c r="D1829" s="205" t="s">
        <v>6176</v>
      </c>
      <c r="E1829" s="280">
        <v>13.0</v>
      </c>
      <c r="F1829" s="280">
        <v>4.0</v>
      </c>
      <c r="G1829" s="280">
        <v>1.0</v>
      </c>
      <c r="H1829" s="280">
        <v>9.0</v>
      </c>
      <c r="I1829" s="280">
        <v>3.0</v>
      </c>
      <c r="J1829" s="280">
        <v>2.0</v>
      </c>
      <c r="K1829" s="280">
        <v>0.0</v>
      </c>
      <c r="L1829" s="280">
        <v>407.0</v>
      </c>
      <c r="M1829" s="205"/>
    </row>
    <row r="1830" ht="15.75" customHeight="1">
      <c r="A1830" s="205" t="s">
        <v>567</v>
      </c>
      <c r="B1830" s="205" t="s">
        <v>5392</v>
      </c>
      <c r="C1830" s="205" t="s">
        <v>5809</v>
      </c>
      <c r="D1830" s="205" t="s">
        <v>5811</v>
      </c>
      <c r="E1830" s="280">
        <v>3.0</v>
      </c>
      <c r="F1830" s="280">
        <v>0.0</v>
      </c>
      <c r="G1830" s="280">
        <v>0.0</v>
      </c>
      <c r="H1830" s="280">
        <v>2.0</v>
      </c>
      <c r="I1830" s="280">
        <v>0.0</v>
      </c>
      <c r="J1830" s="280">
        <v>1.0</v>
      </c>
      <c r="K1830" s="280">
        <v>0.0</v>
      </c>
      <c r="L1830" s="280">
        <v>122.0</v>
      </c>
      <c r="M1830" s="205"/>
    </row>
    <row r="1831" ht="15.75" customHeight="1">
      <c r="A1831" s="205" t="s">
        <v>554</v>
      </c>
      <c r="B1831" s="205" t="s">
        <v>5383</v>
      </c>
      <c r="C1831" s="205" t="s">
        <v>5801</v>
      </c>
      <c r="D1831" s="205" t="s">
        <v>249</v>
      </c>
      <c r="E1831" s="280">
        <v>5.0</v>
      </c>
      <c r="F1831" s="280">
        <v>0.0</v>
      </c>
      <c r="G1831" s="280">
        <v>0.0</v>
      </c>
      <c r="H1831" s="280">
        <v>5.0</v>
      </c>
      <c r="I1831" s="280">
        <v>0.0</v>
      </c>
      <c r="J1831" s="280">
        <v>1.0</v>
      </c>
      <c r="K1831" s="280">
        <v>0.0</v>
      </c>
      <c r="L1831" s="280">
        <v>93.0</v>
      </c>
      <c r="M1831" s="205"/>
    </row>
    <row r="1832" ht="15.75" customHeight="1">
      <c r="A1832" s="205" t="s">
        <v>554</v>
      </c>
      <c r="B1832" s="205" t="s">
        <v>5384</v>
      </c>
      <c r="C1832" s="205" t="s">
        <v>5801</v>
      </c>
      <c r="D1832" s="205" t="s">
        <v>249</v>
      </c>
      <c r="E1832" s="280">
        <v>19.0</v>
      </c>
      <c r="F1832" s="280">
        <v>4.0</v>
      </c>
      <c r="G1832" s="280">
        <v>1.0</v>
      </c>
      <c r="H1832" s="280">
        <v>14.0</v>
      </c>
      <c r="I1832" s="280">
        <v>4.0</v>
      </c>
      <c r="J1832" s="280">
        <v>4.0</v>
      </c>
      <c r="K1832" s="280">
        <v>0.0</v>
      </c>
      <c r="L1832" s="280">
        <v>621.0</v>
      </c>
      <c r="M1832" s="205"/>
    </row>
    <row r="1833" ht="15.75" customHeight="1">
      <c r="A1833" s="205" t="s">
        <v>554</v>
      </c>
      <c r="B1833" s="205" t="s">
        <v>5385</v>
      </c>
      <c r="C1833" s="205" t="s">
        <v>5816</v>
      </c>
      <c r="D1833" s="205" t="s">
        <v>6147</v>
      </c>
      <c r="E1833" s="280">
        <v>23.0</v>
      </c>
      <c r="F1833" s="280">
        <v>6.0</v>
      </c>
      <c r="G1833" s="280">
        <v>0.0</v>
      </c>
      <c r="H1833" s="280">
        <v>13.0</v>
      </c>
      <c r="I1833" s="280">
        <v>5.0</v>
      </c>
      <c r="J1833" s="280">
        <v>3.0</v>
      </c>
      <c r="K1833" s="280">
        <v>0.0</v>
      </c>
      <c r="L1833" s="280">
        <v>981.0</v>
      </c>
      <c r="M1833" s="205"/>
    </row>
    <row r="1834" ht="15.75" customHeight="1">
      <c r="A1834" s="205" t="s">
        <v>554</v>
      </c>
      <c r="B1834" s="205" t="s">
        <v>5386</v>
      </c>
      <c r="C1834" s="205" t="s">
        <v>5801</v>
      </c>
      <c r="D1834" s="205" t="s">
        <v>249</v>
      </c>
      <c r="E1834" s="280">
        <v>33.0</v>
      </c>
      <c r="F1834" s="280">
        <v>5.0</v>
      </c>
      <c r="G1834" s="280">
        <v>2.0</v>
      </c>
      <c r="H1834" s="280">
        <v>19.0</v>
      </c>
      <c r="I1834" s="280">
        <v>9.0</v>
      </c>
      <c r="J1834" s="280">
        <v>9.0</v>
      </c>
      <c r="K1834" s="280">
        <v>0.0</v>
      </c>
      <c r="L1834" s="280">
        <v>1508.0</v>
      </c>
      <c r="M1834" s="205"/>
    </row>
    <row r="1835" ht="15.75" customHeight="1">
      <c r="A1835" s="205" t="s">
        <v>554</v>
      </c>
      <c r="B1835" s="205" t="s">
        <v>5387</v>
      </c>
      <c r="C1835" s="205" t="s">
        <v>5801</v>
      </c>
      <c r="D1835" s="205" t="s">
        <v>249</v>
      </c>
      <c r="E1835" s="280">
        <v>33.0</v>
      </c>
      <c r="F1835" s="280">
        <v>4.0</v>
      </c>
      <c r="G1835" s="280">
        <v>4.0</v>
      </c>
      <c r="H1835" s="280">
        <v>16.0</v>
      </c>
      <c r="I1835" s="280">
        <v>12.0</v>
      </c>
      <c r="J1835" s="280">
        <v>8.0</v>
      </c>
      <c r="K1835" s="280">
        <v>0.0</v>
      </c>
      <c r="L1835" s="280">
        <v>1580.0</v>
      </c>
      <c r="M1835" s="205"/>
    </row>
    <row r="1836" ht="15.75" customHeight="1">
      <c r="A1836" s="205" t="s">
        <v>554</v>
      </c>
      <c r="B1836" s="205" t="s">
        <v>5388</v>
      </c>
      <c r="C1836" s="205" t="s">
        <v>5801</v>
      </c>
      <c r="D1836" s="205" t="s">
        <v>249</v>
      </c>
      <c r="E1836" s="280">
        <v>2.0</v>
      </c>
      <c r="F1836" s="280">
        <v>0.0</v>
      </c>
      <c r="G1836" s="280">
        <v>0.0</v>
      </c>
      <c r="H1836" s="280">
        <v>1.0</v>
      </c>
      <c r="I1836" s="280">
        <v>1.0</v>
      </c>
      <c r="J1836" s="280">
        <v>0.0</v>
      </c>
      <c r="K1836" s="280">
        <v>0.0</v>
      </c>
      <c r="L1836" s="280">
        <v>46.0</v>
      </c>
      <c r="M1836" s="205"/>
    </row>
    <row r="1837" ht="15.75" customHeight="1">
      <c r="A1837" s="205" t="s">
        <v>554</v>
      </c>
      <c r="B1837" s="205" t="s">
        <v>5391</v>
      </c>
      <c r="C1837" s="205" t="s">
        <v>5801</v>
      </c>
      <c r="D1837" s="205" t="s">
        <v>249</v>
      </c>
      <c r="E1837" s="280">
        <v>32.0</v>
      </c>
      <c r="F1837" s="280">
        <v>16.0</v>
      </c>
      <c r="G1837" s="280">
        <v>1.0</v>
      </c>
      <c r="H1837" s="280">
        <v>1.0</v>
      </c>
      <c r="I1837" s="280">
        <v>5.0</v>
      </c>
      <c r="J1837" s="280">
        <v>6.0</v>
      </c>
      <c r="K1837" s="280">
        <v>0.0</v>
      </c>
      <c r="L1837" s="280">
        <v>2738.0</v>
      </c>
      <c r="M1837" s="205"/>
    </row>
    <row r="1838" ht="15.75" customHeight="1">
      <c r="A1838" s="205" t="s">
        <v>554</v>
      </c>
      <c r="B1838" s="205" t="s">
        <v>5392</v>
      </c>
      <c r="C1838" s="205" t="s">
        <v>5801</v>
      </c>
      <c r="D1838" s="205" t="s">
        <v>249</v>
      </c>
      <c r="E1838" s="280">
        <v>33.0</v>
      </c>
      <c r="F1838" s="280">
        <v>11.0</v>
      </c>
      <c r="G1838" s="280">
        <v>0.0</v>
      </c>
      <c r="H1838" s="280">
        <v>2.0</v>
      </c>
      <c r="I1838" s="280">
        <v>7.0</v>
      </c>
      <c r="J1838" s="280">
        <v>8.0</v>
      </c>
      <c r="K1838" s="280">
        <v>0.0</v>
      </c>
      <c r="L1838" s="280">
        <v>2725.0</v>
      </c>
      <c r="M1838" s="205"/>
    </row>
    <row r="1839" ht="15.75" customHeight="1">
      <c r="A1839" s="205" t="s">
        <v>554</v>
      </c>
      <c r="B1839" s="205" t="s">
        <v>5389</v>
      </c>
      <c r="C1839" s="205" t="s">
        <v>5800</v>
      </c>
      <c r="D1839" s="205" t="s">
        <v>90</v>
      </c>
      <c r="E1839" s="280">
        <v>16.0</v>
      </c>
      <c r="F1839" s="280">
        <v>3.0</v>
      </c>
      <c r="G1839" s="280">
        <v>0.0</v>
      </c>
      <c r="H1839" s="280">
        <v>6.0</v>
      </c>
      <c r="I1839" s="280">
        <v>5.0</v>
      </c>
      <c r="J1839" s="280">
        <v>2.0</v>
      </c>
      <c r="K1839" s="280">
        <v>0.0</v>
      </c>
      <c r="L1839" s="280">
        <v>805.0</v>
      </c>
      <c r="M1839" s="205"/>
    </row>
    <row r="1840" ht="15.75" customHeight="1">
      <c r="A1840" s="205" t="s">
        <v>554</v>
      </c>
      <c r="B1840" s="205" t="s">
        <v>5390</v>
      </c>
      <c r="C1840" s="205" t="s">
        <v>5801</v>
      </c>
      <c r="D1840" s="205" t="s">
        <v>238</v>
      </c>
      <c r="E1840" s="280">
        <v>25.0</v>
      </c>
      <c r="F1840" s="280">
        <v>14.0</v>
      </c>
      <c r="G1840" s="280">
        <v>2.0</v>
      </c>
      <c r="H1840" s="280">
        <v>3.0</v>
      </c>
      <c r="I1840" s="280">
        <v>5.0</v>
      </c>
      <c r="J1840" s="280">
        <v>3.0</v>
      </c>
      <c r="K1840" s="280">
        <v>1.0</v>
      </c>
      <c r="L1840" s="280">
        <v>1917.0</v>
      </c>
      <c r="M1840" s="205"/>
    </row>
    <row r="1841" ht="15.75" customHeight="1">
      <c r="A1841" s="205" t="s">
        <v>312</v>
      </c>
      <c r="B1841" s="205" t="s">
        <v>5383</v>
      </c>
      <c r="C1841" s="205" t="s">
        <v>5801</v>
      </c>
      <c r="D1841" s="205" t="s">
        <v>197</v>
      </c>
      <c r="E1841" s="280">
        <v>6.0</v>
      </c>
      <c r="F1841" s="280">
        <v>3.0</v>
      </c>
      <c r="G1841" s="280">
        <v>0.0</v>
      </c>
      <c r="H1841" s="280">
        <v>1.0</v>
      </c>
      <c r="I1841" s="280">
        <v>4.0</v>
      </c>
      <c r="J1841" s="280">
        <v>2.0</v>
      </c>
      <c r="K1841" s="280">
        <v>0.0</v>
      </c>
      <c r="L1841" s="280">
        <v>385.0</v>
      </c>
      <c r="M1841" s="205"/>
    </row>
    <row r="1842" ht="15.75" customHeight="1">
      <c r="A1842" s="205" t="s">
        <v>312</v>
      </c>
      <c r="B1842" s="205" t="s">
        <v>5384</v>
      </c>
      <c r="C1842" s="205" t="s">
        <v>5801</v>
      </c>
      <c r="D1842" s="205" t="s">
        <v>197</v>
      </c>
      <c r="E1842" s="280">
        <v>37.0</v>
      </c>
      <c r="F1842" s="280">
        <v>8.0</v>
      </c>
      <c r="G1842" s="280">
        <v>4.0</v>
      </c>
      <c r="H1842" s="280">
        <v>7.0</v>
      </c>
      <c r="I1842" s="280">
        <v>17.0</v>
      </c>
      <c r="J1842" s="280">
        <v>6.0</v>
      </c>
      <c r="K1842" s="280">
        <v>0.0</v>
      </c>
      <c r="L1842" s="280">
        <v>2601.0</v>
      </c>
      <c r="M1842" s="205"/>
    </row>
    <row r="1843" ht="15.75" customHeight="1">
      <c r="A1843" s="205" t="s">
        <v>312</v>
      </c>
      <c r="B1843" s="205" t="s">
        <v>5385</v>
      </c>
      <c r="C1843" s="205" t="s">
        <v>6070</v>
      </c>
      <c r="D1843" s="205" t="s">
        <v>6100</v>
      </c>
      <c r="E1843" s="280">
        <v>28.0</v>
      </c>
      <c r="F1843" s="280">
        <v>8.0</v>
      </c>
      <c r="G1843" s="280">
        <v>4.0</v>
      </c>
      <c r="H1843" s="280">
        <v>14.0</v>
      </c>
      <c r="I1843" s="280">
        <v>7.0</v>
      </c>
      <c r="J1843" s="280">
        <v>4.0</v>
      </c>
      <c r="K1843" s="280">
        <v>0.0</v>
      </c>
      <c r="L1843" s="280">
        <v>1233.0</v>
      </c>
      <c r="M1843" s="205"/>
    </row>
    <row r="1844" ht="15.75" customHeight="1">
      <c r="A1844" s="205" t="s">
        <v>312</v>
      </c>
      <c r="B1844" s="205" t="s">
        <v>5386</v>
      </c>
      <c r="C1844" s="205" t="s">
        <v>5816</v>
      </c>
      <c r="D1844" s="205" t="s">
        <v>5849</v>
      </c>
      <c r="E1844" s="280">
        <v>30.0</v>
      </c>
      <c r="F1844" s="280">
        <v>6.0</v>
      </c>
      <c r="G1844" s="280">
        <v>4.0</v>
      </c>
      <c r="H1844" s="280">
        <v>13.0</v>
      </c>
      <c r="I1844" s="280">
        <v>11.0</v>
      </c>
      <c r="J1844" s="280">
        <v>5.0</v>
      </c>
      <c r="K1844" s="280">
        <v>1.0</v>
      </c>
      <c r="L1844" s="280">
        <v>1677.0</v>
      </c>
      <c r="M1844" s="205"/>
    </row>
    <row r="1845" ht="15.75" customHeight="1">
      <c r="A1845" s="205" t="s">
        <v>652</v>
      </c>
      <c r="B1845" s="205" t="s">
        <v>5383</v>
      </c>
      <c r="C1845" s="205" t="s">
        <v>5801</v>
      </c>
      <c r="D1845" s="205" t="s">
        <v>90</v>
      </c>
      <c r="E1845" s="280">
        <v>1.0</v>
      </c>
      <c r="F1845" s="280">
        <v>0.0</v>
      </c>
      <c r="G1845" s="280">
        <v>0.0</v>
      </c>
      <c r="H1845" s="280">
        <v>1.0</v>
      </c>
      <c r="I1845" s="280">
        <v>0.0</v>
      </c>
      <c r="J1845" s="280">
        <v>0.0</v>
      </c>
      <c r="K1845" s="280">
        <v>0.0</v>
      </c>
      <c r="L1845" s="280">
        <v>17.0</v>
      </c>
      <c r="M1845" s="205"/>
    </row>
    <row r="1846" ht="15.75" customHeight="1">
      <c r="A1846" s="205" t="s">
        <v>652</v>
      </c>
      <c r="B1846" s="205" t="s">
        <v>5384</v>
      </c>
      <c r="C1846" s="205" t="s">
        <v>5801</v>
      </c>
      <c r="D1846" s="205" t="s">
        <v>244</v>
      </c>
      <c r="E1846" s="280">
        <v>34.0</v>
      </c>
      <c r="F1846" s="280">
        <v>5.0</v>
      </c>
      <c r="G1846" s="280">
        <v>1.0</v>
      </c>
      <c r="H1846" s="280">
        <v>1.0</v>
      </c>
      <c r="I1846" s="280">
        <v>15.0</v>
      </c>
      <c r="J1846" s="280">
        <v>5.0</v>
      </c>
      <c r="K1846" s="280">
        <v>0.0</v>
      </c>
      <c r="L1846" s="280">
        <v>2794.0</v>
      </c>
      <c r="M1846" s="205"/>
    </row>
    <row r="1847" ht="15.75" customHeight="1">
      <c r="A1847" s="205" t="s">
        <v>652</v>
      </c>
      <c r="B1847" s="205" t="s">
        <v>5385</v>
      </c>
      <c r="C1847" s="205" t="s">
        <v>5816</v>
      </c>
      <c r="D1847" s="205" t="s">
        <v>6177</v>
      </c>
      <c r="E1847" s="280">
        <v>27.0</v>
      </c>
      <c r="F1847" s="280">
        <v>8.0</v>
      </c>
      <c r="G1847" s="280">
        <v>2.0</v>
      </c>
      <c r="H1847" s="280">
        <v>2.0</v>
      </c>
      <c r="I1847" s="280">
        <v>15.0</v>
      </c>
      <c r="J1847" s="280">
        <v>8.0</v>
      </c>
      <c r="K1847" s="280">
        <v>0.0</v>
      </c>
      <c r="L1847" s="280">
        <v>2006.0</v>
      </c>
      <c r="M1847" s="205"/>
    </row>
    <row r="1848" ht="15.75" customHeight="1">
      <c r="A1848" s="205" t="s">
        <v>652</v>
      </c>
      <c r="B1848" s="205" t="s">
        <v>5386</v>
      </c>
      <c r="C1848" s="205" t="s">
        <v>5832</v>
      </c>
      <c r="D1848" s="205" t="s">
        <v>6178</v>
      </c>
      <c r="E1848" s="280">
        <v>31.0</v>
      </c>
      <c r="F1848" s="280">
        <v>4.0</v>
      </c>
      <c r="G1848" s="280">
        <v>2.0</v>
      </c>
      <c r="H1848" s="280">
        <v>2.0</v>
      </c>
      <c r="I1848" s="280">
        <v>8.0</v>
      </c>
      <c r="J1848" s="280">
        <v>9.0</v>
      </c>
      <c r="K1848" s="280">
        <v>0.0</v>
      </c>
      <c r="L1848" s="280">
        <v>2557.0</v>
      </c>
      <c r="M1848" s="205"/>
    </row>
    <row r="1849" ht="15.75" customHeight="1">
      <c r="A1849" s="205" t="s">
        <v>652</v>
      </c>
      <c r="B1849" s="205" t="s">
        <v>5387</v>
      </c>
      <c r="C1849" s="205" t="s">
        <v>5816</v>
      </c>
      <c r="D1849" s="205" t="s">
        <v>6179</v>
      </c>
      <c r="E1849" s="280">
        <v>30.0</v>
      </c>
      <c r="F1849" s="280">
        <v>6.0</v>
      </c>
      <c r="G1849" s="280">
        <v>3.0</v>
      </c>
      <c r="H1849" s="280">
        <v>10.0</v>
      </c>
      <c r="I1849" s="280">
        <v>4.0</v>
      </c>
      <c r="J1849" s="280">
        <v>5.0</v>
      </c>
      <c r="K1849" s="280">
        <v>0.0</v>
      </c>
      <c r="L1849" s="280">
        <v>2066.0</v>
      </c>
      <c r="M1849" s="205"/>
    </row>
    <row r="1850" ht="15.75" customHeight="1">
      <c r="A1850" s="205" t="s">
        <v>456</v>
      </c>
      <c r="B1850" s="205" t="s">
        <v>5383</v>
      </c>
      <c r="C1850" s="205" t="s">
        <v>5801</v>
      </c>
      <c r="D1850" s="205" t="s">
        <v>162</v>
      </c>
      <c r="E1850" s="280">
        <v>6.0</v>
      </c>
      <c r="F1850" s="280">
        <v>0.0</v>
      </c>
      <c r="G1850" s="280">
        <v>1.0</v>
      </c>
      <c r="H1850" s="280">
        <v>1.0</v>
      </c>
      <c r="I1850" s="280">
        <v>0.0</v>
      </c>
      <c r="J1850" s="280">
        <v>0.0</v>
      </c>
      <c r="K1850" s="280">
        <v>0.0</v>
      </c>
      <c r="L1850" s="280">
        <v>495.0</v>
      </c>
      <c r="M1850" s="205"/>
    </row>
    <row r="1851" ht="15.75" customHeight="1">
      <c r="A1851" s="205" t="s">
        <v>456</v>
      </c>
      <c r="B1851" s="205" t="s">
        <v>5384</v>
      </c>
      <c r="C1851" s="205" t="s">
        <v>5801</v>
      </c>
      <c r="D1851" s="205" t="s">
        <v>162</v>
      </c>
      <c r="E1851" s="280">
        <v>30.0</v>
      </c>
      <c r="F1851" s="280">
        <v>1.0</v>
      </c>
      <c r="G1851" s="280">
        <v>1.0</v>
      </c>
      <c r="H1851" s="280">
        <v>1.0</v>
      </c>
      <c r="I1851" s="280">
        <v>2.0</v>
      </c>
      <c r="J1851" s="280">
        <v>4.0</v>
      </c>
      <c r="K1851" s="280">
        <v>0.0</v>
      </c>
      <c r="L1851" s="280">
        <v>2549.0</v>
      </c>
      <c r="M1851" s="205"/>
    </row>
    <row r="1852" ht="15.75" customHeight="1">
      <c r="A1852" s="205" t="s">
        <v>456</v>
      </c>
      <c r="B1852" s="205" t="s">
        <v>5385</v>
      </c>
      <c r="C1852" s="205" t="s">
        <v>5933</v>
      </c>
      <c r="D1852" s="205" t="s">
        <v>5998</v>
      </c>
      <c r="E1852" s="280">
        <v>26.0</v>
      </c>
      <c r="F1852" s="280">
        <v>2.0</v>
      </c>
      <c r="G1852" s="280">
        <v>0.0</v>
      </c>
      <c r="H1852" s="280">
        <v>2.0</v>
      </c>
      <c r="I1852" s="280">
        <v>2.0</v>
      </c>
      <c r="J1852" s="280">
        <v>2.0</v>
      </c>
      <c r="K1852" s="280">
        <v>0.0</v>
      </c>
      <c r="L1852" s="280">
        <v>2199.0</v>
      </c>
      <c r="M1852" s="205"/>
    </row>
    <row r="1853" ht="15.75" customHeight="1">
      <c r="A1853" s="205" t="s">
        <v>456</v>
      </c>
      <c r="B1853" s="205" t="s">
        <v>5386</v>
      </c>
      <c r="C1853" s="205" t="s">
        <v>5933</v>
      </c>
      <c r="D1853" s="205" t="s">
        <v>5998</v>
      </c>
      <c r="E1853" s="280">
        <v>24.0</v>
      </c>
      <c r="F1853" s="280">
        <v>3.0</v>
      </c>
      <c r="G1853" s="280">
        <v>1.0</v>
      </c>
      <c r="H1853" s="280">
        <v>16.0</v>
      </c>
      <c r="I1853" s="280">
        <v>0.0</v>
      </c>
      <c r="J1853" s="280">
        <v>0.0</v>
      </c>
      <c r="K1853" s="280">
        <v>0.0</v>
      </c>
      <c r="L1853" s="280">
        <v>979.0</v>
      </c>
      <c r="M1853" s="205"/>
    </row>
    <row r="1854" ht="15.75" customHeight="1">
      <c r="A1854" s="205" t="s">
        <v>456</v>
      </c>
      <c r="B1854" s="205" t="s">
        <v>5387</v>
      </c>
      <c r="C1854" s="205" t="s">
        <v>5969</v>
      </c>
      <c r="D1854" s="205" t="s">
        <v>6180</v>
      </c>
      <c r="E1854" s="280">
        <v>37.0</v>
      </c>
      <c r="F1854" s="280">
        <v>8.0</v>
      </c>
      <c r="G1854" s="280">
        <v>2.0</v>
      </c>
      <c r="H1854" s="280">
        <v>1.0</v>
      </c>
      <c r="I1854" s="280">
        <v>0.0</v>
      </c>
      <c r="J1854" s="280">
        <v>2.0</v>
      </c>
      <c r="K1854" s="280">
        <v>0.0</v>
      </c>
      <c r="L1854" s="280">
        <v>3285.0</v>
      </c>
      <c r="M1854" s="205"/>
    </row>
    <row r="1855" ht="15.75" customHeight="1">
      <c r="A1855" s="205" t="s">
        <v>456</v>
      </c>
      <c r="B1855" s="205" t="s">
        <v>5388</v>
      </c>
      <c r="C1855" s="205" t="s">
        <v>5969</v>
      </c>
      <c r="D1855" s="205" t="s">
        <v>6180</v>
      </c>
      <c r="E1855" s="280">
        <v>23.0</v>
      </c>
      <c r="F1855" s="280">
        <v>1.0</v>
      </c>
      <c r="G1855" s="280">
        <v>0.0</v>
      </c>
      <c r="H1855" s="280">
        <v>1.0</v>
      </c>
      <c r="I1855" s="280">
        <v>1.0</v>
      </c>
      <c r="J1855" s="280">
        <v>3.0</v>
      </c>
      <c r="K1855" s="280">
        <v>0.0</v>
      </c>
      <c r="L1855" s="280">
        <v>1973.0</v>
      </c>
      <c r="M1855" s="205"/>
    </row>
    <row r="1856" ht="15.75" customHeight="1">
      <c r="A1856" s="205" t="s">
        <v>456</v>
      </c>
      <c r="B1856" s="205" t="s">
        <v>5391</v>
      </c>
      <c r="C1856" s="205" t="s">
        <v>5969</v>
      </c>
      <c r="D1856" s="205" t="s">
        <v>6180</v>
      </c>
      <c r="E1856" s="280">
        <v>0.0</v>
      </c>
      <c r="F1856" s="280">
        <v>0.0</v>
      </c>
      <c r="G1856" s="280">
        <v>0.0</v>
      </c>
      <c r="H1856" s="280">
        <v>0.0</v>
      </c>
      <c r="I1856" s="280">
        <v>0.0</v>
      </c>
      <c r="J1856" s="280">
        <v>0.0</v>
      </c>
      <c r="K1856" s="280">
        <v>0.0</v>
      </c>
      <c r="L1856" s="280">
        <v>0.0</v>
      </c>
      <c r="M1856" s="205"/>
    </row>
    <row r="1857" ht="15.75" customHeight="1">
      <c r="A1857" s="205" t="s">
        <v>456</v>
      </c>
      <c r="B1857" s="205" t="s">
        <v>5392</v>
      </c>
      <c r="C1857" s="205" t="s">
        <v>5937</v>
      </c>
      <c r="D1857" s="205" t="s">
        <v>6180</v>
      </c>
      <c r="E1857" s="280">
        <v>6.0</v>
      </c>
      <c r="F1857" s="280">
        <v>0.0</v>
      </c>
      <c r="G1857" s="280">
        <v>0.0</v>
      </c>
      <c r="H1857" s="280">
        <v>1.0</v>
      </c>
      <c r="I1857" s="280">
        <v>1.0</v>
      </c>
      <c r="J1857" s="280">
        <v>1.0</v>
      </c>
      <c r="K1857" s="280">
        <v>0.0</v>
      </c>
      <c r="L1857" s="280">
        <v>437.0</v>
      </c>
      <c r="M1857" s="205"/>
    </row>
    <row r="1858" ht="15.75" customHeight="1">
      <c r="A1858" s="205" t="s">
        <v>325</v>
      </c>
      <c r="B1858" s="205" t="s">
        <v>5383</v>
      </c>
      <c r="C1858" s="205" t="s">
        <v>5801</v>
      </c>
      <c r="D1858" s="205" t="s">
        <v>90</v>
      </c>
      <c r="E1858" s="280">
        <v>2.0</v>
      </c>
      <c r="F1858" s="280">
        <v>0.0</v>
      </c>
      <c r="G1858" s="205"/>
      <c r="H1858" s="280">
        <v>1.0</v>
      </c>
      <c r="I1858" s="280">
        <v>0.0</v>
      </c>
      <c r="J1858" s="280">
        <v>0.0</v>
      </c>
      <c r="K1858" s="280">
        <v>0.0</v>
      </c>
      <c r="L1858" s="280">
        <v>144.0</v>
      </c>
      <c r="M1858" s="205"/>
    </row>
    <row r="1859" ht="15.75" customHeight="1">
      <c r="A1859" s="205" t="s">
        <v>325</v>
      </c>
      <c r="B1859" s="205" t="s">
        <v>5384</v>
      </c>
      <c r="C1859" s="205" t="s">
        <v>5801</v>
      </c>
      <c r="D1859" s="205" t="s">
        <v>259</v>
      </c>
      <c r="E1859" s="280">
        <v>23.0</v>
      </c>
      <c r="F1859" s="280">
        <v>0.0</v>
      </c>
      <c r="G1859" s="205"/>
      <c r="H1859" s="280">
        <v>0.0</v>
      </c>
      <c r="I1859" s="280">
        <v>0.0</v>
      </c>
      <c r="J1859" s="280">
        <v>0.0</v>
      </c>
      <c r="K1859" s="280">
        <v>0.0</v>
      </c>
      <c r="L1859" s="280">
        <v>2070.0</v>
      </c>
      <c r="M1859" s="205"/>
    </row>
    <row r="1860" ht="15.75" customHeight="1">
      <c r="A1860" s="205" t="s">
        <v>325</v>
      </c>
      <c r="B1860" s="205" t="s">
        <v>5385</v>
      </c>
      <c r="C1860" s="205" t="s">
        <v>5816</v>
      </c>
      <c r="D1860" s="205" t="s">
        <v>6177</v>
      </c>
      <c r="E1860" s="280">
        <v>37.0</v>
      </c>
      <c r="F1860" s="280">
        <v>0.0</v>
      </c>
      <c r="G1860" s="205"/>
      <c r="H1860" s="280">
        <v>0.0</v>
      </c>
      <c r="I1860" s="280">
        <v>0.0</v>
      </c>
      <c r="J1860" s="280">
        <v>2.0</v>
      </c>
      <c r="K1860" s="280">
        <v>0.0</v>
      </c>
      <c r="L1860" s="280">
        <v>3330.0</v>
      </c>
      <c r="M1860" s="205"/>
    </row>
    <row r="1861" ht="15.75" customHeight="1">
      <c r="A1861" s="205" t="s">
        <v>325</v>
      </c>
      <c r="B1861" s="205" t="s">
        <v>5387</v>
      </c>
      <c r="C1861" s="205" t="s">
        <v>5803</v>
      </c>
      <c r="D1861" s="205" t="s">
        <v>6181</v>
      </c>
      <c r="E1861" s="280">
        <v>0.0</v>
      </c>
      <c r="F1861" s="280">
        <v>0.0</v>
      </c>
      <c r="G1861" s="205"/>
      <c r="H1861" s="280">
        <v>0.0</v>
      </c>
      <c r="I1861" s="280">
        <v>0.0</v>
      </c>
      <c r="J1861" s="280">
        <v>0.0</v>
      </c>
      <c r="K1861" s="280">
        <v>0.0</v>
      </c>
      <c r="L1861" s="280">
        <v>0.0</v>
      </c>
      <c r="M1861" s="205"/>
    </row>
    <row r="1862" ht="15.75" customHeight="1">
      <c r="A1862" s="205" t="s">
        <v>325</v>
      </c>
      <c r="B1862" s="205" t="s">
        <v>5388</v>
      </c>
      <c r="C1862" s="205" t="s">
        <v>5914</v>
      </c>
      <c r="D1862" s="205" t="s">
        <v>6182</v>
      </c>
      <c r="E1862" s="280">
        <v>0.0</v>
      </c>
      <c r="F1862" s="280">
        <v>0.0</v>
      </c>
      <c r="G1862" s="280">
        <v>0.0</v>
      </c>
      <c r="H1862" s="280">
        <v>0.0</v>
      </c>
      <c r="I1862" s="280">
        <v>0.0</v>
      </c>
      <c r="J1862" s="280">
        <v>0.0</v>
      </c>
      <c r="K1862" s="280">
        <v>0.0</v>
      </c>
      <c r="L1862" s="280">
        <v>0.0</v>
      </c>
      <c r="M1862" s="205"/>
    </row>
    <row r="1863" ht="15.75" customHeight="1">
      <c r="A1863" s="205" t="s">
        <v>325</v>
      </c>
      <c r="B1863" s="205" t="s">
        <v>5391</v>
      </c>
      <c r="C1863" s="205" t="s">
        <v>5801</v>
      </c>
      <c r="D1863" s="205" t="s">
        <v>6129</v>
      </c>
      <c r="E1863" s="280">
        <v>0.0</v>
      </c>
      <c r="F1863" s="280">
        <v>0.0</v>
      </c>
      <c r="G1863" s="205"/>
      <c r="H1863" s="280">
        <v>0.0</v>
      </c>
      <c r="I1863" s="280">
        <v>0.0</v>
      </c>
      <c r="J1863" s="280">
        <v>0.0</v>
      </c>
      <c r="K1863" s="280">
        <v>0.0</v>
      </c>
      <c r="L1863" s="280">
        <v>0.0</v>
      </c>
      <c r="M1863" s="205"/>
    </row>
    <row r="1864" ht="15.75" customHeight="1">
      <c r="A1864" s="205" t="s">
        <v>391</v>
      </c>
      <c r="B1864" s="205" t="s">
        <v>5383</v>
      </c>
      <c r="C1864" s="205" t="s">
        <v>5801</v>
      </c>
      <c r="D1864" s="205" t="s">
        <v>98</v>
      </c>
      <c r="E1864" s="280">
        <v>6.0</v>
      </c>
      <c r="F1864" s="280">
        <v>0.0</v>
      </c>
      <c r="G1864" s="280">
        <v>0.0</v>
      </c>
      <c r="H1864" s="280">
        <v>0.0</v>
      </c>
      <c r="I1864" s="280">
        <v>0.0</v>
      </c>
      <c r="J1864" s="280">
        <v>0.0</v>
      </c>
      <c r="K1864" s="280">
        <v>0.0</v>
      </c>
      <c r="L1864" s="280">
        <v>540.0</v>
      </c>
      <c r="M1864" s="205"/>
    </row>
    <row r="1865" ht="15.75" customHeight="1">
      <c r="A1865" s="205" t="s">
        <v>391</v>
      </c>
      <c r="B1865" s="205" t="s">
        <v>5384</v>
      </c>
      <c r="C1865" s="205" t="s">
        <v>5801</v>
      </c>
      <c r="D1865" s="205" t="s">
        <v>98</v>
      </c>
      <c r="E1865" s="280">
        <v>25.0</v>
      </c>
      <c r="F1865" s="280">
        <v>0.0</v>
      </c>
      <c r="G1865" s="280">
        <v>3.0</v>
      </c>
      <c r="H1865" s="280">
        <v>0.0</v>
      </c>
      <c r="I1865" s="280">
        <v>3.0</v>
      </c>
      <c r="J1865" s="280">
        <v>6.0</v>
      </c>
      <c r="K1865" s="280">
        <v>0.0</v>
      </c>
      <c r="L1865" s="280">
        <v>2169.0</v>
      </c>
      <c r="M1865" s="205"/>
    </row>
    <row r="1866" ht="15.75" customHeight="1">
      <c r="A1866" s="205" t="s">
        <v>391</v>
      </c>
      <c r="B1866" s="205" t="s">
        <v>5385</v>
      </c>
      <c r="C1866" s="205" t="s">
        <v>5881</v>
      </c>
      <c r="D1866" s="205" t="s">
        <v>5989</v>
      </c>
      <c r="E1866" s="280">
        <v>30.0</v>
      </c>
      <c r="F1866" s="280">
        <v>1.0</v>
      </c>
      <c r="G1866" s="280">
        <v>0.0</v>
      </c>
      <c r="H1866" s="280">
        <v>0.0</v>
      </c>
      <c r="I1866" s="280">
        <v>1.0</v>
      </c>
      <c r="J1866" s="280">
        <v>4.0</v>
      </c>
      <c r="K1866" s="280">
        <v>0.0</v>
      </c>
      <c r="L1866" s="280">
        <v>2693.0</v>
      </c>
      <c r="M1866" s="205"/>
    </row>
    <row r="1867" ht="15.75" customHeight="1">
      <c r="A1867" s="205" t="s">
        <v>391</v>
      </c>
      <c r="B1867" s="205" t="s">
        <v>5386</v>
      </c>
      <c r="C1867" s="205" t="s">
        <v>5881</v>
      </c>
      <c r="D1867" s="205" t="s">
        <v>5989</v>
      </c>
      <c r="E1867" s="280">
        <v>32.0</v>
      </c>
      <c r="F1867" s="280">
        <v>4.0</v>
      </c>
      <c r="G1867" s="280">
        <v>4.0</v>
      </c>
      <c r="H1867" s="280">
        <v>0.0</v>
      </c>
      <c r="I1867" s="280">
        <v>1.0</v>
      </c>
      <c r="J1867" s="280">
        <v>3.0</v>
      </c>
      <c r="K1867" s="280">
        <v>0.0</v>
      </c>
      <c r="L1867" s="280">
        <v>2858.0</v>
      </c>
      <c r="M1867" s="205"/>
    </row>
    <row r="1868" ht="15.75" customHeight="1">
      <c r="A1868" s="205" t="s">
        <v>391</v>
      </c>
      <c r="B1868" s="205" t="s">
        <v>5387</v>
      </c>
      <c r="C1868" s="205" t="s">
        <v>5881</v>
      </c>
      <c r="D1868" s="205" t="s">
        <v>5989</v>
      </c>
      <c r="E1868" s="280">
        <v>23.0</v>
      </c>
      <c r="F1868" s="280">
        <v>3.0</v>
      </c>
      <c r="G1868" s="280">
        <v>1.0</v>
      </c>
      <c r="H1868" s="280">
        <v>0.0</v>
      </c>
      <c r="I1868" s="280">
        <v>1.0</v>
      </c>
      <c r="J1868" s="280">
        <v>10.0</v>
      </c>
      <c r="K1868" s="280">
        <v>0.0</v>
      </c>
      <c r="L1868" s="280">
        <v>2045.0</v>
      </c>
      <c r="M1868" s="205"/>
    </row>
    <row r="1869" ht="15.75" customHeight="1">
      <c r="A1869" s="205" t="s">
        <v>391</v>
      </c>
      <c r="B1869" s="205" t="s">
        <v>5388</v>
      </c>
      <c r="C1869" s="205" t="s">
        <v>5881</v>
      </c>
      <c r="D1869" s="205" t="s">
        <v>5989</v>
      </c>
      <c r="E1869" s="280">
        <v>22.0</v>
      </c>
      <c r="F1869" s="280">
        <v>1.0</v>
      </c>
      <c r="G1869" s="280">
        <v>1.0</v>
      </c>
      <c r="H1869" s="280">
        <v>2.0</v>
      </c>
      <c r="I1869" s="280">
        <v>5.0</v>
      </c>
      <c r="J1869" s="280">
        <v>3.0</v>
      </c>
      <c r="K1869" s="280">
        <v>0.0</v>
      </c>
      <c r="L1869" s="280">
        <v>1724.0</v>
      </c>
      <c r="M1869" s="205"/>
    </row>
    <row r="1870" ht="15.75" customHeight="1">
      <c r="A1870" s="205" t="s">
        <v>391</v>
      </c>
      <c r="B1870" s="205" t="s">
        <v>5391</v>
      </c>
      <c r="C1870" s="205" t="s">
        <v>5881</v>
      </c>
      <c r="D1870" s="205" t="s">
        <v>5989</v>
      </c>
      <c r="E1870" s="280">
        <v>27.0</v>
      </c>
      <c r="F1870" s="280">
        <v>1.0</v>
      </c>
      <c r="G1870" s="280">
        <v>1.0</v>
      </c>
      <c r="H1870" s="280">
        <v>3.0</v>
      </c>
      <c r="I1870" s="280">
        <v>1.0</v>
      </c>
      <c r="J1870" s="280">
        <v>3.0</v>
      </c>
      <c r="K1870" s="280">
        <v>0.0</v>
      </c>
      <c r="L1870" s="280">
        <v>2303.0</v>
      </c>
      <c r="M1870" s="205"/>
    </row>
    <row r="1871" ht="15.75" customHeight="1">
      <c r="A1871" s="205" t="s">
        <v>391</v>
      </c>
      <c r="B1871" s="205" t="s">
        <v>5392</v>
      </c>
      <c r="C1871" s="205" t="s">
        <v>5837</v>
      </c>
      <c r="D1871" s="205" t="s">
        <v>6183</v>
      </c>
      <c r="E1871" s="280">
        <v>12.0</v>
      </c>
      <c r="F1871" s="280">
        <v>0.0</v>
      </c>
      <c r="G1871" s="280">
        <v>0.0</v>
      </c>
      <c r="H1871" s="280">
        <v>2.0</v>
      </c>
      <c r="I1871" s="280">
        <v>1.0</v>
      </c>
      <c r="J1871" s="280">
        <v>1.0</v>
      </c>
      <c r="K1871" s="280">
        <v>0.0</v>
      </c>
      <c r="L1871" s="280">
        <v>888.0</v>
      </c>
      <c r="M1871" s="205"/>
    </row>
    <row r="1872" ht="15.75" customHeight="1">
      <c r="A1872" s="205" t="s">
        <v>391</v>
      </c>
      <c r="B1872" s="205" t="s">
        <v>5389</v>
      </c>
      <c r="C1872" s="205" t="s">
        <v>5837</v>
      </c>
      <c r="D1872" s="205" t="s">
        <v>6183</v>
      </c>
      <c r="E1872" s="280">
        <v>2.0</v>
      </c>
      <c r="F1872" s="280">
        <v>0.0</v>
      </c>
      <c r="G1872" s="282">
        <v>0.0</v>
      </c>
      <c r="H1872" s="280">
        <v>0.0</v>
      </c>
      <c r="I1872" s="280">
        <v>0.0</v>
      </c>
      <c r="J1872" s="280">
        <v>0.0</v>
      </c>
      <c r="K1872" s="280">
        <v>0.0</v>
      </c>
      <c r="L1872" s="280">
        <v>180.0</v>
      </c>
      <c r="M1872" s="205"/>
    </row>
    <row r="1873" ht="15.75" customHeight="1">
      <c r="A1873" s="205" t="s">
        <v>815</v>
      </c>
      <c r="B1873" s="205" t="s">
        <v>5383</v>
      </c>
      <c r="C1873" s="205" t="s">
        <v>5801</v>
      </c>
      <c r="D1873" s="205" t="s">
        <v>249</v>
      </c>
      <c r="E1873" s="280">
        <v>5.0</v>
      </c>
      <c r="F1873" s="280">
        <v>0.0</v>
      </c>
      <c r="G1873" s="282">
        <v>0.0</v>
      </c>
      <c r="H1873" s="280">
        <v>0.0</v>
      </c>
      <c r="I1873" s="280">
        <v>2.0</v>
      </c>
      <c r="J1873" s="280">
        <v>1.0</v>
      </c>
      <c r="K1873" s="280">
        <v>0.0</v>
      </c>
      <c r="L1873" s="280">
        <v>383.0</v>
      </c>
      <c r="M1873" s="205"/>
    </row>
    <row r="1874" ht="15.75" customHeight="1">
      <c r="A1874" s="205" t="s">
        <v>815</v>
      </c>
      <c r="B1874" s="205" t="s">
        <v>5384</v>
      </c>
      <c r="C1874" s="205" t="s">
        <v>5801</v>
      </c>
      <c r="D1874" s="205" t="s">
        <v>249</v>
      </c>
      <c r="E1874" s="280">
        <v>27.0</v>
      </c>
      <c r="F1874" s="280">
        <v>1.0</v>
      </c>
      <c r="G1874" s="282">
        <v>0.0</v>
      </c>
      <c r="H1874" s="280">
        <v>8.0</v>
      </c>
      <c r="I1874" s="280">
        <v>9.0</v>
      </c>
      <c r="J1874" s="280">
        <v>7.0</v>
      </c>
      <c r="K1874" s="280">
        <v>0.0</v>
      </c>
      <c r="L1874" s="280">
        <v>1608.0</v>
      </c>
      <c r="M1874" s="205"/>
    </row>
    <row r="1875" ht="15.75" customHeight="1">
      <c r="A1875" s="205" t="s">
        <v>815</v>
      </c>
      <c r="B1875" s="205" t="s">
        <v>5385</v>
      </c>
      <c r="C1875" s="205" t="s">
        <v>5816</v>
      </c>
      <c r="D1875" s="205" t="s">
        <v>6147</v>
      </c>
      <c r="E1875" s="280">
        <v>26.0</v>
      </c>
      <c r="F1875" s="280">
        <v>3.0</v>
      </c>
      <c r="G1875" s="282">
        <v>2.0</v>
      </c>
      <c r="H1875" s="280">
        <v>10.0</v>
      </c>
      <c r="I1875" s="280">
        <v>7.0</v>
      </c>
      <c r="J1875" s="280">
        <v>3.0</v>
      </c>
      <c r="K1875" s="280">
        <v>0.0</v>
      </c>
      <c r="L1875" s="280">
        <v>1519.0</v>
      </c>
      <c r="M1875" s="205"/>
    </row>
    <row r="1876" ht="15.75" customHeight="1">
      <c r="A1876" s="205" t="s">
        <v>815</v>
      </c>
      <c r="B1876" s="205" t="s">
        <v>5386</v>
      </c>
      <c r="C1876" s="205" t="s">
        <v>5801</v>
      </c>
      <c r="D1876" s="205" t="s">
        <v>249</v>
      </c>
      <c r="E1876" s="280">
        <v>33.0</v>
      </c>
      <c r="F1876" s="280">
        <v>4.0</v>
      </c>
      <c r="G1876" s="280">
        <v>1.0</v>
      </c>
      <c r="H1876" s="280">
        <v>5.0</v>
      </c>
      <c r="I1876" s="280">
        <v>22.0</v>
      </c>
      <c r="J1876" s="280">
        <v>5.0</v>
      </c>
      <c r="K1876" s="280">
        <v>0.0</v>
      </c>
      <c r="L1876" s="280">
        <v>2144.0</v>
      </c>
      <c r="M1876" s="205"/>
    </row>
    <row r="1877" ht="15.75" customHeight="1">
      <c r="A1877" s="205" t="s">
        <v>815</v>
      </c>
      <c r="B1877" s="205" t="s">
        <v>5387</v>
      </c>
      <c r="C1877" s="205" t="s">
        <v>5800</v>
      </c>
      <c r="D1877" s="205" t="s">
        <v>249</v>
      </c>
      <c r="E1877" s="280">
        <v>24.0</v>
      </c>
      <c r="F1877" s="280">
        <v>0.0</v>
      </c>
      <c r="G1877" s="282">
        <v>0.0</v>
      </c>
      <c r="H1877" s="280">
        <v>13.0</v>
      </c>
      <c r="I1877" s="280">
        <v>10.0</v>
      </c>
      <c r="J1877" s="280">
        <v>3.0</v>
      </c>
      <c r="K1877" s="280">
        <v>0.0</v>
      </c>
      <c r="L1877" s="280">
        <v>973.0</v>
      </c>
      <c r="M1877" s="205"/>
    </row>
    <row r="1878" ht="15.75" customHeight="1">
      <c r="A1878" s="205" t="s">
        <v>815</v>
      </c>
      <c r="B1878" s="205" t="s">
        <v>5388</v>
      </c>
      <c r="C1878" s="205" t="s">
        <v>5800</v>
      </c>
      <c r="D1878" s="205" t="s">
        <v>151</v>
      </c>
      <c r="E1878" s="280">
        <v>11.0</v>
      </c>
      <c r="F1878" s="280">
        <v>1.0</v>
      </c>
      <c r="G1878" s="280">
        <v>1.0</v>
      </c>
      <c r="H1878" s="280">
        <v>3.0</v>
      </c>
      <c r="I1878" s="280">
        <v>3.0</v>
      </c>
      <c r="J1878" s="280">
        <v>3.0</v>
      </c>
      <c r="K1878" s="280">
        <v>0.0</v>
      </c>
      <c r="L1878" s="280">
        <v>719.0</v>
      </c>
      <c r="M1878" s="205"/>
    </row>
    <row r="1879" ht="15.75" customHeight="1">
      <c r="A1879" s="205" t="s">
        <v>815</v>
      </c>
      <c r="B1879" s="205" t="s">
        <v>5391</v>
      </c>
      <c r="C1879" s="205" t="s">
        <v>5800</v>
      </c>
      <c r="D1879" s="205" t="s">
        <v>249</v>
      </c>
      <c r="E1879" s="280">
        <v>20.0</v>
      </c>
      <c r="F1879" s="280">
        <v>0.0</v>
      </c>
      <c r="G1879" s="280">
        <v>1.0</v>
      </c>
      <c r="H1879" s="280">
        <v>10.0</v>
      </c>
      <c r="I1879" s="280">
        <v>4.0</v>
      </c>
      <c r="J1879" s="280">
        <v>5.0</v>
      </c>
      <c r="K1879" s="280">
        <v>0.0</v>
      </c>
      <c r="L1879" s="280">
        <v>988.0</v>
      </c>
      <c r="M1879" s="205"/>
    </row>
    <row r="1880" ht="15.75" customHeight="1">
      <c r="A1880" s="205" t="s">
        <v>815</v>
      </c>
      <c r="B1880" s="205" t="s">
        <v>5392</v>
      </c>
      <c r="C1880" s="205" t="s">
        <v>5801</v>
      </c>
      <c r="D1880" s="205" t="s">
        <v>249</v>
      </c>
      <c r="E1880" s="280">
        <v>13.0</v>
      </c>
      <c r="F1880" s="280">
        <v>0.0</v>
      </c>
      <c r="G1880" s="280">
        <v>0.0</v>
      </c>
      <c r="H1880" s="280">
        <v>9.0</v>
      </c>
      <c r="I1880" s="280">
        <v>3.0</v>
      </c>
      <c r="J1880" s="280">
        <v>3.0</v>
      </c>
      <c r="K1880" s="280">
        <v>0.0</v>
      </c>
      <c r="L1880" s="280">
        <v>444.0</v>
      </c>
      <c r="M1880" s="205"/>
    </row>
    <row r="1881" ht="15.75" customHeight="1">
      <c r="A1881" s="205" t="s">
        <v>815</v>
      </c>
      <c r="B1881" s="205" t="s">
        <v>5389</v>
      </c>
      <c r="C1881" s="205" t="s">
        <v>5861</v>
      </c>
      <c r="D1881" s="205" t="s">
        <v>249</v>
      </c>
      <c r="E1881" s="280">
        <v>19.0</v>
      </c>
      <c r="F1881" s="280">
        <v>1.0</v>
      </c>
      <c r="G1881" s="280">
        <v>0.0</v>
      </c>
      <c r="H1881" s="280">
        <v>9.0</v>
      </c>
      <c r="I1881" s="280">
        <v>8.0</v>
      </c>
      <c r="J1881" s="280">
        <v>5.0</v>
      </c>
      <c r="K1881" s="280">
        <v>1.0</v>
      </c>
      <c r="L1881" s="280">
        <v>940.0</v>
      </c>
      <c r="M1881" s="205"/>
    </row>
    <row r="1882" ht="15.75" customHeight="1">
      <c r="A1882" s="205" t="s">
        <v>815</v>
      </c>
      <c r="B1882" s="205" t="s">
        <v>5390</v>
      </c>
      <c r="C1882" s="205" t="s">
        <v>5816</v>
      </c>
      <c r="D1882" s="205" t="s">
        <v>6147</v>
      </c>
      <c r="E1882" s="280">
        <v>21.0</v>
      </c>
      <c r="F1882" s="280">
        <v>2.0</v>
      </c>
      <c r="G1882" s="280">
        <v>2.0</v>
      </c>
      <c r="H1882" s="280">
        <v>9.0</v>
      </c>
      <c r="I1882" s="280">
        <v>4.0</v>
      </c>
      <c r="J1882" s="280">
        <v>2.0</v>
      </c>
      <c r="K1882" s="280">
        <v>0.0</v>
      </c>
      <c r="L1882" s="280">
        <v>1135.0</v>
      </c>
      <c r="M1882" s="205"/>
    </row>
    <row r="1883" ht="15.75" customHeight="1">
      <c r="A1883" s="205" t="s">
        <v>627</v>
      </c>
      <c r="B1883" s="205" t="s">
        <v>5383</v>
      </c>
      <c r="C1883" s="205" t="s">
        <v>5801</v>
      </c>
      <c r="D1883" s="205" t="s">
        <v>249</v>
      </c>
      <c r="E1883" s="280">
        <v>6.0</v>
      </c>
      <c r="F1883" s="280">
        <v>0.0</v>
      </c>
      <c r="G1883" s="280">
        <v>0.0</v>
      </c>
      <c r="H1883" s="280">
        <v>0.0</v>
      </c>
      <c r="I1883" s="280">
        <v>1.0</v>
      </c>
      <c r="J1883" s="280">
        <v>1.0</v>
      </c>
      <c r="K1883" s="280">
        <v>0.0</v>
      </c>
      <c r="L1883" s="280">
        <v>495.0</v>
      </c>
      <c r="M1883" s="205"/>
    </row>
    <row r="1884" ht="15.75" customHeight="1">
      <c r="A1884" s="205" t="s">
        <v>627</v>
      </c>
      <c r="B1884" s="205" t="s">
        <v>5384</v>
      </c>
      <c r="C1884" s="205" t="s">
        <v>5801</v>
      </c>
      <c r="D1884" s="205" t="s">
        <v>249</v>
      </c>
      <c r="E1884" s="280">
        <v>38.0</v>
      </c>
      <c r="F1884" s="280">
        <v>1.0</v>
      </c>
      <c r="G1884" s="280">
        <v>3.0</v>
      </c>
      <c r="H1884" s="280">
        <v>13.0</v>
      </c>
      <c r="I1884" s="280">
        <v>7.0</v>
      </c>
      <c r="J1884" s="280">
        <v>2.0</v>
      </c>
      <c r="K1884" s="280">
        <v>0.0</v>
      </c>
      <c r="L1884" s="280">
        <v>2559.0</v>
      </c>
      <c r="M1884" s="205"/>
    </row>
    <row r="1885" ht="15.75" customHeight="1">
      <c r="A1885" s="205" t="s">
        <v>627</v>
      </c>
      <c r="B1885" s="205" t="s">
        <v>5385</v>
      </c>
      <c r="C1885" s="205" t="s">
        <v>5816</v>
      </c>
      <c r="D1885" s="205" t="s">
        <v>6147</v>
      </c>
      <c r="E1885" s="280">
        <v>29.0</v>
      </c>
      <c r="F1885" s="280">
        <v>3.0</v>
      </c>
      <c r="G1885" s="280">
        <v>1.0</v>
      </c>
      <c r="H1885" s="280">
        <v>2.0</v>
      </c>
      <c r="I1885" s="280">
        <v>10.0</v>
      </c>
      <c r="J1885" s="280">
        <v>7.0</v>
      </c>
      <c r="K1885" s="280">
        <v>0.0</v>
      </c>
      <c r="L1885" s="280">
        <v>2356.0</v>
      </c>
      <c r="M1885" s="205"/>
    </row>
    <row r="1886" ht="15.75" customHeight="1">
      <c r="A1886" s="205" t="s">
        <v>627</v>
      </c>
      <c r="B1886" s="205" t="s">
        <v>5386</v>
      </c>
      <c r="C1886" s="205" t="s">
        <v>5801</v>
      </c>
      <c r="D1886" s="205" t="s">
        <v>249</v>
      </c>
      <c r="E1886" s="280">
        <v>25.0</v>
      </c>
      <c r="F1886" s="280">
        <v>0.0</v>
      </c>
      <c r="G1886" s="280">
        <v>0.0</v>
      </c>
      <c r="H1886" s="280">
        <v>14.0</v>
      </c>
      <c r="I1886" s="280">
        <v>6.0</v>
      </c>
      <c r="J1886" s="280">
        <v>2.0</v>
      </c>
      <c r="K1886" s="280">
        <v>0.0</v>
      </c>
      <c r="L1886" s="280">
        <v>1138.0</v>
      </c>
      <c r="M1886" s="205"/>
    </row>
    <row r="1887" ht="15.75" customHeight="1">
      <c r="A1887" s="205" t="s">
        <v>627</v>
      </c>
      <c r="B1887" s="205" t="s">
        <v>5387</v>
      </c>
      <c r="C1887" s="205" t="s">
        <v>5801</v>
      </c>
      <c r="D1887" s="205" t="s">
        <v>249</v>
      </c>
      <c r="E1887" s="280">
        <v>34.0</v>
      </c>
      <c r="F1887" s="280">
        <v>0.0</v>
      </c>
      <c r="G1887" s="280">
        <v>4.0</v>
      </c>
      <c r="H1887" s="280">
        <v>7.0</v>
      </c>
      <c r="I1887" s="280">
        <v>14.0</v>
      </c>
      <c r="J1887" s="280">
        <v>3.0</v>
      </c>
      <c r="K1887" s="280">
        <v>0.0</v>
      </c>
      <c r="L1887" s="280">
        <v>2402.0</v>
      </c>
      <c r="M1887" s="205"/>
    </row>
    <row r="1888" ht="15.75" customHeight="1">
      <c r="A1888" s="205" t="s">
        <v>627</v>
      </c>
      <c r="B1888" s="205" t="s">
        <v>5388</v>
      </c>
      <c r="C1888" s="205" t="s">
        <v>5816</v>
      </c>
      <c r="D1888" s="205" t="s">
        <v>5887</v>
      </c>
      <c r="E1888" s="280">
        <v>23.0</v>
      </c>
      <c r="F1888" s="280">
        <v>5.0</v>
      </c>
      <c r="G1888" s="280">
        <v>1.0</v>
      </c>
      <c r="H1888" s="280">
        <v>1.0</v>
      </c>
      <c r="I1888" s="280">
        <v>3.0</v>
      </c>
      <c r="J1888" s="280">
        <v>0.0</v>
      </c>
      <c r="K1888" s="280">
        <v>0.0</v>
      </c>
      <c r="L1888" s="280">
        <v>1998.0</v>
      </c>
      <c r="M1888" s="205"/>
    </row>
    <row r="1889" ht="15.75" customHeight="1">
      <c r="A1889" s="205" t="s">
        <v>401</v>
      </c>
      <c r="B1889" s="205" t="s">
        <v>5383</v>
      </c>
      <c r="C1889" s="205" t="s">
        <v>5801</v>
      </c>
      <c r="D1889" s="205" t="s">
        <v>238</v>
      </c>
      <c r="E1889" s="280">
        <v>5.0</v>
      </c>
      <c r="F1889" s="280">
        <v>0.0</v>
      </c>
      <c r="G1889" s="280">
        <v>0.0</v>
      </c>
      <c r="H1889" s="280">
        <v>0.0</v>
      </c>
      <c r="I1889" s="280">
        <v>0.0</v>
      </c>
      <c r="J1889" s="280">
        <v>0.0</v>
      </c>
      <c r="K1889" s="280">
        <v>0.0</v>
      </c>
      <c r="L1889" s="280">
        <v>450.0</v>
      </c>
      <c r="M1889" s="205"/>
    </row>
    <row r="1890" ht="15.75" customHeight="1">
      <c r="A1890" s="205" t="s">
        <v>401</v>
      </c>
      <c r="B1890" s="205" t="s">
        <v>5384</v>
      </c>
      <c r="C1890" s="205" t="s">
        <v>5801</v>
      </c>
      <c r="D1890" s="205" t="s">
        <v>238</v>
      </c>
      <c r="E1890" s="280">
        <v>22.0</v>
      </c>
      <c r="F1890" s="280">
        <v>0.0</v>
      </c>
      <c r="G1890" s="280">
        <v>1.0</v>
      </c>
      <c r="H1890" s="280">
        <v>5.0</v>
      </c>
      <c r="I1890" s="280">
        <v>9.0</v>
      </c>
      <c r="J1890" s="280">
        <v>2.0</v>
      </c>
      <c r="K1890" s="280">
        <v>0.0</v>
      </c>
      <c r="L1890" s="280">
        <v>1381.0</v>
      </c>
      <c r="M1890" s="205"/>
    </row>
    <row r="1891" ht="15.75" customHeight="1">
      <c r="A1891" s="205" t="s">
        <v>401</v>
      </c>
      <c r="B1891" s="205" t="s">
        <v>5385</v>
      </c>
      <c r="C1891" s="205" t="s">
        <v>5881</v>
      </c>
      <c r="D1891" s="205" t="s">
        <v>6184</v>
      </c>
      <c r="E1891" s="280">
        <v>28.0</v>
      </c>
      <c r="F1891" s="280">
        <v>5.0</v>
      </c>
      <c r="G1891" s="280">
        <v>3.0</v>
      </c>
      <c r="H1891" s="280">
        <v>8.0</v>
      </c>
      <c r="I1891" s="280">
        <v>6.0</v>
      </c>
      <c r="J1891" s="280">
        <v>3.0</v>
      </c>
      <c r="K1891" s="280">
        <v>0.0</v>
      </c>
      <c r="L1891" s="280">
        <v>1846.0</v>
      </c>
      <c r="M1891" s="205"/>
    </row>
    <row r="1892" ht="15.75" customHeight="1">
      <c r="A1892" s="205" t="s">
        <v>401</v>
      </c>
      <c r="B1892" s="205" t="s">
        <v>5386</v>
      </c>
      <c r="C1892" s="205" t="s">
        <v>5881</v>
      </c>
      <c r="D1892" s="205" t="s">
        <v>6184</v>
      </c>
      <c r="E1892" s="280">
        <v>28.0</v>
      </c>
      <c r="F1892" s="280">
        <v>1.0</v>
      </c>
      <c r="G1892" s="280">
        <v>1.0</v>
      </c>
      <c r="H1892" s="280">
        <v>3.0</v>
      </c>
      <c r="I1892" s="280">
        <v>5.0</v>
      </c>
      <c r="J1892" s="280">
        <v>7.0</v>
      </c>
      <c r="K1892" s="280">
        <v>0.0</v>
      </c>
      <c r="L1892" s="280">
        <v>2296.0</v>
      </c>
      <c r="M1892" s="205"/>
    </row>
    <row r="1893" ht="15.75" customHeight="1">
      <c r="A1893" s="205" t="s">
        <v>401</v>
      </c>
      <c r="B1893" s="205" t="s">
        <v>5387</v>
      </c>
      <c r="C1893" s="205" t="s">
        <v>6185</v>
      </c>
      <c r="D1893" s="205" t="s">
        <v>6186</v>
      </c>
      <c r="E1893" s="280">
        <v>24.0</v>
      </c>
      <c r="F1893" s="280">
        <v>0.0</v>
      </c>
      <c r="G1893" s="280">
        <v>3.0</v>
      </c>
      <c r="H1893" s="280">
        <v>4.0</v>
      </c>
      <c r="I1893" s="280">
        <v>3.0</v>
      </c>
      <c r="J1893" s="280">
        <v>1.0</v>
      </c>
      <c r="K1893" s="280">
        <v>0.0</v>
      </c>
      <c r="L1893" s="280">
        <v>1802.0</v>
      </c>
      <c r="M1893" s="205"/>
    </row>
    <row r="1894" ht="15.75" customHeight="1">
      <c r="A1894" s="205" t="s">
        <v>401</v>
      </c>
      <c r="B1894" s="205" t="s">
        <v>5388</v>
      </c>
      <c r="C1894" s="205" t="s">
        <v>5881</v>
      </c>
      <c r="D1894" s="205" t="s">
        <v>6184</v>
      </c>
      <c r="E1894" s="280">
        <v>22.0</v>
      </c>
      <c r="F1894" s="280">
        <v>0.0</v>
      </c>
      <c r="G1894" s="280">
        <v>0.0</v>
      </c>
      <c r="H1894" s="280">
        <v>1.0</v>
      </c>
      <c r="I1894" s="280">
        <v>5.0</v>
      </c>
      <c r="J1894" s="280">
        <v>2.0</v>
      </c>
      <c r="K1894" s="280">
        <v>0.0</v>
      </c>
      <c r="L1894" s="280">
        <v>1795.0</v>
      </c>
      <c r="M1894" s="205"/>
    </row>
    <row r="1895" ht="15.75" customHeight="1">
      <c r="A1895" s="205" t="s">
        <v>401</v>
      </c>
      <c r="B1895" s="205" t="s">
        <v>5391</v>
      </c>
      <c r="C1895" s="205" t="s">
        <v>5881</v>
      </c>
      <c r="D1895" s="205" t="s">
        <v>6184</v>
      </c>
      <c r="E1895" s="280">
        <v>33.0</v>
      </c>
      <c r="F1895" s="280">
        <v>0.0</v>
      </c>
      <c r="G1895" s="280">
        <v>5.0</v>
      </c>
      <c r="H1895" s="280">
        <v>1.0</v>
      </c>
      <c r="I1895" s="280">
        <v>2.0</v>
      </c>
      <c r="J1895" s="280">
        <v>3.0</v>
      </c>
      <c r="K1895" s="280">
        <v>0.0</v>
      </c>
      <c r="L1895" s="280">
        <v>2879.0</v>
      </c>
      <c r="M1895" s="205"/>
    </row>
    <row r="1896" ht="15.75" customHeight="1">
      <c r="A1896" s="205" t="s">
        <v>401</v>
      </c>
      <c r="B1896" s="205" t="s">
        <v>5392</v>
      </c>
      <c r="C1896" s="205" t="s">
        <v>5902</v>
      </c>
      <c r="D1896" s="205" t="s">
        <v>6187</v>
      </c>
      <c r="E1896" s="280">
        <v>32.0</v>
      </c>
      <c r="F1896" s="280">
        <v>0.0</v>
      </c>
      <c r="G1896" s="280">
        <v>0.0</v>
      </c>
      <c r="H1896" s="280">
        <v>1.0</v>
      </c>
      <c r="I1896" s="280">
        <v>1.0</v>
      </c>
      <c r="J1896" s="280">
        <v>6.0</v>
      </c>
      <c r="K1896" s="280">
        <v>0.0</v>
      </c>
      <c r="L1896" s="280">
        <v>2815.0</v>
      </c>
      <c r="M1896" s="205"/>
    </row>
    <row r="1897" ht="15.75" customHeight="1">
      <c r="A1897" s="205" t="s">
        <v>401</v>
      </c>
      <c r="B1897" s="205" t="s">
        <v>5389</v>
      </c>
      <c r="C1897" s="205" t="s">
        <v>5902</v>
      </c>
      <c r="D1897" s="205" t="s">
        <v>6187</v>
      </c>
      <c r="E1897" s="280">
        <v>30.0</v>
      </c>
      <c r="F1897" s="280">
        <v>0.0</v>
      </c>
      <c r="G1897" s="280">
        <v>0.0</v>
      </c>
      <c r="H1897" s="280">
        <v>2.0</v>
      </c>
      <c r="I1897" s="280">
        <v>0.0</v>
      </c>
      <c r="J1897" s="280">
        <v>5.0</v>
      </c>
      <c r="K1897" s="280">
        <v>0.0</v>
      </c>
      <c r="L1897" s="280">
        <v>2587.0</v>
      </c>
      <c r="M1897" s="205"/>
    </row>
    <row r="1898" ht="15.75" customHeight="1">
      <c r="A1898" s="205" t="s">
        <v>738</v>
      </c>
      <c r="B1898" s="205" t="s">
        <v>5383</v>
      </c>
      <c r="C1898" s="205" t="s">
        <v>5801</v>
      </c>
      <c r="D1898" s="205" t="s">
        <v>249</v>
      </c>
      <c r="E1898" s="280">
        <v>5.0</v>
      </c>
      <c r="F1898" s="280">
        <v>0.0</v>
      </c>
      <c r="G1898" s="280">
        <v>0.0</v>
      </c>
      <c r="H1898" s="280">
        <v>1.0</v>
      </c>
      <c r="I1898" s="280">
        <v>2.0</v>
      </c>
      <c r="J1898" s="280">
        <v>1.0</v>
      </c>
      <c r="K1898" s="280">
        <v>0.0</v>
      </c>
      <c r="L1898" s="280">
        <v>337.0</v>
      </c>
      <c r="M1898" s="205"/>
    </row>
    <row r="1899" ht="15.75" customHeight="1">
      <c r="A1899" s="205" t="s">
        <v>738</v>
      </c>
      <c r="B1899" s="205" t="s">
        <v>5384</v>
      </c>
      <c r="C1899" s="205" t="s">
        <v>5801</v>
      </c>
      <c r="D1899" s="205" t="s">
        <v>249</v>
      </c>
      <c r="E1899" s="280">
        <v>25.0</v>
      </c>
      <c r="F1899" s="280">
        <v>0.0</v>
      </c>
      <c r="G1899" s="280">
        <v>0.0</v>
      </c>
      <c r="H1899" s="280">
        <v>16.0</v>
      </c>
      <c r="I1899" s="280">
        <v>6.0</v>
      </c>
      <c r="J1899" s="280">
        <v>1.0</v>
      </c>
      <c r="K1899" s="280">
        <v>0.0</v>
      </c>
      <c r="L1899" s="280">
        <v>938.0</v>
      </c>
      <c r="M1899" s="205"/>
    </row>
    <row r="1900" ht="15.75" customHeight="1">
      <c r="A1900" s="205" t="s">
        <v>738</v>
      </c>
      <c r="B1900" s="205" t="s">
        <v>5385</v>
      </c>
      <c r="C1900" s="205" t="s">
        <v>5832</v>
      </c>
      <c r="D1900" s="205" t="s">
        <v>6188</v>
      </c>
      <c r="E1900" s="280">
        <v>31.0</v>
      </c>
      <c r="F1900" s="280">
        <v>2.0</v>
      </c>
      <c r="G1900" s="280">
        <v>2.0</v>
      </c>
      <c r="H1900" s="280">
        <v>8.0</v>
      </c>
      <c r="I1900" s="280">
        <v>9.0</v>
      </c>
      <c r="J1900" s="280">
        <v>5.0</v>
      </c>
      <c r="K1900" s="280">
        <v>0.0</v>
      </c>
      <c r="L1900" s="280">
        <v>2133.0</v>
      </c>
      <c r="M1900" s="205"/>
    </row>
    <row r="1901" ht="15.75" customHeight="1">
      <c r="A1901" s="205" t="s">
        <v>738</v>
      </c>
      <c r="B1901" s="205" t="s">
        <v>5390</v>
      </c>
      <c r="C1901" s="205" t="s">
        <v>5816</v>
      </c>
      <c r="D1901" s="205" t="s">
        <v>5825</v>
      </c>
      <c r="E1901" s="280">
        <v>1.0</v>
      </c>
      <c r="F1901" s="280">
        <v>0.0</v>
      </c>
      <c r="G1901" s="280">
        <v>0.0</v>
      </c>
      <c r="H1901" s="280">
        <v>1.0</v>
      </c>
      <c r="I1901" s="280">
        <v>0.0</v>
      </c>
      <c r="J1901" s="280">
        <v>0.0</v>
      </c>
      <c r="K1901" s="280">
        <v>0.0</v>
      </c>
      <c r="L1901" s="280">
        <v>13.0</v>
      </c>
      <c r="M1901" s="205"/>
    </row>
    <row r="1902" ht="15.75" customHeight="1">
      <c r="A1902" s="205" t="s">
        <v>436</v>
      </c>
      <c r="B1902" s="205" t="s">
        <v>5383</v>
      </c>
      <c r="C1902" s="205" t="s">
        <v>5801</v>
      </c>
      <c r="D1902" s="205" t="s">
        <v>249</v>
      </c>
      <c r="E1902" s="280">
        <v>6.0</v>
      </c>
      <c r="F1902" s="280">
        <v>0.0</v>
      </c>
      <c r="G1902" s="280">
        <v>1.0</v>
      </c>
      <c r="H1902" s="280">
        <v>0.0</v>
      </c>
      <c r="I1902" s="280">
        <v>4.0</v>
      </c>
      <c r="J1902" s="280">
        <v>0.0</v>
      </c>
      <c r="K1902" s="280">
        <v>0.0</v>
      </c>
      <c r="L1902" s="280">
        <v>451.0</v>
      </c>
      <c r="M1902" s="205"/>
    </row>
    <row r="1903" ht="15.75" customHeight="1">
      <c r="A1903" s="205" t="s">
        <v>436</v>
      </c>
      <c r="B1903" s="205" t="s">
        <v>5384</v>
      </c>
      <c r="C1903" s="205" t="s">
        <v>5801</v>
      </c>
      <c r="D1903" s="205" t="s">
        <v>249</v>
      </c>
      <c r="E1903" s="280">
        <v>30.0</v>
      </c>
      <c r="F1903" s="280">
        <v>4.0</v>
      </c>
      <c r="G1903" s="280">
        <v>6.0</v>
      </c>
      <c r="H1903" s="280">
        <v>11.0</v>
      </c>
      <c r="I1903" s="280">
        <v>9.0</v>
      </c>
      <c r="J1903" s="280">
        <v>5.0</v>
      </c>
      <c r="K1903" s="280">
        <v>0.0</v>
      </c>
      <c r="L1903" s="280">
        <v>1947.0</v>
      </c>
      <c r="M1903" s="205"/>
    </row>
    <row r="1904" ht="15.75" customHeight="1">
      <c r="A1904" s="205" t="s">
        <v>436</v>
      </c>
      <c r="B1904" s="205" t="s">
        <v>5385</v>
      </c>
      <c r="C1904" s="205" t="s">
        <v>5816</v>
      </c>
      <c r="D1904" s="205" t="s">
        <v>6147</v>
      </c>
      <c r="E1904" s="280">
        <v>36.0</v>
      </c>
      <c r="F1904" s="280">
        <v>3.0</v>
      </c>
      <c r="G1904" s="280">
        <v>3.0</v>
      </c>
      <c r="H1904" s="280">
        <v>21.0</v>
      </c>
      <c r="I1904" s="280">
        <v>10.0</v>
      </c>
      <c r="J1904" s="280">
        <v>4.0</v>
      </c>
      <c r="K1904" s="280">
        <v>0.0</v>
      </c>
      <c r="L1904" s="280">
        <v>1551.0</v>
      </c>
      <c r="M1904" s="205"/>
    </row>
    <row r="1905" ht="15.75" customHeight="1">
      <c r="A1905" s="205" t="s">
        <v>436</v>
      </c>
      <c r="B1905" s="205" t="s">
        <v>5386</v>
      </c>
      <c r="C1905" s="205" t="s">
        <v>5861</v>
      </c>
      <c r="D1905" s="205" t="s">
        <v>6189</v>
      </c>
      <c r="E1905" s="280">
        <v>3.0</v>
      </c>
      <c r="F1905" s="280">
        <v>0.0</v>
      </c>
      <c r="G1905" s="280">
        <v>0.0</v>
      </c>
      <c r="H1905" s="280">
        <v>3.0</v>
      </c>
      <c r="I1905" s="280">
        <v>1.0</v>
      </c>
      <c r="J1905" s="280">
        <v>0.0</v>
      </c>
      <c r="K1905" s="280">
        <v>0.0</v>
      </c>
      <c r="L1905" s="280">
        <v>109.0</v>
      </c>
      <c r="M1905" s="205"/>
    </row>
    <row r="1906" ht="15.75" customHeight="1">
      <c r="A1906" s="205" t="s">
        <v>830</v>
      </c>
      <c r="B1906" s="205" t="s">
        <v>5383</v>
      </c>
      <c r="C1906" s="205" t="s">
        <v>5801</v>
      </c>
      <c r="D1906" s="205" t="s">
        <v>249</v>
      </c>
      <c r="E1906" s="280">
        <v>3.0</v>
      </c>
      <c r="F1906" s="280">
        <v>0.0</v>
      </c>
      <c r="G1906" s="280">
        <v>0.0</v>
      </c>
      <c r="H1906" s="280">
        <v>1.0</v>
      </c>
      <c r="I1906" s="280">
        <v>1.0</v>
      </c>
      <c r="J1906" s="280">
        <v>0.0</v>
      </c>
      <c r="K1906" s="280">
        <v>0.0</v>
      </c>
      <c r="L1906" s="280">
        <v>148.0</v>
      </c>
      <c r="M1906" s="205"/>
    </row>
    <row r="1907" ht="15.75" customHeight="1">
      <c r="A1907" s="205" t="s">
        <v>830</v>
      </c>
      <c r="B1907" s="205" t="s">
        <v>5384</v>
      </c>
      <c r="C1907" s="205" t="s">
        <v>5801</v>
      </c>
      <c r="D1907" s="205" t="s">
        <v>249</v>
      </c>
      <c r="E1907" s="280">
        <v>32.0</v>
      </c>
      <c r="F1907" s="280">
        <v>1.0</v>
      </c>
      <c r="G1907" s="280">
        <v>0.0</v>
      </c>
      <c r="H1907" s="280">
        <v>0.0</v>
      </c>
      <c r="I1907" s="280">
        <v>5.0</v>
      </c>
      <c r="J1907" s="280">
        <v>3.0</v>
      </c>
      <c r="K1907" s="280">
        <v>1.0</v>
      </c>
      <c r="L1907" s="280">
        <v>2708.0</v>
      </c>
      <c r="M1907" s="205"/>
    </row>
    <row r="1908" ht="15.75" customHeight="1">
      <c r="A1908" s="205" t="s">
        <v>830</v>
      </c>
      <c r="B1908" s="205" t="s">
        <v>5385</v>
      </c>
      <c r="C1908" s="205" t="s">
        <v>5816</v>
      </c>
      <c r="D1908" s="205" t="s">
        <v>6147</v>
      </c>
      <c r="E1908" s="280">
        <v>36.0</v>
      </c>
      <c r="F1908" s="280">
        <v>1.0</v>
      </c>
      <c r="G1908" s="280">
        <v>0.0</v>
      </c>
      <c r="H1908" s="280">
        <v>3.0</v>
      </c>
      <c r="I1908" s="280">
        <v>5.0</v>
      </c>
      <c r="J1908" s="280">
        <v>5.0</v>
      </c>
      <c r="K1908" s="280">
        <v>0.0</v>
      </c>
      <c r="L1908" s="280">
        <v>2983.0</v>
      </c>
      <c r="M1908" s="205"/>
    </row>
    <row r="1909" ht="15.75" customHeight="1">
      <c r="A1909" s="205" t="s">
        <v>830</v>
      </c>
      <c r="B1909" s="205" t="s">
        <v>5386</v>
      </c>
      <c r="C1909" s="205" t="s">
        <v>6190</v>
      </c>
      <c r="D1909" s="205" t="s">
        <v>6191</v>
      </c>
      <c r="E1909" s="280">
        <v>34.0</v>
      </c>
      <c r="F1909" s="280">
        <v>0.0</v>
      </c>
      <c r="G1909" s="280">
        <v>3.0</v>
      </c>
      <c r="H1909" s="280">
        <v>8.0</v>
      </c>
      <c r="I1909" s="280">
        <v>3.0</v>
      </c>
      <c r="J1909" s="280">
        <v>6.0</v>
      </c>
      <c r="K1909" s="280">
        <v>0.0</v>
      </c>
      <c r="L1909" s="280">
        <v>2426.0</v>
      </c>
      <c r="M1909" s="205"/>
    </row>
    <row r="1910" ht="15.75" customHeight="1">
      <c r="A1910" s="205" t="s">
        <v>830</v>
      </c>
      <c r="B1910" s="205" t="s">
        <v>5387</v>
      </c>
      <c r="C1910" s="205" t="s">
        <v>5844</v>
      </c>
      <c r="D1910" s="205" t="s">
        <v>6192</v>
      </c>
      <c r="E1910" s="280">
        <v>23.0</v>
      </c>
      <c r="F1910" s="280">
        <v>0.0</v>
      </c>
      <c r="G1910" s="280">
        <v>1.0</v>
      </c>
      <c r="H1910" s="280">
        <v>4.0</v>
      </c>
      <c r="I1910" s="280">
        <v>7.0</v>
      </c>
      <c r="J1910" s="280">
        <v>3.0</v>
      </c>
      <c r="K1910" s="280">
        <v>0.0</v>
      </c>
      <c r="L1910" s="280">
        <v>1721.0</v>
      </c>
      <c r="M1910" s="205"/>
    </row>
    <row r="1911" ht="15.75" customHeight="1">
      <c r="A1911" s="205" t="s">
        <v>209</v>
      </c>
      <c r="B1911" s="205" t="s">
        <v>5383</v>
      </c>
      <c r="C1911" s="205" t="s">
        <v>5801</v>
      </c>
      <c r="D1911" s="205" t="s">
        <v>162</v>
      </c>
      <c r="E1911" s="280">
        <v>5.0</v>
      </c>
      <c r="F1911" s="280">
        <v>1.0</v>
      </c>
      <c r="G1911" s="280">
        <v>0.0</v>
      </c>
      <c r="H1911" s="280">
        <v>2.0</v>
      </c>
      <c r="I1911" s="280">
        <v>2.0</v>
      </c>
      <c r="J1911" s="280">
        <v>1.0</v>
      </c>
      <c r="K1911" s="280">
        <v>0.0</v>
      </c>
      <c r="L1911" s="280">
        <v>255.0</v>
      </c>
      <c r="M1911" s="205"/>
    </row>
    <row r="1912" ht="15.75" customHeight="1">
      <c r="A1912" s="205" t="s">
        <v>209</v>
      </c>
      <c r="B1912" s="205" t="s">
        <v>5384</v>
      </c>
      <c r="C1912" s="205" t="s">
        <v>5801</v>
      </c>
      <c r="D1912" s="205" t="s">
        <v>162</v>
      </c>
      <c r="E1912" s="280">
        <v>27.0</v>
      </c>
      <c r="F1912" s="280">
        <v>5.0</v>
      </c>
      <c r="G1912" s="280">
        <v>2.0</v>
      </c>
      <c r="H1912" s="280">
        <v>16.0</v>
      </c>
      <c r="I1912" s="280">
        <v>9.0</v>
      </c>
      <c r="J1912" s="280">
        <v>4.0</v>
      </c>
      <c r="K1912" s="280">
        <v>0.0</v>
      </c>
      <c r="L1912" s="280">
        <v>1053.0</v>
      </c>
      <c r="M1912" s="205"/>
    </row>
    <row r="1913" ht="15.75" customHeight="1">
      <c r="A1913" s="205" t="s">
        <v>209</v>
      </c>
      <c r="B1913" s="205" t="s">
        <v>5385</v>
      </c>
      <c r="C1913" s="205" t="s">
        <v>5816</v>
      </c>
      <c r="D1913" s="205" t="s">
        <v>6179</v>
      </c>
      <c r="E1913" s="280">
        <v>36.0</v>
      </c>
      <c r="F1913" s="280">
        <v>8.0</v>
      </c>
      <c r="G1913" s="280">
        <v>1.0</v>
      </c>
      <c r="H1913" s="280">
        <v>2.0</v>
      </c>
      <c r="I1913" s="280">
        <v>13.0</v>
      </c>
      <c r="J1913" s="280">
        <v>7.0</v>
      </c>
      <c r="K1913" s="280">
        <v>0.0</v>
      </c>
      <c r="L1913" s="280">
        <v>2838.0</v>
      </c>
      <c r="M1913" s="205"/>
    </row>
    <row r="1914" ht="15.75" customHeight="1">
      <c r="A1914" s="205" t="s">
        <v>672</v>
      </c>
      <c r="B1914" s="205" t="s">
        <v>5383</v>
      </c>
      <c r="C1914" s="205" t="s">
        <v>5801</v>
      </c>
      <c r="D1914" s="205" t="s">
        <v>95</v>
      </c>
      <c r="E1914" s="280">
        <v>2.0</v>
      </c>
      <c r="F1914" s="280">
        <v>0.0</v>
      </c>
      <c r="G1914" s="280">
        <v>0.0</v>
      </c>
      <c r="H1914" s="280">
        <v>0.0</v>
      </c>
      <c r="I1914" s="280">
        <v>0.0</v>
      </c>
      <c r="J1914" s="280">
        <v>0.0</v>
      </c>
      <c r="K1914" s="280">
        <v>0.0</v>
      </c>
      <c r="L1914" s="280">
        <v>180.0</v>
      </c>
      <c r="M1914" s="205"/>
    </row>
    <row r="1915" ht="15.75" customHeight="1">
      <c r="A1915" s="205" t="s">
        <v>672</v>
      </c>
      <c r="B1915" s="205" t="s">
        <v>5384</v>
      </c>
      <c r="C1915" s="205" t="s">
        <v>5801</v>
      </c>
      <c r="D1915" s="205" t="s">
        <v>95</v>
      </c>
      <c r="E1915" s="280">
        <v>16.0</v>
      </c>
      <c r="F1915" s="280">
        <v>2.0</v>
      </c>
      <c r="G1915" s="280">
        <v>1.0</v>
      </c>
      <c r="H1915" s="280">
        <v>7.0</v>
      </c>
      <c r="I1915" s="280">
        <v>1.0</v>
      </c>
      <c r="J1915" s="280">
        <v>0.0</v>
      </c>
      <c r="K1915" s="280">
        <v>0.0</v>
      </c>
      <c r="L1915" s="280">
        <v>900.0</v>
      </c>
      <c r="M1915" s="205"/>
    </row>
    <row r="1916" ht="15.75" customHeight="1">
      <c r="A1916" s="205" t="s">
        <v>672</v>
      </c>
      <c r="B1916" s="205" t="s">
        <v>5385</v>
      </c>
      <c r="C1916" s="205" t="s">
        <v>6014</v>
      </c>
      <c r="D1916" s="205" t="s">
        <v>6193</v>
      </c>
      <c r="E1916" s="280">
        <v>22.0</v>
      </c>
      <c r="F1916" s="280">
        <v>3.0</v>
      </c>
      <c r="G1916" s="280">
        <v>3.0</v>
      </c>
      <c r="H1916" s="280">
        <v>0.0</v>
      </c>
      <c r="I1916" s="280">
        <v>0.0</v>
      </c>
      <c r="J1916" s="280">
        <v>2.0</v>
      </c>
      <c r="K1916" s="280">
        <v>0.0</v>
      </c>
      <c r="L1916" s="280">
        <v>1980.0</v>
      </c>
      <c r="M1916" s="205"/>
    </row>
    <row r="1917" ht="15.75" customHeight="1">
      <c r="A1917" s="205" t="s">
        <v>672</v>
      </c>
      <c r="B1917" s="205" t="s">
        <v>5386</v>
      </c>
      <c r="C1917" s="205" t="s">
        <v>6014</v>
      </c>
      <c r="D1917" s="205" t="s">
        <v>6193</v>
      </c>
      <c r="E1917" s="280">
        <v>21.0</v>
      </c>
      <c r="F1917" s="280">
        <v>1.0</v>
      </c>
      <c r="G1917" s="280">
        <v>0.0</v>
      </c>
      <c r="H1917" s="280">
        <v>2.0</v>
      </c>
      <c r="I1917" s="280">
        <v>3.0</v>
      </c>
      <c r="J1917" s="280">
        <v>3.0</v>
      </c>
      <c r="K1917" s="280">
        <v>0.0</v>
      </c>
      <c r="L1917" s="280">
        <v>1668.0</v>
      </c>
      <c r="M1917" s="205"/>
    </row>
    <row r="1918" ht="15.75" customHeight="1">
      <c r="A1918" s="205" t="s">
        <v>672</v>
      </c>
      <c r="B1918" s="205" t="s">
        <v>5388</v>
      </c>
      <c r="C1918" s="205" t="s">
        <v>5969</v>
      </c>
      <c r="D1918" s="205" t="s">
        <v>6194</v>
      </c>
      <c r="E1918" s="280">
        <v>10.0</v>
      </c>
      <c r="F1918" s="280">
        <v>1.0</v>
      </c>
      <c r="G1918" s="280">
        <v>0.0</v>
      </c>
      <c r="H1918" s="280">
        <v>6.0</v>
      </c>
      <c r="I1918" s="280">
        <v>1.0</v>
      </c>
      <c r="J1918" s="280">
        <v>1.0</v>
      </c>
      <c r="K1918" s="280">
        <v>0.0</v>
      </c>
      <c r="L1918" s="280">
        <v>482.0</v>
      </c>
      <c r="M1918" s="205"/>
    </row>
    <row r="1919" ht="15.75" customHeight="1">
      <c r="A1919" s="205" t="s">
        <v>672</v>
      </c>
      <c r="B1919" s="205" t="s">
        <v>5391</v>
      </c>
      <c r="C1919" s="205" t="s">
        <v>5906</v>
      </c>
      <c r="D1919" s="205" t="s">
        <v>6195</v>
      </c>
      <c r="E1919" s="280">
        <v>3.0</v>
      </c>
      <c r="F1919" s="280">
        <v>0.0</v>
      </c>
      <c r="G1919" s="280">
        <v>0.0</v>
      </c>
      <c r="H1919" s="280">
        <v>3.0</v>
      </c>
      <c r="I1919" s="280">
        <v>0.0</v>
      </c>
      <c r="J1919" s="280">
        <v>0.0</v>
      </c>
      <c r="K1919" s="280">
        <v>0.0</v>
      </c>
      <c r="L1919" s="280">
        <v>15.0</v>
      </c>
      <c r="M1919" s="205"/>
    </row>
    <row r="1920" ht="15.75" customHeight="1">
      <c r="A1920" s="205" t="s">
        <v>672</v>
      </c>
      <c r="B1920" s="205" t="s">
        <v>5392</v>
      </c>
      <c r="C1920" s="205" t="s">
        <v>5881</v>
      </c>
      <c r="D1920" s="205" t="s">
        <v>5925</v>
      </c>
      <c r="E1920" s="280">
        <v>3.0</v>
      </c>
      <c r="F1920" s="280">
        <v>0.0</v>
      </c>
      <c r="G1920" s="280">
        <v>0.0</v>
      </c>
      <c r="H1920" s="280">
        <v>2.0</v>
      </c>
      <c r="I1920" s="280">
        <v>0.0</v>
      </c>
      <c r="J1920" s="280">
        <v>0.0</v>
      </c>
      <c r="K1920" s="280">
        <v>0.0</v>
      </c>
      <c r="L1920" s="280">
        <v>155.0</v>
      </c>
      <c r="M1920" s="205"/>
    </row>
    <row r="1921" ht="15.75" customHeight="1">
      <c r="A1921" s="205" t="s">
        <v>580</v>
      </c>
      <c r="B1921" s="205" t="s">
        <v>5383</v>
      </c>
      <c r="C1921" s="205" t="s">
        <v>5801</v>
      </c>
      <c r="D1921" s="205" t="s">
        <v>241</v>
      </c>
      <c r="E1921" s="280">
        <v>6.0</v>
      </c>
      <c r="F1921" s="280">
        <v>0.0</v>
      </c>
      <c r="G1921" s="280">
        <v>0.0</v>
      </c>
      <c r="H1921" s="280">
        <v>0.0</v>
      </c>
      <c r="I1921" s="280">
        <v>6.0</v>
      </c>
      <c r="J1921" s="280">
        <v>1.0</v>
      </c>
      <c r="K1921" s="280">
        <v>0.0</v>
      </c>
      <c r="L1921" s="280">
        <v>383.0</v>
      </c>
      <c r="M1921" s="205"/>
    </row>
    <row r="1922" ht="15.75" customHeight="1">
      <c r="A1922" s="205" t="s">
        <v>580</v>
      </c>
      <c r="B1922" s="205" t="s">
        <v>5384</v>
      </c>
      <c r="C1922" s="205" t="s">
        <v>5801</v>
      </c>
      <c r="D1922" s="205" t="s">
        <v>249</v>
      </c>
      <c r="E1922" s="280">
        <v>25.0</v>
      </c>
      <c r="F1922" s="280">
        <v>2.0</v>
      </c>
      <c r="G1922" s="280">
        <v>1.0</v>
      </c>
      <c r="H1922" s="280">
        <v>14.0</v>
      </c>
      <c r="I1922" s="280">
        <v>10.0</v>
      </c>
      <c r="J1922" s="280">
        <v>1.0</v>
      </c>
      <c r="K1922" s="280">
        <v>0.0</v>
      </c>
      <c r="L1922" s="280">
        <v>1102.0</v>
      </c>
      <c r="M1922" s="205"/>
    </row>
    <row r="1923" ht="15.75" customHeight="1">
      <c r="A1923" s="205" t="s">
        <v>580</v>
      </c>
      <c r="B1923" s="205" t="s">
        <v>5385</v>
      </c>
      <c r="C1923" s="205" t="s">
        <v>5933</v>
      </c>
      <c r="D1923" s="205" t="s">
        <v>6196</v>
      </c>
      <c r="E1923" s="280">
        <v>27.0</v>
      </c>
      <c r="F1923" s="280">
        <v>1.0</v>
      </c>
      <c r="G1923" s="280">
        <v>3.0</v>
      </c>
      <c r="H1923" s="280">
        <v>3.0</v>
      </c>
      <c r="I1923" s="280">
        <v>17.0</v>
      </c>
      <c r="J1923" s="280">
        <v>4.0</v>
      </c>
      <c r="K1923" s="280">
        <v>1.0</v>
      </c>
      <c r="L1923" s="280">
        <v>1962.0</v>
      </c>
      <c r="M1923" s="205"/>
    </row>
    <row r="1924" ht="15.75" customHeight="1">
      <c r="A1924" s="205" t="s">
        <v>580</v>
      </c>
      <c r="B1924" s="205" t="s">
        <v>5386</v>
      </c>
      <c r="C1924" s="205" t="s">
        <v>5969</v>
      </c>
      <c r="D1924" s="205" t="s">
        <v>6196</v>
      </c>
      <c r="E1924" s="280">
        <v>35.0</v>
      </c>
      <c r="F1924" s="280">
        <v>7.0</v>
      </c>
      <c r="G1924" s="280">
        <v>1.0</v>
      </c>
      <c r="H1924" s="280">
        <v>4.0</v>
      </c>
      <c r="I1924" s="280">
        <v>30.0</v>
      </c>
      <c r="J1924" s="280">
        <v>1.0</v>
      </c>
      <c r="K1924" s="280">
        <v>0.0</v>
      </c>
      <c r="L1924" s="280">
        <v>2134.0</v>
      </c>
      <c r="M1924" s="205"/>
    </row>
    <row r="1925" ht="15.75" customHeight="1">
      <c r="A1925" s="205" t="s">
        <v>800</v>
      </c>
      <c r="B1925" s="205" t="s">
        <v>5383</v>
      </c>
      <c r="C1925" s="205" t="s">
        <v>5801</v>
      </c>
      <c r="D1925" s="205" t="s">
        <v>238</v>
      </c>
      <c r="E1925" s="280">
        <v>6.0</v>
      </c>
      <c r="F1925" s="280">
        <v>0.0</v>
      </c>
      <c r="G1925" s="280">
        <v>0.0</v>
      </c>
      <c r="H1925" s="280">
        <v>0.0</v>
      </c>
      <c r="I1925" s="280">
        <v>5.0</v>
      </c>
      <c r="J1925" s="280">
        <v>0.0</v>
      </c>
      <c r="K1925" s="280">
        <v>0.0</v>
      </c>
      <c r="L1925" s="280">
        <v>404.0</v>
      </c>
      <c r="M1925" s="205"/>
    </row>
    <row r="1926" ht="15.75" customHeight="1">
      <c r="A1926" s="205" t="s">
        <v>800</v>
      </c>
      <c r="B1926" s="205" t="s">
        <v>5384</v>
      </c>
      <c r="C1926" s="205" t="s">
        <v>5801</v>
      </c>
      <c r="D1926" s="205" t="s">
        <v>238</v>
      </c>
      <c r="E1926" s="280">
        <v>33.0</v>
      </c>
      <c r="F1926" s="280">
        <v>1.0</v>
      </c>
      <c r="G1926" s="280">
        <v>3.0</v>
      </c>
      <c r="H1926" s="280">
        <v>1.0</v>
      </c>
      <c r="I1926" s="280">
        <v>22.0</v>
      </c>
      <c r="J1926" s="280">
        <v>6.0</v>
      </c>
      <c r="K1926" s="280">
        <v>0.0</v>
      </c>
      <c r="L1926" s="280">
        <v>2556.0</v>
      </c>
      <c r="M1926" s="205"/>
    </row>
    <row r="1927" ht="15.75" customHeight="1">
      <c r="A1927" s="205" t="s">
        <v>800</v>
      </c>
      <c r="B1927" s="205" t="s">
        <v>5385</v>
      </c>
      <c r="C1927" s="205" t="s">
        <v>5816</v>
      </c>
      <c r="D1927" s="205" t="s">
        <v>6094</v>
      </c>
      <c r="E1927" s="280">
        <v>26.0</v>
      </c>
      <c r="F1927" s="280">
        <v>3.0</v>
      </c>
      <c r="G1927" s="280">
        <v>2.0</v>
      </c>
      <c r="H1927" s="280">
        <v>0.0</v>
      </c>
      <c r="I1927" s="280">
        <v>8.0</v>
      </c>
      <c r="J1927" s="280">
        <v>4.0</v>
      </c>
      <c r="K1927" s="280">
        <v>0.0</v>
      </c>
      <c r="L1927" s="280">
        <v>2146.0</v>
      </c>
      <c r="M1927" s="205"/>
    </row>
    <row r="1928" ht="15.75" customHeight="1">
      <c r="A1928" s="205" t="s">
        <v>800</v>
      </c>
      <c r="B1928" s="205" t="s">
        <v>5386</v>
      </c>
      <c r="C1928" s="205" t="s">
        <v>5801</v>
      </c>
      <c r="D1928" s="205" t="s">
        <v>238</v>
      </c>
      <c r="E1928" s="280">
        <v>34.0</v>
      </c>
      <c r="F1928" s="280">
        <v>1.0</v>
      </c>
      <c r="G1928" s="280">
        <v>1.0</v>
      </c>
      <c r="H1928" s="280">
        <v>0.0</v>
      </c>
      <c r="I1928" s="280">
        <v>10.0</v>
      </c>
      <c r="J1928" s="280">
        <v>4.0</v>
      </c>
      <c r="K1928" s="280">
        <v>0.0</v>
      </c>
      <c r="L1928" s="280">
        <v>2853.0</v>
      </c>
      <c r="M1928" s="205"/>
    </row>
    <row r="1929" ht="15.75" customHeight="1">
      <c r="A1929" s="205" t="s">
        <v>800</v>
      </c>
      <c r="B1929" s="205" t="s">
        <v>5387</v>
      </c>
      <c r="C1929" s="205" t="s">
        <v>5801</v>
      </c>
      <c r="D1929" s="205" t="s">
        <v>238</v>
      </c>
      <c r="E1929" s="280">
        <v>30.0</v>
      </c>
      <c r="F1929" s="280">
        <v>1.0</v>
      </c>
      <c r="G1929" s="280">
        <v>5.0</v>
      </c>
      <c r="H1929" s="280">
        <v>1.0</v>
      </c>
      <c r="I1929" s="280">
        <v>8.0</v>
      </c>
      <c r="J1929" s="280">
        <v>7.0</v>
      </c>
      <c r="K1929" s="280">
        <v>0.0</v>
      </c>
      <c r="L1929" s="280">
        <v>2414.0</v>
      </c>
      <c r="M1929" s="205"/>
    </row>
    <row r="1930" ht="15.75" customHeight="1">
      <c r="A1930" s="205" t="s">
        <v>800</v>
      </c>
      <c r="B1930" s="205" t="s">
        <v>5388</v>
      </c>
      <c r="C1930" s="205" t="s">
        <v>5801</v>
      </c>
      <c r="D1930" s="205" t="s">
        <v>121</v>
      </c>
      <c r="E1930" s="280">
        <v>22.0</v>
      </c>
      <c r="F1930" s="280">
        <v>1.0</v>
      </c>
      <c r="G1930" s="280">
        <v>0.0</v>
      </c>
      <c r="H1930" s="280">
        <v>2.0</v>
      </c>
      <c r="I1930" s="280">
        <v>9.0</v>
      </c>
      <c r="J1930" s="280">
        <v>1.0</v>
      </c>
      <c r="K1930" s="280">
        <v>0.0</v>
      </c>
      <c r="L1930" s="280">
        <v>1593.0</v>
      </c>
      <c r="M1930" s="205"/>
    </row>
    <row r="1931" ht="15.75" customHeight="1">
      <c r="A1931" s="205" t="s">
        <v>800</v>
      </c>
      <c r="B1931" s="205" t="s">
        <v>5391</v>
      </c>
      <c r="C1931" s="205" t="s">
        <v>5801</v>
      </c>
      <c r="D1931" s="205" t="s">
        <v>113</v>
      </c>
      <c r="E1931" s="280">
        <v>23.0</v>
      </c>
      <c r="F1931" s="280">
        <v>1.0</v>
      </c>
      <c r="G1931" s="280">
        <v>0.0</v>
      </c>
      <c r="H1931" s="280">
        <v>9.0</v>
      </c>
      <c r="I1931" s="280">
        <v>10.0</v>
      </c>
      <c r="J1931" s="280">
        <v>6.0</v>
      </c>
      <c r="K1931" s="280">
        <v>0.0</v>
      </c>
      <c r="L1931" s="280">
        <v>1146.0</v>
      </c>
      <c r="M1931" s="205"/>
    </row>
    <row r="1932" ht="15.75" customHeight="1">
      <c r="A1932" s="205" t="s">
        <v>800</v>
      </c>
      <c r="B1932" s="205" t="s">
        <v>5392</v>
      </c>
      <c r="C1932" s="205" t="s">
        <v>5801</v>
      </c>
      <c r="D1932" s="205" t="s">
        <v>121</v>
      </c>
      <c r="E1932" s="280">
        <v>27.0</v>
      </c>
      <c r="F1932" s="280">
        <v>2.0</v>
      </c>
      <c r="G1932" s="280">
        <v>0.0</v>
      </c>
      <c r="H1932" s="280">
        <v>0.0</v>
      </c>
      <c r="I1932" s="280">
        <v>4.0</v>
      </c>
      <c r="J1932" s="280">
        <v>7.0</v>
      </c>
      <c r="K1932" s="280">
        <v>0.0</v>
      </c>
      <c r="L1932" s="280">
        <v>2356.0</v>
      </c>
      <c r="M1932" s="205"/>
    </row>
    <row r="1933" ht="15.75" customHeight="1">
      <c r="A1933" s="205" t="s">
        <v>800</v>
      </c>
      <c r="B1933" s="205" t="s">
        <v>5389</v>
      </c>
      <c r="C1933" s="205" t="s">
        <v>5801</v>
      </c>
      <c r="D1933" s="205" t="s">
        <v>121</v>
      </c>
      <c r="E1933" s="280">
        <v>33.0</v>
      </c>
      <c r="F1933" s="280">
        <v>2.0</v>
      </c>
      <c r="G1933" s="280">
        <v>3.0</v>
      </c>
      <c r="H1933" s="280">
        <v>4.0</v>
      </c>
      <c r="I1933" s="280">
        <v>10.0</v>
      </c>
      <c r="J1933" s="280">
        <v>9.0</v>
      </c>
      <c r="K1933" s="280">
        <v>0.0</v>
      </c>
      <c r="L1933" s="280">
        <v>2516.0</v>
      </c>
      <c r="M1933" s="205"/>
    </row>
    <row r="1934" ht="15.75" customHeight="1">
      <c r="A1934" s="205" t="s">
        <v>800</v>
      </c>
      <c r="B1934" s="205" t="s">
        <v>5390</v>
      </c>
      <c r="C1934" s="205" t="s">
        <v>5801</v>
      </c>
      <c r="D1934" s="205" t="s">
        <v>121</v>
      </c>
      <c r="E1934" s="280">
        <v>27.0</v>
      </c>
      <c r="F1934" s="280">
        <v>1.0</v>
      </c>
      <c r="G1934" s="280">
        <v>1.0</v>
      </c>
      <c r="H1934" s="280">
        <v>2.0</v>
      </c>
      <c r="I1934" s="280">
        <v>10.0</v>
      </c>
      <c r="J1934" s="280">
        <v>7.0</v>
      </c>
      <c r="K1934" s="280">
        <v>0.0</v>
      </c>
      <c r="L1934" s="280">
        <v>2137.0</v>
      </c>
      <c r="M1934" s="205"/>
    </row>
    <row r="1935" ht="15.75" customHeight="1">
      <c r="A1935" s="205" t="s">
        <v>530</v>
      </c>
      <c r="B1935" s="205" t="s">
        <v>5383</v>
      </c>
      <c r="C1935" s="205" t="s">
        <v>5801</v>
      </c>
      <c r="D1935" s="205" t="s">
        <v>238</v>
      </c>
      <c r="E1935" s="280">
        <v>6.0</v>
      </c>
      <c r="F1935" s="280">
        <v>0.0</v>
      </c>
      <c r="G1935" s="280">
        <v>0.0</v>
      </c>
      <c r="H1935" s="280">
        <v>0.0</v>
      </c>
      <c r="I1935" s="280">
        <v>2.0</v>
      </c>
      <c r="J1935" s="280">
        <v>2.0</v>
      </c>
      <c r="K1935" s="280">
        <v>0.0</v>
      </c>
      <c r="L1935" s="280">
        <v>523.0</v>
      </c>
      <c r="M1935" s="205"/>
    </row>
    <row r="1936" ht="15.75" customHeight="1">
      <c r="A1936" s="205" t="s">
        <v>530</v>
      </c>
      <c r="B1936" s="205" t="s">
        <v>5384</v>
      </c>
      <c r="C1936" s="205" t="s">
        <v>5801</v>
      </c>
      <c r="D1936" s="205" t="s">
        <v>238</v>
      </c>
      <c r="E1936" s="280">
        <v>37.0</v>
      </c>
      <c r="F1936" s="280">
        <v>2.0</v>
      </c>
      <c r="G1936" s="280">
        <v>5.0</v>
      </c>
      <c r="H1936" s="280">
        <v>1.0</v>
      </c>
      <c r="I1936" s="280">
        <v>5.0</v>
      </c>
      <c r="J1936" s="280">
        <v>6.0</v>
      </c>
      <c r="K1936" s="280">
        <v>0.0</v>
      </c>
      <c r="L1936" s="280">
        <v>3147.0</v>
      </c>
      <c r="M1936" s="205"/>
    </row>
    <row r="1937" ht="15.75" customHeight="1">
      <c r="A1937" s="205" t="s">
        <v>530</v>
      </c>
      <c r="B1937" s="205" t="s">
        <v>5385</v>
      </c>
      <c r="C1937" s="205" t="s">
        <v>5816</v>
      </c>
      <c r="D1937" s="205" t="s">
        <v>6094</v>
      </c>
      <c r="E1937" s="280">
        <v>37.0</v>
      </c>
      <c r="F1937" s="280">
        <v>2.0</v>
      </c>
      <c r="G1937" s="280">
        <v>0.0</v>
      </c>
      <c r="H1937" s="280">
        <v>5.0</v>
      </c>
      <c r="I1937" s="280">
        <v>7.0</v>
      </c>
      <c r="J1937" s="280">
        <v>3.0</v>
      </c>
      <c r="K1937" s="280">
        <v>0.0</v>
      </c>
      <c r="L1937" s="280">
        <v>2923.0</v>
      </c>
      <c r="M1937" s="205"/>
    </row>
    <row r="1938" ht="15.75" customHeight="1">
      <c r="A1938" s="205" t="s">
        <v>530</v>
      </c>
      <c r="B1938" s="205" t="s">
        <v>5386</v>
      </c>
      <c r="C1938" s="205" t="s">
        <v>6049</v>
      </c>
      <c r="D1938" s="205" t="s">
        <v>238</v>
      </c>
      <c r="E1938" s="280">
        <v>25.0</v>
      </c>
      <c r="F1938" s="280">
        <v>2.0</v>
      </c>
      <c r="G1938" s="280">
        <v>0.0</v>
      </c>
      <c r="H1938" s="280">
        <v>6.0</v>
      </c>
      <c r="I1938" s="280">
        <v>4.0</v>
      </c>
      <c r="J1938" s="280">
        <v>2.0</v>
      </c>
      <c r="K1938" s="280">
        <v>0.0</v>
      </c>
      <c r="L1938" s="280">
        <v>1898.0</v>
      </c>
      <c r="M1938" s="205"/>
    </row>
    <row r="1939" ht="15.75" customHeight="1">
      <c r="A1939" s="205" t="s">
        <v>530</v>
      </c>
      <c r="B1939" s="205" t="s">
        <v>5387</v>
      </c>
      <c r="C1939" s="205" t="s">
        <v>6014</v>
      </c>
      <c r="D1939" s="205" t="s">
        <v>6197</v>
      </c>
      <c r="E1939" s="280">
        <v>22.0</v>
      </c>
      <c r="F1939" s="280">
        <v>0.0</v>
      </c>
      <c r="G1939" s="280">
        <v>2.0</v>
      </c>
      <c r="H1939" s="280">
        <v>0.0</v>
      </c>
      <c r="I1939" s="280">
        <v>6.0</v>
      </c>
      <c r="J1939" s="280">
        <v>1.0</v>
      </c>
      <c r="K1939" s="280">
        <v>0.0</v>
      </c>
      <c r="L1939" s="280">
        <v>1818.0</v>
      </c>
      <c r="M1939" s="205"/>
    </row>
    <row r="1940" ht="15.75" customHeight="1">
      <c r="A1940" s="205" t="s">
        <v>530</v>
      </c>
      <c r="B1940" s="205" t="s">
        <v>5388</v>
      </c>
      <c r="C1940" s="205" t="s">
        <v>6014</v>
      </c>
      <c r="D1940" s="205" t="s">
        <v>6197</v>
      </c>
      <c r="E1940" s="280">
        <v>16.0</v>
      </c>
      <c r="F1940" s="280">
        <v>0.0</v>
      </c>
      <c r="G1940" s="280">
        <v>0.0</v>
      </c>
      <c r="H1940" s="280">
        <v>7.0</v>
      </c>
      <c r="I1940" s="280">
        <v>2.0</v>
      </c>
      <c r="J1940" s="280">
        <v>4.0</v>
      </c>
      <c r="K1940" s="280">
        <v>0.0</v>
      </c>
      <c r="L1940" s="280">
        <v>901.0</v>
      </c>
      <c r="M1940" s="205"/>
    </row>
    <row r="1941" ht="15.75" customHeight="1">
      <c r="A1941" s="205" t="s">
        <v>530</v>
      </c>
      <c r="B1941" s="205" t="s">
        <v>5391</v>
      </c>
      <c r="C1941" s="205" t="s">
        <v>6014</v>
      </c>
      <c r="D1941" s="205" t="s">
        <v>6197</v>
      </c>
      <c r="E1941" s="280">
        <v>1.0</v>
      </c>
      <c r="F1941" s="280">
        <v>0.0</v>
      </c>
      <c r="G1941" s="280">
        <v>0.0</v>
      </c>
      <c r="H1941" s="280">
        <v>1.0</v>
      </c>
      <c r="I1941" s="280">
        <v>0.0</v>
      </c>
      <c r="J1941" s="280">
        <v>0.0</v>
      </c>
      <c r="K1941" s="280">
        <v>0.0</v>
      </c>
      <c r="L1941" s="280">
        <v>13.0</v>
      </c>
      <c r="M1941" s="205"/>
    </row>
    <row r="1942" ht="15.75" customHeight="1">
      <c r="A1942" s="205" t="s">
        <v>530</v>
      </c>
      <c r="B1942" s="205" t="s">
        <v>5392</v>
      </c>
      <c r="C1942" s="205" t="s">
        <v>6014</v>
      </c>
      <c r="D1942" s="205" t="s">
        <v>6197</v>
      </c>
      <c r="E1942" s="280">
        <v>2.0</v>
      </c>
      <c r="F1942" s="280">
        <v>0.0</v>
      </c>
      <c r="G1942" s="280">
        <v>0.0</v>
      </c>
      <c r="H1942" s="280">
        <v>2.0</v>
      </c>
      <c r="I1942" s="280">
        <v>0.0</v>
      </c>
      <c r="J1942" s="280">
        <v>1.0</v>
      </c>
      <c r="K1942" s="280">
        <v>0.0</v>
      </c>
      <c r="L1942" s="280">
        <v>29.0</v>
      </c>
      <c r="M1942" s="205"/>
    </row>
    <row r="1943" ht="15.75" customHeight="1">
      <c r="A1943" s="205" t="s">
        <v>789</v>
      </c>
      <c r="B1943" s="205" t="s">
        <v>5383</v>
      </c>
      <c r="C1943" s="205" t="s">
        <v>5801</v>
      </c>
      <c r="D1943" s="205" t="s">
        <v>249</v>
      </c>
      <c r="E1943" s="280">
        <v>0.0</v>
      </c>
      <c r="F1943" s="280">
        <v>0.0</v>
      </c>
      <c r="G1943" s="280">
        <v>0.0</v>
      </c>
      <c r="H1943" s="280">
        <v>0.0</v>
      </c>
      <c r="I1943" s="280">
        <v>0.0</v>
      </c>
      <c r="J1943" s="280">
        <v>0.0</v>
      </c>
      <c r="K1943" s="280">
        <v>0.0</v>
      </c>
      <c r="L1943" s="280">
        <v>0.0</v>
      </c>
      <c r="M1943" s="205"/>
    </row>
    <row r="1944" ht="15.75" customHeight="1">
      <c r="A1944" s="205" t="s">
        <v>789</v>
      </c>
      <c r="B1944" s="205" t="s">
        <v>5384</v>
      </c>
      <c r="C1944" s="205" t="s">
        <v>5801</v>
      </c>
      <c r="D1944" s="205" t="s">
        <v>249</v>
      </c>
      <c r="E1944" s="280">
        <v>18.0</v>
      </c>
      <c r="F1944" s="280">
        <v>1.0</v>
      </c>
      <c r="G1944" s="280">
        <v>2.0</v>
      </c>
      <c r="H1944" s="280">
        <v>5.0</v>
      </c>
      <c r="I1944" s="280">
        <v>13.0</v>
      </c>
      <c r="J1944" s="280">
        <v>0.0</v>
      </c>
      <c r="K1944" s="280">
        <v>0.0</v>
      </c>
      <c r="L1944" s="280">
        <v>878.0</v>
      </c>
      <c r="M1944" s="205"/>
    </row>
    <row r="1945" ht="15.75" customHeight="1">
      <c r="A1945" s="205" t="s">
        <v>789</v>
      </c>
      <c r="B1945" s="205" t="s">
        <v>5385</v>
      </c>
      <c r="C1945" s="205" t="s">
        <v>6198</v>
      </c>
      <c r="D1945" s="205" t="s">
        <v>6199</v>
      </c>
      <c r="E1945" s="280">
        <v>15.0</v>
      </c>
      <c r="F1945" s="280">
        <v>1.0</v>
      </c>
      <c r="G1945" s="280">
        <v>0.0</v>
      </c>
      <c r="H1945" s="280">
        <v>7.0</v>
      </c>
      <c r="I1945" s="280">
        <v>9.0</v>
      </c>
      <c r="J1945" s="280">
        <v>4.0</v>
      </c>
      <c r="K1945" s="280">
        <v>0.0</v>
      </c>
      <c r="L1945" s="280">
        <v>686.0</v>
      </c>
      <c r="M1945" s="205"/>
    </row>
    <row r="1946" ht="15.75" customHeight="1">
      <c r="A1946" s="205" t="s">
        <v>789</v>
      </c>
      <c r="B1946" s="205" t="s">
        <v>5386</v>
      </c>
      <c r="C1946" s="205" t="s">
        <v>5902</v>
      </c>
      <c r="D1946" s="205" t="s">
        <v>5824</v>
      </c>
      <c r="E1946" s="280">
        <v>14.0</v>
      </c>
      <c r="F1946" s="280">
        <v>0.0</v>
      </c>
      <c r="G1946" s="280">
        <v>2.0</v>
      </c>
      <c r="H1946" s="280">
        <v>8.0</v>
      </c>
      <c r="I1946" s="280">
        <v>3.0</v>
      </c>
      <c r="J1946" s="280">
        <v>1.0</v>
      </c>
      <c r="K1946" s="280">
        <v>1.0</v>
      </c>
      <c r="L1946" s="280">
        <v>583.0</v>
      </c>
      <c r="M1946" s="205"/>
    </row>
    <row r="1947" ht="15.75" customHeight="1">
      <c r="A1947" s="205" t="s">
        <v>789</v>
      </c>
      <c r="B1947" s="205" t="s">
        <v>5387</v>
      </c>
      <c r="C1947" s="205" t="s">
        <v>5801</v>
      </c>
      <c r="D1947" s="205" t="s">
        <v>5824</v>
      </c>
      <c r="E1947" s="280">
        <v>35.0</v>
      </c>
      <c r="F1947" s="280">
        <v>6.0</v>
      </c>
      <c r="G1947" s="280">
        <v>3.0</v>
      </c>
      <c r="H1947" s="280">
        <v>6.0</v>
      </c>
      <c r="I1947" s="280">
        <v>18.0</v>
      </c>
      <c r="J1947" s="280">
        <v>6.0</v>
      </c>
      <c r="K1947" s="280">
        <v>0.0</v>
      </c>
      <c r="L1947" s="280">
        <v>2421.0</v>
      </c>
      <c r="M1947" s="205"/>
    </row>
    <row r="1948" ht="15.75" customHeight="1">
      <c r="A1948" s="205" t="s">
        <v>789</v>
      </c>
      <c r="B1948" s="205" t="s">
        <v>5388</v>
      </c>
      <c r="C1948" s="205" t="s">
        <v>5801</v>
      </c>
      <c r="D1948" s="205" t="s">
        <v>5824</v>
      </c>
      <c r="E1948" s="280">
        <v>30.0</v>
      </c>
      <c r="F1948" s="280">
        <v>2.0</v>
      </c>
      <c r="G1948" s="280">
        <v>5.0</v>
      </c>
      <c r="H1948" s="280">
        <v>5.0</v>
      </c>
      <c r="I1948" s="280">
        <v>14.0</v>
      </c>
      <c r="J1948" s="280">
        <v>8.0</v>
      </c>
      <c r="K1948" s="280">
        <v>0.0</v>
      </c>
      <c r="L1948" s="280">
        <v>2102.0</v>
      </c>
      <c r="M1948" s="205"/>
    </row>
    <row r="1949" ht="15.75" customHeight="1">
      <c r="A1949" s="205" t="s">
        <v>789</v>
      </c>
      <c r="B1949" s="205" t="s">
        <v>5391</v>
      </c>
      <c r="C1949" s="205" t="s">
        <v>5801</v>
      </c>
      <c r="D1949" s="205" t="s">
        <v>5824</v>
      </c>
      <c r="E1949" s="280">
        <v>25.0</v>
      </c>
      <c r="F1949" s="280">
        <v>0.0</v>
      </c>
      <c r="G1949" s="280">
        <v>0.0</v>
      </c>
      <c r="H1949" s="280">
        <v>18.0</v>
      </c>
      <c r="I1949" s="280">
        <v>2.0</v>
      </c>
      <c r="J1949" s="280">
        <v>2.0</v>
      </c>
      <c r="K1949" s="280">
        <v>0.0</v>
      </c>
      <c r="L1949" s="280">
        <v>949.0</v>
      </c>
      <c r="M1949" s="205"/>
    </row>
    <row r="1950" ht="15.75" customHeight="1">
      <c r="A1950" s="205" t="s">
        <v>789</v>
      </c>
      <c r="B1950" s="205" t="s">
        <v>5392</v>
      </c>
      <c r="C1950" s="205" t="s">
        <v>5801</v>
      </c>
      <c r="D1950" s="205" t="s">
        <v>197</v>
      </c>
      <c r="E1950" s="280">
        <v>36.0</v>
      </c>
      <c r="F1950" s="280">
        <v>4.0</v>
      </c>
      <c r="G1950" s="280">
        <v>5.0</v>
      </c>
      <c r="H1950" s="280">
        <v>8.0</v>
      </c>
      <c r="I1950" s="280">
        <v>9.0</v>
      </c>
      <c r="J1950" s="280">
        <v>5.0</v>
      </c>
      <c r="K1950" s="280">
        <v>0.0</v>
      </c>
      <c r="L1950" s="280">
        <v>2654.0</v>
      </c>
      <c r="M1950" s="205"/>
    </row>
    <row r="1951" ht="15.75" customHeight="1">
      <c r="A1951" s="205" t="s">
        <v>789</v>
      </c>
      <c r="B1951" s="205" t="s">
        <v>5389</v>
      </c>
      <c r="C1951" s="205" t="s">
        <v>5801</v>
      </c>
      <c r="D1951" s="205" t="s">
        <v>197</v>
      </c>
      <c r="E1951" s="280">
        <v>29.0</v>
      </c>
      <c r="F1951" s="280">
        <v>5.0</v>
      </c>
      <c r="G1951" s="280">
        <v>4.0</v>
      </c>
      <c r="H1951" s="280">
        <v>5.0</v>
      </c>
      <c r="I1951" s="280">
        <v>13.0</v>
      </c>
      <c r="J1951" s="280">
        <v>6.0</v>
      </c>
      <c r="K1951" s="280">
        <v>0.0</v>
      </c>
      <c r="L1951" s="280">
        <v>1902.0</v>
      </c>
      <c r="M1951" s="205"/>
    </row>
    <row r="1952" ht="15.75" customHeight="1">
      <c r="A1952" s="205" t="s">
        <v>789</v>
      </c>
      <c r="B1952" s="205" t="s">
        <v>5390</v>
      </c>
      <c r="C1952" s="205" t="s">
        <v>5816</v>
      </c>
      <c r="D1952" s="205" t="s">
        <v>6077</v>
      </c>
      <c r="E1952" s="280">
        <v>34.0</v>
      </c>
      <c r="F1952" s="280">
        <v>5.0</v>
      </c>
      <c r="G1952" s="280">
        <v>9.0</v>
      </c>
      <c r="H1952" s="280">
        <v>3.0</v>
      </c>
      <c r="I1952" s="280">
        <v>7.0</v>
      </c>
      <c r="J1952" s="280">
        <v>4.0</v>
      </c>
      <c r="K1952" s="280">
        <v>1.0</v>
      </c>
      <c r="L1952" s="280">
        <v>2678.0</v>
      </c>
      <c r="M1952" s="205"/>
    </row>
    <row r="1953" ht="15.75" customHeight="1">
      <c r="A1953" s="205" t="s">
        <v>781</v>
      </c>
      <c r="B1953" s="205" t="s">
        <v>5383</v>
      </c>
      <c r="C1953" s="205" t="s">
        <v>5801</v>
      </c>
      <c r="D1953" s="205" t="s">
        <v>197</v>
      </c>
      <c r="E1953" s="280">
        <v>4.0</v>
      </c>
      <c r="F1953" s="280">
        <v>0.0</v>
      </c>
      <c r="G1953" s="280">
        <v>1.0</v>
      </c>
      <c r="H1953" s="280">
        <v>2.0</v>
      </c>
      <c r="I1953" s="280">
        <v>0.0</v>
      </c>
      <c r="J1953" s="280">
        <v>1.0</v>
      </c>
      <c r="K1953" s="280">
        <v>0.0</v>
      </c>
      <c r="L1953" s="280">
        <v>214.0</v>
      </c>
      <c r="M1953" s="205"/>
    </row>
    <row r="1954" ht="15.75" customHeight="1">
      <c r="A1954" s="205" t="s">
        <v>781</v>
      </c>
      <c r="B1954" s="205" t="s">
        <v>5384</v>
      </c>
      <c r="C1954" s="205" t="s">
        <v>5801</v>
      </c>
      <c r="D1954" s="205" t="s">
        <v>197</v>
      </c>
      <c r="E1954" s="280">
        <v>27.0</v>
      </c>
      <c r="F1954" s="280">
        <v>1.0</v>
      </c>
      <c r="G1954" s="280">
        <v>0.0</v>
      </c>
      <c r="H1954" s="280">
        <v>17.0</v>
      </c>
      <c r="I1954" s="280">
        <v>10.0</v>
      </c>
      <c r="J1954" s="280">
        <v>1.0</v>
      </c>
      <c r="K1954" s="280">
        <v>0.0</v>
      </c>
      <c r="L1954" s="280">
        <v>1035.0</v>
      </c>
      <c r="M1954" s="205"/>
    </row>
    <row r="1955" ht="15.75" customHeight="1">
      <c r="A1955" s="205" t="s">
        <v>781</v>
      </c>
      <c r="B1955" s="205" t="s">
        <v>5385</v>
      </c>
      <c r="C1955" s="205" t="s">
        <v>5803</v>
      </c>
      <c r="D1955" s="205" t="s">
        <v>6200</v>
      </c>
      <c r="E1955" s="280">
        <v>19.0</v>
      </c>
      <c r="F1955" s="280">
        <v>0.0</v>
      </c>
      <c r="G1955" s="280">
        <v>1.0</v>
      </c>
      <c r="H1955" s="280">
        <v>2.0</v>
      </c>
      <c r="I1955" s="280">
        <v>5.0</v>
      </c>
      <c r="J1955" s="280">
        <v>1.0</v>
      </c>
      <c r="K1955" s="280">
        <v>0.0</v>
      </c>
      <c r="L1955" s="280">
        <v>1456.0</v>
      </c>
      <c r="M1955" s="205"/>
    </row>
    <row r="1956" ht="15.75" customHeight="1">
      <c r="A1956" s="205" t="s">
        <v>781</v>
      </c>
      <c r="B1956" s="205" t="s">
        <v>5386</v>
      </c>
      <c r="C1956" s="205" t="s">
        <v>5805</v>
      </c>
      <c r="D1956" s="205" t="s">
        <v>6200</v>
      </c>
      <c r="E1956" s="280">
        <v>33.0</v>
      </c>
      <c r="F1956" s="280">
        <v>3.0</v>
      </c>
      <c r="G1956" s="280">
        <v>1.0</v>
      </c>
      <c r="H1956" s="280">
        <v>1.0</v>
      </c>
      <c r="I1956" s="280">
        <v>3.0</v>
      </c>
      <c r="J1956" s="280">
        <v>6.0</v>
      </c>
      <c r="K1956" s="280">
        <v>0.0</v>
      </c>
      <c r="L1956" s="280">
        <v>2914.0</v>
      </c>
      <c r="M1956" s="205"/>
    </row>
    <row r="1957" ht="15.75" customHeight="1">
      <c r="A1957" s="205" t="s">
        <v>781</v>
      </c>
      <c r="B1957" s="205" t="s">
        <v>5387</v>
      </c>
      <c r="C1957" s="205" t="s">
        <v>5805</v>
      </c>
      <c r="D1957" s="205" t="s">
        <v>6200</v>
      </c>
      <c r="E1957" s="280">
        <v>2.0</v>
      </c>
      <c r="F1957" s="280">
        <v>0.0</v>
      </c>
      <c r="G1957" s="280">
        <v>0.0</v>
      </c>
      <c r="H1957" s="280">
        <v>2.0</v>
      </c>
      <c r="I1957" s="280">
        <v>0.0</v>
      </c>
      <c r="J1957" s="280">
        <v>0.0</v>
      </c>
      <c r="K1957" s="280">
        <v>0.0</v>
      </c>
      <c r="L1957" s="280">
        <v>4.0</v>
      </c>
      <c r="M1957" s="205"/>
    </row>
    <row r="1958" ht="15.75" customHeight="1">
      <c r="A1958" s="205" t="s">
        <v>662</v>
      </c>
      <c r="B1958" s="205" t="s">
        <v>5383</v>
      </c>
      <c r="C1958" s="205" t="s">
        <v>5801</v>
      </c>
      <c r="D1958" s="205" t="s">
        <v>249</v>
      </c>
      <c r="E1958" s="280">
        <v>3.0</v>
      </c>
      <c r="F1958" s="280">
        <v>0.0</v>
      </c>
      <c r="G1958" s="280">
        <v>0.0</v>
      </c>
      <c r="H1958" s="280">
        <v>2.0</v>
      </c>
      <c r="I1958" s="280">
        <v>1.0</v>
      </c>
      <c r="J1958" s="280">
        <v>0.0</v>
      </c>
      <c r="K1958" s="280">
        <v>0.0</v>
      </c>
      <c r="L1958" s="280">
        <v>116.0</v>
      </c>
      <c r="M1958" s="205"/>
    </row>
    <row r="1959" ht="15.75" customHeight="1">
      <c r="A1959" s="205" t="s">
        <v>662</v>
      </c>
      <c r="B1959" s="205" t="s">
        <v>5384</v>
      </c>
      <c r="C1959" s="205" t="s">
        <v>5801</v>
      </c>
      <c r="D1959" s="205" t="s">
        <v>249</v>
      </c>
      <c r="E1959" s="280">
        <v>26.0</v>
      </c>
      <c r="F1959" s="280">
        <v>5.0</v>
      </c>
      <c r="G1959" s="280">
        <v>2.0</v>
      </c>
      <c r="H1959" s="280">
        <v>15.0</v>
      </c>
      <c r="I1959" s="280">
        <v>8.0</v>
      </c>
      <c r="J1959" s="280">
        <v>3.0</v>
      </c>
      <c r="K1959" s="280">
        <v>0.0</v>
      </c>
      <c r="L1959" s="280">
        <v>1202.0</v>
      </c>
      <c r="M1959" s="205"/>
    </row>
    <row r="1960" ht="15.75" customHeight="1">
      <c r="A1960" s="205" t="s">
        <v>662</v>
      </c>
      <c r="B1960" s="205" t="s">
        <v>5385</v>
      </c>
      <c r="C1960" s="205" t="s">
        <v>5816</v>
      </c>
      <c r="D1960" s="205" t="s">
        <v>6147</v>
      </c>
      <c r="E1960" s="280">
        <v>16.0</v>
      </c>
      <c r="F1960" s="280">
        <v>1.0</v>
      </c>
      <c r="G1960" s="280">
        <v>0.0</v>
      </c>
      <c r="H1960" s="280">
        <v>7.0</v>
      </c>
      <c r="I1960" s="280">
        <v>7.0</v>
      </c>
      <c r="J1960" s="280">
        <v>1.0</v>
      </c>
      <c r="K1960" s="280">
        <v>0.0</v>
      </c>
      <c r="L1960" s="280">
        <v>848.0</v>
      </c>
      <c r="M1960" s="205"/>
    </row>
    <row r="1961" ht="15.75" customHeight="1">
      <c r="A1961" s="205" t="s">
        <v>662</v>
      </c>
      <c r="B1961" s="205" t="s">
        <v>5386</v>
      </c>
      <c r="C1961" s="205" t="s">
        <v>5801</v>
      </c>
      <c r="D1961" s="205" t="s">
        <v>162</v>
      </c>
      <c r="E1961" s="280">
        <v>6.0</v>
      </c>
      <c r="F1961" s="280">
        <v>0.0</v>
      </c>
      <c r="G1961" s="280">
        <v>0.0</v>
      </c>
      <c r="H1961" s="280">
        <v>5.0</v>
      </c>
      <c r="I1961" s="280">
        <v>1.0</v>
      </c>
      <c r="J1961" s="280">
        <v>0.0</v>
      </c>
      <c r="K1961" s="280">
        <v>0.0</v>
      </c>
      <c r="L1961" s="280">
        <v>99.0</v>
      </c>
      <c r="M1961" s="205"/>
    </row>
    <row r="1962" ht="15.75" customHeight="1">
      <c r="A1962" s="205" t="s">
        <v>662</v>
      </c>
      <c r="B1962" s="205" t="s">
        <v>5387</v>
      </c>
      <c r="C1962" s="205" t="s">
        <v>5801</v>
      </c>
      <c r="D1962" s="205" t="s">
        <v>5879</v>
      </c>
      <c r="E1962" s="280">
        <v>17.0</v>
      </c>
      <c r="F1962" s="280">
        <v>5.0</v>
      </c>
      <c r="G1962" s="280">
        <v>3.0</v>
      </c>
      <c r="H1962" s="280">
        <v>5.0</v>
      </c>
      <c r="I1962" s="280">
        <v>6.0</v>
      </c>
      <c r="J1962" s="280">
        <v>1.0</v>
      </c>
      <c r="K1962" s="280">
        <v>0.0</v>
      </c>
      <c r="L1962" s="280">
        <v>1033.0</v>
      </c>
      <c r="M1962" s="205"/>
    </row>
    <row r="1963" ht="15.75" customHeight="1">
      <c r="A1963" s="205" t="s">
        <v>662</v>
      </c>
      <c r="B1963" s="205" t="s">
        <v>5388</v>
      </c>
      <c r="C1963" s="205" t="s">
        <v>5816</v>
      </c>
      <c r="D1963" s="205" t="s">
        <v>5880</v>
      </c>
      <c r="E1963" s="280">
        <v>27.0</v>
      </c>
      <c r="F1963" s="280">
        <v>9.0</v>
      </c>
      <c r="G1963" s="280">
        <v>6.0</v>
      </c>
      <c r="H1963" s="280">
        <v>0.0</v>
      </c>
      <c r="I1963" s="280">
        <v>4.0</v>
      </c>
      <c r="J1963" s="280">
        <v>3.0</v>
      </c>
      <c r="K1963" s="280">
        <v>0.0</v>
      </c>
      <c r="L1963" s="280">
        <v>2389.0</v>
      </c>
      <c r="M1963" s="205"/>
    </row>
    <row r="1964" ht="15.75" customHeight="1">
      <c r="A1964" s="205" t="s">
        <v>662</v>
      </c>
      <c r="B1964" s="205" t="s">
        <v>5391</v>
      </c>
      <c r="C1964" s="205" t="s">
        <v>5816</v>
      </c>
      <c r="D1964" s="205" t="s">
        <v>5880</v>
      </c>
      <c r="E1964" s="280">
        <v>24.0</v>
      </c>
      <c r="F1964" s="280">
        <v>5.0</v>
      </c>
      <c r="G1964" s="280">
        <v>6.0</v>
      </c>
      <c r="H1964" s="280">
        <v>3.0</v>
      </c>
      <c r="I1964" s="280">
        <v>5.0</v>
      </c>
      <c r="J1964" s="280">
        <v>2.0</v>
      </c>
      <c r="K1964" s="280">
        <v>0.0</v>
      </c>
      <c r="L1964" s="280">
        <v>1850.0</v>
      </c>
      <c r="M1964" s="205"/>
    </row>
    <row r="1965" ht="15.75" customHeight="1">
      <c r="A1965" s="205" t="s">
        <v>662</v>
      </c>
      <c r="B1965" s="205" t="s">
        <v>5392</v>
      </c>
      <c r="C1965" s="205" t="s">
        <v>5801</v>
      </c>
      <c r="D1965" s="205" t="s">
        <v>5879</v>
      </c>
      <c r="E1965" s="280">
        <v>24.0</v>
      </c>
      <c r="F1965" s="280">
        <v>2.0</v>
      </c>
      <c r="G1965" s="280">
        <v>6.0</v>
      </c>
      <c r="H1965" s="280">
        <v>4.0</v>
      </c>
      <c r="I1965" s="280">
        <v>2.0</v>
      </c>
      <c r="J1965" s="280">
        <v>2.0</v>
      </c>
      <c r="K1965" s="280">
        <v>0.0</v>
      </c>
      <c r="L1965" s="280">
        <v>1848.0</v>
      </c>
      <c r="M1965" s="205"/>
    </row>
    <row r="1966" ht="15.75" customHeight="1">
      <c r="A1966" s="205" t="s">
        <v>662</v>
      </c>
      <c r="B1966" s="205" t="s">
        <v>5389</v>
      </c>
      <c r="C1966" s="205" t="s">
        <v>5832</v>
      </c>
      <c r="D1966" s="205" t="s">
        <v>6201</v>
      </c>
      <c r="E1966" s="280">
        <v>35.0</v>
      </c>
      <c r="F1966" s="280">
        <v>3.0</v>
      </c>
      <c r="G1966" s="280">
        <v>5.0</v>
      </c>
      <c r="H1966" s="280">
        <v>6.0</v>
      </c>
      <c r="I1966" s="280">
        <v>9.0</v>
      </c>
      <c r="J1966" s="280">
        <v>4.0</v>
      </c>
      <c r="K1966" s="280">
        <v>0.0</v>
      </c>
      <c r="L1966" s="280">
        <v>2660.0</v>
      </c>
      <c r="M1966" s="205"/>
    </row>
    <row r="1967" ht="15.75" customHeight="1">
      <c r="A1967" s="205" t="s">
        <v>662</v>
      </c>
      <c r="B1967" s="205" t="s">
        <v>5390</v>
      </c>
      <c r="C1967" s="205" t="s">
        <v>5816</v>
      </c>
      <c r="D1967" s="205" t="s">
        <v>6062</v>
      </c>
      <c r="E1967" s="280">
        <v>37.0</v>
      </c>
      <c r="F1967" s="280">
        <v>3.0</v>
      </c>
      <c r="G1967" s="280">
        <v>8.0</v>
      </c>
      <c r="H1967" s="280">
        <v>2.0</v>
      </c>
      <c r="I1967" s="280">
        <v>5.0</v>
      </c>
      <c r="J1967" s="280">
        <v>9.0</v>
      </c>
      <c r="K1967" s="280">
        <v>0.0</v>
      </c>
      <c r="L1967" s="280">
        <v>3090.0</v>
      </c>
      <c r="M1967" s="205"/>
    </row>
    <row r="1968" ht="15.75" customHeight="1">
      <c r="A1968" s="205" t="s">
        <v>497</v>
      </c>
      <c r="B1968" s="205" t="s">
        <v>5383</v>
      </c>
      <c r="C1968" s="205" t="s">
        <v>5801</v>
      </c>
      <c r="D1968" s="205" t="s">
        <v>238</v>
      </c>
      <c r="E1968" s="280">
        <v>4.0</v>
      </c>
      <c r="F1968" s="280">
        <v>0.0</v>
      </c>
      <c r="G1968" s="280">
        <v>0.0</v>
      </c>
      <c r="H1968" s="280">
        <v>2.0</v>
      </c>
      <c r="I1968" s="280">
        <v>2.0</v>
      </c>
      <c r="J1968" s="280">
        <v>0.0</v>
      </c>
      <c r="K1968" s="280">
        <v>0.0</v>
      </c>
      <c r="L1968" s="280">
        <v>210.0</v>
      </c>
      <c r="M1968" s="205"/>
    </row>
    <row r="1969" ht="15.75" customHeight="1">
      <c r="A1969" s="205" t="s">
        <v>497</v>
      </c>
      <c r="B1969" s="205" t="s">
        <v>5384</v>
      </c>
      <c r="C1969" s="205" t="s">
        <v>5801</v>
      </c>
      <c r="D1969" s="205" t="s">
        <v>238</v>
      </c>
      <c r="E1969" s="280">
        <v>29.0</v>
      </c>
      <c r="F1969" s="280">
        <v>4.0</v>
      </c>
      <c r="G1969" s="280">
        <v>3.0</v>
      </c>
      <c r="H1969" s="280">
        <v>19.0</v>
      </c>
      <c r="I1969" s="280">
        <v>9.0</v>
      </c>
      <c r="J1969" s="280">
        <v>0.0</v>
      </c>
      <c r="K1969" s="280">
        <v>0.0</v>
      </c>
      <c r="L1969" s="280">
        <v>1126.0</v>
      </c>
      <c r="M1969" s="205"/>
    </row>
    <row r="1970" ht="15.75" customHeight="1">
      <c r="A1970" s="205" t="s">
        <v>497</v>
      </c>
      <c r="B1970" s="205" t="s">
        <v>5385</v>
      </c>
      <c r="C1970" s="205" t="s">
        <v>5816</v>
      </c>
      <c r="D1970" s="205" t="s">
        <v>6094</v>
      </c>
      <c r="E1970" s="280">
        <v>14.0</v>
      </c>
      <c r="F1970" s="280">
        <v>2.0</v>
      </c>
      <c r="G1970" s="280">
        <v>2.0</v>
      </c>
      <c r="H1970" s="280">
        <v>8.0</v>
      </c>
      <c r="I1970" s="280">
        <v>5.0</v>
      </c>
      <c r="J1970" s="280">
        <v>0.0</v>
      </c>
      <c r="K1970" s="280">
        <v>0.0</v>
      </c>
      <c r="L1970" s="280">
        <v>643.0</v>
      </c>
      <c r="M1970" s="205"/>
    </row>
    <row r="1971" ht="15.75" customHeight="1">
      <c r="A1971" s="205" t="s">
        <v>497</v>
      </c>
      <c r="B1971" s="205" t="s">
        <v>5386</v>
      </c>
      <c r="C1971" s="205" t="s">
        <v>5801</v>
      </c>
      <c r="D1971" s="205" t="s">
        <v>238</v>
      </c>
      <c r="E1971" s="280">
        <v>30.0</v>
      </c>
      <c r="F1971" s="280">
        <v>1.0</v>
      </c>
      <c r="G1971" s="280">
        <v>2.0</v>
      </c>
      <c r="H1971" s="280">
        <v>12.0</v>
      </c>
      <c r="I1971" s="280">
        <v>12.0</v>
      </c>
      <c r="J1971" s="280">
        <v>2.0</v>
      </c>
      <c r="K1971" s="280">
        <v>0.0</v>
      </c>
      <c r="L1971" s="280">
        <v>1716.0</v>
      </c>
      <c r="M1971" s="205"/>
    </row>
    <row r="1972" ht="15.75" customHeight="1">
      <c r="A1972" s="205" t="s">
        <v>497</v>
      </c>
      <c r="B1972" s="205" t="s">
        <v>5387</v>
      </c>
      <c r="C1972" s="205" t="s">
        <v>6202</v>
      </c>
      <c r="D1972" s="205" t="s">
        <v>6203</v>
      </c>
      <c r="E1972" s="280">
        <v>32.0</v>
      </c>
      <c r="F1972" s="280">
        <v>10.0</v>
      </c>
      <c r="G1972" s="280">
        <v>4.0</v>
      </c>
      <c r="H1972" s="280">
        <v>0.0</v>
      </c>
      <c r="I1972" s="280">
        <v>18.0</v>
      </c>
      <c r="J1972" s="280">
        <v>3.0</v>
      </c>
      <c r="K1972" s="280">
        <v>0.0</v>
      </c>
      <c r="L1972" s="280">
        <v>2748.0</v>
      </c>
      <c r="M1972" s="205"/>
    </row>
    <row r="1973" ht="15.75" customHeight="1">
      <c r="A1973" s="205" t="s">
        <v>497</v>
      </c>
      <c r="B1973" s="205" t="s">
        <v>5388</v>
      </c>
      <c r="C1973" s="205" t="s">
        <v>6202</v>
      </c>
      <c r="D1973" s="205" t="s">
        <v>6203</v>
      </c>
      <c r="E1973" s="280">
        <v>22.0</v>
      </c>
      <c r="F1973" s="280">
        <v>5.0</v>
      </c>
      <c r="G1973" s="280">
        <v>6.0</v>
      </c>
      <c r="H1973" s="280">
        <v>7.0</v>
      </c>
      <c r="I1973" s="280">
        <v>9.0</v>
      </c>
      <c r="J1973" s="280">
        <v>3.0</v>
      </c>
      <c r="K1973" s="280">
        <v>0.0</v>
      </c>
      <c r="L1973" s="280">
        <v>1390.0</v>
      </c>
      <c r="M1973" s="205"/>
    </row>
    <row r="1974" ht="15.75" customHeight="1">
      <c r="A1974" s="205" t="s">
        <v>497</v>
      </c>
      <c r="B1974" s="205" t="s">
        <v>5391</v>
      </c>
      <c r="C1974" s="205" t="s">
        <v>6202</v>
      </c>
      <c r="D1974" s="205" t="s">
        <v>6203</v>
      </c>
      <c r="E1974" s="280">
        <v>29.0</v>
      </c>
      <c r="F1974" s="280">
        <v>5.0</v>
      </c>
      <c r="G1974" s="280">
        <v>2.0</v>
      </c>
      <c r="H1974" s="280">
        <v>17.0</v>
      </c>
      <c r="I1974" s="280">
        <v>3.0</v>
      </c>
      <c r="J1974" s="280">
        <v>3.0</v>
      </c>
      <c r="K1974" s="280">
        <v>0.0</v>
      </c>
      <c r="L1974" s="280">
        <v>1445.0</v>
      </c>
      <c r="M1974" s="205"/>
    </row>
    <row r="1975" ht="15.75" customHeight="1">
      <c r="A1975" s="205" t="s">
        <v>497</v>
      </c>
      <c r="B1975" s="205" t="s">
        <v>5392</v>
      </c>
      <c r="C1975" s="205" t="s">
        <v>5805</v>
      </c>
      <c r="D1975" s="205" t="s">
        <v>6181</v>
      </c>
      <c r="E1975" s="280">
        <v>20.0</v>
      </c>
      <c r="F1975" s="280">
        <v>1.0</v>
      </c>
      <c r="G1975" s="280">
        <v>0.0</v>
      </c>
      <c r="H1975" s="280">
        <v>8.0</v>
      </c>
      <c r="I1975" s="280">
        <v>9.0</v>
      </c>
      <c r="J1975" s="280">
        <v>1.0</v>
      </c>
      <c r="K1975" s="280">
        <v>0.0</v>
      </c>
      <c r="L1975" s="280">
        <v>990.0</v>
      </c>
      <c r="M1975" s="205"/>
    </row>
    <row r="1976" ht="15.75" customHeight="1">
      <c r="A1976" s="205" t="s">
        <v>497</v>
      </c>
      <c r="B1976" s="205" t="s">
        <v>5389</v>
      </c>
      <c r="C1976" s="205" t="s">
        <v>6204</v>
      </c>
      <c r="D1976" s="205" t="s">
        <v>6205</v>
      </c>
      <c r="E1976" s="280">
        <v>34.0</v>
      </c>
      <c r="F1976" s="280">
        <v>17.0</v>
      </c>
      <c r="G1976" s="280">
        <v>5.0</v>
      </c>
      <c r="H1976" s="280">
        <v>0.0</v>
      </c>
      <c r="I1976" s="280">
        <v>2.0</v>
      </c>
      <c r="J1976" s="280">
        <v>5.0</v>
      </c>
      <c r="K1976" s="280">
        <v>0.0</v>
      </c>
      <c r="L1976" s="280">
        <v>3035.0</v>
      </c>
      <c r="M1976" s="205"/>
    </row>
    <row r="1977" ht="15.75" customHeight="1">
      <c r="A1977" s="205" t="s">
        <v>526</v>
      </c>
      <c r="B1977" s="205" t="s">
        <v>5383</v>
      </c>
      <c r="C1977" s="205" t="s">
        <v>5801</v>
      </c>
      <c r="D1977" s="205" t="s">
        <v>197</v>
      </c>
      <c r="E1977" s="280">
        <v>4.0</v>
      </c>
      <c r="F1977" s="280">
        <v>0.0</v>
      </c>
      <c r="G1977" s="280">
        <v>1.0</v>
      </c>
      <c r="H1977" s="280">
        <v>0.0</v>
      </c>
      <c r="I1977" s="280">
        <v>2.0</v>
      </c>
      <c r="J1977" s="280">
        <v>0.0</v>
      </c>
      <c r="K1977" s="280">
        <v>0.0</v>
      </c>
      <c r="L1977" s="280">
        <v>304.0</v>
      </c>
      <c r="M1977" s="205"/>
    </row>
    <row r="1978" ht="15.75" customHeight="1">
      <c r="A1978" s="205" t="s">
        <v>526</v>
      </c>
      <c r="B1978" s="205" t="s">
        <v>5384</v>
      </c>
      <c r="C1978" s="205" t="s">
        <v>5801</v>
      </c>
      <c r="D1978" s="205" t="s">
        <v>197</v>
      </c>
      <c r="E1978" s="280">
        <v>35.0</v>
      </c>
      <c r="F1978" s="280">
        <v>1.0</v>
      </c>
      <c r="G1978" s="280">
        <v>1.0</v>
      </c>
      <c r="H1978" s="280">
        <v>8.0</v>
      </c>
      <c r="I1978" s="280">
        <v>23.0</v>
      </c>
      <c r="J1978" s="280">
        <v>4.0</v>
      </c>
      <c r="K1978" s="280">
        <v>0.0</v>
      </c>
      <c r="L1978" s="280">
        <v>2238.0</v>
      </c>
      <c r="M1978" s="205"/>
    </row>
    <row r="1979" ht="15.75" customHeight="1">
      <c r="A1979" s="205" t="s">
        <v>526</v>
      </c>
      <c r="B1979" s="205" t="s">
        <v>5385</v>
      </c>
      <c r="C1979" s="205" t="s">
        <v>5805</v>
      </c>
      <c r="D1979" s="205" t="s">
        <v>6055</v>
      </c>
      <c r="E1979" s="280">
        <v>32.0</v>
      </c>
      <c r="F1979" s="280">
        <v>0.0</v>
      </c>
      <c r="G1979" s="280">
        <v>2.0</v>
      </c>
      <c r="H1979" s="280">
        <v>2.0</v>
      </c>
      <c r="I1979" s="280">
        <v>5.0</v>
      </c>
      <c r="J1979" s="280">
        <v>8.0</v>
      </c>
      <c r="K1979" s="280">
        <v>2.0</v>
      </c>
      <c r="L1979" s="280">
        <v>2620.0</v>
      </c>
      <c r="M1979" s="205"/>
    </row>
    <row r="1980" ht="15.75" customHeight="1">
      <c r="A1980" s="205" t="s">
        <v>526</v>
      </c>
      <c r="B1980" s="205" t="s">
        <v>5386</v>
      </c>
      <c r="C1980" s="205" t="s">
        <v>6206</v>
      </c>
      <c r="D1980" s="205" t="s">
        <v>6207</v>
      </c>
      <c r="E1980" s="280">
        <v>30.0</v>
      </c>
      <c r="F1980" s="280">
        <v>1.0</v>
      </c>
      <c r="G1980" s="280">
        <v>0.0</v>
      </c>
      <c r="H1980" s="280">
        <v>5.0</v>
      </c>
      <c r="I1980" s="280">
        <v>7.0</v>
      </c>
      <c r="J1980" s="280">
        <v>5.0</v>
      </c>
      <c r="K1980" s="280">
        <v>0.0</v>
      </c>
      <c r="L1980" s="280">
        <v>2171.0</v>
      </c>
      <c r="M1980" s="205"/>
    </row>
    <row r="1981" ht="15.75" customHeight="1">
      <c r="A1981" s="205" t="s">
        <v>526</v>
      </c>
      <c r="B1981" s="205" t="s">
        <v>5387</v>
      </c>
      <c r="C1981" s="205" t="s">
        <v>5809</v>
      </c>
      <c r="D1981" s="205" t="s">
        <v>6110</v>
      </c>
      <c r="E1981" s="280">
        <v>36.0</v>
      </c>
      <c r="F1981" s="280">
        <v>2.0</v>
      </c>
      <c r="G1981" s="280">
        <v>1.0</v>
      </c>
      <c r="H1981" s="280">
        <v>2.0</v>
      </c>
      <c r="I1981" s="280">
        <v>7.0</v>
      </c>
      <c r="J1981" s="280">
        <v>3.0</v>
      </c>
      <c r="K1981" s="280">
        <v>0.0</v>
      </c>
      <c r="L1981" s="280">
        <v>2966.0</v>
      </c>
      <c r="M1981" s="205"/>
    </row>
    <row r="1982" ht="15.75" customHeight="1">
      <c r="A1982" s="205" t="s">
        <v>526</v>
      </c>
      <c r="B1982" s="205" t="s">
        <v>5388</v>
      </c>
      <c r="C1982" s="205" t="s">
        <v>5809</v>
      </c>
      <c r="D1982" s="205" t="s">
        <v>6208</v>
      </c>
      <c r="E1982" s="280">
        <v>23.0</v>
      </c>
      <c r="F1982" s="280">
        <v>2.0</v>
      </c>
      <c r="G1982" s="280">
        <v>0.0</v>
      </c>
      <c r="H1982" s="280">
        <v>5.0</v>
      </c>
      <c r="I1982" s="280">
        <v>2.0</v>
      </c>
      <c r="J1982" s="280">
        <v>5.0</v>
      </c>
      <c r="K1982" s="280">
        <v>0.0</v>
      </c>
      <c r="L1982" s="280">
        <v>1705.0</v>
      </c>
      <c r="M1982" s="205"/>
    </row>
    <row r="1983" ht="15.75" customHeight="1">
      <c r="A1983" s="205" t="s">
        <v>526</v>
      </c>
      <c r="B1983" s="205" t="s">
        <v>5391</v>
      </c>
      <c r="C1983" s="205" t="s">
        <v>5809</v>
      </c>
      <c r="D1983" s="205" t="s">
        <v>6208</v>
      </c>
      <c r="E1983" s="280">
        <v>16.0</v>
      </c>
      <c r="F1983" s="280">
        <v>0.0</v>
      </c>
      <c r="G1983" s="280">
        <v>0.0</v>
      </c>
      <c r="H1983" s="280">
        <v>7.0</v>
      </c>
      <c r="I1983" s="280">
        <v>2.0</v>
      </c>
      <c r="J1983" s="280">
        <v>1.0</v>
      </c>
      <c r="K1983" s="280">
        <v>0.0</v>
      </c>
      <c r="L1983" s="280">
        <v>899.0</v>
      </c>
      <c r="M1983" s="205"/>
    </row>
    <row r="1984" ht="15.75" customHeight="1">
      <c r="A1984" s="205" t="s">
        <v>526</v>
      </c>
      <c r="B1984" s="205" t="s">
        <v>5392</v>
      </c>
      <c r="C1984" s="205" t="s">
        <v>5837</v>
      </c>
      <c r="D1984" s="205" t="s">
        <v>6208</v>
      </c>
      <c r="E1984" s="280">
        <v>22.0</v>
      </c>
      <c r="F1984" s="280">
        <v>1.0</v>
      </c>
      <c r="G1984" s="280">
        <v>0.0</v>
      </c>
      <c r="H1984" s="280">
        <v>15.0</v>
      </c>
      <c r="I1984" s="280">
        <v>1.0</v>
      </c>
      <c r="J1984" s="280">
        <v>3.0</v>
      </c>
      <c r="K1984" s="280">
        <v>0.0</v>
      </c>
      <c r="L1984" s="280">
        <v>832.0</v>
      </c>
      <c r="M1984" s="205"/>
    </row>
    <row r="1985" ht="15.75" customHeight="1">
      <c r="A1985" s="205" t="s">
        <v>526</v>
      </c>
      <c r="B1985" s="205" t="s">
        <v>5389</v>
      </c>
      <c r="C1985" s="205" t="s">
        <v>5837</v>
      </c>
      <c r="D1985" s="205" t="s">
        <v>6208</v>
      </c>
      <c r="E1985" s="280">
        <v>1.0</v>
      </c>
      <c r="F1985" s="280">
        <v>0.0</v>
      </c>
      <c r="G1985" s="280">
        <v>0.0</v>
      </c>
      <c r="H1985" s="280">
        <v>1.0</v>
      </c>
      <c r="I1985" s="280">
        <v>0.0</v>
      </c>
      <c r="J1985" s="280">
        <v>0.0</v>
      </c>
      <c r="K1985" s="280">
        <v>0.0</v>
      </c>
      <c r="L1985" s="280">
        <v>17.0</v>
      </c>
      <c r="M1985" s="205"/>
    </row>
    <row r="1986" ht="15.75" customHeight="1">
      <c r="A1986" s="205" t="s">
        <v>526</v>
      </c>
      <c r="B1986" s="205" t="s">
        <v>5390</v>
      </c>
      <c r="C1986" s="205" t="s">
        <v>5809</v>
      </c>
      <c r="D1986" s="205" t="s">
        <v>6208</v>
      </c>
      <c r="E1986" s="280">
        <v>2.0</v>
      </c>
      <c r="F1986" s="280">
        <v>0.0</v>
      </c>
      <c r="G1986" s="280">
        <v>0.0</v>
      </c>
      <c r="H1986" s="280">
        <v>2.0</v>
      </c>
      <c r="I1986" s="280">
        <v>0.0</v>
      </c>
      <c r="J1986" s="280">
        <v>0.0</v>
      </c>
      <c r="K1986" s="280">
        <v>0.0</v>
      </c>
      <c r="L1986" s="280">
        <v>30.0</v>
      </c>
      <c r="M1986" s="205"/>
    </row>
    <row r="1987" ht="15.75" customHeight="1">
      <c r="A1987" s="205" t="s">
        <v>337</v>
      </c>
      <c r="B1987" s="205" t="s">
        <v>5383</v>
      </c>
      <c r="C1987" s="205" t="s">
        <v>5801</v>
      </c>
      <c r="D1987" s="205" t="s">
        <v>238</v>
      </c>
      <c r="E1987" s="280">
        <v>0.0</v>
      </c>
      <c r="F1987" s="280">
        <v>0.0</v>
      </c>
      <c r="G1987" s="205"/>
      <c r="H1987" s="280">
        <v>0.0</v>
      </c>
      <c r="I1987" s="280">
        <v>0.0</v>
      </c>
      <c r="J1987" s="280">
        <v>0.0</v>
      </c>
      <c r="K1987" s="280">
        <v>0.0</v>
      </c>
      <c r="L1987" s="280">
        <v>0.0</v>
      </c>
      <c r="M1987" s="205"/>
    </row>
    <row r="1988" ht="15.75" customHeight="1">
      <c r="A1988" s="205" t="s">
        <v>337</v>
      </c>
      <c r="B1988" s="205" t="s">
        <v>5384</v>
      </c>
      <c r="C1988" s="205" t="s">
        <v>5801</v>
      </c>
      <c r="D1988" s="205" t="s">
        <v>238</v>
      </c>
      <c r="E1988" s="280">
        <v>3.0</v>
      </c>
      <c r="F1988" s="280">
        <v>0.0</v>
      </c>
      <c r="G1988" s="205"/>
      <c r="H1988" s="280">
        <v>1.0</v>
      </c>
      <c r="I1988" s="280">
        <v>1.0</v>
      </c>
      <c r="J1988" s="280">
        <v>1.0</v>
      </c>
      <c r="K1988" s="280">
        <v>0.0</v>
      </c>
      <c r="L1988" s="280">
        <v>177.0</v>
      </c>
      <c r="M1988" s="205"/>
    </row>
    <row r="1989" ht="15.75" customHeight="1">
      <c r="A1989" s="205" t="s">
        <v>337</v>
      </c>
      <c r="B1989" s="205" t="s">
        <v>5385</v>
      </c>
      <c r="C1989" s="205" t="s">
        <v>5816</v>
      </c>
      <c r="D1989" s="205" t="s">
        <v>5834</v>
      </c>
      <c r="E1989" s="280">
        <v>25.0</v>
      </c>
      <c r="F1989" s="280">
        <v>0.0</v>
      </c>
      <c r="G1989" s="205"/>
      <c r="H1989" s="280">
        <v>0.0</v>
      </c>
      <c r="I1989" s="280">
        <v>0.0</v>
      </c>
      <c r="J1989" s="280">
        <v>3.0</v>
      </c>
      <c r="K1989" s="280">
        <v>0.0</v>
      </c>
      <c r="L1989" s="280">
        <v>2250.0</v>
      </c>
      <c r="M1989" s="205"/>
    </row>
    <row r="1990" ht="15.75" customHeight="1">
      <c r="A1990" s="205" t="s">
        <v>337</v>
      </c>
      <c r="B1990" s="205" t="s">
        <v>5386</v>
      </c>
      <c r="C1990" s="205" t="s">
        <v>5816</v>
      </c>
      <c r="D1990" s="205" t="s">
        <v>5834</v>
      </c>
      <c r="E1990" s="280">
        <v>36.0</v>
      </c>
      <c r="F1990" s="280">
        <v>0.0</v>
      </c>
      <c r="G1990" s="205"/>
      <c r="H1990" s="280">
        <v>0.0</v>
      </c>
      <c r="I1990" s="280">
        <v>0.0</v>
      </c>
      <c r="J1990" s="280">
        <v>2.0</v>
      </c>
      <c r="K1990" s="280">
        <v>0.0</v>
      </c>
      <c r="L1990" s="280">
        <v>3240.0</v>
      </c>
      <c r="M1990" s="205"/>
    </row>
    <row r="1991" ht="15.75" customHeight="1">
      <c r="A1991" s="205" t="s">
        <v>337</v>
      </c>
      <c r="B1991" s="205" t="s">
        <v>5387</v>
      </c>
      <c r="C1991" s="205" t="s">
        <v>5816</v>
      </c>
      <c r="D1991" s="205" t="s">
        <v>5834</v>
      </c>
      <c r="E1991" s="280">
        <v>35.0</v>
      </c>
      <c r="F1991" s="280">
        <v>0.0</v>
      </c>
      <c r="G1991" s="205"/>
      <c r="H1991" s="280">
        <v>0.0</v>
      </c>
      <c r="I1991" s="280">
        <v>0.0</v>
      </c>
      <c r="J1991" s="280">
        <v>2.0</v>
      </c>
      <c r="K1991" s="280">
        <v>0.0</v>
      </c>
      <c r="L1991" s="280">
        <v>3150.0</v>
      </c>
      <c r="M1991" s="205"/>
    </row>
    <row r="1992" ht="15.75" customHeight="1">
      <c r="A1992" s="205" t="s">
        <v>337</v>
      </c>
      <c r="B1992" s="205" t="s">
        <v>5388</v>
      </c>
      <c r="C1992" s="205" t="s">
        <v>5832</v>
      </c>
      <c r="D1992" s="205" t="s">
        <v>6209</v>
      </c>
      <c r="E1992" s="280">
        <v>35.0</v>
      </c>
      <c r="F1992" s="280">
        <v>0.0</v>
      </c>
      <c r="G1992" s="280">
        <v>0.0</v>
      </c>
      <c r="H1992" s="280">
        <v>0.0</v>
      </c>
      <c r="I1992" s="280">
        <v>0.0</v>
      </c>
      <c r="J1992" s="280">
        <v>2.0</v>
      </c>
      <c r="K1992" s="280">
        <v>0.0</v>
      </c>
      <c r="L1992" s="280">
        <v>3150.0</v>
      </c>
      <c r="M1992" s="205"/>
    </row>
    <row r="1993" ht="15.75" customHeight="1">
      <c r="A1993" s="205" t="s">
        <v>337</v>
      </c>
      <c r="B1993" s="205" t="s">
        <v>5391</v>
      </c>
      <c r="C1993" s="205" t="s">
        <v>5832</v>
      </c>
      <c r="D1993" s="205" t="s">
        <v>6210</v>
      </c>
      <c r="E1993" s="280">
        <v>16.0</v>
      </c>
      <c r="F1993" s="280">
        <v>0.0</v>
      </c>
      <c r="G1993" s="280">
        <v>0.0</v>
      </c>
      <c r="H1993" s="280">
        <v>0.0</v>
      </c>
      <c r="I1993" s="280">
        <v>0.0</v>
      </c>
      <c r="J1993" s="280">
        <v>1.0</v>
      </c>
      <c r="K1993" s="280">
        <v>0.0</v>
      </c>
      <c r="L1993" s="280">
        <v>1440.0</v>
      </c>
      <c r="M1993" s="205"/>
    </row>
    <row r="1994" ht="15.75" customHeight="1">
      <c r="A1994" s="205" t="s">
        <v>337</v>
      </c>
      <c r="B1994" s="205" t="s">
        <v>5392</v>
      </c>
      <c r="C1994" s="205" t="s">
        <v>6211</v>
      </c>
      <c r="D1994" s="205" t="s">
        <v>6212</v>
      </c>
      <c r="E1994" s="280">
        <v>25.0</v>
      </c>
      <c r="F1994" s="280">
        <v>0.0</v>
      </c>
      <c r="G1994" s="280">
        <v>0.0</v>
      </c>
      <c r="H1994" s="280">
        <v>0.0</v>
      </c>
      <c r="I1994" s="280">
        <v>0.0</v>
      </c>
      <c r="J1994" s="280">
        <v>1.0</v>
      </c>
      <c r="K1994" s="280">
        <v>0.0</v>
      </c>
      <c r="L1994" s="280">
        <v>2250.0</v>
      </c>
      <c r="M1994" s="205"/>
    </row>
    <row r="1995" ht="15.75" customHeight="1">
      <c r="A1995" s="205" t="s">
        <v>337</v>
      </c>
      <c r="B1995" s="205" t="s">
        <v>5389</v>
      </c>
      <c r="C1995" s="205" t="s">
        <v>6009</v>
      </c>
      <c r="D1995" s="205" t="s">
        <v>6213</v>
      </c>
      <c r="E1995" s="280">
        <v>13.0</v>
      </c>
      <c r="F1995" s="280">
        <v>0.0</v>
      </c>
      <c r="G1995" s="205"/>
      <c r="H1995" s="280">
        <v>1.0</v>
      </c>
      <c r="I1995" s="280">
        <v>0.0</v>
      </c>
      <c r="J1995" s="280">
        <v>2.0</v>
      </c>
      <c r="K1995" s="280">
        <v>0.0</v>
      </c>
      <c r="L1995" s="280">
        <v>1105.0</v>
      </c>
      <c r="M1995" s="205"/>
    </row>
    <row r="1996" ht="15.75" customHeight="1">
      <c r="A1996" s="205" t="s">
        <v>337</v>
      </c>
      <c r="B1996" s="205" t="s">
        <v>5390</v>
      </c>
      <c r="C1996" s="205" t="s">
        <v>5801</v>
      </c>
      <c r="D1996" s="205" t="s">
        <v>5967</v>
      </c>
      <c r="E1996" s="280">
        <v>33.0</v>
      </c>
      <c r="F1996" s="280">
        <v>0.0</v>
      </c>
      <c r="G1996" s="205"/>
      <c r="H1996" s="280">
        <v>0.0</v>
      </c>
      <c r="I1996" s="280">
        <v>0.0</v>
      </c>
      <c r="J1996" s="280">
        <v>3.0</v>
      </c>
      <c r="K1996" s="280">
        <v>0.0</v>
      </c>
      <c r="L1996" s="280">
        <v>2970.0</v>
      </c>
      <c r="M1996" s="205"/>
    </row>
    <row r="1997" ht="15.75" customHeight="1">
      <c r="A1997" s="205" t="s">
        <v>679</v>
      </c>
      <c r="B1997" s="205" t="s">
        <v>5383</v>
      </c>
      <c r="C1997" s="205" t="s">
        <v>5801</v>
      </c>
      <c r="D1997" s="205" t="s">
        <v>264</v>
      </c>
      <c r="E1997" s="280">
        <v>5.0</v>
      </c>
      <c r="F1997" s="280">
        <v>0.0</v>
      </c>
      <c r="G1997" s="280">
        <v>1.0</v>
      </c>
      <c r="H1997" s="280">
        <v>0.0</v>
      </c>
      <c r="I1997" s="280">
        <v>2.0</v>
      </c>
      <c r="J1997" s="280">
        <v>0.0</v>
      </c>
      <c r="K1997" s="280">
        <v>0.0</v>
      </c>
      <c r="L1997" s="280">
        <v>426.0</v>
      </c>
      <c r="M1997" s="205"/>
    </row>
    <row r="1998" ht="15.75" customHeight="1">
      <c r="A1998" s="205" t="s">
        <v>679</v>
      </c>
      <c r="B1998" s="205" t="s">
        <v>5384</v>
      </c>
      <c r="C1998" s="205" t="s">
        <v>5801</v>
      </c>
      <c r="D1998" s="205" t="s">
        <v>249</v>
      </c>
      <c r="E1998" s="280">
        <v>35.0</v>
      </c>
      <c r="F1998" s="280">
        <v>2.0</v>
      </c>
      <c r="G1998" s="280">
        <v>4.0</v>
      </c>
      <c r="H1998" s="280">
        <v>2.0</v>
      </c>
      <c r="I1998" s="280">
        <v>3.0</v>
      </c>
      <c r="J1998" s="280">
        <v>5.0</v>
      </c>
      <c r="K1998" s="280">
        <v>0.0</v>
      </c>
      <c r="L1998" s="280">
        <v>2979.0</v>
      </c>
      <c r="M1998" s="205"/>
    </row>
    <row r="1999" ht="15.75" customHeight="1">
      <c r="A1999" s="205" t="s">
        <v>679</v>
      </c>
      <c r="B1999" s="205" t="s">
        <v>5385</v>
      </c>
      <c r="C1999" s="205" t="s">
        <v>5816</v>
      </c>
      <c r="D1999" s="205" t="s">
        <v>6147</v>
      </c>
      <c r="E1999" s="280">
        <v>23.0</v>
      </c>
      <c r="F1999" s="280">
        <v>0.0</v>
      </c>
      <c r="G1999" s="280">
        <v>0.0</v>
      </c>
      <c r="H1999" s="280">
        <v>4.0</v>
      </c>
      <c r="I1999" s="280">
        <v>4.0</v>
      </c>
      <c r="J1999" s="280">
        <v>6.0</v>
      </c>
      <c r="K1999" s="280">
        <v>0.0</v>
      </c>
      <c r="L1999" s="280">
        <v>1704.0</v>
      </c>
      <c r="M1999" s="205"/>
    </row>
    <row r="2000" ht="15.75" customHeight="1">
      <c r="A2000" s="205" t="s">
        <v>679</v>
      </c>
      <c r="B2000" s="205" t="s">
        <v>5392</v>
      </c>
      <c r="C2000" s="205" t="s">
        <v>5816</v>
      </c>
      <c r="D2000" s="205" t="s">
        <v>5894</v>
      </c>
      <c r="E2000" s="280">
        <v>5.0</v>
      </c>
      <c r="F2000" s="280">
        <v>1.0</v>
      </c>
      <c r="G2000" s="280">
        <v>0.0</v>
      </c>
      <c r="H2000" s="280">
        <v>1.0</v>
      </c>
      <c r="I2000" s="280">
        <v>0.0</v>
      </c>
      <c r="J2000" s="280">
        <v>0.0</v>
      </c>
      <c r="K2000" s="280">
        <v>0.0</v>
      </c>
      <c r="L2000" s="280">
        <v>405.0</v>
      </c>
      <c r="M2000" s="205"/>
    </row>
    <row r="2001" ht="15.75" customHeight="1">
      <c r="A2001" s="205" t="s">
        <v>679</v>
      </c>
      <c r="B2001" s="205" t="s">
        <v>5389</v>
      </c>
      <c r="C2001" s="205" t="s">
        <v>5816</v>
      </c>
      <c r="D2001" s="205" t="s">
        <v>5894</v>
      </c>
      <c r="E2001" s="280">
        <v>5.0</v>
      </c>
      <c r="F2001" s="280">
        <v>0.0</v>
      </c>
      <c r="G2001" s="282">
        <v>0.0</v>
      </c>
      <c r="H2001" s="280">
        <v>3.0</v>
      </c>
      <c r="I2001" s="280">
        <v>0.0</v>
      </c>
      <c r="J2001" s="280">
        <v>1.0</v>
      </c>
      <c r="K2001" s="280">
        <v>0.0</v>
      </c>
      <c r="L2001" s="280">
        <v>254.0</v>
      </c>
      <c r="M2001" s="205"/>
    </row>
    <row r="2002" ht="15.75" customHeight="1">
      <c r="A2002" s="205" t="s">
        <v>272</v>
      </c>
      <c r="B2002" s="205" t="s">
        <v>5383</v>
      </c>
      <c r="C2002" s="205" t="s">
        <v>5801</v>
      </c>
      <c r="D2002" s="205" t="s">
        <v>116</v>
      </c>
      <c r="E2002" s="280">
        <v>3.0</v>
      </c>
      <c r="F2002" s="280">
        <v>0.0</v>
      </c>
      <c r="G2002" s="282">
        <v>0.0</v>
      </c>
      <c r="H2002" s="280">
        <v>0.0</v>
      </c>
      <c r="I2002" s="280">
        <v>1.0</v>
      </c>
      <c r="J2002" s="280">
        <v>0.0</v>
      </c>
      <c r="K2002" s="280">
        <v>0.0</v>
      </c>
      <c r="L2002" s="280">
        <v>259.0</v>
      </c>
      <c r="M2002" s="205"/>
    </row>
    <row r="2003" ht="15.75" customHeight="1">
      <c r="A2003" s="205" t="s">
        <v>272</v>
      </c>
      <c r="B2003" s="205" t="s">
        <v>5384</v>
      </c>
      <c r="C2003" s="205" t="s">
        <v>5801</v>
      </c>
      <c r="D2003" s="205" t="s">
        <v>116</v>
      </c>
      <c r="E2003" s="280">
        <v>30.0</v>
      </c>
      <c r="F2003" s="280">
        <v>1.0</v>
      </c>
      <c r="G2003" s="282">
        <v>0.0</v>
      </c>
      <c r="H2003" s="280">
        <v>5.0</v>
      </c>
      <c r="I2003" s="280">
        <v>9.0</v>
      </c>
      <c r="J2003" s="280">
        <v>4.0</v>
      </c>
      <c r="K2003" s="280">
        <v>0.0</v>
      </c>
      <c r="L2003" s="280">
        <v>2182.0</v>
      </c>
      <c r="M2003" s="205"/>
    </row>
    <row r="2004" ht="15.75" customHeight="1">
      <c r="A2004" s="205" t="s">
        <v>272</v>
      </c>
      <c r="B2004" s="205" t="s">
        <v>5385</v>
      </c>
      <c r="C2004" s="205" t="s">
        <v>5809</v>
      </c>
      <c r="D2004" s="205" t="s">
        <v>6058</v>
      </c>
      <c r="E2004" s="280">
        <v>33.0</v>
      </c>
      <c r="F2004" s="280">
        <v>4.0</v>
      </c>
      <c r="G2004" s="282">
        <v>1.0</v>
      </c>
      <c r="H2004" s="280">
        <v>7.0</v>
      </c>
      <c r="I2004" s="280">
        <v>12.0</v>
      </c>
      <c r="J2004" s="280">
        <v>3.0</v>
      </c>
      <c r="K2004" s="280">
        <v>0.0</v>
      </c>
      <c r="L2004" s="280">
        <v>2219.0</v>
      </c>
      <c r="M2004" s="205"/>
    </row>
    <row r="2005" ht="15.75" customHeight="1">
      <c r="A2005" s="205" t="s">
        <v>272</v>
      </c>
      <c r="B2005" s="205" t="s">
        <v>5386</v>
      </c>
      <c r="C2005" s="205" t="s">
        <v>5996</v>
      </c>
      <c r="D2005" s="205" t="s">
        <v>6214</v>
      </c>
      <c r="E2005" s="280">
        <v>16.0</v>
      </c>
      <c r="F2005" s="280">
        <v>0.0</v>
      </c>
      <c r="G2005" s="282">
        <v>1.0</v>
      </c>
      <c r="H2005" s="280">
        <v>9.0</v>
      </c>
      <c r="I2005" s="280">
        <v>6.0</v>
      </c>
      <c r="J2005" s="280">
        <v>1.0</v>
      </c>
      <c r="K2005" s="280">
        <v>0.0</v>
      </c>
      <c r="L2005" s="280">
        <v>529.0</v>
      </c>
      <c r="M2005" s="205"/>
    </row>
    <row r="2006" ht="15.75" customHeight="1">
      <c r="A2006" s="205" t="s">
        <v>272</v>
      </c>
      <c r="B2006" s="205" t="s">
        <v>5387</v>
      </c>
      <c r="C2006" s="205" t="s">
        <v>6022</v>
      </c>
      <c r="D2006" s="205" t="s">
        <v>6215</v>
      </c>
      <c r="E2006" s="280">
        <v>18.0</v>
      </c>
      <c r="F2006" s="280">
        <v>1.0</v>
      </c>
      <c r="G2006" s="280">
        <v>1.0</v>
      </c>
      <c r="H2006" s="280">
        <v>1.0</v>
      </c>
      <c r="I2006" s="280">
        <v>2.0</v>
      </c>
      <c r="J2006" s="280">
        <v>5.0</v>
      </c>
      <c r="K2006" s="280">
        <v>0.0</v>
      </c>
      <c r="L2006" s="280">
        <v>1515.0</v>
      </c>
      <c r="M2006" s="205"/>
    </row>
    <row r="2007" ht="15.75" customHeight="1">
      <c r="A2007" s="205" t="s">
        <v>272</v>
      </c>
      <c r="B2007" s="205" t="s">
        <v>5388</v>
      </c>
      <c r="C2007" s="205" t="s">
        <v>5803</v>
      </c>
      <c r="D2007" s="205" t="s">
        <v>6034</v>
      </c>
      <c r="E2007" s="280">
        <v>26.0</v>
      </c>
      <c r="F2007" s="280">
        <v>0.0</v>
      </c>
      <c r="G2007" s="280">
        <v>2.0</v>
      </c>
      <c r="H2007" s="280">
        <v>7.0</v>
      </c>
      <c r="I2007" s="280">
        <v>5.0</v>
      </c>
      <c r="J2007" s="280">
        <v>4.0</v>
      </c>
      <c r="K2007" s="280">
        <v>0.0</v>
      </c>
      <c r="L2007" s="280">
        <v>1699.0</v>
      </c>
      <c r="M2007" s="205"/>
    </row>
    <row r="2008" ht="15.75" customHeight="1">
      <c r="A2008" s="205" t="s">
        <v>272</v>
      </c>
      <c r="B2008" s="205" t="s">
        <v>5391</v>
      </c>
      <c r="C2008" s="205" t="s">
        <v>5803</v>
      </c>
      <c r="D2008" s="205" t="s">
        <v>6034</v>
      </c>
      <c r="E2008" s="280">
        <v>24.0</v>
      </c>
      <c r="F2008" s="280">
        <v>0.0</v>
      </c>
      <c r="G2008" s="280">
        <v>5.0</v>
      </c>
      <c r="H2008" s="280">
        <v>2.0</v>
      </c>
      <c r="I2008" s="280">
        <v>6.0</v>
      </c>
      <c r="J2008" s="280">
        <v>5.0</v>
      </c>
      <c r="K2008" s="280">
        <v>0.0</v>
      </c>
      <c r="L2008" s="280">
        <v>1890.0</v>
      </c>
      <c r="M2008" s="205"/>
    </row>
    <row r="2009" ht="15.75" customHeight="1">
      <c r="A2009" s="205" t="s">
        <v>272</v>
      </c>
      <c r="B2009" s="205" t="s">
        <v>5392</v>
      </c>
      <c r="C2009" s="205" t="s">
        <v>5803</v>
      </c>
      <c r="D2009" s="205" t="s">
        <v>6034</v>
      </c>
      <c r="E2009" s="280">
        <v>27.0</v>
      </c>
      <c r="F2009" s="280">
        <v>2.0</v>
      </c>
      <c r="G2009" s="282">
        <v>4.0</v>
      </c>
      <c r="H2009" s="280">
        <v>2.0</v>
      </c>
      <c r="I2009" s="280">
        <v>6.0</v>
      </c>
      <c r="J2009" s="280">
        <v>3.0</v>
      </c>
      <c r="K2009" s="280">
        <v>0.0</v>
      </c>
      <c r="L2009" s="280">
        <v>2152.0</v>
      </c>
      <c r="M2009" s="205"/>
    </row>
    <row r="2010" ht="15.75" customHeight="1">
      <c r="A2010" s="205" t="s">
        <v>272</v>
      </c>
      <c r="B2010" s="205" t="s">
        <v>5389</v>
      </c>
      <c r="C2010" s="205" t="s">
        <v>5881</v>
      </c>
      <c r="D2010" s="205" t="s">
        <v>6116</v>
      </c>
      <c r="E2010" s="280">
        <v>25.0</v>
      </c>
      <c r="F2010" s="280">
        <v>3.0</v>
      </c>
      <c r="G2010" s="282">
        <v>5.0</v>
      </c>
      <c r="H2010" s="280">
        <v>1.0</v>
      </c>
      <c r="I2010" s="280">
        <v>6.0</v>
      </c>
      <c r="J2010" s="280">
        <v>5.0</v>
      </c>
      <c r="K2010" s="280">
        <v>0.0</v>
      </c>
      <c r="L2010" s="280">
        <v>2070.0</v>
      </c>
      <c r="M2010" s="205"/>
    </row>
    <row r="2011" ht="15.75" customHeight="1">
      <c r="A2011" s="205" t="s">
        <v>272</v>
      </c>
      <c r="B2011" s="205" t="s">
        <v>5390</v>
      </c>
      <c r="C2011" s="205" t="s">
        <v>5881</v>
      </c>
      <c r="D2011" s="205" t="s">
        <v>6116</v>
      </c>
      <c r="E2011" s="280">
        <v>23.0</v>
      </c>
      <c r="F2011" s="280">
        <v>1.0</v>
      </c>
      <c r="G2011" s="280">
        <v>0.0</v>
      </c>
      <c r="H2011" s="280">
        <v>5.0</v>
      </c>
      <c r="I2011" s="280">
        <v>3.0</v>
      </c>
      <c r="J2011" s="280">
        <v>5.0</v>
      </c>
      <c r="K2011" s="280">
        <v>0.0</v>
      </c>
      <c r="L2011" s="280">
        <v>1570.0</v>
      </c>
      <c r="M2011" s="205"/>
    </row>
    <row r="2012" ht="15.75" customHeight="1">
      <c r="A2012" s="205" t="s">
        <v>635</v>
      </c>
      <c r="B2012" s="205" t="s">
        <v>5383</v>
      </c>
      <c r="C2012" s="205" t="s">
        <v>5801</v>
      </c>
      <c r="D2012" s="205" t="s">
        <v>143</v>
      </c>
      <c r="E2012" s="280">
        <v>2.0</v>
      </c>
      <c r="F2012" s="280">
        <v>0.0</v>
      </c>
      <c r="G2012" s="280">
        <v>0.0</v>
      </c>
      <c r="H2012" s="280">
        <v>2.0</v>
      </c>
      <c r="I2012" s="280">
        <v>0.0</v>
      </c>
      <c r="J2012" s="280">
        <v>0.0</v>
      </c>
      <c r="K2012" s="280">
        <v>0.0</v>
      </c>
      <c r="L2012" s="280">
        <v>39.0</v>
      </c>
      <c r="M2012" s="205"/>
    </row>
    <row r="2013" ht="15.75" customHeight="1">
      <c r="A2013" s="205" t="s">
        <v>635</v>
      </c>
      <c r="B2013" s="205" t="s">
        <v>5384</v>
      </c>
      <c r="C2013" s="205" t="s">
        <v>5801</v>
      </c>
      <c r="D2013" s="205" t="s">
        <v>143</v>
      </c>
      <c r="E2013" s="280">
        <v>14.0</v>
      </c>
      <c r="F2013" s="280">
        <v>0.0</v>
      </c>
      <c r="G2013" s="280">
        <v>0.0</v>
      </c>
      <c r="H2013" s="280">
        <v>10.0</v>
      </c>
      <c r="I2013" s="280">
        <v>2.0</v>
      </c>
      <c r="J2013" s="280">
        <v>2.0</v>
      </c>
      <c r="K2013" s="280">
        <v>0.0</v>
      </c>
      <c r="L2013" s="280">
        <v>532.0</v>
      </c>
      <c r="M2013" s="205"/>
    </row>
    <row r="2014" ht="15.75" customHeight="1">
      <c r="A2014" s="205" t="s">
        <v>635</v>
      </c>
      <c r="B2014" s="205" t="s">
        <v>5385</v>
      </c>
      <c r="C2014" s="205" t="s">
        <v>5801</v>
      </c>
      <c r="D2014" s="205" t="s">
        <v>143</v>
      </c>
      <c r="E2014" s="280">
        <v>3.0</v>
      </c>
      <c r="F2014" s="280">
        <v>0.0</v>
      </c>
      <c r="G2014" s="280">
        <v>0.0</v>
      </c>
      <c r="H2014" s="280">
        <v>1.0</v>
      </c>
      <c r="I2014" s="280">
        <v>1.0</v>
      </c>
      <c r="J2014" s="280">
        <v>2.0</v>
      </c>
      <c r="K2014" s="280">
        <v>0.0</v>
      </c>
      <c r="L2014" s="280">
        <v>136.0</v>
      </c>
      <c r="M2014" s="205"/>
    </row>
    <row r="2015" ht="15.75" customHeight="1">
      <c r="A2015" s="205" t="s">
        <v>708</v>
      </c>
      <c r="B2015" s="205" t="s">
        <v>5383</v>
      </c>
      <c r="C2015" s="205" t="s">
        <v>5801</v>
      </c>
      <c r="D2015" s="205" t="s">
        <v>249</v>
      </c>
      <c r="E2015" s="280">
        <v>2.0</v>
      </c>
      <c r="F2015" s="280">
        <v>0.0</v>
      </c>
      <c r="G2015" s="280">
        <v>0.0</v>
      </c>
      <c r="H2015" s="280">
        <v>1.0</v>
      </c>
      <c r="I2015" s="280">
        <v>1.0</v>
      </c>
      <c r="J2015" s="280">
        <v>1.0</v>
      </c>
      <c r="K2015" s="280">
        <v>0.0</v>
      </c>
      <c r="L2015" s="280">
        <v>73.0</v>
      </c>
      <c r="M2015" s="205"/>
    </row>
    <row r="2016" ht="15.75" customHeight="1">
      <c r="A2016" s="205" t="s">
        <v>708</v>
      </c>
      <c r="B2016" s="205" t="s">
        <v>5384</v>
      </c>
      <c r="C2016" s="205" t="s">
        <v>5801</v>
      </c>
      <c r="D2016" s="205" t="s">
        <v>249</v>
      </c>
      <c r="E2016" s="280">
        <v>17.0</v>
      </c>
      <c r="F2016" s="280">
        <v>0.0</v>
      </c>
      <c r="G2016" s="280">
        <v>0.0</v>
      </c>
      <c r="H2016" s="280">
        <v>7.0</v>
      </c>
      <c r="I2016" s="280">
        <v>3.0</v>
      </c>
      <c r="J2016" s="280">
        <v>1.0</v>
      </c>
      <c r="K2016" s="280">
        <v>0.0</v>
      </c>
      <c r="L2016" s="280">
        <v>940.0</v>
      </c>
      <c r="M2016" s="205"/>
    </row>
    <row r="2017" ht="15.75" customHeight="1">
      <c r="A2017" s="205" t="s">
        <v>708</v>
      </c>
      <c r="B2017" s="205" t="s">
        <v>5385</v>
      </c>
      <c r="C2017" s="205" t="s">
        <v>5816</v>
      </c>
      <c r="D2017" s="205" t="s">
        <v>6147</v>
      </c>
      <c r="E2017" s="280">
        <v>29.0</v>
      </c>
      <c r="F2017" s="280">
        <v>0.0</v>
      </c>
      <c r="G2017" s="280">
        <v>2.0</v>
      </c>
      <c r="H2017" s="280">
        <v>6.0</v>
      </c>
      <c r="I2017" s="280">
        <v>7.0</v>
      </c>
      <c r="J2017" s="280">
        <v>1.0</v>
      </c>
      <c r="K2017" s="280">
        <v>0.0</v>
      </c>
      <c r="L2017" s="280">
        <v>2067.0</v>
      </c>
      <c r="M2017" s="205"/>
    </row>
    <row r="2018" ht="15.75" customHeight="1">
      <c r="A2018" s="205" t="s">
        <v>708</v>
      </c>
      <c r="B2018" s="205" t="s">
        <v>5386</v>
      </c>
      <c r="C2018" s="205" t="s">
        <v>5801</v>
      </c>
      <c r="D2018" s="205" t="s">
        <v>249</v>
      </c>
      <c r="E2018" s="280">
        <v>6.0</v>
      </c>
      <c r="F2018" s="280">
        <v>0.0</v>
      </c>
      <c r="G2018" s="280">
        <v>0.0</v>
      </c>
      <c r="H2018" s="280">
        <v>3.0</v>
      </c>
      <c r="I2018" s="280">
        <v>2.0</v>
      </c>
      <c r="J2018" s="280">
        <v>0.0</v>
      </c>
      <c r="K2018" s="280">
        <v>0.0</v>
      </c>
      <c r="L2018" s="280">
        <v>273.0</v>
      </c>
      <c r="M2018" s="205"/>
    </row>
    <row r="2019" ht="15.75" customHeight="1">
      <c r="A2019" s="205" t="s">
        <v>671</v>
      </c>
      <c r="B2019" s="205" t="s">
        <v>5383</v>
      </c>
      <c r="C2019" s="205" t="s">
        <v>5801</v>
      </c>
      <c r="D2019" s="205" t="s">
        <v>238</v>
      </c>
      <c r="E2019" s="280">
        <v>4.0</v>
      </c>
      <c r="F2019" s="280">
        <v>0.0</v>
      </c>
      <c r="G2019" s="280">
        <v>0.0</v>
      </c>
      <c r="H2019" s="280">
        <v>0.0</v>
      </c>
      <c r="I2019" s="280">
        <v>1.0</v>
      </c>
      <c r="J2019" s="280">
        <v>1.0</v>
      </c>
      <c r="K2019" s="280">
        <v>0.0</v>
      </c>
      <c r="L2019" s="280">
        <v>315.0</v>
      </c>
      <c r="M2019" s="205"/>
    </row>
    <row r="2020" ht="15.75" customHeight="1">
      <c r="A2020" s="205" t="s">
        <v>671</v>
      </c>
      <c r="B2020" s="205" t="s">
        <v>5384</v>
      </c>
      <c r="C2020" s="205" t="s">
        <v>5801</v>
      </c>
      <c r="D2020" s="205" t="s">
        <v>238</v>
      </c>
      <c r="E2020" s="280">
        <v>27.0</v>
      </c>
      <c r="F2020" s="280">
        <v>2.0</v>
      </c>
      <c r="G2020" s="280">
        <v>0.0</v>
      </c>
      <c r="H2020" s="280">
        <v>0.0</v>
      </c>
      <c r="I2020" s="280">
        <v>4.0</v>
      </c>
      <c r="J2020" s="280">
        <v>9.0</v>
      </c>
      <c r="K2020" s="280">
        <v>0.0</v>
      </c>
      <c r="L2020" s="280">
        <v>2310.0</v>
      </c>
      <c r="M2020" s="205"/>
    </row>
    <row r="2021" ht="15.75" customHeight="1">
      <c r="A2021" s="205" t="s">
        <v>671</v>
      </c>
      <c r="B2021" s="205" t="s">
        <v>5385</v>
      </c>
      <c r="C2021" s="205" t="s">
        <v>5816</v>
      </c>
      <c r="D2021" s="205" t="s">
        <v>6094</v>
      </c>
      <c r="E2021" s="280">
        <v>33.0</v>
      </c>
      <c r="F2021" s="280">
        <v>2.0</v>
      </c>
      <c r="G2021" s="280">
        <v>2.0</v>
      </c>
      <c r="H2021" s="280">
        <v>2.0</v>
      </c>
      <c r="I2021" s="280">
        <v>6.0</v>
      </c>
      <c r="J2021" s="280">
        <v>6.0</v>
      </c>
      <c r="K2021" s="280">
        <v>1.0</v>
      </c>
      <c r="L2021" s="280">
        <v>2557.0</v>
      </c>
      <c r="M2021" s="205"/>
    </row>
    <row r="2022" ht="15.75" customHeight="1">
      <c r="A2022" s="205" t="s">
        <v>671</v>
      </c>
      <c r="B2022" s="205" t="s">
        <v>5386</v>
      </c>
      <c r="C2022" s="205" t="s">
        <v>5801</v>
      </c>
      <c r="D2022" s="205" t="s">
        <v>238</v>
      </c>
      <c r="E2022" s="280">
        <v>17.0</v>
      </c>
      <c r="F2022" s="280">
        <v>0.0</v>
      </c>
      <c r="G2022" s="280">
        <v>0.0</v>
      </c>
      <c r="H2022" s="280">
        <v>4.0</v>
      </c>
      <c r="I2022" s="280">
        <v>5.0</v>
      </c>
      <c r="J2022" s="280">
        <v>1.0</v>
      </c>
      <c r="K2022" s="280">
        <v>0.0</v>
      </c>
      <c r="L2022" s="280">
        <v>1212.0</v>
      </c>
      <c r="M2022" s="205"/>
    </row>
    <row r="2023" ht="15.75" customHeight="1">
      <c r="A2023" s="205" t="s">
        <v>671</v>
      </c>
      <c r="B2023" s="205" t="s">
        <v>5387</v>
      </c>
      <c r="C2023" s="205" t="s">
        <v>6216</v>
      </c>
      <c r="D2023" s="205" t="s">
        <v>177</v>
      </c>
      <c r="E2023" s="280">
        <v>26.0</v>
      </c>
      <c r="F2023" s="280">
        <v>0.0</v>
      </c>
      <c r="G2023" s="280">
        <v>0.0</v>
      </c>
      <c r="H2023" s="280">
        <v>2.0</v>
      </c>
      <c r="I2023" s="280">
        <v>7.0</v>
      </c>
      <c r="J2023" s="280">
        <v>10.0</v>
      </c>
      <c r="K2023" s="280">
        <v>0.0</v>
      </c>
      <c r="L2023" s="280">
        <v>2069.0</v>
      </c>
      <c r="M2023" s="205"/>
    </row>
    <row r="2024" ht="15.75" customHeight="1">
      <c r="A2024" s="205" t="s">
        <v>671</v>
      </c>
      <c r="B2024" s="205" t="s">
        <v>5388</v>
      </c>
      <c r="C2024" s="205" t="s">
        <v>5801</v>
      </c>
      <c r="D2024" s="205" t="s">
        <v>162</v>
      </c>
      <c r="E2024" s="280">
        <v>27.0</v>
      </c>
      <c r="F2024" s="280">
        <v>4.0</v>
      </c>
      <c r="G2024" s="280">
        <v>0.0</v>
      </c>
      <c r="H2024" s="280">
        <v>1.0</v>
      </c>
      <c r="I2024" s="280">
        <v>4.0</v>
      </c>
      <c r="J2024" s="280">
        <v>10.0</v>
      </c>
      <c r="K2024" s="280">
        <v>0.0</v>
      </c>
      <c r="L2024" s="280">
        <v>2211.0</v>
      </c>
      <c r="M2024" s="205"/>
    </row>
    <row r="2025" ht="15.75" customHeight="1">
      <c r="A2025" s="205" t="s">
        <v>671</v>
      </c>
      <c r="B2025" s="205" t="s">
        <v>5391</v>
      </c>
      <c r="C2025" s="205" t="s">
        <v>5801</v>
      </c>
      <c r="D2025" s="205" t="s">
        <v>5848</v>
      </c>
      <c r="E2025" s="280">
        <v>30.0</v>
      </c>
      <c r="F2025" s="280">
        <v>0.0</v>
      </c>
      <c r="G2025" s="280">
        <v>0.0</v>
      </c>
      <c r="H2025" s="280">
        <v>1.0</v>
      </c>
      <c r="I2025" s="280">
        <v>2.0</v>
      </c>
      <c r="J2025" s="280">
        <v>7.0</v>
      </c>
      <c r="K2025" s="280">
        <v>0.0</v>
      </c>
      <c r="L2025" s="280">
        <v>2612.0</v>
      </c>
      <c r="M2025" s="205"/>
    </row>
    <row r="2026" ht="15.75" customHeight="1">
      <c r="A2026" s="205" t="s">
        <v>671</v>
      </c>
      <c r="B2026" s="205" t="s">
        <v>5392</v>
      </c>
      <c r="C2026" s="205" t="s">
        <v>5801</v>
      </c>
      <c r="D2026" s="205" t="s">
        <v>5848</v>
      </c>
      <c r="E2026" s="280">
        <v>16.0</v>
      </c>
      <c r="F2026" s="280">
        <v>0.0</v>
      </c>
      <c r="G2026" s="280">
        <v>0.0</v>
      </c>
      <c r="H2026" s="280">
        <v>1.0</v>
      </c>
      <c r="I2026" s="280">
        <v>1.0</v>
      </c>
      <c r="J2026" s="280">
        <v>5.0</v>
      </c>
      <c r="K2026" s="280">
        <v>1.0</v>
      </c>
      <c r="L2026" s="280">
        <v>1316.0</v>
      </c>
      <c r="M2026" s="205"/>
    </row>
    <row r="2027" ht="15.75" customHeight="1">
      <c r="A2027" s="205" t="s">
        <v>671</v>
      </c>
      <c r="B2027" s="205" t="s">
        <v>5389</v>
      </c>
      <c r="C2027" s="205" t="s">
        <v>5816</v>
      </c>
      <c r="D2027" s="205" t="s">
        <v>6091</v>
      </c>
      <c r="E2027" s="280">
        <v>37.0</v>
      </c>
      <c r="F2027" s="280">
        <v>0.0</v>
      </c>
      <c r="G2027" s="280">
        <v>1.0</v>
      </c>
      <c r="H2027" s="280">
        <v>0.0</v>
      </c>
      <c r="I2027" s="280">
        <v>3.0</v>
      </c>
      <c r="J2027" s="280">
        <v>5.0</v>
      </c>
      <c r="K2027" s="280">
        <v>0.0</v>
      </c>
      <c r="L2027" s="280">
        <v>3246.0</v>
      </c>
      <c r="M2027" s="205"/>
    </row>
    <row r="2028" ht="15.75" customHeight="1">
      <c r="A2028" s="205" t="s">
        <v>671</v>
      </c>
      <c r="B2028" s="205" t="s">
        <v>5390</v>
      </c>
      <c r="C2028" s="205" t="s">
        <v>5816</v>
      </c>
      <c r="D2028" s="205" t="s">
        <v>6091</v>
      </c>
      <c r="E2028" s="280">
        <v>27.0</v>
      </c>
      <c r="F2028" s="280">
        <v>1.0</v>
      </c>
      <c r="G2028" s="280">
        <v>0.0</v>
      </c>
      <c r="H2028" s="280">
        <v>0.0</v>
      </c>
      <c r="I2028" s="280">
        <v>2.0</v>
      </c>
      <c r="J2028" s="280">
        <v>6.0</v>
      </c>
      <c r="K2028" s="280">
        <v>0.0</v>
      </c>
      <c r="L2028" s="280">
        <v>2342.0</v>
      </c>
      <c r="M2028" s="205"/>
    </row>
    <row r="2029" ht="15.75" customHeight="1">
      <c r="A2029" s="205" t="s">
        <v>518</v>
      </c>
      <c r="B2029" s="205" t="s">
        <v>5383</v>
      </c>
      <c r="C2029" s="205" t="s">
        <v>5801</v>
      </c>
      <c r="D2029" s="205" t="s">
        <v>238</v>
      </c>
      <c r="E2029" s="280">
        <v>6.0</v>
      </c>
      <c r="F2029" s="280">
        <v>0.0</v>
      </c>
      <c r="G2029" s="280">
        <v>1.0</v>
      </c>
      <c r="H2029" s="280">
        <v>2.0</v>
      </c>
      <c r="I2029" s="280">
        <v>3.0</v>
      </c>
      <c r="J2029" s="280">
        <v>0.0</v>
      </c>
      <c r="K2029" s="280">
        <v>0.0</v>
      </c>
      <c r="L2029" s="280">
        <v>296.0</v>
      </c>
      <c r="M2029" s="205"/>
    </row>
    <row r="2030" ht="15.75" customHeight="1">
      <c r="A2030" s="205" t="s">
        <v>518</v>
      </c>
      <c r="B2030" s="205" t="s">
        <v>5384</v>
      </c>
      <c r="C2030" s="205" t="s">
        <v>5801</v>
      </c>
      <c r="D2030" s="205" t="s">
        <v>238</v>
      </c>
      <c r="E2030" s="280">
        <v>32.0</v>
      </c>
      <c r="F2030" s="280">
        <v>0.0</v>
      </c>
      <c r="G2030" s="280">
        <v>1.0</v>
      </c>
      <c r="H2030" s="280">
        <v>2.0</v>
      </c>
      <c r="I2030" s="280">
        <v>24.0</v>
      </c>
      <c r="J2030" s="280">
        <v>5.0</v>
      </c>
      <c r="K2030" s="280">
        <v>0.0</v>
      </c>
      <c r="L2030" s="280">
        <v>2450.0</v>
      </c>
      <c r="M2030" s="205"/>
    </row>
    <row r="2031" ht="15.75" customHeight="1">
      <c r="A2031" s="205" t="s">
        <v>518</v>
      </c>
      <c r="B2031" s="205" t="s">
        <v>5385</v>
      </c>
      <c r="C2031" s="205" t="s">
        <v>5816</v>
      </c>
      <c r="D2031" s="205" t="s">
        <v>6094</v>
      </c>
      <c r="E2031" s="280">
        <v>30.0</v>
      </c>
      <c r="F2031" s="280">
        <v>1.0</v>
      </c>
      <c r="G2031" s="280">
        <v>5.0</v>
      </c>
      <c r="H2031" s="280">
        <v>1.0</v>
      </c>
      <c r="I2031" s="280">
        <v>10.0</v>
      </c>
      <c r="J2031" s="280">
        <v>10.0</v>
      </c>
      <c r="K2031" s="280">
        <v>0.0</v>
      </c>
      <c r="L2031" s="280">
        <v>2524.0</v>
      </c>
      <c r="M2031" s="205"/>
    </row>
    <row r="2032" ht="15.75" customHeight="1">
      <c r="A2032" s="205" t="s">
        <v>518</v>
      </c>
      <c r="B2032" s="205" t="s">
        <v>5386</v>
      </c>
      <c r="C2032" s="205" t="s">
        <v>5861</v>
      </c>
      <c r="D2032" s="205" t="s">
        <v>238</v>
      </c>
      <c r="E2032" s="280">
        <v>23.0</v>
      </c>
      <c r="F2032" s="280">
        <v>0.0</v>
      </c>
      <c r="G2032" s="280">
        <v>1.0</v>
      </c>
      <c r="H2032" s="280">
        <v>5.0</v>
      </c>
      <c r="I2032" s="280">
        <v>12.0</v>
      </c>
      <c r="J2032" s="280">
        <v>6.0</v>
      </c>
      <c r="K2032" s="280">
        <v>0.0</v>
      </c>
      <c r="L2032" s="280">
        <v>1426.0</v>
      </c>
      <c r="M2032" s="205"/>
    </row>
    <row r="2033" ht="15.75" customHeight="1">
      <c r="A2033" s="205" t="s">
        <v>518</v>
      </c>
      <c r="B2033" s="205" t="s">
        <v>5387</v>
      </c>
      <c r="C2033" s="205" t="s">
        <v>5832</v>
      </c>
      <c r="D2033" s="205" t="s">
        <v>6217</v>
      </c>
      <c r="E2033" s="280">
        <v>25.0</v>
      </c>
      <c r="F2033" s="280">
        <v>0.0</v>
      </c>
      <c r="G2033" s="280">
        <v>4.0</v>
      </c>
      <c r="H2033" s="280">
        <v>2.0</v>
      </c>
      <c r="I2033" s="280">
        <v>5.0</v>
      </c>
      <c r="J2033" s="280">
        <v>6.0</v>
      </c>
      <c r="K2033" s="280">
        <v>0.0</v>
      </c>
      <c r="L2033" s="280">
        <v>2040.0</v>
      </c>
      <c r="M2033" s="205"/>
    </row>
    <row r="2034" ht="15.75" customHeight="1">
      <c r="A2034" s="205" t="s">
        <v>518</v>
      </c>
      <c r="B2034" s="205" t="s">
        <v>5388</v>
      </c>
      <c r="C2034" s="205" t="s">
        <v>5801</v>
      </c>
      <c r="D2034" s="205" t="s">
        <v>1082</v>
      </c>
      <c r="E2034" s="280">
        <v>36.0</v>
      </c>
      <c r="F2034" s="280">
        <v>0.0</v>
      </c>
      <c r="G2034" s="280">
        <v>3.0</v>
      </c>
      <c r="H2034" s="280">
        <v>0.0</v>
      </c>
      <c r="I2034" s="280">
        <v>2.0</v>
      </c>
      <c r="J2034" s="280">
        <v>5.0</v>
      </c>
      <c r="K2034" s="280">
        <v>0.0</v>
      </c>
      <c r="L2034" s="280">
        <v>3169.0</v>
      </c>
      <c r="M2034" s="205"/>
    </row>
    <row r="2035" ht="15.75" customHeight="1">
      <c r="A2035" s="205" t="s">
        <v>518</v>
      </c>
      <c r="B2035" s="205" t="s">
        <v>5391</v>
      </c>
      <c r="C2035" s="205" t="s">
        <v>5816</v>
      </c>
      <c r="D2035" s="205" t="s">
        <v>6080</v>
      </c>
      <c r="E2035" s="280">
        <v>29.0</v>
      </c>
      <c r="F2035" s="280">
        <v>0.0</v>
      </c>
      <c r="G2035" s="280">
        <v>3.0</v>
      </c>
      <c r="H2035" s="280">
        <v>0.0</v>
      </c>
      <c r="I2035" s="280">
        <v>4.0</v>
      </c>
      <c r="J2035" s="280">
        <v>9.0</v>
      </c>
      <c r="K2035" s="280">
        <v>0.0</v>
      </c>
      <c r="L2035" s="280">
        <v>2481.0</v>
      </c>
      <c r="M2035" s="205"/>
    </row>
    <row r="2036" ht="15.75" customHeight="1">
      <c r="A2036" s="205" t="s">
        <v>518</v>
      </c>
      <c r="B2036" s="205" t="s">
        <v>5392</v>
      </c>
      <c r="C2036" s="205" t="s">
        <v>5816</v>
      </c>
      <c r="D2036" s="205" t="s">
        <v>5840</v>
      </c>
      <c r="E2036" s="280">
        <v>20.0</v>
      </c>
      <c r="F2036" s="280">
        <v>1.0</v>
      </c>
      <c r="G2036" s="280">
        <v>1.0</v>
      </c>
      <c r="H2036" s="280">
        <v>1.0</v>
      </c>
      <c r="I2036" s="280">
        <v>2.0</v>
      </c>
      <c r="J2036" s="280">
        <v>4.0</v>
      </c>
      <c r="K2036" s="280">
        <v>0.0</v>
      </c>
      <c r="L2036" s="280">
        <v>1694.0</v>
      </c>
      <c r="M2036" s="205"/>
    </row>
    <row r="2037" ht="15.75" customHeight="1">
      <c r="A2037" s="205" t="s">
        <v>518</v>
      </c>
      <c r="B2037" s="205" t="s">
        <v>5389</v>
      </c>
      <c r="C2037" s="205" t="s">
        <v>5816</v>
      </c>
      <c r="D2037" s="205" t="s">
        <v>5840</v>
      </c>
      <c r="E2037" s="280">
        <v>32.0</v>
      </c>
      <c r="F2037" s="280">
        <v>0.0</v>
      </c>
      <c r="G2037" s="280">
        <v>4.0</v>
      </c>
      <c r="H2037" s="280">
        <v>1.0</v>
      </c>
      <c r="I2037" s="280">
        <v>3.0</v>
      </c>
      <c r="J2037" s="280">
        <v>13.0</v>
      </c>
      <c r="K2037" s="280">
        <v>0.0</v>
      </c>
      <c r="L2037" s="280">
        <v>2713.0</v>
      </c>
      <c r="M2037" s="205"/>
    </row>
    <row r="2038" ht="15.75" customHeight="1">
      <c r="A2038" s="205" t="s">
        <v>518</v>
      </c>
      <c r="B2038" s="205" t="s">
        <v>5390</v>
      </c>
      <c r="C2038" s="205" t="s">
        <v>5861</v>
      </c>
      <c r="D2038" s="205" t="s">
        <v>1766</v>
      </c>
      <c r="E2038" s="280">
        <v>28.0</v>
      </c>
      <c r="F2038" s="280">
        <v>2.0</v>
      </c>
      <c r="G2038" s="280">
        <v>3.0</v>
      </c>
      <c r="H2038" s="280">
        <v>2.0</v>
      </c>
      <c r="I2038" s="280">
        <v>2.0</v>
      </c>
      <c r="J2038" s="280">
        <v>5.0</v>
      </c>
      <c r="K2038" s="280">
        <v>0.0</v>
      </c>
      <c r="L2038" s="280">
        <v>2398.0</v>
      </c>
      <c r="M2038" s="205"/>
    </row>
    <row r="2039" ht="15.75" customHeight="1">
      <c r="A2039" s="205" t="s">
        <v>850</v>
      </c>
      <c r="B2039" s="205" t="s">
        <v>5383</v>
      </c>
      <c r="C2039" s="205" t="s">
        <v>5801</v>
      </c>
      <c r="D2039" s="205" t="s">
        <v>197</v>
      </c>
      <c r="E2039" s="280">
        <v>3.0</v>
      </c>
      <c r="F2039" s="280">
        <v>0.0</v>
      </c>
      <c r="G2039" s="280">
        <v>0.0</v>
      </c>
      <c r="H2039" s="280">
        <v>2.0</v>
      </c>
      <c r="I2039" s="280">
        <v>1.0</v>
      </c>
      <c r="J2039" s="280">
        <v>0.0</v>
      </c>
      <c r="K2039" s="280">
        <v>0.0</v>
      </c>
      <c r="L2039" s="280">
        <v>124.0</v>
      </c>
      <c r="M2039" s="205"/>
    </row>
    <row r="2040" ht="15.75" customHeight="1">
      <c r="A2040" s="205" t="s">
        <v>850</v>
      </c>
      <c r="B2040" s="205" t="s">
        <v>5384</v>
      </c>
      <c r="C2040" s="205" t="s">
        <v>5801</v>
      </c>
      <c r="D2040" s="205" t="s">
        <v>197</v>
      </c>
      <c r="E2040" s="280">
        <v>15.0</v>
      </c>
      <c r="F2040" s="280">
        <v>2.0</v>
      </c>
      <c r="G2040" s="280">
        <v>0.0</v>
      </c>
      <c r="H2040" s="280">
        <v>11.0</v>
      </c>
      <c r="I2040" s="280">
        <v>2.0</v>
      </c>
      <c r="J2040" s="280">
        <v>0.0</v>
      </c>
      <c r="K2040" s="280">
        <v>0.0</v>
      </c>
      <c r="L2040" s="280">
        <v>396.0</v>
      </c>
      <c r="M2040" s="205"/>
    </row>
    <row r="2041" ht="15.75" customHeight="1">
      <c r="A2041" s="205" t="s">
        <v>850</v>
      </c>
      <c r="B2041" s="205" t="s">
        <v>5385</v>
      </c>
      <c r="C2041" s="205" t="s">
        <v>5902</v>
      </c>
      <c r="D2041" s="205" t="s">
        <v>6218</v>
      </c>
      <c r="E2041" s="280">
        <v>26.0</v>
      </c>
      <c r="F2041" s="280">
        <v>0.0</v>
      </c>
      <c r="G2041" s="280">
        <v>0.0</v>
      </c>
      <c r="H2041" s="280">
        <v>20.0</v>
      </c>
      <c r="I2041" s="280">
        <v>6.0</v>
      </c>
      <c r="J2041" s="280">
        <v>5.0</v>
      </c>
      <c r="K2041" s="280">
        <v>0.0</v>
      </c>
      <c r="L2041" s="280">
        <v>839.0</v>
      </c>
      <c r="M2041" s="205"/>
    </row>
    <row r="2042" ht="15.75" customHeight="1">
      <c r="A2042" s="205" t="s">
        <v>850</v>
      </c>
      <c r="B2042" s="205" t="s">
        <v>5386</v>
      </c>
      <c r="C2042" s="205" t="s">
        <v>5902</v>
      </c>
      <c r="D2042" s="205" t="s">
        <v>6218</v>
      </c>
      <c r="E2042" s="280">
        <v>31.0</v>
      </c>
      <c r="F2042" s="280">
        <v>1.0</v>
      </c>
      <c r="G2042" s="280">
        <v>0.0</v>
      </c>
      <c r="H2042" s="280">
        <v>23.0</v>
      </c>
      <c r="I2042" s="280">
        <v>5.0</v>
      </c>
      <c r="J2042" s="280">
        <v>5.0</v>
      </c>
      <c r="K2042" s="280">
        <v>0.0</v>
      </c>
      <c r="L2042" s="280">
        <v>1149.0</v>
      </c>
      <c r="M2042" s="205"/>
    </row>
    <row r="2043" ht="15.75" customHeight="1">
      <c r="A2043" s="205" t="s">
        <v>850</v>
      </c>
      <c r="B2043" s="205" t="s">
        <v>5387</v>
      </c>
      <c r="C2043" s="205" t="s">
        <v>5902</v>
      </c>
      <c r="D2043" s="205" t="s">
        <v>6218</v>
      </c>
      <c r="E2043" s="280">
        <v>5.0</v>
      </c>
      <c r="F2043" s="280">
        <v>0.0</v>
      </c>
      <c r="G2043" s="280">
        <v>0.0</v>
      </c>
      <c r="H2043" s="280">
        <v>4.0</v>
      </c>
      <c r="I2043" s="280">
        <v>1.0</v>
      </c>
      <c r="J2043" s="280">
        <v>0.0</v>
      </c>
      <c r="K2043" s="280">
        <v>0.0</v>
      </c>
      <c r="L2043" s="280">
        <v>97.0</v>
      </c>
      <c r="M2043" s="205"/>
    </row>
    <row r="2044" ht="15.75" customHeight="1">
      <c r="A2044" s="205" t="s">
        <v>693</v>
      </c>
      <c r="B2044" s="205" t="s">
        <v>5383</v>
      </c>
      <c r="C2044" s="205" t="s">
        <v>5801</v>
      </c>
      <c r="D2044" s="205" t="s">
        <v>197</v>
      </c>
      <c r="E2044" s="280">
        <v>5.0</v>
      </c>
      <c r="F2044" s="280">
        <v>1.0</v>
      </c>
      <c r="G2044" s="280">
        <v>0.0</v>
      </c>
      <c r="H2044" s="280">
        <v>2.0</v>
      </c>
      <c r="I2044" s="280">
        <v>2.0</v>
      </c>
      <c r="J2044" s="280">
        <v>0.0</v>
      </c>
      <c r="K2044" s="280">
        <v>0.0</v>
      </c>
      <c r="L2044" s="280">
        <v>308.0</v>
      </c>
      <c r="M2044" s="205"/>
    </row>
    <row r="2045" ht="15.75" customHeight="1">
      <c r="A2045" s="205" t="s">
        <v>693</v>
      </c>
      <c r="B2045" s="205" t="s">
        <v>5384</v>
      </c>
      <c r="C2045" s="205" t="s">
        <v>5801</v>
      </c>
      <c r="D2045" s="205" t="s">
        <v>197</v>
      </c>
      <c r="E2045" s="280">
        <v>13.0</v>
      </c>
      <c r="F2045" s="280">
        <v>1.0</v>
      </c>
      <c r="G2045" s="280">
        <v>1.0</v>
      </c>
      <c r="H2045" s="280">
        <v>3.0</v>
      </c>
      <c r="I2045" s="280">
        <v>1.0</v>
      </c>
      <c r="J2045" s="280">
        <v>5.0</v>
      </c>
      <c r="K2045" s="280">
        <v>0.0</v>
      </c>
      <c r="L2045" s="280">
        <v>861.0</v>
      </c>
      <c r="M2045" s="205"/>
    </row>
    <row r="2046" ht="15.75" customHeight="1">
      <c r="A2046" s="205" t="s">
        <v>693</v>
      </c>
      <c r="B2046" s="205" t="s">
        <v>5385</v>
      </c>
      <c r="C2046" s="205" t="s">
        <v>5805</v>
      </c>
      <c r="D2046" s="205" t="s">
        <v>6055</v>
      </c>
      <c r="E2046" s="280">
        <v>25.0</v>
      </c>
      <c r="F2046" s="280">
        <v>1.0</v>
      </c>
      <c r="G2046" s="280">
        <v>0.0</v>
      </c>
      <c r="H2046" s="280">
        <v>4.0</v>
      </c>
      <c r="I2046" s="280">
        <v>3.0</v>
      </c>
      <c r="J2046" s="280">
        <v>2.0</v>
      </c>
      <c r="K2046" s="280">
        <v>0.0</v>
      </c>
      <c r="L2046" s="280">
        <v>1859.0</v>
      </c>
      <c r="M2046" s="205"/>
    </row>
    <row r="2047" ht="15.75" customHeight="1">
      <c r="A2047" s="205" t="s">
        <v>693</v>
      </c>
      <c r="B2047" s="205" t="s">
        <v>5386</v>
      </c>
      <c r="C2047" s="205" t="s">
        <v>5803</v>
      </c>
      <c r="D2047" s="205" t="s">
        <v>6055</v>
      </c>
      <c r="E2047" s="280">
        <v>16.0</v>
      </c>
      <c r="F2047" s="280">
        <v>0.0</v>
      </c>
      <c r="G2047" s="280">
        <v>0.0</v>
      </c>
      <c r="H2047" s="280">
        <v>4.0</v>
      </c>
      <c r="I2047" s="280">
        <v>0.0</v>
      </c>
      <c r="J2047" s="280">
        <v>0.0</v>
      </c>
      <c r="K2047" s="280">
        <v>0.0</v>
      </c>
      <c r="L2047" s="280">
        <v>1190.0</v>
      </c>
      <c r="M2047" s="205"/>
    </row>
    <row r="2048" ht="15.75" customHeight="1">
      <c r="A2048" s="205" t="s">
        <v>693</v>
      </c>
      <c r="B2048" s="205" t="s">
        <v>5387</v>
      </c>
      <c r="C2048" s="205" t="s">
        <v>5805</v>
      </c>
      <c r="D2048" s="205" t="s">
        <v>6055</v>
      </c>
      <c r="E2048" s="280">
        <v>20.0</v>
      </c>
      <c r="F2048" s="280">
        <v>1.0</v>
      </c>
      <c r="G2048" s="280">
        <v>0.0</v>
      </c>
      <c r="H2048" s="280">
        <v>1.0</v>
      </c>
      <c r="I2048" s="280">
        <v>1.0</v>
      </c>
      <c r="J2048" s="280">
        <v>2.0</v>
      </c>
      <c r="K2048" s="280">
        <v>0.0</v>
      </c>
      <c r="L2048" s="280">
        <v>1702.0</v>
      </c>
      <c r="M2048" s="205"/>
    </row>
    <row r="2049" ht="15.75" customHeight="1">
      <c r="A2049" s="205" t="s">
        <v>693</v>
      </c>
      <c r="B2049" s="205" t="s">
        <v>5388</v>
      </c>
      <c r="C2049" s="205" t="s">
        <v>5803</v>
      </c>
      <c r="D2049" s="205" t="s">
        <v>6055</v>
      </c>
      <c r="E2049" s="280">
        <v>27.0</v>
      </c>
      <c r="F2049" s="280">
        <v>0.0</v>
      </c>
      <c r="G2049" s="280">
        <v>2.0</v>
      </c>
      <c r="H2049" s="280">
        <v>1.0</v>
      </c>
      <c r="I2049" s="280">
        <v>1.0</v>
      </c>
      <c r="J2049" s="280">
        <v>1.0</v>
      </c>
      <c r="K2049" s="280">
        <v>1.0</v>
      </c>
      <c r="L2049" s="280">
        <v>2252.0</v>
      </c>
      <c r="M2049" s="205"/>
    </row>
    <row r="2050" ht="15.75" customHeight="1">
      <c r="A2050" s="205" t="s">
        <v>693</v>
      </c>
      <c r="B2050" s="205" t="s">
        <v>5391</v>
      </c>
      <c r="C2050" s="205" t="s">
        <v>5803</v>
      </c>
      <c r="D2050" s="205" t="s">
        <v>6055</v>
      </c>
      <c r="E2050" s="280">
        <v>21.0</v>
      </c>
      <c r="F2050" s="280">
        <v>0.0</v>
      </c>
      <c r="G2050" s="280">
        <v>0.0</v>
      </c>
      <c r="H2050" s="280">
        <v>2.0</v>
      </c>
      <c r="I2050" s="280">
        <v>2.0</v>
      </c>
      <c r="J2050" s="280">
        <v>2.0</v>
      </c>
      <c r="K2050" s="280">
        <v>0.0</v>
      </c>
      <c r="L2050" s="280">
        <v>1587.0</v>
      </c>
      <c r="M2050" s="205"/>
    </row>
    <row r="2051" ht="15.75" customHeight="1">
      <c r="A2051" s="205" t="s">
        <v>693</v>
      </c>
      <c r="B2051" s="205" t="s">
        <v>5392</v>
      </c>
      <c r="C2051" s="205" t="s">
        <v>5803</v>
      </c>
      <c r="D2051" s="205" t="s">
        <v>6055</v>
      </c>
      <c r="E2051" s="280">
        <v>28.0</v>
      </c>
      <c r="F2051" s="280">
        <v>2.0</v>
      </c>
      <c r="G2051" s="280">
        <v>0.0</v>
      </c>
      <c r="H2051" s="280">
        <v>1.0</v>
      </c>
      <c r="I2051" s="280">
        <v>3.0</v>
      </c>
      <c r="J2051" s="280">
        <v>5.0</v>
      </c>
      <c r="K2051" s="280">
        <v>0.0</v>
      </c>
      <c r="L2051" s="280">
        <v>2332.0</v>
      </c>
      <c r="M2051" s="205"/>
    </row>
    <row r="2052" ht="15.75" customHeight="1">
      <c r="A2052" s="205" t="s">
        <v>693</v>
      </c>
      <c r="B2052" s="205" t="s">
        <v>5389</v>
      </c>
      <c r="C2052" s="205" t="s">
        <v>5803</v>
      </c>
      <c r="D2052" s="205" t="s">
        <v>6055</v>
      </c>
      <c r="E2052" s="280">
        <v>16.0</v>
      </c>
      <c r="F2052" s="280">
        <v>2.0</v>
      </c>
      <c r="G2052" s="280">
        <v>0.0</v>
      </c>
      <c r="H2052" s="280">
        <v>9.0</v>
      </c>
      <c r="I2052" s="280">
        <v>4.0</v>
      </c>
      <c r="J2052" s="280">
        <v>1.0</v>
      </c>
      <c r="K2052" s="280">
        <v>0.0</v>
      </c>
      <c r="L2052" s="280">
        <v>767.0</v>
      </c>
      <c r="M2052" s="205"/>
    </row>
    <row r="2053" ht="15.75" customHeight="1">
      <c r="A2053" s="205" t="s">
        <v>693</v>
      </c>
      <c r="B2053" s="205" t="s">
        <v>5390</v>
      </c>
      <c r="C2053" s="205" t="s">
        <v>5870</v>
      </c>
      <c r="D2053" s="205" t="s">
        <v>6027</v>
      </c>
      <c r="E2053" s="280">
        <v>30.0</v>
      </c>
      <c r="F2053" s="280">
        <v>4.0</v>
      </c>
      <c r="G2053" s="280">
        <v>0.0</v>
      </c>
      <c r="H2053" s="280">
        <v>0.0</v>
      </c>
      <c r="I2053" s="280">
        <v>0.0</v>
      </c>
      <c r="J2053" s="280">
        <v>4.0</v>
      </c>
      <c r="K2053" s="280">
        <v>0.0</v>
      </c>
      <c r="L2053" s="280">
        <v>2700.0</v>
      </c>
      <c r="M2053" s="205"/>
    </row>
    <row r="2054" ht="15.75" customHeight="1">
      <c r="A2054" s="205" t="s">
        <v>744</v>
      </c>
      <c r="B2054" s="205" t="s">
        <v>5383</v>
      </c>
      <c r="C2054" s="205" t="s">
        <v>5801</v>
      </c>
      <c r="D2054" s="205" t="s">
        <v>121</v>
      </c>
      <c r="E2054" s="280">
        <v>1.0</v>
      </c>
      <c r="F2054" s="280">
        <v>0.0</v>
      </c>
      <c r="G2054" s="280">
        <v>0.0</v>
      </c>
      <c r="H2054" s="280">
        <v>1.0</v>
      </c>
      <c r="I2054" s="280">
        <v>0.0</v>
      </c>
      <c r="J2054" s="280">
        <v>0.0</v>
      </c>
      <c r="K2054" s="280">
        <v>0.0</v>
      </c>
      <c r="L2054" s="280">
        <v>17.0</v>
      </c>
      <c r="M2054" s="205"/>
    </row>
    <row r="2055" ht="15.75" customHeight="1">
      <c r="A2055" s="205" t="s">
        <v>744</v>
      </c>
      <c r="B2055" s="205" t="s">
        <v>5384</v>
      </c>
      <c r="C2055" s="205" t="s">
        <v>5801</v>
      </c>
      <c r="D2055" s="205" t="s">
        <v>121</v>
      </c>
      <c r="E2055" s="280">
        <v>26.0</v>
      </c>
      <c r="F2055" s="280">
        <v>1.0</v>
      </c>
      <c r="G2055" s="280">
        <v>2.0</v>
      </c>
      <c r="H2055" s="280">
        <v>4.0</v>
      </c>
      <c r="I2055" s="280">
        <v>8.0</v>
      </c>
      <c r="J2055" s="280">
        <v>2.0</v>
      </c>
      <c r="K2055" s="280">
        <v>0.0</v>
      </c>
      <c r="L2055" s="280">
        <v>2062.0</v>
      </c>
      <c r="M2055" s="205"/>
    </row>
    <row r="2056" ht="15.75" customHeight="1">
      <c r="A2056" s="205" t="s">
        <v>744</v>
      </c>
      <c r="B2056" s="205" t="s">
        <v>5385</v>
      </c>
      <c r="C2056" s="205" t="s">
        <v>5801</v>
      </c>
      <c r="D2056" s="205" t="s">
        <v>6105</v>
      </c>
      <c r="E2056" s="280">
        <v>0.0</v>
      </c>
      <c r="F2056" s="280">
        <v>0.0</v>
      </c>
      <c r="G2056" s="280">
        <v>0.0</v>
      </c>
      <c r="H2056" s="280">
        <v>0.0</v>
      </c>
      <c r="I2056" s="280">
        <v>0.0</v>
      </c>
      <c r="J2056" s="280">
        <v>0.0</v>
      </c>
      <c r="K2056" s="280">
        <v>0.0</v>
      </c>
      <c r="L2056" s="280">
        <v>0.0</v>
      </c>
      <c r="M2056" s="205"/>
    </row>
    <row r="2057" ht="15.75" customHeight="1">
      <c r="A2057" s="205" t="s">
        <v>705</v>
      </c>
      <c r="B2057" s="205" t="s">
        <v>5383</v>
      </c>
      <c r="C2057" s="205" t="s">
        <v>5801</v>
      </c>
      <c r="D2057" s="205" t="s">
        <v>238</v>
      </c>
      <c r="E2057" s="280">
        <v>1.0</v>
      </c>
      <c r="F2057" s="280">
        <v>0.0</v>
      </c>
      <c r="G2057" s="280">
        <v>0.0</v>
      </c>
      <c r="H2057" s="280">
        <v>1.0</v>
      </c>
      <c r="I2057" s="280">
        <v>0.0</v>
      </c>
      <c r="J2057" s="280">
        <v>0.0</v>
      </c>
      <c r="K2057" s="280">
        <v>0.0</v>
      </c>
      <c r="L2057" s="280">
        <v>21.0</v>
      </c>
      <c r="M2057" s="205"/>
    </row>
    <row r="2058" ht="15.75" customHeight="1">
      <c r="A2058" s="205" t="s">
        <v>705</v>
      </c>
      <c r="B2058" s="205" t="s">
        <v>5384</v>
      </c>
      <c r="C2058" s="205" t="s">
        <v>5801</v>
      </c>
      <c r="D2058" s="205" t="s">
        <v>238</v>
      </c>
      <c r="E2058" s="280">
        <v>6.0</v>
      </c>
      <c r="F2058" s="280">
        <v>0.0</v>
      </c>
      <c r="G2058" s="280">
        <v>0.0</v>
      </c>
      <c r="H2058" s="280">
        <v>5.0</v>
      </c>
      <c r="I2058" s="280">
        <v>1.0</v>
      </c>
      <c r="J2058" s="280">
        <v>0.0</v>
      </c>
      <c r="K2058" s="280">
        <v>0.0</v>
      </c>
      <c r="L2058" s="280">
        <v>103.0</v>
      </c>
      <c r="M2058" s="205"/>
    </row>
    <row r="2059" ht="15.75" customHeight="1">
      <c r="A2059" s="205" t="s">
        <v>705</v>
      </c>
      <c r="B2059" s="205" t="s">
        <v>5385</v>
      </c>
      <c r="C2059" s="205" t="s">
        <v>6219</v>
      </c>
      <c r="D2059" s="205" t="s">
        <v>6220</v>
      </c>
      <c r="E2059" s="280">
        <v>24.0</v>
      </c>
      <c r="F2059" s="280">
        <v>1.0</v>
      </c>
      <c r="G2059" s="280">
        <v>2.0</v>
      </c>
      <c r="H2059" s="280">
        <v>7.0</v>
      </c>
      <c r="I2059" s="280">
        <v>1.0</v>
      </c>
      <c r="J2059" s="280">
        <v>1.0</v>
      </c>
      <c r="K2059" s="280">
        <v>0.0</v>
      </c>
      <c r="L2059" s="280">
        <v>1672.0</v>
      </c>
      <c r="M2059" s="205"/>
    </row>
    <row r="2060" ht="15.75" customHeight="1">
      <c r="A2060" s="205" t="s">
        <v>705</v>
      </c>
      <c r="B2060" s="205" t="s">
        <v>5386</v>
      </c>
      <c r="C2060" s="205" t="s">
        <v>6159</v>
      </c>
      <c r="D2060" s="205" t="s">
        <v>6221</v>
      </c>
      <c r="E2060" s="280">
        <v>3.0</v>
      </c>
      <c r="F2060" s="280">
        <v>0.0</v>
      </c>
      <c r="G2060" s="280">
        <v>0.0</v>
      </c>
      <c r="H2060" s="280">
        <v>0.0</v>
      </c>
      <c r="I2060" s="280">
        <v>0.0</v>
      </c>
      <c r="J2060" s="280">
        <v>0.0</v>
      </c>
      <c r="K2060" s="280">
        <v>0.0</v>
      </c>
      <c r="L2060" s="280">
        <v>270.0</v>
      </c>
      <c r="M2060" s="205"/>
    </row>
    <row r="2061" ht="15.75" customHeight="1">
      <c r="A2061" s="205" t="s">
        <v>340</v>
      </c>
      <c r="B2061" s="205" t="s">
        <v>5383</v>
      </c>
      <c r="C2061" s="205" t="s">
        <v>5801</v>
      </c>
      <c r="D2061" s="205" t="s">
        <v>121</v>
      </c>
      <c r="E2061" s="280">
        <v>0.0</v>
      </c>
      <c r="F2061" s="280">
        <v>0.0</v>
      </c>
      <c r="G2061" s="205"/>
      <c r="H2061" s="280">
        <v>0.0</v>
      </c>
      <c r="I2061" s="280">
        <v>0.0</v>
      </c>
      <c r="J2061" s="280">
        <v>0.0</v>
      </c>
      <c r="K2061" s="280">
        <v>0.0</v>
      </c>
      <c r="L2061" s="280">
        <v>0.0</v>
      </c>
      <c r="M2061" s="205"/>
    </row>
    <row r="2062" ht="15.75" customHeight="1">
      <c r="A2062" s="205" t="s">
        <v>340</v>
      </c>
      <c r="B2062" s="205" t="s">
        <v>5384</v>
      </c>
      <c r="C2062" s="205" t="s">
        <v>5801</v>
      </c>
      <c r="D2062" s="205" t="s">
        <v>121</v>
      </c>
      <c r="E2062" s="280">
        <v>1.0</v>
      </c>
      <c r="F2062" s="280">
        <v>0.0</v>
      </c>
      <c r="G2062" s="205"/>
      <c r="H2062" s="280">
        <v>0.0</v>
      </c>
      <c r="I2062" s="280">
        <v>0.0</v>
      </c>
      <c r="J2062" s="280">
        <v>0.0</v>
      </c>
      <c r="K2062" s="280">
        <v>0.0</v>
      </c>
      <c r="L2062" s="280">
        <v>90.0</v>
      </c>
      <c r="M2062" s="205"/>
    </row>
    <row r="2063" ht="15.75" customHeight="1">
      <c r="A2063" s="205" t="s">
        <v>340</v>
      </c>
      <c r="B2063" s="205" t="s">
        <v>5385</v>
      </c>
      <c r="C2063" s="205" t="s">
        <v>5801</v>
      </c>
      <c r="D2063" s="205" t="s">
        <v>121</v>
      </c>
      <c r="E2063" s="280">
        <v>0.0</v>
      </c>
      <c r="F2063" s="280">
        <v>0.0</v>
      </c>
      <c r="G2063" s="205"/>
      <c r="H2063" s="280">
        <v>0.0</v>
      </c>
      <c r="I2063" s="280">
        <v>0.0</v>
      </c>
      <c r="J2063" s="280">
        <v>0.0</v>
      </c>
      <c r="K2063" s="280">
        <v>0.0</v>
      </c>
      <c r="L2063" s="280">
        <v>0.0</v>
      </c>
      <c r="M2063" s="205"/>
    </row>
    <row r="2064" ht="15.75" customHeight="1">
      <c r="A2064" s="205" t="s">
        <v>247</v>
      </c>
      <c r="B2064" s="205" t="s">
        <v>5383</v>
      </c>
      <c r="C2064" s="205" t="s">
        <v>5801</v>
      </c>
      <c r="D2064" s="205" t="s">
        <v>249</v>
      </c>
      <c r="E2064" s="280">
        <v>6.0</v>
      </c>
      <c r="F2064" s="280">
        <v>0.0</v>
      </c>
      <c r="G2064" s="205"/>
      <c r="H2064" s="280">
        <v>0.0</v>
      </c>
      <c r="I2064" s="280">
        <v>0.0</v>
      </c>
      <c r="J2064" s="280">
        <v>0.0</v>
      </c>
      <c r="K2064" s="280">
        <v>0.0</v>
      </c>
      <c r="L2064" s="280">
        <v>540.0</v>
      </c>
      <c r="M2064" s="205"/>
    </row>
    <row r="2065" ht="15.75" customHeight="1">
      <c r="A2065" s="205" t="s">
        <v>247</v>
      </c>
      <c r="B2065" s="205" t="s">
        <v>5384</v>
      </c>
      <c r="C2065" s="205" t="s">
        <v>5801</v>
      </c>
      <c r="D2065" s="205" t="s">
        <v>249</v>
      </c>
      <c r="E2065" s="280">
        <v>31.0</v>
      </c>
      <c r="F2065" s="280">
        <v>0.0</v>
      </c>
      <c r="G2065" s="205"/>
      <c r="H2065" s="280">
        <v>0.0</v>
      </c>
      <c r="I2065" s="280">
        <v>1.0</v>
      </c>
      <c r="J2065" s="280">
        <v>3.0</v>
      </c>
      <c r="K2065" s="280">
        <v>0.0</v>
      </c>
      <c r="L2065" s="280">
        <v>2790.0</v>
      </c>
      <c r="M2065" s="205"/>
    </row>
    <row r="2066" ht="15.75" customHeight="1">
      <c r="A2066" s="205" t="s">
        <v>247</v>
      </c>
      <c r="B2066" s="205" t="s">
        <v>5385</v>
      </c>
      <c r="C2066" s="205" t="s">
        <v>6222</v>
      </c>
      <c r="D2066" s="205" t="s">
        <v>6223</v>
      </c>
      <c r="E2066" s="280">
        <v>24.0</v>
      </c>
      <c r="F2066" s="280">
        <v>0.0</v>
      </c>
      <c r="G2066" s="205"/>
      <c r="H2066" s="280">
        <v>0.0</v>
      </c>
      <c r="I2066" s="280">
        <v>0.0</v>
      </c>
      <c r="J2066" s="280">
        <v>2.0</v>
      </c>
      <c r="K2066" s="280">
        <v>0.0</v>
      </c>
      <c r="L2066" s="280">
        <v>2160.0</v>
      </c>
      <c r="M2066" s="205"/>
    </row>
    <row r="2067" ht="15.75" customHeight="1">
      <c r="A2067" s="205" t="s">
        <v>247</v>
      </c>
      <c r="B2067" s="205" t="s">
        <v>5386</v>
      </c>
      <c r="C2067" s="205" t="s">
        <v>6224</v>
      </c>
      <c r="D2067" s="205" t="s">
        <v>197</v>
      </c>
      <c r="E2067" s="280">
        <v>19.0</v>
      </c>
      <c r="F2067" s="280">
        <v>0.0</v>
      </c>
      <c r="G2067" s="280">
        <v>0.0</v>
      </c>
      <c r="H2067" s="280">
        <v>0.0</v>
      </c>
      <c r="I2067" s="280">
        <v>0.0</v>
      </c>
      <c r="J2067" s="280">
        <v>1.0</v>
      </c>
      <c r="K2067" s="280">
        <v>0.0</v>
      </c>
      <c r="L2067" s="280">
        <v>1710.0</v>
      </c>
      <c r="M2067" s="205"/>
    </row>
    <row r="2068" ht="15.75" customHeight="1">
      <c r="A2068" s="205" t="s">
        <v>247</v>
      </c>
      <c r="B2068" s="205" t="s">
        <v>5387</v>
      </c>
      <c r="C2068" s="205" t="s">
        <v>5801</v>
      </c>
      <c r="D2068" s="205" t="s">
        <v>197</v>
      </c>
      <c r="E2068" s="280">
        <v>1.0</v>
      </c>
      <c r="F2068" s="280">
        <v>0.0</v>
      </c>
      <c r="G2068" s="205"/>
      <c r="H2068" s="280">
        <v>0.0</v>
      </c>
      <c r="I2068" s="280">
        <v>0.0</v>
      </c>
      <c r="J2068" s="280">
        <v>0.0</v>
      </c>
      <c r="K2068" s="280">
        <v>0.0</v>
      </c>
      <c r="L2068" s="280">
        <v>90.0</v>
      </c>
      <c r="M2068" s="205"/>
    </row>
    <row r="2069" ht="15.75" customHeight="1">
      <c r="A2069" s="205" t="s">
        <v>247</v>
      </c>
      <c r="B2069" s="205" t="s">
        <v>5388</v>
      </c>
      <c r="C2069" s="205" t="s">
        <v>5816</v>
      </c>
      <c r="D2069" s="205" t="s">
        <v>197</v>
      </c>
      <c r="E2069" s="280">
        <v>32.0</v>
      </c>
      <c r="F2069" s="280">
        <v>0.0</v>
      </c>
      <c r="G2069" s="205"/>
      <c r="H2069" s="280">
        <v>0.0</v>
      </c>
      <c r="I2069" s="280">
        <v>0.0</v>
      </c>
      <c r="J2069" s="280">
        <v>1.0</v>
      </c>
      <c r="K2069" s="280">
        <v>0.0</v>
      </c>
      <c r="L2069" s="280">
        <v>2880.0</v>
      </c>
      <c r="M2069" s="205"/>
    </row>
    <row r="2070" ht="15.75" customHeight="1">
      <c r="A2070" s="205" t="s">
        <v>247</v>
      </c>
      <c r="B2070" s="205" t="s">
        <v>5391</v>
      </c>
      <c r="C2070" s="205" t="s">
        <v>6225</v>
      </c>
      <c r="D2070" s="205" t="s">
        <v>197</v>
      </c>
      <c r="E2070" s="280">
        <v>19.0</v>
      </c>
      <c r="F2070" s="280">
        <v>0.0</v>
      </c>
      <c r="G2070" s="280">
        <v>0.0</v>
      </c>
      <c r="H2070" s="280">
        <v>1.0</v>
      </c>
      <c r="I2070" s="280">
        <v>0.0</v>
      </c>
      <c r="J2070" s="280">
        <v>1.0</v>
      </c>
      <c r="K2070" s="280">
        <v>0.0</v>
      </c>
      <c r="L2070" s="280">
        <v>1682.0</v>
      </c>
      <c r="M2070" s="205"/>
    </row>
    <row r="2071" ht="15.75" customHeight="1">
      <c r="A2071" s="205" t="s">
        <v>247</v>
      </c>
      <c r="B2071" s="205" t="s">
        <v>5392</v>
      </c>
      <c r="C2071" s="205" t="s">
        <v>5801</v>
      </c>
      <c r="D2071" s="205" t="s">
        <v>197</v>
      </c>
      <c r="E2071" s="280">
        <v>6.0</v>
      </c>
      <c r="F2071" s="280">
        <v>0.0</v>
      </c>
      <c r="G2071" s="205"/>
      <c r="H2071" s="280">
        <v>0.0</v>
      </c>
      <c r="I2071" s="280">
        <v>0.0</v>
      </c>
      <c r="J2071" s="280">
        <v>0.0</v>
      </c>
      <c r="K2071" s="280">
        <v>0.0</v>
      </c>
      <c r="L2071" s="280">
        <v>540.0</v>
      </c>
      <c r="M2071" s="205"/>
    </row>
    <row r="2072" ht="15.75" customHeight="1">
      <c r="A2072" s="205" t="s">
        <v>247</v>
      </c>
      <c r="B2072" s="205" t="s">
        <v>5389</v>
      </c>
      <c r="C2072" s="205" t="s">
        <v>5801</v>
      </c>
      <c r="D2072" s="205" t="s">
        <v>197</v>
      </c>
      <c r="E2072" s="280">
        <v>6.0</v>
      </c>
      <c r="F2072" s="280">
        <v>0.0</v>
      </c>
      <c r="G2072" s="210"/>
      <c r="H2072" s="280">
        <v>1.0</v>
      </c>
      <c r="I2072" s="280">
        <v>0.0</v>
      </c>
      <c r="J2072" s="280">
        <v>0.0</v>
      </c>
      <c r="K2072" s="280">
        <v>0.0</v>
      </c>
      <c r="L2072" s="280">
        <v>461.0</v>
      </c>
      <c r="M2072" s="205"/>
    </row>
    <row r="2073" ht="15.75" customHeight="1">
      <c r="A2073" s="205" t="s">
        <v>247</v>
      </c>
      <c r="B2073" s="205" t="s">
        <v>5390</v>
      </c>
      <c r="C2073" s="205" t="s">
        <v>5816</v>
      </c>
      <c r="D2073" s="205" t="s">
        <v>197</v>
      </c>
      <c r="E2073" s="280">
        <v>35.0</v>
      </c>
      <c r="F2073" s="280">
        <v>0.0</v>
      </c>
      <c r="G2073" s="210"/>
      <c r="H2073" s="280">
        <v>0.0</v>
      </c>
      <c r="I2073" s="280">
        <v>0.0</v>
      </c>
      <c r="J2073" s="280">
        <v>1.0</v>
      </c>
      <c r="K2073" s="280">
        <v>0.0</v>
      </c>
      <c r="L2073" s="280">
        <v>3150.0</v>
      </c>
      <c r="M2073" s="205"/>
    </row>
    <row r="2074" ht="15.75" customHeight="1">
      <c r="A2074" s="205" t="s">
        <v>803</v>
      </c>
      <c r="B2074" s="205" t="s">
        <v>5385</v>
      </c>
      <c r="C2074" s="205" t="s">
        <v>5816</v>
      </c>
      <c r="D2074" s="205" t="s">
        <v>6226</v>
      </c>
      <c r="E2074" s="280">
        <v>27.0</v>
      </c>
      <c r="F2074" s="280">
        <v>2.0</v>
      </c>
      <c r="G2074" s="282">
        <v>2.0</v>
      </c>
      <c r="H2074" s="280">
        <v>5.0</v>
      </c>
      <c r="I2074" s="280">
        <v>10.0</v>
      </c>
      <c r="J2074" s="280">
        <v>6.0</v>
      </c>
      <c r="K2074" s="280">
        <v>0.0</v>
      </c>
      <c r="L2074" s="280">
        <v>1839.0</v>
      </c>
      <c r="M2074" s="205"/>
    </row>
    <row r="2075" ht="15.75" customHeight="1">
      <c r="A2075" s="205" t="s">
        <v>803</v>
      </c>
      <c r="B2075" s="205" t="s">
        <v>5387</v>
      </c>
      <c r="C2075" s="205" t="s">
        <v>5816</v>
      </c>
      <c r="D2075" s="205" t="s">
        <v>5823</v>
      </c>
      <c r="E2075" s="280">
        <v>0.0</v>
      </c>
      <c r="F2075" s="280">
        <v>0.0</v>
      </c>
      <c r="G2075" s="282">
        <v>0.0</v>
      </c>
      <c r="H2075" s="280">
        <v>0.0</v>
      </c>
      <c r="I2075" s="280">
        <v>0.0</v>
      </c>
      <c r="J2075" s="280">
        <v>0.0</v>
      </c>
      <c r="K2075" s="280">
        <v>0.0</v>
      </c>
      <c r="L2075" s="280">
        <v>0.0</v>
      </c>
      <c r="M2075" s="205"/>
    </row>
    <row r="2076" ht="15.75" customHeight="1">
      <c r="A2076" s="205" t="s">
        <v>803</v>
      </c>
      <c r="B2076" s="205" t="s">
        <v>5388</v>
      </c>
      <c r="C2076" s="205" t="s">
        <v>5816</v>
      </c>
      <c r="D2076" s="205" t="s">
        <v>5823</v>
      </c>
      <c r="E2076" s="280">
        <v>0.0</v>
      </c>
      <c r="F2076" s="280">
        <v>0.0</v>
      </c>
      <c r="G2076" s="282">
        <v>0.0</v>
      </c>
      <c r="H2076" s="280">
        <v>0.0</v>
      </c>
      <c r="I2076" s="280">
        <v>0.0</v>
      </c>
      <c r="J2076" s="280">
        <v>0.0</v>
      </c>
      <c r="K2076" s="280">
        <v>0.0</v>
      </c>
      <c r="L2076" s="280">
        <v>0.0</v>
      </c>
      <c r="M2076" s="205"/>
    </row>
    <row r="2077" ht="15.75" customHeight="1">
      <c r="A2077" s="205" t="s">
        <v>803</v>
      </c>
      <c r="B2077" s="205" t="s">
        <v>5391</v>
      </c>
      <c r="C2077" s="205" t="s">
        <v>5801</v>
      </c>
      <c r="D2077" s="205" t="s">
        <v>5823</v>
      </c>
      <c r="E2077" s="280">
        <v>0.0</v>
      </c>
      <c r="F2077" s="280">
        <v>0.0</v>
      </c>
      <c r="G2077" s="282">
        <v>0.0</v>
      </c>
      <c r="H2077" s="280">
        <v>0.0</v>
      </c>
      <c r="I2077" s="280">
        <v>0.0</v>
      </c>
      <c r="J2077" s="280">
        <v>0.0</v>
      </c>
      <c r="K2077" s="280">
        <v>0.0</v>
      </c>
      <c r="L2077" s="280">
        <v>0.0</v>
      </c>
      <c r="M2077" s="205"/>
    </row>
    <row r="2078" ht="15.75" customHeight="1">
      <c r="A2078" s="205" t="s">
        <v>659</v>
      </c>
      <c r="B2078" s="205" t="s">
        <v>5383</v>
      </c>
      <c r="C2078" s="205" t="s">
        <v>5801</v>
      </c>
      <c r="D2078" s="205" t="s">
        <v>151</v>
      </c>
      <c r="E2078" s="280">
        <v>5.0</v>
      </c>
      <c r="F2078" s="280">
        <v>0.0</v>
      </c>
      <c r="G2078" s="280">
        <v>0.0</v>
      </c>
      <c r="H2078" s="280">
        <v>3.0</v>
      </c>
      <c r="I2078" s="280">
        <v>2.0</v>
      </c>
      <c r="J2078" s="280">
        <v>2.0</v>
      </c>
      <c r="K2078" s="280">
        <v>0.0</v>
      </c>
      <c r="L2078" s="280">
        <v>199.0</v>
      </c>
      <c r="M2078" s="205"/>
    </row>
    <row r="2079" ht="15.75" customHeight="1">
      <c r="A2079" s="205" t="s">
        <v>659</v>
      </c>
      <c r="B2079" s="205" t="s">
        <v>5384</v>
      </c>
      <c r="C2079" s="205" t="s">
        <v>5801</v>
      </c>
      <c r="D2079" s="205" t="s">
        <v>151</v>
      </c>
      <c r="E2079" s="280">
        <v>28.0</v>
      </c>
      <c r="F2079" s="280">
        <v>1.0</v>
      </c>
      <c r="G2079" s="282">
        <v>0.0</v>
      </c>
      <c r="H2079" s="280">
        <v>11.0</v>
      </c>
      <c r="I2079" s="280">
        <v>17.0</v>
      </c>
      <c r="J2079" s="280">
        <v>4.0</v>
      </c>
      <c r="K2079" s="280">
        <v>0.0</v>
      </c>
      <c r="L2079" s="280">
        <v>1211.0</v>
      </c>
      <c r="M2079" s="205"/>
    </row>
    <row r="2080" ht="15.75" customHeight="1">
      <c r="A2080" s="205" t="s">
        <v>659</v>
      </c>
      <c r="B2080" s="205" t="s">
        <v>5386</v>
      </c>
      <c r="C2080" s="205" t="s">
        <v>6211</v>
      </c>
      <c r="D2080" s="205" t="s">
        <v>6227</v>
      </c>
      <c r="E2080" s="280">
        <v>21.0</v>
      </c>
      <c r="F2080" s="280">
        <v>0.0</v>
      </c>
      <c r="G2080" s="282">
        <v>0.0</v>
      </c>
      <c r="H2080" s="280">
        <v>14.0</v>
      </c>
      <c r="I2080" s="280">
        <v>7.0</v>
      </c>
      <c r="J2080" s="280">
        <v>5.0</v>
      </c>
      <c r="K2080" s="280">
        <v>0.0</v>
      </c>
      <c r="L2080" s="280">
        <v>645.0</v>
      </c>
      <c r="M2080" s="205"/>
    </row>
    <row r="2081" ht="15.75" customHeight="1">
      <c r="A2081" s="205" t="s">
        <v>659</v>
      </c>
      <c r="B2081" s="205" t="s">
        <v>5387</v>
      </c>
      <c r="C2081" s="205" t="s">
        <v>5801</v>
      </c>
      <c r="D2081" s="205" t="s">
        <v>5947</v>
      </c>
      <c r="E2081" s="280">
        <v>0.0</v>
      </c>
      <c r="F2081" s="280">
        <v>0.0</v>
      </c>
      <c r="G2081" s="280">
        <v>0.0</v>
      </c>
      <c r="H2081" s="280">
        <v>0.0</v>
      </c>
      <c r="I2081" s="280">
        <v>0.0</v>
      </c>
      <c r="J2081" s="280">
        <v>0.0</v>
      </c>
      <c r="K2081" s="280">
        <v>0.0</v>
      </c>
      <c r="L2081" s="280">
        <v>0.0</v>
      </c>
      <c r="M2081" s="205"/>
    </row>
    <row r="2082" ht="15.75" customHeight="1">
      <c r="A2082" s="205" t="s">
        <v>762</v>
      </c>
      <c r="B2082" s="205" t="s">
        <v>5383</v>
      </c>
      <c r="C2082" s="205" t="s">
        <v>5801</v>
      </c>
      <c r="D2082" s="205" t="s">
        <v>256</v>
      </c>
      <c r="E2082" s="280">
        <v>4.0</v>
      </c>
      <c r="F2082" s="280">
        <v>0.0</v>
      </c>
      <c r="G2082" s="282">
        <v>0.0</v>
      </c>
      <c r="H2082" s="280">
        <v>0.0</v>
      </c>
      <c r="I2082" s="280">
        <v>1.0</v>
      </c>
      <c r="J2082" s="280">
        <v>1.0</v>
      </c>
      <c r="K2082" s="280">
        <v>0.0</v>
      </c>
      <c r="L2082" s="280">
        <v>349.0</v>
      </c>
      <c r="M2082" s="205"/>
    </row>
    <row r="2083" ht="15.75" customHeight="1">
      <c r="A2083" s="205" t="s">
        <v>762</v>
      </c>
      <c r="B2083" s="205" t="s">
        <v>5384</v>
      </c>
      <c r="C2083" s="205" t="s">
        <v>5801</v>
      </c>
      <c r="D2083" s="205" t="s">
        <v>256</v>
      </c>
      <c r="E2083" s="280">
        <v>21.0</v>
      </c>
      <c r="F2083" s="280">
        <v>1.0</v>
      </c>
      <c r="G2083" s="282">
        <v>0.0</v>
      </c>
      <c r="H2083" s="280">
        <v>5.0</v>
      </c>
      <c r="I2083" s="280">
        <v>6.0</v>
      </c>
      <c r="J2083" s="280">
        <v>1.0</v>
      </c>
      <c r="K2083" s="280">
        <v>0.0</v>
      </c>
      <c r="L2083" s="280">
        <v>1490.0</v>
      </c>
      <c r="M2083" s="205"/>
    </row>
    <row r="2084" ht="15.75" customHeight="1">
      <c r="A2084" s="205" t="s">
        <v>762</v>
      </c>
      <c r="B2084" s="205" t="s">
        <v>5385</v>
      </c>
      <c r="C2084" s="205" t="s">
        <v>5861</v>
      </c>
      <c r="D2084" s="205" t="s">
        <v>256</v>
      </c>
      <c r="E2084" s="280">
        <v>20.0</v>
      </c>
      <c r="F2084" s="280">
        <v>3.0</v>
      </c>
      <c r="G2084" s="282">
        <v>1.0</v>
      </c>
      <c r="H2084" s="280">
        <v>3.0</v>
      </c>
      <c r="I2084" s="280">
        <v>4.0</v>
      </c>
      <c r="J2084" s="280">
        <v>4.0</v>
      </c>
      <c r="K2084" s="280">
        <v>0.0</v>
      </c>
      <c r="L2084" s="280">
        <v>1521.0</v>
      </c>
      <c r="M2084" s="205"/>
    </row>
    <row r="2085" ht="15.75" customHeight="1">
      <c r="A2085" s="205" t="s">
        <v>762</v>
      </c>
      <c r="B2085" s="205" t="s">
        <v>5386</v>
      </c>
      <c r="C2085" s="205" t="s">
        <v>5801</v>
      </c>
      <c r="D2085" s="205" t="s">
        <v>249</v>
      </c>
      <c r="E2085" s="280">
        <v>30.0</v>
      </c>
      <c r="F2085" s="280">
        <v>0.0</v>
      </c>
      <c r="G2085" s="280">
        <v>0.0</v>
      </c>
      <c r="H2085" s="280">
        <v>5.0</v>
      </c>
      <c r="I2085" s="280">
        <v>7.0</v>
      </c>
      <c r="J2085" s="280">
        <v>6.0</v>
      </c>
      <c r="K2085" s="280">
        <v>0.0</v>
      </c>
      <c r="L2085" s="280">
        <v>2215.0</v>
      </c>
      <c r="M2085" s="205"/>
    </row>
    <row r="2086" ht="15.75" customHeight="1">
      <c r="A2086" s="205" t="s">
        <v>762</v>
      </c>
      <c r="B2086" s="205" t="s">
        <v>5387</v>
      </c>
      <c r="C2086" s="205" t="s">
        <v>5801</v>
      </c>
      <c r="D2086" s="205" t="s">
        <v>249</v>
      </c>
      <c r="E2086" s="280">
        <v>15.0</v>
      </c>
      <c r="F2086" s="280">
        <v>0.0</v>
      </c>
      <c r="G2086" s="280">
        <v>1.0</v>
      </c>
      <c r="H2086" s="280">
        <v>3.0</v>
      </c>
      <c r="I2086" s="280">
        <v>4.0</v>
      </c>
      <c r="J2086" s="280">
        <v>2.0</v>
      </c>
      <c r="K2086" s="280">
        <v>0.0</v>
      </c>
      <c r="L2086" s="280">
        <v>1086.0</v>
      </c>
      <c r="M2086" s="205"/>
    </row>
    <row r="2087" ht="15.75" customHeight="1">
      <c r="A2087" s="205" t="s">
        <v>762</v>
      </c>
      <c r="B2087" s="205" t="s">
        <v>5388</v>
      </c>
      <c r="C2087" s="205" t="s">
        <v>5801</v>
      </c>
      <c r="D2087" s="205" t="s">
        <v>249</v>
      </c>
      <c r="E2087" s="280">
        <v>7.0</v>
      </c>
      <c r="F2087" s="280">
        <v>0.0</v>
      </c>
      <c r="G2087" s="280">
        <v>0.0</v>
      </c>
      <c r="H2087" s="280">
        <v>2.0</v>
      </c>
      <c r="I2087" s="280">
        <v>1.0</v>
      </c>
      <c r="J2087" s="280">
        <v>3.0</v>
      </c>
      <c r="K2087" s="280">
        <v>1.0</v>
      </c>
      <c r="L2087" s="280">
        <v>371.0</v>
      </c>
      <c r="M2087" s="205"/>
    </row>
    <row r="2088" ht="15.75" customHeight="1">
      <c r="A2088" s="205" t="s">
        <v>736</v>
      </c>
      <c r="B2088" s="205" t="s">
        <v>5383</v>
      </c>
      <c r="C2088" s="205" t="s">
        <v>5801</v>
      </c>
      <c r="D2088" s="205" t="s">
        <v>238</v>
      </c>
      <c r="E2088" s="280">
        <v>4.0</v>
      </c>
      <c r="F2088" s="280">
        <v>1.0</v>
      </c>
      <c r="G2088" s="280">
        <v>0.0</v>
      </c>
      <c r="H2088" s="280">
        <v>1.0</v>
      </c>
      <c r="I2088" s="280">
        <v>2.0</v>
      </c>
      <c r="J2088" s="280">
        <v>0.0</v>
      </c>
      <c r="K2088" s="280">
        <v>0.0</v>
      </c>
      <c r="L2088" s="280">
        <v>240.0</v>
      </c>
      <c r="M2088" s="205"/>
    </row>
    <row r="2089" ht="15.75" customHeight="1">
      <c r="A2089" s="205" t="s">
        <v>736</v>
      </c>
      <c r="B2089" s="205" t="s">
        <v>5384</v>
      </c>
      <c r="C2089" s="205" t="s">
        <v>5801</v>
      </c>
      <c r="D2089" s="205" t="s">
        <v>238</v>
      </c>
      <c r="E2089" s="280">
        <v>20.0</v>
      </c>
      <c r="F2089" s="280">
        <v>0.0</v>
      </c>
      <c r="G2089" s="280">
        <v>2.0</v>
      </c>
      <c r="H2089" s="280">
        <v>6.0</v>
      </c>
      <c r="I2089" s="280">
        <v>9.0</v>
      </c>
      <c r="J2089" s="280">
        <v>4.0</v>
      </c>
      <c r="K2089" s="280">
        <v>0.0</v>
      </c>
      <c r="L2089" s="280">
        <v>1173.0</v>
      </c>
      <c r="M2089" s="205"/>
    </row>
    <row r="2090" ht="15.75" customHeight="1">
      <c r="A2090" s="205" t="s">
        <v>736</v>
      </c>
      <c r="B2090" s="205" t="s">
        <v>5385</v>
      </c>
      <c r="C2090" s="205" t="s">
        <v>5816</v>
      </c>
      <c r="D2090" s="205" t="s">
        <v>6094</v>
      </c>
      <c r="E2090" s="280">
        <v>25.0</v>
      </c>
      <c r="F2090" s="280">
        <v>0.0</v>
      </c>
      <c r="G2090" s="280">
        <v>0.0</v>
      </c>
      <c r="H2090" s="280">
        <v>7.0</v>
      </c>
      <c r="I2090" s="280">
        <v>5.0</v>
      </c>
      <c r="J2090" s="280">
        <v>7.0</v>
      </c>
      <c r="K2090" s="280">
        <v>0.0</v>
      </c>
      <c r="L2090" s="280">
        <v>1639.0</v>
      </c>
      <c r="M2090" s="205"/>
    </row>
    <row r="2091" ht="15.75" customHeight="1">
      <c r="A2091" s="205" t="s">
        <v>736</v>
      </c>
      <c r="B2091" s="205" t="s">
        <v>5386</v>
      </c>
      <c r="C2091" s="205" t="s">
        <v>5816</v>
      </c>
      <c r="D2091" s="205" t="s">
        <v>5880</v>
      </c>
      <c r="E2091" s="280">
        <v>27.0</v>
      </c>
      <c r="F2091" s="280">
        <v>0.0</v>
      </c>
      <c r="G2091" s="280">
        <v>0.0</v>
      </c>
      <c r="H2091" s="280">
        <v>3.0</v>
      </c>
      <c r="I2091" s="280">
        <v>0.0</v>
      </c>
      <c r="J2091" s="280">
        <v>3.0</v>
      </c>
      <c r="K2091" s="280">
        <v>0.0</v>
      </c>
      <c r="L2091" s="280">
        <v>2304.0</v>
      </c>
      <c r="M2091" s="205"/>
    </row>
    <row r="2092" ht="15.75" customHeight="1">
      <c r="A2092" s="205" t="s">
        <v>736</v>
      </c>
      <c r="B2092" s="205" t="s">
        <v>5387</v>
      </c>
      <c r="C2092" s="205" t="s">
        <v>5816</v>
      </c>
      <c r="D2092" s="205" t="s">
        <v>5885</v>
      </c>
      <c r="E2092" s="280">
        <v>31.0</v>
      </c>
      <c r="F2092" s="280">
        <v>0.0</v>
      </c>
      <c r="G2092" s="280">
        <v>1.0</v>
      </c>
      <c r="H2092" s="280">
        <v>3.0</v>
      </c>
      <c r="I2092" s="280">
        <v>6.0</v>
      </c>
      <c r="J2092" s="280">
        <v>7.0</v>
      </c>
      <c r="K2092" s="280">
        <v>0.0</v>
      </c>
      <c r="L2092" s="280">
        <v>2391.0</v>
      </c>
      <c r="M2092" s="205"/>
    </row>
    <row r="2093" ht="15.75" customHeight="1">
      <c r="A2093" s="205" t="s">
        <v>736</v>
      </c>
      <c r="B2093" s="205" t="s">
        <v>5388</v>
      </c>
      <c r="C2093" s="205" t="s">
        <v>5816</v>
      </c>
      <c r="D2093" s="205" t="s">
        <v>5885</v>
      </c>
      <c r="E2093" s="280">
        <v>18.0</v>
      </c>
      <c r="F2093" s="280">
        <v>0.0</v>
      </c>
      <c r="G2093" s="280">
        <v>0.0</v>
      </c>
      <c r="H2093" s="280">
        <v>4.0</v>
      </c>
      <c r="I2093" s="280">
        <v>0.0</v>
      </c>
      <c r="J2093" s="280">
        <v>5.0</v>
      </c>
      <c r="K2093" s="280">
        <v>0.0</v>
      </c>
      <c r="L2093" s="280">
        <v>1343.0</v>
      </c>
      <c r="M2093" s="205"/>
    </row>
    <row r="2094" ht="15.75" customHeight="1">
      <c r="A2094" s="205" t="s">
        <v>736</v>
      </c>
      <c r="B2094" s="205" t="s">
        <v>5391</v>
      </c>
      <c r="C2094" s="205" t="s">
        <v>5816</v>
      </c>
      <c r="D2094" s="205" t="s">
        <v>6228</v>
      </c>
      <c r="E2094" s="280">
        <v>1.0</v>
      </c>
      <c r="F2094" s="280">
        <v>0.0</v>
      </c>
      <c r="G2094" s="280">
        <v>0.0</v>
      </c>
      <c r="H2094" s="280">
        <v>1.0</v>
      </c>
      <c r="I2094" s="280">
        <v>0.0</v>
      </c>
      <c r="J2094" s="280">
        <v>0.0</v>
      </c>
      <c r="K2094" s="280">
        <v>0.0</v>
      </c>
      <c r="L2094" s="280">
        <v>22.0</v>
      </c>
      <c r="M2094" s="205"/>
    </row>
    <row r="2095" ht="15.75" customHeight="1">
      <c r="A2095" s="205" t="s">
        <v>332</v>
      </c>
      <c r="B2095" s="205" t="s">
        <v>5383</v>
      </c>
      <c r="C2095" s="205" t="s">
        <v>5801</v>
      </c>
      <c r="D2095" s="205" t="s">
        <v>95</v>
      </c>
      <c r="E2095" s="280">
        <v>0.0</v>
      </c>
      <c r="F2095" s="280">
        <v>0.0</v>
      </c>
      <c r="G2095" s="205"/>
      <c r="H2095" s="280">
        <v>0.0</v>
      </c>
      <c r="I2095" s="280">
        <v>0.0</v>
      </c>
      <c r="J2095" s="280">
        <v>0.0</v>
      </c>
      <c r="K2095" s="280">
        <v>0.0</v>
      </c>
      <c r="L2095" s="280">
        <v>0.0</v>
      </c>
      <c r="M2095" s="205"/>
    </row>
    <row r="2096" ht="15.75" customHeight="1">
      <c r="A2096" s="205" t="s">
        <v>332</v>
      </c>
      <c r="B2096" s="205" t="s">
        <v>5384</v>
      </c>
      <c r="C2096" s="205" t="s">
        <v>5801</v>
      </c>
      <c r="D2096" s="205" t="s">
        <v>95</v>
      </c>
      <c r="E2096" s="280">
        <v>1.0</v>
      </c>
      <c r="F2096" s="280">
        <v>0.0</v>
      </c>
      <c r="G2096" s="205"/>
      <c r="H2096" s="280">
        <v>1.0</v>
      </c>
      <c r="I2096" s="280">
        <v>0.0</v>
      </c>
      <c r="J2096" s="280">
        <v>0.0</v>
      </c>
      <c r="K2096" s="280">
        <v>0.0</v>
      </c>
      <c r="L2096" s="280">
        <v>22.0</v>
      </c>
      <c r="M2096" s="205"/>
    </row>
    <row r="2097" ht="15.75" customHeight="1">
      <c r="A2097" s="205" t="s">
        <v>332</v>
      </c>
      <c r="B2097" s="205" t="s">
        <v>5392</v>
      </c>
      <c r="C2097" s="205" t="s">
        <v>5816</v>
      </c>
      <c r="D2097" s="205" t="s">
        <v>5825</v>
      </c>
      <c r="E2097" s="280">
        <v>23.0</v>
      </c>
      <c r="F2097" s="280">
        <v>0.0</v>
      </c>
      <c r="G2097" s="205"/>
      <c r="H2097" s="280">
        <v>0.0</v>
      </c>
      <c r="I2097" s="280">
        <v>1.0</v>
      </c>
      <c r="J2097" s="280">
        <v>0.0</v>
      </c>
      <c r="K2097" s="280">
        <v>0.0</v>
      </c>
      <c r="L2097" s="280">
        <v>2025.0</v>
      </c>
      <c r="M2097" s="205"/>
    </row>
    <row r="2098" ht="15.75" customHeight="1">
      <c r="A2098" s="205" t="s">
        <v>332</v>
      </c>
      <c r="B2098" s="205" t="s">
        <v>5389</v>
      </c>
      <c r="C2098" s="205" t="s">
        <v>5816</v>
      </c>
      <c r="D2098" s="205" t="s">
        <v>6229</v>
      </c>
      <c r="E2098" s="280">
        <v>16.0</v>
      </c>
      <c r="F2098" s="280">
        <v>0.0</v>
      </c>
      <c r="G2098" s="205"/>
      <c r="H2098" s="280">
        <v>0.0</v>
      </c>
      <c r="I2098" s="280">
        <v>0.0</v>
      </c>
      <c r="J2098" s="280">
        <v>0.0</v>
      </c>
      <c r="K2098" s="280">
        <v>0.0</v>
      </c>
      <c r="L2098" s="280">
        <v>1440.0</v>
      </c>
      <c r="M2098" s="205"/>
    </row>
    <row r="2099" ht="15.75" customHeight="1">
      <c r="A2099" s="205" t="s">
        <v>332</v>
      </c>
      <c r="B2099" s="205" t="s">
        <v>5390</v>
      </c>
      <c r="C2099" s="205" t="s">
        <v>5816</v>
      </c>
      <c r="D2099" s="205" t="s">
        <v>6081</v>
      </c>
      <c r="E2099" s="280">
        <v>13.0</v>
      </c>
      <c r="F2099" s="280">
        <v>0.0</v>
      </c>
      <c r="G2099" s="205"/>
      <c r="H2099" s="280">
        <v>0.0</v>
      </c>
      <c r="I2099" s="280">
        <v>1.0</v>
      </c>
      <c r="J2099" s="280">
        <v>0.0</v>
      </c>
      <c r="K2099" s="280">
        <v>0.0</v>
      </c>
      <c r="L2099" s="280">
        <v>1125.0</v>
      </c>
      <c r="M2099" s="205"/>
    </row>
    <row r="2100" ht="15.75" customHeight="1">
      <c r="A2100" s="205" t="s">
        <v>725</v>
      </c>
      <c r="B2100" s="205" t="s">
        <v>5383</v>
      </c>
      <c r="C2100" s="205" t="s">
        <v>5801</v>
      </c>
      <c r="D2100" s="205" t="s">
        <v>259</v>
      </c>
      <c r="E2100" s="280">
        <v>6.0</v>
      </c>
      <c r="F2100" s="280">
        <v>0.0</v>
      </c>
      <c r="G2100" s="280">
        <v>0.0</v>
      </c>
      <c r="H2100" s="280">
        <v>0.0</v>
      </c>
      <c r="I2100" s="280">
        <v>0.0</v>
      </c>
      <c r="J2100" s="280">
        <v>0.0</v>
      </c>
      <c r="K2100" s="280">
        <v>0.0</v>
      </c>
      <c r="L2100" s="280">
        <v>540.0</v>
      </c>
      <c r="M2100" s="205"/>
    </row>
    <row r="2101" ht="15.75" customHeight="1">
      <c r="A2101" s="205" t="s">
        <v>725</v>
      </c>
      <c r="B2101" s="205" t="s">
        <v>5384</v>
      </c>
      <c r="C2101" s="205" t="s">
        <v>5801</v>
      </c>
      <c r="D2101" s="205" t="s">
        <v>1142</v>
      </c>
      <c r="E2101" s="280">
        <v>15.0</v>
      </c>
      <c r="F2101" s="280">
        <v>1.0</v>
      </c>
      <c r="G2101" s="280">
        <v>0.0</v>
      </c>
      <c r="H2101" s="280">
        <v>3.0</v>
      </c>
      <c r="I2101" s="280">
        <v>7.0</v>
      </c>
      <c r="J2101" s="280">
        <v>0.0</v>
      </c>
      <c r="K2101" s="280">
        <v>0.0</v>
      </c>
      <c r="L2101" s="280">
        <v>984.0</v>
      </c>
      <c r="M2101" s="205"/>
    </row>
    <row r="2102" ht="15.75" customHeight="1">
      <c r="A2102" s="205" t="s">
        <v>725</v>
      </c>
      <c r="B2102" s="205" t="s">
        <v>5385</v>
      </c>
      <c r="C2102" s="205" t="s">
        <v>5809</v>
      </c>
      <c r="D2102" s="205" t="s">
        <v>259</v>
      </c>
      <c r="E2102" s="280">
        <v>9.0</v>
      </c>
      <c r="F2102" s="280">
        <v>1.0</v>
      </c>
      <c r="G2102" s="280">
        <v>0.0</v>
      </c>
      <c r="H2102" s="280">
        <v>2.0</v>
      </c>
      <c r="I2102" s="280">
        <v>1.0</v>
      </c>
      <c r="J2102" s="280">
        <v>0.0</v>
      </c>
      <c r="K2102" s="280">
        <v>0.0</v>
      </c>
      <c r="L2102" s="280">
        <v>634.0</v>
      </c>
      <c r="M2102" s="205"/>
    </row>
    <row r="2103" ht="15.75" customHeight="1">
      <c r="A2103" s="205" t="s">
        <v>725</v>
      </c>
      <c r="B2103" s="205" t="s">
        <v>5386</v>
      </c>
      <c r="C2103" s="205" t="s">
        <v>5801</v>
      </c>
      <c r="D2103" s="205" t="s">
        <v>259</v>
      </c>
      <c r="E2103" s="280">
        <v>20.0</v>
      </c>
      <c r="F2103" s="280">
        <v>0.0</v>
      </c>
      <c r="G2103" s="280">
        <v>0.0</v>
      </c>
      <c r="H2103" s="280">
        <v>4.0</v>
      </c>
      <c r="I2103" s="280">
        <v>1.0</v>
      </c>
      <c r="J2103" s="280">
        <v>1.0</v>
      </c>
      <c r="K2103" s="280">
        <v>0.0</v>
      </c>
      <c r="L2103" s="280">
        <v>1489.0</v>
      </c>
      <c r="M2103" s="205"/>
    </row>
    <row r="2104" ht="15.75" customHeight="1">
      <c r="A2104" s="205" t="s">
        <v>725</v>
      </c>
      <c r="B2104" s="205" t="s">
        <v>5387</v>
      </c>
      <c r="C2104" s="205" t="s">
        <v>5816</v>
      </c>
      <c r="D2104" s="205" t="s">
        <v>5823</v>
      </c>
      <c r="E2104" s="280">
        <v>2.0</v>
      </c>
      <c r="F2104" s="280">
        <v>0.0</v>
      </c>
      <c r="G2104" s="280">
        <v>0.0</v>
      </c>
      <c r="H2104" s="280">
        <v>1.0</v>
      </c>
      <c r="I2104" s="280">
        <v>0.0</v>
      </c>
      <c r="J2104" s="280">
        <v>0.0</v>
      </c>
      <c r="K2104" s="280">
        <v>0.0</v>
      </c>
      <c r="L2104" s="280">
        <v>92.0</v>
      </c>
      <c r="M2104" s="205"/>
    </row>
    <row r="2105" ht="15.75" customHeight="1">
      <c r="A2105" s="205" t="s">
        <v>725</v>
      </c>
      <c r="B2105" s="205" t="s">
        <v>5388</v>
      </c>
      <c r="C2105" s="205" t="s">
        <v>5816</v>
      </c>
      <c r="D2105" s="205" t="s">
        <v>5823</v>
      </c>
      <c r="E2105" s="280">
        <v>0.0</v>
      </c>
      <c r="F2105" s="280">
        <v>0.0</v>
      </c>
      <c r="G2105" s="280">
        <v>0.0</v>
      </c>
      <c r="H2105" s="280">
        <v>0.0</v>
      </c>
      <c r="I2105" s="280">
        <v>0.0</v>
      </c>
      <c r="J2105" s="280">
        <v>0.0</v>
      </c>
      <c r="K2105" s="280">
        <v>0.0</v>
      </c>
      <c r="L2105" s="280">
        <v>0.0</v>
      </c>
      <c r="M2105" s="205"/>
    </row>
    <row r="2106" ht="15.75" customHeight="1">
      <c r="A2106" s="205" t="s">
        <v>358</v>
      </c>
      <c r="B2106" s="205" t="s">
        <v>5383</v>
      </c>
      <c r="C2106" s="205" t="s">
        <v>5801</v>
      </c>
      <c r="D2106" s="205" t="s">
        <v>238</v>
      </c>
      <c r="E2106" s="280">
        <v>0.0</v>
      </c>
      <c r="F2106" s="280">
        <v>0.0</v>
      </c>
      <c r="G2106" s="210"/>
      <c r="H2106" s="280">
        <v>0.0</v>
      </c>
      <c r="I2106" s="280">
        <v>0.0</v>
      </c>
      <c r="J2106" s="280">
        <v>0.0</v>
      </c>
      <c r="K2106" s="280">
        <v>0.0</v>
      </c>
      <c r="L2106" s="280">
        <v>0.0</v>
      </c>
      <c r="M2106" s="205"/>
    </row>
    <row r="2107" ht="15.75" customHeight="1">
      <c r="A2107" s="205" t="s">
        <v>358</v>
      </c>
      <c r="B2107" s="205" t="s">
        <v>5384</v>
      </c>
      <c r="C2107" s="205" t="s">
        <v>5801</v>
      </c>
      <c r="D2107" s="205" t="s">
        <v>238</v>
      </c>
      <c r="E2107" s="280">
        <v>1.0</v>
      </c>
      <c r="F2107" s="280">
        <v>0.0</v>
      </c>
      <c r="G2107" s="210"/>
      <c r="H2107" s="280">
        <v>1.0</v>
      </c>
      <c r="I2107" s="280">
        <v>0.0</v>
      </c>
      <c r="J2107" s="280">
        <v>0.0</v>
      </c>
      <c r="K2107" s="280">
        <v>0.0</v>
      </c>
      <c r="L2107" s="280">
        <v>4.0</v>
      </c>
      <c r="M2107" s="205"/>
    </row>
    <row r="2108" ht="15.75" customHeight="1">
      <c r="A2108" s="205" t="s">
        <v>358</v>
      </c>
      <c r="B2108" s="205" t="s">
        <v>5386</v>
      </c>
      <c r="C2108" s="205" t="s">
        <v>5816</v>
      </c>
      <c r="D2108" s="205" t="s">
        <v>5878</v>
      </c>
      <c r="E2108" s="280">
        <v>0.0</v>
      </c>
      <c r="F2108" s="280">
        <v>0.0</v>
      </c>
      <c r="G2108" s="210"/>
      <c r="H2108" s="280">
        <v>0.0</v>
      </c>
      <c r="I2108" s="280">
        <v>0.0</v>
      </c>
      <c r="J2108" s="280">
        <v>0.0</v>
      </c>
      <c r="K2108" s="280">
        <v>0.0</v>
      </c>
      <c r="L2108" s="280">
        <v>0.0</v>
      </c>
      <c r="M2108" s="205"/>
    </row>
    <row r="2109" ht="15.75" customHeight="1">
      <c r="A2109" s="205" t="s">
        <v>358</v>
      </c>
      <c r="B2109" s="205" t="s">
        <v>5387</v>
      </c>
      <c r="C2109" s="205" t="s">
        <v>5816</v>
      </c>
      <c r="D2109" s="205" t="s">
        <v>5878</v>
      </c>
      <c r="E2109" s="280">
        <v>3.0</v>
      </c>
      <c r="F2109" s="280">
        <v>0.0</v>
      </c>
      <c r="G2109" s="210"/>
      <c r="H2109" s="280">
        <v>0.0</v>
      </c>
      <c r="I2109" s="280">
        <v>0.0</v>
      </c>
      <c r="J2109" s="280">
        <v>0.0</v>
      </c>
      <c r="K2109" s="280">
        <v>0.0</v>
      </c>
      <c r="L2109" s="280">
        <v>270.0</v>
      </c>
      <c r="M2109" s="205"/>
    </row>
    <row r="2110" ht="15.75" customHeight="1">
      <c r="A2110" s="205" t="s">
        <v>358</v>
      </c>
      <c r="B2110" s="205" t="s">
        <v>5390</v>
      </c>
      <c r="C2110" s="205" t="s">
        <v>5801</v>
      </c>
      <c r="D2110" s="205" t="s">
        <v>6094</v>
      </c>
      <c r="E2110" s="280">
        <v>0.0</v>
      </c>
      <c r="F2110" s="280">
        <v>0.0</v>
      </c>
      <c r="G2110" s="210"/>
      <c r="H2110" s="280">
        <v>0.0</v>
      </c>
      <c r="I2110" s="280">
        <v>0.0</v>
      </c>
      <c r="J2110" s="280">
        <v>0.0</v>
      </c>
      <c r="K2110" s="280">
        <v>0.0</v>
      </c>
      <c r="L2110" s="280">
        <v>0.0</v>
      </c>
      <c r="M2110" s="205"/>
    </row>
    <row r="2111" ht="15.75" customHeight="1">
      <c r="A2111" s="205" t="s">
        <v>817</v>
      </c>
      <c r="B2111" s="205" t="s">
        <v>5384</v>
      </c>
      <c r="C2111" s="205" t="s">
        <v>5801</v>
      </c>
      <c r="D2111" s="205" t="s">
        <v>162</v>
      </c>
      <c r="E2111" s="280">
        <v>18.0</v>
      </c>
      <c r="F2111" s="280">
        <v>2.0</v>
      </c>
      <c r="G2111" s="280">
        <v>2.0</v>
      </c>
      <c r="H2111" s="280">
        <v>13.0</v>
      </c>
      <c r="I2111" s="280">
        <v>4.0</v>
      </c>
      <c r="J2111" s="280">
        <v>4.0</v>
      </c>
      <c r="K2111" s="280">
        <v>0.0</v>
      </c>
      <c r="L2111" s="280">
        <v>537.0</v>
      </c>
      <c r="M2111" s="205"/>
    </row>
    <row r="2112" ht="15.75" customHeight="1">
      <c r="A2112" s="205" t="s">
        <v>817</v>
      </c>
      <c r="B2112" s="205" t="s">
        <v>5385</v>
      </c>
      <c r="C2112" s="205" t="s">
        <v>5870</v>
      </c>
      <c r="D2112" s="205" t="s">
        <v>6230</v>
      </c>
      <c r="E2112" s="280">
        <v>17.0</v>
      </c>
      <c r="F2112" s="280">
        <v>0.0</v>
      </c>
      <c r="G2112" s="280">
        <v>0.0</v>
      </c>
      <c r="H2112" s="280">
        <v>14.0</v>
      </c>
      <c r="I2112" s="280">
        <v>1.0</v>
      </c>
      <c r="J2112" s="280">
        <v>0.0</v>
      </c>
      <c r="K2112" s="280">
        <v>1.0</v>
      </c>
      <c r="L2112" s="280">
        <v>500.0</v>
      </c>
      <c r="M2112" s="205"/>
    </row>
    <row r="2113" ht="15.75" customHeight="1">
      <c r="A2113" s="205" t="s">
        <v>817</v>
      </c>
      <c r="B2113" s="205" t="s">
        <v>5386</v>
      </c>
      <c r="C2113" s="205" t="s">
        <v>5969</v>
      </c>
      <c r="D2113" s="205" t="s">
        <v>6231</v>
      </c>
      <c r="E2113" s="280">
        <v>34.0</v>
      </c>
      <c r="F2113" s="280">
        <v>1.0</v>
      </c>
      <c r="G2113" s="280">
        <v>4.0</v>
      </c>
      <c r="H2113" s="280">
        <v>9.0</v>
      </c>
      <c r="I2113" s="280">
        <v>4.0</v>
      </c>
      <c r="J2113" s="280">
        <v>4.0</v>
      </c>
      <c r="K2113" s="280">
        <v>0.0</v>
      </c>
      <c r="L2113" s="280">
        <v>2313.0</v>
      </c>
      <c r="M2113" s="205"/>
    </row>
    <row r="2114" ht="15.75" customHeight="1">
      <c r="A2114" s="205" t="s">
        <v>163</v>
      </c>
      <c r="B2114" s="205" t="s">
        <v>5383</v>
      </c>
      <c r="C2114" s="205" t="s">
        <v>5801</v>
      </c>
      <c r="D2114" s="205" t="s">
        <v>95</v>
      </c>
      <c r="E2114" s="280">
        <v>6.0</v>
      </c>
      <c r="F2114" s="280">
        <v>0.0</v>
      </c>
      <c r="G2114" s="205"/>
      <c r="H2114" s="280">
        <v>0.0</v>
      </c>
      <c r="I2114" s="280">
        <v>0.0</v>
      </c>
      <c r="J2114" s="280">
        <v>0.0</v>
      </c>
      <c r="K2114" s="280">
        <v>0.0</v>
      </c>
      <c r="L2114" s="280">
        <v>540.0</v>
      </c>
      <c r="M2114" s="205"/>
    </row>
    <row r="2115" ht="15.75" customHeight="1">
      <c r="A2115" s="205" t="s">
        <v>163</v>
      </c>
      <c r="B2115" s="205" t="s">
        <v>5384</v>
      </c>
      <c r="C2115" s="205" t="s">
        <v>5801</v>
      </c>
      <c r="D2115" s="205" t="s">
        <v>95</v>
      </c>
      <c r="E2115" s="280">
        <v>34.0</v>
      </c>
      <c r="F2115" s="280">
        <v>0.0</v>
      </c>
      <c r="G2115" s="205"/>
      <c r="H2115" s="280">
        <v>0.0</v>
      </c>
      <c r="I2115" s="280">
        <v>0.0</v>
      </c>
      <c r="J2115" s="280">
        <v>1.0</v>
      </c>
      <c r="K2115" s="280">
        <v>0.0</v>
      </c>
      <c r="L2115" s="280">
        <v>3060.0</v>
      </c>
      <c r="M2115" s="205"/>
    </row>
    <row r="2116" ht="15.75" customHeight="1">
      <c r="A2116" s="205" t="s">
        <v>163</v>
      </c>
      <c r="B2116" s="205" t="s">
        <v>5385</v>
      </c>
      <c r="C2116" s="205" t="s">
        <v>6083</v>
      </c>
      <c r="D2116" s="205" t="s">
        <v>6232</v>
      </c>
      <c r="E2116" s="280">
        <v>29.0</v>
      </c>
      <c r="F2116" s="280">
        <v>0.0</v>
      </c>
      <c r="G2116" s="280">
        <v>0.0</v>
      </c>
      <c r="H2116" s="280">
        <v>0.0</v>
      </c>
      <c r="I2116" s="280">
        <v>0.0</v>
      </c>
      <c r="J2116" s="280">
        <v>1.0</v>
      </c>
      <c r="K2116" s="280">
        <v>0.0</v>
      </c>
      <c r="L2116" s="280">
        <v>2610.0</v>
      </c>
      <c r="M2116" s="205"/>
    </row>
    <row r="2117" ht="15.75" customHeight="1">
      <c r="A2117" s="205" t="s">
        <v>163</v>
      </c>
      <c r="B2117" s="205" t="s">
        <v>5386</v>
      </c>
      <c r="C2117" s="205" t="s">
        <v>5881</v>
      </c>
      <c r="D2117" s="205" t="s">
        <v>6144</v>
      </c>
      <c r="E2117" s="280">
        <v>33.0</v>
      </c>
      <c r="F2117" s="280">
        <v>0.0</v>
      </c>
      <c r="G2117" s="210"/>
      <c r="H2117" s="280">
        <v>0.0</v>
      </c>
      <c r="I2117" s="280">
        <v>0.0</v>
      </c>
      <c r="J2117" s="280">
        <v>2.0</v>
      </c>
      <c r="K2117" s="280">
        <v>0.0</v>
      </c>
      <c r="L2117" s="280">
        <v>2970.0</v>
      </c>
      <c r="M2117" s="205"/>
    </row>
    <row r="2118" ht="15.75" customHeight="1">
      <c r="A2118" s="205" t="s">
        <v>163</v>
      </c>
      <c r="B2118" s="205" t="s">
        <v>5387</v>
      </c>
      <c r="C2118" s="205" t="s">
        <v>5881</v>
      </c>
      <c r="D2118" s="205" t="s">
        <v>6144</v>
      </c>
      <c r="E2118" s="280">
        <v>31.0</v>
      </c>
      <c r="F2118" s="280">
        <v>0.0</v>
      </c>
      <c r="G2118" s="210"/>
      <c r="H2118" s="280">
        <v>0.0</v>
      </c>
      <c r="I2118" s="280">
        <v>0.0</v>
      </c>
      <c r="J2118" s="280">
        <v>1.0</v>
      </c>
      <c r="K2118" s="280">
        <v>1.0</v>
      </c>
      <c r="L2118" s="280">
        <v>2713.0</v>
      </c>
      <c r="M2118" s="205"/>
    </row>
    <row r="2119" ht="15.75" customHeight="1">
      <c r="A2119" s="205" t="s">
        <v>163</v>
      </c>
      <c r="B2119" s="205" t="s">
        <v>5388</v>
      </c>
      <c r="C2119" s="205" t="s">
        <v>5881</v>
      </c>
      <c r="D2119" s="205" t="s">
        <v>6144</v>
      </c>
      <c r="E2119" s="280">
        <v>34.0</v>
      </c>
      <c r="F2119" s="280">
        <v>0.0</v>
      </c>
      <c r="G2119" s="210"/>
      <c r="H2119" s="280">
        <v>0.0</v>
      </c>
      <c r="I2119" s="280">
        <v>0.0</v>
      </c>
      <c r="J2119" s="280">
        <v>0.0</v>
      </c>
      <c r="K2119" s="280">
        <v>0.0</v>
      </c>
      <c r="L2119" s="280">
        <v>3060.0</v>
      </c>
      <c r="M2119" s="205"/>
    </row>
    <row r="2120" ht="15.75" customHeight="1">
      <c r="A2120" s="205" t="s">
        <v>163</v>
      </c>
      <c r="B2120" s="205" t="s">
        <v>5391</v>
      </c>
      <c r="C2120" s="205" t="s">
        <v>5881</v>
      </c>
      <c r="D2120" s="205" t="s">
        <v>6144</v>
      </c>
      <c r="E2120" s="280">
        <v>34.0</v>
      </c>
      <c r="F2120" s="280">
        <v>0.0</v>
      </c>
      <c r="G2120" s="210"/>
      <c r="H2120" s="280">
        <v>0.0</v>
      </c>
      <c r="I2120" s="280">
        <v>0.0</v>
      </c>
      <c r="J2120" s="280">
        <v>1.0</v>
      </c>
      <c r="K2120" s="280">
        <v>0.0</v>
      </c>
      <c r="L2120" s="280">
        <v>3060.0</v>
      </c>
      <c r="M2120" s="205"/>
    </row>
    <row r="2121" ht="15.75" customHeight="1">
      <c r="A2121" s="205" t="s">
        <v>163</v>
      </c>
      <c r="B2121" s="205" t="s">
        <v>5392</v>
      </c>
      <c r="C2121" s="205" t="s">
        <v>5881</v>
      </c>
      <c r="D2121" s="205" t="s">
        <v>6144</v>
      </c>
      <c r="E2121" s="280">
        <v>30.0</v>
      </c>
      <c r="F2121" s="280">
        <v>0.0</v>
      </c>
      <c r="G2121" s="210"/>
      <c r="H2121" s="280">
        <v>0.0</v>
      </c>
      <c r="I2121" s="280">
        <v>1.0</v>
      </c>
      <c r="J2121" s="280">
        <v>1.0</v>
      </c>
      <c r="K2121" s="280">
        <v>0.0</v>
      </c>
      <c r="L2121" s="280">
        <v>2627.0</v>
      </c>
      <c r="M2121" s="205"/>
    </row>
    <row r="2122" ht="15.75" customHeight="1">
      <c r="A2122" s="205" t="s">
        <v>163</v>
      </c>
      <c r="B2122" s="205" t="s">
        <v>5389</v>
      </c>
      <c r="C2122" s="205" t="s">
        <v>5881</v>
      </c>
      <c r="D2122" s="205" t="s">
        <v>6144</v>
      </c>
      <c r="E2122" s="280">
        <v>34.0</v>
      </c>
      <c r="F2122" s="280">
        <v>0.0</v>
      </c>
      <c r="G2122" s="205"/>
      <c r="H2122" s="280">
        <v>0.0</v>
      </c>
      <c r="I2122" s="280">
        <v>0.0</v>
      </c>
      <c r="J2122" s="280">
        <v>1.0</v>
      </c>
      <c r="K2122" s="280">
        <v>0.0</v>
      </c>
      <c r="L2122" s="280">
        <v>3060.0</v>
      </c>
      <c r="M2122" s="205"/>
    </row>
    <row r="2123" ht="15.75" customHeight="1">
      <c r="A2123" s="205" t="s">
        <v>163</v>
      </c>
      <c r="B2123" s="205" t="s">
        <v>5390</v>
      </c>
      <c r="C2123" s="205" t="s">
        <v>5881</v>
      </c>
      <c r="D2123" s="205" t="s">
        <v>6144</v>
      </c>
      <c r="E2123" s="280">
        <v>32.0</v>
      </c>
      <c r="F2123" s="280">
        <v>0.0</v>
      </c>
      <c r="G2123" s="205"/>
      <c r="H2123" s="280">
        <v>0.0</v>
      </c>
      <c r="I2123" s="280">
        <v>0.0</v>
      </c>
      <c r="J2123" s="280">
        <v>2.0</v>
      </c>
      <c r="K2123" s="280">
        <v>0.0</v>
      </c>
      <c r="L2123" s="280">
        <v>2880.0</v>
      </c>
      <c r="M2123" s="205"/>
    </row>
    <row r="2124" ht="15.75" customHeight="1">
      <c r="A2124" s="205" t="s">
        <v>561</v>
      </c>
      <c r="B2124" s="205" t="s">
        <v>5384</v>
      </c>
      <c r="C2124" s="205" t="s">
        <v>5801</v>
      </c>
      <c r="D2124" s="205" t="s">
        <v>116</v>
      </c>
      <c r="E2124" s="280">
        <v>29.0</v>
      </c>
      <c r="F2124" s="280">
        <v>12.0</v>
      </c>
      <c r="G2124" s="280">
        <v>6.0</v>
      </c>
      <c r="H2124" s="280">
        <v>12.0</v>
      </c>
      <c r="I2124" s="280">
        <v>16.0</v>
      </c>
      <c r="J2124" s="280">
        <v>1.0</v>
      </c>
      <c r="K2124" s="280">
        <v>0.0</v>
      </c>
      <c r="L2124" s="280">
        <v>1459.0</v>
      </c>
      <c r="M2124" s="205"/>
    </row>
    <row r="2125" ht="15.75" customHeight="1">
      <c r="A2125" s="205" t="s">
        <v>561</v>
      </c>
      <c r="B2125" s="205" t="s">
        <v>5385</v>
      </c>
      <c r="C2125" s="205" t="s">
        <v>5803</v>
      </c>
      <c r="D2125" s="205" t="s">
        <v>1142</v>
      </c>
      <c r="E2125" s="280">
        <v>16.0</v>
      </c>
      <c r="F2125" s="280">
        <v>3.0</v>
      </c>
      <c r="G2125" s="282">
        <v>0.0</v>
      </c>
      <c r="H2125" s="280">
        <v>5.0</v>
      </c>
      <c r="I2125" s="280">
        <v>8.0</v>
      </c>
      <c r="J2125" s="280">
        <v>3.0</v>
      </c>
      <c r="K2125" s="280">
        <v>0.0</v>
      </c>
      <c r="L2125" s="280">
        <v>928.0</v>
      </c>
      <c r="M2125" s="205"/>
    </row>
    <row r="2126" ht="15.75" customHeight="1">
      <c r="A2126" s="205" t="s">
        <v>561</v>
      </c>
      <c r="B2126" s="205" t="s">
        <v>5386</v>
      </c>
      <c r="C2126" s="205" t="s">
        <v>5801</v>
      </c>
      <c r="D2126" s="205" t="s">
        <v>1142</v>
      </c>
      <c r="E2126" s="280">
        <v>36.0</v>
      </c>
      <c r="F2126" s="280">
        <v>16.0</v>
      </c>
      <c r="G2126" s="282">
        <v>0.0</v>
      </c>
      <c r="H2126" s="280">
        <v>11.0</v>
      </c>
      <c r="I2126" s="280">
        <v>16.0</v>
      </c>
      <c r="J2126" s="280">
        <v>7.0</v>
      </c>
      <c r="K2126" s="280">
        <v>0.0</v>
      </c>
      <c r="L2126" s="280">
        <v>2152.0</v>
      </c>
      <c r="M2126" s="205"/>
    </row>
    <row r="2127" ht="15.75" customHeight="1">
      <c r="A2127" s="205" t="s">
        <v>561</v>
      </c>
      <c r="B2127" s="205" t="s">
        <v>5387</v>
      </c>
      <c r="C2127" s="205" t="s">
        <v>5800</v>
      </c>
      <c r="D2127" s="205" t="s">
        <v>238</v>
      </c>
      <c r="E2127" s="280">
        <v>26.0</v>
      </c>
      <c r="F2127" s="280">
        <v>8.0</v>
      </c>
      <c r="G2127" s="280">
        <v>2.0</v>
      </c>
      <c r="H2127" s="280">
        <v>13.0</v>
      </c>
      <c r="I2127" s="280">
        <v>9.0</v>
      </c>
      <c r="J2127" s="280">
        <v>1.0</v>
      </c>
      <c r="K2127" s="280">
        <v>0.0</v>
      </c>
      <c r="L2127" s="280">
        <v>1351.0</v>
      </c>
      <c r="M2127" s="205"/>
    </row>
    <row r="2128" ht="15.75" customHeight="1">
      <c r="A2128" s="205" t="s">
        <v>561</v>
      </c>
      <c r="B2128" s="205" t="s">
        <v>5388</v>
      </c>
      <c r="C2128" s="205" t="s">
        <v>5816</v>
      </c>
      <c r="D2128" s="205" t="s">
        <v>5834</v>
      </c>
      <c r="E2128" s="280">
        <v>33.0</v>
      </c>
      <c r="F2128" s="280">
        <v>9.0</v>
      </c>
      <c r="G2128" s="282">
        <v>1.0</v>
      </c>
      <c r="H2128" s="280">
        <v>7.0</v>
      </c>
      <c r="I2128" s="280">
        <v>11.0</v>
      </c>
      <c r="J2128" s="280">
        <v>3.0</v>
      </c>
      <c r="K2128" s="280">
        <v>0.0</v>
      </c>
      <c r="L2128" s="280">
        <v>2344.0</v>
      </c>
      <c r="M2128" s="205"/>
    </row>
    <row r="2129" ht="15.75" customHeight="1">
      <c r="A2129" s="205" t="s">
        <v>561</v>
      </c>
      <c r="B2129" s="205" t="s">
        <v>5391</v>
      </c>
      <c r="C2129" s="205" t="s">
        <v>5968</v>
      </c>
      <c r="D2129" s="205" t="s">
        <v>1142</v>
      </c>
      <c r="E2129" s="280">
        <v>8.0</v>
      </c>
      <c r="F2129" s="280">
        <v>0.0</v>
      </c>
      <c r="G2129" s="282">
        <v>0.0</v>
      </c>
      <c r="H2129" s="280">
        <v>7.0</v>
      </c>
      <c r="I2129" s="280">
        <v>0.0</v>
      </c>
      <c r="J2129" s="280">
        <v>0.0</v>
      </c>
      <c r="K2129" s="280">
        <v>0.0</v>
      </c>
      <c r="L2129" s="280">
        <v>244.0</v>
      </c>
      <c r="M2129" s="205"/>
    </row>
    <row r="2130" ht="15.75" customHeight="1">
      <c r="A2130" s="205" t="s">
        <v>561</v>
      </c>
      <c r="B2130" s="205" t="s">
        <v>5392</v>
      </c>
      <c r="C2130" s="205" t="s">
        <v>5861</v>
      </c>
      <c r="D2130" s="205" t="s">
        <v>1142</v>
      </c>
      <c r="E2130" s="280">
        <v>17.0</v>
      </c>
      <c r="F2130" s="280">
        <v>1.0</v>
      </c>
      <c r="G2130" s="282">
        <v>0.0</v>
      </c>
      <c r="H2130" s="280">
        <v>13.0</v>
      </c>
      <c r="I2130" s="280">
        <v>3.0</v>
      </c>
      <c r="J2130" s="280">
        <v>0.0</v>
      </c>
      <c r="K2130" s="280">
        <v>0.0</v>
      </c>
      <c r="L2130" s="280">
        <v>481.0</v>
      </c>
      <c r="M2130" s="205"/>
    </row>
    <row r="2131" ht="15.75" customHeight="1">
      <c r="A2131" s="205" t="s">
        <v>561</v>
      </c>
      <c r="B2131" s="205" t="s">
        <v>5389</v>
      </c>
      <c r="C2131" s="205" t="s">
        <v>5937</v>
      </c>
      <c r="D2131" s="205" t="s">
        <v>1142</v>
      </c>
      <c r="E2131" s="280">
        <v>1.0</v>
      </c>
      <c r="F2131" s="280">
        <v>0.0</v>
      </c>
      <c r="G2131" s="282">
        <v>0.0</v>
      </c>
      <c r="H2131" s="280">
        <v>1.0</v>
      </c>
      <c r="I2131" s="280">
        <v>0.0</v>
      </c>
      <c r="J2131" s="280">
        <v>0.0</v>
      </c>
      <c r="K2131" s="280">
        <v>1.0</v>
      </c>
      <c r="L2131" s="280">
        <v>3.0</v>
      </c>
      <c r="M2131" s="205"/>
    </row>
    <row r="2132" ht="15.75" customHeight="1">
      <c r="A2132" s="205" t="s">
        <v>561</v>
      </c>
      <c r="B2132" s="205" t="s">
        <v>5390</v>
      </c>
      <c r="C2132" s="205" t="s">
        <v>5937</v>
      </c>
      <c r="D2132" s="205" t="s">
        <v>6148</v>
      </c>
      <c r="E2132" s="280">
        <v>2.0</v>
      </c>
      <c r="F2132" s="280">
        <v>0.0</v>
      </c>
      <c r="G2132" s="282">
        <v>0.0</v>
      </c>
      <c r="H2132" s="280">
        <v>2.0</v>
      </c>
      <c r="I2132" s="280">
        <v>0.0</v>
      </c>
      <c r="J2132" s="280">
        <v>0.0</v>
      </c>
      <c r="K2132" s="280">
        <v>0.0</v>
      </c>
      <c r="L2132" s="280">
        <v>32.0</v>
      </c>
      <c r="M2132" s="205"/>
    </row>
    <row r="2133" ht="15.75" customHeight="1">
      <c r="A2133" s="205" t="s">
        <v>667</v>
      </c>
      <c r="B2133" s="205" t="s">
        <v>5383</v>
      </c>
      <c r="C2133" s="205" t="s">
        <v>5801</v>
      </c>
      <c r="D2133" s="205" t="s">
        <v>110</v>
      </c>
      <c r="E2133" s="280">
        <v>5.0</v>
      </c>
      <c r="F2133" s="280">
        <v>0.0</v>
      </c>
      <c r="G2133" s="282">
        <v>1.0</v>
      </c>
      <c r="H2133" s="280">
        <v>4.0</v>
      </c>
      <c r="I2133" s="280">
        <v>1.0</v>
      </c>
      <c r="J2133" s="280">
        <v>0.0</v>
      </c>
      <c r="K2133" s="280">
        <v>0.0</v>
      </c>
      <c r="L2133" s="280">
        <v>147.0</v>
      </c>
      <c r="M2133" s="205"/>
    </row>
    <row r="2134" ht="15.75" customHeight="1">
      <c r="A2134" s="205" t="s">
        <v>667</v>
      </c>
      <c r="B2134" s="205" t="s">
        <v>5384</v>
      </c>
      <c r="C2134" s="205" t="s">
        <v>5801</v>
      </c>
      <c r="D2134" s="205" t="s">
        <v>110</v>
      </c>
      <c r="E2134" s="280">
        <v>30.0</v>
      </c>
      <c r="F2134" s="280">
        <v>0.0</v>
      </c>
      <c r="G2134" s="282">
        <v>2.0</v>
      </c>
      <c r="H2134" s="280">
        <v>17.0</v>
      </c>
      <c r="I2134" s="280">
        <v>6.0</v>
      </c>
      <c r="J2134" s="280">
        <v>5.0</v>
      </c>
      <c r="K2134" s="280">
        <v>0.0</v>
      </c>
      <c r="L2134" s="280">
        <v>1470.0</v>
      </c>
      <c r="M2134" s="205"/>
    </row>
    <row r="2135" ht="15.75" customHeight="1">
      <c r="A2135" s="205" t="s">
        <v>667</v>
      </c>
      <c r="B2135" s="205" t="s">
        <v>5385</v>
      </c>
      <c r="C2135" s="205" t="s">
        <v>5902</v>
      </c>
      <c r="D2135" s="205" t="s">
        <v>6233</v>
      </c>
      <c r="E2135" s="280">
        <v>33.0</v>
      </c>
      <c r="F2135" s="280">
        <v>0.0</v>
      </c>
      <c r="G2135" s="280">
        <v>2.0</v>
      </c>
      <c r="H2135" s="280">
        <v>7.0</v>
      </c>
      <c r="I2135" s="280">
        <v>18.0</v>
      </c>
      <c r="J2135" s="280">
        <v>10.0</v>
      </c>
      <c r="K2135" s="280">
        <v>1.0</v>
      </c>
      <c r="L2135" s="280">
        <v>2121.0</v>
      </c>
      <c r="M2135" s="205"/>
    </row>
    <row r="2136" ht="15.75" customHeight="1">
      <c r="A2136" s="205" t="s">
        <v>667</v>
      </c>
      <c r="B2136" s="205" t="s">
        <v>5386</v>
      </c>
      <c r="C2136" s="205" t="s">
        <v>5902</v>
      </c>
      <c r="D2136" s="205" t="s">
        <v>6233</v>
      </c>
      <c r="E2136" s="280">
        <v>29.0</v>
      </c>
      <c r="F2136" s="280">
        <v>1.0</v>
      </c>
      <c r="G2136" s="280">
        <v>0.0</v>
      </c>
      <c r="H2136" s="280">
        <v>16.0</v>
      </c>
      <c r="I2136" s="280">
        <v>12.0</v>
      </c>
      <c r="J2136" s="280">
        <v>5.0</v>
      </c>
      <c r="K2136" s="280">
        <v>0.0</v>
      </c>
      <c r="L2136" s="280">
        <v>1260.0</v>
      </c>
      <c r="M2136" s="205"/>
    </row>
    <row r="2137" ht="15.75" customHeight="1">
      <c r="A2137" s="205" t="s">
        <v>667</v>
      </c>
      <c r="B2137" s="205" t="s">
        <v>5387</v>
      </c>
      <c r="C2137" s="205" t="s">
        <v>5902</v>
      </c>
      <c r="D2137" s="205" t="s">
        <v>6233</v>
      </c>
      <c r="E2137" s="280">
        <v>32.0</v>
      </c>
      <c r="F2137" s="280">
        <v>1.0</v>
      </c>
      <c r="G2137" s="280">
        <v>0.0</v>
      </c>
      <c r="H2137" s="280">
        <v>15.0</v>
      </c>
      <c r="I2137" s="280">
        <v>16.0</v>
      </c>
      <c r="J2137" s="280">
        <v>2.0</v>
      </c>
      <c r="K2137" s="280">
        <v>0.0</v>
      </c>
      <c r="L2137" s="280">
        <v>1532.0</v>
      </c>
      <c r="M2137" s="205"/>
    </row>
    <row r="2138" ht="15.75" customHeight="1">
      <c r="A2138" s="205" t="s">
        <v>642</v>
      </c>
      <c r="B2138" s="205" t="s">
        <v>5383</v>
      </c>
      <c r="C2138" s="205" t="s">
        <v>5801</v>
      </c>
      <c r="D2138" s="205" t="s">
        <v>238</v>
      </c>
      <c r="E2138" s="280">
        <v>5.0</v>
      </c>
      <c r="F2138" s="280">
        <v>0.0</v>
      </c>
      <c r="G2138" s="280">
        <v>0.0</v>
      </c>
      <c r="H2138" s="280">
        <v>4.0</v>
      </c>
      <c r="I2138" s="280">
        <v>1.0</v>
      </c>
      <c r="J2138" s="280">
        <v>1.0</v>
      </c>
      <c r="K2138" s="280">
        <v>0.0</v>
      </c>
      <c r="L2138" s="280">
        <v>132.0</v>
      </c>
      <c r="M2138" s="205"/>
    </row>
    <row r="2139" ht="15.75" customHeight="1">
      <c r="A2139" s="205" t="s">
        <v>642</v>
      </c>
      <c r="B2139" s="205" t="s">
        <v>5384</v>
      </c>
      <c r="C2139" s="205" t="s">
        <v>5801</v>
      </c>
      <c r="D2139" s="205" t="s">
        <v>238</v>
      </c>
      <c r="E2139" s="280">
        <v>24.0</v>
      </c>
      <c r="F2139" s="280">
        <v>2.0</v>
      </c>
      <c r="G2139" s="280">
        <v>2.0</v>
      </c>
      <c r="H2139" s="280">
        <v>15.0</v>
      </c>
      <c r="I2139" s="280">
        <v>2.0</v>
      </c>
      <c r="J2139" s="280">
        <v>2.0</v>
      </c>
      <c r="K2139" s="280">
        <v>0.0</v>
      </c>
      <c r="L2139" s="280">
        <v>1142.0</v>
      </c>
      <c r="M2139" s="205"/>
    </row>
    <row r="2140" ht="15.75" customHeight="1">
      <c r="A2140" s="205" t="s">
        <v>642</v>
      </c>
      <c r="B2140" s="205" t="s">
        <v>5385</v>
      </c>
      <c r="C2140" s="205" t="s">
        <v>5881</v>
      </c>
      <c r="D2140" s="205" t="s">
        <v>6234</v>
      </c>
      <c r="E2140" s="280">
        <v>24.0</v>
      </c>
      <c r="F2140" s="280">
        <v>1.0</v>
      </c>
      <c r="G2140" s="280">
        <v>1.0</v>
      </c>
      <c r="H2140" s="280">
        <v>16.0</v>
      </c>
      <c r="I2140" s="280">
        <v>7.0</v>
      </c>
      <c r="J2140" s="280">
        <v>3.0</v>
      </c>
      <c r="K2140" s="280">
        <v>0.0</v>
      </c>
      <c r="L2140" s="280">
        <v>821.0</v>
      </c>
      <c r="M2140" s="205"/>
    </row>
    <row r="2141" ht="15.75" customHeight="1">
      <c r="A2141" s="205" t="s">
        <v>642</v>
      </c>
      <c r="B2141" s="205" t="s">
        <v>5386</v>
      </c>
      <c r="C2141" s="205" t="s">
        <v>5801</v>
      </c>
      <c r="D2141" s="205" t="s">
        <v>5824</v>
      </c>
      <c r="E2141" s="280">
        <v>35.0</v>
      </c>
      <c r="F2141" s="280">
        <v>3.0</v>
      </c>
      <c r="G2141" s="280">
        <v>1.0</v>
      </c>
      <c r="H2141" s="280">
        <v>0.0</v>
      </c>
      <c r="I2141" s="280">
        <v>10.0</v>
      </c>
      <c r="J2141" s="280">
        <v>10.0</v>
      </c>
      <c r="K2141" s="280">
        <v>0.0</v>
      </c>
      <c r="L2141" s="280">
        <v>2954.0</v>
      </c>
      <c r="M2141" s="205"/>
    </row>
    <row r="2142" ht="15.75" customHeight="1">
      <c r="A2142" s="205" t="s">
        <v>642</v>
      </c>
      <c r="B2142" s="205" t="s">
        <v>5387</v>
      </c>
      <c r="C2142" s="205" t="s">
        <v>5801</v>
      </c>
      <c r="D2142" s="205" t="s">
        <v>5824</v>
      </c>
      <c r="E2142" s="280">
        <v>33.0</v>
      </c>
      <c r="F2142" s="280">
        <v>3.0</v>
      </c>
      <c r="G2142" s="280">
        <v>1.0</v>
      </c>
      <c r="H2142" s="280">
        <v>4.0</v>
      </c>
      <c r="I2142" s="280">
        <v>4.0</v>
      </c>
      <c r="J2142" s="280">
        <v>10.0</v>
      </c>
      <c r="K2142" s="280">
        <v>0.0</v>
      </c>
      <c r="L2142" s="280">
        <v>2647.0</v>
      </c>
      <c r="M2142" s="205"/>
    </row>
    <row r="2143" ht="15.75" customHeight="1">
      <c r="A2143" s="205" t="s">
        <v>642</v>
      </c>
      <c r="B2143" s="205" t="s">
        <v>5388</v>
      </c>
      <c r="C2143" s="205" t="s">
        <v>5801</v>
      </c>
      <c r="D2143" s="205" t="s">
        <v>5824</v>
      </c>
      <c r="E2143" s="280">
        <v>24.0</v>
      </c>
      <c r="F2143" s="280">
        <v>1.0</v>
      </c>
      <c r="G2143" s="280">
        <v>1.0</v>
      </c>
      <c r="H2143" s="280">
        <v>3.0</v>
      </c>
      <c r="I2143" s="280">
        <v>3.0</v>
      </c>
      <c r="J2143" s="280">
        <v>7.0</v>
      </c>
      <c r="K2143" s="280">
        <v>0.0</v>
      </c>
      <c r="L2143" s="280">
        <v>1867.0</v>
      </c>
      <c r="M2143" s="205"/>
    </row>
    <row r="2144" ht="15.75" customHeight="1">
      <c r="A2144" s="205" t="s">
        <v>642</v>
      </c>
      <c r="B2144" s="205" t="s">
        <v>5391</v>
      </c>
      <c r="C2144" s="205" t="s">
        <v>5933</v>
      </c>
      <c r="D2144" s="205" t="s">
        <v>5935</v>
      </c>
      <c r="E2144" s="280">
        <v>20.0</v>
      </c>
      <c r="F2144" s="280">
        <v>5.0</v>
      </c>
      <c r="G2144" s="280">
        <v>2.0</v>
      </c>
      <c r="H2144" s="280">
        <v>7.0</v>
      </c>
      <c r="I2144" s="280">
        <v>2.0</v>
      </c>
      <c r="J2144" s="280">
        <v>4.0</v>
      </c>
      <c r="K2144" s="280">
        <v>2.0</v>
      </c>
      <c r="L2144" s="280">
        <v>1170.0</v>
      </c>
      <c r="M2144" s="205"/>
    </row>
    <row r="2145" ht="15.75" customHeight="1">
      <c r="A2145" s="205" t="s">
        <v>642</v>
      </c>
      <c r="B2145" s="205" t="s">
        <v>5392</v>
      </c>
      <c r="C2145" s="205" t="s">
        <v>5933</v>
      </c>
      <c r="D2145" s="205" t="s">
        <v>5935</v>
      </c>
      <c r="E2145" s="280">
        <v>31.0</v>
      </c>
      <c r="F2145" s="280">
        <v>6.0</v>
      </c>
      <c r="G2145" s="280">
        <v>2.0</v>
      </c>
      <c r="H2145" s="280">
        <v>5.0</v>
      </c>
      <c r="I2145" s="280">
        <v>6.0</v>
      </c>
      <c r="J2145" s="280">
        <v>5.0</v>
      </c>
      <c r="K2145" s="280">
        <v>0.0</v>
      </c>
      <c r="L2145" s="280">
        <v>2290.0</v>
      </c>
      <c r="M2145" s="205"/>
    </row>
    <row r="2146" ht="15.75" customHeight="1">
      <c r="A2146" s="205" t="s">
        <v>642</v>
      </c>
      <c r="B2146" s="205" t="s">
        <v>5389</v>
      </c>
      <c r="C2146" s="205" t="s">
        <v>5933</v>
      </c>
      <c r="D2146" s="205" t="s">
        <v>5935</v>
      </c>
      <c r="E2146" s="280">
        <v>23.0</v>
      </c>
      <c r="F2146" s="280">
        <v>0.0</v>
      </c>
      <c r="G2146" s="280">
        <v>1.0</v>
      </c>
      <c r="H2146" s="280">
        <v>9.0</v>
      </c>
      <c r="I2146" s="280">
        <v>3.0</v>
      </c>
      <c r="J2146" s="280">
        <v>5.0</v>
      </c>
      <c r="K2146" s="280">
        <v>0.0</v>
      </c>
      <c r="L2146" s="280">
        <v>1266.0</v>
      </c>
      <c r="M2146" s="205"/>
    </row>
    <row r="2147" ht="15.75" customHeight="1">
      <c r="A2147" s="205" t="s">
        <v>642</v>
      </c>
      <c r="B2147" s="205" t="s">
        <v>5390</v>
      </c>
      <c r="C2147" s="205" t="s">
        <v>5933</v>
      </c>
      <c r="D2147" s="205" t="s">
        <v>5935</v>
      </c>
      <c r="E2147" s="280">
        <v>25.0</v>
      </c>
      <c r="F2147" s="280">
        <v>1.0</v>
      </c>
      <c r="G2147" s="280">
        <v>1.0</v>
      </c>
      <c r="H2147" s="280">
        <v>5.0</v>
      </c>
      <c r="I2147" s="280">
        <v>10.0</v>
      </c>
      <c r="J2147" s="280">
        <v>3.0</v>
      </c>
      <c r="K2147" s="280">
        <v>0.0</v>
      </c>
      <c r="L2147" s="280">
        <v>1704.0</v>
      </c>
      <c r="M2147" s="205"/>
    </row>
    <row r="2148" ht="15.75" customHeight="1">
      <c r="A2148" s="205" t="s">
        <v>706</v>
      </c>
      <c r="B2148" s="205" t="s">
        <v>5383</v>
      </c>
      <c r="C2148" s="205" t="s">
        <v>5801</v>
      </c>
      <c r="D2148" s="205" t="s">
        <v>249</v>
      </c>
      <c r="E2148" s="280">
        <v>5.0</v>
      </c>
      <c r="F2148" s="280">
        <v>0.0</v>
      </c>
      <c r="G2148" s="280">
        <v>0.0</v>
      </c>
      <c r="H2148" s="280">
        <v>0.0</v>
      </c>
      <c r="I2148" s="280">
        <v>2.0</v>
      </c>
      <c r="J2148" s="280">
        <v>1.0</v>
      </c>
      <c r="K2148" s="280">
        <v>0.0</v>
      </c>
      <c r="L2148" s="280">
        <v>410.0</v>
      </c>
      <c r="M2148" s="205"/>
    </row>
    <row r="2149" ht="15.75" customHeight="1">
      <c r="A2149" s="205" t="s">
        <v>706</v>
      </c>
      <c r="B2149" s="205" t="s">
        <v>5384</v>
      </c>
      <c r="C2149" s="205" t="s">
        <v>5800</v>
      </c>
      <c r="D2149" s="205" t="s">
        <v>249</v>
      </c>
      <c r="E2149" s="280">
        <v>18.0</v>
      </c>
      <c r="F2149" s="280">
        <v>2.0</v>
      </c>
      <c r="G2149" s="280">
        <v>0.0</v>
      </c>
      <c r="H2149" s="280">
        <v>4.0</v>
      </c>
      <c r="I2149" s="280">
        <v>3.0</v>
      </c>
      <c r="J2149" s="280">
        <v>5.0</v>
      </c>
      <c r="K2149" s="280">
        <v>0.0</v>
      </c>
      <c r="L2149" s="280">
        <v>1259.0</v>
      </c>
      <c r="M2149" s="205"/>
    </row>
    <row r="2150" ht="15.75" customHeight="1">
      <c r="A2150" s="205" t="s">
        <v>706</v>
      </c>
      <c r="B2150" s="205" t="s">
        <v>5385</v>
      </c>
      <c r="C2150" s="205" t="s">
        <v>5803</v>
      </c>
      <c r="D2150" s="205" t="s">
        <v>6021</v>
      </c>
      <c r="E2150" s="280">
        <v>7.0</v>
      </c>
      <c r="F2150" s="280">
        <v>2.0</v>
      </c>
      <c r="G2150" s="280">
        <v>0.0</v>
      </c>
      <c r="H2150" s="280">
        <v>0.0</v>
      </c>
      <c r="I2150" s="280">
        <v>2.0</v>
      </c>
      <c r="J2150" s="280">
        <v>2.0</v>
      </c>
      <c r="K2150" s="280">
        <v>0.0</v>
      </c>
      <c r="L2150" s="280">
        <v>596.0</v>
      </c>
      <c r="M2150" s="205"/>
    </row>
    <row r="2151" ht="15.75" customHeight="1">
      <c r="A2151" s="205" t="s">
        <v>706</v>
      </c>
      <c r="B2151" s="205" t="s">
        <v>5386</v>
      </c>
      <c r="C2151" s="205" t="s">
        <v>5803</v>
      </c>
      <c r="D2151" s="205" t="s">
        <v>6021</v>
      </c>
      <c r="E2151" s="280">
        <v>13.0</v>
      </c>
      <c r="F2151" s="280">
        <v>0.0</v>
      </c>
      <c r="G2151" s="280">
        <v>0.0</v>
      </c>
      <c r="H2151" s="280">
        <v>2.0</v>
      </c>
      <c r="I2151" s="280">
        <v>3.0</v>
      </c>
      <c r="J2151" s="280">
        <v>3.0</v>
      </c>
      <c r="K2151" s="280">
        <v>0.0</v>
      </c>
      <c r="L2151" s="280">
        <v>847.0</v>
      </c>
      <c r="M2151" s="205"/>
    </row>
    <row r="2152" ht="15.75" customHeight="1">
      <c r="A2152" s="205" t="s">
        <v>706</v>
      </c>
      <c r="B2152" s="205" t="s">
        <v>5387</v>
      </c>
      <c r="C2152" s="205" t="s">
        <v>5803</v>
      </c>
      <c r="D2152" s="205" t="s">
        <v>6021</v>
      </c>
      <c r="E2152" s="280">
        <v>24.0</v>
      </c>
      <c r="F2152" s="280">
        <v>2.0</v>
      </c>
      <c r="G2152" s="280">
        <v>0.0</v>
      </c>
      <c r="H2152" s="280">
        <v>1.0</v>
      </c>
      <c r="I2152" s="280">
        <v>3.0</v>
      </c>
      <c r="J2152" s="280">
        <v>2.0</v>
      </c>
      <c r="K2152" s="280">
        <v>0.0</v>
      </c>
      <c r="L2152" s="280">
        <v>1939.0</v>
      </c>
      <c r="M2152" s="205"/>
    </row>
    <row r="2153" ht="15.75" customHeight="1">
      <c r="A2153" s="205" t="s">
        <v>706</v>
      </c>
      <c r="B2153" s="205" t="s">
        <v>5388</v>
      </c>
      <c r="C2153" s="205" t="s">
        <v>5803</v>
      </c>
      <c r="D2153" s="205" t="s">
        <v>6021</v>
      </c>
      <c r="E2153" s="280">
        <v>29.0</v>
      </c>
      <c r="F2153" s="280">
        <v>2.0</v>
      </c>
      <c r="G2153" s="280">
        <v>1.0</v>
      </c>
      <c r="H2153" s="280">
        <v>4.0</v>
      </c>
      <c r="I2153" s="280">
        <v>2.0</v>
      </c>
      <c r="J2153" s="280">
        <v>3.0</v>
      </c>
      <c r="K2153" s="280">
        <v>0.0</v>
      </c>
      <c r="L2153" s="280">
        <v>2282.0</v>
      </c>
      <c r="M2153" s="205"/>
    </row>
    <row r="2154" ht="15.75" customHeight="1">
      <c r="A2154" s="205" t="s">
        <v>706</v>
      </c>
      <c r="B2154" s="205" t="s">
        <v>5391</v>
      </c>
      <c r="C2154" s="205" t="s">
        <v>5803</v>
      </c>
      <c r="D2154" s="205" t="s">
        <v>6021</v>
      </c>
      <c r="E2154" s="280">
        <v>13.0</v>
      </c>
      <c r="F2154" s="280">
        <v>1.0</v>
      </c>
      <c r="G2154" s="280">
        <v>0.0</v>
      </c>
      <c r="H2154" s="280">
        <v>3.0</v>
      </c>
      <c r="I2154" s="280">
        <v>1.0</v>
      </c>
      <c r="J2154" s="280">
        <v>3.0</v>
      </c>
      <c r="K2154" s="280">
        <v>0.0</v>
      </c>
      <c r="L2154" s="280">
        <v>892.0</v>
      </c>
      <c r="M2154" s="205"/>
    </row>
    <row r="2155" ht="15.75" customHeight="1">
      <c r="A2155" s="205" t="s">
        <v>706</v>
      </c>
      <c r="B2155" s="205" t="s">
        <v>5392</v>
      </c>
      <c r="C2155" s="205" t="s">
        <v>6235</v>
      </c>
      <c r="D2155" s="205" t="s">
        <v>6236</v>
      </c>
      <c r="E2155" s="280">
        <v>20.0</v>
      </c>
      <c r="F2155" s="280">
        <v>2.0</v>
      </c>
      <c r="G2155" s="280">
        <v>2.0</v>
      </c>
      <c r="H2155" s="280">
        <v>1.0</v>
      </c>
      <c r="I2155" s="280">
        <v>1.0</v>
      </c>
      <c r="J2155" s="280">
        <v>6.0</v>
      </c>
      <c r="K2155" s="280">
        <v>0.0</v>
      </c>
      <c r="L2155" s="280">
        <v>1694.0</v>
      </c>
      <c r="M2155" s="205"/>
    </row>
    <row r="2156" ht="15.75" customHeight="1">
      <c r="A2156" s="205" t="s">
        <v>706</v>
      </c>
      <c r="B2156" s="205" t="s">
        <v>5389</v>
      </c>
      <c r="C2156" s="205" t="s">
        <v>6237</v>
      </c>
      <c r="D2156" s="205" t="s">
        <v>6238</v>
      </c>
      <c r="E2156" s="280">
        <v>23.0</v>
      </c>
      <c r="F2156" s="280">
        <v>6.0</v>
      </c>
      <c r="G2156" s="280">
        <v>1.0</v>
      </c>
      <c r="H2156" s="280">
        <v>0.0</v>
      </c>
      <c r="I2156" s="280">
        <v>3.0</v>
      </c>
      <c r="J2156" s="280">
        <v>7.0</v>
      </c>
      <c r="K2156" s="280">
        <v>0.0</v>
      </c>
      <c r="L2156" s="280">
        <v>1892.0</v>
      </c>
      <c r="M2156" s="205"/>
    </row>
    <row r="2157" ht="15.75" customHeight="1">
      <c r="A2157" s="205" t="s">
        <v>706</v>
      </c>
      <c r="B2157" s="205" t="s">
        <v>5390</v>
      </c>
      <c r="C2157" s="205" t="s">
        <v>6239</v>
      </c>
      <c r="D2157" s="205" t="s">
        <v>6240</v>
      </c>
      <c r="E2157" s="280">
        <v>23.0</v>
      </c>
      <c r="F2157" s="280">
        <v>2.0</v>
      </c>
      <c r="G2157" s="280">
        <v>1.0</v>
      </c>
      <c r="H2157" s="280">
        <v>1.0</v>
      </c>
      <c r="I2157" s="280">
        <v>0.0</v>
      </c>
      <c r="J2157" s="280">
        <v>3.0</v>
      </c>
      <c r="K2157" s="280">
        <v>0.0</v>
      </c>
      <c r="L2157" s="280">
        <v>1985.0</v>
      </c>
      <c r="M2157" s="205"/>
    </row>
    <row r="2158" ht="15.75" customHeight="1">
      <c r="A2158" s="205" t="s">
        <v>609</v>
      </c>
      <c r="B2158" s="205" t="s">
        <v>5383</v>
      </c>
      <c r="C2158" s="205" t="s">
        <v>5801</v>
      </c>
      <c r="D2158" s="205" t="s">
        <v>151</v>
      </c>
      <c r="E2158" s="280">
        <v>6.0</v>
      </c>
      <c r="F2158" s="280">
        <v>0.0</v>
      </c>
      <c r="G2158" s="280">
        <v>1.0</v>
      </c>
      <c r="H2158" s="280">
        <v>0.0</v>
      </c>
      <c r="I2158" s="280">
        <v>2.0</v>
      </c>
      <c r="J2158" s="280">
        <v>1.0</v>
      </c>
      <c r="K2158" s="280">
        <v>0.0</v>
      </c>
      <c r="L2158" s="280">
        <v>511.0</v>
      </c>
      <c r="M2158" s="205"/>
    </row>
    <row r="2159" ht="15.75" customHeight="1">
      <c r="A2159" s="205" t="s">
        <v>609</v>
      </c>
      <c r="B2159" s="205" t="s">
        <v>5384</v>
      </c>
      <c r="C2159" s="205" t="s">
        <v>5801</v>
      </c>
      <c r="D2159" s="205" t="s">
        <v>151</v>
      </c>
      <c r="E2159" s="280">
        <v>34.0</v>
      </c>
      <c r="F2159" s="280">
        <v>1.0</v>
      </c>
      <c r="G2159" s="280">
        <v>0.0</v>
      </c>
      <c r="H2159" s="280">
        <v>0.0</v>
      </c>
      <c r="I2159" s="280">
        <v>7.0</v>
      </c>
      <c r="J2159" s="280">
        <v>13.0</v>
      </c>
      <c r="K2159" s="280">
        <v>0.0</v>
      </c>
      <c r="L2159" s="280">
        <v>2977.0</v>
      </c>
      <c r="M2159" s="205"/>
    </row>
    <row r="2160" ht="15.75" customHeight="1">
      <c r="A2160" s="205" t="s">
        <v>609</v>
      </c>
      <c r="B2160" s="205" t="s">
        <v>5385</v>
      </c>
      <c r="C2160" s="205" t="s">
        <v>5951</v>
      </c>
      <c r="D2160" s="205" t="s">
        <v>5952</v>
      </c>
      <c r="E2160" s="280">
        <v>32.0</v>
      </c>
      <c r="F2160" s="280">
        <v>1.0</v>
      </c>
      <c r="G2160" s="280">
        <v>2.0</v>
      </c>
      <c r="H2160" s="280">
        <v>0.0</v>
      </c>
      <c r="I2160" s="280">
        <v>1.0</v>
      </c>
      <c r="J2160" s="280">
        <v>7.0</v>
      </c>
      <c r="K2160" s="280">
        <v>0.0</v>
      </c>
      <c r="L2160" s="280">
        <v>2872.0</v>
      </c>
      <c r="M2160" s="205"/>
    </row>
    <row r="2161" ht="15.75" customHeight="1">
      <c r="A2161" s="205" t="s">
        <v>609</v>
      </c>
      <c r="B2161" s="205" t="s">
        <v>5386</v>
      </c>
      <c r="C2161" s="205" t="s">
        <v>6241</v>
      </c>
      <c r="D2161" s="205" t="s">
        <v>6242</v>
      </c>
      <c r="E2161" s="280">
        <v>30.0</v>
      </c>
      <c r="F2161" s="280">
        <v>2.0</v>
      </c>
      <c r="G2161" s="280">
        <v>0.0</v>
      </c>
      <c r="H2161" s="280">
        <v>1.0</v>
      </c>
      <c r="I2161" s="280">
        <v>8.0</v>
      </c>
      <c r="J2161" s="280">
        <v>5.0</v>
      </c>
      <c r="K2161" s="280">
        <v>0.0</v>
      </c>
      <c r="L2161" s="280">
        <v>2428.0</v>
      </c>
      <c r="M2161" s="205"/>
    </row>
    <row r="2162" ht="15.75" customHeight="1">
      <c r="A2162" s="205" t="s">
        <v>609</v>
      </c>
      <c r="B2162" s="205" t="s">
        <v>5387</v>
      </c>
      <c r="C2162" s="205" t="s">
        <v>6014</v>
      </c>
      <c r="D2162" s="205" t="s">
        <v>6243</v>
      </c>
      <c r="E2162" s="280">
        <v>20.0</v>
      </c>
      <c r="F2162" s="280">
        <v>1.0</v>
      </c>
      <c r="G2162" s="280">
        <v>2.0</v>
      </c>
      <c r="H2162" s="280">
        <v>4.0</v>
      </c>
      <c r="I2162" s="280">
        <v>8.0</v>
      </c>
      <c r="J2162" s="280">
        <v>3.0</v>
      </c>
      <c r="K2162" s="280">
        <v>0.0</v>
      </c>
      <c r="L2162" s="280">
        <v>1442.0</v>
      </c>
      <c r="M2162" s="205"/>
    </row>
    <row r="2163" ht="15.75" customHeight="1">
      <c r="A2163" s="205" t="s">
        <v>609</v>
      </c>
      <c r="B2163" s="205" t="s">
        <v>5388</v>
      </c>
      <c r="C2163" s="205" t="s">
        <v>6244</v>
      </c>
      <c r="D2163" s="205" t="s">
        <v>6243</v>
      </c>
      <c r="E2163" s="280">
        <v>31.0</v>
      </c>
      <c r="F2163" s="280">
        <v>3.0</v>
      </c>
      <c r="G2163" s="280">
        <v>2.0</v>
      </c>
      <c r="H2163" s="280">
        <v>1.0</v>
      </c>
      <c r="I2163" s="280">
        <v>3.0</v>
      </c>
      <c r="J2163" s="280">
        <v>8.0</v>
      </c>
      <c r="K2163" s="280">
        <v>0.0</v>
      </c>
      <c r="L2163" s="280">
        <v>2623.0</v>
      </c>
      <c r="M2163" s="205"/>
    </row>
    <row r="2164" ht="15.75" customHeight="1">
      <c r="A2164" s="205" t="s">
        <v>609</v>
      </c>
      <c r="B2164" s="205" t="s">
        <v>5391</v>
      </c>
      <c r="C2164" s="205" t="s">
        <v>6014</v>
      </c>
      <c r="D2164" s="205" t="s">
        <v>6243</v>
      </c>
      <c r="E2164" s="280">
        <v>22.0</v>
      </c>
      <c r="F2164" s="280">
        <v>0.0</v>
      </c>
      <c r="G2164" s="280">
        <v>2.0</v>
      </c>
      <c r="H2164" s="280">
        <v>0.0</v>
      </c>
      <c r="I2164" s="280">
        <v>4.0</v>
      </c>
      <c r="J2164" s="280">
        <v>2.0</v>
      </c>
      <c r="K2164" s="280">
        <v>0.0</v>
      </c>
      <c r="L2164" s="280">
        <v>1872.0</v>
      </c>
      <c r="M2164" s="205"/>
    </row>
    <row r="2165" ht="15.75" customHeight="1">
      <c r="A2165" s="205" t="s">
        <v>609</v>
      </c>
      <c r="B2165" s="205" t="s">
        <v>5392</v>
      </c>
      <c r="C2165" s="205" t="s">
        <v>6244</v>
      </c>
      <c r="D2165" s="205" t="s">
        <v>6243</v>
      </c>
      <c r="E2165" s="280">
        <v>31.0</v>
      </c>
      <c r="F2165" s="280">
        <v>1.0</v>
      </c>
      <c r="G2165" s="280">
        <v>0.0</v>
      </c>
      <c r="H2165" s="280">
        <v>1.0</v>
      </c>
      <c r="I2165" s="280">
        <v>2.0</v>
      </c>
      <c r="J2165" s="280">
        <v>8.0</v>
      </c>
      <c r="K2165" s="280">
        <v>0.0</v>
      </c>
      <c r="L2165" s="280">
        <v>2705.0</v>
      </c>
      <c r="M2165" s="205"/>
    </row>
    <row r="2166" ht="15.75" customHeight="1">
      <c r="A2166" s="205" t="s">
        <v>609</v>
      </c>
      <c r="B2166" s="205" t="s">
        <v>5389</v>
      </c>
      <c r="C2166" s="205" t="s">
        <v>6204</v>
      </c>
      <c r="D2166" s="205" t="s">
        <v>6205</v>
      </c>
      <c r="E2166" s="280">
        <v>32.0</v>
      </c>
      <c r="F2166" s="280">
        <v>0.0</v>
      </c>
      <c r="G2166" s="280">
        <v>1.0</v>
      </c>
      <c r="H2166" s="280">
        <v>10.0</v>
      </c>
      <c r="I2166" s="280">
        <v>4.0</v>
      </c>
      <c r="J2166" s="280">
        <v>5.0</v>
      </c>
      <c r="K2166" s="280">
        <v>0.0</v>
      </c>
      <c r="L2166" s="280">
        <v>2209.0</v>
      </c>
      <c r="M2166" s="205"/>
    </row>
    <row r="2167" ht="15.75" customHeight="1">
      <c r="A2167" s="205" t="s">
        <v>609</v>
      </c>
      <c r="B2167" s="205" t="s">
        <v>5390</v>
      </c>
      <c r="C2167" s="205" t="s">
        <v>6245</v>
      </c>
      <c r="D2167" s="205" t="s">
        <v>6246</v>
      </c>
      <c r="E2167" s="280">
        <v>19.0</v>
      </c>
      <c r="F2167" s="280">
        <v>1.0</v>
      </c>
      <c r="G2167" s="280">
        <v>0.0</v>
      </c>
      <c r="H2167" s="280">
        <v>2.0</v>
      </c>
      <c r="I2167" s="280">
        <v>1.0</v>
      </c>
      <c r="J2167" s="280">
        <v>5.0</v>
      </c>
      <c r="K2167" s="280">
        <v>0.0</v>
      </c>
      <c r="L2167" s="280">
        <v>1551.0</v>
      </c>
      <c r="M2167" s="205"/>
    </row>
    <row r="2168" ht="15.75" customHeight="1">
      <c r="A2168" s="205" t="s">
        <v>422</v>
      </c>
      <c r="B2168" s="205" t="s">
        <v>5383</v>
      </c>
      <c r="C2168" s="205" t="s">
        <v>5801</v>
      </c>
      <c r="D2168" s="205" t="s">
        <v>143</v>
      </c>
      <c r="E2168" s="280">
        <v>1.0</v>
      </c>
      <c r="F2168" s="280">
        <v>0.0</v>
      </c>
      <c r="G2168" s="280">
        <v>1.0</v>
      </c>
      <c r="H2168" s="280">
        <v>1.0</v>
      </c>
      <c r="I2168" s="280">
        <v>0.0</v>
      </c>
      <c r="J2168" s="280">
        <v>0.0</v>
      </c>
      <c r="K2168" s="280">
        <v>0.0</v>
      </c>
      <c r="L2168" s="280">
        <v>27.0</v>
      </c>
      <c r="M2168" s="205"/>
    </row>
    <row r="2169" ht="15.75" customHeight="1">
      <c r="A2169" s="205" t="s">
        <v>422</v>
      </c>
      <c r="B2169" s="205" t="s">
        <v>5384</v>
      </c>
      <c r="C2169" s="205" t="s">
        <v>5801</v>
      </c>
      <c r="D2169" s="205" t="s">
        <v>143</v>
      </c>
      <c r="E2169" s="280">
        <v>33.0</v>
      </c>
      <c r="F2169" s="280">
        <v>3.0</v>
      </c>
      <c r="G2169" s="280">
        <v>2.0</v>
      </c>
      <c r="H2169" s="280">
        <v>3.0</v>
      </c>
      <c r="I2169" s="280">
        <v>10.0</v>
      </c>
      <c r="J2169" s="280">
        <v>3.0</v>
      </c>
      <c r="K2169" s="280">
        <v>0.0</v>
      </c>
      <c r="L2169" s="280">
        <v>2615.0</v>
      </c>
      <c r="M2169" s="205"/>
    </row>
    <row r="2170" ht="15.75" customHeight="1">
      <c r="A2170" s="205" t="s">
        <v>422</v>
      </c>
      <c r="B2170" s="205" t="s">
        <v>5385</v>
      </c>
      <c r="C2170" s="205" t="s">
        <v>5802</v>
      </c>
      <c r="D2170" s="205" t="s">
        <v>143</v>
      </c>
      <c r="E2170" s="280">
        <v>34.0</v>
      </c>
      <c r="F2170" s="280">
        <v>5.0</v>
      </c>
      <c r="G2170" s="280">
        <v>6.0</v>
      </c>
      <c r="H2170" s="280">
        <v>5.0</v>
      </c>
      <c r="I2170" s="280">
        <v>6.0</v>
      </c>
      <c r="J2170" s="280">
        <v>1.0</v>
      </c>
      <c r="K2170" s="280">
        <v>0.0</v>
      </c>
      <c r="L2170" s="280">
        <v>2731.0</v>
      </c>
      <c r="M2170" s="205"/>
    </row>
    <row r="2171" ht="15.75" customHeight="1">
      <c r="A2171" s="205" t="s">
        <v>422</v>
      </c>
      <c r="B2171" s="205" t="s">
        <v>5386</v>
      </c>
      <c r="C2171" s="205" t="s">
        <v>6247</v>
      </c>
      <c r="D2171" s="205" t="s">
        <v>6248</v>
      </c>
      <c r="E2171" s="280">
        <v>24.0</v>
      </c>
      <c r="F2171" s="280">
        <v>1.0</v>
      </c>
      <c r="G2171" s="280">
        <v>1.0</v>
      </c>
      <c r="H2171" s="280">
        <v>15.0</v>
      </c>
      <c r="I2171" s="280">
        <v>8.0</v>
      </c>
      <c r="J2171" s="280">
        <v>0.0</v>
      </c>
      <c r="K2171" s="280">
        <v>0.0</v>
      </c>
      <c r="L2171" s="280">
        <v>860.0</v>
      </c>
      <c r="M2171" s="205"/>
    </row>
    <row r="2172" ht="15.75" customHeight="1">
      <c r="A2172" s="205" t="s">
        <v>422</v>
      </c>
      <c r="B2172" s="205" t="s">
        <v>5387</v>
      </c>
      <c r="C2172" s="205" t="s">
        <v>5830</v>
      </c>
      <c r="D2172" s="205" t="s">
        <v>5841</v>
      </c>
      <c r="E2172" s="280">
        <v>26.0</v>
      </c>
      <c r="F2172" s="280">
        <v>11.0</v>
      </c>
      <c r="G2172" s="280">
        <v>5.0</v>
      </c>
      <c r="H2172" s="280">
        <v>0.0</v>
      </c>
      <c r="I2172" s="280">
        <v>7.0</v>
      </c>
      <c r="J2172" s="280">
        <v>3.0</v>
      </c>
      <c r="K2172" s="280">
        <v>0.0</v>
      </c>
      <c r="L2172" s="280">
        <v>2258.0</v>
      </c>
      <c r="M2172" s="205"/>
    </row>
    <row r="2173" ht="15.75" customHeight="1">
      <c r="A2173" s="205" t="s">
        <v>422</v>
      </c>
      <c r="B2173" s="205" t="s">
        <v>5388</v>
      </c>
      <c r="C2173" s="205" t="s">
        <v>5830</v>
      </c>
      <c r="D2173" s="205" t="s">
        <v>5841</v>
      </c>
      <c r="E2173" s="280">
        <v>30.0</v>
      </c>
      <c r="F2173" s="280">
        <v>12.0</v>
      </c>
      <c r="G2173" s="280">
        <v>5.0</v>
      </c>
      <c r="H2173" s="280">
        <v>0.0</v>
      </c>
      <c r="I2173" s="280">
        <v>5.0</v>
      </c>
      <c r="J2173" s="280">
        <v>2.0</v>
      </c>
      <c r="K2173" s="280">
        <v>0.0</v>
      </c>
      <c r="L2173" s="280">
        <v>2652.0</v>
      </c>
      <c r="M2173" s="205"/>
    </row>
    <row r="2174" ht="15.75" customHeight="1">
      <c r="A2174" s="205" t="s">
        <v>422</v>
      </c>
      <c r="B2174" s="205" t="s">
        <v>5391</v>
      </c>
      <c r="C2174" s="205" t="s">
        <v>5830</v>
      </c>
      <c r="D2174" s="205" t="s">
        <v>5841</v>
      </c>
      <c r="E2174" s="280">
        <v>25.0</v>
      </c>
      <c r="F2174" s="280">
        <v>5.0</v>
      </c>
      <c r="G2174" s="280">
        <v>5.0</v>
      </c>
      <c r="H2174" s="280">
        <v>0.0</v>
      </c>
      <c r="I2174" s="280">
        <v>5.0</v>
      </c>
      <c r="J2174" s="280">
        <v>2.0</v>
      </c>
      <c r="K2174" s="280">
        <v>0.0</v>
      </c>
      <c r="L2174" s="280">
        <v>2190.0</v>
      </c>
      <c r="M2174" s="205"/>
    </row>
    <row r="2175" ht="15.75" customHeight="1">
      <c r="A2175" s="205" t="s">
        <v>422</v>
      </c>
      <c r="B2175" s="205" t="s">
        <v>5392</v>
      </c>
      <c r="C2175" s="205" t="s">
        <v>6249</v>
      </c>
      <c r="D2175" s="205" t="s">
        <v>6250</v>
      </c>
      <c r="E2175" s="280">
        <v>18.0</v>
      </c>
      <c r="F2175" s="280">
        <v>3.0</v>
      </c>
      <c r="G2175" s="280">
        <v>1.0</v>
      </c>
      <c r="H2175" s="280">
        <v>6.0</v>
      </c>
      <c r="I2175" s="280">
        <v>6.0</v>
      </c>
      <c r="J2175" s="280">
        <v>0.0</v>
      </c>
      <c r="K2175" s="280">
        <v>0.0</v>
      </c>
      <c r="L2175" s="280">
        <v>1004.0</v>
      </c>
      <c r="M2175" s="205"/>
    </row>
    <row r="2176" ht="15.75" customHeight="1">
      <c r="A2176" s="205" t="s">
        <v>422</v>
      </c>
      <c r="B2176" s="205" t="s">
        <v>5389</v>
      </c>
      <c r="C2176" s="205" t="s">
        <v>5984</v>
      </c>
      <c r="D2176" s="205" t="s">
        <v>5981</v>
      </c>
      <c r="E2176" s="280">
        <v>30.0</v>
      </c>
      <c r="F2176" s="280">
        <v>4.0</v>
      </c>
      <c r="G2176" s="280">
        <v>8.0</v>
      </c>
      <c r="H2176" s="280">
        <v>3.0</v>
      </c>
      <c r="I2176" s="280">
        <v>10.0</v>
      </c>
      <c r="J2176" s="280">
        <v>2.0</v>
      </c>
      <c r="K2176" s="280">
        <v>0.0</v>
      </c>
      <c r="L2176" s="280">
        <v>2364.0</v>
      </c>
      <c r="M2176" s="205"/>
    </row>
    <row r="2177" ht="15.75" customHeight="1">
      <c r="A2177" s="205" t="s">
        <v>422</v>
      </c>
      <c r="B2177" s="205" t="s">
        <v>5390</v>
      </c>
      <c r="C2177" s="205" t="s">
        <v>5980</v>
      </c>
      <c r="D2177" s="205" t="s">
        <v>5981</v>
      </c>
      <c r="E2177" s="280">
        <v>23.0</v>
      </c>
      <c r="F2177" s="280">
        <v>1.0</v>
      </c>
      <c r="G2177" s="280">
        <v>5.0</v>
      </c>
      <c r="H2177" s="280">
        <v>1.0</v>
      </c>
      <c r="I2177" s="280">
        <v>4.0</v>
      </c>
      <c r="J2177" s="280">
        <v>2.0</v>
      </c>
      <c r="K2177" s="280">
        <v>0.0</v>
      </c>
      <c r="L2177" s="280">
        <v>1975.0</v>
      </c>
      <c r="M2177" s="205"/>
    </row>
    <row r="2178" ht="15.75" customHeight="1">
      <c r="A2178" s="205" t="s">
        <v>835</v>
      </c>
      <c r="B2178" s="205" t="s">
        <v>5383</v>
      </c>
      <c r="C2178" s="205" t="s">
        <v>5801</v>
      </c>
      <c r="D2178" s="205" t="s">
        <v>103</v>
      </c>
      <c r="E2178" s="280">
        <v>3.0</v>
      </c>
      <c r="F2178" s="280">
        <v>0.0</v>
      </c>
      <c r="G2178" s="280">
        <v>0.0</v>
      </c>
      <c r="H2178" s="280">
        <v>1.0</v>
      </c>
      <c r="I2178" s="280">
        <v>2.0</v>
      </c>
      <c r="J2178" s="280">
        <v>1.0</v>
      </c>
      <c r="K2178" s="280">
        <v>0.0</v>
      </c>
      <c r="L2178" s="280">
        <v>165.0</v>
      </c>
      <c r="M2178" s="205"/>
    </row>
    <row r="2179" ht="15.75" customHeight="1">
      <c r="A2179" s="205" t="s">
        <v>835</v>
      </c>
      <c r="B2179" s="205" t="s">
        <v>5384</v>
      </c>
      <c r="C2179" s="205" t="s">
        <v>5801</v>
      </c>
      <c r="D2179" s="205" t="s">
        <v>103</v>
      </c>
      <c r="E2179" s="280">
        <v>34.0</v>
      </c>
      <c r="F2179" s="280">
        <v>0.0</v>
      </c>
      <c r="G2179" s="280">
        <v>7.0</v>
      </c>
      <c r="H2179" s="280">
        <v>5.0</v>
      </c>
      <c r="I2179" s="280">
        <v>12.0</v>
      </c>
      <c r="J2179" s="280">
        <v>6.0</v>
      </c>
      <c r="K2179" s="280">
        <v>0.0</v>
      </c>
      <c r="L2179" s="280">
        <v>2602.0</v>
      </c>
      <c r="M2179" s="205"/>
    </row>
    <row r="2180" ht="15.75" customHeight="1">
      <c r="A2180" s="205" t="s">
        <v>835</v>
      </c>
      <c r="B2180" s="205" t="s">
        <v>5385</v>
      </c>
      <c r="C2180" s="205" t="s">
        <v>5802</v>
      </c>
      <c r="D2180" s="205" t="s">
        <v>103</v>
      </c>
      <c r="E2180" s="280">
        <v>34.0</v>
      </c>
      <c r="F2180" s="280">
        <v>1.0</v>
      </c>
      <c r="G2180" s="280">
        <v>2.0</v>
      </c>
      <c r="H2180" s="280">
        <v>5.0</v>
      </c>
      <c r="I2180" s="280">
        <v>14.0</v>
      </c>
      <c r="J2180" s="280">
        <v>7.0</v>
      </c>
      <c r="K2180" s="280">
        <v>0.0</v>
      </c>
      <c r="L2180" s="280">
        <v>2498.0</v>
      </c>
      <c r="M2180" s="205"/>
    </row>
    <row r="2181" ht="15.75" customHeight="1">
      <c r="A2181" s="205" t="s">
        <v>835</v>
      </c>
      <c r="B2181" s="205" t="s">
        <v>5386</v>
      </c>
      <c r="C2181" s="205" t="s">
        <v>5801</v>
      </c>
      <c r="D2181" s="205" t="s">
        <v>103</v>
      </c>
      <c r="E2181" s="280">
        <v>21.0</v>
      </c>
      <c r="F2181" s="280">
        <v>3.0</v>
      </c>
      <c r="G2181" s="280">
        <v>0.0</v>
      </c>
      <c r="H2181" s="280">
        <v>6.0</v>
      </c>
      <c r="I2181" s="280">
        <v>6.0</v>
      </c>
      <c r="J2181" s="280">
        <v>1.0</v>
      </c>
      <c r="K2181" s="280">
        <v>0.0</v>
      </c>
      <c r="L2181" s="280">
        <v>1370.0</v>
      </c>
      <c r="M2181" s="205"/>
    </row>
    <row r="2182" ht="15.75" customHeight="1">
      <c r="A2182" s="205" t="s">
        <v>835</v>
      </c>
      <c r="B2182" s="205" t="s">
        <v>5387</v>
      </c>
      <c r="C2182" s="205" t="s">
        <v>5801</v>
      </c>
      <c r="D2182" s="205" t="s">
        <v>103</v>
      </c>
      <c r="E2182" s="280">
        <v>34.0</v>
      </c>
      <c r="F2182" s="280">
        <v>5.0</v>
      </c>
      <c r="G2182" s="280">
        <v>2.0</v>
      </c>
      <c r="H2182" s="280">
        <v>16.0</v>
      </c>
      <c r="I2182" s="280">
        <v>12.0</v>
      </c>
      <c r="J2182" s="280">
        <v>5.0</v>
      </c>
      <c r="K2182" s="280">
        <v>0.0</v>
      </c>
      <c r="L2182" s="280">
        <v>1700.0</v>
      </c>
      <c r="M2182" s="205"/>
    </row>
    <row r="2183" ht="15.75" customHeight="1">
      <c r="A2183" s="205" t="s">
        <v>835</v>
      </c>
      <c r="B2183" s="205" t="s">
        <v>5388</v>
      </c>
      <c r="C2183" s="205" t="s">
        <v>5881</v>
      </c>
      <c r="D2183" s="205" t="s">
        <v>6116</v>
      </c>
      <c r="E2183" s="280">
        <v>28.0</v>
      </c>
      <c r="F2183" s="280">
        <v>3.0</v>
      </c>
      <c r="G2183" s="280">
        <v>0.0</v>
      </c>
      <c r="H2183" s="280">
        <v>4.0</v>
      </c>
      <c r="I2183" s="280">
        <v>7.0</v>
      </c>
      <c r="J2183" s="280">
        <v>8.0</v>
      </c>
      <c r="K2183" s="280">
        <v>0.0</v>
      </c>
      <c r="L2183" s="280">
        <v>2077.0</v>
      </c>
      <c r="M2183" s="205"/>
    </row>
    <row r="2184" ht="15.75" customHeight="1">
      <c r="A2184" s="205" t="s">
        <v>835</v>
      </c>
      <c r="B2184" s="205" t="s">
        <v>5391</v>
      </c>
      <c r="C2184" s="205" t="s">
        <v>5881</v>
      </c>
      <c r="D2184" s="205" t="s">
        <v>6116</v>
      </c>
      <c r="E2184" s="280">
        <v>24.0</v>
      </c>
      <c r="F2184" s="280">
        <v>1.0</v>
      </c>
      <c r="G2184" s="280">
        <v>4.0</v>
      </c>
      <c r="H2184" s="280">
        <v>5.0</v>
      </c>
      <c r="I2184" s="280">
        <v>5.0</v>
      </c>
      <c r="J2184" s="280">
        <v>6.0</v>
      </c>
      <c r="K2184" s="280">
        <v>0.0</v>
      </c>
      <c r="L2184" s="280">
        <v>1746.0</v>
      </c>
      <c r="M2184" s="205"/>
    </row>
    <row r="2185" ht="15.75" customHeight="1">
      <c r="A2185" s="205" t="s">
        <v>835</v>
      </c>
      <c r="B2185" s="205" t="s">
        <v>5392</v>
      </c>
      <c r="C2185" s="205" t="s">
        <v>5881</v>
      </c>
      <c r="D2185" s="205" t="s">
        <v>6116</v>
      </c>
      <c r="E2185" s="280">
        <v>22.0</v>
      </c>
      <c r="F2185" s="280">
        <v>0.0</v>
      </c>
      <c r="G2185" s="280">
        <v>0.0</v>
      </c>
      <c r="H2185" s="280">
        <v>9.0</v>
      </c>
      <c r="I2185" s="280">
        <v>6.0</v>
      </c>
      <c r="J2185" s="280">
        <v>3.0</v>
      </c>
      <c r="K2185" s="280">
        <v>0.0</v>
      </c>
      <c r="L2185" s="280">
        <v>1197.0</v>
      </c>
      <c r="M2185" s="205"/>
    </row>
    <row r="2186" ht="15.75" customHeight="1">
      <c r="A2186" s="205" t="s">
        <v>835</v>
      </c>
      <c r="B2186" s="205" t="s">
        <v>5389</v>
      </c>
      <c r="C2186" s="205" t="s">
        <v>5881</v>
      </c>
      <c r="D2186" s="205" t="s">
        <v>6116</v>
      </c>
      <c r="E2186" s="280">
        <v>1.0</v>
      </c>
      <c r="F2186" s="280">
        <v>0.0</v>
      </c>
      <c r="G2186" s="280">
        <v>0.0</v>
      </c>
      <c r="H2186" s="280">
        <v>1.0</v>
      </c>
      <c r="I2186" s="280">
        <v>0.0</v>
      </c>
      <c r="J2186" s="280">
        <v>0.0</v>
      </c>
      <c r="K2186" s="280">
        <v>0.0</v>
      </c>
      <c r="L2186" s="280">
        <v>13.0</v>
      </c>
      <c r="M2186" s="205"/>
    </row>
    <row r="2187" ht="15.75" customHeight="1">
      <c r="A2187" s="205" t="s">
        <v>619</v>
      </c>
      <c r="B2187" s="205" t="s">
        <v>5383</v>
      </c>
      <c r="C2187" s="205" t="s">
        <v>5801</v>
      </c>
      <c r="D2187" s="205" t="s">
        <v>256</v>
      </c>
      <c r="E2187" s="280">
        <v>3.0</v>
      </c>
      <c r="F2187" s="280">
        <v>0.0</v>
      </c>
      <c r="G2187" s="280">
        <v>0.0</v>
      </c>
      <c r="H2187" s="280">
        <v>3.0</v>
      </c>
      <c r="I2187" s="280">
        <v>0.0</v>
      </c>
      <c r="J2187" s="280">
        <v>0.0</v>
      </c>
      <c r="K2187" s="280">
        <v>0.0</v>
      </c>
      <c r="L2187" s="280">
        <v>22.0</v>
      </c>
      <c r="M2187" s="205"/>
    </row>
    <row r="2188" ht="15.75" customHeight="1">
      <c r="A2188" s="205" t="s">
        <v>619</v>
      </c>
      <c r="B2188" s="205" t="s">
        <v>5384</v>
      </c>
      <c r="C2188" s="205" t="s">
        <v>5801</v>
      </c>
      <c r="D2188" s="205" t="s">
        <v>256</v>
      </c>
      <c r="E2188" s="280">
        <v>24.0</v>
      </c>
      <c r="F2188" s="280">
        <v>0.0</v>
      </c>
      <c r="G2188" s="280">
        <v>0.0</v>
      </c>
      <c r="H2188" s="280">
        <v>8.0</v>
      </c>
      <c r="I2188" s="280">
        <v>5.0</v>
      </c>
      <c r="J2188" s="280">
        <v>3.0</v>
      </c>
      <c r="K2188" s="280">
        <v>0.0</v>
      </c>
      <c r="L2188" s="280">
        <v>1536.0</v>
      </c>
      <c r="M2188" s="205"/>
    </row>
    <row r="2189" ht="15.75" customHeight="1">
      <c r="A2189" s="205" t="s">
        <v>619</v>
      </c>
      <c r="B2189" s="205" t="s">
        <v>5385</v>
      </c>
      <c r="C2189" s="205" t="s">
        <v>5801</v>
      </c>
      <c r="D2189" s="205" t="s">
        <v>95</v>
      </c>
      <c r="E2189" s="280">
        <v>15.0</v>
      </c>
      <c r="F2189" s="280">
        <v>0.0</v>
      </c>
      <c r="G2189" s="280">
        <v>2.0</v>
      </c>
      <c r="H2189" s="280">
        <v>7.0</v>
      </c>
      <c r="I2189" s="280">
        <v>5.0</v>
      </c>
      <c r="J2189" s="280">
        <v>3.0</v>
      </c>
      <c r="K2189" s="280">
        <v>1.0</v>
      </c>
      <c r="L2189" s="280">
        <v>733.0</v>
      </c>
      <c r="M2189" s="205"/>
    </row>
    <row r="2190" ht="15.75" customHeight="1">
      <c r="A2190" s="205" t="s">
        <v>619</v>
      </c>
      <c r="B2190" s="205" t="s">
        <v>5386</v>
      </c>
      <c r="C2190" s="205" t="s">
        <v>5801</v>
      </c>
      <c r="D2190" s="205" t="s">
        <v>95</v>
      </c>
      <c r="E2190" s="280">
        <v>20.0</v>
      </c>
      <c r="F2190" s="280">
        <v>1.0</v>
      </c>
      <c r="G2190" s="280">
        <v>1.0</v>
      </c>
      <c r="H2190" s="280">
        <v>11.0</v>
      </c>
      <c r="I2190" s="280">
        <v>1.0</v>
      </c>
      <c r="J2190" s="280">
        <v>2.0</v>
      </c>
      <c r="K2190" s="280">
        <v>0.0</v>
      </c>
      <c r="L2190" s="280">
        <v>993.0</v>
      </c>
      <c r="M2190" s="205"/>
    </row>
    <row r="2191" ht="15.75" customHeight="1">
      <c r="A2191" s="205" t="s">
        <v>619</v>
      </c>
      <c r="B2191" s="205" t="s">
        <v>5387</v>
      </c>
      <c r="C2191" s="205" t="s">
        <v>5801</v>
      </c>
      <c r="D2191" s="205" t="s">
        <v>95</v>
      </c>
      <c r="E2191" s="280">
        <v>19.0</v>
      </c>
      <c r="F2191" s="280">
        <v>3.0</v>
      </c>
      <c r="G2191" s="280">
        <v>0.0</v>
      </c>
      <c r="H2191" s="280">
        <v>12.0</v>
      </c>
      <c r="I2191" s="280">
        <v>1.0</v>
      </c>
      <c r="J2191" s="280">
        <v>2.0</v>
      </c>
      <c r="K2191" s="280">
        <v>0.0</v>
      </c>
      <c r="L2191" s="280">
        <v>690.0</v>
      </c>
      <c r="M2191" s="205"/>
    </row>
    <row r="2192" ht="15.75" customHeight="1">
      <c r="A2192" s="205" t="s">
        <v>619</v>
      </c>
      <c r="B2192" s="205" t="s">
        <v>5388</v>
      </c>
      <c r="C2192" s="205" t="s">
        <v>5801</v>
      </c>
      <c r="D2192" s="205" t="s">
        <v>95</v>
      </c>
      <c r="E2192" s="280">
        <v>22.0</v>
      </c>
      <c r="F2192" s="280">
        <v>4.0</v>
      </c>
      <c r="G2192" s="280">
        <v>0.0</v>
      </c>
      <c r="H2192" s="280">
        <v>7.0</v>
      </c>
      <c r="I2192" s="280">
        <v>4.0</v>
      </c>
      <c r="J2192" s="280">
        <v>6.0</v>
      </c>
      <c r="K2192" s="280">
        <v>0.0</v>
      </c>
      <c r="L2192" s="280">
        <v>1399.0</v>
      </c>
      <c r="M2192" s="205"/>
    </row>
    <row r="2193" ht="15.75" customHeight="1">
      <c r="A2193" s="205" t="s">
        <v>619</v>
      </c>
      <c r="B2193" s="205" t="s">
        <v>5391</v>
      </c>
      <c r="C2193" s="205" t="s">
        <v>5801</v>
      </c>
      <c r="D2193" s="205" t="s">
        <v>95</v>
      </c>
      <c r="E2193" s="280">
        <v>30.0</v>
      </c>
      <c r="F2193" s="280">
        <v>2.0</v>
      </c>
      <c r="G2193" s="280">
        <v>5.0</v>
      </c>
      <c r="H2193" s="280">
        <v>1.0</v>
      </c>
      <c r="I2193" s="280">
        <v>3.0</v>
      </c>
      <c r="J2193" s="280">
        <v>6.0</v>
      </c>
      <c r="K2193" s="280">
        <v>0.0</v>
      </c>
      <c r="L2193" s="280">
        <v>2583.0</v>
      </c>
      <c r="M2193" s="205"/>
    </row>
    <row r="2194" ht="15.75" customHeight="1">
      <c r="A2194" s="205" t="s">
        <v>619</v>
      </c>
      <c r="B2194" s="205" t="s">
        <v>5392</v>
      </c>
      <c r="C2194" s="205" t="s">
        <v>5801</v>
      </c>
      <c r="D2194" s="205" t="s">
        <v>95</v>
      </c>
      <c r="E2194" s="280">
        <v>34.0</v>
      </c>
      <c r="F2194" s="280">
        <v>2.0</v>
      </c>
      <c r="G2194" s="280">
        <v>4.0</v>
      </c>
      <c r="H2194" s="280">
        <v>0.0</v>
      </c>
      <c r="I2194" s="280">
        <v>7.0</v>
      </c>
      <c r="J2194" s="280">
        <v>6.0</v>
      </c>
      <c r="K2194" s="280">
        <v>0.0</v>
      </c>
      <c r="L2194" s="280">
        <v>2986.0</v>
      </c>
      <c r="M2194" s="205"/>
    </row>
    <row r="2195" ht="15.75" customHeight="1">
      <c r="A2195" s="205" t="s">
        <v>619</v>
      </c>
      <c r="B2195" s="205" t="s">
        <v>5389</v>
      </c>
      <c r="C2195" s="205" t="s">
        <v>5801</v>
      </c>
      <c r="D2195" s="205" t="s">
        <v>95</v>
      </c>
      <c r="E2195" s="280">
        <v>32.0</v>
      </c>
      <c r="F2195" s="280">
        <v>3.0</v>
      </c>
      <c r="G2195" s="280">
        <v>3.0</v>
      </c>
      <c r="H2195" s="280">
        <v>0.0</v>
      </c>
      <c r="I2195" s="280">
        <v>2.0</v>
      </c>
      <c r="J2195" s="280">
        <v>4.0</v>
      </c>
      <c r="K2195" s="280">
        <v>0.0</v>
      </c>
      <c r="L2195" s="280">
        <v>2830.0</v>
      </c>
      <c r="M2195" s="205"/>
    </row>
    <row r="2196" ht="15.75" customHeight="1">
      <c r="A2196" s="205" t="s">
        <v>619</v>
      </c>
      <c r="B2196" s="205" t="s">
        <v>5390</v>
      </c>
      <c r="C2196" s="205" t="s">
        <v>5801</v>
      </c>
      <c r="D2196" s="205" t="s">
        <v>95</v>
      </c>
      <c r="E2196" s="280">
        <v>20.0</v>
      </c>
      <c r="F2196" s="280">
        <v>2.0</v>
      </c>
      <c r="G2196" s="280">
        <v>1.0</v>
      </c>
      <c r="H2196" s="280">
        <v>2.0</v>
      </c>
      <c r="I2196" s="280">
        <v>1.0</v>
      </c>
      <c r="J2196" s="280">
        <v>4.0</v>
      </c>
      <c r="K2196" s="280">
        <v>0.0</v>
      </c>
      <c r="L2196" s="280">
        <v>1617.0</v>
      </c>
      <c r="M2196" s="205"/>
    </row>
    <row r="2197" ht="15.75" customHeight="1">
      <c r="A2197" s="205" t="s">
        <v>329</v>
      </c>
      <c r="B2197" s="205" t="s">
        <v>5383</v>
      </c>
      <c r="C2197" s="205" t="s">
        <v>5801</v>
      </c>
      <c r="D2197" s="205" t="s">
        <v>90</v>
      </c>
      <c r="E2197" s="280">
        <v>0.0</v>
      </c>
      <c r="F2197" s="280">
        <v>0.0</v>
      </c>
      <c r="G2197" s="205"/>
      <c r="H2197" s="280">
        <v>0.0</v>
      </c>
      <c r="I2197" s="280">
        <v>0.0</v>
      </c>
      <c r="J2197" s="280">
        <v>0.0</v>
      </c>
      <c r="K2197" s="280">
        <v>0.0</v>
      </c>
      <c r="L2197" s="280">
        <v>0.0</v>
      </c>
      <c r="M2197" s="205"/>
    </row>
    <row r="2198" ht="15.75" customHeight="1">
      <c r="A2198" s="205" t="s">
        <v>329</v>
      </c>
      <c r="B2198" s="205" t="s">
        <v>5384</v>
      </c>
      <c r="C2198" s="205" t="s">
        <v>5801</v>
      </c>
      <c r="D2198" s="205" t="s">
        <v>90</v>
      </c>
      <c r="E2198" s="280">
        <v>1.0</v>
      </c>
      <c r="F2198" s="280">
        <v>0.0</v>
      </c>
      <c r="G2198" s="205"/>
      <c r="H2198" s="280">
        <v>1.0</v>
      </c>
      <c r="I2198" s="280">
        <v>0.0</v>
      </c>
      <c r="J2198" s="280">
        <v>0.0</v>
      </c>
      <c r="K2198" s="280">
        <v>0.0</v>
      </c>
      <c r="L2198" s="280">
        <v>16.0</v>
      </c>
      <c r="M2198" s="205"/>
    </row>
    <row r="2199" ht="15.75" customHeight="1">
      <c r="A2199" s="205" t="s">
        <v>329</v>
      </c>
      <c r="B2199" s="205" t="s">
        <v>5385</v>
      </c>
      <c r="C2199" s="205" t="s">
        <v>5861</v>
      </c>
      <c r="D2199" s="205" t="s">
        <v>5824</v>
      </c>
      <c r="E2199" s="280">
        <v>8.0</v>
      </c>
      <c r="F2199" s="280">
        <v>0.0</v>
      </c>
      <c r="G2199" s="280">
        <v>0.0</v>
      </c>
      <c r="H2199" s="280">
        <v>0.0</v>
      </c>
      <c r="I2199" s="280">
        <v>0.0</v>
      </c>
      <c r="J2199" s="280">
        <v>0.0</v>
      </c>
      <c r="K2199" s="280">
        <v>0.0</v>
      </c>
      <c r="L2199" s="280">
        <v>720.0</v>
      </c>
      <c r="M2199" s="205"/>
    </row>
    <row r="2200" ht="15.75" customHeight="1">
      <c r="A2200" s="205" t="s">
        <v>329</v>
      </c>
      <c r="B2200" s="205" t="s">
        <v>5386</v>
      </c>
      <c r="C2200" s="205" t="s">
        <v>5832</v>
      </c>
      <c r="D2200" s="205" t="s">
        <v>90</v>
      </c>
      <c r="E2200" s="280">
        <v>19.0</v>
      </c>
      <c r="F2200" s="280">
        <v>0.0</v>
      </c>
      <c r="G2200" s="280">
        <v>0.0</v>
      </c>
      <c r="H2200" s="280">
        <v>0.0</v>
      </c>
      <c r="I2200" s="280">
        <v>4.0</v>
      </c>
      <c r="J2200" s="280">
        <v>2.0</v>
      </c>
      <c r="K2200" s="280">
        <v>0.0</v>
      </c>
      <c r="L2200" s="280">
        <v>1547.0</v>
      </c>
      <c r="M2200" s="205"/>
    </row>
    <row r="2201" ht="15.75" customHeight="1">
      <c r="A2201" s="205" t="s">
        <v>329</v>
      </c>
      <c r="B2201" s="205" t="s">
        <v>5387</v>
      </c>
      <c r="C2201" s="205" t="s">
        <v>5801</v>
      </c>
      <c r="D2201" s="205" t="s">
        <v>90</v>
      </c>
      <c r="E2201" s="280">
        <v>0.0</v>
      </c>
      <c r="F2201" s="280">
        <v>0.0</v>
      </c>
      <c r="G2201" s="205"/>
      <c r="H2201" s="280">
        <v>0.0</v>
      </c>
      <c r="I2201" s="280">
        <v>0.0</v>
      </c>
      <c r="J2201" s="280">
        <v>1.0</v>
      </c>
      <c r="K2201" s="280">
        <v>0.0</v>
      </c>
      <c r="L2201" s="280">
        <v>0.0</v>
      </c>
      <c r="M2201" s="205"/>
    </row>
    <row r="2202" ht="15.75" customHeight="1">
      <c r="A2202" s="205" t="s">
        <v>329</v>
      </c>
      <c r="B2202" s="205" t="s">
        <v>5388</v>
      </c>
      <c r="C2202" s="205" t="s">
        <v>5816</v>
      </c>
      <c r="D2202" s="205" t="s">
        <v>6067</v>
      </c>
      <c r="E2202" s="280">
        <v>32.0</v>
      </c>
      <c r="F2202" s="280">
        <v>0.0</v>
      </c>
      <c r="G2202" s="205"/>
      <c r="H2202" s="280">
        <v>0.0</v>
      </c>
      <c r="I2202" s="280">
        <v>1.0</v>
      </c>
      <c r="J2202" s="280">
        <v>7.0</v>
      </c>
      <c r="K2202" s="280">
        <v>0.0</v>
      </c>
      <c r="L2202" s="280">
        <v>2835.0</v>
      </c>
      <c r="M2202" s="205"/>
    </row>
    <row r="2203" ht="15.75" customHeight="1">
      <c r="A2203" s="205" t="s">
        <v>428</v>
      </c>
      <c r="B2203" s="205" t="s">
        <v>5383</v>
      </c>
      <c r="C2203" s="205" t="s">
        <v>5801</v>
      </c>
      <c r="D2203" s="205" t="s">
        <v>113</v>
      </c>
      <c r="E2203" s="280">
        <v>6.0</v>
      </c>
      <c r="F2203" s="280">
        <v>1.0</v>
      </c>
      <c r="G2203" s="280">
        <v>1.0</v>
      </c>
      <c r="H2203" s="280">
        <v>3.0</v>
      </c>
      <c r="I2203" s="280">
        <v>3.0</v>
      </c>
      <c r="J2203" s="280">
        <v>2.0</v>
      </c>
      <c r="K2203" s="280">
        <v>0.0</v>
      </c>
      <c r="L2203" s="280">
        <v>283.0</v>
      </c>
      <c r="M2203" s="205"/>
    </row>
    <row r="2204" ht="15.75" customHeight="1">
      <c r="A2204" s="205" t="s">
        <v>428</v>
      </c>
      <c r="B2204" s="205" t="s">
        <v>5384</v>
      </c>
      <c r="C2204" s="205" t="s">
        <v>6049</v>
      </c>
      <c r="D2204" s="205" t="s">
        <v>113</v>
      </c>
      <c r="E2204" s="280">
        <v>30.0</v>
      </c>
      <c r="F2204" s="280">
        <v>3.0</v>
      </c>
      <c r="G2204" s="280">
        <v>2.0</v>
      </c>
      <c r="H2204" s="280">
        <v>16.0</v>
      </c>
      <c r="I2204" s="280">
        <v>14.0</v>
      </c>
      <c r="J2204" s="280">
        <v>3.0</v>
      </c>
      <c r="K2204" s="280">
        <v>0.0</v>
      </c>
      <c r="L2204" s="280">
        <v>1228.0</v>
      </c>
      <c r="M2204" s="205"/>
    </row>
    <row r="2205" ht="15.75" customHeight="1">
      <c r="A2205" s="205" t="s">
        <v>428</v>
      </c>
      <c r="B2205" s="205" t="s">
        <v>5385</v>
      </c>
      <c r="C2205" s="205" t="s">
        <v>6014</v>
      </c>
      <c r="D2205" s="205" t="s">
        <v>6251</v>
      </c>
      <c r="E2205" s="280">
        <v>21.0</v>
      </c>
      <c r="F2205" s="280">
        <v>9.0</v>
      </c>
      <c r="G2205" s="280">
        <v>1.0</v>
      </c>
      <c r="H2205" s="280">
        <v>2.0</v>
      </c>
      <c r="I2205" s="280">
        <v>11.0</v>
      </c>
      <c r="J2205" s="280">
        <v>3.0</v>
      </c>
      <c r="K2205" s="280">
        <v>0.0</v>
      </c>
      <c r="L2205" s="280">
        <v>1580.0</v>
      </c>
      <c r="M2205" s="205"/>
    </row>
    <row r="2206" ht="15.75" customHeight="1">
      <c r="A2206" s="205" t="s">
        <v>428</v>
      </c>
      <c r="B2206" s="205" t="s">
        <v>5386</v>
      </c>
      <c r="C2206" s="205" t="s">
        <v>6014</v>
      </c>
      <c r="D2206" s="205" t="s">
        <v>6251</v>
      </c>
      <c r="E2206" s="280">
        <v>20.0</v>
      </c>
      <c r="F2206" s="280">
        <v>2.0</v>
      </c>
      <c r="G2206" s="280">
        <v>5.0</v>
      </c>
      <c r="H2206" s="280">
        <v>3.0</v>
      </c>
      <c r="I2206" s="280">
        <v>17.0</v>
      </c>
      <c r="J2206" s="280">
        <v>0.0</v>
      </c>
      <c r="K2206" s="280">
        <v>0.0</v>
      </c>
      <c r="L2206" s="280">
        <v>1240.0</v>
      </c>
      <c r="M2206" s="205"/>
    </row>
    <row r="2207" ht="15.75" customHeight="1">
      <c r="A2207" s="205" t="s">
        <v>428</v>
      </c>
      <c r="B2207" s="205" t="s">
        <v>5387</v>
      </c>
      <c r="C2207" s="205" t="s">
        <v>6014</v>
      </c>
      <c r="D2207" s="205" t="s">
        <v>6251</v>
      </c>
      <c r="E2207" s="280">
        <v>13.0</v>
      </c>
      <c r="F2207" s="280">
        <v>1.0</v>
      </c>
      <c r="G2207" s="282">
        <v>0.0</v>
      </c>
      <c r="H2207" s="280">
        <v>8.0</v>
      </c>
      <c r="I2207" s="280">
        <v>4.0</v>
      </c>
      <c r="J2207" s="280">
        <v>1.0</v>
      </c>
      <c r="K2207" s="280">
        <v>0.0</v>
      </c>
      <c r="L2207" s="280">
        <v>469.0</v>
      </c>
      <c r="M2207" s="205"/>
    </row>
    <row r="2208" ht="15.75" customHeight="1">
      <c r="A2208" s="205" t="s">
        <v>428</v>
      </c>
      <c r="B2208" s="205" t="s">
        <v>5388</v>
      </c>
      <c r="C2208" s="205" t="s">
        <v>6014</v>
      </c>
      <c r="D2208" s="205" t="s">
        <v>6251</v>
      </c>
      <c r="E2208" s="280">
        <v>14.0</v>
      </c>
      <c r="F2208" s="280">
        <v>0.0</v>
      </c>
      <c r="G2208" s="282">
        <v>1.0</v>
      </c>
      <c r="H2208" s="280">
        <v>9.0</v>
      </c>
      <c r="I2208" s="280">
        <v>5.0</v>
      </c>
      <c r="J2208" s="280">
        <v>0.0</v>
      </c>
      <c r="K2208" s="280">
        <v>0.0</v>
      </c>
      <c r="L2208" s="280">
        <v>489.0</v>
      </c>
      <c r="M2208" s="205"/>
    </row>
    <row r="2209" ht="15.75" customHeight="1">
      <c r="A2209" s="205" t="s">
        <v>594</v>
      </c>
      <c r="B2209" s="205" t="s">
        <v>5383</v>
      </c>
      <c r="C2209" s="205" t="s">
        <v>5801</v>
      </c>
      <c r="D2209" s="205" t="s">
        <v>151</v>
      </c>
      <c r="E2209" s="280">
        <v>5.0</v>
      </c>
      <c r="F2209" s="280">
        <v>1.0</v>
      </c>
      <c r="G2209" s="280">
        <v>0.0</v>
      </c>
      <c r="H2209" s="280">
        <v>0.0</v>
      </c>
      <c r="I2209" s="280">
        <v>0.0</v>
      </c>
      <c r="J2209" s="280">
        <v>1.0</v>
      </c>
      <c r="K2209" s="280">
        <v>1.0</v>
      </c>
      <c r="L2209" s="280">
        <v>405.0</v>
      </c>
      <c r="M2209" s="205"/>
    </row>
    <row r="2210" ht="15.75" customHeight="1">
      <c r="A2210" s="205" t="s">
        <v>594</v>
      </c>
      <c r="B2210" s="205" t="s">
        <v>5384</v>
      </c>
      <c r="C2210" s="205" t="s">
        <v>5801</v>
      </c>
      <c r="D2210" s="205" t="s">
        <v>151</v>
      </c>
      <c r="E2210" s="280">
        <v>32.0</v>
      </c>
      <c r="F2210" s="280">
        <v>2.0</v>
      </c>
      <c r="G2210" s="280">
        <v>0.0</v>
      </c>
      <c r="H2210" s="280">
        <v>15.0</v>
      </c>
      <c r="I2210" s="280">
        <v>13.0</v>
      </c>
      <c r="J2210" s="280">
        <v>6.0</v>
      </c>
      <c r="K2210" s="280">
        <v>0.0</v>
      </c>
      <c r="L2210" s="280">
        <v>1563.0</v>
      </c>
      <c r="M2210" s="205"/>
    </row>
    <row r="2211" ht="15.75" customHeight="1">
      <c r="A2211" s="205" t="s">
        <v>327</v>
      </c>
      <c r="B2211" s="205" t="s">
        <v>5384</v>
      </c>
      <c r="C2211" s="205" t="s">
        <v>6252</v>
      </c>
      <c r="D2211" s="205" t="s">
        <v>121</v>
      </c>
      <c r="E2211" s="280">
        <v>6.0</v>
      </c>
      <c r="F2211" s="280">
        <v>0.0</v>
      </c>
      <c r="G2211" s="282">
        <v>0.0</v>
      </c>
      <c r="H2211" s="280">
        <v>0.0</v>
      </c>
      <c r="I2211" s="280">
        <v>0.0</v>
      </c>
      <c r="J2211" s="280">
        <v>0.0</v>
      </c>
      <c r="K2211" s="280">
        <v>0.0</v>
      </c>
      <c r="L2211" s="280">
        <v>540.0</v>
      </c>
      <c r="M2211" s="205"/>
    </row>
    <row r="2212" ht="15.75" customHeight="1">
      <c r="A2212" s="205" t="s">
        <v>327</v>
      </c>
      <c r="B2212" s="205" t="s">
        <v>5385</v>
      </c>
      <c r="C2212" s="205" t="s">
        <v>5881</v>
      </c>
      <c r="D2212" s="205" t="s">
        <v>5928</v>
      </c>
      <c r="E2212" s="280">
        <v>33.0</v>
      </c>
      <c r="F2212" s="280">
        <v>0.0</v>
      </c>
      <c r="G2212" s="210"/>
      <c r="H2212" s="280">
        <v>0.0</v>
      </c>
      <c r="I2212" s="280">
        <v>0.0</v>
      </c>
      <c r="J2212" s="280">
        <v>2.0</v>
      </c>
      <c r="K2212" s="280">
        <v>0.0</v>
      </c>
      <c r="L2212" s="280">
        <v>2970.0</v>
      </c>
      <c r="M2212" s="205"/>
    </row>
    <row r="2213" ht="15.75" customHeight="1">
      <c r="A2213" s="205" t="s">
        <v>327</v>
      </c>
      <c r="B2213" s="205" t="s">
        <v>5386</v>
      </c>
      <c r="C2213" s="205" t="s">
        <v>5962</v>
      </c>
      <c r="D2213" s="205" t="s">
        <v>6253</v>
      </c>
      <c r="E2213" s="280">
        <v>6.0</v>
      </c>
      <c r="F2213" s="280">
        <v>0.0</v>
      </c>
      <c r="G2213" s="280">
        <v>0.0</v>
      </c>
      <c r="H2213" s="280">
        <v>0.0</v>
      </c>
      <c r="I2213" s="280">
        <v>0.0</v>
      </c>
      <c r="J2213" s="280">
        <v>0.0</v>
      </c>
      <c r="K2213" s="280">
        <v>0.0</v>
      </c>
      <c r="L2213" s="280">
        <v>540.0</v>
      </c>
      <c r="M2213" s="205"/>
    </row>
    <row r="2214" ht="15.75" customHeight="1">
      <c r="A2214" s="205" t="s">
        <v>327</v>
      </c>
      <c r="B2214" s="205" t="s">
        <v>5387</v>
      </c>
      <c r="C2214" s="205" t="s">
        <v>6014</v>
      </c>
      <c r="D2214" s="205" t="s">
        <v>6254</v>
      </c>
      <c r="E2214" s="280">
        <v>22.0</v>
      </c>
      <c r="F2214" s="280">
        <v>0.0</v>
      </c>
      <c r="G2214" s="205"/>
      <c r="H2214" s="280">
        <v>0.0</v>
      </c>
      <c r="I2214" s="280">
        <v>0.0</v>
      </c>
      <c r="J2214" s="280">
        <v>1.0</v>
      </c>
      <c r="K2214" s="280">
        <v>0.0</v>
      </c>
      <c r="L2214" s="280">
        <v>1980.0</v>
      </c>
      <c r="M2214" s="205"/>
    </row>
    <row r="2215" ht="15.75" customHeight="1">
      <c r="A2215" s="205" t="s">
        <v>327</v>
      </c>
      <c r="B2215" s="205" t="s">
        <v>5388</v>
      </c>
      <c r="C2215" s="205" t="s">
        <v>6014</v>
      </c>
      <c r="D2215" s="205" t="s">
        <v>6254</v>
      </c>
      <c r="E2215" s="280">
        <v>26.0</v>
      </c>
      <c r="F2215" s="280">
        <v>0.0</v>
      </c>
      <c r="G2215" s="205"/>
      <c r="H2215" s="280">
        <v>0.0</v>
      </c>
      <c r="I2215" s="280">
        <v>0.0</v>
      </c>
      <c r="J2215" s="280">
        <v>2.0</v>
      </c>
      <c r="K2215" s="280">
        <v>0.0</v>
      </c>
      <c r="L2215" s="280">
        <v>2340.0</v>
      </c>
      <c r="M2215" s="205"/>
    </row>
    <row r="2216" ht="15.75" customHeight="1">
      <c r="A2216" s="205" t="s">
        <v>327</v>
      </c>
      <c r="B2216" s="205" t="s">
        <v>5391</v>
      </c>
      <c r="C2216" s="205" t="s">
        <v>6014</v>
      </c>
      <c r="D2216" s="205" t="s">
        <v>6254</v>
      </c>
      <c r="E2216" s="280">
        <v>1.0</v>
      </c>
      <c r="F2216" s="280">
        <v>0.0</v>
      </c>
      <c r="G2216" s="205"/>
      <c r="H2216" s="280">
        <v>0.0</v>
      </c>
      <c r="I2216" s="280">
        <v>0.0</v>
      </c>
      <c r="J2216" s="280">
        <v>1.0</v>
      </c>
      <c r="K2216" s="280">
        <v>0.0</v>
      </c>
      <c r="L2216" s="280">
        <v>90.0</v>
      </c>
      <c r="M2216" s="205"/>
    </row>
    <row r="2217" ht="15.75" customHeight="1">
      <c r="A2217" s="205" t="s">
        <v>327</v>
      </c>
      <c r="B2217" s="205" t="s">
        <v>5392</v>
      </c>
      <c r="C2217" s="205" t="s">
        <v>6014</v>
      </c>
      <c r="D2217" s="205" t="s">
        <v>6254</v>
      </c>
      <c r="E2217" s="280">
        <v>0.0</v>
      </c>
      <c r="F2217" s="280">
        <v>0.0</v>
      </c>
      <c r="G2217" s="205"/>
      <c r="H2217" s="280">
        <v>0.0</v>
      </c>
      <c r="I2217" s="280">
        <v>0.0</v>
      </c>
      <c r="J2217" s="280">
        <v>0.0</v>
      </c>
      <c r="K2217" s="280">
        <v>0.0</v>
      </c>
      <c r="L2217" s="280">
        <v>0.0</v>
      </c>
      <c r="M2217" s="205"/>
    </row>
    <row r="2218" ht="15.75" customHeight="1">
      <c r="A2218" s="205" t="s">
        <v>327</v>
      </c>
      <c r="B2218" s="205" t="s">
        <v>5389</v>
      </c>
      <c r="C2218" s="205" t="s">
        <v>6014</v>
      </c>
      <c r="D2218" s="205" t="s">
        <v>6254</v>
      </c>
      <c r="E2218" s="280">
        <v>0.0</v>
      </c>
      <c r="F2218" s="280">
        <v>0.0</v>
      </c>
      <c r="G2218" s="205"/>
      <c r="H2218" s="280">
        <v>0.0</v>
      </c>
      <c r="I2218" s="280">
        <v>0.0</v>
      </c>
      <c r="J2218" s="280">
        <v>0.0</v>
      </c>
      <c r="K2218" s="280">
        <v>0.0</v>
      </c>
      <c r="L2218" s="280">
        <v>0.0</v>
      </c>
      <c r="M2218" s="205"/>
    </row>
    <row r="2219" ht="15.75" customHeight="1">
      <c r="A2219" s="205" t="s">
        <v>319</v>
      </c>
      <c r="B2219" s="205" t="s">
        <v>5383</v>
      </c>
      <c r="C2219" s="205" t="s">
        <v>5801</v>
      </c>
      <c r="D2219" s="205" t="s">
        <v>264</v>
      </c>
      <c r="E2219" s="280">
        <v>3.0</v>
      </c>
      <c r="F2219" s="280">
        <v>0.0</v>
      </c>
      <c r="G2219" s="205"/>
      <c r="H2219" s="280">
        <v>0.0</v>
      </c>
      <c r="I2219" s="280">
        <v>0.0</v>
      </c>
      <c r="J2219" s="280">
        <v>0.0</v>
      </c>
      <c r="K2219" s="280">
        <v>0.0</v>
      </c>
      <c r="L2219" s="280">
        <v>270.0</v>
      </c>
      <c r="M2219" s="205"/>
    </row>
    <row r="2220" ht="15.75" customHeight="1">
      <c r="A2220" s="205" t="s">
        <v>319</v>
      </c>
      <c r="B2220" s="205" t="s">
        <v>5384</v>
      </c>
      <c r="C2220" s="205" t="s">
        <v>5801</v>
      </c>
      <c r="D2220" s="205" t="s">
        <v>95</v>
      </c>
      <c r="E2220" s="280">
        <v>4.0</v>
      </c>
      <c r="F2220" s="280">
        <v>0.0</v>
      </c>
      <c r="G2220" s="205"/>
      <c r="H2220" s="280">
        <v>0.0</v>
      </c>
      <c r="I2220" s="280">
        <v>1.0</v>
      </c>
      <c r="J2220" s="280">
        <v>0.0</v>
      </c>
      <c r="K2220" s="280">
        <v>0.0</v>
      </c>
      <c r="L2220" s="280">
        <v>338.0</v>
      </c>
      <c r="M2220" s="205"/>
    </row>
    <row r="2221" ht="15.75" customHeight="1">
      <c r="A2221" s="205" t="s">
        <v>319</v>
      </c>
      <c r="B2221" s="205" t="s">
        <v>5385</v>
      </c>
      <c r="C2221" s="205" t="s">
        <v>5801</v>
      </c>
      <c r="D2221" s="205" t="s">
        <v>5824</v>
      </c>
      <c r="E2221" s="280">
        <v>25.0</v>
      </c>
      <c r="F2221" s="280">
        <v>0.0</v>
      </c>
      <c r="G2221" s="205"/>
      <c r="H2221" s="280">
        <v>0.0</v>
      </c>
      <c r="I2221" s="280">
        <v>0.0</v>
      </c>
      <c r="J2221" s="280">
        <v>1.0</v>
      </c>
      <c r="K2221" s="280">
        <v>0.0</v>
      </c>
      <c r="L2221" s="280">
        <v>2250.0</v>
      </c>
      <c r="M2221" s="205"/>
    </row>
    <row r="2222" ht="15.75" customHeight="1">
      <c r="A2222" s="205" t="s">
        <v>319</v>
      </c>
      <c r="B2222" s="205" t="s">
        <v>5386</v>
      </c>
      <c r="C2222" s="205" t="s">
        <v>5801</v>
      </c>
      <c r="D2222" s="205" t="s">
        <v>5824</v>
      </c>
      <c r="E2222" s="280">
        <v>29.0</v>
      </c>
      <c r="F2222" s="280">
        <v>0.0</v>
      </c>
      <c r="G2222" s="210"/>
      <c r="H2222" s="280">
        <v>0.0</v>
      </c>
      <c r="I2222" s="280">
        <v>2.0</v>
      </c>
      <c r="J2222" s="280">
        <v>2.0</v>
      </c>
      <c r="K2222" s="280">
        <v>0.0</v>
      </c>
      <c r="L2222" s="280">
        <v>2561.0</v>
      </c>
      <c r="M2222" s="205"/>
    </row>
    <row r="2223" ht="15.75" customHeight="1">
      <c r="A2223" s="205" t="s">
        <v>319</v>
      </c>
      <c r="B2223" s="205" t="s">
        <v>5387</v>
      </c>
      <c r="C2223" s="205" t="s">
        <v>5801</v>
      </c>
      <c r="D2223" s="205" t="s">
        <v>5824</v>
      </c>
      <c r="E2223" s="280">
        <v>37.0</v>
      </c>
      <c r="F2223" s="280">
        <v>0.0</v>
      </c>
      <c r="G2223" s="205"/>
      <c r="H2223" s="280">
        <v>0.0</v>
      </c>
      <c r="I2223" s="280">
        <v>0.0</v>
      </c>
      <c r="J2223" s="280">
        <v>0.0</v>
      </c>
      <c r="K2223" s="280">
        <v>0.0</v>
      </c>
      <c r="L2223" s="280">
        <v>3330.0</v>
      </c>
      <c r="M2223" s="205"/>
    </row>
    <row r="2224" ht="15.75" customHeight="1">
      <c r="A2224" s="205" t="s">
        <v>319</v>
      </c>
      <c r="B2224" s="205" t="s">
        <v>5388</v>
      </c>
      <c r="C2224" s="205" t="s">
        <v>5801</v>
      </c>
      <c r="D2224" s="205" t="s">
        <v>5824</v>
      </c>
      <c r="E2224" s="280">
        <v>36.0</v>
      </c>
      <c r="F2224" s="280">
        <v>0.0</v>
      </c>
      <c r="G2224" s="210"/>
      <c r="H2224" s="280">
        <v>0.0</v>
      </c>
      <c r="I2224" s="280">
        <v>0.0</v>
      </c>
      <c r="J2224" s="280">
        <v>1.0</v>
      </c>
      <c r="K2224" s="280">
        <v>0.0</v>
      </c>
      <c r="L2224" s="280">
        <v>3240.0</v>
      </c>
      <c r="M2224" s="205"/>
    </row>
    <row r="2225" ht="15.75" customHeight="1">
      <c r="A2225" s="205" t="s">
        <v>319</v>
      </c>
      <c r="B2225" s="205" t="s">
        <v>5391</v>
      </c>
      <c r="C2225" s="205" t="s">
        <v>5801</v>
      </c>
      <c r="D2225" s="205" t="s">
        <v>5824</v>
      </c>
      <c r="E2225" s="280">
        <v>36.0</v>
      </c>
      <c r="F2225" s="280">
        <v>0.0</v>
      </c>
      <c r="G2225" s="210"/>
      <c r="H2225" s="280">
        <v>0.0</v>
      </c>
      <c r="I2225" s="280">
        <v>0.0</v>
      </c>
      <c r="J2225" s="280">
        <v>4.0</v>
      </c>
      <c r="K2225" s="280">
        <v>0.0</v>
      </c>
      <c r="L2225" s="280">
        <v>3240.0</v>
      </c>
      <c r="M2225" s="205"/>
    </row>
    <row r="2226" ht="15.75" customHeight="1">
      <c r="A2226" s="205" t="s">
        <v>319</v>
      </c>
      <c r="B2226" s="205" t="s">
        <v>5392</v>
      </c>
      <c r="C2226" s="205" t="s">
        <v>5816</v>
      </c>
      <c r="D2226" s="205" t="s">
        <v>5893</v>
      </c>
      <c r="E2226" s="280">
        <v>35.0</v>
      </c>
      <c r="F2226" s="280">
        <v>0.0</v>
      </c>
      <c r="G2226" s="210"/>
      <c r="H2226" s="280">
        <v>0.0</v>
      </c>
      <c r="I2226" s="280">
        <v>0.0</v>
      </c>
      <c r="J2226" s="280">
        <v>1.0</v>
      </c>
      <c r="K2226" s="280">
        <v>0.0</v>
      </c>
      <c r="L2226" s="280">
        <v>3150.0</v>
      </c>
      <c r="M2226" s="205"/>
    </row>
    <row r="2227" ht="15.75" customHeight="1">
      <c r="A2227" s="205" t="s">
        <v>319</v>
      </c>
      <c r="B2227" s="205" t="s">
        <v>5389</v>
      </c>
      <c r="C2227" s="205" t="s">
        <v>5801</v>
      </c>
      <c r="D2227" s="205" t="s">
        <v>103</v>
      </c>
      <c r="E2227" s="280">
        <v>1.0</v>
      </c>
      <c r="F2227" s="280">
        <v>0.0</v>
      </c>
      <c r="G2227" s="210"/>
      <c r="H2227" s="280">
        <v>0.0</v>
      </c>
      <c r="I2227" s="280">
        <v>0.0</v>
      </c>
      <c r="J2227" s="280">
        <v>0.0</v>
      </c>
      <c r="K2227" s="280">
        <v>0.0</v>
      </c>
      <c r="L2227" s="280">
        <v>90.0</v>
      </c>
      <c r="M2227" s="205"/>
    </row>
    <row r="2228" ht="15.75" customHeight="1">
      <c r="A2228" s="205" t="s">
        <v>319</v>
      </c>
      <c r="B2228" s="205" t="s">
        <v>5390</v>
      </c>
      <c r="C2228" s="205" t="s">
        <v>5801</v>
      </c>
      <c r="D2228" s="205" t="s">
        <v>103</v>
      </c>
      <c r="E2228" s="280">
        <v>0.0</v>
      </c>
      <c r="F2228" s="280">
        <v>0.0</v>
      </c>
      <c r="G2228" s="210"/>
      <c r="H2228" s="280">
        <v>0.0</v>
      </c>
      <c r="I2228" s="280">
        <v>0.0</v>
      </c>
      <c r="J2228" s="280">
        <v>0.0</v>
      </c>
      <c r="K2228" s="280">
        <v>0.0</v>
      </c>
      <c r="L2228" s="280">
        <v>0.0</v>
      </c>
      <c r="M2228" s="205"/>
    </row>
    <row r="2229" ht="15.75" customHeight="1">
      <c r="A2229" s="205" t="s">
        <v>478</v>
      </c>
      <c r="B2229" s="205" t="s">
        <v>5383</v>
      </c>
      <c r="C2229" s="205" t="s">
        <v>5801</v>
      </c>
      <c r="D2229" s="205" t="s">
        <v>162</v>
      </c>
      <c r="E2229" s="280">
        <v>5.0</v>
      </c>
      <c r="F2229" s="280">
        <v>0.0</v>
      </c>
      <c r="G2229" s="282">
        <v>1.0</v>
      </c>
      <c r="H2229" s="280">
        <v>1.0</v>
      </c>
      <c r="I2229" s="280">
        <v>3.0</v>
      </c>
      <c r="J2229" s="280">
        <v>0.0</v>
      </c>
      <c r="K2229" s="280">
        <v>0.0</v>
      </c>
      <c r="L2229" s="280">
        <v>335.0</v>
      </c>
      <c r="M2229" s="205"/>
    </row>
    <row r="2230" ht="15.75" customHeight="1">
      <c r="A2230" s="205" t="s">
        <v>478</v>
      </c>
      <c r="B2230" s="205" t="s">
        <v>5384</v>
      </c>
      <c r="C2230" s="205" t="s">
        <v>5813</v>
      </c>
      <c r="D2230" s="205" t="s">
        <v>162</v>
      </c>
      <c r="E2230" s="280">
        <v>34.0</v>
      </c>
      <c r="F2230" s="280">
        <v>2.0</v>
      </c>
      <c r="G2230" s="282">
        <v>4.0</v>
      </c>
      <c r="H2230" s="280">
        <v>12.0</v>
      </c>
      <c r="I2230" s="280">
        <v>16.0</v>
      </c>
      <c r="J2230" s="280">
        <v>4.0</v>
      </c>
      <c r="K2230" s="280">
        <v>0.0</v>
      </c>
      <c r="L2230" s="280">
        <v>1956.0</v>
      </c>
      <c r="M2230" s="205"/>
    </row>
    <row r="2231" ht="15.75" customHeight="1">
      <c r="A2231" s="205" t="s">
        <v>478</v>
      </c>
      <c r="B2231" s="205" t="s">
        <v>5385</v>
      </c>
      <c r="C2231" s="205" t="s">
        <v>5814</v>
      </c>
      <c r="D2231" s="205" t="s">
        <v>6169</v>
      </c>
      <c r="E2231" s="280">
        <v>32.0</v>
      </c>
      <c r="F2231" s="280">
        <v>4.0</v>
      </c>
      <c r="G2231" s="282">
        <v>1.0</v>
      </c>
      <c r="H2231" s="280">
        <v>7.0</v>
      </c>
      <c r="I2231" s="280">
        <v>14.0</v>
      </c>
      <c r="J2231" s="280">
        <v>6.0</v>
      </c>
      <c r="K2231" s="280">
        <v>0.0</v>
      </c>
      <c r="L2231" s="280">
        <v>2294.0</v>
      </c>
      <c r="M2231" s="205"/>
    </row>
    <row r="2232" ht="15.75" customHeight="1">
      <c r="A2232" s="205" t="s">
        <v>478</v>
      </c>
      <c r="B2232" s="205" t="s">
        <v>5386</v>
      </c>
      <c r="C2232" s="205" t="s">
        <v>6255</v>
      </c>
      <c r="D2232" s="205" t="s">
        <v>6256</v>
      </c>
      <c r="E2232" s="280">
        <v>32.0</v>
      </c>
      <c r="F2232" s="280">
        <v>2.0</v>
      </c>
      <c r="G2232" s="282">
        <v>6.0</v>
      </c>
      <c r="H2232" s="280">
        <v>5.0</v>
      </c>
      <c r="I2232" s="280">
        <v>18.0</v>
      </c>
      <c r="J2232" s="280">
        <v>5.0</v>
      </c>
      <c r="K2232" s="280">
        <v>0.0</v>
      </c>
      <c r="L2232" s="280">
        <v>2296.0</v>
      </c>
      <c r="M2232" s="205"/>
    </row>
    <row r="2233" ht="15.75" customHeight="1">
      <c r="A2233" s="205" t="s">
        <v>478</v>
      </c>
      <c r="B2233" s="205" t="s">
        <v>5387</v>
      </c>
      <c r="C2233" s="205" t="s">
        <v>5809</v>
      </c>
      <c r="D2233" s="205" t="s">
        <v>6110</v>
      </c>
      <c r="E2233" s="280">
        <v>28.0</v>
      </c>
      <c r="F2233" s="280">
        <v>1.0</v>
      </c>
      <c r="G2233" s="282">
        <v>1.0</v>
      </c>
      <c r="H2233" s="280">
        <v>25.0</v>
      </c>
      <c r="I2233" s="280">
        <v>3.0</v>
      </c>
      <c r="J2233" s="280">
        <v>0.0</v>
      </c>
      <c r="K2233" s="280">
        <v>0.0</v>
      </c>
      <c r="L2233" s="280">
        <v>530.0</v>
      </c>
      <c r="M2233" s="205"/>
    </row>
    <row r="2234" ht="15.75" customHeight="1">
      <c r="A2234" s="205" t="s">
        <v>478</v>
      </c>
      <c r="B2234" s="205" t="s">
        <v>5388</v>
      </c>
      <c r="C2234" s="205" t="s">
        <v>6257</v>
      </c>
      <c r="D2234" s="205" t="s">
        <v>6258</v>
      </c>
      <c r="E2234" s="280">
        <v>30.0</v>
      </c>
      <c r="F2234" s="280">
        <v>5.0</v>
      </c>
      <c r="G2234" s="282">
        <v>8.0</v>
      </c>
      <c r="H2234" s="280">
        <v>14.0</v>
      </c>
      <c r="I2234" s="280">
        <v>11.0</v>
      </c>
      <c r="J2234" s="280">
        <v>6.0</v>
      </c>
      <c r="K2234" s="280">
        <v>0.0</v>
      </c>
      <c r="L2234" s="280">
        <v>1577.0</v>
      </c>
      <c r="M2234" s="205"/>
    </row>
    <row r="2235" ht="15.75" customHeight="1">
      <c r="A2235" s="205" t="s">
        <v>478</v>
      </c>
      <c r="B2235" s="205" t="s">
        <v>5391</v>
      </c>
      <c r="C2235" s="205" t="s">
        <v>6257</v>
      </c>
      <c r="D2235" s="205" t="s">
        <v>6258</v>
      </c>
      <c r="E2235" s="280">
        <v>15.0</v>
      </c>
      <c r="F2235" s="280">
        <v>6.0</v>
      </c>
      <c r="G2235" s="282">
        <v>0.0</v>
      </c>
      <c r="H2235" s="280">
        <v>11.0</v>
      </c>
      <c r="I2235" s="280">
        <v>2.0</v>
      </c>
      <c r="J2235" s="280">
        <v>1.0</v>
      </c>
      <c r="K2235" s="280">
        <v>0.0</v>
      </c>
      <c r="L2235" s="280">
        <v>605.0</v>
      </c>
      <c r="M2235" s="205"/>
    </row>
    <row r="2236" ht="15.75" customHeight="1">
      <c r="A2236" s="205" t="s">
        <v>739</v>
      </c>
      <c r="B2236" s="205" t="s">
        <v>5383</v>
      </c>
      <c r="C2236" s="205" t="s">
        <v>5801</v>
      </c>
      <c r="D2236" s="205" t="s">
        <v>162</v>
      </c>
      <c r="E2236" s="280">
        <v>0.0</v>
      </c>
      <c r="F2236" s="280">
        <v>0.0</v>
      </c>
      <c r="G2236" s="282">
        <v>0.0</v>
      </c>
      <c r="H2236" s="280">
        <v>0.0</v>
      </c>
      <c r="I2236" s="280">
        <v>0.0</v>
      </c>
      <c r="J2236" s="280">
        <v>0.0</v>
      </c>
      <c r="K2236" s="280">
        <v>0.0</v>
      </c>
      <c r="L2236" s="280">
        <v>0.0</v>
      </c>
      <c r="M2236" s="205"/>
    </row>
    <row r="2237" ht="15.75" customHeight="1">
      <c r="A2237" s="205" t="s">
        <v>739</v>
      </c>
      <c r="B2237" s="205" t="s">
        <v>5384</v>
      </c>
      <c r="C2237" s="205" t="s">
        <v>5801</v>
      </c>
      <c r="D2237" s="205" t="s">
        <v>162</v>
      </c>
      <c r="E2237" s="280">
        <v>9.0</v>
      </c>
      <c r="F2237" s="280">
        <v>0.0</v>
      </c>
      <c r="G2237" s="282">
        <v>0.0</v>
      </c>
      <c r="H2237" s="280">
        <v>8.0</v>
      </c>
      <c r="I2237" s="280">
        <v>1.0</v>
      </c>
      <c r="J2237" s="280">
        <v>1.0</v>
      </c>
      <c r="K2237" s="280">
        <v>0.0</v>
      </c>
      <c r="L2237" s="280">
        <v>187.0</v>
      </c>
      <c r="M2237" s="205"/>
    </row>
    <row r="2238" ht="15.75" customHeight="1">
      <c r="A2238" s="205" t="s">
        <v>823</v>
      </c>
      <c r="B2238" s="205" t="s">
        <v>5384</v>
      </c>
      <c r="C2238" s="205" t="s">
        <v>6259</v>
      </c>
      <c r="D2238" s="205" t="s">
        <v>151</v>
      </c>
      <c r="E2238" s="280">
        <v>24.0</v>
      </c>
      <c r="F2238" s="280">
        <v>0.0</v>
      </c>
      <c r="G2238" s="282">
        <v>0.0</v>
      </c>
      <c r="H2238" s="280">
        <v>8.0</v>
      </c>
      <c r="I2238" s="280">
        <v>9.0</v>
      </c>
      <c r="J2238" s="280">
        <v>2.0</v>
      </c>
      <c r="K2238" s="280">
        <v>0.0</v>
      </c>
      <c r="L2238" s="280">
        <v>1473.0</v>
      </c>
      <c r="M2238" s="205"/>
    </row>
    <row r="2239" ht="15.75" customHeight="1">
      <c r="A2239" s="205" t="s">
        <v>823</v>
      </c>
      <c r="B2239" s="205" t="s">
        <v>5385</v>
      </c>
      <c r="C2239" s="205" t="s">
        <v>5837</v>
      </c>
      <c r="D2239" s="205" t="s">
        <v>6111</v>
      </c>
      <c r="E2239" s="280">
        <v>32.0</v>
      </c>
      <c r="F2239" s="280">
        <v>5.0</v>
      </c>
      <c r="G2239" s="280">
        <v>4.0</v>
      </c>
      <c r="H2239" s="280">
        <v>0.0</v>
      </c>
      <c r="I2239" s="280">
        <v>5.0</v>
      </c>
      <c r="J2239" s="280">
        <v>6.0</v>
      </c>
      <c r="K2239" s="280">
        <v>0.0</v>
      </c>
      <c r="L2239" s="280">
        <v>2824.0</v>
      </c>
      <c r="M2239" s="205"/>
    </row>
    <row r="2240" ht="15.75" customHeight="1">
      <c r="A2240" s="205" t="s">
        <v>823</v>
      </c>
      <c r="B2240" s="205" t="s">
        <v>5386</v>
      </c>
      <c r="C2240" s="205" t="s">
        <v>5837</v>
      </c>
      <c r="D2240" s="205" t="s">
        <v>6111</v>
      </c>
      <c r="E2240" s="280">
        <v>34.0</v>
      </c>
      <c r="F2240" s="280">
        <v>0.0</v>
      </c>
      <c r="G2240" s="280">
        <v>4.0</v>
      </c>
      <c r="H2240" s="280">
        <v>2.0</v>
      </c>
      <c r="I2240" s="280">
        <v>6.0</v>
      </c>
      <c r="J2240" s="280">
        <v>7.0</v>
      </c>
      <c r="K2240" s="280">
        <v>0.0</v>
      </c>
      <c r="L2240" s="280">
        <v>2801.0</v>
      </c>
      <c r="M2240" s="205"/>
    </row>
    <row r="2241" ht="15.75" customHeight="1">
      <c r="A2241" s="205" t="s">
        <v>484</v>
      </c>
      <c r="B2241" s="205" t="s">
        <v>5383</v>
      </c>
      <c r="C2241" s="205" t="s">
        <v>5801</v>
      </c>
      <c r="D2241" s="205" t="s">
        <v>121</v>
      </c>
      <c r="E2241" s="280">
        <v>3.0</v>
      </c>
      <c r="F2241" s="280">
        <v>0.0</v>
      </c>
      <c r="G2241" s="280">
        <v>0.0</v>
      </c>
      <c r="H2241" s="280">
        <v>2.0</v>
      </c>
      <c r="I2241" s="280">
        <v>1.0</v>
      </c>
      <c r="J2241" s="280">
        <v>0.0</v>
      </c>
      <c r="K2241" s="280">
        <v>0.0</v>
      </c>
      <c r="L2241" s="280">
        <v>88.0</v>
      </c>
      <c r="M2241" s="205"/>
    </row>
    <row r="2242" ht="15.75" customHeight="1">
      <c r="A2242" s="205" t="s">
        <v>484</v>
      </c>
      <c r="B2242" s="205" t="s">
        <v>5384</v>
      </c>
      <c r="C2242" s="205" t="s">
        <v>6049</v>
      </c>
      <c r="D2242" s="205" t="s">
        <v>121</v>
      </c>
      <c r="E2242" s="280">
        <v>57.0</v>
      </c>
      <c r="F2242" s="280">
        <v>18.0</v>
      </c>
      <c r="G2242" s="280">
        <v>6.0</v>
      </c>
      <c r="H2242" s="280">
        <v>20.0</v>
      </c>
      <c r="I2242" s="280">
        <v>30.0</v>
      </c>
      <c r="J2242" s="280">
        <v>7.0</v>
      </c>
      <c r="K2242" s="280">
        <v>0.0</v>
      </c>
      <c r="L2242" s="280">
        <v>3068.0</v>
      </c>
      <c r="M2242" s="205"/>
    </row>
    <row r="2243" ht="15.75" customHeight="1">
      <c r="A2243" s="205" t="s">
        <v>484</v>
      </c>
      <c r="B2243" s="205" t="s">
        <v>5385</v>
      </c>
      <c r="C2243" s="205" t="s">
        <v>6260</v>
      </c>
      <c r="D2243" s="205" t="s">
        <v>6261</v>
      </c>
      <c r="E2243" s="280">
        <v>35.0</v>
      </c>
      <c r="F2243" s="280">
        <v>9.0</v>
      </c>
      <c r="G2243" s="280">
        <v>2.0</v>
      </c>
      <c r="H2243" s="280">
        <v>11.0</v>
      </c>
      <c r="I2243" s="280">
        <v>19.0</v>
      </c>
      <c r="J2243" s="280">
        <v>2.0</v>
      </c>
      <c r="K2243" s="280">
        <v>0.0</v>
      </c>
      <c r="L2243" s="280">
        <v>2005.0</v>
      </c>
      <c r="M2243" s="205"/>
    </row>
    <row r="2244" ht="15.75" customHeight="1">
      <c r="A2244" s="205" t="s">
        <v>484</v>
      </c>
      <c r="B2244" s="205" t="s">
        <v>5386</v>
      </c>
      <c r="C2244" s="205" t="s">
        <v>6136</v>
      </c>
      <c r="D2244" s="205" t="s">
        <v>6262</v>
      </c>
      <c r="E2244" s="280">
        <v>21.0</v>
      </c>
      <c r="F2244" s="280">
        <v>2.0</v>
      </c>
      <c r="G2244" s="280">
        <v>1.0</v>
      </c>
      <c r="H2244" s="280">
        <v>12.0</v>
      </c>
      <c r="I2244" s="280">
        <v>8.0</v>
      </c>
      <c r="J2244" s="280">
        <v>2.0</v>
      </c>
      <c r="K2244" s="280">
        <v>0.0</v>
      </c>
      <c r="L2244" s="280">
        <v>926.0</v>
      </c>
      <c r="M2244" s="205"/>
    </row>
    <row r="2245" ht="15.75" customHeight="1">
      <c r="A2245" s="205" t="s">
        <v>484</v>
      </c>
      <c r="B2245" s="205" t="s">
        <v>5387</v>
      </c>
      <c r="C2245" s="205" t="s">
        <v>6139</v>
      </c>
      <c r="D2245" s="205" t="s">
        <v>6263</v>
      </c>
      <c r="E2245" s="280">
        <v>2.0</v>
      </c>
      <c r="F2245" s="280">
        <v>0.0</v>
      </c>
      <c r="G2245" s="280">
        <v>0.0</v>
      </c>
      <c r="H2245" s="280">
        <v>2.0</v>
      </c>
      <c r="I2245" s="280">
        <v>0.0</v>
      </c>
      <c r="J2245" s="280">
        <v>0.0</v>
      </c>
      <c r="K2245" s="280">
        <v>0.0</v>
      </c>
      <c r="L2245" s="280">
        <v>31.0</v>
      </c>
      <c r="M2245" s="205"/>
    </row>
    <row r="2246" ht="15.75" customHeight="1">
      <c r="A2246" s="205" t="s">
        <v>484</v>
      </c>
      <c r="B2246" s="205" t="s">
        <v>5388</v>
      </c>
      <c r="C2246" s="205" t="s">
        <v>6014</v>
      </c>
      <c r="D2246" s="205" t="s">
        <v>6052</v>
      </c>
      <c r="E2246" s="280">
        <v>4.0</v>
      </c>
      <c r="F2246" s="280">
        <v>0.0</v>
      </c>
      <c r="G2246" s="280">
        <v>0.0</v>
      </c>
      <c r="H2246" s="280">
        <v>3.0</v>
      </c>
      <c r="I2246" s="280">
        <v>1.0</v>
      </c>
      <c r="J2246" s="280">
        <v>0.0</v>
      </c>
      <c r="K2246" s="280">
        <v>0.0</v>
      </c>
      <c r="L2246" s="280">
        <v>121.0</v>
      </c>
      <c r="M2246" s="205"/>
    </row>
    <row r="2247" ht="15.75" customHeight="1">
      <c r="A2247" s="205" t="s">
        <v>838</v>
      </c>
      <c r="B2247" s="205" t="s">
        <v>5383</v>
      </c>
      <c r="C2247" s="205" t="s">
        <v>5801</v>
      </c>
      <c r="D2247" s="205" t="s">
        <v>98</v>
      </c>
      <c r="E2247" s="280">
        <v>3.0</v>
      </c>
      <c r="F2247" s="280">
        <v>0.0</v>
      </c>
      <c r="G2247" s="280">
        <v>1.0</v>
      </c>
      <c r="H2247" s="280">
        <v>2.0</v>
      </c>
      <c r="I2247" s="280">
        <v>1.0</v>
      </c>
      <c r="J2247" s="280">
        <v>0.0</v>
      </c>
      <c r="K2247" s="280">
        <v>0.0</v>
      </c>
      <c r="L2247" s="280">
        <v>103.0</v>
      </c>
      <c r="M2247" s="205"/>
    </row>
    <row r="2248" ht="15.75" customHeight="1">
      <c r="A2248" s="205" t="s">
        <v>838</v>
      </c>
      <c r="B2248" s="205" t="s">
        <v>5384</v>
      </c>
      <c r="C2248" s="205" t="s">
        <v>5801</v>
      </c>
      <c r="D2248" s="205" t="s">
        <v>98</v>
      </c>
      <c r="E2248" s="280">
        <v>34.0</v>
      </c>
      <c r="F2248" s="280">
        <v>3.0</v>
      </c>
      <c r="G2248" s="280">
        <v>5.0</v>
      </c>
      <c r="H2248" s="280">
        <v>2.0</v>
      </c>
      <c r="I2248" s="280">
        <v>14.0</v>
      </c>
      <c r="J2248" s="280">
        <v>15.0</v>
      </c>
      <c r="K2248" s="280">
        <v>1.0</v>
      </c>
      <c r="L2248" s="280">
        <v>2644.0</v>
      </c>
      <c r="M2248" s="205"/>
    </row>
    <row r="2249" ht="15.75" customHeight="1">
      <c r="A2249" s="205" t="s">
        <v>838</v>
      </c>
      <c r="B2249" s="205" t="s">
        <v>5385</v>
      </c>
      <c r="C2249" s="205" t="s">
        <v>5835</v>
      </c>
      <c r="D2249" s="205" t="s">
        <v>103</v>
      </c>
      <c r="E2249" s="280">
        <v>28.0</v>
      </c>
      <c r="F2249" s="280">
        <v>1.0</v>
      </c>
      <c r="G2249" s="280">
        <v>1.0</v>
      </c>
      <c r="H2249" s="280">
        <v>20.0</v>
      </c>
      <c r="I2249" s="280">
        <v>5.0</v>
      </c>
      <c r="J2249" s="280">
        <v>7.0</v>
      </c>
      <c r="K2249" s="280">
        <v>1.0</v>
      </c>
      <c r="L2249" s="280">
        <v>1015.0</v>
      </c>
      <c r="M2249" s="205"/>
    </row>
    <row r="2250" ht="15.75" customHeight="1">
      <c r="A2250" s="205" t="s">
        <v>838</v>
      </c>
      <c r="B2250" s="205" t="s">
        <v>5386</v>
      </c>
      <c r="C2250" s="205" t="s">
        <v>5809</v>
      </c>
      <c r="D2250" s="205" t="s">
        <v>5811</v>
      </c>
      <c r="E2250" s="280">
        <v>15.0</v>
      </c>
      <c r="F2250" s="280">
        <v>1.0</v>
      </c>
      <c r="G2250" s="280">
        <v>2.0</v>
      </c>
      <c r="H2250" s="280">
        <v>5.0</v>
      </c>
      <c r="I2250" s="280">
        <v>7.0</v>
      </c>
      <c r="J2250" s="280">
        <v>3.0</v>
      </c>
      <c r="K2250" s="280">
        <v>0.0</v>
      </c>
      <c r="L2250" s="280">
        <v>840.0</v>
      </c>
      <c r="M2250" s="205"/>
    </row>
    <row r="2251" ht="15.75" customHeight="1">
      <c r="A2251" s="205" t="s">
        <v>838</v>
      </c>
      <c r="B2251" s="205" t="s">
        <v>5387</v>
      </c>
      <c r="C2251" s="205" t="s">
        <v>5809</v>
      </c>
      <c r="D2251" s="205" t="s">
        <v>5811</v>
      </c>
      <c r="E2251" s="280">
        <v>21.0</v>
      </c>
      <c r="F2251" s="280">
        <v>1.0</v>
      </c>
      <c r="G2251" s="280">
        <v>2.0</v>
      </c>
      <c r="H2251" s="280">
        <v>5.0</v>
      </c>
      <c r="I2251" s="280">
        <v>11.0</v>
      </c>
      <c r="J2251" s="280">
        <v>5.0</v>
      </c>
      <c r="K2251" s="280">
        <v>0.0</v>
      </c>
      <c r="L2251" s="280">
        <v>1309.0</v>
      </c>
      <c r="M2251" s="205"/>
    </row>
    <row r="2252" ht="15.75" customHeight="1">
      <c r="A2252" s="205" t="s">
        <v>838</v>
      </c>
      <c r="B2252" s="205" t="s">
        <v>5388</v>
      </c>
      <c r="C2252" s="205" t="s">
        <v>5809</v>
      </c>
      <c r="D2252" s="205" t="s">
        <v>5811</v>
      </c>
      <c r="E2252" s="280">
        <v>17.0</v>
      </c>
      <c r="F2252" s="280">
        <v>0.0</v>
      </c>
      <c r="G2252" s="280">
        <v>1.0</v>
      </c>
      <c r="H2252" s="280">
        <v>9.0</v>
      </c>
      <c r="I2252" s="280">
        <v>2.0</v>
      </c>
      <c r="J2252" s="280">
        <v>2.0</v>
      </c>
      <c r="K2252" s="280">
        <v>0.0</v>
      </c>
      <c r="L2252" s="280">
        <v>807.0</v>
      </c>
      <c r="M2252" s="205"/>
    </row>
    <row r="2253" ht="15.75" customHeight="1">
      <c r="A2253" s="205" t="s">
        <v>838</v>
      </c>
      <c r="B2253" s="205" t="s">
        <v>5391</v>
      </c>
      <c r="C2253" s="205" t="s">
        <v>6264</v>
      </c>
      <c r="D2253" s="205" t="s">
        <v>6265</v>
      </c>
      <c r="E2253" s="280">
        <v>31.0</v>
      </c>
      <c r="F2253" s="280">
        <v>3.0</v>
      </c>
      <c r="G2253" s="280">
        <v>5.0</v>
      </c>
      <c r="H2253" s="280">
        <v>2.0</v>
      </c>
      <c r="I2253" s="280">
        <v>7.0</v>
      </c>
      <c r="J2253" s="280">
        <v>7.0</v>
      </c>
      <c r="K2253" s="280">
        <v>0.0</v>
      </c>
      <c r="L2253" s="280">
        <v>2556.0</v>
      </c>
      <c r="M2253" s="205"/>
    </row>
    <row r="2254" ht="15.75" customHeight="1">
      <c r="A2254" s="205" t="s">
        <v>838</v>
      </c>
      <c r="B2254" s="205" t="s">
        <v>5392</v>
      </c>
      <c r="C2254" s="205" t="s">
        <v>5830</v>
      </c>
      <c r="D2254" s="205" t="s">
        <v>6266</v>
      </c>
      <c r="E2254" s="280">
        <v>28.0</v>
      </c>
      <c r="F2254" s="280">
        <v>4.0</v>
      </c>
      <c r="G2254" s="280">
        <v>8.0</v>
      </c>
      <c r="H2254" s="280">
        <v>3.0</v>
      </c>
      <c r="I2254" s="280">
        <v>2.0</v>
      </c>
      <c r="J2254" s="280">
        <v>11.0</v>
      </c>
      <c r="K2254" s="280">
        <v>0.0</v>
      </c>
      <c r="L2254" s="280">
        <v>2293.0</v>
      </c>
      <c r="M2254" s="205"/>
    </row>
    <row r="2255" ht="15.75" customHeight="1">
      <c r="A2255" s="205" t="s">
        <v>838</v>
      </c>
      <c r="B2255" s="205" t="s">
        <v>5389</v>
      </c>
      <c r="C2255" s="205" t="s">
        <v>5801</v>
      </c>
      <c r="D2255" s="205" t="s">
        <v>98</v>
      </c>
      <c r="E2255" s="280">
        <v>27.0</v>
      </c>
      <c r="F2255" s="280">
        <v>3.0</v>
      </c>
      <c r="G2255" s="280">
        <v>1.0</v>
      </c>
      <c r="H2255" s="280">
        <v>12.0</v>
      </c>
      <c r="I2255" s="280">
        <v>2.0</v>
      </c>
      <c r="J2255" s="280">
        <v>4.0</v>
      </c>
      <c r="K2255" s="280">
        <v>0.0</v>
      </c>
      <c r="L2255" s="280">
        <v>1471.0</v>
      </c>
      <c r="M2255" s="205"/>
    </row>
    <row r="2256" ht="15.75" customHeight="1">
      <c r="A2256" s="205" t="s">
        <v>838</v>
      </c>
      <c r="B2256" s="205" t="s">
        <v>5390</v>
      </c>
      <c r="C2256" s="205" t="s">
        <v>5800</v>
      </c>
      <c r="D2256" s="205" t="s">
        <v>259</v>
      </c>
      <c r="E2256" s="280">
        <v>33.0</v>
      </c>
      <c r="F2256" s="280">
        <v>2.0</v>
      </c>
      <c r="G2256" s="280">
        <v>1.0</v>
      </c>
      <c r="H2256" s="280">
        <v>4.0</v>
      </c>
      <c r="I2256" s="280">
        <v>11.0</v>
      </c>
      <c r="J2256" s="280">
        <v>11.0</v>
      </c>
      <c r="K2256" s="280">
        <v>0.0</v>
      </c>
      <c r="L2256" s="280">
        <v>2489.0</v>
      </c>
      <c r="M2256" s="205"/>
    </row>
    <row r="2257" ht="15.75" customHeight="1">
      <c r="A2257" s="205" t="s">
        <v>540</v>
      </c>
      <c r="B2257" s="205" t="s">
        <v>5383</v>
      </c>
      <c r="C2257" s="205" t="s">
        <v>5801</v>
      </c>
      <c r="D2257" s="205" t="s">
        <v>151</v>
      </c>
      <c r="E2257" s="280">
        <v>0.0</v>
      </c>
      <c r="F2257" s="280">
        <v>0.0</v>
      </c>
      <c r="G2257" s="280">
        <v>0.0</v>
      </c>
      <c r="H2257" s="280">
        <v>0.0</v>
      </c>
      <c r="I2257" s="280">
        <v>0.0</v>
      </c>
      <c r="J2257" s="280">
        <v>0.0</v>
      </c>
      <c r="K2257" s="280">
        <v>0.0</v>
      </c>
      <c r="L2257" s="280">
        <v>0.0</v>
      </c>
      <c r="M2257" s="205"/>
    </row>
    <row r="2258" ht="15.75" customHeight="1">
      <c r="A2258" s="205" t="s">
        <v>540</v>
      </c>
      <c r="B2258" s="205" t="s">
        <v>5384</v>
      </c>
      <c r="C2258" s="205" t="s">
        <v>5801</v>
      </c>
      <c r="D2258" s="205" t="s">
        <v>151</v>
      </c>
      <c r="E2258" s="280">
        <v>1.0</v>
      </c>
      <c r="F2258" s="280">
        <v>0.0</v>
      </c>
      <c r="G2258" s="280">
        <v>1.0</v>
      </c>
      <c r="H2258" s="280">
        <v>1.0</v>
      </c>
      <c r="I2258" s="280">
        <v>0.0</v>
      </c>
      <c r="J2258" s="280">
        <v>0.0</v>
      </c>
      <c r="K2258" s="280">
        <v>0.0</v>
      </c>
      <c r="L2258" s="280">
        <v>7.0</v>
      </c>
      <c r="M2258" s="205"/>
    </row>
    <row r="2259" ht="15.75" customHeight="1">
      <c r="A2259" s="205" t="s">
        <v>540</v>
      </c>
      <c r="B2259" s="205" t="s">
        <v>5386</v>
      </c>
      <c r="C2259" s="205" t="s">
        <v>5816</v>
      </c>
      <c r="D2259" s="205" t="s">
        <v>5958</v>
      </c>
      <c r="E2259" s="280">
        <v>0.0</v>
      </c>
      <c r="F2259" s="280">
        <v>0.0</v>
      </c>
      <c r="G2259" s="280">
        <v>0.0</v>
      </c>
      <c r="H2259" s="280">
        <v>0.0</v>
      </c>
      <c r="I2259" s="280">
        <v>0.0</v>
      </c>
      <c r="J2259" s="280">
        <v>0.0</v>
      </c>
      <c r="K2259" s="280">
        <v>0.0</v>
      </c>
      <c r="L2259" s="280">
        <v>0.0</v>
      </c>
      <c r="M2259" s="205"/>
    </row>
    <row r="2260" ht="15.75" customHeight="1">
      <c r="A2260" s="205" t="s">
        <v>198</v>
      </c>
      <c r="B2260" s="205" t="s">
        <v>5383</v>
      </c>
      <c r="C2260" s="205" t="s">
        <v>5801</v>
      </c>
      <c r="D2260" s="205" t="s">
        <v>103</v>
      </c>
      <c r="E2260" s="280">
        <v>6.0</v>
      </c>
      <c r="F2260" s="280">
        <v>0.0</v>
      </c>
      <c r="G2260" s="280">
        <v>2.0</v>
      </c>
      <c r="H2260" s="280">
        <v>0.0</v>
      </c>
      <c r="I2260" s="280">
        <v>2.0</v>
      </c>
      <c r="J2260" s="280">
        <v>0.0</v>
      </c>
      <c r="K2260" s="280">
        <v>0.0</v>
      </c>
      <c r="L2260" s="280">
        <v>501.0</v>
      </c>
      <c r="M2260" s="205"/>
    </row>
    <row r="2261" ht="15.75" customHeight="1">
      <c r="A2261" s="205" t="s">
        <v>198</v>
      </c>
      <c r="B2261" s="205" t="s">
        <v>5384</v>
      </c>
      <c r="C2261" s="205" t="s">
        <v>5801</v>
      </c>
      <c r="D2261" s="205" t="s">
        <v>103</v>
      </c>
      <c r="E2261" s="280">
        <v>27.0</v>
      </c>
      <c r="F2261" s="280">
        <v>2.0</v>
      </c>
      <c r="G2261" s="280">
        <v>1.0</v>
      </c>
      <c r="H2261" s="280">
        <v>18.0</v>
      </c>
      <c r="I2261" s="280">
        <v>9.0</v>
      </c>
      <c r="J2261" s="280">
        <v>3.0</v>
      </c>
      <c r="K2261" s="280">
        <v>0.0</v>
      </c>
      <c r="L2261" s="280">
        <v>945.0</v>
      </c>
      <c r="M2261" s="205"/>
    </row>
    <row r="2262" ht="15.75" customHeight="1">
      <c r="A2262" s="205" t="s">
        <v>842</v>
      </c>
      <c r="B2262" s="205" t="s">
        <v>5383</v>
      </c>
      <c r="C2262" s="205" t="s">
        <v>5801</v>
      </c>
      <c r="D2262" s="205" t="s">
        <v>249</v>
      </c>
      <c r="E2262" s="280">
        <v>3.0</v>
      </c>
      <c r="F2262" s="280">
        <v>0.0</v>
      </c>
      <c r="G2262" s="280">
        <v>0.0</v>
      </c>
      <c r="H2262" s="280">
        <v>0.0</v>
      </c>
      <c r="I2262" s="280">
        <v>3.0</v>
      </c>
      <c r="J2262" s="280">
        <v>1.0</v>
      </c>
      <c r="K2262" s="280">
        <v>0.0</v>
      </c>
      <c r="L2262" s="280">
        <v>177.0</v>
      </c>
      <c r="M2262" s="205"/>
    </row>
    <row r="2263" ht="15.75" customHeight="1">
      <c r="A2263" s="205" t="s">
        <v>842</v>
      </c>
      <c r="B2263" s="205" t="s">
        <v>5384</v>
      </c>
      <c r="C2263" s="205" t="s">
        <v>5801</v>
      </c>
      <c r="D2263" s="205" t="s">
        <v>249</v>
      </c>
      <c r="E2263" s="280">
        <v>26.0</v>
      </c>
      <c r="F2263" s="280">
        <v>1.0</v>
      </c>
      <c r="G2263" s="280">
        <v>1.0</v>
      </c>
      <c r="H2263" s="280">
        <v>7.0</v>
      </c>
      <c r="I2263" s="280">
        <v>5.0</v>
      </c>
      <c r="J2263" s="280">
        <v>4.0</v>
      </c>
      <c r="K2263" s="280">
        <v>0.0</v>
      </c>
      <c r="L2263" s="280">
        <v>1973.0</v>
      </c>
      <c r="M2263" s="205"/>
    </row>
    <row r="2264" ht="15.75" customHeight="1">
      <c r="A2264" s="205" t="s">
        <v>842</v>
      </c>
      <c r="B2264" s="205" t="s">
        <v>5385</v>
      </c>
      <c r="C2264" s="205" t="s">
        <v>5816</v>
      </c>
      <c r="D2264" s="205" t="s">
        <v>5898</v>
      </c>
      <c r="E2264" s="280">
        <v>20.0</v>
      </c>
      <c r="F2264" s="280">
        <v>2.0</v>
      </c>
      <c r="G2264" s="280">
        <v>1.0</v>
      </c>
      <c r="H2264" s="280">
        <v>3.0</v>
      </c>
      <c r="I2264" s="280">
        <v>6.0</v>
      </c>
      <c r="J2264" s="280">
        <v>4.0</v>
      </c>
      <c r="K2264" s="280">
        <v>0.0</v>
      </c>
      <c r="L2264" s="280">
        <v>1479.0</v>
      </c>
      <c r="M2264" s="205"/>
    </row>
    <row r="2265" ht="15.75" customHeight="1">
      <c r="A2265" s="205" t="s">
        <v>656</v>
      </c>
      <c r="B2265" s="205" t="s">
        <v>5383</v>
      </c>
      <c r="C2265" s="205" t="s">
        <v>5801</v>
      </c>
      <c r="D2265" s="205" t="s">
        <v>238</v>
      </c>
      <c r="E2265" s="280">
        <v>5.0</v>
      </c>
      <c r="F2265" s="280">
        <v>0.0</v>
      </c>
      <c r="G2265" s="280">
        <v>0.0</v>
      </c>
      <c r="H2265" s="280">
        <v>3.0</v>
      </c>
      <c r="I2265" s="280">
        <v>2.0</v>
      </c>
      <c r="J2265" s="280">
        <v>1.0</v>
      </c>
      <c r="K2265" s="280">
        <v>0.0</v>
      </c>
      <c r="L2265" s="280">
        <v>224.0</v>
      </c>
      <c r="M2265" s="205"/>
    </row>
    <row r="2266" ht="15.75" customHeight="1">
      <c r="A2266" s="205" t="s">
        <v>656</v>
      </c>
      <c r="B2266" s="205" t="s">
        <v>5384</v>
      </c>
      <c r="C2266" s="205" t="s">
        <v>5801</v>
      </c>
      <c r="D2266" s="205" t="s">
        <v>238</v>
      </c>
      <c r="E2266" s="280">
        <v>28.0</v>
      </c>
      <c r="F2266" s="280">
        <v>4.0</v>
      </c>
      <c r="G2266" s="280">
        <v>1.0</v>
      </c>
      <c r="H2266" s="280">
        <v>10.0</v>
      </c>
      <c r="I2266" s="280">
        <v>13.0</v>
      </c>
      <c r="J2266" s="280">
        <v>7.0</v>
      </c>
      <c r="K2266" s="280">
        <v>0.0</v>
      </c>
      <c r="L2266" s="280">
        <v>1548.0</v>
      </c>
      <c r="M2266" s="205"/>
    </row>
    <row r="2267" ht="15.75" customHeight="1">
      <c r="A2267" s="205" t="s">
        <v>656</v>
      </c>
      <c r="B2267" s="205" t="s">
        <v>5385</v>
      </c>
      <c r="C2267" s="205" t="s">
        <v>5835</v>
      </c>
      <c r="D2267" s="205" t="s">
        <v>116</v>
      </c>
      <c r="E2267" s="280">
        <v>35.0</v>
      </c>
      <c r="F2267" s="280">
        <v>2.0</v>
      </c>
      <c r="G2267" s="280">
        <v>3.0</v>
      </c>
      <c r="H2267" s="280">
        <v>17.0</v>
      </c>
      <c r="I2267" s="280">
        <v>15.0</v>
      </c>
      <c r="J2267" s="280">
        <v>6.0</v>
      </c>
      <c r="K2267" s="280">
        <v>0.0</v>
      </c>
      <c r="L2267" s="280">
        <v>1782.0</v>
      </c>
      <c r="M2267" s="205"/>
    </row>
    <row r="2268" ht="15.75" customHeight="1">
      <c r="A2268" s="205" t="s">
        <v>656</v>
      </c>
      <c r="B2268" s="205" t="s">
        <v>5386</v>
      </c>
      <c r="C2268" s="205" t="s">
        <v>5801</v>
      </c>
      <c r="D2268" s="205" t="s">
        <v>116</v>
      </c>
      <c r="E2268" s="280">
        <v>30.0</v>
      </c>
      <c r="F2268" s="280">
        <v>6.0</v>
      </c>
      <c r="G2268" s="280">
        <v>5.0</v>
      </c>
      <c r="H2268" s="280">
        <v>11.0</v>
      </c>
      <c r="I2268" s="280">
        <v>16.0</v>
      </c>
      <c r="J2268" s="280">
        <v>10.0</v>
      </c>
      <c r="K2268" s="280">
        <v>0.0</v>
      </c>
      <c r="L2268" s="280">
        <v>1597.0</v>
      </c>
      <c r="M2268" s="205"/>
    </row>
    <row r="2269" ht="15.75" customHeight="1">
      <c r="A2269" s="205" t="s">
        <v>656</v>
      </c>
      <c r="B2269" s="205" t="s">
        <v>5387</v>
      </c>
      <c r="C2269" s="205" t="s">
        <v>5801</v>
      </c>
      <c r="D2269" s="205" t="s">
        <v>116</v>
      </c>
      <c r="E2269" s="280">
        <v>36.0</v>
      </c>
      <c r="F2269" s="280">
        <v>8.0</v>
      </c>
      <c r="G2269" s="280">
        <v>12.0</v>
      </c>
      <c r="H2269" s="280">
        <v>14.0</v>
      </c>
      <c r="I2269" s="280">
        <v>19.0</v>
      </c>
      <c r="J2269" s="280">
        <v>3.0</v>
      </c>
      <c r="K2269" s="280">
        <v>0.0</v>
      </c>
      <c r="L2269" s="280">
        <v>1883.0</v>
      </c>
      <c r="M2269" s="205"/>
    </row>
    <row r="2270" ht="15.75" customHeight="1">
      <c r="A2270" s="205" t="s">
        <v>656</v>
      </c>
      <c r="B2270" s="205" t="s">
        <v>5388</v>
      </c>
      <c r="C2270" s="205" t="s">
        <v>5801</v>
      </c>
      <c r="D2270" s="205" t="s">
        <v>116</v>
      </c>
      <c r="E2270" s="280">
        <v>34.0</v>
      </c>
      <c r="F2270" s="280">
        <v>8.0</v>
      </c>
      <c r="G2270" s="280">
        <v>5.0</v>
      </c>
      <c r="H2270" s="280">
        <v>22.0</v>
      </c>
      <c r="I2270" s="280">
        <v>7.0</v>
      </c>
      <c r="J2270" s="280">
        <v>5.0</v>
      </c>
      <c r="K2270" s="280">
        <v>0.0</v>
      </c>
      <c r="L2270" s="280">
        <v>1521.0</v>
      </c>
      <c r="M2270" s="205"/>
    </row>
    <row r="2271" ht="15.75" customHeight="1">
      <c r="A2271" s="205" t="s">
        <v>656</v>
      </c>
      <c r="B2271" s="205" t="s">
        <v>5391</v>
      </c>
      <c r="C2271" s="205" t="s">
        <v>5870</v>
      </c>
      <c r="D2271" s="205" t="s">
        <v>6027</v>
      </c>
      <c r="E2271" s="280">
        <v>28.0</v>
      </c>
      <c r="F2271" s="280">
        <v>9.0</v>
      </c>
      <c r="G2271" s="280">
        <v>9.0</v>
      </c>
      <c r="H2271" s="280">
        <v>3.0</v>
      </c>
      <c r="I2271" s="280">
        <v>5.0</v>
      </c>
      <c r="J2271" s="280">
        <v>7.0</v>
      </c>
      <c r="K2271" s="280">
        <v>0.0</v>
      </c>
      <c r="L2271" s="280">
        <v>2240.0</v>
      </c>
      <c r="M2271" s="205"/>
    </row>
    <row r="2272" ht="15.75" customHeight="1">
      <c r="A2272" s="205" t="s">
        <v>656</v>
      </c>
      <c r="B2272" s="205" t="s">
        <v>5392</v>
      </c>
      <c r="C2272" s="205" t="s">
        <v>5870</v>
      </c>
      <c r="D2272" s="205" t="s">
        <v>6027</v>
      </c>
      <c r="E2272" s="280">
        <v>27.0</v>
      </c>
      <c r="F2272" s="280">
        <v>5.0</v>
      </c>
      <c r="G2272" s="280">
        <v>3.0</v>
      </c>
      <c r="H2272" s="280">
        <v>2.0</v>
      </c>
      <c r="I2272" s="280">
        <v>11.0</v>
      </c>
      <c r="J2272" s="280">
        <v>5.0</v>
      </c>
      <c r="K2272" s="280">
        <v>0.0</v>
      </c>
      <c r="L2272" s="280">
        <v>2127.0</v>
      </c>
      <c r="M2272" s="205"/>
    </row>
    <row r="2273" ht="15.75" customHeight="1">
      <c r="A2273" s="205" t="s">
        <v>656</v>
      </c>
      <c r="B2273" s="205" t="s">
        <v>5389</v>
      </c>
      <c r="C2273" s="205" t="s">
        <v>5870</v>
      </c>
      <c r="D2273" s="205" t="s">
        <v>6027</v>
      </c>
      <c r="E2273" s="280">
        <v>10.0</v>
      </c>
      <c r="F2273" s="280">
        <v>2.0</v>
      </c>
      <c r="G2273" s="280">
        <v>3.0</v>
      </c>
      <c r="H2273" s="280">
        <v>0.0</v>
      </c>
      <c r="I2273" s="280">
        <v>4.0</v>
      </c>
      <c r="J2273" s="280">
        <v>3.0</v>
      </c>
      <c r="K2273" s="280">
        <v>0.0</v>
      </c>
      <c r="L2273" s="280">
        <v>841.0</v>
      </c>
      <c r="M2273" s="205"/>
    </row>
    <row r="2274" ht="15.75" customHeight="1">
      <c r="A2274" s="205" t="s">
        <v>656</v>
      </c>
      <c r="B2274" s="205" t="s">
        <v>5390</v>
      </c>
      <c r="C2274" s="205" t="s">
        <v>6267</v>
      </c>
      <c r="D2274" s="205" t="s">
        <v>6268</v>
      </c>
      <c r="E2274" s="280">
        <v>21.0</v>
      </c>
      <c r="F2274" s="280">
        <v>3.0</v>
      </c>
      <c r="G2274" s="280">
        <v>4.0</v>
      </c>
      <c r="H2274" s="280">
        <v>5.0</v>
      </c>
      <c r="I2274" s="280">
        <v>12.0</v>
      </c>
      <c r="J2274" s="280">
        <v>5.0</v>
      </c>
      <c r="K2274" s="280">
        <v>0.0</v>
      </c>
      <c r="L2274" s="280">
        <v>1350.0</v>
      </c>
      <c r="M2274" s="205"/>
    </row>
    <row r="2275" ht="15.75" customHeight="1">
      <c r="A2275" s="205" t="s">
        <v>310</v>
      </c>
      <c r="B2275" s="205" t="s">
        <v>5383</v>
      </c>
      <c r="C2275" s="205" t="s">
        <v>5801</v>
      </c>
      <c r="D2275" s="205" t="s">
        <v>151</v>
      </c>
      <c r="E2275" s="280">
        <v>6.0</v>
      </c>
      <c r="F2275" s="280">
        <v>2.0</v>
      </c>
      <c r="G2275" s="280">
        <v>0.0</v>
      </c>
      <c r="H2275" s="280">
        <v>0.0</v>
      </c>
      <c r="I2275" s="280">
        <v>3.0</v>
      </c>
      <c r="J2275" s="280">
        <v>0.0</v>
      </c>
      <c r="K2275" s="280">
        <v>0.0</v>
      </c>
      <c r="L2275" s="280">
        <v>515.0</v>
      </c>
      <c r="M2275" s="205"/>
    </row>
    <row r="2276" ht="15.75" customHeight="1">
      <c r="A2276" s="205" t="s">
        <v>310</v>
      </c>
      <c r="B2276" s="205" t="s">
        <v>5384</v>
      </c>
      <c r="C2276" s="205" t="s">
        <v>6269</v>
      </c>
      <c r="D2276" s="205" t="s">
        <v>151</v>
      </c>
      <c r="E2276" s="280">
        <v>38.0</v>
      </c>
      <c r="F2276" s="280">
        <v>9.0</v>
      </c>
      <c r="G2276" s="280">
        <v>2.0</v>
      </c>
      <c r="H2276" s="280">
        <v>5.0</v>
      </c>
      <c r="I2276" s="280">
        <v>20.0</v>
      </c>
      <c r="J2276" s="280">
        <v>7.0</v>
      </c>
      <c r="K2276" s="280">
        <v>1.0</v>
      </c>
      <c r="L2276" s="280">
        <v>2633.0</v>
      </c>
      <c r="M2276" s="205"/>
    </row>
    <row r="2277" ht="15.75" customHeight="1">
      <c r="A2277" s="205" t="s">
        <v>310</v>
      </c>
      <c r="B2277" s="205" t="s">
        <v>5385</v>
      </c>
      <c r="C2277" s="205" t="s">
        <v>6198</v>
      </c>
      <c r="D2277" s="205" t="s">
        <v>6270</v>
      </c>
      <c r="E2277" s="280">
        <v>19.0</v>
      </c>
      <c r="F2277" s="280">
        <v>12.0</v>
      </c>
      <c r="G2277" s="280">
        <v>3.0</v>
      </c>
      <c r="H2277" s="280">
        <v>2.0</v>
      </c>
      <c r="I2277" s="280">
        <v>12.0</v>
      </c>
      <c r="J2277" s="280">
        <v>6.0</v>
      </c>
      <c r="K2277" s="280">
        <v>0.0</v>
      </c>
      <c r="L2277" s="280">
        <v>1441.0</v>
      </c>
      <c r="M2277" s="205"/>
    </row>
    <row r="2278" ht="15.75" customHeight="1">
      <c r="A2278" s="205" t="s">
        <v>310</v>
      </c>
      <c r="B2278" s="205" t="s">
        <v>5386</v>
      </c>
      <c r="C2278" s="205" t="s">
        <v>6271</v>
      </c>
      <c r="D2278" s="205" t="s">
        <v>6272</v>
      </c>
      <c r="E2278" s="280">
        <v>19.0</v>
      </c>
      <c r="F2278" s="280">
        <v>6.0</v>
      </c>
      <c r="G2278" s="280">
        <v>1.0</v>
      </c>
      <c r="H2278" s="280">
        <v>10.0</v>
      </c>
      <c r="I2278" s="280">
        <v>9.0</v>
      </c>
      <c r="J2278" s="280">
        <v>1.0</v>
      </c>
      <c r="K2278" s="280">
        <v>0.0</v>
      </c>
      <c r="L2278" s="280">
        <v>877.0</v>
      </c>
      <c r="M2278" s="205"/>
    </row>
    <row r="2279" ht="15.75" customHeight="1">
      <c r="A2279" s="205" t="s">
        <v>310</v>
      </c>
      <c r="B2279" s="205" t="s">
        <v>5387</v>
      </c>
      <c r="C2279" s="205" t="s">
        <v>6130</v>
      </c>
      <c r="D2279" s="205" t="s">
        <v>6273</v>
      </c>
      <c r="E2279" s="280">
        <v>11.0</v>
      </c>
      <c r="F2279" s="280">
        <v>1.0</v>
      </c>
      <c r="G2279" s="280">
        <v>0.0</v>
      </c>
      <c r="H2279" s="280">
        <v>9.0</v>
      </c>
      <c r="I2279" s="280">
        <v>1.0</v>
      </c>
      <c r="J2279" s="280">
        <v>1.0</v>
      </c>
      <c r="K2279" s="280">
        <v>0.0</v>
      </c>
      <c r="L2279" s="280">
        <v>281.0</v>
      </c>
      <c r="M2279" s="205"/>
    </row>
    <row r="2280" ht="15.75" customHeight="1">
      <c r="A2280" s="205" t="s">
        <v>310</v>
      </c>
      <c r="B2280" s="205" t="s">
        <v>5388</v>
      </c>
      <c r="C2280" s="205" t="s">
        <v>6274</v>
      </c>
      <c r="D2280" s="205" t="s">
        <v>6275</v>
      </c>
      <c r="E2280" s="280">
        <v>12.0</v>
      </c>
      <c r="F2280" s="280">
        <v>2.0</v>
      </c>
      <c r="G2280" s="280">
        <v>1.0</v>
      </c>
      <c r="H2280" s="280">
        <v>5.0</v>
      </c>
      <c r="I2280" s="280">
        <v>6.0</v>
      </c>
      <c r="J2280" s="280">
        <v>3.0</v>
      </c>
      <c r="K2280" s="280">
        <v>0.0</v>
      </c>
      <c r="L2280" s="280">
        <v>614.0</v>
      </c>
      <c r="M2280" s="205"/>
    </row>
    <row r="2281" ht="15.75" customHeight="1">
      <c r="A2281" s="205" t="s">
        <v>310</v>
      </c>
      <c r="B2281" s="205" t="s">
        <v>5391</v>
      </c>
      <c r="C2281" s="205" t="s">
        <v>6276</v>
      </c>
      <c r="D2281" s="205" t="s">
        <v>6277</v>
      </c>
      <c r="E2281" s="280">
        <v>33.0</v>
      </c>
      <c r="F2281" s="280">
        <v>17.0</v>
      </c>
      <c r="G2281" s="280">
        <v>0.0</v>
      </c>
      <c r="H2281" s="280">
        <v>1.0</v>
      </c>
      <c r="I2281" s="280">
        <v>8.0</v>
      </c>
      <c r="J2281" s="280">
        <v>7.0</v>
      </c>
      <c r="K2281" s="280">
        <v>0.0</v>
      </c>
      <c r="L2281" s="280">
        <v>2865.0</v>
      </c>
      <c r="M2281" s="205"/>
    </row>
    <row r="2282" ht="15.75" customHeight="1">
      <c r="A2282" s="205" t="s">
        <v>310</v>
      </c>
      <c r="B2282" s="205" t="s">
        <v>5392</v>
      </c>
      <c r="C2282" s="205" t="s">
        <v>6276</v>
      </c>
      <c r="D2282" s="205" t="s">
        <v>6277</v>
      </c>
      <c r="E2282" s="280">
        <v>36.0</v>
      </c>
      <c r="F2282" s="280">
        <v>13.0</v>
      </c>
      <c r="G2282" s="280">
        <v>0.0</v>
      </c>
      <c r="H2282" s="280">
        <v>0.0</v>
      </c>
      <c r="I2282" s="280">
        <v>6.0</v>
      </c>
      <c r="J2282" s="280">
        <v>2.0</v>
      </c>
      <c r="K2282" s="280">
        <v>0.0</v>
      </c>
      <c r="L2282" s="280">
        <v>3216.0</v>
      </c>
      <c r="M2282" s="205"/>
    </row>
    <row r="2283" ht="15.75" customHeight="1">
      <c r="A2283" s="205" t="s">
        <v>310</v>
      </c>
      <c r="B2283" s="205" t="s">
        <v>5389</v>
      </c>
      <c r="C2283" s="205" t="s">
        <v>6276</v>
      </c>
      <c r="D2283" s="205" t="s">
        <v>6277</v>
      </c>
      <c r="E2283" s="280">
        <v>19.0</v>
      </c>
      <c r="F2283" s="280">
        <v>7.0</v>
      </c>
      <c r="G2283" s="280">
        <v>1.0</v>
      </c>
      <c r="H2283" s="280">
        <v>9.0</v>
      </c>
      <c r="I2283" s="280">
        <v>6.0</v>
      </c>
      <c r="J2283" s="280">
        <v>2.0</v>
      </c>
      <c r="K2283" s="280">
        <v>0.0</v>
      </c>
      <c r="L2283" s="280">
        <v>961.0</v>
      </c>
      <c r="M2283" s="205"/>
    </row>
    <row r="2284" ht="15.75" customHeight="1">
      <c r="A2284" s="205" t="s">
        <v>310</v>
      </c>
      <c r="B2284" s="205" t="s">
        <v>5390</v>
      </c>
      <c r="C2284" s="205" t="s">
        <v>6276</v>
      </c>
      <c r="D2284" s="205" t="s">
        <v>6277</v>
      </c>
      <c r="E2284" s="280">
        <v>4.0</v>
      </c>
      <c r="F2284" s="280">
        <v>0.0</v>
      </c>
      <c r="G2284" s="280">
        <v>0.0</v>
      </c>
      <c r="H2284" s="280">
        <v>4.0</v>
      </c>
      <c r="I2284" s="280">
        <v>0.0</v>
      </c>
      <c r="J2284" s="280">
        <v>0.0</v>
      </c>
      <c r="K2284" s="280">
        <v>0.0</v>
      </c>
      <c r="L2284" s="280">
        <v>51.0</v>
      </c>
      <c r="M2284" s="205"/>
    </row>
    <row r="2285" ht="15.75" customHeight="1">
      <c r="A2285" s="205" t="s">
        <v>861</v>
      </c>
      <c r="B2285" s="205" t="s">
        <v>5383</v>
      </c>
      <c r="C2285" s="205" t="s">
        <v>5801</v>
      </c>
      <c r="D2285" s="205" t="s">
        <v>162</v>
      </c>
      <c r="E2285" s="280">
        <v>2.0</v>
      </c>
      <c r="F2285" s="280">
        <v>0.0</v>
      </c>
      <c r="G2285" s="280">
        <v>0.0</v>
      </c>
      <c r="H2285" s="280">
        <v>1.0</v>
      </c>
      <c r="I2285" s="280">
        <v>1.0</v>
      </c>
      <c r="J2285" s="280">
        <v>0.0</v>
      </c>
      <c r="K2285" s="280">
        <v>0.0</v>
      </c>
      <c r="L2285" s="280">
        <v>81.0</v>
      </c>
      <c r="M2285" s="205"/>
    </row>
    <row r="2286" ht="15.75" customHeight="1">
      <c r="A2286" s="205" t="s">
        <v>861</v>
      </c>
      <c r="B2286" s="205" t="s">
        <v>5384</v>
      </c>
      <c r="C2286" s="205" t="s">
        <v>5801</v>
      </c>
      <c r="D2286" s="205" t="s">
        <v>162</v>
      </c>
      <c r="E2286" s="280">
        <v>7.0</v>
      </c>
      <c r="F2286" s="280">
        <v>0.0</v>
      </c>
      <c r="G2286" s="280">
        <v>0.0</v>
      </c>
      <c r="H2286" s="280">
        <v>3.0</v>
      </c>
      <c r="I2286" s="280">
        <v>4.0</v>
      </c>
      <c r="J2286" s="280">
        <v>0.0</v>
      </c>
      <c r="K2286" s="280">
        <v>0.0</v>
      </c>
      <c r="L2286" s="280">
        <v>345.0</v>
      </c>
      <c r="M2286" s="205"/>
    </row>
    <row r="2287" ht="15.75" customHeight="1">
      <c r="A2287" s="205" t="s">
        <v>861</v>
      </c>
      <c r="B2287" s="205" t="s">
        <v>5385</v>
      </c>
      <c r="C2287" s="205" t="s">
        <v>5933</v>
      </c>
      <c r="D2287" s="205" t="s">
        <v>5998</v>
      </c>
      <c r="E2287" s="280">
        <v>23.0</v>
      </c>
      <c r="F2287" s="280">
        <v>9.0</v>
      </c>
      <c r="G2287" s="280">
        <v>4.0</v>
      </c>
      <c r="H2287" s="280">
        <v>2.0</v>
      </c>
      <c r="I2287" s="280">
        <v>14.0</v>
      </c>
      <c r="J2287" s="280">
        <v>5.0</v>
      </c>
      <c r="K2287" s="280">
        <v>0.0</v>
      </c>
      <c r="L2287" s="280">
        <v>1788.0</v>
      </c>
      <c r="M2287" s="205"/>
    </row>
    <row r="2288" ht="15.75" customHeight="1">
      <c r="A2288" s="205" t="s">
        <v>861</v>
      </c>
      <c r="B2288" s="205" t="s">
        <v>5386</v>
      </c>
      <c r="C2288" s="205" t="s">
        <v>5933</v>
      </c>
      <c r="D2288" s="205" t="s">
        <v>5998</v>
      </c>
      <c r="E2288" s="280">
        <v>34.0</v>
      </c>
      <c r="F2288" s="280">
        <v>15.0</v>
      </c>
      <c r="G2288" s="280">
        <v>13.0</v>
      </c>
      <c r="H2288" s="280">
        <v>0.0</v>
      </c>
      <c r="I2288" s="280">
        <v>13.0</v>
      </c>
      <c r="J2288" s="280">
        <v>3.0</v>
      </c>
      <c r="K2288" s="280">
        <v>0.0</v>
      </c>
      <c r="L2288" s="280">
        <v>2918.0</v>
      </c>
      <c r="M2288" s="205"/>
    </row>
    <row r="2289" ht="15.75" customHeight="1">
      <c r="A2289" s="205" t="s">
        <v>861</v>
      </c>
      <c r="B2289" s="205" t="s">
        <v>5387</v>
      </c>
      <c r="C2289" s="205" t="s">
        <v>6278</v>
      </c>
      <c r="D2289" s="205" t="s">
        <v>6279</v>
      </c>
      <c r="E2289" s="280">
        <v>54.0</v>
      </c>
      <c r="F2289" s="280">
        <v>22.0</v>
      </c>
      <c r="G2289" s="280">
        <v>14.0</v>
      </c>
      <c r="H2289" s="280">
        <v>1.0</v>
      </c>
      <c r="I2289" s="280">
        <v>35.0</v>
      </c>
      <c r="J2289" s="280">
        <v>4.0</v>
      </c>
      <c r="K2289" s="280">
        <v>0.0</v>
      </c>
      <c r="L2289" s="280">
        <v>4355.0</v>
      </c>
      <c r="M2289" s="205"/>
    </row>
    <row r="2290" ht="15.75" customHeight="1">
      <c r="A2290" s="205" t="s">
        <v>861</v>
      </c>
      <c r="B2290" s="205" t="s">
        <v>5388</v>
      </c>
      <c r="C2290" s="205" t="s">
        <v>6280</v>
      </c>
      <c r="D2290" s="205" t="s">
        <v>6281</v>
      </c>
      <c r="E2290" s="280">
        <v>25.0</v>
      </c>
      <c r="F2290" s="280">
        <v>8.0</v>
      </c>
      <c r="G2290" s="280">
        <v>6.0</v>
      </c>
      <c r="H2290" s="280">
        <v>10.0</v>
      </c>
      <c r="I2290" s="280">
        <v>7.0</v>
      </c>
      <c r="J2290" s="280">
        <v>2.0</v>
      </c>
      <c r="K2290" s="280">
        <v>0.0</v>
      </c>
      <c r="L2290" s="280">
        <v>1465.0</v>
      </c>
      <c r="M2290" s="205"/>
    </row>
    <row r="2291" ht="15.75" customHeight="1">
      <c r="A2291" s="205" t="s">
        <v>861</v>
      </c>
      <c r="B2291" s="205" t="s">
        <v>5391</v>
      </c>
      <c r="C2291" s="205" t="s">
        <v>6280</v>
      </c>
      <c r="D2291" s="205" t="s">
        <v>6281</v>
      </c>
      <c r="E2291" s="280">
        <v>22.0</v>
      </c>
      <c r="F2291" s="280">
        <v>0.0</v>
      </c>
      <c r="G2291" s="280">
        <v>2.0</v>
      </c>
      <c r="H2291" s="280">
        <v>18.0</v>
      </c>
      <c r="I2291" s="280">
        <v>3.0</v>
      </c>
      <c r="J2291" s="280">
        <v>1.0</v>
      </c>
      <c r="K2291" s="280">
        <v>0.0</v>
      </c>
      <c r="L2291" s="280">
        <v>679.0</v>
      </c>
      <c r="M2291" s="205"/>
    </row>
    <row r="2292" ht="15.75" customHeight="1">
      <c r="A2292" s="205" t="s">
        <v>861</v>
      </c>
      <c r="B2292" s="205" t="s">
        <v>5392</v>
      </c>
      <c r="C2292" s="205" t="s">
        <v>6280</v>
      </c>
      <c r="D2292" s="205" t="s">
        <v>6281</v>
      </c>
      <c r="E2292" s="280">
        <v>14.0</v>
      </c>
      <c r="F2292" s="280">
        <v>0.0</v>
      </c>
      <c r="G2292" s="280">
        <v>1.0</v>
      </c>
      <c r="H2292" s="280">
        <v>12.0</v>
      </c>
      <c r="I2292" s="280">
        <v>2.0</v>
      </c>
      <c r="J2292" s="280">
        <v>0.0</v>
      </c>
      <c r="K2292" s="280">
        <v>0.0</v>
      </c>
      <c r="L2292" s="280">
        <v>338.0</v>
      </c>
      <c r="M2292" s="205"/>
    </row>
    <row r="2293" ht="15.75" customHeight="1">
      <c r="A2293" s="205" t="s">
        <v>861</v>
      </c>
      <c r="B2293" s="205" t="s">
        <v>5389</v>
      </c>
      <c r="C2293" s="205" t="s">
        <v>6280</v>
      </c>
      <c r="D2293" s="205" t="s">
        <v>6282</v>
      </c>
      <c r="E2293" s="280">
        <v>26.0</v>
      </c>
      <c r="F2293" s="280">
        <v>7.0</v>
      </c>
      <c r="G2293" s="280">
        <v>2.0</v>
      </c>
      <c r="H2293" s="280">
        <v>6.0</v>
      </c>
      <c r="I2293" s="280">
        <v>8.0</v>
      </c>
      <c r="J2293" s="280">
        <v>0.0</v>
      </c>
      <c r="K2293" s="280">
        <v>0.0</v>
      </c>
      <c r="L2293" s="280">
        <v>1866.0</v>
      </c>
      <c r="M2293" s="205"/>
    </row>
    <row r="2294" ht="15.75" customHeight="1">
      <c r="A2294" s="205" t="s">
        <v>846</v>
      </c>
      <c r="B2294" s="205" t="s">
        <v>5383</v>
      </c>
      <c r="C2294" s="205" t="s">
        <v>5801</v>
      </c>
      <c r="D2294" s="205" t="s">
        <v>244</v>
      </c>
      <c r="E2294" s="280">
        <v>1.0</v>
      </c>
      <c r="F2294" s="280">
        <v>0.0</v>
      </c>
      <c r="G2294" s="280">
        <v>0.0</v>
      </c>
      <c r="H2294" s="280">
        <v>0.0</v>
      </c>
      <c r="I2294" s="280">
        <v>1.0</v>
      </c>
      <c r="J2294" s="280">
        <v>0.0</v>
      </c>
      <c r="K2294" s="280">
        <v>0.0</v>
      </c>
      <c r="L2294" s="280">
        <v>21.0</v>
      </c>
      <c r="M2294" s="205"/>
    </row>
    <row r="2295" ht="15.75" customHeight="1">
      <c r="A2295" s="205" t="s">
        <v>846</v>
      </c>
      <c r="B2295" s="205" t="s">
        <v>5384</v>
      </c>
      <c r="C2295" s="205" t="s">
        <v>5801</v>
      </c>
      <c r="D2295" s="205" t="s">
        <v>244</v>
      </c>
      <c r="E2295" s="280">
        <v>25.0</v>
      </c>
      <c r="F2295" s="280">
        <v>0.0</v>
      </c>
      <c r="G2295" s="280">
        <v>2.0</v>
      </c>
      <c r="H2295" s="280">
        <v>6.0</v>
      </c>
      <c r="I2295" s="280">
        <v>8.0</v>
      </c>
      <c r="J2295" s="280">
        <v>7.0</v>
      </c>
      <c r="K2295" s="280">
        <v>0.0</v>
      </c>
      <c r="L2295" s="280">
        <v>1658.0</v>
      </c>
      <c r="M2295" s="205"/>
    </row>
    <row r="2296" ht="15.75" customHeight="1">
      <c r="A2296" s="205" t="s">
        <v>846</v>
      </c>
      <c r="B2296" s="205" t="s">
        <v>5385</v>
      </c>
      <c r="C2296" s="205" t="s">
        <v>5881</v>
      </c>
      <c r="D2296" s="205" t="s">
        <v>5928</v>
      </c>
      <c r="E2296" s="280">
        <v>32.0</v>
      </c>
      <c r="F2296" s="280">
        <v>4.0</v>
      </c>
      <c r="G2296" s="280">
        <v>2.0</v>
      </c>
      <c r="H2296" s="280">
        <v>8.0</v>
      </c>
      <c r="I2296" s="280">
        <v>19.0</v>
      </c>
      <c r="J2296" s="280">
        <v>7.0</v>
      </c>
      <c r="K2296" s="280">
        <v>0.0</v>
      </c>
      <c r="L2296" s="280">
        <v>2032.0</v>
      </c>
      <c r="M2296" s="205"/>
    </row>
    <row r="2297" ht="15.75" customHeight="1">
      <c r="A2297" s="205" t="s">
        <v>846</v>
      </c>
      <c r="B2297" s="205" t="s">
        <v>5386</v>
      </c>
      <c r="C2297" s="205" t="s">
        <v>5881</v>
      </c>
      <c r="D2297" s="205" t="s">
        <v>5928</v>
      </c>
      <c r="E2297" s="280">
        <v>30.0</v>
      </c>
      <c r="F2297" s="280">
        <v>3.0</v>
      </c>
      <c r="G2297" s="280">
        <v>0.0</v>
      </c>
      <c r="H2297" s="280">
        <v>3.0</v>
      </c>
      <c r="I2297" s="280">
        <v>14.0</v>
      </c>
      <c r="J2297" s="280">
        <v>6.0</v>
      </c>
      <c r="K2297" s="280">
        <v>0.0</v>
      </c>
      <c r="L2297" s="280">
        <v>2226.0</v>
      </c>
      <c r="M2297" s="205"/>
    </row>
    <row r="2298" ht="15.75" customHeight="1">
      <c r="A2298" s="205" t="s">
        <v>846</v>
      </c>
      <c r="B2298" s="205" t="s">
        <v>5387</v>
      </c>
      <c r="C2298" s="205" t="s">
        <v>5881</v>
      </c>
      <c r="D2298" s="205" t="s">
        <v>6116</v>
      </c>
      <c r="E2298" s="280">
        <v>25.0</v>
      </c>
      <c r="F2298" s="280">
        <v>1.0</v>
      </c>
      <c r="G2298" s="280">
        <v>3.0</v>
      </c>
      <c r="H2298" s="280">
        <v>1.0</v>
      </c>
      <c r="I2298" s="280">
        <v>6.0</v>
      </c>
      <c r="J2298" s="280">
        <v>3.0</v>
      </c>
      <c r="K2298" s="280">
        <v>0.0</v>
      </c>
      <c r="L2298" s="280">
        <v>1957.0</v>
      </c>
      <c r="M2298" s="205"/>
    </row>
    <row r="2299" ht="15.75" customHeight="1">
      <c r="A2299" s="205" t="s">
        <v>846</v>
      </c>
      <c r="B2299" s="205" t="s">
        <v>5388</v>
      </c>
      <c r="C2299" s="205" t="s">
        <v>5881</v>
      </c>
      <c r="D2299" s="205" t="s">
        <v>6116</v>
      </c>
      <c r="E2299" s="280">
        <v>20.0</v>
      </c>
      <c r="F2299" s="280">
        <v>7.0</v>
      </c>
      <c r="G2299" s="280">
        <v>0.0</v>
      </c>
      <c r="H2299" s="280">
        <v>1.0</v>
      </c>
      <c r="I2299" s="280">
        <v>7.0</v>
      </c>
      <c r="J2299" s="280">
        <v>2.0</v>
      </c>
      <c r="K2299" s="280">
        <v>0.0</v>
      </c>
      <c r="L2299" s="280">
        <v>1604.0</v>
      </c>
      <c r="M2299" s="205"/>
    </row>
    <row r="2300" ht="15.75" customHeight="1">
      <c r="A2300" s="205" t="s">
        <v>846</v>
      </c>
      <c r="B2300" s="205" t="s">
        <v>5391</v>
      </c>
      <c r="C2300" s="205" t="s">
        <v>5881</v>
      </c>
      <c r="D2300" s="205" t="s">
        <v>6116</v>
      </c>
      <c r="E2300" s="280">
        <v>26.0</v>
      </c>
      <c r="F2300" s="280">
        <v>2.0</v>
      </c>
      <c r="G2300" s="280">
        <v>1.0</v>
      </c>
      <c r="H2300" s="280">
        <v>6.0</v>
      </c>
      <c r="I2300" s="280">
        <v>11.0</v>
      </c>
      <c r="J2300" s="280">
        <v>3.0</v>
      </c>
      <c r="K2300" s="280">
        <v>1.0</v>
      </c>
      <c r="L2300" s="280">
        <v>1737.0</v>
      </c>
      <c r="M2300" s="205"/>
    </row>
    <row r="2301" ht="15.75" customHeight="1">
      <c r="A2301" s="205" t="s">
        <v>846</v>
      </c>
      <c r="B2301" s="205" t="s">
        <v>5392</v>
      </c>
      <c r="C2301" s="205" t="s">
        <v>5881</v>
      </c>
      <c r="D2301" s="205" t="s">
        <v>6184</v>
      </c>
      <c r="E2301" s="280">
        <v>25.0</v>
      </c>
      <c r="F2301" s="280">
        <v>2.0</v>
      </c>
      <c r="G2301" s="280">
        <v>0.0</v>
      </c>
      <c r="H2301" s="280">
        <v>9.0</v>
      </c>
      <c r="I2301" s="280">
        <v>5.0</v>
      </c>
      <c r="J2301" s="280">
        <v>3.0</v>
      </c>
      <c r="K2301" s="280">
        <v>0.0</v>
      </c>
      <c r="L2301" s="280">
        <v>1702.0</v>
      </c>
      <c r="M2301" s="205"/>
    </row>
    <row r="2302" ht="15.75" customHeight="1">
      <c r="A2302" s="205" t="s">
        <v>846</v>
      </c>
      <c r="B2302" s="205" t="s">
        <v>5389</v>
      </c>
      <c r="C2302" s="205" t="s">
        <v>5881</v>
      </c>
      <c r="D2302" s="205" t="s">
        <v>6184</v>
      </c>
      <c r="E2302" s="280">
        <v>8.0</v>
      </c>
      <c r="F2302" s="280">
        <v>0.0</v>
      </c>
      <c r="G2302" s="280">
        <v>0.0</v>
      </c>
      <c r="H2302" s="280">
        <v>4.0</v>
      </c>
      <c r="I2302" s="280">
        <v>2.0</v>
      </c>
      <c r="J2302" s="280">
        <v>1.0</v>
      </c>
      <c r="K2302" s="280">
        <v>0.0</v>
      </c>
      <c r="L2302" s="280">
        <v>328.0</v>
      </c>
      <c r="M2302" s="205"/>
    </row>
    <row r="2303" ht="15.75" customHeight="1">
      <c r="A2303" s="205" t="s">
        <v>846</v>
      </c>
      <c r="B2303" s="205" t="s">
        <v>5390</v>
      </c>
      <c r="C2303" s="205" t="s">
        <v>5881</v>
      </c>
      <c r="D2303" s="205" t="s">
        <v>6184</v>
      </c>
      <c r="E2303" s="280">
        <v>12.0</v>
      </c>
      <c r="F2303" s="280">
        <v>0.0</v>
      </c>
      <c r="G2303" s="280">
        <v>0.0</v>
      </c>
      <c r="H2303" s="280">
        <v>10.0</v>
      </c>
      <c r="I2303" s="280">
        <v>2.0</v>
      </c>
      <c r="J2303" s="280">
        <v>0.0</v>
      </c>
      <c r="K2303" s="280">
        <v>0.0</v>
      </c>
      <c r="L2303" s="280">
        <v>201.0</v>
      </c>
      <c r="M2303" s="205"/>
    </row>
    <row r="2304" ht="15.75" customHeight="1">
      <c r="A2304" s="205" t="s">
        <v>290</v>
      </c>
      <c r="B2304" s="205" t="s">
        <v>5383</v>
      </c>
      <c r="C2304" s="205" t="s">
        <v>5801</v>
      </c>
      <c r="D2304" s="205" t="s">
        <v>143</v>
      </c>
      <c r="E2304" s="280">
        <v>6.0</v>
      </c>
      <c r="F2304" s="280">
        <v>0.0</v>
      </c>
      <c r="G2304" s="280">
        <v>2.0</v>
      </c>
      <c r="H2304" s="280">
        <v>0.0</v>
      </c>
      <c r="I2304" s="280">
        <v>3.0</v>
      </c>
      <c r="J2304" s="280">
        <v>1.0</v>
      </c>
      <c r="K2304" s="280">
        <v>0.0</v>
      </c>
      <c r="L2304" s="280">
        <v>511.0</v>
      </c>
      <c r="M2304" s="205"/>
    </row>
    <row r="2305" ht="15.75" customHeight="1">
      <c r="A2305" s="205" t="s">
        <v>290</v>
      </c>
      <c r="B2305" s="205" t="s">
        <v>5384</v>
      </c>
      <c r="C2305" s="205" t="s">
        <v>5801</v>
      </c>
      <c r="D2305" s="205" t="s">
        <v>143</v>
      </c>
      <c r="E2305" s="280">
        <v>35.0</v>
      </c>
      <c r="F2305" s="280">
        <v>0.0</v>
      </c>
      <c r="G2305" s="280">
        <v>4.0</v>
      </c>
      <c r="H2305" s="280">
        <v>14.0</v>
      </c>
      <c r="I2305" s="280">
        <v>9.0</v>
      </c>
      <c r="J2305" s="280">
        <v>3.0</v>
      </c>
      <c r="K2305" s="280">
        <v>0.0</v>
      </c>
      <c r="L2305" s="280">
        <v>1988.0</v>
      </c>
      <c r="M2305" s="205"/>
    </row>
    <row r="2306" ht="15.75" customHeight="1">
      <c r="A2306" s="205" t="s">
        <v>290</v>
      </c>
      <c r="B2306" s="205" t="s">
        <v>5385</v>
      </c>
      <c r="C2306" s="205" t="s">
        <v>5801</v>
      </c>
      <c r="D2306" s="205" t="s">
        <v>143</v>
      </c>
      <c r="E2306" s="280">
        <v>23.0</v>
      </c>
      <c r="F2306" s="280">
        <v>0.0</v>
      </c>
      <c r="G2306" s="280">
        <v>3.0</v>
      </c>
      <c r="H2306" s="280">
        <v>8.0</v>
      </c>
      <c r="I2306" s="280">
        <v>9.0</v>
      </c>
      <c r="J2306" s="280">
        <v>4.0</v>
      </c>
      <c r="K2306" s="280">
        <v>0.0</v>
      </c>
      <c r="L2306" s="280">
        <v>1376.0</v>
      </c>
      <c r="M2306" s="205"/>
    </row>
    <row r="2307" ht="15.75" customHeight="1">
      <c r="A2307" s="205" t="s">
        <v>290</v>
      </c>
      <c r="B2307" s="205" t="s">
        <v>5386</v>
      </c>
      <c r="C2307" s="205" t="s">
        <v>6283</v>
      </c>
      <c r="D2307" s="205" t="s">
        <v>95</v>
      </c>
      <c r="E2307" s="280">
        <v>18.0</v>
      </c>
      <c r="F2307" s="280">
        <v>0.0</v>
      </c>
      <c r="G2307" s="280">
        <v>2.0</v>
      </c>
      <c r="H2307" s="280">
        <v>8.0</v>
      </c>
      <c r="I2307" s="280">
        <v>2.0</v>
      </c>
      <c r="J2307" s="280">
        <v>2.0</v>
      </c>
      <c r="K2307" s="280">
        <v>0.0</v>
      </c>
      <c r="L2307" s="280">
        <v>1022.0</v>
      </c>
      <c r="M2307" s="205"/>
    </row>
    <row r="2308" ht="15.75" customHeight="1">
      <c r="A2308" s="205" t="s">
        <v>290</v>
      </c>
      <c r="B2308" s="205" t="s">
        <v>5387</v>
      </c>
      <c r="C2308" s="205" t="s">
        <v>5881</v>
      </c>
      <c r="D2308" s="205" t="s">
        <v>6144</v>
      </c>
      <c r="E2308" s="280">
        <v>22.0</v>
      </c>
      <c r="F2308" s="280">
        <v>2.0</v>
      </c>
      <c r="G2308" s="280">
        <v>0.0</v>
      </c>
      <c r="H2308" s="280">
        <v>9.0</v>
      </c>
      <c r="I2308" s="280">
        <v>8.0</v>
      </c>
      <c r="J2308" s="280">
        <v>3.0</v>
      </c>
      <c r="K2308" s="280">
        <v>0.0</v>
      </c>
      <c r="L2308" s="280">
        <v>1237.0</v>
      </c>
      <c r="M2308" s="205"/>
    </row>
    <row r="2309" ht="15.75" customHeight="1">
      <c r="A2309" s="205" t="s">
        <v>290</v>
      </c>
      <c r="B2309" s="205" t="s">
        <v>5388</v>
      </c>
      <c r="C2309" s="205" t="s">
        <v>5802</v>
      </c>
      <c r="D2309" s="205" t="s">
        <v>95</v>
      </c>
      <c r="E2309" s="280">
        <v>19.0</v>
      </c>
      <c r="F2309" s="280">
        <v>1.0</v>
      </c>
      <c r="G2309" s="280">
        <v>1.0</v>
      </c>
      <c r="H2309" s="280">
        <v>12.0</v>
      </c>
      <c r="I2309" s="280">
        <v>5.0</v>
      </c>
      <c r="J2309" s="280">
        <v>2.0</v>
      </c>
      <c r="K2309" s="280">
        <v>1.0</v>
      </c>
      <c r="L2309" s="280">
        <v>797.0</v>
      </c>
      <c r="M2309" s="205"/>
    </row>
    <row r="2310" ht="15.75" customHeight="1">
      <c r="A2310" s="205" t="s">
        <v>290</v>
      </c>
      <c r="B2310" s="205" t="s">
        <v>5391</v>
      </c>
      <c r="C2310" s="205" t="s">
        <v>5881</v>
      </c>
      <c r="D2310" s="205" t="s">
        <v>5928</v>
      </c>
      <c r="E2310" s="280">
        <v>31.0</v>
      </c>
      <c r="F2310" s="280">
        <v>3.0</v>
      </c>
      <c r="G2310" s="280">
        <v>7.0</v>
      </c>
      <c r="H2310" s="280">
        <v>0.0</v>
      </c>
      <c r="I2310" s="280">
        <v>2.0</v>
      </c>
      <c r="J2310" s="280">
        <v>6.0</v>
      </c>
      <c r="K2310" s="280">
        <v>0.0</v>
      </c>
      <c r="L2310" s="280">
        <v>2743.0</v>
      </c>
      <c r="M2310" s="205"/>
    </row>
    <row r="2311" ht="15.75" customHeight="1">
      <c r="A2311" s="205" t="s">
        <v>290</v>
      </c>
      <c r="B2311" s="205" t="s">
        <v>5392</v>
      </c>
      <c r="C2311" s="205" t="s">
        <v>5881</v>
      </c>
      <c r="D2311" s="205" t="s">
        <v>5928</v>
      </c>
      <c r="E2311" s="280">
        <v>26.0</v>
      </c>
      <c r="F2311" s="280">
        <v>2.0</v>
      </c>
      <c r="G2311" s="280">
        <v>5.0</v>
      </c>
      <c r="H2311" s="280">
        <v>7.0</v>
      </c>
      <c r="I2311" s="280">
        <v>3.0</v>
      </c>
      <c r="J2311" s="280">
        <v>4.0</v>
      </c>
      <c r="K2311" s="280">
        <v>0.0</v>
      </c>
      <c r="L2311" s="280">
        <v>1859.0</v>
      </c>
      <c r="M2311" s="205"/>
    </row>
    <row r="2312" ht="15.75" customHeight="1">
      <c r="A2312" s="205" t="s">
        <v>290</v>
      </c>
      <c r="B2312" s="205" t="s">
        <v>5389</v>
      </c>
      <c r="C2312" s="205" t="s">
        <v>5881</v>
      </c>
      <c r="D2312" s="205" t="s">
        <v>6087</v>
      </c>
      <c r="E2312" s="280">
        <v>29.0</v>
      </c>
      <c r="F2312" s="280">
        <v>3.0</v>
      </c>
      <c r="G2312" s="280">
        <v>6.0</v>
      </c>
      <c r="H2312" s="280">
        <v>3.0</v>
      </c>
      <c r="I2312" s="280">
        <v>10.0</v>
      </c>
      <c r="J2312" s="280">
        <v>3.0</v>
      </c>
      <c r="K2312" s="280">
        <v>0.0</v>
      </c>
      <c r="L2312" s="280">
        <v>2167.0</v>
      </c>
      <c r="M2312" s="205"/>
    </row>
    <row r="2313" ht="15.75" customHeight="1">
      <c r="A2313" s="205" t="s">
        <v>290</v>
      </c>
      <c r="B2313" s="205" t="s">
        <v>5390</v>
      </c>
      <c r="C2313" s="205" t="s">
        <v>5881</v>
      </c>
      <c r="D2313" s="205" t="s">
        <v>6087</v>
      </c>
      <c r="E2313" s="280">
        <v>17.0</v>
      </c>
      <c r="F2313" s="280">
        <v>2.0</v>
      </c>
      <c r="G2313" s="280">
        <v>0.0</v>
      </c>
      <c r="H2313" s="280">
        <v>8.0</v>
      </c>
      <c r="I2313" s="280">
        <v>6.0</v>
      </c>
      <c r="J2313" s="280">
        <v>1.0</v>
      </c>
      <c r="K2313" s="280">
        <v>0.0</v>
      </c>
      <c r="L2313" s="280">
        <v>939.0</v>
      </c>
      <c r="M2313" s="205"/>
    </row>
    <row r="2314" ht="15.75" customHeight="1">
      <c r="A2314" s="205" t="s">
        <v>245</v>
      </c>
      <c r="B2314" s="205" t="s">
        <v>5383</v>
      </c>
      <c r="C2314" s="205" t="s">
        <v>5801</v>
      </c>
      <c r="D2314" s="205" t="s">
        <v>197</v>
      </c>
      <c r="E2314" s="280">
        <v>6.0</v>
      </c>
      <c r="F2314" s="280">
        <v>0.0</v>
      </c>
      <c r="G2314" s="205"/>
      <c r="H2314" s="280">
        <v>0.0</v>
      </c>
      <c r="I2314" s="280">
        <v>0.0</v>
      </c>
      <c r="J2314" s="280">
        <v>1.0</v>
      </c>
      <c r="K2314" s="280">
        <v>0.0</v>
      </c>
      <c r="L2314" s="280">
        <v>540.0</v>
      </c>
      <c r="M2314" s="205"/>
    </row>
    <row r="2315" ht="15.75" customHeight="1">
      <c r="A2315" s="205" t="s">
        <v>245</v>
      </c>
      <c r="B2315" s="205" t="s">
        <v>5384</v>
      </c>
      <c r="C2315" s="205" t="s">
        <v>5801</v>
      </c>
      <c r="D2315" s="205" t="s">
        <v>197</v>
      </c>
      <c r="E2315" s="280">
        <v>21.0</v>
      </c>
      <c r="F2315" s="280">
        <v>0.0</v>
      </c>
      <c r="G2315" s="205"/>
      <c r="H2315" s="280">
        <v>0.0</v>
      </c>
      <c r="I2315" s="280">
        <v>0.0</v>
      </c>
      <c r="J2315" s="280">
        <v>2.0</v>
      </c>
      <c r="K2315" s="280">
        <v>0.0</v>
      </c>
      <c r="L2315" s="280">
        <v>1890.0</v>
      </c>
      <c r="M2315" s="205"/>
    </row>
    <row r="2316" ht="15.75" customHeight="1">
      <c r="A2316" s="205" t="s">
        <v>245</v>
      </c>
      <c r="B2316" s="205" t="s">
        <v>5385</v>
      </c>
      <c r="C2316" s="205" t="s">
        <v>5805</v>
      </c>
      <c r="D2316" s="205" t="s">
        <v>6055</v>
      </c>
      <c r="E2316" s="280">
        <v>0.0</v>
      </c>
      <c r="F2316" s="280">
        <v>0.0</v>
      </c>
      <c r="G2316" s="205"/>
      <c r="H2316" s="280">
        <v>0.0</v>
      </c>
      <c r="I2316" s="280">
        <v>0.0</v>
      </c>
      <c r="J2316" s="280">
        <v>0.0</v>
      </c>
      <c r="K2316" s="280">
        <v>0.0</v>
      </c>
      <c r="L2316" s="280">
        <v>0.0</v>
      </c>
      <c r="M2316" s="205"/>
    </row>
    <row r="2317" ht="15.75" customHeight="1">
      <c r="A2317" s="205" t="s">
        <v>245</v>
      </c>
      <c r="B2317" s="205" t="s">
        <v>5386</v>
      </c>
      <c r="C2317" s="205" t="s">
        <v>5933</v>
      </c>
      <c r="D2317" s="205" t="s">
        <v>5936</v>
      </c>
      <c r="E2317" s="280">
        <v>30.0</v>
      </c>
      <c r="F2317" s="280">
        <v>0.0</v>
      </c>
      <c r="G2317" s="205"/>
      <c r="H2317" s="280">
        <v>0.0</v>
      </c>
      <c r="I2317" s="280">
        <v>1.0</v>
      </c>
      <c r="J2317" s="280">
        <v>4.0</v>
      </c>
      <c r="K2317" s="280">
        <v>0.0</v>
      </c>
      <c r="L2317" s="280">
        <v>2634.0</v>
      </c>
      <c r="M2317" s="205"/>
    </row>
    <row r="2318" ht="15.75" customHeight="1">
      <c r="A2318" s="205" t="s">
        <v>245</v>
      </c>
      <c r="B2318" s="205" t="s">
        <v>5387</v>
      </c>
      <c r="C2318" s="205" t="s">
        <v>5933</v>
      </c>
      <c r="D2318" s="205" t="s">
        <v>5936</v>
      </c>
      <c r="E2318" s="280">
        <v>28.0</v>
      </c>
      <c r="F2318" s="280">
        <v>0.0</v>
      </c>
      <c r="G2318" s="205"/>
      <c r="H2318" s="280">
        <v>0.0</v>
      </c>
      <c r="I2318" s="280">
        <v>0.0</v>
      </c>
      <c r="J2318" s="280">
        <v>0.0</v>
      </c>
      <c r="K2318" s="280">
        <v>0.0</v>
      </c>
      <c r="L2318" s="280">
        <v>2520.0</v>
      </c>
      <c r="M2318" s="205"/>
    </row>
    <row r="2319" ht="15.75" customHeight="1">
      <c r="A2319" s="205" t="s">
        <v>245</v>
      </c>
      <c r="B2319" s="205" t="s">
        <v>5388</v>
      </c>
      <c r="C2319" s="205" t="s">
        <v>5881</v>
      </c>
      <c r="D2319" s="205" t="s">
        <v>6284</v>
      </c>
      <c r="E2319" s="280">
        <v>0.0</v>
      </c>
      <c r="F2319" s="280">
        <v>0.0</v>
      </c>
      <c r="G2319" s="205"/>
      <c r="H2319" s="280">
        <v>0.0</v>
      </c>
      <c r="I2319" s="280">
        <v>0.0</v>
      </c>
      <c r="J2319" s="280">
        <v>0.0</v>
      </c>
      <c r="K2319" s="280">
        <v>0.0</v>
      </c>
      <c r="L2319" s="280">
        <v>0.0</v>
      </c>
      <c r="M2319" s="205"/>
    </row>
    <row r="2320" ht="15.75" customHeight="1">
      <c r="A2320" s="205" t="s">
        <v>578</v>
      </c>
      <c r="B2320" s="205" t="s">
        <v>5383</v>
      </c>
      <c r="C2320" s="205" t="s">
        <v>5801</v>
      </c>
      <c r="D2320" s="205" t="s">
        <v>151</v>
      </c>
      <c r="E2320" s="280">
        <v>3.0</v>
      </c>
      <c r="F2320" s="280">
        <v>0.0</v>
      </c>
      <c r="G2320" s="280">
        <v>0.0</v>
      </c>
      <c r="H2320" s="280">
        <v>2.0</v>
      </c>
      <c r="I2320" s="280">
        <v>1.0</v>
      </c>
      <c r="J2320" s="280">
        <v>0.0</v>
      </c>
      <c r="K2320" s="280">
        <v>0.0</v>
      </c>
      <c r="L2320" s="280">
        <v>83.0</v>
      </c>
      <c r="M2320" s="205"/>
    </row>
    <row r="2321" ht="15.75" customHeight="1">
      <c r="A2321" s="205" t="s">
        <v>578</v>
      </c>
      <c r="B2321" s="205" t="s">
        <v>5384</v>
      </c>
      <c r="C2321" s="205" t="s">
        <v>5801</v>
      </c>
      <c r="D2321" s="205" t="s">
        <v>151</v>
      </c>
      <c r="E2321" s="280">
        <v>31.0</v>
      </c>
      <c r="F2321" s="280">
        <v>3.0</v>
      </c>
      <c r="G2321" s="280">
        <v>2.0</v>
      </c>
      <c r="H2321" s="280">
        <v>10.0</v>
      </c>
      <c r="I2321" s="280">
        <v>19.0</v>
      </c>
      <c r="J2321" s="280">
        <v>3.0</v>
      </c>
      <c r="K2321" s="280">
        <v>0.0</v>
      </c>
      <c r="L2321" s="280">
        <v>1828.0</v>
      </c>
      <c r="M2321" s="205"/>
    </row>
    <row r="2322" ht="15.75" customHeight="1">
      <c r="A2322" s="205" t="s">
        <v>578</v>
      </c>
      <c r="B2322" s="205" t="s">
        <v>5385</v>
      </c>
      <c r="C2322" s="205" t="s">
        <v>5801</v>
      </c>
      <c r="D2322" s="205" t="s">
        <v>151</v>
      </c>
      <c r="E2322" s="280">
        <v>31.0</v>
      </c>
      <c r="F2322" s="280">
        <v>3.0</v>
      </c>
      <c r="G2322" s="280">
        <v>0.0</v>
      </c>
      <c r="H2322" s="280">
        <v>19.0</v>
      </c>
      <c r="I2322" s="280">
        <v>8.0</v>
      </c>
      <c r="J2322" s="280">
        <v>3.0</v>
      </c>
      <c r="K2322" s="280">
        <v>0.0</v>
      </c>
      <c r="L2322" s="280">
        <v>1316.0</v>
      </c>
      <c r="M2322" s="205"/>
    </row>
    <row r="2323" ht="15.75" customHeight="1">
      <c r="A2323" s="205" t="s">
        <v>578</v>
      </c>
      <c r="B2323" s="205" t="s">
        <v>5386</v>
      </c>
      <c r="C2323" s="205" t="s">
        <v>5809</v>
      </c>
      <c r="D2323" s="205" t="s">
        <v>5810</v>
      </c>
      <c r="E2323" s="280">
        <v>33.0</v>
      </c>
      <c r="F2323" s="280">
        <v>4.0</v>
      </c>
      <c r="G2323" s="280">
        <v>5.0</v>
      </c>
      <c r="H2323" s="280">
        <v>13.0</v>
      </c>
      <c r="I2323" s="280">
        <v>18.0</v>
      </c>
      <c r="J2323" s="280">
        <v>5.0</v>
      </c>
      <c r="K2323" s="280">
        <v>0.0</v>
      </c>
      <c r="L2323" s="280">
        <v>1741.0</v>
      </c>
      <c r="M2323" s="205"/>
    </row>
    <row r="2324" ht="15.75" customHeight="1">
      <c r="A2324" s="205" t="s">
        <v>578</v>
      </c>
      <c r="B2324" s="205" t="s">
        <v>5387</v>
      </c>
      <c r="C2324" s="205" t="s">
        <v>5809</v>
      </c>
      <c r="D2324" s="205" t="s">
        <v>5810</v>
      </c>
      <c r="E2324" s="280">
        <v>38.0</v>
      </c>
      <c r="F2324" s="280">
        <v>4.0</v>
      </c>
      <c r="G2324" s="282">
        <v>4.0</v>
      </c>
      <c r="H2324" s="280">
        <v>11.0</v>
      </c>
      <c r="I2324" s="280">
        <v>22.0</v>
      </c>
      <c r="J2324" s="280">
        <v>2.0</v>
      </c>
      <c r="K2324" s="280">
        <v>0.0</v>
      </c>
      <c r="L2324" s="280">
        <v>2432.0</v>
      </c>
      <c r="M2324" s="205"/>
    </row>
    <row r="2325" ht="15.75" customHeight="1">
      <c r="A2325" s="205" t="s">
        <v>578</v>
      </c>
      <c r="B2325" s="205" t="s">
        <v>5388</v>
      </c>
      <c r="C2325" s="205" t="s">
        <v>5977</v>
      </c>
      <c r="D2325" s="205" t="s">
        <v>6285</v>
      </c>
      <c r="E2325" s="280">
        <v>26.0</v>
      </c>
      <c r="F2325" s="280">
        <v>4.0</v>
      </c>
      <c r="G2325" s="282">
        <v>3.0</v>
      </c>
      <c r="H2325" s="280">
        <v>5.0</v>
      </c>
      <c r="I2325" s="280">
        <v>10.0</v>
      </c>
      <c r="J2325" s="280">
        <v>1.0</v>
      </c>
      <c r="K2325" s="280">
        <v>0.0</v>
      </c>
      <c r="L2325" s="280">
        <v>1964.0</v>
      </c>
      <c r="M2325" s="205"/>
    </row>
    <row r="2326" ht="15.75" customHeight="1">
      <c r="A2326" s="205" t="s">
        <v>578</v>
      </c>
      <c r="B2326" s="205" t="s">
        <v>5391</v>
      </c>
      <c r="C2326" s="205" t="s">
        <v>5809</v>
      </c>
      <c r="D2326" s="205" t="s">
        <v>6208</v>
      </c>
      <c r="E2326" s="280">
        <v>37.0</v>
      </c>
      <c r="F2326" s="280">
        <v>10.0</v>
      </c>
      <c r="G2326" s="282">
        <v>4.0</v>
      </c>
      <c r="H2326" s="280">
        <v>5.0</v>
      </c>
      <c r="I2326" s="280">
        <v>22.0</v>
      </c>
      <c r="J2326" s="280">
        <v>4.0</v>
      </c>
      <c r="K2326" s="280">
        <v>0.0</v>
      </c>
      <c r="L2326" s="280">
        <v>2628.0</v>
      </c>
      <c r="M2326" s="205"/>
    </row>
    <row r="2327" ht="15.75" customHeight="1">
      <c r="A2327" s="205" t="s">
        <v>578</v>
      </c>
      <c r="B2327" s="205" t="s">
        <v>5392</v>
      </c>
      <c r="C2327" s="205" t="s">
        <v>5837</v>
      </c>
      <c r="D2327" s="205" t="s">
        <v>6208</v>
      </c>
      <c r="E2327" s="280">
        <v>24.0</v>
      </c>
      <c r="F2327" s="280">
        <v>6.0</v>
      </c>
      <c r="G2327" s="282">
        <v>7.0</v>
      </c>
      <c r="H2327" s="280">
        <v>6.0</v>
      </c>
      <c r="I2327" s="280">
        <v>14.0</v>
      </c>
      <c r="J2327" s="280">
        <v>2.0</v>
      </c>
      <c r="K2327" s="280">
        <v>0.0</v>
      </c>
      <c r="L2327" s="280">
        <v>1523.0</v>
      </c>
      <c r="M2327" s="205"/>
    </row>
    <row r="2328" ht="15.75" customHeight="1">
      <c r="A2328" s="205" t="s">
        <v>578</v>
      </c>
      <c r="B2328" s="205" t="s">
        <v>5389</v>
      </c>
      <c r="C2328" s="205" t="s">
        <v>5837</v>
      </c>
      <c r="D2328" s="205" t="s">
        <v>6208</v>
      </c>
      <c r="E2328" s="280">
        <v>24.0</v>
      </c>
      <c r="F2328" s="280">
        <v>4.0</v>
      </c>
      <c r="G2328" s="282">
        <v>1.0</v>
      </c>
      <c r="H2328" s="280">
        <v>12.0</v>
      </c>
      <c r="I2328" s="280">
        <v>7.0</v>
      </c>
      <c r="J2328" s="280">
        <v>0.0</v>
      </c>
      <c r="K2328" s="280">
        <v>0.0</v>
      </c>
      <c r="L2328" s="280">
        <v>1131.0</v>
      </c>
      <c r="M2328" s="205"/>
    </row>
    <row r="2329" ht="15.75" customHeight="1">
      <c r="A2329" s="205" t="s">
        <v>727</v>
      </c>
      <c r="B2329" s="205" t="s">
        <v>5383</v>
      </c>
      <c r="C2329" s="205" t="s">
        <v>5801</v>
      </c>
      <c r="D2329" s="205" t="s">
        <v>249</v>
      </c>
      <c r="E2329" s="280">
        <v>1.0</v>
      </c>
      <c r="F2329" s="280">
        <v>0.0</v>
      </c>
      <c r="G2329" s="282">
        <v>0.0</v>
      </c>
      <c r="H2329" s="280">
        <v>0.0</v>
      </c>
      <c r="I2329" s="280">
        <v>0.0</v>
      </c>
      <c r="J2329" s="280">
        <v>0.0</v>
      </c>
      <c r="K2329" s="280">
        <v>0.0</v>
      </c>
      <c r="L2329" s="280">
        <v>90.0</v>
      </c>
      <c r="M2329" s="205"/>
    </row>
    <row r="2330" ht="15.75" customHeight="1">
      <c r="A2330" s="205" t="s">
        <v>727</v>
      </c>
      <c r="B2330" s="205" t="s">
        <v>5384</v>
      </c>
      <c r="C2330" s="205" t="s">
        <v>5835</v>
      </c>
      <c r="D2330" s="205" t="s">
        <v>249</v>
      </c>
      <c r="E2330" s="280">
        <v>21.0</v>
      </c>
      <c r="F2330" s="280">
        <v>1.0</v>
      </c>
      <c r="G2330" s="280">
        <v>2.0</v>
      </c>
      <c r="H2330" s="280">
        <v>9.0</v>
      </c>
      <c r="I2330" s="280">
        <v>3.0</v>
      </c>
      <c r="J2330" s="280">
        <v>3.0</v>
      </c>
      <c r="K2330" s="280">
        <v>0.0</v>
      </c>
      <c r="L2330" s="280">
        <v>1134.0</v>
      </c>
      <c r="M2330" s="205"/>
    </row>
    <row r="2331" ht="15.75" customHeight="1">
      <c r="A2331" s="205" t="s">
        <v>727</v>
      </c>
      <c r="B2331" s="205" t="s">
        <v>5385</v>
      </c>
      <c r="C2331" s="205" t="s">
        <v>6286</v>
      </c>
      <c r="D2331" s="205" t="s">
        <v>6287</v>
      </c>
      <c r="E2331" s="280">
        <v>37.0</v>
      </c>
      <c r="F2331" s="280">
        <v>0.0</v>
      </c>
      <c r="G2331" s="280">
        <v>2.0</v>
      </c>
      <c r="H2331" s="280">
        <v>0.0</v>
      </c>
      <c r="I2331" s="280">
        <v>2.0</v>
      </c>
      <c r="J2331" s="280">
        <v>8.0</v>
      </c>
      <c r="K2331" s="280">
        <v>1.0</v>
      </c>
      <c r="L2331" s="280">
        <v>3271.0</v>
      </c>
      <c r="M2331" s="205"/>
    </row>
    <row r="2332" ht="15.75" customHeight="1">
      <c r="A2332" s="205" t="s">
        <v>727</v>
      </c>
      <c r="B2332" s="205" t="s">
        <v>5386</v>
      </c>
      <c r="C2332" s="205" t="s">
        <v>5931</v>
      </c>
      <c r="D2332" s="205" t="s">
        <v>5932</v>
      </c>
      <c r="E2332" s="280">
        <v>30.0</v>
      </c>
      <c r="F2332" s="280">
        <v>4.0</v>
      </c>
      <c r="G2332" s="280">
        <v>2.0</v>
      </c>
      <c r="H2332" s="280">
        <v>0.0</v>
      </c>
      <c r="I2332" s="280">
        <v>1.0</v>
      </c>
      <c r="J2332" s="280">
        <v>8.0</v>
      </c>
      <c r="K2332" s="280">
        <v>0.0</v>
      </c>
      <c r="L2332" s="280">
        <v>2693.0</v>
      </c>
      <c r="M2332" s="205"/>
    </row>
    <row r="2333" ht="15.75" customHeight="1">
      <c r="A2333" s="205" t="s">
        <v>727</v>
      </c>
      <c r="B2333" s="205" t="s">
        <v>5387</v>
      </c>
      <c r="C2333" s="205" t="s">
        <v>5931</v>
      </c>
      <c r="D2333" s="205" t="s">
        <v>5932</v>
      </c>
      <c r="E2333" s="280">
        <v>18.0</v>
      </c>
      <c r="F2333" s="280">
        <v>1.0</v>
      </c>
      <c r="G2333" s="280">
        <v>0.0</v>
      </c>
      <c r="H2333" s="280">
        <v>1.0</v>
      </c>
      <c r="I2333" s="280">
        <v>0.0</v>
      </c>
      <c r="J2333" s="280">
        <v>3.0</v>
      </c>
      <c r="K2333" s="280">
        <v>0.0</v>
      </c>
      <c r="L2333" s="280">
        <v>1575.0</v>
      </c>
      <c r="M2333" s="205"/>
    </row>
    <row r="2334" ht="15.75" customHeight="1">
      <c r="A2334" s="205" t="s">
        <v>727</v>
      </c>
      <c r="B2334" s="205" t="s">
        <v>5388</v>
      </c>
      <c r="C2334" s="205" t="s">
        <v>5931</v>
      </c>
      <c r="D2334" s="205" t="s">
        <v>5932</v>
      </c>
      <c r="E2334" s="280">
        <v>28.0</v>
      </c>
      <c r="F2334" s="280">
        <v>1.0</v>
      </c>
      <c r="G2334" s="280">
        <v>1.0</v>
      </c>
      <c r="H2334" s="280">
        <v>4.0</v>
      </c>
      <c r="I2334" s="280">
        <v>1.0</v>
      </c>
      <c r="J2334" s="280">
        <v>3.0</v>
      </c>
      <c r="K2334" s="280">
        <v>0.0</v>
      </c>
      <c r="L2334" s="280">
        <v>2181.0</v>
      </c>
      <c r="M2334" s="205"/>
    </row>
    <row r="2335" ht="15.75" customHeight="1">
      <c r="A2335" s="205" t="s">
        <v>727</v>
      </c>
      <c r="B2335" s="205" t="s">
        <v>5391</v>
      </c>
      <c r="C2335" s="205" t="s">
        <v>5931</v>
      </c>
      <c r="D2335" s="205" t="s">
        <v>5932</v>
      </c>
      <c r="E2335" s="280">
        <v>27.0</v>
      </c>
      <c r="F2335" s="280">
        <v>0.0</v>
      </c>
      <c r="G2335" s="280">
        <v>1.0</v>
      </c>
      <c r="H2335" s="280">
        <v>5.0</v>
      </c>
      <c r="I2335" s="280">
        <v>0.0</v>
      </c>
      <c r="J2335" s="280">
        <v>4.0</v>
      </c>
      <c r="K2335" s="280">
        <v>0.0</v>
      </c>
      <c r="L2335" s="280">
        <v>2119.0</v>
      </c>
      <c r="M2335" s="205"/>
    </row>
    <row r="2336" ht="15.75" customHeight="1">
      <c r="A2336" s="205" t="s">
        <v>727</v>
      </c>
      <c r="B2336" s="205" t="s">
        <v>5392</v>
      </c>
      <c r="C2336" s="205" t="s">
        <v>5931</v>
      </c>
      <c r="D2336" s="205" t="s">
        <v>6288</v>
      </c>
      <c r="E2336" s="280">
        <v>35.0</v>
      </c>
      <c r="F2336" s="280">
        <v>7.0</v>
      </c>
      <c r="G2336" s="280">
        <v>0.0</v>
      </c>
      <c r="H2336" s="280">
        <v>0.0</v>
      </c>
      <c r="I2336" s="280">
        <v>2.0</v>
      </c>
      <c r="J2336" s="280">
        <v>7.0</v>
      </c>
      <c r="K2336" s="280">
        <v>0.0</v>
      </c>
      <c r="L2336" s="280">
        <v>3131.0</v>
      </c>
      <c r="M2336" s="205"/>
    </row>
    <row r="2337" ht="15.75" customHeight="1">
      <c r="A2337" s="205" t="s">
        <v>727</v>
      </c>
      <c r="B2337" s="205" t="s">
        <v>5389</v>
      </c>
      <c r="C2337" s="205" t="s">
        <v>6289</v>
      </c>
      <c r="D2337" s="205" t="s">
        <v>6290</v>
      </c>
      <c r="E2337" s="280">
        <v>16.0</v>
      </c>
      <c r="F2337" s="280">
        <v>3.0</v>
      </c>
      <c r="G2337" s="280">
        <v>1.0</v>
      </c>
      <c r="H2337" s="280">
        <v>1.0</v>
      </c>
      <c r="I2337" s="280">
        <v>0.0</v>
      </c>
      <c r="J2337" s="280">
        <v>4.0</v>
      </c>
      <c r="K2337" s="280">
        <v>0.0</v>
      </c>
      <c r="L2337" s="280">
        <v>1351.0</v>
      </c>
      <c r="M2337" s="205"/>
    </row>
    <row r="2338" ht="15.75" customHeight="1">
      <c r="A2338" s="205" t="s">
        <v>727</v>
      </c>
      <c r="B2338" s="205" t="s">
        <v>5390</v>
      </c>
      <c r="C2338" s="205" t="s">
        <v>6291</v>
      </c>
      <c r="D2338" s="205" t="s">
        <v>6292</v>
      </c>
      <c r="E2338" s="280">
        <v>8.0</v>
      </c>
      <c r="F2338" s="280">
        <v>1.0</v>
      </c>
      <c r="G2338" s="280">
        <v>1.0</v>
      </c>
      <c r="H2338" s="280">
        <v>2.0</v>
      </c>
      <c r="I2338" s="280">
        <v>1.0</v>
      </c>
      <c r="J2338" s="280">
        <v>0.0</v>
      </c>
      <c r="K2338" s="280">
        <v>0.0</v>
      </c>
      <c r="L2338" s="280">
        <v>503.0</v>
      </c>
      <c r="M2338" s="205"/>
    </row>
    <row r="2339" ht="15.75" customHeight="1">
      <c r="A2339" s="205" t="s">
        <v>220</v>
      </c>
      <c r="B2339" s="205" t="s">
        <v>5383</v>
      </c>
      <c r="C2339" s="205" t="s">
        <v>5801</v>
      </c>
      <c r="D2339" s="205" t="s">
        <v>95</v>
      </c>
      <c r="E2339" s="280">
        <v>4.0</v>
      </c>
      <c r="F2339" s="280">
        <v>0.0</v>
      </c>
      <c r="G2339" s="280">
        <v>1.0</v>
      </c>
      <c r="H2339" s="280">
        <v>0.0</v>
      </c>
      <c r="I2339" s="280">
        <v>0.0</v>
      </c>
      <c r="J2339" s="280">
        <v>1.0</v>
      </c>
      <c r="K2339" s="280">
        <v>0.0</v>
      </c>
      <c r="L2339" s="280">
        <v>360.0</v>
      </c>
      <c r="M2339" s="205"/>
    </row>
    <row r="2340" ht="15.75" customHeight="1">
      <c r="A2340" s="205" t="s">
        <v>220</v>
      </c>
      <c r="B2340" s="205" t="s">
        <v>5384</v>
      </c>
      <c r="C2340" s="205" t="s">
        <v>5924</v>
      </c>
      <c r="D2340" s="205" t="s">
        <v>95</v>
      </c>
      <c r="E2340" s="280">
        <v>23.0</v>
      </c>
      <c r="F2340" s="280">
        <v>0.0</v>
      </c>
      <c r="G2340" s="280">
        <v>2.0</v>
      </c>
      <c r="H2340" s="280">
        <v>2.0</v>
      </c>
      <c r="I2340" s="280">
        <v>8.0</v>
      </c>
      <c r="J2340" s="280">
        <v>6.0</v>
      </c>
      <c r="K2340" s="280">
        <v>0.0</v>
      </c>
      <c r="L2340" s="280">
        <v>1677.0</v>
      </c>
      <c r="M2340" s="205"/>
    </row>
    <row r="2341" ht="15.75" customHeight="1">
      <c r="A2341" s="205" t="s">
        <v>220</v>
      </c>
      <c r="B2341" s="205" t="s">
        <v>5385</v>
      </c>
      <c r="C2341" s="205" t="s">
        <v>5881</v>
      </c>
      <c r="D2341" s="205" t="s">
        <v>6293</v>
      </c>
      <c r="E2341" s="280">
        <v>30.0</v>
      </c>
      <c r="F2341" s="280">
        <v>4.0</v>
      </c>
      <c r="G2341" s="280">
        <v>1.0</v>
      </c>
      <c r="H2341" s="280">
        <v>3.0</v>
      </c>
      <c r="I2341" s="280">
        <v>3.0</v>
      </c>
      <c r="J2341" s="280">
        <v>6.0</v>
      </c>
      <c r="K2341" s="280">
        <v>0.0</v>
      </c>
      <c r="L2341" s="280">
        <v>2431.0</v>
      </c>
      <c r="M2341" s="205"/>
    </row>
    <row r="2342" ht="15.75" customHeight="1">
      <c r="A2342" s="205" t="s">
        <v>220</v>
      </c>
      <c r="B2342" s="205" t="s">
        <v>5386</v>
      </c>
      <c r="C2342" s="205" t="s">
        <v>5881</v>
      </c>
      <c r="D2342" s="205" t="s">
        <v>6293</v>
      </c>
      <c r="E2342" s="280">
        <v>25.0</v>
      </c>
      <c r="F2342" s="280">
        <v>0.0</v>
      </c>
      <c r="G2342" s="280">
        <v>1.0</v>
      </c>
      <c r="H2342" s="280">
        <v>1.0</v>
      </c>
      <c r="I2342" s="280">
        <v>5.0</v>
      </c>
      <c r="J2342" s="280">
        <v>2.0</v>
      </c>
      <c r="K2342" s="280">
        <v>1.0</v>
      </c>
      <c r="L2342" s="280">
        <v>2081.0</v>
      </c>
      <c r="M2342" s="205"/>
    </row>
    <row r="2343" ht="15.75" customHeight="1">
      <c r="A2343" s="205" t="s">
        <v>220</v>
      </c>
      <c r="B2343" s="205" t="s">
        <v>5387</v>
      </c>
      <c r="C2343" s="205" t="s">
        <v>5881</v>
      </c>
      <c r="D2343" s="205" t="s">
        <v>6293</v>
      </c>
      <c r="E2343" s="280">
        <v>24.0</v>
      </c>
      <c r="F2343" s="280">
        <v>0.0</v>
      </c>
      <c r="G2343" s="280">
        <v>0.0</v>
      </c>
      <c r="H2343" s="280">
        <v>2.0</v>
      </c>
      <c r="I2343" s="280">
        <v>3.0</v>
      </c>
      <c r="J2343" s="280">
        <v>3.0</v>
      </c>
      <c r="K2343" s="280">
        <v>0.0</v>
      </c>
      <c r="L2343" s="280">
        <v>1943.0</v>
      </c>
      <c r="M2343" s="205"/>
    </row>
    <row r="2344" ht="15.75" customHeight="1">
      <c r="A2344" s="205" t="s">
        <v>220</v>
      </c>
      <c r="B2344" s="205" t="s">
        <v>5388</v>
      </c>
      <c r="C2344" s="205" t="s">
        <v>5881</v>
      </c>
      <c r="D2344" s="205" t="s">
        <v>6293</v>
      </c>
      <c r="E2344" s="280">
        <v>32.0</v>
      </c>
      <c r="F2344" s="280">
        <v>4.0</v>
      </c>
      <c r="G2344" s="280">
        <v>5.0</v>
      </c>
      <c r="H2344" s="280">
        <v>1.0</v>
      </c>
      <c r="I2344" s="280">
        <v>1.0</v>
      </c>
      <c r="J2344" s="280">
        <v>5.0</v>
      </c>
      <c r="K2344" s="280">
        <v>0.0</v>
      </c>
      <c r="L2344" s="280">
        <v>2790.0</v>
      </c>
      <c r="M2344" s="205"/>
    </row>
    <row r="2345" ht="15.75" customHeight="1">
      <c r="A2345" s="205" t="s">
        <v>220</v>
      </c>
      <c r="B2345" s="205" t="s">
        <v>5391</v>
      </c>
      <c r="C2345" s="205" t="s">
        <v>5881</v>
      </c>
      <c r="D2345" s="205" t="s">
        <v>5961</v>
      </c>
      <c r="E2345" s="280">
        <v>29.0</v>
      </c>
      <c r="F2345" s="280">
        <v>0.0</v>
      </c>
      <c r="G2345" s="280">
        <v>0.0</v>
      </c>
      <c r="H2345" s="280">
        <v>0.0</v>
      </c>
      <c r="I2345" s="280">
        <v>1.0</v>
      </c>
      <c r="J2345" s="280">
        <v>3.0</v>
      </c>
      <c r="K2345" s="280">
        <v>0.0</v>
      </c>
      <c r="L2345" s="280">
        <v>2606.0</v>
      </c>
      <c r="M2345" s="205"/>
    </row>
    <row r="2346" ht="15.75" customHeight="1">
      <c r="A2346" s="205" t="s">
        <v>220</v>
      </c>
      <c r="B2346" s="205" t="s">
        <v>5392</v>
      </c>
      <c r="C2346" s="205" t="s">
        <v>5881</v>
      </c>
      <c r="D2346" s="205" t="s">
        <v>5961</v>
      </c>
      <c r="E2346" s="280">
        <v>34.0</v>
      </c>
      <c r="F2346" s="280">
        <v>1.0</v>
      </c>
      <c r="G2346" s="280">
        <v>0.0</v>
      </c>
      <c r="H2346" s="280">
        <v>0.0</v>
      </c>
      <c r="I2346" s="280">
        <v>0.0</v>
      </c>
      <c r="J2346" s="280">
        <v>2.0</v>
      </c>
      <c r="K2346" s="280">
        <v>0.0</v>
      </c>
      <c r="L2346" s="280">
        <v>3060.0</v>
      </c>
      <c r="M2346" s="205"/>
    </row>
    <row r="2347" ht="15.75" customHeight="1">
      <c r="A2347" s="205" t="s">
        <v>220</v>
      </c>
      <c r="B2347" s="205" t="s">
        <v>5389</v>
      </c>
      <c r="C2347" s="205" t="s">
        <v>6294</v>
      </c>
      <c r="D2347" s="205" t="s">
        <v>6295</v>
      </c>
      <c r="E2347" s="280">
        <v>21.0</v>
      </c>
      <c r="F2347" s="280">
        <v>1.0</v>
      </c>
      <c r="G2347" s="280">
        <v>2.0</v>
      </c>
      <c r="H2347" s="280">
        <v>3.0</v>
      </c>
      <c r="I2347" s="280">
        <v>0.0</v>
      </c>
      <c r="J2347" s="280">
        <v>4.0</v>
      </c>
      <c r="K2347" s="280">
        <v>0.0</v>
      </c>
      <c r="L2347" s="280">
        <v>1700.0</v>
      </c>
      <c r="M2347" s="205"/>
    </row>
    <row r="2348" ht="15.75" customHeight="1">
      <c r="A2348" s="205" t="s">
        <v>220</v>
      </c>
      <c r="B2348" s="205" t="s">
        <v>5390</v>
      </c>
      <c r="C2348" s="205" t="s">
        <v>5809</v>
      </c>
      <c r="D2348" s="205" t="s">
        <v>5895</v>
      </c>
      <c r="E2348" s="280">
        <v>13.0</v>
      </c>
      <c r="F2348" s="280">
        <v>0.0</v>
      </c>
      <c r="G2348" s="280">
        <v>0.0</v>
      </c>
      <c r="H2348" s="280">
        <v>7.0</v>
      </c>
      <c r="I2348" s="280">
        <v>3.0</v>
      </c>
      <c r="J2348" s="280">
        <v>3.0</v>
      </c>
      <c r="K2348" s="280">
        <v>0.0</v>
      </c>
      <c r="L2348" s="280">
        <v>634.0</v>
      </c>
      <c r="M2348" s="205"/>
    </row>
    <row r="2349" ht="15.75" customHeight="1">
      <c r="A2349" s="205" t="s">
        <v>450</v>
      </c>
      <c r="B2349" s="205" t="s">
        <v>5383</v>
      </c>
      <c r="C2349" s="205" t="s">
        <v>5801</v>
      </c>
      <c r="D2349" s="205" t="s">
        <v>113</v>
      </c>
      <c r="E2349" s="280">
        <v>6.0</v>
      </c>
      <c r="F2349" s="280">
        <v>1.0</v>
      </c>
      <c r="G2349" s="280">
        <v>0.0</v>
      </c>
      <c r="H2349" s="280">
        <v>0.0</v>
      </c>
      <c r="I2349" s="280">
        <v>1.0</v>
      </c>
      <c r="J2349" s="280">
        <v>2.0</v>
      </c>
      <c r="K2349" s="280">
        <v>0.0</v>
      </c>
      <c r="L2349" s="280">
        <v>537.0</v>
      </c>
      <c r="M2349" s="205"/>
    </row>
    <row r="2350" ht="15.75" customHeight="1">
      <c r="A2350" s="205" t="s">
        <v>450</v>
      </c>
      <c r="B2350" s="205" t="s">
        <v>5384</v>
      </c>
      <c r="C2350" s="205" t="s">
        <v>5835</v>
      </c>
      <c r="D2350" s="205" t="s">
        <v>113</v>
      </c>
      <c r="E2350" s="280">
        <v>35.0</v>
      </c>
      <c r="F2350" s="280">
        <v>2.0</v>
      </c>
      <c r="G2350" s="280">
        <v>3.0</v>
      </c>
      <c r="H2350" s="280">
        <v>8.0</v>
      </c>
      <c r="I2350" s="280">
        <v>9.0</v>
      </c>
      <c r="J2350" s="280">
        <v>3.0</v>
      </c>
      <c r="K2350" s="280">
        <v>1.0</v>
      </c>
      <c r="L2350" s="280">
        <v>2388.0</v>
      </c>
      <c r="M2350" s="205"/>
    </row>
    <row r="2351" ht="15.75" customHeight="1">
      <c r="A2351" s="205" t="s">
        <v>450</v>
      </c>
      <c r="B2351" s="205" t="s">
        <v>5385</v>
      </c>
      <c r="C2351" s="205" t="s">
        <v>5809</v>
      </c>
      <c r="D2351" s="205" t="s">
        <v>6058</v>
      </c>
      <c r="E2351" s="280">
        <v>33.0</v>
      </c>
      <c r="F2351" s="280">
        <v>2.0</v>
      </c>
      <c r="G2351" s="280">
        <v>4.0</v>
      </c>
      <c r="H2351" s="280">
        <v>8.0</v>
      </c>
      <c r="I2351" s="280">
        <v>13.0</v>
      </c>
      <c r="J2351" s="280">
        <v>3.0</v>
      </c>
      <c r="K2351" s="280">
        <v>0.0</v>
      </c>
      <c r="L2351" s="280">
        <v>2110.0</v>
      </c>
      <c r="M2351" s="205"/>
    </row>
    <row r="2352" ht="15.75" customHeight="1">
      <c r="A2352" s="205" t="s">
        <v>450</v>
      </c>
      <c r="B2352" s="205" t="s">
        <v>5386</v>
      </c>
      <c r="C2352" s="205" t="s">
        <v>5809</v>
      </c>
      <c r="D2352" s="205" t="s">
        <v>6058</v>
      </c>
      <c r="E2352" s="280">
        <v>38.0</v>
      </c>
      <c r="F2352" s="280">
        <v>4.0</v>
      </c>
      <c r="G2352" s="280">
        <v>8.0</v>
      </c>
      <c r="H2352" s="280">
        <v>3.0</v>
      </c>
      <c r="I2352" s="280">
        <v>5.0</v>
      </c>
      <c r="J2352" s="280">
        <v>6.0</v>
      </c>
      <c r="K2352" s="280">
        <v>0.0</v>
      </c>
      <c r="L2352" s="280">
        <v>3154.0</v>
      </c>
      <c r="M2352" s="205"/>
    </row>
    <row r="2353" ht="15.75" customHeight="1">
      <c r="A2353" s="205" t="s">
        <v>450</v>
      </c>
      <c r="B2353" s="205" t="s">
        <v>5387</v>
      </c>
      <c r="C2353" s="205" t="s">
        <v>5881</v>
      </c>
      <c r="D2353" s="205" t="s">
        <v>5928</v>
      </c>
      <c r="E2353" s="280">
        <v>24.0</v>
      </c>
      <c r="F2353" s="280">
        <v>2.0</v>
      </c>
      <c r="G2353" s="280">
        <v>3.0</v>
      </c>
      <c r="H2353" s="280">
        <v>5.0</v>
      </c>
      <c r="I2353" s="280">
        <v>3.0</v>
      </c>
      <c r="J2353" s="280">
        <v>5.0</v>
      </c>
      <c r="K2353" s="280">
        <v>0.0</v>
      </c>
      <c r="L2353" s="280">
        <v>1818.0</v>
      </c>
      <c r="M2353" s="205"/>
    </row>
    <row r="2354" ht="15.75" customHeight="1">
      <c r="A2354" s="205" t="s">
        <v>450</v>
      </c>
      <c r="B2354" s="205" t="s">
        <v>5388</v>
      </c>
      <c r="C2354" s="205" t="s">
        <v>5803</v>
      </c>
      <c r="D2354" s="205" t="s">
        <v>6034</v>
      </c>
      <c r="E2354" s="280">
        <v>24.0</v>
      </c>
      <c r="F2354" s="280">
        <v>0.0</v>
      </c>
      <c r="G2354" s="280">
        <v>1.0</v>
      </c>
      <c r="H2354" s="280">
        <v>5.0</v>
      </c>
      <c r="I2354" s="280">
        <v>4.0</v>
      </c>
      <c r="J2354" s="280">
        <v>6.0</v>
      </c>
      <c r="K2354" s="280">
        <v>0.0</v>
      </c>
      <c r="L2354" s="280">
        <v>1748.0</v>
      </c>
      <c r="M2354" s="205"/>
    </row>
    <row r="2355" ht="15.75" customHeight="1">
      <c r="A2355" s="205" t="s">
        <v>450</v>
      </c>
      <c r="B2355" s="205" t="s">
        <v>5391</v>
      </c>
      <c r="C2355" s="205" t="s">
        <v>5803</v>
      </c>
      <c r="D2355" s="205" t="s">
        <v>6034</v>
      </c>
      <c r="E2355" s="280">
        <v>33.0</v>
      </c>
      <c r="F2355" s="280">
        <v>0.0</v>
      </c>
      <c r="G2355" s="280">
        <v>0.0</v>
      </c>
      <c r="H2355" s="280">
        <v>10.0</v>
      </c>
      <c r="I2355" s="280">
        <v>4.0</v>
      </c>
      <c r="J2355" s="280">
        <v>9.0</v>
      </c>
      <c r="K2355" s="280">
        <v>0.0</v>
      </c>
      <c r="L2355" s="280">
        <v>2142.0</v>
      </c>
      <c r="M2355" s="205"/>
    </row>
    <row r="2356" ht="15.75" customHeight="1">
      <c r="A2356" s="205" t="s">
        <v>450</v>
      </c>
      <c r="B2356" s="205" t="s">
        <v>5392</v>
      </c>
      <c r="C2356" s="205" t="s">
        <v>5837</v>
      </c>
      <c r="D2356" s="205" t="s">
        <v>6296</v>
      </c>
      <c r="E2356" s="280">
        <v>18.0</v>
      </c>
      <c r="F2356" s="280">
        <v>0.0</v>
      </c>
      <c r="G2356" s="280">
        <v>1.0</v>
      </c>
      <c r="H2356" s="280">
        <v>1.0</v>
      </c>
      <c r="I2356" s="280">
        <v>6.0</v>
      </c>
      <c r="J2356" s="280">
        <v>3.0</v>
      </c>
      <c r="K2356" s="280">
        <v>1.0</v>
      </c>
      <c r="L2356" s="280">
        <v>1429.0</v>
      </c>
      <c r="M2356" s="205"/>
    </row>
    <row r="2357" ht="15.75" customHeight="1">
      <c r="A2357" s="205" t="s">
        <v>450</v>
      </c>
      <c r="B2357" s="205" t="s">
        <v>5389</v>
      </c>
      <c r="C2357" s="205" t="s">
        <v>5809</v>
      </c>
      <c r="D2357" s="205" t="s">
        <v>6296</v>
      </c>
      <c r="E2357" s="280">
        <v>8.0</v>
      </c>
      <c r="F2357" s="280">
        <v>0.0</v>
      </c>
      <c r="G2357" s="280">
        <v>0.0</v>
      </c>
      <c r="H2357" s="280">
        <v>4.0</v>
      </c>
      <c r="I2357" s="280">
        <v>1.0</v>
      </c>
      <c r="J2357" s="280">
        <v>2.0</v>
      </c>
      <c r="K2357" s="280">
        <v>0.0</v>
      </c>
      <c r="L2357" s="280">
        <v>417.0</v>
      </c>
      <c r="M2357" s="205"/>
    </row>
    <row r="2358" ht="15.75" customHeight="1">
      <c r="A2358" s="205" t="s">
        <v>859</v>
      </c>
      <c r="B2358" s="205" t="s">
        <v>5383</v>
      </c>
      <c r="C2358" s="205" t="s">
        <v>5801</v>
      </c>
      <c r="D2358" s="205" t="s">
        <v>113</v>
      </c>
      <c r="E2358" s="280">
        <v>6.0</v>
      </c>
      <c r="F2358" s="280">
        <v>0.0</v>
      </c>
      <c r="G2358" s="280">
        <v>0.0</v>
      </c>
      <c r="H2358" s="280">
        <v>5.0</v>
      </c>
      <c r="I2358" s="280">
        <v>1.0</v>
      </c>
      <c r="J2358" s="280">
        <v>0.0</v>
      </c>
      <c r="K2358" s="280">
        <v>0.0</v>
      </c>
      <c r="L2358" s="280">
        <v>141.0</v>
      </c>
      <c r="M2358" s="205"/>
    </row>
    <row r="2359" ht="15.75" customHeight="1">
      <c r="A2359" s="205" t="s">
        <v>859</v>
      </c>
      <c r="B2359" s="205" t="s">
        <v>5384</v>
      </c>
      <c r="C2359" s="205" t="s">
        <v>5801</v>
      </c>
      <c r="D2359" s="205" t="s">
        <v>5851</v>
      </c>
      <c r="E2359" s="280">
        <v>33.0</v>
      </c>
      <c r="F2359" s="280">
        <v>4.0</v>
      </c>
      <c r="G2359" s="280">
        <v>4.0</v>
      </c>
      <c r="H2359" s="280">
        <v>10.0</v>
      </c>
      <c r="I2359" s="280">
        <v>9.0</v>
      </c>
      <c r="J2359" s="280">
        <v>4.0</v>
      </c>
      <c r="K2359" s="280">
        <v>0.0</v>
      </c>
      <c r="L2359" s="280">
        <v>2100.0</v>
      </c>
      <c r="M2359" s="205"/>
    </row>
    <row r="2360" ht="15.75" customHeight="1">
      <c r="A2360" s="205" t="s">
        <v>859</v>
      </c>
      <c r="B2360" s="205" t="s">
        <v>5385</v>
      </c>
      <c r="C2360" s="205" t="s">
        <v>5837</v>
      </c>
      <c r="D2360" s="205" t="s">
        <v>6297</v>
      </c>
      <c r="E2360" s="280">
        <v>28.0</v>
      </c>
      <c r="F2360" s="280">
        <v>1.0</v>
      </c>
      <c r="G2360" s="280">
        <v>2.0</v>
      </c>
      <c r="H2360" s="280">
        <v>9.0</v>
      </c>
      <c r="I2360" s="280">
        <v>17.0</v>
      </c>
      <c r="J2360" s="280">
        <v>1.0</v>
      </c>
      <c r="K2360" s="280">
        <v>0.0</v>
      </c>
      <c r="L2360" s="280">
        <v>1631.0</v>
      </c>
      <c r="M2360" s="205"/>
    </row>
    <row r="2361" ht="15.75" customHeight="1">
      <c r="A2361" s="205" t="s">
        <v>859</v>
      </c>
      <c r="B2361" s="205" t="s">
        <v>5386</v>
      </c>
      <c r="C2361" s="205" t="s">
        <v>5809</v>
      </c>
      <c r="D2361" s="205" t="s">
        <v>6298</v>
      </c>
      <c r="E2361" s="280">
        <v>10.0</v>
      </c>
      <c r="F2361" s="280">
        <v>0.0</v>
      </c>
      <c r="G2361" s="280">
        <v>0.0</v>
      </c>
      <c r="H2361" s="280">
        <v>10.0</v>
      </c>
      <c r="I2361" s="280">
        <v>0.0</v>
      </c>
      <c r="J2361" s="280">
        <v>0.0</v>
      </c>
      <c r="K2361" s="280">
        <v>0.0</v>
      </c>
      <c r="L2361" s="280">
        <v>79.0</v>
      </c>
      <c r="M2361" s="205"/>
    </row>
    <row r="2362" ht="15.75" customHeight="1">
      <c r="A2362" s="205" t="s">
        <v>695</v>
      </c>
      <c r="B2362" s="205" t="s">
        <v>5383</v>
      </c>
      <c r="C2362" s="205" t="s">
        <v>5801</v>
      </c>
      <c r="D2362" s="205" t="s">
        <v>197</v>
      </c>
      <c r="E2362" s="280">
        <v>3.0</v>
      </c>
      <c r="F2362" s="280">
        <v>0.0</v>
      </c>
      <c r="G2362" s="280">
        <v>0.0</v>
      </c>
      <c r="H2362" s="280">
        <v>1.0</v>
      </c>
      <c r="I2362" s="280">
        <v>0.0</v>
      </c>
      <c r="J2362" s="280">
        <v>1.0</v>
      </c>
      <c r="K2362" s="280">
        <v>0.0</v>
      </c>
      <c r="L2362" s="280">
        <v>187.0</v>
      </c>
      <c r="M2362" s="205"/>
    </row>
    <row r="2363" ht="15.75" customHeight="1">
      <c r="A2363" s="205" t="s">
        <v>695</v>
      </c>
      <c r="B2363" s="205" t="s">
        <v>5384</v>
      </c>
      <c r="C2363" s="205" t="s">
        <v>6049</v>
      </c>
      <c r="D2363" s="205" t="s">
        <v>197</v>
      </c>
      <c r="E2363" s="280">
        <v>32.0</v>
      </c>
      <c r="F2363" s="280">
        <v>0.0</v>
      </c>
      <c r="G2363" s="280">
        <v>1.0</v>
      </c>
      <c r="H2363" s="280">
        <v>3.0</v>
      </c>
      <c r="I2363" s="280">
        <v>3.0</v>
      </c>
      <c r="J2363" s="280">
        <v>4.0</v>
      </c>
      <c r="K2363" s="280">
        <v>0.0</v>
      </c>
      <c r="L2363" s="280">
        <v>2625.0</v>
      </c>
      <c r="M2363" s="205"/>
    </row>
    <row r="2364" ht="15.75" customHeight="1">
      <c r="A2364" s="205" t="s">
        <v>695</v>
      </c>
      <c r="B2364" s="205" t="s">
        <v>5385</v>
      </c>
      <c r="C2364" s="205" t="s">
        <v>6014</v>
      </c>
      <c r="D2364" s="205" t="s">
        <v>6193</v>
      </c>
      <c r="E2364" s="280">
        <v>20.0</v>
      </c>
      <c r="F2364" s="280">
        <v>1.0</v>
      </c>
      <c r="G2364" s="280">
        <v>0.0</v>
      </c>
      <c r="H2364" s="280">
        <v>1.0</v>
      </c>
      <c r="I2364" s="280">
        <v>6.0</v>
      </c>
      <c r="J2364" s="280">
        <v>3.0</v>
      </c>
      <c r="K2364" s="280">
        <v>0.0</v>
      </c>
      <c r="L2364" s="280">
        <v>1642.0</v>
      </c>
      <c r="M2364" s="205"/>
    </row>
    <row r="2365" ht="15.75" customHeight="1">
      <c r="A2365" s="205" t="s">
        <v>695</v>
      </c>
      <c r="B2365" s="205" t="s">
        <v>5386</v>
      </c>
      <c r="C2365" s="205" t="s">
        <v>6014</v>
      </c>
      <c r="D2365" s="205" t="s">
        <v>6193</v>
      </c>
      <c r="E2365" s="280">
        <v>3.0</v>
      </c>
      <c r="F2365" s="280">
        <v>0.0</v>
      </c>
      <c r="G2365" s="280">
        <v>0.0</v>
      </c>
      <c r="H2365" s="280">
        <v>3.0</v>
      </c>
      <c r="I2365" s="280">
        <v>0.0</v>
      </c>
      <c r="J2365" s="280">
        <v>0.0</v>
      </c>
      <c r="K2365" s="280">
        <v>0.0</v>
      </c>
      <c r="L2365" s="280">
        <v>34.0</v>
      </c>
      <c r="M2365" s="205"/>
    </row>
    <row r="2366" ht="15.75" customHeight="1">
      <c r="A2366" s="205" t="s">
        <v>695</v>
      </c>
      <c r="B2366" s="205" t="s">
        <v>5387</v>
      </c>
      <c r="C2366" s="205" t="s">
        <v>6014</v>
      </c>
      <c r="D2366" s="205" t="s">
        <v>6193</v>
      </c>
      <c r="E2366" s="280">
        <v>0.0</v>
      </c>
      <c r="F2366" s="280">
        <v>0.0</v>
      </c>
      <c r="G2366" s="280">
        <v>0.0</v>
      </c>
      <c r="H2366" s="280">
        <v>0.0</v>
      </c>
      <c r="I2366" s="280">
        <v>0.0</v>
      </c>
      <c r="J2366" s="280">
        <v>0.0</v>
      </c>
      <c r="K2366" s="280">
        <v>0.0</v>
      </c>
      <c r="L2366" s="280">
        <v>0.0</v>
      </c>
      <c r="M2366" s="205"/>
    </row>
    <row r="2367" ht="15.75" customHeight="1">
      <c r="A2367" s="205" t="s">
        <v>338</v>
      </c>
      <c r="B2367" s="205" t="s">
        <v>5383</v>
      </c>
      <c r="C2367" s="205" t="s">
        <v>5801</v>
      </c>
      <c r="D2367" s="205" t="s">
        <v>113</v>
      </c>
      <c r="E2367" s="280">
        <v>0.0</v>
      </c>
      <c r="F2367" s="280">
        <v>0.0</v>
      </c>
      <c r="G2367" s="205"/>
      <c r="H2367" s="280">
        <v>0.0</v>
      </c>
      <c r="I2367" s="280">
        <v>0.0</v>
      </c>
      <c r="J2367" s="280">
        <v>0.0</v>
      </c>
      <c r="K2367" s="280">
        <v>0.0</v>
      </c>
      <c r="L2367" s="280">
        <v>0.0</v>
      </c>
      <c r="M2367" s="205"/>
    </row>
    <row r="2368" ht="15.75" customHeight="1">
      <c r="A2368" s="205" t="s">
        <v>338</v>
      </c>
      <c r="B2368" s="205" t="s">
        <v>5384</v>
      </c>
      <c r="C2368" s="205" t="s">
        <v>6008</v>
      </c>
      <c r="D2368" s="205" t="s">
        <v>113</v>
      </c>
      <c r="E2368" s="280">
        <v>11.0</v>
      </c>
      <c r="F2368" s="280">
        <v>0.0</v>
      </c>
      <c r="G2368" s="280">
        <v>0.0</v>
      </c>
      <c r="H2368" s="280">
        <v>1.0</v>
      </c>
      <c r="I2368" s="280">
        <v>0.0</v>
      </c>
      <c r="J2368" s="280">
        <v>0.0</v>
      </c>
      <c r="K2368" s="280">
        <v>0.0</v>
      </c>
      <c r="L2368" s="280">
        <v>901.0</v>
      </c>
      <c r="M2368" s="205"/>
    </row>
    <row r="2369" ht="15.75" customHeight="1">
      <c r="A2369" s="205" t="s">
        <v>338</v>
      </c>
      <c r="B2369" s="205" t="s">
        <v>5385</v>
      </c>
      <c r="C2369" s="205" t="s">
        <v>6009</v>
      </c>
      <c r="D2369" s="205" t="s">
        <v>6299</v>
      </c>
      <c r="E2369" s="280">
        <v>20.0</v>
      </c>
      <c r="F2369" s="280">
        <v>0.0</v>
      </c>
      <c r="G2369" s="205"/>
      <c r="H2369" s="280">
        <v>0.0</v>
      </c>
      <c r="I2369" s="280">
        <v>0.0</v>
      </c>
      <c r="J2369" s="280">
        <v>2.0</v>
      </c>
      <c r="K2369" s="280">
        <v>0.0</v>
      </c>
      <c r="L2369" s="280">
        <v>1800.0</v>
      </c>
      <c r="M2369" s="205"/>
    </row>
    <row r="2370" ht="15.75" customHeight="1">
      <c r="A2370" s="205" t="s">
        <v>338</v>
      </c>
      <c r="B2370" s="205" t="s">
        <v>5386</v>
      </c>
      <c r="C2370" s="205" t="s">
        <v>6300</v>
      </c>
      <c r="D2370" s="205" t="s">
        <v>6301</v>
      </c>
      <c r="E2370" s="280">
        <v>0.0</v>
      </c>
      <c r="F2370" s="280">
        <v>0.0</v>
      </c>
      <c r="G2370" s="280">
        <v>0.0</v>
      </c>
      <c r="H2370" s="280">
        <v>0.0</v>
      </c>
      <c r="I2370" s="280">
        <v>0.0</v>
      </c>
      <c r="J2370" s="280">
        <v>0.0</v>
      </c>
      <c r="K2370" s="280">
        <v>0.0</v>
      </c>
      <c r="L2370" s="280">
        <v>0.0</v>
      </c>
      <c r="M2370" s="205"/>
    </row>
    <row r="2371" ht="15.75" customHeight="1">
      <c r="A2371" s="205" t="s">
        <v>338</v>
      </c>
      <c r="B2371" s="205" t="s">
        <v>5387</v>
      </c>
      <c r="C2371" s="205" t="s">
        <v>6009</v>
      </c>
      <c r="D2371" s="205" t="s">
        <v>6302</v>
      </c>
      <c r="E2371" s="280">
        <v>11.0</v>
      </c>
      <c r="F2371" s="280">
        <v>0.0</v>
      </c>
      <c r="G2371" s="205"/>
      <c r="H2371" s="280">
        <v>2.0</v>
      </c>
      <c r="I2371" s="280">
        <v>0.0</v>
      </c>
      <c r="J2371" s="280">
        <v>1.0</v>
      </c>
      <c r="K2371" s="280">
        <v>0.0</v>
      </c>
      <c r="L2371" s="280">
        <v>930.0</v>
      </c>
      <c r="M2371" s="205"/>
    </row>
    <row r="2372" ht="15.75" customHeight="1">
      <c r="A2372" s="205" t="s">
        <v>338</v>
      </c>
      <c r="B2372" s="205" t="s">
        <v>5388</v>
      </c>
      <c r="C2372" s="205" t="s">
        <v>6009</v>
      </c>
      <c r="D2372" s="205" t="s">
        <v>6302</v>
      </c>
      <c r="E2372" s="280">
        <v>8.0</v>
      </c>
      <c r="F2372" s="280">
        <v>0.0</v>
      </c>
      <c r="G2372" s="205"/>
      <c r="H2372" s="280">
        <v>0.0</v>
      </c>
      <c r="I2372" s="280">
        <v>0.0</v>
      </c>
      <c r="J2372" s="280">
        <v>1.0</v>
      </c>
      <c r="K2372" s="280">
        <v>0.0</v>
      </c>
      <c r="L2372" s="280">
        <v>720.0</v>
      </c>
      <c r="M2372" s="205"/>
    </row>
    <row r="2373" ht="15.75" customHeight="1">
      <c r="A2373" s="205" t="s">
        <v>338</v>
      </c>
      <c r="B2373" s="205" t="s">
        <v>5391</v>
      </c>
      <c r="C2373" s="205" t="s">
        <v>6009</v>
      </c>
      <c r="D2373" s="205" t="s">
        <v>6302</v>
      </c>
      <c r="E2373" s="280">
        <v>1.0</v>
      </c>
      <c r="F2373" s="280">
        <v>0.0</v>
      </c>
      <c r="G2373" s="205"/>
      <c r="H2373" s="280">
        <v>0.0</v>
      </c>
      <c r="I2373" s="280">
        <v>0.0</v>
      </c>
      <c r="J2373" s="280">
        <v>0.0</v>
      </c>
      <c r="K2373" s="280">
        <v>0.0</v>
      </c>
      <c r="L2373" s="280">
        <v>90.0</v>
      </c>
      <c r="M2373" s="205"/>
    </row>
    <row r="2374" ht="15.75" customHeight="1">
      <c r="A2374" s="205" t="s">
        <v>338</v>
      </c>
      <c r="B2374" s="205" t="s">
        <v>5392</v>
      </c>
      <c r="C2374" s="205" t="s">
        <v>6009</v>
      </c>
      <c r="D2374" s="205" t="s">
        <v>6302</v>
      </c>
      <c r="E2374" s="280">
        <v>1.0</v>
      </c>
      <c r="F2374" s="280">
        <v>0.0</v>
      </c>
      <c r="G2374" s="205"/>
      <c r="H2374" s="280">
        <v>1.0</v>
      </c>
      <c r="I2374" s="280">
        <v>0.0</v>
      </c>
      <c r="J2374" s="280">
        <v>0.0</v>
      </c>
      <c r="K2374" s="280">
        <v>0.0</v>
      </c>
      <c r="L2374" s="280">
        <v>14.0</v>
      </c>
      <c r="M2374" s="205"/>
    </row>
    <row r="2375" ht="15.75" customHeight="1">
      <c r="A2375" s="205" t="s">
        <v>545</v>
      </c>
      <c r="B2375" s="205" t="s">
        <v>5383</v>
      </c>
      <c r="C2375" s="205" t="s">
        <v>5801</v>
      </c>
      <c r="D2375" s="205" t="s">
        <v>197</v>
      </c>
      <c r="E2375" s="280">
        <v>6.0</v>
      </c>
      <c r="F2375" s="280">
        <v>0.0</v>
      </c>
      <c r="G2375" s="280">
        <v>1.0</v>
      </c>
      <c r="H2375" s="280">
        <v>5.0</v>
      </c>
      <c r="I2375" s="280">
        <v>1.0</v>
      </c>
      <c r="J2375" s="280">
        <v>1.0</v>
      </c>
      <c r="K2375" s="280">
        <v>0.0</v>
      </c>
      <c r="L2375" s="280">
        <v>163.0</v>
      </c>
      <c r="M2375" s="205"/>
    </row>
    <row r="2376" ht="15.75" customHeight="1">
      <c r="A2376" s="205" t="s">
        <v>545</v>
      </c>
      <c r="B2376" s="205" t="s">
        <v>5384</v>
      </c>
      <c r="C2376" s="205" t="s">
        <v>5801</v>
      </c>
      <c r="D2376" s="205" t="s">
        <v>197</v>
      </c>
      <c r="E2376" s="280">
        <v>8.0</v>
      </c>
      <c r="F2376" s="280">
        <v>1.0</v>
      </c>
      <c r="G2376" s="280">
        <v>0.0</v>
      </c>
      <c r="H2376" s="280">
        <v>8.0</v>
      </c>
      <c r="I2376" s="280">
        <v>1.0</v>
      </c>
      <c r="J2376" s="280">
        <v>2.0</v>
      </c>
      <c r="K2376" s="280">
        <v>0.0</v>
      </c>
      <c r="L2376" s="280">
        <v>182.0</v>
      </c>
      <c r="M2376" s="205"/>
    </row>
    <row r="2377" ht="15.75" customHeight="1">
      <c r="A2377" s="205" t="s">
        <v>545</v>
      </c>
      <c r="B2377" s="205" t="s">
        <v>5385</v>
      </c>
      <c r="C2377" s="205" t="s">
        <v>5805</v>
      </c>
      <c r="D2377" s="205" t="s">
        <v>6055</v>
      </c>
      <c r="E2377" s="280">
        <v>34.0</v>
      </c>
      <c r="F2377" s="280">
        <v>7.0</v>
      </c>
      <c r="G2377" s="282">
        <v>2.0</v>
      </c>
      <c r="H2377" s="280">
        <v>7.0</v>
      </c>
      <c r="I2377" s="280">
        <v>19.0</v>
      </c>
      <c r="J2377" s="280">
        <v>6.0</v>
      </c>
      <c r="K2377" s="280">
        <v>0.0</v>
      </c>
      <c r="L2377" s="280">
        <v>2406.0</v>
      </c>
      <c r="M2377" s="205"/>
    </row>
    <row r="2378" ht="15.75" customHeight="1">
      <c r="A2378" s="205" t="s">
        <v>545</v>
      </c>
      <c r="B2378" s="205" t="s">
        <v>5386</v>
      </c>
      <c r="C2378" s="205" t="s">
        <v>6118</v>
      </c>
      <c r="D2378" s="205" t="s">
        <v>6303</v>
      </c>
      <c r="E2378" s="280">
        <v>16.0</v>
      </c>
      <c r="F2378" s="280">
        <v>5.0</v>
      </c>
      <c r="G2378" s="280">
        <v>2.0</v>
      </c>
      <c r="H2378" s="280">
        <v>2.0</v>
      </c>
      <c r="I2378" s="280">
        <v>12.0</v>
      </c>
      <c r="J2378" s="280">
        <v>5.0</v>
      </c>
      <c r="K2378" s="280">
        <v>0.0</v>
      </c>
      <c r="L2378" s="280">
        <v>1084.0</v>
      </c>
      <c r="M2378" s="205"/>
    </row>
    <row r="2379" ht="15.75" customHeight="1">
      <c r="A2379" s="205" t="s">
        <v>545</v>
      </c>
      <c r="B2379" s="205" t="s">
        <v>5387</v>
      </c>
      <c r="C2379" s="205" t="s">
        <v>5803</v>
      </c>
      <c r="D2379" s="205" t="s">
        <v>5806</v>
      </c>
      <c r="E2379" s="280">
        <v>15.0</v>
      </c>
      <c r="F2379" s="280">
        <v>1.0</v>
      </c>
      <c r="G2379" s="282">
        <v>1.0</v>
      </c>
      <c r="H2379" s="280">
        <v>14.0</v>
      </c>
      <c r="I2379" s="280">
        <v>0.0</v>
      </c>
      <c r="J2379" s="280">
        <v>0.0</v>
      </c>
      <c r="K2379" s="280">
        <v>0.0</v>
      </c>
      <c r="L2379" s="280">
        <v>265.0</v>
      </c>
      <c r="M2379" s="205"/>
    </row>
    <row r="2380" ht="15.75" customHeight="1">
      <c r="A2380" s="205" t="s">
        <v>545</v>
      </c>
      <c r="B2380" s="205" t="s">
        <v>5388</v>
      </c>
      <c r="C2380" s="205" t="s">
        <v>5803</v>
      </c>
      <c r="D2380" s="205" t="s">
        <v>5806</v>
      </c>
      <c r="E2380" s="280">
        <v>18.0</v>
      </c>
      <c r="F2380" s="280">
        <v>0.0</v>
      </c>
      <c r="G2380" s="280">
        <v>0.0</v>
      </c>
      <c r="H2380" s="280">
        <v>14.0</v>
      </c>
      <c r="I2380" s="280">
        <v>4.0</v>
      </c>
      <c r="J2380" s="280">
        <v>0.0</v>
      </c>
      <c r="K2380" s="280">
        <v>0.0</v>
      </c>
      <c r="L2380" s="280">
        <v>538.0</v>
      </c>
      <c r="M2380" s="205"/>
    </row>
    <row r="2381" ht="15.75" customHeight="1">
      <c r="A2381" s="205" t="s">
        <v>545</v>
      </c>
      <c r="B2381" s="205" t="s">
        <v>5391</v>
      </c>
      <c r="C2381" s="205" t="s">
        <v>5805</v>
      </c>
      <c r="D2381" s="205" t="s">
        <v>5806</v>
      </c>
      <c r="E2381" s="280">
        <v>5.0</v>
      </c>
      <c r="F2381" s="280">
        <v>0.0</v>
      </c>
      <c r="G2381" s="282">
        <v>0.0</v>
      </c>
      <c r="H2381" s="280">
        <v>5.0</v>
      </c>
      <c r="I2381" s="280">
        <v>0.0</v>
      </c>
      <c r="J2381" s="280">
        <v>1.0</v>
      </c>
      <c r="K2381" s="280">
        <v>0.0</v>
      </c>
      <c r="L2381" s="280">
        <v>95.0</v>
      </c>
      <c r="M2381" s="205"/>
    </row>
    <row r="2382" ht="15.75" customHeight="1">
      <c r="A2382" s="205" t="s">
        <v>545</v>
      </c>
      <c r="B2382" s="205" t="s">
        <v>5392</v>
      </c>
      <c r="C2382" s="205" t="s">
        <v>5805</v>
      </c>
      <c r="D2382" s="205" t="s">
        <v>5806</v>
      </c>
      <c r="E2382" s="280">
        <v>28.0</v>
      </c>
      <c r="F2382" s="280">
        <v>2.0</v>
      </c>
      <c r="G2382" s="282">
        <v>4.0</v>
      </c>
      <c r="H2382" s="280">
        <v>11.0</v>
      </c>
      <c r="I2382" s="280">
        <v>13.0</v>
      </c>
      <c r="J2382" s="280">
        <v>1.0</v>
      </c>
      <c r="K2382" s="280">
        <v>0.0</v>
      </c>
      <c r="L2382" s="280">
        <v>1501.0</v>
      </c>
      <c r="M2382" s="205"/>
    </row>
    <row r="2383" ht="15.75" customHeight="1">
      <c r="A2383" s="205" t="s">
        <v>545</v>
      </c>
      <c r="B2383" s="205" t="s">
        <v>5389</v>
      </c>
      <c r="C2383" s="205" t="s">
        <v>5805</v>
      </c>
      <c r="D2383" s="205" t="s">
        <v>5806</v>
      </c>
      <c r="E2383" s="280">
        <v>6.0</v>
      </c>
      <c r="F2383" s="280">
        <v>0.0</v>
      </c>
      <c r="G2383" s="282">
        <v>0.0</v>
      </c>
      <c r="H2383" s="280">
        <v>6.0</v>
      </c>
      <c r="I2383" s="280">
        <v>0.0</v>
      </c>
      <c r="J2383" s="280">
        <v>0.0</v>
      </c>
      <c r="K2383" s="280">
        <v>0.0</v>
      </c>
      <c r="L2383" s="280">
        <v>61.0</v>
      </c>
      <c r="M2383" s="205"/>
    </row>
    <row r="2384" ht="15.75" customHeight="1">
      <c r="A2384" s="205" t="s">
        <v>545</v>
      </c>
      <c r="B2384" s="205" t="s">
        <v>5390</v>
      </c>
      <c r="C2384" s="205" t="s">
        <v>5803</v>
      </c>
      <c r="D2384" s="205" t="s">
        <v>5806</v>
      </c>
      <c r="E2384" s="280">
        <v>0.0</v>
      </c>
      <c r="F2384" s="280">
        <v>0.0</v>
      </c>
      <c r="G2384" s="282">
        <v>0.0</v>
      </c>
      <c r="H2384" s="280">
        <v>0.0</v>
      </c>
      <c r="I2384" s="280">
        <v>0.0</v>
      </c>
      <c r="J2384" s="280">
        <v>0.0</v>
      </c>
      <c r="K2384" s="280">
        <v>0.0</v>
      </c>
      <c r="L2384" s="280">
        <v>0.0</v>
      </c>
      <c r="M2384" s="205"/>
    </row>
    <row r="2385" ht="15.75" customHeight="1">
      <c r="A2385" s="205" t="s">
        <v>531</v>
      </c>
      <c r="B2385" s="205" t="s">
        <v>5383</v>
      </c>
      <c r="C2385" s="205" t="s">
        <v>5801</v>
      </c>
      <c r="D2385" s="205" t="s">
        <v>162</v>
      </c>
      <c r="E2385" s="280">
        <v>6.0</v>
      </c>
      <c r="F2385" s="280">
        <v>0.0</v>
      </c>
      <c r="G2385" s="280">
        <v>1.0</v>
      </c>
      <c r="H2385" s="280">
        <v>0.0</v>
      </c>
      <c r="I2385" s="280">
        <v>0.0</v>
      </c>
      <c r="J2385" s="280">
        <v>1.0</v>
      </c>
      <c r="K2385" s="280">
        <v>0.0</v>
      </c>
      <c r="L2385" s="280">
        <v>540.0</v>
      </c>
      <c r="M2385" s="205"/>
    </row>
    <row r="2386" ht="15.75" customHeight="1">
      <c r="A2386" s="205" t="s">
        <v>531</v>
      </c>
      <c r="B2386" s="205" t="s">
        <v>5384</v>
      </c>
      <c r="C2386" s="205" t="s">
        <v>5802</v>
      </c>
      <c r="D2386" s="205" t="s">
        <v>162</v>
      </c>
      <c r="E2386" s="280">
        <v>32.0</v>
      </c>
      <c r="F2386" s="280">
        <v>1.0</v>
      </c>
      <c r="G2386" s="280">
        <v>1.0</v>
      </c>
      <c r="H2386" s="280">
        <v>2.0</v>
      </c>
      <c r="I2386" s="280">
        <v>10.0</v>
      </c>
      <c r="J2386" s="280">
        <v>9.0</v>
      </c>
      <c r="K2386" s="280">
        <v>0.0</v>
      </c>
      <c r="L2386" s="280">
        <v>2632.0</v>
      </c>
      <c r="M2386" s="205"/>
    </row>
    <row r="2387" ht="15.75" customHeight="1">
      <c r="A2387" s="205" t="s">
        <v>531</v>
      </c>
      <c r="B2387" s="205" t="s">
        <v>5385</v>
      </c>
      <c r="C2387" s="205" t="s">
        <v>5803</v>
      </c>
      <c r="D2387" s="205" t="s">
        <v>116</v>
      </c>
      <c r="E2387" s="280">
        <v>28.0</v>
      </c>
      <c r="F2387" s="280">
        <v>0.0</v>
      </c>
      <c r="G2387" s="280">
        <v>0.0</v>
      </c>
      <c r="H2387" s="280">
        <v>4.0</v>
      </c>
      <c r="I2387" s="280">
        <v>8.0</v>
      </c>
      <c r="J2387" s="280">
        <v>4.0</v>
      </c>
      <c r="K2387" s="280">
        <v>0.0</v>
      </c>
      <c r="L2387" s="280">
        <v>2165.0</v>
      </c>
      <c r="M2387" s="205"/>
    </row>
    <row r="2388" ht="15.75" customHeight="1">
      <c r="A2388" s="205" t="s">
        <v>531</v>
      </c>
      <c r="B2388" s="205" t="s">
        <v>5386</v>
      </c>
      <c r="C2388" s="205" t="s">
        <v>5801</v>
      </c>
      <c r="D2388" s="205" t="s">
        <v>116</v>
      </c>
      <c r="E2388" s="280">
        <v>29.0</v>
      </c>
      <c r="F2388" s="280">
        <v>1.0</v>
      </c>
      <c r="G2388" s="280">
        <v>3.0</v>
      </c>
      <c r="H2388" s="280">
        <v>1.0</v>
      </c>
      <c r="I2388" s="280">
        <v>10.0</v>
      </c>
      <c r="J2388" s="280">
        <v>10.0</v>
      </c>
      <c r="K2388" s="280">
        <v>0.0</v>
      </c>
      <c r="L2388" s="280">
        <v>2377.0</v>
      </c>
      <c r="M2388" s="205"/>
    </row>
    <row r="2389" ht="15.75" customHeight="1">
      <c r="A2389" s="205" t="s">
        <v>531</v>
      </c>
      <c r="B2389" s="205" t="s">
        <v>5387</v>
      </c>
      <c r="C2389" s="205" t="s">
        <v>5801</v>
      </c>
      <c r="D2389" s="205" t="s">
        <v>116</v>
      </c>
      <c r="E2389" s="280">
        <v>34.0</v>
      </c>
      <c r="F2389" s="280">
        <v>2.0</v>
      </c>
      <c r="G2389" s="280">
        <v>3.0</v>
      </c>
      <c r="H2389" s="280">
        <v>2.0</v>
      </c>
      <c r="I2389" s="280">
        <v>11.0</v>
      </c>
      <c r="J2389" s="280">
        <v>5.0</v>
      </c>
      <c r="K2389" s="280">
        <v>0.0</v>
      </c>
      <c r="L2389" s="280">
        <v>2721.0</v>
      </c>
      <c r="M2389" s="205"/>
    </row>
    <row r="2390" ht="15.75" customHeight="1">
      <c r="A2390" s="205" t="s">
        <v>531</v>
      </c>
      <c r="B2390" s="205" t="s">
        <v>5388</v>
      </c>
      <c r="C2390" s="205" t="s">
        <v>5801</v>
      </c>
      <c r="D2390" s="205" t="s">
        <v>116</v>
      </c>
      <c r="E2390" s="280">
        <v>31.0</v>
      </c>
      <c r="F2390" s="280">
        <v>2.0</v>
      </c>
      <c r="G2390" s="280">
        <v>2.0</v>
      </c>
      <c r="H2390" s="280">
        <v>3.0</v>
      </c>
      <c r="I2390" s="280">
        <v>10.0</v>
      </c>
      <c r="J2390" s="280">
        <v>3.0</v>
      </c>
      <c r="K2390" s="280">
        <v>0.0</v>
      </c>
      <c r="L2390" s="280">
        <v>2344.0</v>
      </c>
      <c r="M2390" s="205"/>
    </row>
    <row r="2391" ht="15.75" customHeight="1">
      <c r="A2391" s="205" t="s">
        <v>531</v>
      </c>
      <c r="B2391" s="205" t="s">
        <v>5391</v>
      </c>
      <c r="C2391" s="205" t="s">
        <v>5801</v>
      </c>
      <c r="D2391" s="205" t="s">
        <v>116</v>
      </c>
      <c r="E2391" s="280">
        <v>35.0</v>
      </c>
      <c r="F2391" s="280">
        <v>2.0</v>
      </c>
      <c r="G2391" s="280">
        <v>2.0</v>
      </c>
      <c r="H2391" s="280">
        <v>0.0</v>
      </c>
      <c r="I2391" s="280">
        <v>10.0</v>
      </c>
      <c r="J2391" s="280">
        <v>4.0</v>
      </c>
      <c r="K2391" s="280">
        <v>0.0</v>
      </c>
      <c r="L2391" s="280">
        <v>3033.0</v>
      </c>
      <c r="M2391" s="205"/>
    </row>
    <row r="2392" ht="15.75" customHeight="1">
      <c r="A2392" s="205" t="s">
        <v>531</v>
      </c>
      <c r="B2392" s="205" t="s">
        <v>5392</v>
      </c>
      <c r="C2392" s="205" t="s">
        <v>5801</v>
      </c>
      <c r="D2392" s="205" t="s">
        <v>116</v>
      </c>
      <c r="E2392" s="280">
        <v>35.0</v>
      </c>
      <c r="F2392" s="280">
        <v>5.0</v>
      </c>
      <c r="G2392" s="280">
        <v>2.0</v>
      </c>
      <c r="H2392" s="280">
        <v>2.0</v>
      </c>
      <c r="I2392" s="280">
        <v>1.0</v>
      </c>
      <c r="J2392" s="280">
        <v>4.0</v>
      </c>
      <c r="K2392" s="280">
        <v>1.0</v>
      </c>
      <c r="L2392" s="280">
        <v>3007.0</v>
      </c>
      <c r="M2392" s="205"/>
    </row>
    <row r="2393" ht="15.75" customHeight="1">
      <c r="A2393" s="205" t="s">
        <v>531</v>
      </c>
      <c r="B2393" s="205" t="s">
        <v>5389</v>
      </c>
      <c r="C2393" s="205" t="s">
        <v>5801</v>
      </c>
      <c r="D2393" s="205" t="s">
        <v>116</v>
      </c>
      <c r="E2393" s="280">
        <v>33.0</v>
      </c>
      <c r="F2393" s="280">
        <v>5.0</v>
      </c>
      <c r="G2393" s="280">
        <v>4.0</v>
      </c>
      <c r="H2393" s="280">
        <v>4.0</v>
      </c>
      <c r="I2393" s="280">
        <v>3.0</v>
      </c>
      <c r="J2393" s="280">
        <v>5.0</v>
      </c>
      <c r="K2393" s="280">
        <v>0.0</v>
      </c>
      <c r="L2393" s="280">
        <v>2609.0</v>
      </c>
      <c r="M2393" s="205"/>
    </row>
    <row r="2394" ht="15.75" customHeight="1">
      <c r="A2394" s="205" t="s">
        <v>531</v>
      </c>
      <c r="B2394" s="205" t="s">
        <v>5390</v>
      </c>
      <c r="C2394" s="205" t="s">
        <v>5813</v>
      </c>
      <c r="D2394" s="205" t="s">
        <v>116</v>
      </c>
      <c r="E2394" s="280">
        <v>24.0</v>
      </c>
      <c r="F2394" s="280">
        <v>2.0</v>
      </c>
      <c r="G2394" s="280">
        <v>3.0</v>
      </c>
      <c r="H2394" s="280">
        <v>1.0</v>
      </c>
      <c r="I2394" s="280">
        <v>2.0</v>
      </c>
      <c r="J2394" s="280">
        <v>3.0</v>
      </c>
      <c r="K2394" s="280">
        <v>0.0</v>
      </c>
      <c r="L2394" s="280">
        <v>2071.0</v>
      </c>
      <c r="M2394" s="205"/>
    </row>
    <row r="2395" ht="15.75" customHeight="1">
      <c r="A2395" s="205" t="s">
        <v>638</v>
      </c>
      <c r="B2395" s="205" t="s">
        <v>5383</v>
      </c>
      <c r="C2395" s="205" t="s">
        <v>5801</v>
      </c>
      <c r="D2395" s="205" t="s">
        <v>197</v>
      </c>
      <c r="E2395" s="280">
        <v>4.0</v>
      </c>
      <c r="F2395" s="280">
        <v>0.0</v>
      </c>
      <c r="G2395" s="280">
        <v>0.0</v>
      </c>
      <c r="H2395" s="280">
        <v>1.0</v>
      </c>
      <c r="I2395" s="280">
        <v>2.0</v>
      </c>
      <c r="J2395" s="280">
        <v>1.0</v>
      </c>
      <c r="K2395" s="280">
        <v>0.0</v>
      </c>
      <c r="L2395" s="280">
        <v>212.0</v>
      </c>
      <c r="M2395" s="205"/>
    </row>
    <row r="2396" ht="15.75" customHeight="1">
      <c r="A2396" s="205" t="s">
        <v>638</v>
      </c>
      <c r="B2396" s="205" t="s">
        <v>5384</v>
      </c>
      <c r="C2396" s="205" t="s">
        <v>6304</v>
      </c>
      <c r="D2396" s="205" t="s">
        <v>197</v>
      </c>
      <c r="E2396" s="280">
        <v>39.0</v>
      </c>
      <c r="F2396" s="280">
        <v>6.0</v>
      </c>
      <c r="G2396" s="280">
        <v>3.0</v>
      </c>
      <c r="H2396" s="280">
        <v>12.0</v>
      </c>
      <c r="I2396" s="280">
        <v>15.0</v>
      </c>
      <c r="J2396" s="280">
        <v>8.0</v>
      </c>
      <c r="K2396" s="280">
        <v>2.0</v>
      </c>
      <c r="L2396" s="280">
        <v>2306.0</v>
      </c>
      <c r="M2396" s="205"/>
    </row>
    <row r="2397" ht="15.75" customHeight="1">
      <c r="A2397" s="205" t="s">
        <v>638</v>
      </c>
      <c r="B2397" s="205" t="s">
        <v>5385</v>
      </c>
      <c r="C2397" s="205" t="s">
        <v>6014</v>
      </c>
      <c r="D2397" s="205" t="s">
        <v>6143</v>
      </c>
      <c r="E2397" s="280">
        <v>15.0</v>
      </c>
      <c r="F2397" s="280">
        <v>1.0</v>
      </c>
      <c r="G2397" s="280">
        <v>0.0</v>
      </c>
      <c r="H2397" s="280">
        <v>6.0</v>
      </c>
      <c r="I2397" s="280">
        <v>8.0</v>
      </c>
      <c r="J2397" s="280">
        <v>2.0</v>
      </c>
      <c r="K2397" s="280">
        <v>0.0</v>
      </c>
      <c r="L2397" s="280">
        <v>689.0</v>
      </c>
      <c r="M2397" s="205"/>
    </row>
    <row r="2398" ht="15.75" customHeight="1">
      <c r="A2398" s="205" t="s">
        <v>638</v>
      </c>
      <c r="B2398" s="205" t="s">
        <v>5386</v>
      </c>
      <c r="C2398" s="205" t="s">
        <v>6305</v>
      </c>
      <c r="D2398" s="205" t="s">
        <v>6306</v>
      </c>
      <c r="E2398" s="280">
        <v>23.0</v>
      </c>
      <c r="F2398" s="280">
        <v>1.0</v>
      </c>
      <c r="G2398" s="280">
        <v>2.0</v>
      </c>
      <c r="H2398" s="280">
        <v>8.0</v>
      </c>
      <c r="I2398" s="280">
        <v>8.0</v>
      </c>
      <c r="J2398" s="280">
        <v>4.0</v>
      </c>
      <c r="K2398" s="280">
        <v>0.0</v>
      </c>
      <c r="L2398" s="280">
        <v>1290.0</v>
      </c>
      <c r="M2398" s="205"/>
    </row>
    <row r="2399" ht="15.75" customHeight="1">
      <c r="A2399" s="205" t="s">
        <v>638</v>
      </c>
      <c r="B2399" s="205" t="s">
        <v>5387</v>
      </c>
      <c r="C2399" s="205" t="s">
        <v>6307</v>
      </c>
      <c r="D2399" s="205" t="s">
        <v>6308</v>
      </c>
      <c r="E2399" s="280">
        <v>23.0</v>
      </c>
      <c r="F2399" s="280">
        <v>1.0</v>
      </c>
      <c r="G2399" s="280">
        <v>3.0</v>
      </c>
      <c r="H2399" s="280">
        <v>16.0</v>
      </c>
      <c r="I2399" s="280">
        <v>5.0</v>
      </c>
      <c r="J2399" s="280">
        <v>3.0</v>
      </c>
      <c r="K2399" s="280">
        <v>0.0</v>
      </c>
      <c r="L2399" s="280">
        <v>849.0</v>
      </c>
      <c r="M2399" s="205"/>
    </row>
    <row r="2400" ht="15.75" customHeight="1">
      <c r="A2400" s="205" t="s">
        <v>638</v>
      </c>
      <c r="B2400" s="205" t="s">
        <v>5388</v>
      </c>
      <c r="C2400" s="205" t="s">
        <v>6014</v>
      </c>
      <c r="D2400" s="205" t="s">
        <v>6309</v>
      </c>
      <c r="E2400" s="280">
        <v>10.0</v>
      </c>
      <c r="F2400" s="280">
        <v>0.0</v>
      </c>
      <c r="G2400" s="280">
        <v>1.0</v>
      </c>
      <c r="H2400" s="280">
        <v>0.0</v>
      </c>
      <c r="I2400" s="280">
        <v>6.0</v>
      </c>
      <c r="J2400" s="280">
        <v>1.0</v>
      </c>
      <c r="K2400" s="280">
        <v>0.0</v>
      </c>
      <c r="L2400" s="280">
        <v>782.0</v>
      </c>
      <c r="M2400" s="205"/>
    </row>
    <row r="2401" ht="15.75" customHeight="1">
      <c r="A2401" s="205" t="s">
        <v>638</v>
      </c>
      <c r="B2401" s="205" t="s">
        <v>5391</v>
      </c>
      <c r="C2401" s="205" t="s">
        <v>6014</v>
      </c>
      <c r="D2401" s="205" t="s">
        <v>6309</v>
      </c>
      <c r="E2401" s="280">
        <v>4.0</v>
      </c>
      <c r="F2401" s="280">
        <v>0.0</v>
      </c>
      <c r="G2401" s="280">
        <v>0.0</v>
      </c>
      <c r="H2401" s="280">
        <v>3.0</v>
      </c>
      <c r="I2401" s="280">
        <v>1.0</v>
      </c>
      <c r="J2401" s="280">
        <v>1.0</v>
      </c>
      <c r="K2401" s="280">
        <v>0.0</v>
      </c>
      <c r="L2401" s="280">
        <v>125.0</v>
      </c>
      <c r="M2401" s="205"/>
    </row>
    <row r="2402" ht="15.75" customHeight="1">
      <c r="A2402" s="205" t="s">
        <v>267</v>
      </c>
      <c r="B2402" s="205" t="s">
        <v>5383</v>
      </c>
      <c r="C2402" s="205" t="s">
        <v>5801</v>
      </c>
      <c r="D2402" s="205" t="s">
        <v>244</v>
      </c>
      <c r="E2402" s="280">
        <v>4.0</v>
      </c>
      <c r="F2402" s="280">
        <v>0.0</v>
      </c>
      <c r="G2402" s="280">
        <v>0.0</v>
      </c>
      <c r="H2402" s="280">
        <v>1.0</v>
      </c>
      <c r="I2402" s="280">
        <v>1.0</v>
      </c>
      <c r="J2402" s="280">
        <v>1.0</v>
      </c>
      <c r="K2402" s="280">
        <v>0.0</v>
      </c>
      <c r="L2402" s="280">
        <v>247.0</v>
      </c>
      <c r="M2402" s="205"/>
    </row>
    <row r="2403" ht="15.75" customHeight="1">
      <c r="A2403" s="205" t="s">
        <v>267</v>
      </c>
      <c r="B2403" s="205" t="s">
        <v>5384</v>
      </c>
      <c r="C2403" s="205" t="s">
        <v>6310</v>
      </c>
      <c r="D2403" s="205" t="s">
        <v>244</v>
      </c>
      <c r="E2403" s="280">
        <v>34.0</v>
      </c>
      <c r="F2403" s="280">
        <v>4.0</v>
      </c>
      <c r="G2403" s="280">
        <v>5.0</v>
      </c>
      <c r="H2403" s="280">
        <v>9.0</v>
      </c>
      <c r="I2403" s="280">
        <v>16.0</v>
      </c>
      <c r="J2403" s="280">
        <v>7.0</v>
      </c>
      <c r="K2403" s="280">
        <v>0.0</v>
      </c>
      <c r="L2403" s="280">
        <v>2246.0</v>
      </c>
      <c r="M2403" s="205"/>
    </row>
    <row r="2404" ht="15.75" customHeight="1">
      <c r="A2404" s="205" t="s">
        <v>267</v>
      </c>
      <c r="B2404" s="205" t="s">
        <v>5385</v>
      </c>
      <c r="C2404" s="205" t="s">
        <v>5933</v>
      </c>
      <c r="D2404" s="205" t="s">
        <v>6068</v>
      </c>
      <c r="E2404" s="280">
        <v>30.0</v>
      </c>
      <c r="F2404" s="280">
        <v>1.0</v>
      </c>
      <c r="G2404" s="280">
        <v>1.0</v>
      </c>
      <c r="H2404" s="280">
        <v>4.0</v>
      </c>
      <c r="I2404" s="280">
        <v>13.0</v>
      </c>
      <c r="J2404" s="280">
        <v>6.0</v>
      </c>
      <c r="K2404" s="280">
        <v>0.0</v>
      </c>
      <c r="L2404" s="280">
        <v>2131.0</v>
      </c>
      <c r="M2404" s="205"/>
    </row>
    <row r="2405" ht="15.75" customHeight="1">
      <c r="A2405" s="205" t="s">
        <v>267</v>
      </c>
      <c r="B2405" s="205" t="s">
        <v>5386</v>
      </c>
      <c r="C2405" s="205" t="s">
        <v>5933</v>
      </c>
      <c r="D2405" s="205" t="s">
        <v>6068</v>
      </c>
      <c r="E2405" s="280">
        <v>29.0</v>
      </c>
      <c r="F2405" s="280">
        <v>1.0</v>
      </c>
      <c r="G2405" s="280">
        <v>5.0</v>
      </c>
      <c r="H2405" s="280">
        <v>1.0</v>
      </c>
      <c r="I2405" s="280">
        <v>15.0</v>
      </c>
      <c r="J2405" s="280">
        <v>9.0</v>
      </c>
      <c r="K2405" s="280">
        <v>0.0</v>
      </c>
      <c r="L2405" s="280">
        <v>2361.0</v>
      </c>
      <c r="M2405" s="205"/>
    </row>
    <row r="2406" ht="15.75" customHeight="1">
      <c r="A2406" s="205" t="s">
        <v>267</v>
      </c>
      <c r="B2406" s="205" t="s">
        <v>5387</v>
      </c>
      <c r="C2406" s="205" t="s">
        <v>5933</v>
      </c>
      <c r="D2406" s="205" t="s">
        <v>6068</v>
      </c>
      <c r="E2406" s="280">
        <v>28.0</v>
      </c>
      <c r="F2406" s="280">
        <v>2.0</v>
      </c>
      <c r="G2406" s="280">
        <v>5.0</v>
      </c>
      <c r="H2406" s="280">
        <v>11.0</v>
      </c>
      <c r="I2406" s="280">
        <v>15.0</v>
      </c>
      <c r="J2406" s="280">
        <v>1.0</v>
      </c>
      <c r="K2406" s="280">
        <v>0.0</v>
      </c>
      <c r="L2406" s="280">
        <v>1487.0</v>
      </c>
      <c r="M2406" s="205"/>
    </row>
    <row r="2407" ht="15.75" customHeight="1">
      <c r="A2407" s="205" t="s">
        <v>267</v>
      </c>
      <c r="B2407" s="205" t="s">
        <v>5388</v>
      </c>
      <c r="C2407" s="205" t="s">
        <v>5933</v>
      </c>
      <c r="D2407" s="205" t="s">
        <v>6068</v>
      </c>
      <c r="E2407" s="280">
        <v>1.0</v>
      </c>
      <c r="F2407" s="280">
        <v>0.0</v>
      </c>
      <c r="G2407" s="280">
        <v>0.0</v>
      </c>
      <c r="H2407" s="280">
        <v>1.0</v>
      </c>
      <c r="I2407" s="280">
        <v>0.0</v>
      </c>
      <c r="J2407" s="280">
        <v>0.0</v>
      </c>
      <c r="K2407" s="280">
        <v>0.0</v>
      </c>
      <c r="L2407" s="280">
        <v>2.0</v>
      </c>
      <c r="M2407" s="205"/>
    </row>
    <row r="2408" ht="15.75" customHeight="1">
      <c r="A2408" s="205" t="s">
        <v>522</v>
      </c>
      <c r="B2408" s="205" t="s">
        <v>5383</v>
      </c>
      <c r="C2408" s="205" t="s">
        <v>5801</v>
      </c>
      <c r="D2408" s="205" t="s">
        <v>162</v>
      </c>
      <c r="E2408" s="280">
        <v>1.0</v>
      </c>
      <c r="F2408" s="280">
        <v>0.0</v>
      </c>
      <c r="G2408" s="280">
        <v>0.0</v>
      </c>
      <c r="H2408" s="280">
        <v>1.0</v>
      </c>
      <c r="I2408" s="280">
        <v>0.0</v>
      </c>
      <c r="J2408" s="280">
        <v>0.0</v>
      </c>
      <c r="K2408" s="280">
        <v>0.0</v>
      </c>
      <c r="L2408" s="280">
        <v>6.0</v>
      </c>
      <c r="M2408" s="205"/>
    </row>
    <row r="2409" ht="15.75" customHeight="1">
      <c r="A2409" s="205" t="s">
        <v>522</v>
      </c>
      <c r="B2409" s="205" t="s">
        <v>5384</v>
      </c>
      <c r="C2409" s="205" t="s">
        <v>5801</v>
      </c>
      <c r="D2409" s="205" t="s">
        <v>116</v>
      </c>
      <c r="E2409" s="280">
        <v>22.0</v>
      </c>
      <c r="F2409" s="280">
        <v>1.0</v>
      </c>
      <c r="G2409" s="280">
        <v>3.0</v>
      </c>
      <c r="H2409" s="280">
        <v>10.0</v>
      </c>
      <c r="I2409" s="280">
        <v>11.0</v>
      </c>
      <c r="J2409" s="280">
        <v>5.0</v>
      </c>
      <c r="K2409" s="280">
        <v>0.0</v>
      </c>
      <c r="L2409" s="280">
        <v>949.0</v>
      </c>
      <c r="M2409" s="205"/>
    </row>
    <row r="2410" ht="15.75" customHeight="1">
      <c r="A2410" s="205" t="s">
        <v>522</v>
      </c>
      <c r="B2410" s="205" t="s">
        <v>5385</v>
      </c>
      <c r="C2410" s="205" t="s">
        <v>5801</v>
      </c>
      <c r="D2410" s="205" t="s">
        <v>5966</v>
      </c>
      <c r="E2410" s="280">
        <v>20.0</v>
      </c>
      <c r="F2410" s="280">
        <v>1.0</v>
      </c>
      <c r="G2410" s="280">
        <v>2.0</v>
      </c>
      <c r="H2410" s="280">
        <v>3.0</v>
      </c>
      <c r="I2410" s="280">
        <v>8.0</v>
      </c>
      <c r="J2410" s="280">
        <v>4.0</v>
      </c>
      <c r="K2410" s="280">
        <v>0.0</v>
      </c>
      <c r="L2410" s="280">
        <v>1399.0</v>
      </c>
      <c r="M2410" s="205"/>
    </row>
    <row r="2411" ht="15.75" customHeight="1">
      <c r="A2411" s="205" t="s">
        <v>522</v>
      </c>
      <c r="B2411" s="205" t="s">
        <v>5386</v>
      </c>
      <c r="C2411" s="205" t="s">
        <v>6014</v>
      </c>
      <c r="D2411" s="205" t="s">
        <v>5966</v>
      </c>
      <c r="E2411" s="280">
        <v>21.0</v>
      </c>
      <c r="F2411" s="280">
        <v>3.0</v>
      </c>
      <c r="G2411" s="280">
        <v>2.0</v>
      </c>
      <c r="H2411" s="280">
        <v>0.0</v>
      </c>
      <c r="I2411" s="280">
        <v>4.0</v>
      </c>
      <c r="J2411" s="280">
        <v>8.0</v>
      </c>
      <c r="K2411" s="280">
        <v>0.0</v>
      </c>
      <c r="L2411" s="280">
        <v>1790.0</v>
      </c>
      <c r="M2411" s="205"/>
    </row>
    <row r="2412" ht="15.75" customHeight="1">
      <c r="A2412" s="205" t="s">
        <v>522</v>
      </c>
      <c r="B2412" s="205" t="s">
        <v>5387</v>
      </c>
      <c r="C2412" s="205" t="s">
        <v>6311</v>
      </c>
      <c r="D2412" s="205" t="s">
        <v>6312</v>
      </c>
      <c r="E2412" s="280">
        <v>30.0</v>
      </c>
      <c r="F2412" s="280">
        <v>2.0</v>
      </c>
      <c r="G2412" s="280">
        <v>3.0</v>
      </c>
      <c r="H2412" s="280">
        <v>22.0</v>
      </c>
      <c r="I2412" s="280">
        <v>4.0</v>
      </c>
      <c r="J2412" s="280">
        <v>4.0</v>
      </c>
      <c r="K2412" s="280">
        <v>0.0</v>
      </c>
      <c r="L2412" s="280">
        <v>1033.0</v>
      </c>
      <c r="M2412" s="205"/>
    </row>
    <row r="2413" ht="15.75" customHeight="1">
      <c r="A2413" s="205" t="s">
        <v>522</v>
      </c>
      <c r="B2413" s="205" t="s">
        <v>5388</v>
      </c>
      <c r="C2413" s="205" t="s">
        <v>6280</v>
      </c>
      <c r="D2413" s="205" t="s">
        <v>6313</v>
      </c>
      <c r="E2413" s="280">
        <v>11.0</v>
      </c>
      <c r="F2413" s="280">
        <v>0.0</v>
      </c>
      <c r="G2413" s="280">
        <v>0.0</v>
      </c>
      <c r="H2413" s="280">
        <v>9.0</v>
      </c>
      <c r="I2413" s="280">
        <v>1.0</v>
      </c>
      <c r="J2413" s="280">
        <v>3.0</v>
      </c>
      <c r="K2413" s="280">
        <v>0.0</v>
      </c>
      <c r="L2413" s="280">
        <v>261.0</v>
      </c>
      <c r="M2413" s="205"/>
    </row>
    <row r="2414" ht="15.75" customHeight="1">
      <c r="A2414" s="205" t="s">
        <v>717</v>
      </c>
      <c r="B2414" s="205" t="s">
        <v>5383</v>
      </c>
      <c r="C2414" s="205" t="s">
        <v>5800</v>
      </c>
      <c r="D2414" s="205" t="s">
        <v>143</v>
      </c>
      <c r="E2414" s="280">
        <v>1.0</v>
      </c>
      <c r="F2414" s="280">
        <v>0.0</v>
      </c>
      <c r="G2414" s="280">
        <v>0.0</v>
      </c>
      <c r="H2414" s="280">
        <v>1.0</v>
      </c>
      <c r="I2414" s="280">
        <v>0.0</v>
      </c>
      <c r="J2414" s="280">
        <v>0.0</v>
      </c>
      <c r="K2414" s="280">
        <v>0.0</v>
      </c>
      <c r="L2414" s="280">
        <v>2.0</v>
      </c>
      <c r="M2414" s="205"/>
    </row>
    <row r="2415" ht="15.75" customHeight="1">
      <c r="A2415" s="205" t="s">
        <v>717</v>
      </c>
      <c r="B2415" s="205" t="s">
        <v>5384</v>
      </c>
      <c r="C2415" s="205" t="s">
        <v>5852</v>
      </c>
      <c r="D2415" s="205" t="s">
        <v>143</v>
      </c>
      <c r="E2415" s="280">
        <v>16.0</v>
      </c>
      <c r="F2415" s="280">
        <v>0.0</v>
      </c>
      <c r="G2415" s="280">
        <v>0.0</v>
      </c>
      <c r="H2415" s="280">
        <v>14.0</v>
      </c>
      <c r="I2415" s="280">
        <v>2.0</v>
      </c>
      <c r="J2415" s="280">
        <v>2.0</v>
      </c>
      <c r="K2415" s="280">
        <v>0.0</v>
      </c>
      <c r="L2415" s="280">
        <v>433.0</v>
      </c>
      <c r="M2415" s="205"/>
    </row>
    <row r="2416" ht="15.75" customHeight="1">
      <c r="A2416" s="205" t="s">
        <v>717</v>
      </c>
      <c r="B2416" s="205" t="s">
        <v>5385</v>
      </c>
      <c r="C2416" s="205" t="s">
        <v>5830</v>
      </c>
      <c r="D2416" s="205" t="s">
        <v>6314</v>
      </c>
      <c r="E2416" s="280">
        <v>24.0</v>
      </c>
      <c r="F2416" s="280">
        <v>1.0</v>
      </c>
      <c r="G2416" s="280">
        <v>0.0</v>
      </c>
      <c r="H2416" s="280">
        <v>2.0</v>
      </c>
      <c r="I2416" s="280">
        <v>3.0</v>
      </c>
      <c r="J2416" s="280">
        <v>9.0</v>
      </c>
      <c r="K2416" s="280">
        <v>0.0</v>
      </c>
      <c r="L2416" s="280">
        <v>1965.0</v>
      </c>
      <c r="M2416" s="205"/>
    </row>
    <row r="2417" ht="15.75" customHeight="1">
      <c r="A2417" s="205" t="s">
        <v>717</v>
      </c>
      <c r="B2417" s="205" t="s">
        <v>5386</v>
      </c>
      <c r="C2417" s="205" t="s">
        <v>5830</v>
      </c>
      <c r="D2417" s="205" t="s">
        <v>6314</v>
      </c>
      <c r="E2417" s="280">
        <v>6.0</v>
      </c>
      <c r="F2417" s="280">
        <v>0.0</v>
      </c>
      <c r="G2417" s="280">
        <v>0.0</v>
      </c>
      <c r="H2417" s="280">
        <v>3.0</v>
      </c>
      <c r="I2417" s="280">
        <v>0.0</v>
      </c>
      <c r="J2417" s="280">
        <v>0.0</v>
      </c>
      <c r="K2417" s="280">
        <v>0.0</v>
      </c>
      <c r="L2417" s="280">
        <v>306.0</v>
      </c>
      <c r="M2417" s="205"/>
    </row>
    <row r="2418" ht="15.75" customHeight="1">
      <c r="A2418" s="205" t="s">
        <v>717</v>
      </c>
      <c r="B2418" s="205" t="s">
        <v>5387</v>
      </c>
      <c r="C2418" s="205" t="s">
        <v>5830</v>
      </c>
      <c r="D2418" s="205" t="s">
        <v>6266</v>
      </c>
      <c r="E2418" s="280">
        <v>1.0</v>
      </c>
      <c r="F2418" s="280">
        <v>0.0</v>
      </c>
      <c r="G2418" s="280">
        <v>0.0</v>
      </c>
      <c r="H2418" s="280">
        <v>1.0</v>
      </c>
      <c r="I2418" s="280">
        <v>0.0</v>
      </c>
      <c r="J2418" s="280">
        <v>0.0</v>
      </c>
      <c r="K2418" s="280">
        <v>0.0</v>
      </c>
      <c r="L2418" s="280">
        <v>14.0</v>
      </c>
      <c r="M2418" s="205"/>
    </row>
    <row r="2419" ht="15.75" customHeight="1">
      <c r="A2419" s="205" t="s">
        <v>463</v>
      </c>
      <c r="B2419" s="205" t="s">
        <v>5383</v>
      </c>
      <c r="C2419" s="205" t="s">
        <v>5801</v>
      </c>
      <c r="D2419" s="205" t="s">
        <v>244</v>
      </c>
      <c r="E2419" s="280">
        <v>6.0</v>
      </c>
      <c r="F2419" s="280">
        <v>1.0</v>
      </c>
      <c r="G2419" s="280">
        <v>1.0</v>
      </c>
      <c r="H2419" s="280">
        <v>0.0</v>
      </c>
      <c r="I2419" s="280">
        <v>1.0</v>
      </c>
      <c r="J2419" s="280">
        <v>2.0</v>
      </c>
      <c r="K2419" s="280">
        <v>0.0</v>
      </c>
      <c r="L2419" s="280">
        <v>537.0</v>
      </c>
      <c r="M2419" s="205"/>
    </row>
    <row r="2420" ht="15.75" customHeight="1">
      <c r="A2420" s="205" t="s">
        <v>463</v>
      </c>
      <c r="B2420" s="205" t="s">
        <v>5384</v>
      </c>
      <c r="C2420" s="205" t="s">
        <v>5801</v>
      </c>
      <c r="D2420" s="205" t="s">
        <v>244</v>
      </c>
      <c r="E2420" s="280">
        <v>26.0</v>
      </c>
      <c r="F2420" s="280">
        <v>0.0</v>
      </c>
      <c r="G2420" s="280">
        <v>2.0</v>
      </c>
      <c r="H2420" s="280">
        <v>7.0</v>
      </c>
      <c r="I2420" s="280">
        <v>6.0</v>
      </c>
      <c r="J2420" s="280">
        <v>2.0</v>
      </c>
      <c r="K2420" s="280">
        <v>0.0</v>
      </c>
      <c r="L2420" s="280">
        <v>1725.0</v>
      </c>
      <c r="M2420" s="205"/>
    </row>
    <row r="2421" ht="15.75" customHeight="1">
      <c r="A2421" s="205" t="s">
        <v>463</v>
      </c>
      <c r="B2421" s="205" t="s">
        <v>5385</v>
      </c>
      <c r="C2421" s="205" t="s">
        <v>5870</v>
      </c>
      <c r="D2421" s="205" t="s">
        <v>6315</v>
      </c>
      <c r="E2421" s="280">
        <v>29.0</v>
      </c>
      <c r="F2421" s="280">
        <v>1.0</v>
      </c>
      <c r="G2421" s="280">
        <v>2.0</v>
      </c>
      <c r="H2421" s="280">
        <v>13.0</v>
      </c>
      <c r="I2421" s="280">
        <v>5.0</v>
      </c>
      <c r="J2421" s="280">
        <v>2.0</v>
      </c>
      <c r="K2421" s="280">
        <v>0.0</v>
      </c>
      <c r="L2421" s="280">
        <v>1549.0</v>
      </c>
      <c r="M2421" s="205"/>
    </row>
    <row r="2422" ht="15.75" customHeight="1">
      <c r="A2422" s="205" t="s">
        <v>463</v>
      </c>
      <c r="B2422" s="205" t="s">
        <v>5386</v>
      </c>
      <c r="C2422" s="205" t="s">
        <v>5870</v>
      </c>
      <c r="D2422" s="205" t="s">
        <v>6315</v>
      </c>
      <c r="E2422" s="280">
        <v>31.0</v>
      </c>
      <c r="F2422" s="280">
        <v>1.0</v>
      </c>
      <c r="G2422" s="280">
        <v>3.0</v>
      </c>
      <c r="H2422" s="280">
        <v>10.0</v>
      </c>
      <c r="I2422" s="280">
        <v>15.0</v>
      </c>
      <c r="J2422" s="280">
        <v>8.0</v>
      </c>
      <c r="K2422" s="280">
        <v>0.0</v>
      </c>
      <c r="L2422" s="280">
        <v>1875.0</v>
      </c>
      <c r="M2422" s="205"/>
    </row>
    <row r="2423" ht="15.75" customHeight="1">
      <c r="A2423" s="205" t="s">
        <v>754</v>
      </c>
      <c r="B2423" s="205" t="s">
        <v>5383</v>
      </c>
      <c r="C2423" s="205" t="s">
        <v>5801</v>
      </c>
      <c r="D2423" s="205" t="s">
        <v>256</v>
      </c>
      <c r="E2423" s="280">
        <v>5.0</v>
      </c>
      <c r="F2423" s="280">
        <v>0.0</v>
      </c>
      <c r="G2423" s="280">
        <v>1.0</v>
      </c>
      <c r="H2423" s="280">
        <v>1.0</v>
      </c>
      <c r="I2423" s="280">
        <v>3.0</v>
      </c>
      <c r="J2423" s="280">
        <v>0.0</v>
      </c>
      <c r="K2423" s="280">
        <v>0.0</v>
      </c>
      <c r="L2423" s="280">
        <v>348.0</v>
      </c>
      <c r="M2423" s="205"/>
    </row>
    <row r="2424" ht="15.75" customHeight="1">
      <c r="A2424" s="205" t="s">
        <v>754</v>
      </c>
      <c r="B2424" s="205" t="s">
        <v>5384</v>
      </c>
      <c r="C2424" s="205" t="s">
        <v>5801</v>
      </c>
      <c r="D2424" s="205" t="s">
        <v>256</v>
      </c>
      <c r="E2424" s="280">
        <v>23.0</v>
      </c>
      <c r="F2424" s="280">
        <v>0.0</v>
      </c>
      <c r="G2424" s="280">
        <v>2.0</v>
      </c>
      <c r="H2424" s="280">
        <v>14.0</v>
      </c>
      <c r="I2424" s="280">
        <v>7.0</v>
      </c>
      <c r="J2424" s="280">
        <v>3.0</v>
      </c>
      <c r="K2424" s="280">
        <v>0.0</v>
      </c>
      <c r="L2424" s="280">
        <v>831.0</v>
      </c>
      <c r="M2424" s="205"/>
    </row>
    <row r="2425" ht="15.75" customHeight="1">
      <c r="A2425" s="205" t="s">
        <v>754</v>
      </c>
      <c r="B2425" s="205" t="s">
        <v>5385</v>
      </c>
      <c r="C2425" s="205" t="s">
        <v>6202</v>
      </c>
      <c r="D2425" s="205" t="s">
        <v>256</v>
      </c>
      <c r="E2425" s="280">
        <v>26.0</v>
      </c>
      <c r="F2425" s="280">
        <v>0.0</v>
      </c>
      <c r="G2425" s="280">
        <v>1.0</v>
      </c>
      <c r="H2425" s="280">
        <v>8.0</v>
      </c>
      <c r="I2425" s="280">
        <v>8.0</v>
      </c>
      <c r="J2425" s="280">
        <v>3.0</v>
      </c>
      <c r="K2425" s="280">
        <v>0.0</v>
      </c>
      <c r="L2425" s="280">
        <v>1548.0</v>
      </c>
      <c r="M2425" s="205"/>
    </row>
    <row r="2426" ht="15.75" customHeight="1">
      <c r="A2426" s="205" t="s">
        <v>754</v>
      </c>
      <c r="B2426" s="205" t="s">
        <v>5386</v>
      </c>
      <c r="C2426" s="205" t="s">
        <v>5816</v>
      </c>
      <c r="D2426" s="205" t="s">
        <v>5878</v>
      </c>
      <c r="E2426" s="280">
        <v>33.0</v>
      </c>
      <c r="F2426" s="280">
        <v>0.0</v>
      </c>
      <c r="G2426" s="280">
        <v>4.0</v>
      </c>
      <c r="H2426" s="280">
        <v>9.0</v>
      </c>
      <c r="I2426" s="280">
        <v>11.0</v>
      </c>
      <c r="J2426" s="280">
        <v>5.0</v>
      </c>
      <c r="K2426" s="280">
        <v>0.0</v>
      </c>
      <c r="L2426" s="280">
        <v>2247.0</v>
      </c>
      <c r="M2426" s="205"/>
    </row>
    <row r="2427" ht="15.75" customHeight="1">
      <c r="A2427" s="205" t="s">
        <v>754</v>
      </c>
      <c r="B2427" s="205" t="s">
        <v>5387</v>
      </c>
      <c r="C2427" s="205" t="s">
        <v>5801</v>
      </c>
      <c r="D2427" s="205" t="s">
        <v>5950</v>
      </c>
      <c r="E2427" s="280">
        <v>35.0</v>
      </c>
      <c r="F2427" s="280">
        <v>0.0</v>
      </c>
      <c r="G2427" s="280">
        <v>4.0</v>
      </c>
      <c r="H2427" s="280">
        <v>6.0</v>
      </c>
      <c r="I2427" s="280">
        <v>14.0</v>
      </c>
      <c r="J2427" s="280">
        <v>6.0</v>
      </c>
      <c r="K2427" s="280">
        <v>0.0</v>
      </c>
      <c r="L2427" s="280">
        <v>2560.0</v>
      </c>
      <c r="M2427" s="205"/>
    </row>
    <row r="2428" ht="15.75" customHeight="1">
      <c r="A2428" s="205" t="s">
        <v>754</v>
      </c>
      <c r="B2428" s="205" t="s">
        <v>5388</v>
      </c>
      <c r="C2428" s="205" t="s">
        <v>5805</v>
      </c>
      <c r="D2428" s="205" t="s">
        <v>5808</v>
      </c>
      <c r="E2428" s="280">
        <v>21.0</v>
      </c>
      <c r="F2428" s="280">
        <v>2.0</v>
      </c>
      <c r="G2428" s="280">
        <v>1.0</v>
      </c>
      <c r="H2428" s="280">
        <v>7.0</v>
      </c>
      <c r="I2428" s="280">
        <v>6.0</v>
      </c>
      <c r="J2428" s="280">
        <v>3.0</v>
      </c>
      <c r="K2428" s="280">
        <v>0.0</v>
      </c>
      <c r="L2428" s="280">
        <v>1253.0</v>
      </c>
      <c r="M2428" s="205"/>
    </row>
    <row r="2429" ht="15.75" customHeight="1">
      <c r="A2429" s="205" t="s">
        <v>754</v>
      </c>
      <c r="B2429" s="205" t="s">
        <v>5391</v>
      </c>
      <c r="C2429" s="205" t="s">
        <v>5801</v>
      </c>
      <c r="D2429" s="205" t="s">
        <v>238</v>
      </c>
      <c r="E2429" s="280">
        <v>26.0</v>
      </c>
      <c r="F2429" s="280">
        <v>0.0</v>
      </c>
      <c r="G2429" s="280">
        <v>0.0</v>
      </c>
      <c r="H2429" s="280">
        <v>11.0</v>
      </c>
      <c r="I2429" s="280">
        <v>6.0</v>
      </c>
      <c r="J2429" s="280">
        <v>1.0</v>
      </c>
      <c r="K2429" s="280">
        <v>0.0</v>
      </c>
      <c r="L2429" s="280">
        <v>1377.0</v>
      </c>
      <c r="M2429" s="205"/>
    </row>
    <row r="2430" ht="15.75" customHeight="1">
      <c r="A2430" s="205" t="s">
        <v>754</v>
      </c>
      <c r="B2430" s="205" t="s">
        <v>5392</v>
      </c>
      <c r="C2430" s="205" t="s">
        <v>6316</v>
      </c>
      <c r="D2430" s="205" t="s">
        <v>238</v>
      </c>
      <c r="E2430" s="280">
        <v>7.0</v>
      </c>
      <c r="F2430" s="280">
        <v>0.0</v>
      </c>
      <c r="G2430" s="280">
        <v>0.0</v>
      </c>
      <c r="H2430" s="280">
        <v>2.0</v>
      </c>
      <c r="I2430" s="280">
        <v>2.0</v>
      </c>
      <c r="J2430" s="280">
        <v>3.0</v>
      </c>
      <c r="K2430" s="280">
        <v>0.0</v>
      </c>
      <c r="L2430" s="280">
        <v>471.0</v>
      </c>
      <c r="M2430" s="205"/>
    </row>
    <row r="2431" ht="15.75" customHeight="1">
      <c r="A2431" s="205" t="s">
        <v>754</v>
      </c>
      <c r="B2431" s="205" t="s">
        <v>5389</v>
      </c>
      <c r="C2431" s="205" t="s">
        <v>5900</v>
      </c>
      <c r="D2431" s="205" t="s">
        <v>5824</v>
      </c>
      <c r="E2431" s="280">
        <v>13.0</v>
      </c>
      <c r="F2431" s="280">
        <v>0.0</v>
      </c>
      <c r="G2431" s="280">
        <v>0.0</v>
      </c>
      <c r="H2431" s="280">
        <v>4.0</v>
      </c>
      <c r="I2431" s="280">
        <v>1.0</v>
      </c>
      <c r="J2431" s="280">
        <v>5.0</v>
      </c>
      <c r="K2431" s="280">
        <v>0.0</v>
      </c>
      <c r="L2431" s="280">
        <v>876.0</v>
      </c>
      <c r="M2431" s="205"/>
    </row>
    <row r="2432" ht="15.75" customHeight="1">
      <c r="A2432" s="205" t="s">
        <v>754</v>
      </c>
      <c r="B2432" s="205" t="s">
        <v>5390</v>
      </c>
      <c r="C2432" s="205" t="s">
        <v>5801</v>
      </c>
      <c r="D2432" s="205" t="s">
        <v>5824</v>
      </c>
      <c r="E2432" s="280">
        <v>9.0</v>
      </c>
      <c r="F2432" s="280">
        <v>0.0</v>
      </c>
      <c r="G2432" s="280">
        <v>1.0</v>
      </c>
      <c r="H2432" s="280">
        <v>2.0</v>
      </c>
      <c r="I2432" s="280">
        <v>3.0</v>
      </c>
      <c r="J2432" s="280">
        <v>0.0</v>
      </c>
      <c r="K2432" s="280">
        <v>0.0</v>
      </c>
      <c r="L2432" s="280">
        <v>642.0</v>
      </c>
      <c r="M2432" s="205"/>
    </row>
    <row r="2433" ht="15.75" customHeight="1">
      <c r="A2433" s="205" t="s">
        <v>664</v>
      </c>
      <c r="B2433" s="205" t="s">
        <v>5384</v>
      </c>
      <c r="C2433" s="205" t="s">
        <v>5861</v>
      </c>
      <c r="D2433" s="205" t="s">
        <v>259</v>
      </c>
      <c r="E2433" s="280">
        <v>29.0</v>
      </c>
      <c r="F2433" s="280">
        <v>4.0</v>
      </c>
      <c r="G2433" s="280">
        <v>1.0</v>
      </c>
      <c r="H2433" s="280">
        <v>12.0</v>
      </c>
      <c r="I2433" s="280">
        <v>14.0</v>
      </c>
      <c r="J2433" s="280">
        <v>8.0</v>
      </c>
      <c r="K2433" s="280">
        <v>0.0</v>
      </c>
      <c r="L2433" s="280">
        <v>1506.0</v>
      </c>
      <c r="M2433" s="205"/>
    </row>
    <row r="2434" ht="15.75" customHeight="1">
      <c r="A2434" s="205" t="s">
        <v>664</v>
      </c>
      <c r="B2434" s="205" t="s">
        <v>5385</v>
      </c>
      <c r="C2434" s="205" t="s">
        <v>5800</v>
      </c>
      <c r="D2434" s="205" t="s">
        <v>5966</v>
      </c>
      <c r="E2434" s="280">
        <v>12.0</v>
      </c>
      <c r="F2434" s="280">
        <v>0.0</v>
      </c>
      <c r="G2434" s="280">
        <v>1.0</v>
      </c>
      <c r="H2434" s="280">
        <v>9.0</v>
      </c>
      <c r="I2434" s="280">
        <v>2.0</v>
      </c>
      <c r="J2434" s="280">
        <v>1.0</v>
      </c>
      <c r="K2434" s="280">
        <v>0.0</v>
      </c>
      <c r="L2434" s="280">
        <v>454.0</v>
      </c>
      <c r="M2434" s="205"/>
    </row>
    <row r="2435" ht="15.75" customHeight="1">
      <c r="A2435" s="205" t="s">
        <v>664</v>
      </c>
      <c r="B2435" s="205" t="s">
        <v>5386</v>
      </c>
      <c r="C2435" s="205" t="s">
        <v>5801</v>
      </c>
      <c r="D2435" s="205" t="s">
        <v>259</v>
      </c>
      <c r="E2435" s="280">
        <v>35.0</v>
      </c>
      <c r="F2435" s="280">
        <v>6.0</v>
      </c>
      <c r="G2435" s="280">
        <v>3.0</v>
      </c>
      <c r="H2435" s="280">
        <v>6.0</v>
      </c>
      <c r="I2435" s="280">
        <v>18.0</v>
      </c>
      <c r="J2435" s="280">
        <v>5.0</v>
      </c>
      <c r="K2435" s="280">
        <v>0.0</v>
      </c>
      <c r="L2435" s="280">
        <v>2318.0</v>
      </c>
      <c r="M2435" s="205"/>
    </row>
    <row r="2436" ht="15.75" customHeight="1">
      <c r="A2436" s="205" t="s">
        <v>664</v>
      </c>
      <c r="B2436" s="205" t="s">
        <v>5387</v>
      </c>
      <c r="C2436" s="205" t="s">
        <v>5816</v>
      </c>
      <c r="D2436" s="205" t="s">
        <v>5823</v>
      </c>
      <c r="E2436" s="280">
        <v>25.0</v>
      </c>
      <c r="F2436" s="280">
        <v>2.0</v>
      </c>
      <c r="G2436" s="280">
        <v>0.0</v>
      </c>
      <c r="H2436" s="280">
        <v>11.0</v>
      </c>
      <c r="I2436" s="280">
        <v>14.0</v>
      </c>
      <c r="J2436" s="280">
        <v>3.0</v>
      </c>
      <c r="K2436" s="280">
        <v>0.0</v>
      </c>
      <c r="L2436" s="280">
        <v>1267.0</v>
      </c>
      <c r="M2436" s="205"/>
    </row>
    <row r="2437" ht="15.75" customHeight="1">
      <c r="A2437" s="205" t="s">
        <v>664</v>
      </c>
      <c r="B2437" s="205" t="s">
        <v>5388</v>
      </c>
      <c r="C2437" s="205" t="s">
        <v>5861</v>
      </c>
      <c r="D2437" s="205" t="s">
        <v>121</v>
      </c>
      <c r="E2437" s="280">
        <v>9.0</v>
      </c>
      <c r="F2437" s="280">
        <v>1.0</v>
      </c>
      <c r="G2437" s="280">
        <v>1.0</v>
      </c>
      <c r="H2437" s="280">
        <v>5.0</v>
      </c>
      <c r="I2437" s="280">
        <v>2.0</v>
      </c>
      <c r="J2437" s="280">
        <v>2.0</v>
      </c>
      <c r="K2437" s="280">
        <v>0.0</v>
      </c>
      <c r="L2437" s="280">
        <v>382.0</v>
      </c>
      <c r="M2437" s="205"/>
    </row>
    <row r="2438" ht="15.75" customHeight="1">
      <c r="A2438" s="205" t="s">
        <v>664</v>
      </c>
      <c r="B2438" s="205" t="s">
        <v>5391</v>
      </c>
      <c r="C2438" s="205" t="s">
        <v>5931</v>
      </c>
      <c r="D2438" s="205" t="s">
        <v>6288</v>
      </c>
      <c r="E2438" s="280">
        <v>31.0</v>
      </c>
      <c r="F2438" s="280">
        <v>3.0</v>
      </c>
      <c r="G2438" s="280">
        <v>1.0</v>
      </c>
      <c r="H2438" s="280">
        <v>1.0</v>
      </c>
      <c r="I2438" s="280">
        <v>2.0</v>
      </c>
      <c r="J2438" s="280">
        <v>2.0</v>
      </c>
      <c r="K2438" s="280">
        <v>0.0</v>
      </c>
      <c r="L2438" s="280">
        <v>2686.0</v>
      </c>
      <c r="M2438" s="205"/>
    </row>
    <row r="2439" ht="15.75" customHeight="1">
      <c r="A2439" s="205" t="s">
        <v>664</v>
      </c>
      <c r="B2439" s="205" t="s">
        <v>5392</v>
      </c>
      <c r="C2439" s="205" t="s">
        <v>5931</v>
      </c>
      <c r="D2439" s="205" t="s">
        <v>6288</v>
      </c>
      <c r="E2439" s="280">
        <v>34.0</v>
      </c>
      <c r="F2439" s="280">
        <v>2.0</v>
      </c>
      <c r="G2439" s="280">
        <v>7.0</v>
      </c>
      <c r="H2439" s="280">
        <v>1.0</v>
      </c>
      <c r="I2439" s="280">
        <v>7.0</v>
      </c>
      <c r="J2439" s="280">
        <v>6.0</v>
      </c>
      <c r="K2439" s="280">
        <v>0.0</v>
      </c>
      <c r="L2439" s="280">
        <v>2871.0</v>
      </c>
      <c r="M2439" s="205"/>
    </row>
    <row r="2440" ht="15.75" customHeight="1">
      <c r="A2440" s="205" t="s">
        <v>664</v>
      </c>
      <c r="B2440" s="205" t="s">
        <v>5389</v>
      </c>
      <c r="C2440" s="205" t="s">
        <v>6317</v>
      </c>
      <c r="D2440" s="205" t="s">
        <v>6288</v>
      </c>
      <c r="E2440" s="280">
        <v>9.0</v>
      </c>
      <c r="F2440" s="280">
        <v>1.0</v>
      </c>
      <c r="G2440" s="280">
        <v>0.0</v>
      </c>
      <c r="H2440" s="280">
        <v>2.0</v>
      </c>
      <c r="I2440" s="280">
        <v>2.0</v>
      </c>
      <c r="J2440" s="280">
        <v>1.0</v>
      </c>
      <c r="K2440" s="280">
        <v>0.0</v>
      </c>
      <c r="L2440" s="280">
        <v>597.0</v>
      </c>
      <c r="M2440" s="205"/>
    </row>
    <row r="2441" ht="15.75" customHeight="1">
      <c r="A2441" s="205" t="s">
        <v>420</v>
      </c>
      <c r="B2441" s="205" t="s">
        <v>5383</v>
      </c>
      <c r="C2441" s="205" t="s">
        <v>5801</v>
      </c>
      <c r="D2441" s="205" t="s">
        <v>238</v>
      </c>
      <c r="E2441" s="280">
        <v>6.0</v>
      </c>
      <c r="F2441" s="280">
        <v>0.0</v>
      </c>
      <c r="G2441" s="280">
        <v>1.0</v>
      </c>
      <c r="H2441" s="280">
        <v>1.0</v>
      </c>
      <c r="I2441" s="280">
        <v>3.0</v>
      </c>
      <c r="J2441" s="280">
        <v>0.0</v>
      </c>
      <c r="K2441" s="280">
        <v>0.0</v>
      </c>
      <c r="L2441" s="280">
        <v>417.0</v>
      </c>
      <c r="M2441" s="205"/>
    </row>
    <row r="2442" ht="15.75" customHeight="1">
      <c r="A2442" s="205" t="s">
        <v>420</v>
      </c>
      <c r="B2442" s="205" t="s">
        <v>5384</v>
      </c>
      <c r="C2442" s="205" t="s">
        <v>5835</v>
      </c>
      <c r="D2442" s="205" t="s">
        <v>238</v>
      </c>
      <c r="E2442" s="280">
        <v>27.0</v>
      </c>
      <c r="F2442" s="280">
        <v>5.0</v>
      </c>
      <c r="G2442" s="280">
        <v>2.0</v>
      </c>
      <c r="H2442" s="280">
        <v>15.0</v>
      </c>
      <c r="I2442" s="280">
        <v>7.0</v>
      </c>
      <c r="J2442" s="280">
        <v>3.0</v>
      </c>
      <c r="K2442" s="280">
        <v>0.0</v>
      </c>
      <c r="L2442" s="280">
        <v>1201.0</v>
      </c>
      <c r="M2442" s="205"/>
    </row>
    <row r="2443" ht="15.75" customHeight="1">
      <c r="A2443" s="205" t="s">
        <v>420</v>
      </c>
      <c r="B2443" s="205" t="s">
        <v>5385</v>
      </c>
      <c r="C2443" s="205" t="s">
        <v>6318</v>
      </c>
      <c r="D2443" s="205" t="s">
        <v>6319</v>
      </c>
      <c r="E2443" s="280">
        <v>31.0</v>
      </c>
      <c r="F2443" s="280">
        <v>9.0</v>
      </c>
      <c r="G2443" s="280">
        <v>3.0</v>
      </c>
      <c r="H2443" s="280">
        <v>14.0</v>
      </c>
      <c r="I2443" s="280">
        <v>10.0</v>
      </c>
      <c r="J2443" s="280">
        <v>2.0</v>
      </c>
      <c r="K2443" s="280">
        <v>0.0</v>
      </c>
      <c r="L2443" s="280">
        <v>1556.0</v>
      </c>
      <c r="M2443" s="205"/>
    </row>
    <row r="2444" ht="15.75" customHeight="1">
      <c r="A2444" s="205" t="s">
        <v>420</v>
      </c>
      <c r="B2444" s="205" t="s">
        <v>5386</v>
      </c>
      <c r="C2444" s="205" t="s">
        <v>6283</v>
      </c>
      <c r="D2444" s="205" t="s">
        <v>6320</v>
      </c>
      <c r="E2444" s="280">
        <v>24.0</v>
      </c>
      <c r="F2444" s="280">
        <v>7.0</v>
      </c>
      <c r="G2444" s="280">
        <v>3.0</v>
      </c>
      <c r="H2444" s="280">
        <v>8.0</v>
      </c>
      <c r="I2444" s="280">
        <v>11.0</v>
      </c>
      <c r="J2444" s="280">
        <v>2.0</v>
      </c>
      <c r="K2444" s="280">
        <v>1.0</v>
      </c>
      <c r="L2444" s="280">
        <v>1471.0</v>
      </c>
      <c r="M2444" s="205"/>
    </row>
    <row r="2445" ht="15.75" customHeight="1">
      <c r="A2445" s="205" t="s">
        <v>420</v>
      </c>
      <c r="B2445" s="205" t="s">
        <v>5387</v>
      </c>
      <c r="C2445" s="205" t="s">
        <v>5919</v>
      </c>
      <c r="D2445" s="205" t="s">
        <v>6320</v>
      </c>
      <c r="E2445" s="280">
        <v>1.0</v>
      </c>
      <c r="F2445" s="280">
        <v>0.0</v>
      </c>
      <c r="G2445" s="280">
        <v>0.0</v>
      </c>
      <c r="H2445" s="280">
        <v>1.0</v>
      </c>
      <c r="I2445" s="280">
        <v>0.0</v>
      </c>
      <c r="J2445" s="280">
        <v>0.0</v>
      </c>
      <c r="K2445" s="280">
        <v>0.0</v>
      </c>
      <c r="L2445" s="280">
        <v>1.0</v>
      </c>
      <c r="M2445" s="205"/>
    </row>
    <row r="2446" ht="15.75" customHeight="1">
      <c r="A2446" s="205" t="s">
        <v>440</v>
      </c>
      <c r="B2446" s="205" t="s">
        <v>5383</v>
      </c>
      <c r="C2446" s="205" t="s">
        <v>5801</v>
      </c>
      <c r="D2446" s="205" t="s">
        <v>113</v>
      </c>
      <c r="E2446" s="280">
        <v>6.0</v>
      </c>
      <c r="F2446" s="280">
        <v>1.0</v>
      </c>
      <c r="G2446" s="280">
        <v>0.0</v>
      </c>
      <c r="H2446" s="280">
        <v>3.0</v>
      </c>
      <c r="I2446" s="280">
        <v>2.0</v>
      </c>
      <c r="J2446" s="280">
        <v>0.0</v>
      </c>
      <c r="K2446" s="280">
        <v>0.0</v>
      </c>
      <c r="L2446" s="280">
        <v>232.0</v>
      </c>
      <c r="M2446" s="205"/>
    </row>
    <row r="2447" ht="15.75" customHeight="1">
      <c r="A2447" s="205" t="s">
        <v>440</v>
      </c>
      <c r="B2447" s="205" t="s">
        <v>5384</v>
      </c>
      <c r="C2447" s="205" t="s">
        <v>5968</v>
      </c>
      <c r="D2447" s="205" t="s">
        <v>244</v>
      </c>
      <c r="E2447" s="280">
        <v>30.0</v>
      </c>
      <c r="F2447" s="280">
        <v>8.0</v>
      </c>
      <c r="G2447" s="280">
        <v>5.0</v>
      </c>
      <c r="H2447" s="280">
        <v>0.0</v>
      </c>
      <c r="I2447" s="280">
        <v>14.0</v>
      </c>
      <c r="J2447" s="280">
        <v>4.0</v>
      </c>
      <c r="K2447" s="280">
        <v>1.0</v>
      </c>
      <c r="L2447" s="280">
        <v>2373.0</v>
      </c>
      <c r="M2447" s="205"/>
    </row>
    <row r="2448" ht="15.75" customHeight="1">
      <c r="A2448" s="205" t="s">
        <v>440</v>
      </c>
      <c r="B2448" s="205" t="s">
        <v>5385</v>
      </c>
      <c r="C2448" s="205" t="s">
        <v>5933</v>
      </c>
      <c r="D2448" s="205" t="s">
        <v>6101</v>
      </c>
      <c r="E2448" s="280">
        <v>31.0</v>
      </c>
      <c r="F2448" s="280">
        <v>5.0</v>
      </c>
      <c r="G2448" s="280">
        <v>2.0</v>
      </c>
      <c r="H2448" s="280">
        <v>13.0</v>
      </c>
      <c r="I2448" s="280">
        <v>14.0</v>
      </c>
      <c r="J2448" s="280">
        <v>3.0</v>
      </c>
      <c r="K2448" s="280">
        <v>0.0</v>
      </c>
      <c r="L2448" s="280">
        <v>1610.0</v>
      </c>
      <c r="M2448" s="205"/>
    </row>
    <row r="2449" ht="15.75" customHeight="1">
      <c r="A2449" s="205" t="s">
        <v>440</v>
      </c>
      <c r="B2449" s="205" t="s">
        <v>5386</v>
      </c>
      <c r="C2449" s="205" t="s">
        <v>5933</v>
      </c>
      <c r="D2449" s="205" t="s">
        <v>6101</v>
      </c>
      <c r="E2449" s="280">
        <v>24.0</v>
      </c>
      <c r="F2449" s="280">
        <v>1.0</v>
      </c>
      <c r="G2449" s="280">
        <v>0.0</v>
      </c>
      <c r="H2449" s="280">
        <v>16.0</v>
      </c>
      <c r="I2449" s="280">
        <v>8.0</v>
      </c>
      <c r="J2449" s="280">
        <v>1.0</v>
      </c>
      <c r="K2449" s="280">
        <v>0.0</v>
      </c>
      <c r="L2449" s="280">
        <v>806.0</v>
      </c>
      <c r="M2449" s="205"/>
    </row>
    <row r="2450" ht="15.75" customHeight="1">
      <c r="A2450" s="205" t="s">
        <v>442</v>
      </c>
      <c r="B2450" s="205" t="s">
        <v>5383</v>
      </c>
      <c r="C2450" s="205" t="s">
        <v>5801</v>
      </c>
      <c r="D2450" s="205" t="s">
        <v>162</v>
      </c>
      <c r="E2450" s="280">
        <v>5.0</v>
      </c>
      <c r="F2450" s="280">
        <v>0.0</v>
      </c>
      <c r="G2450" s="280">
        <v>0.0</v>
      </c>
      <c r="H2450" s="280">
        <v>3.0</v>
      </c>
      <c r="I2450" s="280">
        <v>2.0</v>
      </c>
      <c r="J2450" s="280">
        <v>0.0</v>
      </c>
      <c r="K2450" s="280">
        <v>0.0</v>
      </c>
      <c r="L2450" s="280">
        <v>216.0</v>
      </c>
      <c r="M2450" s="205"/>
    </row>
    <row r="2451" ht="15.75" customHeight="1">
      <c r="A2451" s="205" t="s">
        <v>442</v>
      </c>
      <c r="B2451" s="205" t="s">
        <v>5384</v>
      </c>
      <c r="C2451" s="205" t="s">
        <v>5968</v>
      </c>
      <c r="D2451" s="205" t="s">
        <v>162</v>
      </c>
      <c r="E2451" s="280">
        <v>27.0</v>
      </c>
      <c r="F2451" s="280">
        <v>3.0</v>
      </c>
      <c r="G2451" s="280">
        <v>2.0</v>
      </c>
      <c r="H2451" s="280">
        <v>18.0</v>
      </c>
      <c r="I2451" s="280">
        <v>9.0</v>
      </c>
      <c r="J2451" s="280">
        <v>1.0</v>
      </c>
      <c r="K2451" s="280">
        <v>0.0</v>
      </c>
      <c r="L2451" s="280">
        <v>866.0</v>
      </c>
      <c r="M2451" s="205"/>
    </row>
    <row r="2452" ht="15.75" customHeight="1">
      <c r="A2452" s="205" t="s">
        <v>442</v>
      </c>
      <c r="B2452" s="205" t="s">
        <v>5385</v>
      </c>
      <c r="C2452" s="205" t="s">
        <v>5933</v>
      </c>
      <c r="D2452" s="205" t="s">
        <v>5998</v>
      </c>
      <c r="E2452" s="280">
        <v>29.0</v>
      </c>
      <c r="F2452" s="280">
        <v>9.0</v>
      </c>
      <c r="G2452" s="280">
        <v>4.0</v>
      </c>
      <c r="H2452" s="280">
        <v>1.0</v>
      </c>
      <c r="I2452" s="280">
        <v>20.0</v>
      </c>
      <c r="J2452" s="280">
        <v>1.0</v>
      </c>
      <c r="K2452" s="280">
        <v>0.0</v>
      </c>
      <c r="L2452" s="280">
        <v>2185.0</v>
      </c>
      <c r="M2452" s="205"/>
    </row>
    <row r="2453" ht="15.75" customHeight="1">
      <c r="A2453" s="205" t="s">
        <v>442</v>
      </c>
      <c r="B2453" s="205" t="s">
        <v>5386</v>
      </c>
      <c r="C2453" s="205" t="s">
        <v>5933</v>
      </c>
      <c r="D2453" s="205" t="s">
        <v>6069</v>
      </c>
      <c r="E2453" s="280">
        <v>30.0</v>
      </c>
      <c r="F2453" s="280">
        <v>8.0</v>
      </c>
      <c r="G2453" s="280">
        <v>6.0</v>
      </c>
      <c r="H2453" s="280">
        <v>2.0</v>
      </c>
      <c r="I2453" s="280">
        <v>5.0</v>
      </c>
      <c r="J2453" s="280">
        <v>3.0</v>
      </c>
      <c r="K2453" s="280">
        <v>0.0</v>
      </c>
      <c r="L2453" s="280">
        <v>2472.0</v>
      </c>
      <c r="M2453" s="205"/>
    </row>
    <row r="2454" ht="15.75" customHeight="1">
      <c r="A2454" s="205" t="s">
        <v>442</v>
      </c>
      <c r="B2454" s="205" t="s">
        <v>5387</v>
      </c>
      <c r="C2454" s="205" t="s">
        <v>6321</v>
      </c>
      <c r="D2454" s="205" t="s">
        <v>6322</v>
      </c>
      <c r="E2454" s="280">
        <v>25.0</v>
      </c>
      <c r="F2454" s="280">
        <v>1.0</v>
      </c>
      <c r="G2454" s="280">
        <v>2.0</v>
      </c>
      <c r="H2454" s="280">
        <v>3.0</v>
      </c>
      <c r="I2454" s="280">
        <v>14.0</v>
      </c>
      <c r="J2454" s="280">
        <v>2.0</v>
      </c>
      <c r="K2454" s="280">
        <v>0.0</v>
      </c>
      <c r="L2454" s="280">
        <v>1769.0</v>
      </c>
      <c r="M2454" s="205"/>
    </row>
    <row r="2455" ht="15.75" customHeight="1">
      <c r="A2455" s="205" t="s">
        <v>442</v>
      </c>
      <c r="B2455" s="205" t="s">
        <v>5388</v>
      </c>
      <c r="C2455" s="205" t="s">
        <v>5933</v>
      </c>
      <c r="D2455" s="205" t="s">
        <v>5935</v>
      </c>
      <c r="E2455" s="280">
        <v>24.0</v>
      </c>
      <c r="F2455" s="280">
        <v>7.0</v>
      </c>
      <c r="G2455" s="280">
        <v>1.0</v>
      </c>
      <c r="H2455" s="280">
        <v>2.0</v>
      </c>
      <c r="I2455" s="280">
        <v>11.0</v>
      </c>
      <c r="J2455" s="280">
        <v>0.0</v>
      </c>
      <c r="K2455" s="280">
        <v>0.0</v>
      </c>
      <c r="L2455" s="280">
        <v>1864.0</v>
      </c>
      <c r="M2455" s="205"/>
    </row>
    <row r="2456" ht="15.75" customHeight="1">
      <c r="A2456" s="205" t="s">
        <v>442</v>
      </c>
      <c r="B2456" s="205" t="s">
        <v>5391</v>
      </c>
      <c r="C2456" s="205" t="s">
        <v>5801</v>
      </c>
      <c r="D2456" s="205" t="s">
        <v>1142</v>
      </c>
      <c r="E2456" s="280">
        <v>1.0</v>
      </c>
      <c r="F2456" s="280">
        <v>0.0</v>
      </c>
      <c r="G2456" s="280">
        <v>0.0</v>
      </c>
      <c r="H2456" s="280">
        <v>1.0</v>
      </c>
      <c r="I2456" s="280">
        <v>0.0</v>
      </c>
      <c r="J2456" s="280">
        <v>0.0</v>
      </c>
      <c r="K2456" s="280">
        <v>0.0</v>
      </c>
      <c r="L2456" s="280">
        <v>15.0</v>
      </c>
      <c r="M2456" s="205"/>
    </row>
    <row r="2457" ht="15.75" customHeight="1">
      <c r="A2457" s="205" t="s">
        <v>442</v>
      </c>
      <c r="B2457" s="205" t="s">
        <v>5389</v>
      </c>
      <c r="C2457" s="205" t="s">
        <v>6014</v>
      </c>
      <c r="D2457" s="205" t="s">
        <v>6323</v>
      </c>
      <c r="E2457" s="280">
        <v>7.0</v>
      </c>
      <c r="F2457" s="280">
        <v>1.0</v>
      </c>
      <c r="G2457" s="280">
        <v>0.0</v>
      </c>
      <c r="H2457" s="280">
        <v>6.0</v>
      </c>
      <c r="I2457" s="280">
        <v>1.0</v>
      </c>
      <c r="J2457" s="280">
        <v>0.0</v>
      </c>
      <c r="K2457" s="280">
        <v>0.0</v>
      </c>
      <c r="L2457" s="280">
        <v>166.0</v>
      </c>
      <c r="M2457" s="205"/>
    </row>
    <row r="2458" ht="15.75" customHeight="1">
      <c r="A2458" s="205" t="s">
        <v>442</v>
      </c>
      <c r="B2458" s="205" t="s">
        <v>5390</v>
      </c>
      <c r="C2458" s="205" t="s">
        <v>6244</v>
      </c>
      <c r="D2458" s="205" t="s">
        <v>6323</v>
      </c>
      <c r="E2458" s="280">
        <v>2.0</v>
      </c>
      <c r="F2458" s="280">
        <v>0.0</v>
      </c>
      <c r="G2458" s="280">
        <v>1.0</v>
      </c>
      <c r="H2458" s="280">
        <v>2.0</v>
      </c>
      <c r="I2458" s="280">
        <v>0.0</v>
      </c>
      <c r="J2458" s="280">
        <v>0.0</v>
      </c>
      <c r="K2458" s="280">
        <v>0.0</v>
      </c>
      <c r="L2458" s="280">
        <v>47.0</v>
      </c>
      <c r="M2458" s="205"/>
    </row>
    <row r="2459" ht="15.75" customHeight="1">
      <c r="A2459" s="205" t="s">
        <v>286</v>
      </c>
      <c r="B2459" s="205" t="s">
        <v>5383</v>
      </c>
      <c r="C2459" s="205" t="s">
        <v>5801</v>
      </c>
      <c r="D2459" s="205" t="s">
        <v>98</v>
      </c>
      <c r="E2459" s="280">
        <v>6.0</v>
      </c>
      <c r="F2459" s="280">
        <v>0.0</v>
      </c>
      <c r="G2459" s="280">
        <v>0.0</v>
      </c>
      <c r="H2459" s="280">
        <v>0.0</v>
      </c>
      <c r="I2459" s="280">
        <v>0.0</v>
      </c>
      <c r="J2459" s="280">
        <v>0.0</v>
      </c>
      <c r="K2459" s="280">
        <v>0.0</v>
      </c>
      <c r="L2459" s="280">
        <v>540.0</v>
      </c>
      <c r="M2459" s="205"/>
    </row>
    <row r="2460" ht="15.75" customHeight="1">
      <c r="A2460" s="205" t="s">
        <v>286</v>
      </c>
      <c r="B2460" s="205" t="s">
        <v>5384</v>
      </c>
      <c r="C2460" s="205" t="s">
        <v>6225</v>
      </c>
      <c r="D2460" s="205" t="s">
        <v>98</v>
      </c>
      <c r="E2460" s="280">
        <v>24.0</v>
      </c>
      <c r="F2460" s="280">
        <v>0.0</v>
      </c>
      <c r="G2460" s="280">
        <v>2.0</v>
      </c>
      <c r="H2460" s="280">
        <v>3.0</v>
      </c>
      <c r="I2460" s="280">
        <v>12.0</v>
      </c>
      <c r="J2460" s="280">
        <v>3.0</v>
      </c>
      <c r="K2460" s="280">
        <v>0.0</v>
      </c>
      <c r="L2460" s="280">
        <v>1752.0</v>
      </c>
      <c r="M2460" s="205"/>
    </row>
    <row r="2461" ht="15.75" customHeight="1">
      <c r="A2461" s="205" t="s">
        <v>286</v>
      </c>
      <c r="B2461" s="205" t="s">
        <v>5385</v>
      </c>
      <c r="C2461" s="205" t="s">
        <v>5881</v>
      </c>
      <c r="D2461" s="205" t="s">
        <v>6089</v>
      </c>
      <c r="E2461" s="280">
        <v>33.0</v>
      </c>
      <c r="F2461" s="280">
        <v>0.0</v>
      </c>
      <c r="G2461" s="280">
        <v>10.0</v>
      </c>
      <c r="H2461" s="280">
        <v>3.0</v>
      </c>
      <c r="I2461" s="280">
        <v>7.0</v>
      </c>
      <c r="J2461" s="280">
        <v>2.0</v>
      </c>
      <c r="K2461" s="280">
        <v>0.0</v>
      </c>
      <c r="L2461" s="280">
        <v>2621.0</v>
      </c>
      <c r="M2461" s="205"/>
    </row>
    <row r="2462" ht="15.75" customHeight="1">
      <c r="A2462" s="205" t="s">
        <v>286</v>
      </c>
      <c r="B2462" s="205" t="s">
        <v>5386</v>
      </c>
      <c r="C2462" s="205" t="s">
        <v>5881</v>
      </c>
      <c r="D2462" s="205" t="s">
        <v>6020</v>
      </c>
      <c r="E2462" s="280">
        <v>29.0</v>
      </c>
      <c r="F2462" s="280">
        <v>2.0</v>
      </c>
      <c r="G2462" s="280">
        <v>5.0</v>
      </c>
      <c r="H2462" s="280">
        <v>3.0</v>
      </c>
      <c r="I2462" s="280">
        <v>5.0</v>
      </c>
      <c r="J2462" s="280">
        <v>3.0</v>
      </c>
      <c r="K2462" s="280">
        <v>0.0</v>
      </c>
      <c r="L2462" s="280">
        <v>2299.0</v>
      </c>
      <c r="M2462" s="205"/>
    </row>
    <row r="2463" ht="15.75" customHeight="1">
      <c r="A2463" s="205" t="s">
        <v>286</v>
      </c>
      <c r="B2463" s="205" t="s">
        <v>5387</v>
      </c>
      <c r="C2463" s="205" t="s">
        <v>5881</v>
      </c>
      <c r="D2463" s="205" t="s">
        <v>6020</v>
      </c>
      <c r="E2463" s="280">
        <v>26.0</v>
      </c>
      <c r="F2463" s="280">
        <v>4.0</v>
      </c>
      <c r="G2463" s="280">
        <v>6.0</v>
      </c>
      <c r="H2463" s="280">
        <v>2.0</v>
      </c>
      <c r="I2463" s="280">
        <v>6.0</v>
      </c>
      <c r="J2463" s="280">
        <v>3.0</v>
      </c>
      <c r="K2463" s="280">
        <v>0.0</v>
      </c>
      <c r="L2463" s="280">
        <v>2165.0</v>
      </c>
      <c r="M2463" s="205"/>
    </row>
    <row r="2464" ht="15.75" customHeight="1">
      <c r="A2464" s="205" t="s">
        <v>286</v>
      </c>
      <c r="B2464" s="205" t="s">
        <v>5388</v>
      </c>
      <c r="C2464" s="205" t="s">
        <v>6022</v>
      </c>
      <c r="D2464" s="205" t="s">
        <v>6324</v>
      </c>
      <c r="E2464" s="280">
        <v>19.0</v>
      </c>
      <c r="F2464" s="280">
        <v>1.0</v>
      </c>
      <c r="G2464" s="280">
        <v>2.0</v>
      </c>
      <c r="H2464" s="280">
        <v>3.0</v>
      </c>
      <c r="I2464" s="280">
        <v>1.0</v>
      </c>
      <c r="J2464" s="280">
        <v>3.0</v>
      </c>
      <c r="K2464" s="280">
        <v>0.0</v>
      </c>
      <c r="L2464" s="280">
        <v>1517.0</v>
      </c>
      <c r="M2464" s="205"/>
    </row>
    <row r="2465" ht="15.75" customHeight="1">
      <c r="A2465" s="205" t="s">
        <v>286</v>
      </c>
      <c r="B2465" s="205" t="s">
        <v>5391</v>
      </c>
      <c r="C2465" s="205" t="s">
        <v>5933</v>
      </c>
      <c r="D2465" s="205" t="s">
        <v>5934</v>
      </c>
      <c r="E2465" s="280">
        <v>34.0</v>
      </c>
      <c r="F2465" s="280">
        <v>1.0</v>
      </c>
      <c r="G2465" s="280">
        <v>10.0</v>
      </c>
      <c r="H2465" s="280">
        <v>0.0</v>
      </c>
      <c r="I2465" s="280">
        <v>2.0</v>
      </c>
      <c r="J2465" s="280">
        <v>3.0</v>
      </c>
      <c r="K2465" s="280">
        <v>0.0</v>
      </c>
      <c r="L2465" s="280">
        <v>3050.0</v>
      </c>
      <c r="M2465" s="205"/>
    </row>
    <row r="2466" ht="15.75" customHeight="1">
      <c r="A2466" s="205" t="s">
        <v>286</v>
      </c>
      <c r="B2466" s="205" t="s">
        <v>5392</v>
      </c>
      <c r="C2466" s="205" t="s">
        <v>5933</v>
      </c>
      <c r="D2466" s="205" t="s">
        <v>6039</v>
      </c>
      <c r="E2466" s="280">
        <v>34.0</v>
      </c>
      <c r="F2466" s="280">
        <v>3.0</v>
      </c>
      <c r="G2466" s="280">
        <v>6.0</v>
      </c>
      <c r="H2466" s="280">
        <v>0.0</v>
      </c>
      <c r="I2466" s="280">
        <v>0.0</v>
      </c>
      <c r="J2466" s="280">
        <v>3.0</v>
      </c>
      <c r="K2466" s="280">
        <v>0.0</v>
      </c>
      <c r="L2466" s="280">
        <v>3060.0</v>
      </c>
      <c r="M2466" s="205"/>
    </row>
    <row r="2467" ht="15.75" customHeight="1">
      <c r="A2467" s="205" t="s">
        <v>286</v>
      </c>
      <c r="B2467" s="205" t="s">
        <v>5389</v>
      </c>
      <c r="C2467" s="205" t="s">
        <v>6037</v>
      </c>
      <c r="D2467" s="205" t="s">
        <v>6325</v>
      </c>
      <c r="E2467" s="280">
        <v>34.0</v>
      </c>
      <c r="F2467" s="280">
        <v>0.0</v>
      </c>
      <c r="G2467" s="280">
        <v>4.0</v>
      </c>
      <c r="H2467" s="280">
        <v>4.0</v>
      </c>
      <c r="I2467" s="280">
        <v>6.0</v>
      </c>
      <c r="J2467" s="280">
        <v>12.0</v>
      </c>
      <c r="K2467" s="280">
        <v>0.0</v>
      </c>
      <c r="L2467" s="280">
        <v>2658.0</v>
      </c>
      <c r="M2467" s="205"/>
    </row>
    <row r="2468" ht="15.75" customHeight="1">
      <c r="A2468" s="205" t="s">
        <v>286</v>
      </c>
      <c r="B2468" s="205" t="s">
        <v>5390</v>
      </c>
      <c r="C2468" s="205" t="s">
        <v>6326</v>
      </c>
      <c r="D2468" s="205" t="s">
        <v>6327</v>
      </c>
      <c r="E2468" s="280">
        <v>14.0</v>
      </c>
      <c r="F2468" s="280">
        <v>0.0</v>
      </c>
      <c r="G2468" s="280">
        <v>4.0</v>
      </c>
      <c r="H2468" s="280">
        <v>4.0</v>
      </c>
      <c r="I2468" s="280">
        <v>1.0</v>
      </c>
      <c r="J2468" s="280">
        <v>0.0</v>
      </c>
      <c r="K2468" s="280">
        <v>0.0</v>
      </c>
      <c r="L2468" s="280">
        <v>992.0</v>
      </c>
      <c r="M2468" s="205"/>
    </row>
    <row r="2469" ht="15.75" customHeight="1">
      <c r="A2469" s="205" t="s">
        <v>576</v>
      </c>
      <c r="B2469" s="205" t="s">
        <v>5383</v>
      </c>
      <c r="C2469" s="205" t="s">
        <v>5801</v>
      </c>
      <c r="D2469" s="205" t="s">
        <v>151</v>
      </c>
      <c r="E2469" s="280">
        <v>6.0</v>
      </c>
      <c r="F2469" s="280">
        <v>0.0</v>
      </c>
      <c r="G2469" s="280">
        <v>0.0</v>
      </c>
      <c r="H2469" s="280">
        <v>6.0</v>
      </c>
      <c r="I2469" s="280">
        <v>0.0</v>
      </c>
      <c r="J2469" s="280">
        <v>0.0</v>
      </c>
      <c r="K2469" s="280">
        <v>0.0</v>
      </c>
      <c r="L2469" s="280">
        <v>123.0</v>
      </c>
      <c r="M2469" s="205"/>
    </row>
    <row r="2470" ht="15.75" customHeight="1">
      <c r="A2470" s="205" t="s">
        <v>576</v>
      </c>
      <c r="B2470" s="205" t="s">
        <v>5384</v>
      </c>
      <c r="C2470" s="205" t="s">
        <v>6328</v>
      </c>
      <c r="D2470" s="205" t="s">
        <v>151</v>
      </c>
      <c r="E2470" s="280">
        <v>44.0</v>
      </c>
      <c r="F2470" s="280">
        <v>2.0</v>
      </c>
      <c r="G2470" s="280">
        <v>2.0</v>
      </c>
      <c r="H2470" s="280">
        <v>18.0</v>
      </c>
      <c r="I2470" s="280">
        <v>11.0</v>
      </c>
      <c r="J2470" s="280">
        <v>8.0</v>
      </c>
      <c r="K2470" s="280">
        <v>0.0</v>
      </c>
      <c r="L2470" s="280">
        <v>2578.0</v>
      </c>
      <c r="M2470" s="205"/>
    </row>
    <row r="2471" ht="15.75" customHeight="1">
      <c r="A2471" s="205" t="s">
        <v>576</v>
      </c>
      <c r="B2471" s="205" t="s">
        <v>5385</v>
      </c>
      <c r="C2471" s="205" t="s">
        <v>6136</v>
      </c>
      <c r="D2471" s="205" t="s">
        <v>6329</v>
      </c>
      <c r="E2471" s="280">
        <v>31.0</v>
      </c>
      <c r="F2471" s="280">
        <v>3.0</v>
      </c>
      <c r="G2471" s="280">
        <v>0.0</v>
      </c>
      <c r="H2471" s="280">
        <v>13.0</v>
      </c>
      <c r="I2471" s="280">
        <v>15.0</v>
      </c>
      <c r="J2471" s="280">
        <v>2.0</v>
      </c>
      <c r="K2471" s="280">
        <v>0.0</v>
      </c>
      <c r="L2471" s="280">
        <v>1533.0</v>
      </c>
      <c r="M2471" s="205"/>
    </row>
    <row r="2472" ht="15.75" customHeight="1">
      <c r="A2472" s="205" t="s">
        <v>576</v>
      </c>
      <c r="B2472" s="205" t="s">
        <v>5386</v>
      </c>
      <c r="C2472" s="205" t="s">
        <v>6136</v>
      </c>
      <c r="D2472" s="205" t="s">
        <v>6329</v>
      </c>
      <c r="E2472" s="280">
        <v>26.0</v>
      </c>
      <c r="F2472" s="280">
        <v>1.0</v>
      </c>
      <c r="G2472" s="280">
        <v>1.0</v>
      </c>
      <c r="H2472" s="280">
        <v>23.0</v>
      </c>
      <c r="I2472" s="280">
        <v>3.0</v>
      </c>
      <c r="J2472" s="280">
        <v>1.0</v>
      </c>
      <c r="K2472" s="280">
        <v>1.0</v>
      </c>
      <c r="L2472" s="280">
        <v>596.0</v>
      </c>
      <c r="M2472" s="205"/>
    </row>
    <row r="2473" ht="15.75" customHeight="1">
      <c r="A2473" s="205" t="s">
        <v>576</v>
      </c>
      <c r="B2473" s="205" t="s">
        <v>5387</v>
      </c>
      <c r="C2473" s="205" t="s">
        <v>6139</v>
      </c>
      <c r="D2473" s="205" t="s">
        <v>6329</v>
      </c>
      <c r="E2473" s="280">
        <v>7.0</v>
      </c>
      <c r="F2473" s="280">
        <v>0.0</v>
      </c>
      <c r="G2473" s="280">
        <v>0.0</v>
      </c>
      <c r="H2473" s="280">
        <v>6.0</v>
      </c>
      <c r="I2473" s="280">
        <v>1.0</v>
      </c>
      <c r="J2473" s="280">
        <v>0.0</v>
      </c>
      <c r="K2473" s="280">
        <v>0.0</v>
      </c>
      <c r="L2473" s="280">
        <v>161.0</v>
      </c>
      <c r="M2473" s="205"/>
    </row>
    <row r="2474" ht="15.75" customHeight="1">
      <c r="A2474" s="205" t="s">
        <v>528</v>
      </c>
      <c r="B2474" s="205" t="s">
        <v>5383</v>
      </c>
      <c r="C2474" s="205" t="s">
        <v>5801</v>
      </c>
      <c r="D2474" s="205" t="s">
        <v>177</v>
      </c>
      <c r="E2474" s="280">
        <v>4.0</v>
      </c>
      <c r="F2474" s="280">
        <v>0.0</v>
      </c>
      <c r="G2474" s="280">
        <v>1.0</v>
      </c>
      <c r="H2474" s="280">
        <v>0.0</v>
      </c>
      <c r="I2474" s="280">
        <v>2.0</v>
      </c>
      <c r="J2474" s="280">
        <v>0.0</v>
      </c>
      <c r="K2474" s="280">
        <v>0.0</v>
      </c>
      <c r="L2474" s="280">
        <v>233.0</v>
      </c>
      <c r="M2474" s="205"/>
    </row>
    <row r="2475" ht="15.75" customHeight="1">
      <c r="A2475" s="205" t="s">
        <v>528</v>
      </c>
      <c r="B2475" s="205" t="s">
        <v>5384</v>
      </c>
      <c r="C2475" s="205" t="s">
        <v>5801</v>
      </c>
      <c r="D2475" s="205" t="s">
        <v>5967</v>
      </c>
      <c r="E2475" s="280">
        <v>16.0</v>
      </c>
      <c r="F2475" s="280">
        <v>0.0</v>
      </c>
      <c r="G2475" s="280">
        <v>2.0</v>
      </c>
      <c r="H2475" s="280">
        <v>2.0</v>
      </c>
      <c r="I2475" s="280">
        <v>2.0</v>
      </c>
      <c r="J2475" s="280">
        <v>3.0</v>
      </c>
      <c r="K2475" s="280">
        <v>0.0</v>
      </c>
      <c r="L2475" s="280">
        <v>1178.0</v>
      </c>
      <c r="M2475" s="205"/>
    </row>
    <row r="2476" ht="15.75" customHeight="1">
      <c r="A2476" s="205" t="s">
        <v>528</v>
      </c>
      <c r="B2476" s="205" t="s">
        <v>5385</v>
      </c>
      <c r="C2476" s="205" t="s">
        <v>5801</v>
      </c>
      <c r="D2476" s="205" t="s">
        <v>5889</v>
      </c>
      <c r="E2476" s="280">
        <v>37.0</v>
      </c>
      <c r="F2476" s="280">
        <v>2.0</v>
      </c>
      <c r="G2476" s="280">
        <v>3.0</v>
      </c>
      <c r="H2476" s="280">
        <v>6.0</v>
      </c>
      <c r="I2476" s="280">
        <v>10.0</v>
      </c>
      <c r="J2476" s="280">
        <v>3.0</v>
      </c>
      <c r="K2476" s="280">
        <v>0.0</v>
      </c>
      <c r="L2476" s="280">
        <v>2791.0</v>
      </c>
      <c r="M2476" s="205"/>
    </row>
    <row r="2477" ht="15.75" customHeight="1">
      <c r="A2477" s="205" t="s">
        <v>528</v>
      </c>
      <c r="B2477" s="205" t="s">
        <v>5386</v>
      </c>
      <c r="C2477" s="205" t="s">
        <v>5816</v>
      </c>
      <c r="D2477" s="205" t="s">
        <v>5890</v>
      </c>
      <c r="E2477" s="280">
        <v>29.0</v>
      </c>
      <c r="F2477" s="280">
        <v>3.0</v>
      </c>
      <c r="G2477" s="280">
        <v>1.0</v>
      </c>
      <c r="H2477" s="280">
        <v>4.0</v>
      </c>
      <c r="I2477" s="280">
        <v>8.0</v>
      </c>
      <c r="J2477" s="280">
        <v>8.0</v>
      </c>
      <c r="K2477" s="280">
        <v>0.0</v>
      </c>
      <c r="L2477" s="280">
        <v>2254.0</v>
      </c>
      <c r="M2477" s="205"/>
    </row>
    <row r="2478" ht="15.75" customHeight="1">
      <c r="A2478" s="205" t="s">
        <v>528</v>
      </c>
      <c r="B2478" s="205" t="s">
        <v>5387</v>
      </c>
      <c r="C2478" s="205" t="s">
        <v>5816</v>
      </c>
      <c r="D2478" s="205" t="s">
        <v>5890</v>
      </c>
      <c r="E2478" s="280">
        <v>33.0</v>
      </c>
      <c r="F2478" s="280">
        <v>2.0</v>
      </c>
      <c r="G2478" s="280">
        <v>1.0</v>
      </c>
      <c r="H2478" s="280">
        <v>7.0</v>
      </c>
      <c r="I2478" s="280">
        <v>6.0</v>
      </c>
      <c r="J2478" s="280">
        <v>6.0</v>
      </c>
      <c r="K2478" s="280">
        <v>0.0</v>
      </c>
      <c r="L2478" s="280">
        <v>2479.0</v>
      </c>
      <c r="M2478" s="205"/>
    </row>
    <row r="2479" ht="15.75" customHeight="1">
      <c r="A2479" s="205" t="s">
        <v>302</v>
      </c>
      <c r="B2479" s="205" t="s">
        <v>5383</v>
      </c>
      <c r="C2479" s="205" t="s">
        <v>5801</v>
      </c>
      <c r="D2479" s="205" t="s">
        <v>162</v>
      </c>
      <c r="E2479" s="280">
        <v>6.0</v>
      </c>
      <c r="F2479" s="280">
        <v>3.0</v>
      </c>
      <c r="G2479" s="280">
        <v>1.0</v>
      </c>
      <c r="H2479" s="280">
        <v>1.0</v>
      </c>
      <c r="I2479" s="280">
        <v>2.0</v>
      </c>
      <c r="J2479" s="280">
        <v>1.0</v>
      </c>
      <c r="K2479" s="280">
        <v>0.0</v>
      </c>
      <c r="L2479" s="280">
        <v>449.0</v>
      </c>
      <c r="M2479" s="205"/>
    </row>
    <row r="2480" ht="15.75" customHeight="1">
      <c r="A2480" s="205" t="s">
        <v>302</v>
      </c>
      <c r="B2480" s="205" t="s">
        <v>5384</v>
      </c>
      <c r="C2480" s="205" t="s">
        <v>6328</v>
      </c>
      <c r="D2480" s="205" t="s">
        <v>162</v>
      </c>
      <c r="E2480" s="280">
        <v>43.0</v>
      </c>
      <c r="F2480" s="280">
        <v>8.0</v>
      </c>
      <c r="G2480" s="280">
        <v>2.0</v>
      </c>
      <c r="H2480" s="280">
        <v>24.0</v>
      </c>
      <c r="I2480" s="280">
        <v>13.0</v>
      </c>
      <c r="J2480" s="280">
        <v>6.0</v>
      </c>
      <c r="K2480" s="280">
        <v>0.0</v>
      </c>
      <c r="L2480" s="280">
        <v>1833.0</v>
      </c>
      <c r="M2480" s="205"/>
    </row>
    <row r="2481" ht="15.75" customHeight="1">
      <c r="A2481" s="205" t="s">
        <v>302</v>
      </c>
      <c r="B2481" s="205" t="s">
        <v>5385</v>
      </c>
      <c r="C2481" s="205" t="s">
        <v>6136</v>
      </c>
      <c r="D2481" s="205" t="s">
        <v>6330</v>
      </c>
      <c r="E2481" s="280">
        <v>23.0</v>
      </c>
      <c r="F2481" s="280">
        <v>1.0</v>
      </c>
      <c r="G2481" s="280">
        <v>1.0</v>
      </c>
      <c r="H2481" s="280">
        <v>15.0</v>
      </c>
      <c r="I2481" s="280">
        <v>6.0</v>
      </c>
      <c r="J2481" s="280">
        <v>6.0</v>
      </c>
      <c r="K2481" s="280">
        <v>0.0</v>
      </c>
      <c r="L2481" s="280">
        <v>806.0</v>
      </c>
      <c r="M2481" s="205"/>
    </row>
    <row r="2482" ht="15.75" customHeight="1">
      <c r="A2482" s="205" t="s">
        <v>302</v>
      </c>
      <c r="B2482" s="205" t="s">
        <v>5386</v>
      </c>
      <c r="C2482" s="205" t="s">
        <v>6014</v>
      </c>
      <c r="D2482" s="205" t="s">
        <v>6331</v>
      </c>
      <c r="E2482" s="280">
        <v>2.0</v>
      </c>
      <c r="F2482" s="280">
        <v>0.0</v>
      </c>
      <c r="G2482" s="280">
        <v>0.0</v>
      </c>
      <c r="H2482" s="280">
        <v>2.0</v>
      </c>
      <c r="I2482" s="280">
        <v>0.0</v>
      </c>
      <c r="J2482" s="280">
        <v>0.0</v>
      </c>
      <c r="K2482" s="280">
        <v>0.0</v>
      </c>
      <c r="L2482" s="280">
        <v>9.0</v>
      </c>
      <c r="M2482" s="205"/>
    </row>
    <row r="2483" ht="15.75" customHeight="1">
      <c r="A2483" s="205" t="s">
        <v>544</v>
      </c>
      <c r="B2483" s="205" t="s">
        <v>5384</v>
      </c>
      <c r="C2483" s="205" t="s">
        <v>5801</v>
      </c>
      <c r="D2483" s="205" t="s">
        <v>244</v>
      </c>
      <c r="E2483" s="280">
        <v>4.0</v>
      </c>
      <c r="F2483" s="280">
        <v>0.0</v>
      </c>
      <c r="G2483" s="280">
        <v>0.0</v>
      </c>
      <c r="H2483" s="280">
        <v>3.0</v>
      </c>
      <c r="I2483" s="280">
        <v>1.0</v>
      </c>
      <c r="J2483" s="280">
        <v>0.0</v>
      </c>
      <c r="K2483" s="280">
        <v>0.0</v>
      </c>
      <c r="L2483" s="280">
        <v>107.0</v>
      </c>
      <c r="M2483" s="205"/>
    </row>
    <row r="2484" ht="15.75" customHeight="1">
      <c r="A2484" s="205" t="s">
        <v>544</v>
      </c>
      <c r="B2484" s="205" t="s">
        <v>5385</v>
      </c>
      <c r="C2484" s="205" t="s">
        <v>6136</v>
      </c>
      <c r="D2484" s="205" t="s">
        <v>6332</v>
      </c>
      <c r="E2484" s="280">
        <v>33.0</v>
      </c>
      <c r="F2484" s="280">
        <v>2.0</v>
      </c>
      <c r="G2484" s="280">
        <v>2.0</v>
      </c>
      <c r="H2484" s="280">
        <v>16.0</v>
      </c>
      <c r="I2484" s="280">
        <v>13.0</v>
      </c>
      <c r="J2484" s="280">
        <v>2.0</v>
      </c>
      <c r="K2484" s="280">
        <v>0.0</v>
      </c>
      <c r="L2484" s="280">
        <v>1502.0</v>
      </c>
      <c r="M2484" s="205"/>
    </row>
    <row r="2485" ht="15.75" customHeight="1">
      <c r="A2485" s="205" t="s">
        <v>544</v>
      </c>
      <c r="B2485" s="205" t="s">
        <v>5386</v>
      </c>
      <c r="C2485" s="205" t="s">
        <v>6136</v>
      </c>
      <c r="D2485" s="205" t="s">
        <v>6332</v>
      </c>
      <c r="E2485" s="280">
        <v>30.0</v>
      </c>
      <c r="F2485" s="280">
        <v>8.0</v>
      </c>
      <c r="G2485" s="280">
        <v>0.0</v>
      </c>
      <c r="H2485" s="280">
        <v>14.0</v>
      </c>
      <c r="I2485" s="280">
        <v>11.0</v>
      </c>
      <c r="J2485" s="280">
        <v>1.0</v>
      </c>
      <c r="K2485" s="280">
        <v>0.0</v>
      </c>
      <c r="L2485" s="280">
        <v>1448.0</v>
      </c>
      <c r="M2485" s="205"/>
    </row>
    <row r="2486" ht="15.75" customHeight="1">
      <c r="A2486" s="205" t="s">
        <v>544</v>
      </c>
      <c r="B2486" s="205" t="s">
        <v>5387</v>
      </c>
      <c r="C2486" s="205" t="s">
        <v>6014</v>
      </c>
      <c r="D2486" s="205" t="s">
        <v>6309</v>
      </c>
      <c r="E2486" s="280">
        <v>0.0</v>
      </c>
      <c r="F2486" s="280">
        <v>0.0</v>
      </c>
      <c r="G2486" s="280">
        <v>0.0</v>
      </c>
      <c r="H2486" s="280">
        <v>0.0</v>
      </c>
      <c r="I2486" s="280">
        <v>0.0</v>
      </c>
      <c r="J2486" s="280">
        <v>0.0</v>
      </c>
      <c r="K2486" s="280">
        <v>0.0</v>
      </c>
      <c r="L2486" s="280">
        <v>0.0</v>
      </c>
      <c r="M2486" s="205"/>
    </row>
    <row r="2487" ht="15.75" customHeight="1">
      <c r="A2487" s="205" t="s">
        <v>813</v>
      </c>
      <c r="B2487" s="205" t="s">
        <v>5383</v>
      </c>
      <c r="C2487" s="205" t="s">
        <v>5801</v>
      </c>
      <c r="D2487" s="205" t="s">
        <v>244</v>
      </c>
      <c r="E2487" s="280">
        <v>4.0</v>
      </c>
      <c r="F2487" s="280">
        <v>0.0</v>
      </c>
      <c r="G2487" s="280">
        <v>0.0</v>
      </c>
      <c r="H2487" s="280">
        <v>1.0</v>
      </c>
      <c r="I2487" s="280">
        <v>2.0</v>
      </c>
      <c r="J2487" s="280">
        <v>0.0</v>
      </c>
      <c r="K2487" s="280">
        <v>0.0</v>
      </c>
      <c r="L2487" s="280">
        <v>229.0</v>
      </c>
      <c r="M2487" s="205"/>
    </row>
    <row r="2488" ht="15.75" customHeight="1">
      <c r="A2488" s="205" t="s">
        <v>813</v>
      </c>
      <c r="B2488" s="205" t="s">
        <v>5384</v>
      </c>
      <c r="C2488" s="205" t="s">
        <v>6333</v>
      </c>
      <c r="D2488" s="205" t="s">
        <v>244</v>
      </c>
      <c r="E2488" s="280">
        <v>30.0</v>
      </c>
      <c r="F2488" s="280">
        <v>1.0</v>
      </c>
      <c r="G2488" s="280">
        <v>2.0</v>
      </c>
      <c r="H2488" s="280">
        <v>19.0</v>
      </c>
      <c r="I2488" s="280">
        <v>7.0</v>
      </c>
      <c r="J2488" s="280">
        <v>3.0</v>
      </c>
      <c r="K2488" s="280">
        <v>0.0</v>
      </c>
      <c r="L2488" s="280">
        <v>1141.0</v>
      </c>
      <c r="M2488" s="205"/>
    </row>
    <row r="2489" ht="15.75" customHeight="1">
      <c r="A2489" s="205" t="s">
        <v>813</v>
      </c>
      <c r="B2489" s="205" t="s">
        <v>5385</v>
      </c>
      <c r="C2489" s="205" t="s">
        <v>6283</v>
      </c>
      <c r="D2489" s="205" t="s">
        <v>5920</v>
      </c>
      <c r="E2489" s="280">
        <v>30.0</v>
      </c>
      <c r="F2489" s="280">
        <v>1.0</v>
      </c>
      <c r="G2489" s="280">
        <v>0.0</v>
      </c>
      <c r="H2489" s="280">
        <v>13.0</v>
      </c>
      <c r="I2489" s="280">
        <v>7.0</v>
      </c>
      <c r="J2489" s="280">
        <v>2.0</v>
      </c>
      <c r="K2489" s="280">
        <v>0.0</v>
      </c>
      <c r="L2489" s="280">
        <v>1639.0</v>
      </c>
      <c r="M2489" s="205"/>
    </row>
    <row r="2490" ht="15.75" customHeight="1">
      <c r="A2490" s="205" t="s">
        <v>813</v>
      </c>
      <c r="B2490" s="205" t="s">
        <v>5386</v>
      </c>
      <c r="C2490" s="205" t="s">
        <v>6283</v>
      </c>
      <c r="D2490" s="205" t="s">
        <v>5920</v>
      </c>
      <c r="E2490" s="280">
        <v>1.0</v>
      </c>
      <c r="F2490" s="280">
        <v>0.0</v>
      </c>
      <c r="G2490" s="280">
        <v>0.0</v>
      </c>
      <c r="H2490" s="280">
        <v>1.0</v>
      </c>
      <c r="I2490" s="280">
        <v>0.0</v>
      </c>
      <c r="J2490" s="280">
        <v>0.0</v>
      </c>
      <c r="K2490" s="280">
        <v>0.0</v>
      </c>
      <c r="L2490" s="280">
        <v>21.0</v>
      </c>
      <c r="M2490" s="205"/>
    </row>
    <row r="2491" ht="15.75" customHeight="1">
      <c r="A2491" s="205" t="s">
        <v>813</v>
      </c>
      <c r="B2491" s="205" t="s">
        <v>5391</v>
      </c>
      <c r="C2491" s="205" t="s">
        <v>5908</v>
      </c>
      <c r="D2491" s="205" t="s">
        <v>6334</v>
      </c>
      <c r="E2491" s="280">
        <v>1.0</v>
      </c>
      <c r="F2491" s="280">
        <v>0.0</v>
      </c>
      <c r="G2491" s="280">
        <v>0.0</v>
      </c>
      <c r="H2491" s="280">
        <v>0.0</v>
      </c>
      <c r="I2491" s="280">
        <v>0.0</v>
      </c>
      <c r="J2491" s="280">
        <v>0.0</v>
      </c>
      <c r="K2491" s="280">
        <v>0.0</v>
      </c>
      <c r="L2491" s="280">
        <v>90.0</v>
      </c>
      <c r="M2491" s="205"/>
    </row>
    <row r="2492" ht="15.75" customHeight="1">
      <c r="A2492" s="205" t="s">
        <v>807</v>
      </c>
      <c r="B2492" s="205" t="s">
        <v>5383</v>
      </c>
      <c r="C2492" s="205" t="s">
        <v>5801</v>
      </c>
      <c r="D2492" s="205" t="s">
        <v>256</v>
      </c>
      <c r="E2492" s="280">
        <v>6.0</v>
      </c>
      <c r="F2492" s="280">
        <v>0.0</v>
      </c>
      <c r="G2492" s="280">
        <v>0.0</v>
      </c>
      <c r="H2492" s="280">
        <v>1.0</v>
      </c>
      <c r="I2492" s="280">
        <v>0.0</v>
      </c>
      <c r="J2492" s="280">
        <v>0.0</v>
      </c>
      <c r="K2492" s="280">
        <v>0.0</v>
      </c>
      <c r="L2492" s="280">
        <v>459.0</v>
      </c>
      <c r="M2492" s="205"/>
    </row>
    <row r="2493" ht="15.75" customHeight="1">
      <c r="A2493" s="205" t="s">
        <v>807</v>
      </c>
      <c r="B2493" s="205" t="s">
        <v>5384</v>
      </c>
      <c r="C2493" s="205" t="s">
        <v>5801</v>
      </c>
      <c r="D2493" s="205" t="s">
        <v>256</v>
      </c>
      <c r="E2493" s="280">
        <v>25.0</v>
      </c>
      <c r="F2493" s="280">
        <v>1.0</v>
      </c>
      <c r="G2493" s="280">
        <v>1.0</v>
      </c>
      <c r="H2493" s="280">
        <v>11.0</v>
      </c>
      <c r="I2493" s="280">
        <v>6.0</v>
      </c>
      <c r="J2493" s="280">
        <v>9.0</v>
      </c>
      <c r="K2493" s="280">
        <v>0.0</v>
      </c>
      <c r="L2493" s="280">
        <v>1471.0</v>
      </c>
      <c r="M2493" s="205"/>
    </row>
    <row r="2494" ht="15.75" customHeight="1">
      <c r="A2494" s="205" t="s">
        <v>807</v>
      </c>
      <c r="B2494" s="205" t="s">
        <v>5385</v>
      </c>
      <c r="C2494" s="205" t="s">
        <v>5861</v>
      </c>
      <c r="D2494" s="205" t="s">
        <v>256</v>
      </c>
      <c r="E2494" s="280">
        <v>7.0</v>
      </c>
      <c r="F2494" s="280">
        <v>0.0</v>
      </c>
      <c r="G2494" s="280">
        <v>0.0</v>
      </c>
      <c r="H2494" s="280">
        <v>7.0</v>
      </c>
      <c r="I2494" s="280">
        <v>0.0</v>
      </c>
      <c r="J2494" s="280">
        <v>1.0</v>
      </c>
      <c r="K2494" s="280">
        <v>0.0</v>
      </c>
      <c r="L2494" s="280">
        <v>85.0</v>
      </c>
      <c r="M2494" s="205"/>
    </row>
    <row r="2495" ht="15.75" customHeight="1">
      <c r="A2495" s="205" t="s">
        <v>807</v>
      </c>
      <c r="B2495" s="205" t="s">
        <v>5386</v>
      </c>
      <c r="C2495" s="205" t="s">
        <v>5837</v>
      </c>
      <c r="D2495" s="205" t="s">
        <v>6335</v>
      </c>
      <c r="E2495" s="280">
        <v>21.0</v>
      </c>
      <c r="F2495" s="280">
        <v>1.0</v>
      </c>
      <c r="G2495" s="280">
        <v>1.0</v>
      </c>
      <c r="H2495" s="280">
        <v>13.0</v>
      </c>
      <c r="I2495" s="280">
        <v>4.0</v>
      </c>
      <c r="J2495" s="280">
        <v>1.0</v>
      </c>
      <c r="K2495" s="280">
        <v>0.0</v>
      </c>
      <c r="L2495" s="280">
        <v>857.0</v>
      </c>
      <c r="M2495" s="205"/>
    </row>
    <row r="2496" ht="15.75" customHeight="1">
      <c r="A2496" s="205" t="s">
        <v>807</v>
      </c>
      <c r="B2496" s="205" t="s">
        <v>5387</v>
      </c>
      <c r="C2496" s="205" t="s">
        <v>5837</v>
      </c>
      <c r="D2496" s="205" t="s">
        <v>6335</v>
      </c>
      <c r="E2496" s="280">
        <v>13.0</v>
      </c>
      <c r="F2496" s="280">
        <v>1.0</v>
      </c>
      <c r="G2496" s="280">
        <v>0.0</v>
      </c>
      <c r="H2496" s="280">
        <v>9.0</v>
      </c>
      <c r="I2496" s="280">
        <v>3.0</v>
      </c>
      <c r="J2496" s="280">
        <v>1.0</v>
      </c>
      <c r="K2496" s="280">
        <v>1.0</v>
      </c>
      <c r="L2496" s="280">
        <v>413.0</v>
      </c>
      <c r="M2496" s="205"/>
    </row>
    <row r="2497" ht="15.75" customHeight="1">
      <c r="A2497" s="205" t="s">
        <v>682</v>
      </c>
      <c r="B2497" s="205" t="s">
        <v>5383</v>
      </c>
      <c r="C2497" s="205" t="s">
        <v>5801</v>
      </c>
      <c r="D2497" s="205" t="s">
        <v>110</v>
      </c>
      <c r="E2497" s="280">
        <v>3.0</v>
      </c>
      <c r="F2497" s="280">
        <v>1.0</v>
      </c>
      <c r="G2497" s="280">
        <v>0.0</v>
      </c>
      <c r="H2497" s="280">
        <v>0.0</v>
      </c>
      <c r="I2497" s="280">
        <v>0.0</v>
      </c>
      <c r="J2497" s="280">
        <v>1.0</v>
      </c>
      <c r="K2497" s="280">
        <v>0.0</v>
      </c>
      <c r="L2497" s="280">
        <v>270.0</v>
      </c>
      <c r="M2497" s="205"/>
    </row>
    <row r="2498" ht="15.75" customHeight="1">
      <c r="A2498" s="205" t="s">
        <v>682</v>
      </c>
      <c r="B2498" s="205" t="s">
        <v>5384</v>
      </c>
      <c r="C2498" s="205" t="s">
        <v>5847</v>
      </c>
      <c r="D2498" s="205" t="s">
        <v>110</v>
      </c>
      <c r="E2498" s="280">
        <v>25.0</v>
      </c>
      <c r="F2498" s="280">
        <v>2.0</v>
      </c>
      <c r="G2498" s="280">
        <v>1.0</v>
      </c>
      <c r="H2498" s="280">
        <v>5.0</v>
      </c>
      <c r="I2498" s="280">
        <v>7.0</v>
      </c>
      <c r="J2498" s="280">
        <v>7.0</v>
      </c>
      <c r="K2498" s="280">
        <v>0.0</v>
      </c>
      <c r="L2498" s="280">
        <v>1755.0</v>
      </c>
      <c r="M2498" s="205"/>
    </row>
    <row r="2499" ht="15.75" customHeight="1">
      <c r="A2499" s="205" t="s">
        <v>682</v>
      </c>
      <c r="B2499" s="205" t="s">
        <v>5385</v>
      </c>
      <c r="C2499" s="205" t="s">
        <v>5801</v>
      </c>
      <c r="D2499" s="205" t="s">
        <v>110</v>
      </c>
      <c r="E2499" s="280">
        <v>12.0</v>
      </c>
      <c r="F2499" s="280">
        <v>0.0</v>
      </c>
      <c r="G2499" s="280">
        <v>0.0</v>
      </c>
      <c r="H2499" s="280">
        <v>6.0</v>
      </c>
      <c r="I2499" s="280">
        <v>1.0</v>
      </c>
      <c r="J2499" s="280">
        <v>2.0</v>
      </c>
      <c r="K2499" s="280">
        <v>0.0</v>
      </c>
      <c r="L2499" s="280">
        <v>610.0</v>
      </c>
      <c r="M2499" s="205"/>
    </row>
    <row r="2500" ht="15.75" customHeight="1">
      <c r="A2500" s="205" t="s">
        <v>682</v>
      </c>
      <c r="B2500" s="205" t="s">
        <v>5386</v>
      </c>
      <c r="C2500" s="205" t="s">
        <v>5801</v>
      </c>
      <c r="D2500" s="205" t="s">
        <v>110</v>
      </c>
      <c r="E2500" s="280">
        <v>8.0</v>
      </c>
      <c r="F2500" s="280">
        <v>0.0</v>
      </c>
      <c r="G2500" s="280">
        <v>0.0</v>
      </c>
      <c r="H2500" s="280">
        <v>2.0</v>
      </c>
      <c r="I2500" s="280">
        <v>3.0</v>
      </c>
      <c r="J2500" s="280">
        <v>3.0</v>
      </c>
      <c r="K2500" s="280">
        <v>0.0</v>
      </c>
      <c r="L2500" s="280">
        <v>537.0</v>
      </c>
      <c r="M2500" s="205"/>
    </row>
    <row r="2501" ht="15.75" customHeight="1">
      <c r="A2501" s="205" t="s">
        <v>682</v>
      </c>
      <c r="B2501" s="205" t="s">
        <v>5387</v>
      </c>
      <c r="C2501" s="205" t="s">
        <v>5801</v>
      </c>
      <c r="D2501" s="205" t="s">
        <v>110</v>
      </c>
      <c r="E2501" s="280">
        <v>8.0</v>
      </c>
      <c r="F2501" s="280">
        <v>0.0</v>
      </c>
      <c r="G2501" s="280">
        <v>0.0</v>
      </c>
      <c r="H2501" s="280">
        <v>1.0</v>
      </c>
      <c r="I2501" s="280">
        <v>1.0</v>
      </c>
      <c r="J2501" s="280">
        <v>2.0</v>
      </c>
      <c r="K2501" s="280">
        <v>0.0</v>
      </c>
      <c r="L2501" s="280">
        <v>558.0</v>
      </c>
      <c r="M2501" s="205"/>
    </row>
    <row r="2502" ht="15.75" customHeight="1">
      <c r="A2502" s="205" t="s">
        <v>682</v>
      </c>
      <c r="B2502" s="205" t="s">
        <v>5388</v>
      </c>
      <c r="C2502" s="205" t="s">
        <v>5801</v>
      </c>
      <c r="D2502" s="205" t="s">
        <v>110</v>
      </c>
      <c r="E2502" s="280">
        <v>9.0</v>
      </c>
      <c r="F2502" s="280">
        <v>0.0</v>
      </c>
      <c r="G2502" s="280">
        <v>0.0</v>
      </c>
      <c r="H2502" s="280">
        <v>3.0</v>
      </c>
      <c r="I2502" s="280">
        <v>1.0</v>
      </c>
      <c r="J2502" s="280">
        <v>1.0</v>
      </c>
      <c r="K2502" s="280">
        <v>0.0</v>
      </c>
      <c r="L2502" s="280">
        <v>678.0</v>
      </c>
      <c r="M2502" s="205"/>
    </row>
    <row r="2503" ht="15.75" customHeight="1">
      <c r="A2503" s="205" t="s">
        <v>682</v>
      </c>
      <c r="B2503" s="205" t="s">
        <v>5392</v>
      </c>
      <c r="C2503" s="205" t="s">
        <v>5801</v>
      </c>
      <c r="D2503" s="205" t="s">
        <v>5836</v>
      </c>
      <c r="E2503" s="280">
        <v>0.0</v>
      </c>
      <c r="F2503" s="280">
        <v>0.0</v>
      </c>
      <c r="G2503" s="280">
        <v>0.0</v>
      </c>
      <c r="H2503" s="280">
        <v>0.0</v>
      </c>
      <c r="I2503" s="280">
        <v>0.0</v>
      </c>
      <c r="J2503" s="280">
        <v>0.0</v>
      </c>
      <c r="K2503" s="280">
        <v>0.0</v>
      </c>
      <c r="L2503" s="280">
        <v>0.0</v>
      </c>
      <c r="M2503" s="205"/>
    </row>
    <row r="2504" ht="15.75" customHeight="1">
      <c r="A2504" s="205" t="s">
        <v>682</v>
      </c>
      <c r="B2504" s="205" t="s">
        <v>5389</v>
      </c>
      <c r="C2504" s="205" t="s">
        <v>5801</v>
      </c>
      <c r="D2504" s="205" t="s">
        <v>5836</v>
      </c>
      <c r="E2504" s="280">
        <v>0.0</v>
      </c>
      <c r="F2504" s="280">
        <v>0.0</v>
      </c>
      <c r="G2504" s="280">
        <v>0.0</v>
      </c>
      <c r="H2504" s="280">
        <v>0.0</v>
      </c>
      <c r="I2504" s="280">
        <v>0.0</v>
      </c>
      <c r="J2504" s="280">
        <v>0.0</v>
      </c>
      <c r="K2504" s="280">
        <v>0.0</v>
      </c>
      <c r="L2504" s="280">
        <v>0.0</v>
      </c>
      <c r="M2504" s="205"/>
    </row>
    <row r="2505" ht="15.75" customHeight="1">
      <c r="A2505" s="205" t="s">
        <v>802</v>
      </c>
      <c r="B2505" s="205" t="s">
        <v>5383</v>
      </c>
      <c r="C2505" s="205" t="s">
        <v>5801</v>
      </c>
      <c r="D2505" s="205" t="s">
        <v>244</v>
      </c>
      <c r="E2505" s="280">
        <v>6.0</v>
      </c>
      <c r="F2505" s="280">
        <v>0.0</v>
      </c>
      <c r="G2505" s="280">
        <v>1.0</v>
      </c>
      <c r="H2505" s="280">
        <v>1.0</v>
      </c>
      <c r="I2505" s="280">
        <v>0.0</v>
      </c>
      <c r="J2505" s="280">
        <v>3.0</v>
      </c>
      <c r="K2505" s="280">
        <v>0.0</v>
      </c>
      <c r="L2505" s="280">
        <v>519.0</v>
      </c>
      <c r="M2505" s="205"/>
    </row>
    <row r="2506" ht="15.75" customHeight="1">
      <c r="A2506" s="205" t="s">
        <v>802</v>
      </c>
      <c r="B2506" s="205" t="s">
        <v>5384</v>
      </c>
      <c r="C2506" s="205" t="s">
        <v>5835</v>
      </c>
      <c r="D2506" s="205" t="s">
        <v>244</v>
      </c>
      <c r="E2506" s="280">
        <v>3.0</v>
      </c>
      <c r="F2506" s="280">
        <v>0.0</v>
      </c>
      <c r="G2506" s="280">
        <v>0.0</v>
      </c>
      <c r="H2506" s="280">
        <v>2.0</v>
      </c>
      <c r="I2506" s="280">
        <v>1.0</v>
      </c>
      <c r="J2506" s="280">
        <v>0.0</v>
      </c>
      <c r="K2506" s="280">
        <v>0.0</v>
      </c>
      <c r="L2506" s="280">
        <v>116.0</v>
      </c>
      <c r="M2506" s="205"/>
    </row>
    <row r="2507" ht="15.75" customHeight="1">
      <c r="A2507" s="205" t="s">
        <v>802</v>
      </c>
      <c r="B2507" s="205" t="s">
        <v>5385</v>
      </c>
      <c r="C2507" s="205" t="s">
        <v>5809</v>
      </c>
      <c r="D2507" s="205" t="s">
        <v>6110</v>
      </c>
      <c r="E2507" s="280">
        <v>4.0</v>
      </c>
      <c r="F2507" s="280">
        <v>0.0</v>
      </c>
      <c r="G2507" s="280">
        <v>0.0</v>
      </c>
      <c r="H2507" s="280">
        <v>3.0</v>
      </c>
      <c r="I2507" s="280">
        <v>0.0</v>
      </c>
      <c r="J2507" s="280">
        <v>0.0</v>
      </c>
      <c r="K2507" s="280">
        <v>0.0</v>
      </c>
      <c r="L2507" s="280">
        <v>179.0</v>
      </c>
      <c r="M2507" s="205"/>
    </row>
    <row r="2508" ht="15.75" customHeight="1">
      <c r="A2508" s="205" t="s">
        <v>685</v>
      </c>
      <c r="B2508" s="205" t="s">
        <v>5383</v>
      </c>
      <c r="C2508" s="205" t="s">
        <v>5801</v>
      </c>
      <c r="D2508" s="205" t="s">
        <v>197</v>
      </c>
      <c r="E2508" s="280">
        <v>4.0</v>
      </c>
      <c r="F2508" s="280">
        <v>1.0</v>
      </c>
      <c r="G2508" s="280">
        <v>0.0</v>
      </c>
      <c r="H2508" s="280">
        <v>0.0</v>
      </c>
      <c r="I2508" s="280">
        <v>2.0</v>
      </c>
      <c r="J2508" s="280">
        <v>3.0</v>
      </c>
      <c r="K2508" s="280">
        <v>0.0</v>
      </c>
      <c r="L2508" s="280">
        <v>300.0</v>
      </c>
      <c r="M2508" s="205"/>
    </row>
    <row r="2509" ht="15.75" customHeight="1">
      <c r="A2509" s="205" t="s">
        <v>685</v>
      </c>
      <c r="B2509" s="205" t="s">
        <v>5384</v>
      </c>
      <c r="C2509" s="205" t="s">
        <v>6328</v>
      </c>
      <c r="D2509" s="205" t="s">
        <v>197</v>
      </c>
      <c r="E2509" s="280">
        <v>39.0</v>
      </c>
      <c r="F2509" s="280">
        <v>2.0</v>
      </c>
      <c r="G2509" s="280">
        <v>2.0</v>
      </c>
      <c r="H2509" s="280">
        <v>0.0</v>
      </c>
      <c r="I2509" s="280">
        <v>0.0</v>
      </c>
      <c r="J2509" s="280">
        <v>15.0</v>
      </c>
      <c r="K2509" s="280">
        <v>0.0</v>
      </c>
      <c r="L2509" s="280">
        <v>3510.0</v>
      </c>
      <c r="M2509" s="205"/>
    </row>
    <row r="2510" ht="15.75" customHeight="1">
      <c r="A2510" s="205" t="s">
        <v>685</v>
      </c>
      <c r="B2510" s="205" t="s">
        <v>5385</v>
      </c>
      <c r="C2510" s="205" t="s">
        <v>6336</v>
      </c>
      <c r="D2510" s="205" t="s">
        <v>6331</v>
      </c>
      <c r="E2510" s="280">
        <v>8.0</v>
      </c>
      <c r="F2510" s="280">
        <v>0.0</v>
      </c>
      <c r="G2510" s="280">
        <v>0.0</v>
      </c>
      <c r="H2510" s="280">
        <v>0.0</v>
      </c>
      <c r="I2510" s="280">
        <v>0.0</v>
      </c>
      <c r="J2510" s="280">
        <v>0.0</v>
      </c>
      <c r="K2510" s="280">
        <v>0.0</v>
      </c>
      <c r="L2510" s="280">
        <v>666.0</v>
      </c>
      <c r="M2510" s="205"/>
    </row>
    <row r="2511" ht="15.75" customHeight="1">
      <c r="A2511" s="205" t="s">
        <v>685</v>
      </c>
      <c r="B2511" s="205" t="s">
        <v>5386</v>
      </c>
      <c r="C2511" s="205" t="s">
        <v>6136</v>
      </c>
      <c r="D2511" s="205" t="s">
        <v>6330</v>
      </c>
      <c r="E2511" s="280">
        <v>30.0</v>
      </c>
      <c r="F2511" s="280">
        <v>1.0</v>
      </c>
      <c r="G2511" s="280">
        <v>1.0</v>
      </c>
      <c r="H2511" s="280">
        <v>1.0</v>
      </c>
      <c r="I2511" s="280">
        <v>2.0</v>
      </c>
      <c r="J2511" s="280">
        <v>6.0</v>
      </c>
      <c r="K2511" s="280">
        <v>0.0</v>
      </c>
      <c r="L2511" s="280">
        <v>2589.0</v>
      </c>
      <c r="M2511" s="205"/>
    </row>
    <row r="2512" ht="15.75" customHeight="1">
      <c r="A2512" s="205" t="s">
        <v>685</v>
      </c>
      <c r="B2512" s="205" t="s">
        <v>5387</v>
      </c>
      <c r="C2512" s="205" t="s">
        <v>6139</v>
      </c>
      <c r="D2512" s="205" t="s">
        <v>6330</v>
      </c>
      <c r="E2512" s="280">
        <v>25.0</v>
      </c>
      <c r="F2512" s="280">
        <v>0.0</v>
      </c>
      <c r="G2512" s="280">
        <v>1.0</v>
      </c>
      <c r="H2512" s="280">
        <v>0.0</v>
      </c>
      <c r="I2512" s="280">
        <v>0.0</v>
      </c>
      <c r="J2512" s="280">
        <v>4.0</v>
      </c>
      <c r="K2512" s="280">
        <v>1.0</v>
      </c>
      <c r="L2512" s="280">
        <v>2213.0</v>
      </c>
      <c r="M2512" s="205"/>
    </row>
    <row r="2513" ht="15.75" customHeight="1">
      <c r="A2513" s="205" t="s">
        <v>685</v>
      </c>
      <c r="B2513" s="205" t="s">
        <v>5388</v>
      </c>
      <c r="C2513" s="205" t="s">
        <v>6014</v>
      </c>
      <c r="D2513" s="205" t="s">
        <v>6331</v>
      </c>
      <c r="E2513" s="280">
        <v>11.0</v>
      </c>
      <c r="F2513" s="280">
        <v>0.0</v>
      </c>
      <c r="G2513" s="280">
        <v>0.0</v>
      </c>
      <c r="H2513" s="280">
        <v>0.0</v>
      </c>
      <c r="I2513" s="280">
        <v>0.0</v>
      </c>
      <c r="J2513" s="280">
        <v>2.0</v>
      </c>
      <c r="K2513" s="280">
        <v>0.0</v>
      </c>
      <c r="L2513" s="280">
        <v>990.0</v>
      </c>
      <c r="M2513" s="205"/>
    </row>
    <row r="2514" ht="15.75" customHeight="1">
      <c r="A2514" s="205" t="s">
        <v>685</v>
      </c>
      <c r="B2514" s="205" t="s">
        <v>5391</v>
      </c>
      <c r="C2514" s="205" t="s">
        <v>6014</v>
      </c>
      <c r="D2514" s="205" t="s">
        <v>6331</v>
      </c>
      <c r="E2514" s="280">
        <v>5.0</v>
      </c>
      <c r="F2514" s="280">
        <v>0.0</v>
      </c>
      <c r="G2514" s="280">
        <v>0.0</v>
      </c>
      <c r="H2514" s="280">
        <v>0.0</v>
      </c>
      <c r="I2514" s="280">
        <v>1.0</v>
      </c>
      <c r="J2514" s="280">
        <v>1.0</v>
      </c>
      <c r="K2514" s="280">
        <v>0.0</v>
      </c>
      <c r="L2514" s="280">
        <v>369.0</v>
      </c>
      <c r="M2514" s="205"/>
    </row>
    <row r="2515" ht="15.75" customHeight="1">
      <c r="A2515" s="205" t="s">
        <v>685</v>
      </c>
      <c r="B2515" s="205" t="s">
        <v>5392</v>
      </c>
      <c r="C2515" s="205" t="s">
        <v>6050</v>
      </c>
      <c r="D2515" s="205" t="s">
        <v>249</v>
      </c>
      <c r="E2515" s="280">
        <v>17.0</v>
      </c>
      <c r="F2515" s="280">
        <v>0.0</v>
      </c>
      <c r="G2515" s="280">
        <v>0.0</v>
      </c>
      <c r="H2515" s="280">
        <v>0.0</v>
      </c>
      <c r="I2515" s="280">
        <v>0.0</v>
      </c>
      <c r="J2515" s="280">
        <v>5.0</v>
      </c>
      <c r="K2515" s="280">
        <v>0.0</v>
      </c>
      <c r="L2515" s="280">
        <v>1481.0</v>
      </c>
      <c r="M2515" s="205"/>
    </row>
    <row r="2516" ht="15.75" customHeight="1">
      <c r="A2516" s="205" t="s">
        <v>685</v>
      </c>
      <c r="B2516" s="205" t="s">
        <v>5389</v>
      </c>
      <c r="C2516" s="205" t="s">
        <v>6050</v>
      </c>
      <c r="D2516" s="205" t="s">
        <v>249</v>
      </c>
      <c r="E2516" s="280">
        <v>14.0</v>
      </c>
      <c r="F2516" s="280">
        <v>1.0</v>
      </c>
      <c r="G2516" s="280">
        <v>0.0</v>
      </c>
      <c r="H2516" s="280">
        <v>0.0</v>
      </c>
      <c r="I2516" s="280">
        <v>1.0</v>
      </c>
      <c r="J2516" s="280">
        <v>7.0</v>
      </c>
      <c r="K2516" s="280">
        <v>0.0</v>
      </c>
      <c r="L2516" s="280">
        <v>1215.0</v>
      </c>
      <c r="M2516" s="205"/>
    </row>
    <row r="2517" ht="15.75" customHeight="1">
      <c r="A2517" s="205" t="s">
        <v>685</v>
      </c>
      <c r="B2517" s="205" t="s">
        <v>5390</v>
      </c>
      <c r="C2517" s="205" t="s">
        <v>6050</v>
      </c>
      <c r="D2517" s="205" t="s">
        <v>6331</v>
      </c>
      <c r="E2517" s="280">
        <v>15.0</v>
      </c>
      <c r="F2517" s="280">
        <v>0.0</v>
      </c>
      <c r="G2517" s="280">
        <v>1.0</v>
      </c>
      <c r="H2517" s="280">
        <v>0.0</v>
      </c>
      <c r="I2517" s="280">
        <v>1.0</v>
      </c>
      <c r="J2517" s="280">
        <v>0.0</v>
      </c>
      <c r="K2517" s="280">
        <v>0.0</v>
      </c>
      <c r="L2517" s="280">
        <v>1334.0</v>
      </c>
      <c r="M2517" s="205"/>
    </row>
    <row r="2518" ht="15.75" customHeight="1">
      <c r="A2518" s="205" t="s">
        <v>732</v>
      </c>
      <c r="B2518" s="205" t="s">
        <v>5383</v>
      </c>
      <c r="C2518" s="205" t="s">
        <v>5801</v>
      </c>
      <c r="D2518" s="205" t="s">
        <v>259</v>
      </c>
      <c r="E2518" s="280">
        <v>4.0</v>
      </c>
      <c r="F2518" s="280">
        <v>0.0</v>
      </c>
      <c r="G2518" s="280">
        <v>0.0</v>
      </c>
      <c r="H2518" s="280">
        <v>0.0</v>
      </c>
      <c r="I2518" s="280">
        <v>0.0</v>
      </c>
      <c r="J2518" s="280">
        <v>0.0</v>
      </c>
      <c r="K2518" s="280">
        <v>0.0</v>
      </c>
      <c r="L2518" s="280">
        <v>360.0</v>
      </c>
      <c r="M2518" s="205"/>
    </row>
    <row r="2519" ht="15.75" customHeight="1">
      <c r="A2519" s="205" t="s">
        <v>732</v>
      </c>
      <c r="B2519" s="205" t="s">
        <v>5384</v>
      </c>
      <c r="C2519" s="205" t="s">
        <v>6002</v>
      </c>
      <c r="D2519" s="205" t="s">
        <v>259</v>
      </c>
      <c r="E2519" s="280">
        <v>14.0</v>
      </c>
      <c r="F2519" s="280">
        <v>0.0</v>
      </c>
      <c r="G2519" s="280">
        <v>0.0</v>
      </c>
      <c r="H2519" s="280">
        <v>2.0</v>
      </c>
      <c r="I2519" s="280">
        <v>1.0</v>
      </c>
      <c r="J2519" s="280">
        <v>3.0</v>
      </c>
      <c r="K2519" s="280">
        <v>0.0</v>
      </c>
      <c r="L2519" s="280">
        <v>1068.0</v>
      </c>
      <c r="M2519" s="205"/>
    </row>
    <row r="2520" ht="15.75" customHeight="1">
      <c r="A2520" s="205" t="s">
        <v>732</v>
      </c>
      <c r="B2520" s="205" t="s">
        <v>5385</v>
      </c>
      <c r="C2520" s="205" t="s">
        <v>6006</v>
      </c>
      <c r="D2520" s="205" t="s">
        <v>6337</v>
      </c>
      <c r="E2520" s="280">
        <v>15.0</v>
      </c>
      <c r="F2520" s="280">
        <v>0.0</v>
      </c>
      <c r="G2520" s="280">
        <v>1.0</v>
      </c>
      <c r="H2520" s="280">
        <v>2.0</v>
      </c>
      <c r="I2520" s="280">
        <v>5.0</v>
      </c>
      <c r="J2520" s="280">
        <v>0.0</v>
      </c>
      <c r="K2520" s="280">
        <v>0.0</v>
      </c>
      <c r="L2520" s="280">
        <v>1052.0</v>
      </c>
      <c r="M2520" s="205"/>
    </row>
    <row r="2521" ht="15.75" customHeight="1">
      <c r="A2521" s="205" t="s">
        <v>732</v>
      </c>
      <c r="B2521" s="205" t="s">
        <v>5386</v>
      </c>
      <c r="C2521" s="205" t="s">
        <v>6006</v>
      </c>
      <c r="D2521" s="205" t="s">
        <v>6337</v>
      </c>
      <c r="E2521" s="280">
        <v>1.0</v>
      </c>
      <c r="F2521" s="280">
        <v>0.0</v>
      </c>
      <c r="G2521" s="280">
        <v>0.0</v>
      </c>
      <c r="H2521" s="280">
        <v>0.0</v>
      </c>
      <c r="I2521" s="280">
        <v>0.0</v>
      </c>
      <c r="J2521" s="280">
        <v>0.0</v>
      </c>
      <c r="K2521" s="280">
        <v>0.0</v>
      </c>
      <c r="L2521" s="280">
        <v>90.0</v>
      </c>
      <c r="M2521" s="205"/>
    </row>
    <row r="2522" ht="15.75" customHeight="1">
      <c r="A2522" s="205" t="s">
        <v>537</v>
      </c>
      <c r="B2522" s="205" t="s">
        <v>5383</v>
      </c>
      <c r="C2522" s="205" t="s">
        <v>5801</v>
      </c>
      <c r="D2522" s="205" t="s">
        <v>238</v>
      </c>
      <c r="E2522" s="280">
        <v>1.0</v>
      </c>
      <c r="F2522" s="280">
        <v>0.0</v>
      </c>
      <c r="G2522" s="280">
        <v>0.0</v>
      </c>
      <c r="H2522" s="280">
        <v>1.0</v>
      </c>
      <c r="I2522" s="280">
        <v>0.0</v>
      </c>
      <c r="J2522" s="280">
        <v>0.0</v>
      </c>
      <c r="K2522" s="280">
        <v>0.0</v>
      </c>
      <c r="L2522" s="280">
        <v>21.0</v>
      </c>
      <c r="M2522" s="205"/>
    </row>
    <row r="2523" ht="15.75" customHeight="1">
      <c r="A2523" s="205" t="s">
        <v>537</v>
      </c>
      <c r="B2523" s="205" t="s">
        <v>5384</v>
      </c>
      <c r="C2523" s="205" t="s">
        <v>6338</v>
      </c>
      <c r="D2523" s="205" t="s">
        <v>238</v>
      </c>
      <c r="E2523" s="280">
        <v>19.0</v>
      </c>
      <c r="F2523" s="280">
        <v>5.0</v>
      </c>
      <c r="G2523" s="280">
        <v>0.0</v>
      </c>
      <c r="H2523" s="280">
        <v>14.0</v>
      </c>
      <c r="I2523" s="280">
        <v>4.0</v>
      </c>
      <c r="J2523" s="280">
        <v>2.0</v>
      </c>
      <c r="K2523" s="280">
        <v>0.0</v>
      </c>
      <c r="L2523" s="280">
        <v>633.0</v>
      </c>
      <c r="M2523" s="205"/>
    </row>
    <row r="2524" ht="15.75" customHeight="1">
      <c r="A2524" s="205" t="s">
        <v>537</v>
      </c>
      <c r="B2524" s="205" t="s">
        <v>5385</v>
      </c>
      <c r="C2524" s="205" t="s">
        <v>6339</v>
      </c>
      <c r="D2524" s="205" t="s">
        <v>6340</v>
      </c>
      <c r="E2524" s="280">
        <v>7.0</v>
      </c>
      <c r="F2524" s="280">
        <v>2.0</v>
      </c>
      <c r="G2524" s="280">
        <v>0.0</v>
      </c>
      <c r="H2524" s="280">
        <v>0.0</v>
      </c>
      <c r="I2524" s="280">
        <v>3.0</v>
      </c>
      <c r="J2524" s="280">
        <v>0.0</v>
      </c>
      <c r="K2524" s="280">
        <v>0.0</v>
      </c>
      <c r="L2524" s="280">
        <v>617.0</v>
      </c>
      <c r="M2524" s="205"/>
    </row>
    <row r="2525" ht="15.75" customHeight="1">
      <c r="A2525" s="205" t="s">
        <v>675</v>
      </c>
      <c r="B2525" s="205" t="s">
        <v>5383</v>
      </c>
      <c r="C2525" s="205" t="s">
        <v>5801</v>
      </c>
      <c r="D2525" s="205" t="s">
        <v>121</v>
      </c>
      <c r="E2525" s="280">
        <v>5.0</v>
      </c>
      <c r="F2525" s="280">
        <v>0.0</v>
      </c>
      <c r="G2525" s="280">
        <v>0.0</v>
      </c>
      <c r="H2525" s="280">
        <v>0.0</v>
      </c>
      <c r="I2525" s="280">
        <v>3.0</v>
      </c>
      <c r="J2525" s="280">
        <v>1.0</v>
      </c>
      <c r="K2525" s="280">
        <v>0.0</v>
      </c>
      <c r="L2525" s="280">
        <v>410.0</v>
      </c>
      <c r="M2525" s="205"/>
    </row>
    <row r="2526" ht="15.75" customHeight="1">
      <c r="A2526" s="205" t="s">
        <v>675</v>
      </c>
      <c r="B2526" s="205" t="s">
        <v>5384</v>
      </c>
      <c r="C2526" s="205" t="s">
        <v>5801</v>
      </c>
      <c r="D2526" s="205" t="s">
        <v>121</v>
      </c>
      <c r="E2526" s="280">
        <v>4.0</v>
      </c>
      <c r="F2526" s="280">
        <v>0.0</v>
      </c>
      <c r="G2526" s="280">
        <v>0.0</v>
      </c>
      <c r="H2526" s="280">
        <v>4.0</v>
      </c>
      <c r="I2526" s="280">
        <v>0.0</v>
      </c>
      <c r="J2526" s="280">
        <v>1.0</v>
      </c>
      <c r="K2526" s="280">
        <v>0.0</v>
      </c>
      <c r="L2526" s="280">
        <v>39.0</v>
      </c>
      <c r="M2526" s="205"/>
    </row>
    <row r="2527" ht="15.75" customHeight="1">
      <c r="A2527" s="205" t="s">
        <v>355</v>
      </c>
      <c r="B2527" s="205" t="s">
        <v>5383</v>
      </c>
      <c r="C2527" s="205" t="s">
        <v>5801</v>
      </c>
      <c r="D2527" s="205" t="s">
        <v>151</v>
      </c>
      <c r="E2527" s="280">
        <v>0.0</v>
      </c>
      <c r="F2527" s="280">
        <v>0.0</v>
      </c>
      <c r="G2527" s="205"/>
      <c r="H2527" s="280">
        <v>0.0</v>
      </c>
      <c r="I2527" s="280">
        <v>0.0</v>
      </c>
      <c r="J2527" s="280">
        <v>0.0</v>
      </c>
      <c r="K2527" s="280">
        <v>0.0</v>
      </c>
      <c r="L2527" s="280">
        <v>0.0</v>
      </c>
      <c r="M2527" s="205"/>
    </row>
    <row r="2528" ht="15.75" customHeight="1">
      <c r="A2528" s="205" t="s">
        <v>355</v>
      </c>
      <c r="B2528" s="205" t="s">
        <v>5384</v>
      </c>
      <c r="C2528" s="205" t="s">
        <v>5801</v>
      </c>
      <c r="D2528" s="205" t="s">
        <v>151</v>
      </c>
      <c r="E2528" s="280">
        <v>0.0</v>
      </c>
      <c r="F2528" s="280">
        <v>0.0</v>
      </c>
      <c r="G2528" s="205"/>
      <c r="H2528" s="280">
        <v>0.0</v>
      </c>
      <c r="I2528" s="280">
        <v>0.0</v>
      </c>
      <c r="J2528" s="280">
        <v>0.0</v>
      </c>
      <c r="K2528" s="280">
        <v>0.0</v>
      </c>
      <c r="L2528" s="280">
        <v>0.0</v>
      </c>
      <c r="M2528" s="205"/>
    </row>
    <row r="2529" ht="15.75" customHeight="1">
      <c r="A2529" s="205" t="s">
        <v>355</v>
      </c>
      <c r="B2529" s="205" t="s">
        <v>5385</v>
      </c>
      <c r="C2529" s="205" t="s">
        <v>5801</v>
      </c>
      <c r="D2529" s="205" t="s">
        <v>5958</v>
      </c>
      <c r="E2529" s="280">
        <v>0.0</v>
      </c>
      <c r="F2529" s="280">
        <v>0.0</v>
      </c>
      <c r="G2529" s="205"/>
      <c r="H2529" s="280">
        <v>0.0</v>
      </c>
      <c r="I2529" s="280">
        <v>0.0</v>
      </c>
      <c r="J2529" s="280">
        <v>0.0</v>
      </c>
      <c r="K2529" s="280">
        <v>0.0</v>
      </c>
      <c r="L2529" s="280">
        <v>0.0</v>
      </c>
      <c r="M2529" s="205"/>
    </row>
    <row r="2530" ht="15.75" customHeight="1">
      <c r="A2530" s="205" t="s">
        <v>355</v>
      </c>
      <c r="B2530" s="205" t="s">
        <v>5386</v>
      </c>
      <c r="C2530" s="205" t="s">
        <v>5816</v>
      </c>
      <c r="D2530" s="205" t="s">
        <v>5958</v>
      </c>
      <c r="E2530" s="280">
        <v>0.0</v>
      </c>
      <c r="F2530" s="280">
        <v>0.0</v>
      </c>
      <c r="G2530" s="205"/>
      <c r="H2530" s="280">
        <v>0.0</v>
      </c>
      <c r="I2530" s="280">
        <v>0.0</v>
      </c>
      <c r="J2530" s="280">
        <v>0.0</v>
      </c>
      <c r="K2530" s="280">
        <v>0.0</v>
      </c>
      <c r="L2530" s="280">
        <v>0.0</v>
      </c>
      <c r="M2530" s="205"/>
    </row>
    <row r="2531" ht="15.75" customHeight="1">
      <c r="A2531" s="205" t="s">
        <v>191</v>
      </c>
      <c r="B2531" s="205" t="s">
        <v>5383</v>
      </c>
      <c r="C2531" s="205" t="s">
        <v>5801</v>
      </c>
      <c r="D2531" s="205" t="s">
        <v>110</v>
      </c>
      <c r="E2531" s="280">
        <v>6.0</v>
      </c>
      <c r="F2531" s="280">
        <v>1.0</v>
      </c>
      <c r="G2531" s="280">
        <v>4.0</v>
      </c>
      <c r="H2531" s="280">
        <v>1.0</v>
      </c>
      <c r="I2531" s="280">
        <v>2.0</v>
      </c>
      <c r="J2531" s="280">
        <v>0.0</v>
      </c>
      <c r="K2531" s="280">
        <v>0.0</v>
      </c>
      <c r="L2531" s="280">
        <v>441.0</v>
      </c>
      <c r="M2531" s="205"/>
    </row>
    <row r="2532" ht="15.75" customHeight="1">
      <c r="A2532" s="205" t="s">
        <v>191</v>
      </c>
      <c r="B2532" s="205" t="s">
        <v>5384</v>
      </c>
      <c r="C2532" s="205" t="s">
        <v>5801</v>
      </c>
      <c r="D2532" s="205" t="s">
        <v>110</v>
      </c>
      <c r="E2532" s="280">
        <v>34.0</v>
      </c>
      <c r="F2532" s="280">
        <v>9.0</v>
      </c>
      <c r="G2532" s="280">
        <v>10.0</v>
      </c>
      <c r="H2532" s="280">
        <v>5.0</v>
      </c>
      <c r="I2532" s="280">
        <v>14.0</v>
      </c>
      <c r="J2532" s="280">
        <v>5.0</v>
      </c>
      <c r="K2532" s="280">
        <v>0.0</v>
      </c>
      <c r="L2532" s="280">
        <v>2525.0</v>
      </c>
      <c r="M2532" s="205"/>
    </row>
    <row r="2533" ht="15.75" customHeight="1">
      <c r="A2533" s="205" t="s">
        <v>191</v>
      </c>
      <c r="B2533" s="205" t="s">
        <v>5385</v>
      </c>
      <c r="C2533" s="205" t="s">
        <v>5801</v>
      </c>
      <c r="D2533" s="205" t="s">
        <v>110</v>
      </c>
      <c r="E2533" s="280">
        <v>35.0</v>
      </c>
      <c r="F2533" s="280">
        <v>15.0</v>
      </c>
      <c r="G2533" s="280">
        <v>10.0</v>
      </c>
      <c r="H2533" s="280">
        <v>7.0</v>
      </c>
      <c r="I2533" s="280">
        <v>14.0</v>
      </c>
      <c r="J2533" s="280">
        <v>5.0</v>
      </c>
      <c r="K2533" s="280">
        <v>0.0</v>
      </c>
      <c r="L2533" s="280">
        <v>2430.0</v>
      </c>
      <c r="M2533" s="205"/>
    </row>
    <row r="2534" ht="15.75" customHeight="1">
      <c r="A2534" s="205" t="s">
        <v>191</v>
      </c>
      <c r="B2534" s="205" t="s">
        <v>5386</v>
      </c>
      <c r="C2534" s="205" t="s">
        <v>5801</v>
      </c>
      <c r="D2534" s="205" t="s">
        <v>110</v>
      </c>
      <c r="E2534" s="280">
        <v>34.0</v>
      </c>
      <c r="F2534" s="280">
        <v>11.0</v>
      </c>
      <c r="G2534" s="280">
        <v>10.0</v>
      </c>
      <c r="H2534" s="280">
        <v>3.0</v>
      </c>
      <c r="I2534" s="280">
        <v>18.0</v>
      </c>
      <c r="J2534" s="280">
        <v>4.0</v>
      </c>
      <c r="K2534" s="280">
        <v>0.0</v>
      </c>
      <c r="L2534" s="280">
        <v>2621.0</v>
      </c>
      <c r="M2534" s="205"/>
    </row>
    <row r="2535" ht="15.75" customHeight="1">
      <c r="A2535" s="205" t="s">
        <v>191</v>
      </c>
      <c r="B2535" s="205" t="s">
        <v>5387</v>
      </c>
      <c r="C2535" s="205" t="s">
        <v>5801</v>
      </c>
      <c r="D2535" s="205" t="s">
        <v>110</v>
      </c>
      <c r="E2535" s="280">
        <v>30.0</v>
      </c>
      <c r="F2535" s="280">
        <v>6.0</v>
      </c>
      <c r="G2535" s="280">
        <v>6.0</v>
      </c>
      <c r="H2535" s="280">
        <v>8.0</v>
      </c>
      <c r="I2535" s="280">
        <v>15.0</v>
      </c>
      <c r="J2535" s="280">
        <v>5.0</v>
      </c>
      <c r="K2535" s="280">
        <v>0.0</v>
      </c>
      <c r="L2535" s="280">
        <v>1932.0</v>
      </c>
      <c r="M2535" s="205"/>
    </row>
    <row r="2536" ht="15.75" customHeight="1">
      <c r="A2536" s="205" t="s">
        <v>191</v>
      </c>
      <c r="B2536" s="205" t="s">
        <v>5388</v>
      </c>
      <c r="C2536" s="205" t="s">
        <v>5801</v>
      </c>
      <c r="D2536" s="205" t="s">
        <v>110</v>
      </c>
      <c r="E2536" s="280">
        <v>31.0</v>
      </c>
      <c r="F2536" s="280">
        <v>6.0</v>
      </c>
      <c r="G2536" s="280">
        <v>2.0</v>
      </c>
      <c r="H2536" s="280">
        <v>19.0</v>
      </c>
      <c r="I2536" s="280">
        <v>7.0</v>
      </c>
      <c r="J2536" s="280">
        <v>0.0</v>
      </c>
      <c r="K2536" s="280">
        <v>0.0</v>
      </c>
      <c r="L2536" s="280">
        <v>1396.0</v>
      </c>
      <c r="M2536" s="205"/>
    </row>
    <row r="2537" ht="15.75" customHeight="1">
      <c r="A2537" s="205" t="s">
        <v>191</v>
      </c>
      <c r="B2537" s="205" t="s">
        <v>5391</v>
      </c>
      <c r="C2537" s="205" t="s">
        <v>5809</v>
      </c>
      <c r="D2537" s="205" t="s">
        <v>5895</v>
      </c>
      <c r="E2537" s="280">
        <v>24.0</v>
      </c>
      <c r="F2537" s="280">
        <v>8.0</v>
      </c>
      <c r="G2537" s="280">
        <v>2.0</v>
      </c>
      <c r="H2537" s="280">
        <v>8.0</v>
      </c>
      <c r="I2537" s="280">
        <v>16.0</v>
      </c>
      <c r="J2537" s="280">
        <v>3.0</v>
      </c>
      <c r="K2537" s="280">
        <v>0.0</v>
      </c>
      <c r="L2537" s="280">
        <v>1297.0</v>
      </c>
      <c r="M2537" s="205"/>
    </row>
    <row r="2538" ht="15.75" customHeight="1">
      <c r="A2538" s="205" t="s">
        <v>191</v>
      </c>
      <c r="B2538" s="205" t="s">
        <v>5392</v>
      </c>
      <c r="C2538" s="205" t="s">
        <v>5990</v>
      </c>
      <c r="D2538" s="205" t="s">
        <v>6341</v>
      </c>
      <c r="E2538" s="280">
        <v>14.0</v>
      </c>
      <c r="F2538" s="280">
        <v>7.0</v>
      </c>
      <c r="G2538" s="280">
        <v>2.0</v>
      </c>
      <c r="H2538" s="280">
        <v>7.0</v>
      </c>
      <c r="I2538" s="280">
        <v>7.0</v>
      </c>
      <c r="J2538" s="280">
        <v>1.0</v>
      </c>
      <c r="K2538" s="280">
        <v>0.0</v>
      </c>
      <c r="L2538" s="280">
        <v>742.0</v>
      </c>
      <c r="M2538" s="205"/>
    </row>
    <row r="2539" ht="15.75" customHeight="1">
      <c r="A2539" s="205" t="s">
        <v>191</v>
      </c>
      <c r="B2539" s="205" t="s">
        <v>5389</v>
      </c>
      <c r="C2539" s="205" t="s">
        <v>5908</v>
      </c>
      <c r="D2539" s="205" t="s">
        <v>6342</v>
      </c>
      <c r="E2539" s="280">
        <v>1.0</v>
      </c>
      <c r="F2539" s="280">
        <v>1.0</v>
      </c>
      <c r="G2539" s="280">
        <v>0.0</v>
      </c>
      <c r="H2539" s="280">
        <v>1.0</v>
      </c>
      <c r="I2539" s="280">
        <v>0.0</v>
      </c>
      <c r="J2539" s="280">
        <v>0.0</v>
      </c>
      <c r="K2539" s="280">
        <v>0.0</v>
      </c>
      <c r="L2539" s="280">
        <v>22.0</v>
      </c>
      <c r="M2539" s="205"/>
    </row>
    <row r="2540" ht="15.75" customHeight="1">
      <c r="A2540" s="205" t="s">
        <v>133</v>
      </c>
      <c r="B2540" s="205" t="s">
        <v>5383</v>
      </c>
      <c r="C2540" s="205" t="s">
        <v>5801</v>
      </c>
      <c r="D2540" s="205" t="s">
        <v>110</v>
      </c>
      <c r="E2540" s="280">
        <v>4.0</v>
      </c>
      <c r="F2540" s="280">
        <v>2.0</v>
      </c>
      <c r="G2540" s="280">
        <v>0.0</v>
      </c>
      <c r="H2540" s="280">
        <v>2.0</v>
      </c>
      <c r="I2540" s="280">
        <v>2.0</v>
      </c>
      <c r="J2540" s="280">
        <v>1.0</v>
      </c>
      <c r="K2540" s="280">
        <v>0.0</v>
      </c>
      <c r="L2540" s="280">
        <v>189.0</v>
      </c>
      <c r="M2540" s="205"/>
    </row>
    <row r="2541" ht="15.75" customHeight="1">
      <c r="A2541" s="205" t="s">
        <v>133</v>
      </c>
      <c r="B2541" s="205" t="s">
        <v>5384</v>
      </c>
      <c r="C2541" s="205" t="s">
        <v>5902</v>
      </c>
      <c r="D2541" s="205" t="s">
        <v>5972</v>
      </c>
      <c r="E2541" s="280">
        <v>32.0</v>
      </c>
      <c r="F2541" s="280">
        <v>15.0</v>
      </c>
      <c r="G2541" s="280">
        <v>4.0</v>
      </c>
      <c r="H2541" s="280">
        <v>11.0</v>
      </c>
      <c r="I2541" s="280">
        <v>15.0</v>
      </c>
      <c r="J2541" s="280">
        <v>2.0</v>
      </c>
      <c r="K2541" s="280">
        <v>0.0</v>
      </c>
      <c r="L2541" s="280">
        <v>1909.0</v>
      </c>
      <c r="M2541" s="205"/>
    </row>
    <row r="2542" ht="15.75" customHeight="1">
      <c r="A2542" s="205" t="s">
        <v>133</v>
      </c>
      <c r="B2542" s="205" t="s">
        <v>5385</v>
      </c>
      <c r="C2542" s="205" t="s">
        <v>5902</v>
      </c>
      <c r="D2542" s="205" t="s">
        <v>5972</v>
      </c>
      <c r="E2542" s="280">
        <v>36.0</v>
      </c>
      <c r="F2542" s="280">
        <v>13.0</v>
      </c>
      <c r="G2542" s="280">
        <v>2.0</v>
      </c>
      <c r="H2542" s="280">
        <v>13.0</v>
      </c>
      <c r="I2542" s="280">
        <v>20.0</v>
      </c>
      <c r="J2542" s="280">
        <v>4.0</v>
      </c>
      <c r="K2542" s="280">
        <v>0.0</v>
      </c>
      <c r="L2542" s="280">
        <v>1906.0</v>
      </c>
      <c r="M2542" s="205"/>
    </row>
    <row r="2543" ht="15.75" customHeight="1">
      <c r="A2543" s="205" t="s">
        <v>133</v>
      </c>
      <c r="B2543" s="205" t="s">
        <v>5386</v>
      </c>
      <c r="C2543" s="205" t="s">
        <v>5801</v>
      </c>
      <c r="D2543" s="205" t="s">
        <v>103</v>
      </c>
      <c r="E2543" s="280">
        <v>35.0</v>
      </c>
      <c r="F2543" s="280">
        <v>9.0</v>
      </c>
      <c r="G2543" s="280">
        <v>7.0</v>
      </c>
      <c r="H2543" s="280">
        <v>9.0</v>
      </c>
      <c r="I2543" s="280">
        <v>19.0</v>
      </c>
      <c r="J2543" s="280">
        <v>5.0</v>
      </c>
      <c r="K2543" s="280">
        <v>0.0</v>
      </c>
      <c r="L2543" s="280">
        <v>2312.0</v>
      </c>
      <c r="M2543" s="205"/>
    </row>
    <row r="2544" ht="15.75" customHeight="1">
      <c r="A2544" s="205" t="s">
        <v>133</v>
      </c>
      <c r="B2544" s="205" t="s">
        <v>5387</v>
      </c>
      <c r="C2544" s="205" t="s">
        <v>5801</v>
      </c>
      <c r="D2544" s="205" t="s">
        <v>103</v>
      </c>
      <c r="E2544" s="280">
        <v>32.0</v>
      </c>
      <c r="F2544" s="280">
        <v>11.0</v>
      </c>
      <c r="G2544" s="280">
        <v>10.0</v>
      </c>
      <c r="H2544" s="280">
        <v>9.0</v>
      </c>
      <c r="I2544" s="280">
        <v>12.0</v>
      </c>
      <c r="J2544" s="280">
        <v>3.0</v>
      </c>
      <c r="K2544" s="280">
        <v>1.0</v>
      </c>
      <c r="L2544" s="280">
        <v>2018.0</v>
      </c>
      <c r="M2544" s="205"/>
    </row>
    <row r="2545" ht="15.75" customHeight="1">
      <c r="A2545" s="205" t="s">
        <v>133</v>
      </c>
      <c r="B2545" s="205" t="s">
        <v>5388</v>
      </c>
      <c r="C2545" s="205" t="s">
        <v>5902</v>
      </c>
      <c r="D2545" s="205" t="s">
        <v>5972</v>
      </c>
      <c r="E2545" s="280">
        <v>34.0</v>
      </c>
      <c r="F2545" s="280">
        <v>12.0</v>
      </c>
      <c r="G2545" s="280">
        <v>2.0</v>
      </c>
      <c r="H2545" s="280">
        <v>9.0</v>
      </c>
      <c r="I2545" s="280">
        <v>14.0</v>
      </c>
      <c r="J2545" s="280">
        <v>4.0</v>
      </c>
      <c r="K2545" s="280">
        <v>0.0</v>
      </c>
      <c r="L2545" s="280">
        <v>2106.0</v>
      </c>
      <c r="M2545" s="205"/>
    </row>
    <row r="2546" ht="15.75" customHeight="1">
      <c r="A2546" s="205" t="s">
        <v>133</v>
      </c>
      <c r="B2546" s="205" t="s">
        <v>5391</v>
      </c>
      <c r="C2546" s="205" t="s">
        <v>6343</v>
      </c>
      <c r="D2546" s="205" t="s">
        <v>6344</v>
      </c>
      <c r="E2546" s="280">
        <v>31.0</v>
      </c>
      <c r="F2546" s="280">
        <v>11.0</v>
      </c>
      <c r="G2546" s="282">
        <v>1.0</v>
      </c>
      <c r="H2546" s="280">
        <v>7.0</v>
      </c>
      <c r="I2546" s="280">
        <v>15.0</v>
      </c>
      <c r="J2546" s="280">
        <v>8.0</v>
      </c>
      <c r="K2546" s="280">
        <v>0.0</v>
      </c>
      <c r="L2546" s="280">
        <v>2032.0</v>
      </c>
      <c r="M2546" s="205"/>
    </row>
    <row r="2547" ht="15.75" customHeight="1">
      <c r="A2547" s="205" t="s">
        <v>133</v>
      </c>
      <c r="B2547" s="205" t="s">
        <v>5392</v>
      </c>
      <c r="C2547" s="205" t="s">
        <v>5803</v>
      </c>
      <c r="D2547" s="205" t="s">
        <v>5804</v>
      </c>
      <c r="E2547" s="280">
        <v>31.0</v>
      </c>
      <c r="F2547" s="280">
        <v>11.0</v>
      </c>
      <c r="G2547" s="282">
        <v>6.0</v>
      </c>
      <c r="H2547" s="280">
        <v>7.0</v>
      </c>
      <c r="I2547" s="280">
        <v>12.0</v>
      </c>
      <c r="J2547" s="280">
        <v>7.0</v>
      </c>
      <c r="K2547" s="280">
        <v>0.0</v>
      </c>
      <c r="L2547" s="280">
        <v>2066.0</v>
      </c>
      <c r="M2547" s="205"/>
    </row>
    <row r="2548" ht="15.75" customHeight="1">
      <c r="A2548" s="205" t="s">
        <v>133</v>
      </c>
      <c r="B2548" s="205" t="s">
        <v>5389</v>
      </c>
      <c r="C2548" s="205" t="s">
        <v>5902</v>
      </c>
      <c r="D2548" s="205" t="s">
        <v>5903</v>
      </c>
      <c r="E2548" s="280">
        <v>26.0</v>
      </c>
      <c r="F2548" s="280">
        <v>15.0</v>
      </c>
      <c r="G2548" s="282">
        <v>5.0</v>
      </c>
      <c r="H2548" s="280">
        <v>12.0</v>
      </c>
      <c r="I2548" s="280">
        <v>9.0</v>
      </c>
      <c r="J2548" s="280">
        <v>8.0</v>
      </c>
      <c r="K2548" s="280">
        <v>0.0</v>
      </c>
      <c r="L2548" s="280">
        <v>1332.0</v>
      </c>
      <c r="M2548" s="205"/>
    </row>
    <row r="2549" ht="15.75" customHeight="1">
      <c r="A2549" s="205" t="s">
        <v>133</v>
      </c>
      <c r="B2549" s="205" t="s">
        <v>5390</v>
      </c>
      <c r="C2549" s="205" t="s">
        <v>5801</v>
      </c>
      <c r="D2549" s="205" t="s">
        <v>103</v>
      </c>
      <c r="E2549" s="280">
        <v>34.0</v>
      </c>
      <c r="F2549" s="280">
        <v>7.0</v>
      </c>
      <c r="G2549" s="282">
        <v>7.0</v>
      </c>
      <c r="H2549" s="280">
        <v>18.0</v>
      </c>
      <c r="I2549" s="280">
        <v>13.0</v>
      </c>
      <c r="J2549" s="280">
        <v>6.0</v>
      </c>
      <c r="K2549" s="280">
        <v>0.0</v>
      </c>
      <c r="L2549" s="280">
        <v>1456.0</v>
      </c>
      <c r="M2549" s="205"/>
    </row>
    <row r="2550" ht="15.75" customHeight="1">
      <c r="A2550" s="205" t="s">
        <v>317</v>
      </c>
      <c r="B2550" s="205" t="s">
        <v>5383</v>
      </c>
      <c r="C2550" s="205" t="s">
        <v>5801</v>
      </c>
      <c r="D2550" s="205" t="s">
        <v>241</v>
      </c>
      <c r="E2550" s="280">
        <v>4.0</v>
      </c>
      <c r="F2550" s="280">
        <v>2.0</v>
      </c>
      <c r="G2550" s="280">
        <v>0.0</v>
      </c>
      <c r="H2550" s="280">
        <v>0.0</v>
      </c>
      <c r="I2550" s="280">
        <v>4.0</v>
      </c>
      <c r="J2550" s="280">
        <v>0.0</v>
      </c>
      <c r="K2550" s="280">
        <v>0.0</v>
      </c>
      <c r="L2550" s="280">
        <v>330.0</v>
      </c>
      <c r="M2550" s="205"/>
    </row>
    <row r="2551" ht="15.75" customHeight="1">
      <c r="A2551" s="205" t="s">
        <v>317</v>
      </c>
      <c r="B2551" s="205" t="s">
        <v>5384</v>
      </c>
      <c r="C2551" s="205" t="s">
        <v>5816</v>
      </c>
      <c r="D2551" s="205" t="s">
        <v>5893</v>
      </c>
      <c r="E2551" s="280">
        <v>33.0</v>
      </c>
      <c r="F2551" s="280">
        <v>22.0</v>
      </c>
      <c r="G2551" s="280">
        <v>4.0</v>
      </c>
      <c r="H2551" s="280">
        <v>1.0</v>
      </c>
      <c r="I2551" s="280">
        <v>20.0</v>
      </c>
      <c r="J2551" s="280">
        <v>2.0</v>
      </c>
      <c r="K2551" s="280">
        <v>0.0</v>
      </c>
      <c r="L2551" s="280">
        <v>2720.0</v>
      </c>
      <c r="M2551" s="205"/>
    </row>
    <row r="2552" ht="15.75" customHeight="1">
      <c r="A2552" s="205" t="s">
        <v>317</v>
      </c>
      <c r="B2552" s="205" t="s">
        <v>5385</v>
      </c>
      <c r="C2552" s="205" t="s">
        <v>6345</v>
      </c>
      <c r="D2552" s="205" t="s">
        <v>6346</v>
      </c>
      <c r="E2552" s="280">
        <v>38.0</v>
      </c>
      <c r="F2552" s="280">
        <v>19.0</v>
      </c>
      <c r="G2552" s="280">
        <v>7.0</v>
      </c>
      <c r="H2552" s="280">
        <v>3.0</v>
      </c>
      <c r="I2552" s="280">
        <v>23.0</v>
      </c>
      <c r="J2552" s="280">
        <v>2.0</v>
      </c>
      <c r="K2552" s="280">
        <v>0.0</v>
      </c>
      <c r="L2552" s="280">
        <v>2909.0</v>
      </c>
      <c r="M2552" s="205"/>
    </row>
    <row r="2553" ht="15.75" customHeight="1">
      <c r="A2553" s="205" t="s">
        <v>317</v>
      </c>
      <c r="B2553" s="205" t="s">
        <v>5386</v>
      </c>
      <c r="C2553" s="205" t="s">
        <v>6347</v>
      </c>
      <c r="D2553" s="205" t="s">
        <v>6348</v>
      </c>
      <c r="E2553" s="280">
        <v>35.0</v>
      </c>
      <c r="F2553" s="280">
        <v>16.0</v>
      </c>
      <c r="G2553" s="280">
        <v>1.0</v>
      </c>
      <c r="H2553" s="280">
        <v>10.0</v>
      </c>
      <c r="I2553" s="280">
        <v>18.0</v>
      </c>
      <c r="J2553" s="280">
        <v>0.0</v>
      </c>
      <c r="K2553" s="280">
        <v>0.0</v>
      </c>
      <c r="L2553" s="280">
        <v>2123.0</v>
      </c>
      <c r="M2553" s="205"/>
    </row>
    <row r="2554" ht="15.75" customHeight="1">
      <c r="A2554" s="205" t="s">
        <v>317</v>
      </c>
      <c r="B2554" s="205" t="s">
        <v>5387</v>
      </c>
      <c r="C2554" s="205" t="s">
        <v>6083</v>
      </c>
      <c r="D2554" s="205" t="s">
        <v>6349</v>
      </c>
      <c r="E2554" s="280">
        <v>20.0</v>
      </c>
      <c r="F2554" s="280">
        <v>6.0</v>
      </c>
      <c r="G2554" s="280">
        <v>0.0</v>
      </c>
      <c r="H2554" s="280">
        <v>10.0</v>
      </c>
      <c r="I2554" s="280">
        <v>9.0</v>
      </c>
      <c r="J2554" s="280">
        <v>0.0</v>
      </c>
      <c r="K2554" s="280">
        <v>0.0</v>
      </c>
      <c r="L2554" s="280">
        <v>856.0</v>
      </c>
      <c r="M2554" s="205"/>
    </row>
    <row r="2555" ht="15.75" customHeight="1">
      <c r="A2555" s="205" t="s">
        <v>317</v>
      </c>
      <c r="B2555" s="205" t="s">
        <v>5388</v>
      </c>
      <c r="C2555" s="205" t="s">
        <v>6350</v>
      </c>
      <c r="D2555" s="205" t="s">
        <v>6351</v>
      </c>
      <c r="E2555" s="280">
        <v>15.0</v>
      </c>
      <c r="F2555" s="280">
        <v>9.0</v>
      </c>
      <c r="G2555" s="280">
        <v>0.0</v>
      </c>
      <c r="H2555" s="280">
        <v>5.0</v>
      </c>
      <c r="I2555" s="280">
        <v>5.0</v>
      </c>
      <c r="J2555" s="280">
        <v>2.0</v>
      </c>
      <c r="K2555" s="280">
        <v>0.0</v>
      </c>
      <c r="L2555" s="280">
        <v>909.0</v>
      </c>
      <c r="M2555" s="205"/>
    </row>
    <row r="2556" ht="15.75" customHeight="1">
      <c r="A2556" s="205" t="s">
        <v>317</v>
      </c>
      <c r="B2556" s="205" t="s">
        <v>5392</v>
      </c>
      <c r="C2556" s="205" t="s">
        <v>5881</v>
      </c>
      <c r="D2556" s="205" t="s">
        <v>5884</v>
      </c>
      <c r="E2556" s="280">
        <v>7.0</v>
      </c>
      <c r="F2556" s="280">
        <v>1.0</v>
      </c>
      <c r="G2556" s="280">
        <v>0.0</v>
      </c>
      <c r="H2556" s="280">
        <v>7.0</v>
      </c>
      <c r="I2556" s="280">
        <v>0.0</v>
      </c>
      <c r="J2556" s="280">
        <v>0.0</v>
      </c>
      <c r="K2556" s="280">
        <v>0.0</v>
      </c>
      <c r="L2556" s="280">
        <v>111.0</v>
      </c>
      <c r="M2556" s="205"/>
    </row>
    <row r="2557" ht="15.75" customHeight="1">
      <c r="A2557" s="205" t="s">
        <v>317</v>
      </c>
      <c r="B2557" s="205" t="s">
        <v>5389</v>
      </c>
      <c r="C2557" s="205" t="s">
        <v>5881</v>
      </c>
      <c r="D2557" s="205" t="s">
        <v>5884</v>
      </c>
      <c r="E2557" s="280">
        <v>11.0</v>
      </c>
      <c r="F2557" s="280">
        <v>6.0</v>
      </c>
      <c r="G2557" s="280">
        <v>0.0</v>
      </c>
      <c r="H2557" s="280">
        <v>10.0</v>
      </c>
      <c r="I2557" s="280">
        <v>1.0</v>
      </c>
      <c r="J2557" s="280">
        <v>0.0</v>
      </c>
      <c r="K2557" s="280">
        <v>0.0</v>
      </c>
      <c r="L2557" s="280">
        <v>185.0</v>
      </c>
      <c r="M2557" s="205"/>
    </row>
    <row r="2558" ht="15.75" customHeight="1">
      <c r="A2558" s="205" t="s">
        <v>317</v>
      </c>
      <c r="B2558" s="205" t="s">
        <v>5390</v>
      </c>
      <c r="C2558" s="205" t="s">
        <v>5906</v>
      </c>
      <c r="D2558" s="205" t="s">
        <v>6284</v>
      </c>
      <c r="E2558" s="280">
        <v>26.0</v>
      </c>
      <c r="F2558" s="280">
        <v>2.0</v>
      </c>
      <c r="G2558" s="280">
        <v>0.0</v>
      </c>
      <c r="H2558" s="280">
        <v>14.0</v>
      </c>
      <c r="I2558" s="280">
        <v>6.0</v>
      </c>
      <c r="J2558" s="280">
        <v>5.0</v>
      </c>
      <c r="K2558" s="280">
        <v>0.0</v>
      </c>
      <c r="L2558" s="280">
        <v>1300.0</v>
      </c>
      <c r="M2558" s="205"/>
    </row>
    <row r="2559" ht="15.75" customHeight="1">
      <c r="A2559" s="205" t="s">
        <v>175</v>
      </c>
      <c r="B2559" s="205" t="s">
        <v>5383</v>
      </c>
      <c r="C2559" s="205" t="s">
        <v>5801</v>
      </c>
      <c r="D2559" s="205" t="s">
        <v>177</v>
      </c>
      <c r="E2559" s="280">
        <v>6.0</v>
      </c>
      <c r="F2559" s="280">
        <v>3.0</v>
      </c>
      <c r="G2559" s="280">
        <v>1.0</v>
      </c>
      <c r="H2559" s="280">
        <v>0.0</v>
      </c>
      <c r="I2559" s="280">
        <v>3.0</v>
      </c>
      <c r="J2559" s="280">
        <v>0.0</v>
      </c>
      <c r="K2559" s="280">
        <v>0.0</v>
      </c>
      <c r="L2559" s="280">
        <v>479.0</v>
      </c>
      <c r="M2559" s="205"/>
    </row>
    <row r="2560" ht="15.75" customHeight="1">
      <c r="A2560" s="205" t="s">
        <v>175</v>
      </c>
      <c r="B2560" s="205" t="s">
        <v>5384</v>
      </c>
      <c r="C2560" s="205" t="s">
        <v>5816</v>
      </c>
      <c r="D2560" s="205" t="s">
        <v>6056</v>
      </c>
      <c r="E2560" s="280">
        <v>32.0</v>
      </c>
      <c r="F2560" s="280">
        <v>11.0</v>
      </c>
      <c r="G2560" s="280">
        <v>6.0</v>
      </c>
      <c r="H2560" s="280">
        <v>3.0</v>
      </c>
      <c r="I2560" s="280">
        <v>18.0</v>
      </c>
      <c r="J2560" s="280">
        <v>2.0</v>
      </c>
      <c r="K2560" s="280">
        <v>0.0</v>
      </c>
      <c r="L2560" s="280">
        <v>2353.0</v>
      </c>
      <c r="M2560" s="205"/>
    </row>
    <row r="2561" ht="15.75" customHeight="1">
      <c r="A2561" s="205" t="s">
        <v>175</v>
      </c>
      <c r="B2561" s="205" t="s">
        <v>5385</v>
      </c>
      <c r="C2561" s="205" t="s">
        <v>5816</v>
      </c>
      <c r="D2561" s="205" t="s">
        <v>6056</v>
      </c>
      <c r="E2561" s="280">
        <v>28.0</v>
      </c>
      <c r="F2561" s="280">
        <v>6.0</v>
      </c>
      <c r="G2561" s="280">
        <v>2.0</v>
      </c>
      <c r="H2561" s="280">
        <v>8.0</v>
      </c>
      <c r="I2561" s="280">
        <v>18.0</v>
      </c>
      <c r="J2561" s="280">
        <v>1.0</v>
      </c>
      <c r="K2561" s="280">
        <v>0.0</v>
      </c>
      <c r="L2561" s="280">
        <v>1691.0</v>
      </c>
      <c r="M2561" s="205"/>
    </row>
    <row r="2562" ht="15.75" customHeight="1">
      <c r="A2562" s="205" t="s">
        <v>175</v>
      </c>
      <c r="B2562" s="205" t="s">
        <v>5386</v>
      </c>
      <c r="C2562" s="205" t="s">
        <v>5816</v>
      </c>
      <c r="D2562" s="205" t="s">
        <v>6056</v>
      </c>
      <c r="E2562" s="280">
        <v>26.0</v>
      </c>
      <c r="F2562" s="280">
        <v>3.0</v>
      </c>
      <c r="G2562" s="280">
        <v>2.0</v>
      </c>
      <c r="H2562" s="280">
        <v>5.0</v>
      </c>
      <c r="I2562" s="280">
        <v>11.0</v>
      </c>
      <c r="J2562" s="280">
        <v>4.0</v>
      </c>
      <c r="K2562" s="280">
        <v>0.0</v>
      </c>
      <c r="L2562" s="280">
        <v>1798.0</v>
      </c>
      <c r="M2562" s="205"/>
    </row>
    <row r="2563" ht="15.75" customHeight="1">
      <c r="A2563" s="205" t="s">
        <v>175</v>
      </c>
      <c r="B2563" s="205" t="s">
        <v>5387</v>
      </c>
      <c r="C2563" s="205" t="s">
        <v>6352</v>
      </c>
      <c r="D2563" s="205" t="s">
        <v>177</v>
      </c>
      <c r="E2563" s="280">
        <v>32.0</v>
      </c>
      <c r="F2563" s="280">
        <v>16.0</v>
      </c>
      <c r="G2563" s="280">
        <v>7.0</v>
      </c>
      <c r="H2563" s="280">
        <v>6.0</v>
      </c>
      <c r="I2563" s="280">
        <v>9.0</v>
      </c>
      <c r="J2563" s="280">
        <v>3.0</v>
      </c>
      <c r="K2563" s="280">
        <v>0.0</v>
      </c>
      <c r="L2563" s="280">
        <v>2226.0</v>
      </c>
      <c r="M2563" s="205"/>
    </row>
    <row r="2564" ht="15.75" customHeight="1">
      <c r="A2564" s="205" t="s">
        <v>175</v>
      </c>
      <c r="B2564" s="205" t="s">
        <v>5388</v>
      </c>
      <c r="C2564" s="205" t="s">
        <v>6047</v>
      </c>
      <c r="D2564" s="205" t="s">
        <v>6353</v>
      </c>
      <c r="E2564" s="280">
        <v>16.0</v>
      </c>
      <c r="F2564" s="280">
        <v>4.0</v>
      </c>
      <c r="G2564" s="280">
        <v>1.0</v>
      </c>
      <c r="H2564" s="280">
        <v>2.0</v>
      </c>
      <c r="I2564" s="280">
        <v>5.0</v>
      </c>
      <c r="J2564" s="280">
        <v>4.0</v>
      </c>
      <c r="K2564" s="280">
        <v>0.0</v>
      </c>
      <c r="L2564" s="280">
        <v>1146.0</v>
      </c>
      <c r="M2564" s="205"/>
    </row>
    <row r="2565" ht="15.75" customHeight="1">
      <c r="A2565" s="205" t="s">
        <v>175</v>
      </c>
      <c r="B2565" s="205" t="s">
        <v>5391</v>
      </c>
      <c r="C2565" s="205" t="s">
        <v>6047</v>
      </c>
      <c r="D2565" s="205" t="s">
        <v>6353</v>
      </c>
      <c r="E2565" s="280">
        <v>24.0</v>
      </c>
      <c r="F2565" s="280">
        <v>7.0</v>
      </c>
      <c r="G2565" s="280">
        <v>4.0</v>
      </c>
      <c r="H2565" s="280">
        <v>0.0</v>
      </c>
      <c r="I2565" s="280">
        <v>8.0</v>
      </c>
      <c r="J2565" s="280">
        <v>3.0</v>
      </c>
      <c r="K2565" s="280">
        <v>1.0</v>
      </c>
      <c r="L2565" s="280">
        <v>2045.0</v>
      </c>
      <c r="M2565" s="205"/>
    </row>
    <row r="2566" ht="15.75" customHeight="1">
      <c r="A2566" s="205" t="s">
        <v>175</v>
      </c>
      <c r="B2566" s="205" t="s">
        <v>5392</v>
      </c>
      <c r="C2566" s="205" t="s">
        <v>6047</v>
      </c>
      <c r="D2566" s="205" t="s">
        <v>6353</v>
      </c>
      <c r="E2566" s="280">
        <v>24.0</v>
      </c>
      <c r="F2566" s="280">
        <v>8.0</v>
      </c>
      <c r="G2566" s="280">
        <v>4.0</v>
      </c>
      <c r="H2566" s="280">
        <v>8.0</v>
      </c>
      <c r="I2566" s="280">
        <v>7.0</v>
      </c>
      <c r="J2566" s="280">
        <v>4.0</v>
      </c>
      <c r="K2566" s="280">
        <v>0.0</v>
      </c>
      <c r="L2566" s="280">
        <v>1608.0</v>
      </c>
      <c r="M2566" s="205"/>
    </row>
    <row r="2567" ht="15.75" customHeight="1">
      <c r="A2567" s="205" t="s">
        <v>175</v>
      </c>
      <c r="B2567" s="205" t="s">
        <v>5389</v>
      </c>
      <c r="C2567" s="205" t="s">
        <v>6354</v>
      </c>
      <c r="D2567" s="205" t="s">
        <v>6355</v>
      </c>
      <c r="E2567" s="280">
        <v>10.0</v>
      </c>
      <c r="F2567" s="280">
        <v>6.0</v>
      </c>
      <c r="G2567" s="280">
        <v>1.0</v>
      </c>
      <c r="H2567" s="280">
        <v>4.0</v>
      </c>
      <c r="I2567" s="280">
        <v>3.0</v>
      </c>
      <c r="J2567" s="280">
        <v>0.0</v>
      </c>
      <c r="K2567" s="280">
        <v>0.0</v>
      </c>
      <c r="L2567" s="280">
        <v>742.0</v>
      </c>
      <c r="M2567" s="205"/>
    </row>
    <row r="2568" ht="15.75" customHeight="1">
      <c r="A2568" s="205" t="s">
        <v>175</v>
      </c>
      <c r="B2568" s="205" t="s">
        <v>5390</v>
      </c>
      <c r="C2568" s="205" t="s">
        <v>6356</v>
      </c>
      <c r="D2568" s="205" t="s">
        <v>6357</v>
      </c>
      <c r="E2568" s="280">
        <v>27.0</v>
      </c>
      <c r="F2568" s="280">
        <v>9.0</v>
      </c>
      <c r="G2568" s="280">
        <v>4.0</v>
      </c>
      <c r="H2568" s="280">
        <v>12.0</v>
      </c>
      <c r="I2568" s="280">
        <v>9.0</v>
      </c>
      <c r="J2568" s="280">
        <v>4.0</v>
      </c>
      <c r="K2568" s="280">
        <v>0.0</v>
      </c>
      <c r="L2568" s="280">
        <v>1345.0</v>
      </c>
      <c r="M2568" s="205"/>
    </row>
    <row r="2569" ht="15.75" customHeight="1">
      <c r="A2569" s="205" t="s">
        <v>416</v>
      </c>
      <c r="B2569" s="205" t="s">
        <v>5383</v>
      </c>
      <c r="C2569" s="205" t="s">
        <v>5801</v>
      </c>
      <c r="D2569" s="205" t="s">
        <v>95</v>
      </c>
      <c r="E2569" s="280">
        <v>5.0</v>
      </c>
      <c r="F2569" s="280">
        <v>0.0</v>
      </c>
      <c r="G2569" s="280">
        <v>1.0</v>
      </c>
      <c r="H2569" s="280">
        <v>4.0</v>
      </c>
      <c r="I2569" s="280">
        <v>0.0</v>
      </c>
      <c r="J2569" s="280">
        <v>0.0</v>
      </c>
      <c r="K2569" s="280">
        <v>0.0</v>
      </c>
      <c r="L2569" s="280">
        <v>165.0</v>
      </c>
      <c r="M2569" s="205"/>
    </row>
    <row r="2570" ht="15.75" customHeight="1">
      <c r="A2570" s="205" t="s">
        <v>416</v>
      </c>
      <c r="B2570" s="205" t="s">
        <v>5384</v>
      </c>
      <c r="C2570" s="205" t="s">
        <v>6283</v>
      </c>
      <c r="D2570" s="205" t="s">
        <v>6358</v>
      </c>
      <c r="E2570" s="280">
        <v>23.0</v>
      </c>
      <c r="F2570" s="280">
        <v>6.0</v>
      </c>
      <c r="G2570" s="280">
        <v>4.0</v>
      </c>
      <c r="H2570" s="280">
        <v>8.0</v>
      </c>
      <c r="I2570" s="280">
        <v>10.0</v>
      </c>
      <c r="J2570" s="280">
        <v>3.0</v>
      </c>
      <c r="K2570" s="280">
        <v>0.0</v>
      </c>
      <c r="L2570" s="280">
        <v>1481.0</v>
      </c>
      <c r="M2570" s="205"/>
    </row>
    <row r="2571" ht="15.75" customHeight="1">
      <c r="A2571" s="205" t="s">
        <v>416</v>
      </c>
      <c r="B2571" s="205" t="s">
        <v>5385</v>
      </c>
      <c r="C2571" s="205" t="s">
        <v>6283</v>
      </c>
      <c r="D2571" s="205" t="s">
        <v>6358</v>
      </c>
      <c r="E2571" s="280">
        <v>33.0</v>
      </c>
      <c r="F2571" s="280">
        <v>22.0</v>
      </c>
      <c r="G2571" s="280">
        <v>8.0</v>
      </c>
      <c r="H2571" s="280">
        <v>2.0</v>
      </c>
      <c r="I2571" s="280">
        <v>22.0</v>
      </c>
      <c r="J2571" s="280">
        <v>7.0</v>
      </c>
      <c r="K2571" s="280">
        <v>0.0</v>
      </c>
      <c r="L2571" s="280">
        <v>2633.0</v>
      </c>
      <c r="M2571" s="205"/>
    </row>
    <row r="2572" ht="15.75" customHeight="1">
      <c r="A2572" s="205" t="s">
        <v>416</v>
      </c>
      <c r="B2572" s="205" t="s">
        <v>5386</v>
      </c>
      <c r="C2572" s="205" t="s">
        <v>6283</v>
      </c>
      <c r="D2572" s="205" t="s">
        <v>6358</v>
      </c>
      <c r="E2572" s="280">
        <v>32.0</v>
      </c>
      <c r="F2572" s="280">
        <v>20.0</v>
      </c>
      <c r="G2572" s="280">
        <v>13.0</v>
      </c>
      <c r="H2572" s="280">
        <v>5.0</v>
      </c>
      <c r="I2572" s="280">
        <v>13.0</v>
      </c>
      <c r="J2572" s="280">
        <v>4.0</v>
      </c>
      <c r="K2572" s="280">
        <v>1.0</v>
      </c>
      <c r="L2572" s="280">
        <v>2433.0</v>
      </c>
      <c r="M2572" s="205"/>
    </row>
    <row r="2573" ht="15.75" customHeight="1">
      <c r="A2573" s="205" t="s">
        <v>416</v>
      </c>
      <c r="B2573" s="205" t="s">
        <v>5387</v>
      </c>
      <c r="C2573" s="205" t="s">
        <v>5919</v>
      </c>
      <c r="D2573" s="205" t="s">
        <v>6358</v>
      </c>
      <c r="E2573" s="280">
        <v>34.0</v>
      </c>
      <c r="F2573" s="280">
        <v>16.0</v>
      </c>
      <c r="G2573" s="280">
        <v>15.0</v>
      </c>
      <c r="H2573" s="280">
        <v>8.0</v>
      </c>
      <c r="I2573" s="280">
        <v>20.0</v>
      </c>
      <c r="J2573" s="280">
        <v>1.0</v>
      </c>
      <c r="K2573" s="280">
        <v>1.0</v>
      </c>
      <c r="L2573" s="280">
        <v>2225.0</v>
      </c>
      <c r="M2573" s="205"/>
    </row>
    <row r="2574" ht="15.75" customHeight="1">
      <c r="A2574" s="205" t="s">
        <v>416</v>
      </c>
      <c r="B2574" s="205" t="s">
        <v>5388</v>
      </c>
      <c r="C2574" s="205" t="s">
        <v>5919</v>
      </c>
      <c r="D2574" s="205" t="s">
        <v>6359</v>
      </c>
      <c r="E2574" s="280">
        <v>30.0</v>
      </c>
      <c r="F2574" s="280">
        <v>18.0</v>
      </c>
      <c r="G2574" s="280">
        <v>5.0</v>
      </c>
      <c r="H2574" s="280">
        <v>4.0</v>
      </c>
      <c r="I2574" s="280">
        <v>11.0</v>
      </c>
      <c r="J2574" s="280">
        <v>2.0</v>
      </c>
      <c r="K2574" s="280">
        <v>1.0</v>
      </c>
      <c r="L2574" s="280">
        <v>2354.0</v>
      </c>
      <c r="M2574" s="205"/>
    </row>
    <row r="2575" ht="15.75" customHeight="1">
      <c r="A2575" s="205" t="s">
        <v>416</v>
      </c>
      <c r="B2575" s="205" t="s">
        <v>5391</v>
      </c>
      <c r="C2575" s="205" t="s">
        <v>6360</v>
      </c>
      <c r="D2575" s="205" t="s">
        <v>6361</v>
      </c>
      <c r="E2575" s="280">
        <v>22.0</v>
      </c>
      <c r="F2575" s="280">
        <v>7.0</v>
      </c>
      <c r="G2575" s="280">
        <v>4.0</v>
      </c>
      <c r="H2575" s="280">
        <v>1.0</v>
      </c>
      <c r="I2575" s="280">
        <v>3.0</v>
      </c>
      <c r="J2575" s="280">
        <v>1.0</v>
      </c>
      <c r="K2575" s="280">
        <v>0.0</v>
      </c>
      <c r="L2575" s="280">
        <v>1907.0</v>
      </c>
      <c r="M2575" s="205"/>
    </row>
    <row r="2576" ht="15.75" customHeight="1">
      <c r="A2576" s="205" t="s">
        <v>416</v>
      </c>
      <c r="B2576" s="205" t="s">
        <v>5392</v>
      </c>
      <c r="C2576" s="205" t="s">
        <v>6362</v>
      </c>
      <c r="D2576" s="205" t="s">
        <v>6363</v>
      </c>
      <c r="E2576" s="280">
        <v>15.0</v>
      </c>
      <c r="F2576" s="280">
        <v>9.0</v>
      </c>
      <c r="G2576" s="280">
        <v>5.0</v>
      </c>
      <c r="H2576" s="280">
        <v>4.0</v>
      </c>
      <c r="I2576" s="280">
        <v>4.0</v>
      </c>
      <c r="J2576" s="280">
        <v>2.0</v>
      </c>
      <c r="K2576" s="280">
        <v>0.0</v>
      </c>
      <c r="L2576" s="280">
        <v>1033.0</v>
      </c>
      <c r="M2576" s="205"/>
    </row>
    <row r="2577" ht="15.75" customHeight="1">
      <c r="A2577" s="205" t="s">
        <v>416</v>
      </c>
      <c r="B2577" s="205" t="s">
        <v>5389</v>
      </c>
      <c r="C2577" s="205" t="s">
        <v>6364</v>
      </c>
      <c r="D2577" s="205" t="s">
        <v>6365</v>
      </c>
      <c r="E2577" s="280">
        <v>29.0</v>
      </c>
      <c r="F2577" s="280">
        <v>18.0</v>
      </c>
      <c r="G2577" s="280">
        <v>5.0</v>
      </c>
      <c r="H2577" s="280">
        <v>4.0</v>
      </c>
      <c r="I2577" s="280">
        <v>8.0</v>
      </c>
      <c r="J2577" s="280">
        <v>5.0</v>
      </c>
      <c r="K2577" s="280">
        <v>0.0</v>
      </c>
      <c r="L2577" s="280">
        <v>2285.0</v>
      </c>
      <c r="M2577" s="205"/>
    </row>
    <row r="2578" ht="15.75" customHeight="1">
      <c r="A2578" s="205" t="s">
        <v>416</v>
      </c>
      <c r="B2578" s="205" t="s">
        <v>5390</v>
      </c>
      <c r="C2578" s="205" t="s">
        <v>6364</v>
      </c>
      <c r="D2578" s="205" t="s">
        <v>6365</v>
      </c>
      <c r="E2578" s="280">
        <v>25.0</v>
      </c>
      <c r="F2578" s="280">
        <v>16.0</v>
      </c>
      <c r="G2578" s="280">
        <v>5.0</v>
      </c>
      <c r="H2578" s="280">
        <v>1.0</v>
      </c>
      <c r="I2578" s="280">
        <v>3.0</v>
      </c>
      <c r="J2578" s="280">
        <v>7.0</v>
      </c>
      <c r="K2578" s="280">
        <v>0.0</v>
      </c>
      <c r="L2578" s="280">
        <v>2168.0</v>
      </c>
      <c r="M2578" s="205"/>
    </row>
    <row r="2579" ht="15.75" customHeight="1">
      <c r="A2579" s="205" t="s">
        <v>204</v>
      </c>
      <c r="B2579" s="205" t="s">
        <v>5383</v>
      </c>
      <c r="C2579" s="205" t="s">
        <v>5801</v>
      </c>
      <c r="D2579" s="205" t="s">
        <v>103</v>
      </c>
      <c r="E2579" s="280">
        <v>5.0</v>
      </c>
      <c r="F2579" s="280">
        <v>0.0</v>
      </c>
      <c r="G2579" s="280">
        <v>0.0</v>
      </c>
      <c r="H2579" s="280">
        <v>4.0</v>
      </c>
      <c r="I2579" s="280">
        <v>1.0</v>
      </c>
      <c r="J2579" s="280">
        <v>0.0</v>
      </c>
      <c r="K2579" s="280">
        <v>0.0</v>
      </c>
      <c r="L2579" s="280">
        <v>150.0</v>
      </c>
      <c r="M2579" s="205"/>
    </row>
    <row r="2580" ht="15.75" customHeight="1">
      <c r="A2580" s="205" t="s">
        <v>204</v>
      </c>
      <c r="B2580" s="205" t="s">
        <v>5384</v>
      </c>
      <c r="C2580" s="205" t="s">
        <v>5803</v>
      </c>
      <c r="D2580" s="205" t="s">
        <v>5806</v>
      </c>
      <c r="E2580" s="280">
        <v>35.0</v>
      </c>
      <c r="F2580" s="280">
        <v>9.0</v>
      </c>
      <c r="G2580" s="280">
        <v>5.0</v>
      </c>
      <c r="H2580" s="280">
        <v>0.0</v>
      </c>
      <c r="I2580" s="280">
        <v>9.0</v>
      </c>
      <c r="J2580" s="280">
        <v>12.0</v>
      </c>
      <c r="K2580" s="280">
        <v>0.0</v>
      </c>
      <c r="L2580" s="280">
        <v>3002.0</v>
      </c>
      <c r="M2580" s="205"/>
    </row>
    <row r="2581" ht="15.75" customHeight="1">
      <c r="A2581" s="205" t="s">
        <v>204</v>
      </c>
      <c r="B2581" s="205" t="s">
        <v>5385</v>
      </c>
      <c r="C2581" s="205" t="s">
        <v>5803</v>
      </c>
      <c r="D2581" s="205" t="s">
        <v>5806</v>
      </c>
      <c r="E2581" s="280">
        <v>37.0</v>
      </c>
      <c r="F2581" s="280">
        <v>6.0</v>
      </c>
      <c r="G2581" s="280">
        <v>6.0</v>
      </c>
      <c r="H2581" s="280">
        <v>4.0</v>
      </c>
      <c r="I2581" s="280">
        <v>9.0</v>
      </c>
      <c r="J2581" s="280">
        <v>6.0</v>
      </c>
      <c r="K2581" s="280">
        <v>1.0</v>
      </c>
      <c r="L2581" s="280">
        <v>2932.0</v>
      </c>
      <c r="M2581" s="205"/>
    </row>
    <row r="2582" ht="15.75" customHeight="1">
      <c r="A2582" s="205" t="s">
        <v>204</v>
      </c>
      <c r="B2582" s="205" t="s">
        <v>5386</v>
      </c>
      <c r="C2582" s="205" t="s">
        <v>5803</v>
      </c>
      <c r="D2582" s="205" t="s">
        <v>5806</v>
      </c>
      <c r="E2582" s="280">
        <v>34.0</v>
      </c>
      <c r="F2582" s="280">
        <v>2.0</v>
      </c>
      <c r="G2582" s="280">
        <v>3.0</v>
      </c>
      <c r="H2582" s="280">
        <v>3.0</v>
      </c>
      <c r="I2582" s="280">
        <v>9.0</v>
      </c>
      <c r="J2582" s="280">
        <v>7.0</v>
      </c>
      <c r="K2582" s="280">
        <v>0.0</v>
      </c>
      <c r="L2582" s="280">
        <v>2722.0</v>
      </c>
      <c r="M2582" s="205"/>
    </row>
    <row r="2583" ht="15.75" customHeight="1">
      <c r="A2583" s="205" t="s">
        <v>204</v>
      </c>
      <c r="B2583" s="205" t="s">
        <v>5387</v>
      </c>
      <c r="C2583" s="205" t="s">
        <v>5803</v>
      </c>
      <c r="D2583" s="205" t="s">
        <v>5806</v>
      </c>
      <c r="E2583" s="280">
        <v>33.0</v>
      </c>
      <c r="F2583" s="280">
        <v>0.0</v>
      </c>
      <c r="G2583" s="280">
        <v>2.0</v>
      </c>
      <c r="H2583" s="280">
        <v>1.0</v>
      </c>
      <c r="I2583" s="280">
        <v>10.0</v>
      </c>
      <c r="J2583" s="280">
        <v>8.0</v>
      </c>
      <c r="K2583" s="280">
        <v>0.0</v>
      </c>
      <c r="L2583" s="280">
        <v>2791.0</v>
      </c>
      <c r="M2583" s="205"/>
    </row>
    <row r="2584" ht="15.75" customHeight="1">
      <c r="A2584" s="205" t="s">
        <v>204</v>
      </c>
      <c r="B2584" s="205" t="s">
        <v>5388</v>
      </c>
      <c r="C2584" s="205" t="s">
        <v>5803</v>
      </c>
      <c r="D2584" s="205" t="s">
        <v>5806</v>
      </c>
      <c r="E2584" s="280">
        <v>36.0</v>
      </c>
      <c r="F2584" s="280">
        <v>3.0</v>
      </c>
      <c r="G2584" s="280">
        <v>2.0</v>
      </c>
      <c r="H2584" s="280">
        <v>8.0</v>
      </c>
      <c r="I2584" s="280">
        <v>4.0</v>
      </c>
      <c r="J2584" s="280">
        <v>8.0</v>
      </c>
      <c r="K2584" s="280">
        <v>0.0</v>
      </c>
      <c r="L2584" s="280">
        <v>2608.0</v>
      </c>
      <c r="M2584" s="205"/>
    </row>
    <row r="2585" ht="15.75" customHeight="1">
      <c r="A2585" s="205" t="s">
        <v>204</v>
      </c>
      <c r="B2585" s="205" t="s">
        <v>5391</v>
      </c>
      <c r="C2585" s="205" t="s">
        <v>5902</v>
      </c>
      <c r="D2585" s="205" t="s">
        <v>6366</v>
      </c>
      <c r="E2585" s="280">
        <v>23.0</v>
      </c>
      <c r="F2585" s="280">
        <v>0.0</v>
      </c>
      <c r="G2585" s="280">
        <v>0.0</v>
      </c>
      <c r="H2585" s="280">
        <v>7.0</v>
      </c>
      <c r="I2585" s="280">
        <v>4.0</v>
      </c>
      <c r="J2585" s="280">
        <v>7.0</v>
      </c>
      <c r="K2585" s="280">
        <v>0.0</v>
      </c>
      <c r="L2585" s="280">
        <v>1487.0</v>
      </c>
      <c r="M2585" s="205"/>
    </row>
    <row r="2586" ht="15.75" customHeight="1">
      <c r="A2586" s="205" t="s">
        <v>204</v>
      </c>
      <c r="B2586" s="205" t="s">
        <v>5392</v>
      </c>
      <c r="C2586" s="205" t="s">
        <v>6235</v>
      </c>
      <c r="D2586" s="205" t="s">
        <v>6367</v>
      </c>
      <c r="E2586" s="280">
        <v>26.0</v>
      </c>
      <c r="F2586" s="280">
        <v>1.0</v>
      </c>
      <c r="G2586" s="280">
        <v>0.0</v>
      </c>
      <c r="H2586" s="280">
        <v>14.0</v>
      </c>
      <c r="I2586" s="280">
        <v>0.0</v>
      </c>
      <c r="J2586" s="280">
        <v>6.0</v>
      </c>
      <c r="K2586" s="280">
        <v>0.0</v>
      </c>
      <c r="L2586" s="280">
        <v>1285.0</v>
      </c>
      <c r="M2586" s="205"/>
    </row>
    <row r="2587" ht="15.75" customHeight="1">
      <c r="A2587" s="205" t="s">
        <v>204</v>
      </c>
      <c r="B2587" s="205" t="s">
        <v>5389</v>
      </c>
      <c r="C2587" s="205" t="s">
        <v>6368</v>
      </c>
      <c r="D2587" s="205" t="s">
        <v>6369</v>
      </c>
      <c r="E2587" s="280">
        <v>14.0</v>
      </c>
      <c r="F2587" s="280">
        <v>2.0</v>
      </c>
      <c r="G2587" s="280">
        <v>0.0</v>
      </c>
      <c r="H2587" s="280">
        <v>1.0</v>
      </c>
      <c r="I2587" s="280">
        <v>0.0</v>
      </c>
      <c r="J2587" s="280">
        <v>3.0</v>
      </c>
      <c r="K2587" s="280">
        <v>0.0</v>
      </c>
      <c r="L2587" s="280">
        <v>1200.0</v>
      </c>
      <c r="M2587" s="205"/>
    </row>
    <row r="2588" ht="15.75" customHeight="1">
      <c r="A2588" s="205" t="s">
        <v>306</v>
      </c>
      <c r="B2588" s="205" t="s">
        <v>5383</v>
      </c>
      <c r="C2588" s="205" t="s">
        <v>5801</v>
      </c>
      <c r="D2588" s="205" t="s">
        <v>162</v>
      </c>
      <c r="E2588" s="280">
        <v>4.0</v>
      </c>
      <c r="F2588" s="280">
        <v>0.0</v>
      </c>
      <c r="G2588" s="280">
        <v>0.0</v>
      </c>
      <c r="H2588" s="280">
        <v>3.0</v>
      </c>
      <c r="I2588" s="280">
        <v>1.0</v>
      </c>
      <c r="J2588" s="280">
        <v>0.0</v>
      </c>
      <c r="K2588" s="280">
        <v>0.0</v>
      </c>
      <c r="L2588" s="280">
        <v>116.0</v>
      </c>
      <c r="M2588" s="205"/>
    </row>
    <row r="2589" ht="15.75" customHeight="1">
      <c r="A2589" s="205" t="s">
        <v>306</v>
      </c>
      <c r="B2589" s="205" t="s">
        <v>5384</v>
      </c>
      <c r="C2589" s="205" t="s">
        <v>5809</v>
      </c>
      <c r="D2589" s="205" t="s">
        <v>5819</v>
      </c>
      <c r="E2589" s="280">
        <v>33.0</v>
      </c>
      <c r="F2589" s="280">
        <v>14.0</v>
      </c>
      <c r="G2589" s="280">
        <v>3.0</v>
      </c>
      <c r="H2589" s="280">
        <v>5.0</v>
      </c>
      <c r="I2589" s="280">
        <v>12.0</v>
      </c>
      <c r="J2589" s="280">
        <v>6.0</v>
      </c>
      <c r="K2589" s="280">
        <v>0.0</v>
      </c>
      <c r="L2589" s="280">
        <v>2514.0</v>
      </c>
      <c r="M2589" s="205"/>
    </row>
    <row r="2590" ht="15.75" customHeight="1">
      <c r="A2590" s="205" t="s">
        <v>306</v>
      </c>
      <c r="B2590" s="205" t="s">
        <v>5385</v>
      </c>
      <c r="C2590" s="205" t="s">
        <v>5809</v>
      </c>
      <c r="D2590" s="205" t="s">
        <v>5819</v>
      </c>
      <c r="E2590" s="280">
        <v>36.0</v>
      </c>
      <c r="F2590" s="280">
        <v>12.0</v>
      </c>
      <c r="G2590" s="280">
        <v>1.0</v>
      </c>
      <c r="H2590" s="280">
        <v>8.0</v>
      </c>
      <c r="I2590" s="280">
        <v>23.0</v>
      </c>
      <c r="J2590" s="280">
        <v>4.0</v>
      </c>
      <c r="K2590" s="280">
        <v>0.0</v>
      </c>
      <c r="L2590" s="280">
        <v>2368.0</v>
      </c>
      <c r="M2590" s="205"/>
    </row>
    <row r="2591" ht="15.75" customHeight="1">
      <c r="A2591" s="205" t="s">
        <v>306</v>
      </c>
      <c r="B2591" s="205" t="s">
        <v>5386</v>
      </c>
      <c r="C2591" s="205" t="s">
        <v>5969</v>
      </c>
      <c r="D2591" s="205" t="s">
        <v>6370</v>
      </c>
      <c r="E2591" s="280">
        <v>37.0</v>
      </c>
      <c r="F2591" s="280">
        <v>32.0</v>
      </c>
      <c r="G2591" s="280">
        <v>8.0</v>
      </c>
      <c r="H2591" s="280">
        <v>0.0</v>
      </c>
      <c r="I2591" s="280">
        <v>9.0</v>
      </c>
      <c r="J2591" s="280">
        <v>2.0</v>
      </c>
      <c r="K2591" s="280">
        <v>0.0</v>
      </c>
      <c r="L2591" s="280">
        <v>3263.0</v>
      </c>
      <c r="M2591" s="205"/>
    </row>
    <row r="2592" ht="15.75" customHeight="1">
      <c r="A2592" s="205" t="s">
        <v>306</v>
      </c>
      <c r="B2592" s="205" t="s">
        <v>5387</v>
      </c>
      <c r="C2592" s="205" t="s">
        <v>5933</v>
      </c>
      <c r="D2592" s="205" t="s">
        <v>6068</v>
      </c>
      <c r="E2592" s="280">
        <v>6.0</v>
      </c>
      <c r="F2592" s="280">
        <v>0.0</v>
      </c>
      <c r="G2592" s="280">
        <v>0.0</v>
      </c>
      <c r="H2592" s="280">
        <v>6.0</v>
      </c>
      <c r="I2592" s="280">
        <v>0.0</v>
      </c>
      <c r="J2592" s="280">
        <v>0.0</v>
      </c>
      <c r="K2592" s="280">
        <v>0.0</v>
      </c>
      <c r="L2592" s="280">
        <v>61.0</v>
      </c>
      <c r="M2592" s="205"/>
    </row>
    <row r="2593" ht="15.75" customHeight="1">
      <c r="A2593" s="205" t="s">
        <v>306</v>
      </c>
      <c r="B2593" s="205" t="s">
        <v>5388</v>
      </c>
      <c r="C2593" s="205" t="s">
        <v>5933</v>
      </c>
      <c r="D2593" s="205" t="s">
        <v>6068</v>
      </c>
      <c r="E2593" s="280">
        <v>0.0</v>
      </c>
      <c r="F2593" s="280">
        <v>0.0</v>
      </c>
      <c r="G2593" s="280">
        <v>0.0</v>
      </c>
      <c r="H2593" s="280">
        <v>0.0</v>
      </c>
      <c r="I2593" s="280">
        <v>0.0</v>
      </c>
      <c r="J2593" s="280">
        <v>0.0</v>
      </c>
      <c r="K2593" s="280">
        <v>0.0</v>
      </c>
      <c r="L2593" s="280">
        <v>0.0</v>
      </c>
      <c r="M2593" s="205"/>
    </row>
    <row r="2594" ht="15.75" customHeight="1">
      <c r="A2594" s="205" t="s">
        <v>306</v>
      </c>
      <c r="B2594" s="205" t="s">
        <v>5392</v>
      </c>
      <c r="C2594" s="205" t="s">
        <v>5937</v>
      </c>
      <c r="D2594" s="205" t="s">
        <v>6231</v>
      </c>
      <c r="E2594" s="280">
        <v>8.0</v>
      </c>
      <c r="F2594" s="280">
        <v>1.0</v>
      </c>
      <c r="G2594" s="280">
        <v>0.0</v>
      </c>
      <c r="H2594" s="280">
        <v>5.0</v>
      </c>
      <c r="I2594" s="280">
        <v>2.0</v>
      </c>
      <c r="J2594" s="280">
        <v>1.0</v>
      </c>
      <c r="K2594" s="280">
        <v>0.0</v>
      </c>
      <c r="L2594" s="280">
        <v>358.0</v>
      </c>
      <c r="M2594" s="205"/>
    </row>
    <row r="2595" ht="15.75" customHeight="1">
      <c r="A2595" s="205" t="s">
        <v>368</v>
      </c>
      <c r="B2595" s="205" t="s">
        <v>5383</v>
      </c>
      <c r="C2595" s="205" t="s">
        <v>5801</v>
      </c>
      <c r="D2595" s="205" t="s">
        <v>116</v>
      </c>
      <c r="E2595" s="280">
        <v>2.0</v>
      </c>
      <c r="F2595" s="280">
        <v>0.0</v>
      </c>
      <c r="G2595" s="280">
        <v>1.0</v>
      </c>
      <c r="H2595" s="280">
        <v>2.0</v>
      </c>
      <c r="I2595" s="280">
        <v>0.0</v>
      </c>
      <c r="J2595" s="280">
        <v>1.0</v>
      </c>
      <c r="K2595" s="280">
        <v>0.0</v>
      </c>
      <c r="L2595" s="280">
        <v>31.0</v>
      </c>
      <c r="M2595" s="205"/>
    </row>
    <row r="2596" ht="15.75" customHeight="1">
      <c r="A2596" s="205" t="s">
        <v>368</v>
      </c>
      <c r="B2596" s="205" t="s">
        <v>5384</v>
      </c>
      <c r="C2596" s="205" t="s">
        <v>5803</v>
      </c>
      <c r="D2596" s="205" t="s">
        <v>5806</v>
      </c>
      <c r="E2596" s="280">
        <v>25.0</v>
      </c>
      <c r="F2596" s="280">
        <v>2.0</v>
      </c>
      <c r="G2596" s="280">
        <v>0.0</v>
      </c>
      <c r="H2596" s="280">
        <v>16.0</v>
      </c>
      <c r="I2596" s="280">
        <v>10.0</v>
      </c>
      <c r="J2596" s="280">
        <v>7.0</v>
      </c>
      <c r="K2596" s="280">
        <v>0.0</v>
      </c>
      <c r="L2596" s="280">
        <v>830.0</v>
      </c>
      <c r="M2596" s="205"/>
    </row>
    <row r="2597" ht="15.75" customHeight="1">
      <c r="A2597" s="205" t="s">
        <v>368</v>
      </c>
      <c r="B2597" s="205" t="s">
        <v>5385</v>
      </c>
      <c r="C2597" s="205" t="s">
        <v>6225</v>
      </c>
      <c r="D2597" s="205" t="s">
        <v>98</v>
      </c>
      <c r="E2597" s="280">
        <v>23.0</v>
      </c>
      <c r="F2597" s="280">
        <v>6.0</v>
      </c>
      <c r="G2597" s="280">
        <v>0.0</v>
      </c>
      <c r="H2597" s="280">
        <v>9.0</v>
      </c>
      <c r="I2597" s="280">
        <v>10.0</v>
      </c>
      <c r="J2597" s="280">
        <v>5.0</v>
      </c>
      <c r="K2597" s="280">
        <v>1.0</v>
      </c>
      <c r="L2597" s="280">
        <v>1246.0</v>
      </c>
      <c r="M2597" s="205"/>
    </row>
    <row r="2598" ht="15.75" customHeight="1">
      <c r="A2598" s="205" t="s">
        <v>368</v>
      </c>
      <c r="B2598" s="205" t="s">
        <v>5386</v>
      </c>
      <c r="C2598" s="205" t="s">
        <v>5801</v>
      </c>
      <c r="D2598" s="205" t="s">
        <v>98</v>
      </c>
      <c r="E2598" s="280">
        <v>28.0</v>
      </c>
      <c r="F2598" s="280">
        <v>2.0</v>
      </c>
      <c r="G2598" s="280">
        <v>5.0</v>
      </c>
      <c r="H2598" s="280">
        <v>5.0</v>
      </c>
      <c r="I2598" s="280">
        <v>13.0</v>
      </c>
      <c r="J2598" s="280">
        <v>10.0</v>
      </c>
      <c r="K2598" s="280">
        <v>1.0</v>
      </c>
      <c r="L2598" s="280">
        <v>1983.0</v>
      </c>
      <c r="M2598" s="205"/>
    </row>
    <row r="2599" ht="15.75" customHeight="1">
      <c r="A2599" s="205" t="s">
        <v>368</v>
      </c>
      <c r="B2599" s="205" t="s">
        <v>5388</v>
      </c>
      <c r="C2599" s="205" t="s">
        <v>5801</v>
      </c>
      <c r="D2599" s="205" t="s">
        <v>98</v>
      </c>
      <c r="E2599" s="280">
        <v>26.0</v>
      </c>
      <c r="F2599" s="280">
        <v>6.0</v>
      </c>
      <c r="G2599" s="280">
        <v>2.0</v>
      </c>
      <c r="H2599" s="280">
        <v>10.0</v>
      </c>
      <c r="I2599" s="280">
        <v>10.0</v>
      </c>
      <c r="J2599" s="280">
        <v>8.0</v>
      </c>
      <c r="K2599" s="280">
        <v>0.0</v>
      </c>
      <c r="L2599" s="280">
        <v>1504.0</v>
      </c>
      <c r="M2599" s="205"/>
    </row>
    <row r="2600" ht="15.75" customHeight="1">
      <c r="A2600" s="205" t="s">
        <v>368</v>
      </c>
      <c r="B2600" s="205" t="s">
        <v>5391</v>
      </c>
      <c r="C2600" s="205" t="s">
        <v>5801</v>
      </c>
      <c r="D2600" s="205" t="s">
        <v>98</v>
      </c>
      <c r="E2600" s="280">
        <v>27.0</v>
      </c>
      <c r="F2600" s="280">
        <v>4.0</v>
      </c>
      <c r="G2600" s="280">
        <v>3.0</v>
      </c>
      <c r="H2600" s="280">
        <v>7.0</v>
      </c>
      <c r="I2600" s="280">
        <v>11.0</v>
      </c>
      <c r="J2600" s="280">
        <v>8.0</v>
      </c>
      <c r="K2600" s="280">
        <v>0.0</v>
      </c>
      <c r="L2600" s="280">
        <v>1770.0</v>
      </c>
      <c r="M2600" s="205"/>
    </row>
    <row r="2601" ht="15.75" customHeight="1">
      <c r="A2601" s="205" t="s">
        <v>368</v>
      </c>
      <c r="B2601" s="205" t="s">
        <v>5392</v>
      </c>
      <c r="C2601" s="205" t="s">
        <v>5801</v>
      </c>
      <c r="D2601" s="205" t="s">
        <v>95</v>
      </c>
      <c r="E2601" s="280">
        <v>0.0</v>
      </c>
      <c r="F2601" s="280">
        <v>0.0</v>
      </c>
      <c r="G2601" s="280">
        <v>0.0</v>
      </c>
      <c r="H2601" s="280">
        <v>0.0</v>
      </c>
      <c r="I2601" s="280">
        <v>0.0</v>
      </c>
      <c r="J2601" s="280">
        <v>0.0</v>
      </c>
      <c r="K2601" s="280">
        <v>0.0</v>
      </c>
      <c r="L2601" s="280">
        <v>0.0</v>
      </c>
      <c r="M2601" s="205"/>
    </row>
    <row r="2602" ht="15.75" customHeight="1">
      <c r="A2602" s="205" t="s">
        <v>368</v>
      </c>
      <c r="B2602" s="205" t="s">
        <v>5389</v>
      </c>
      <c r="C2602" s="205" t="s">
        <v>5816</v>
      </c>
      <c r="D2602" s="205" t="s">
        <v>6067</v>
      </c>
      <c r="E2602" s="280">
        <v>7.0</v>
      </c>
      <c r="F2602" s="280">
        <v>0.0</v>
      </c>
      <c r="G2602" s="280">
        <v>0.0</v>
      </c>
      <c r="H2602" s="280">
        <v>4.0</v>
      </c>
      <c r="I2602" s="280">
        <v>3.0</v>
      </c>
      <c r="J2602" s="280">
        <v>3.0</v>
      </c>
      <c r="K2602" s="280">
        <v>0.0</v>
      </c>
      <c r="L2602" s="280">
        <v>262.0</v>
      </c>
      <c r="M2602" s="205"/>
    </row>
    <row r="2603" ht="15.75" customHeight="1">
      <c r="A2603" s="205" t="s">
        <v>262</v>
      </c>
      <c r="B2603" s="205" t="s">
        <v>5383</v>
      </c>
      <c r="C2603" s="205" t="s">
        <v>5801</v>
      </c>
      <c r="D2603" s="205" t="s">
        <v>264</v>
      </c>
      <c r="E2603" s="280">
        <v>6.0</v>
      </c>
      <c r="F2603" s="280">
        <v>1.0</v>
      </c>
      <c r="G2603" s="280">
        <v>1.0</v>
      </c>
      <c r="H2603" s="280">
        <v>0.0</v>
      </c>
      <c r="I2603" s="280">
        <v>4.0</v>
      </c>
      <c r="J2603" s="280">
        <v>0.0</v>
      </c>
      <c r="K2603" s="280">
        <v>0.0</v>
      </c>
      <c r="L2603" s="280">
        <v>518.0</v>
      </c>
      <c r="M2603" s="205"/>
    </row>
    <row r="2604" ht="15.75" customHeight="1">
      <c r="A2604" s="205" t="s">
        <v>262</v>
      </c>
      <c r="B2604" s="205" t="s">
        <v>5384</v>
      </c>
      <c r="C2604" s="205" t="s">
        <v>5861</v>
      </c>
      <c r="D2604" s="205" t="s">
        <v>151</v>
      </c>
      <c r="E2604" s="280">
        <v>34.0</v>
      </c>
      <c r="F2604" s="280">
        <v>4.0</v>
      </c>
      <c r="G2604" s="280">
        <v>2.0</v>
      </c>
      <c r="H2604" s="280">
        <v>6.0</v>
      </c>
      <c r="I2604" s="280">
        <v>16.0</v>
      </c>
      <c r="J2604" s="280">
        <v>6.0</v>
      </c>
      <c r="K2604" s="280">
        <v>1.0</v>
      </c>
      <c r="L2604" s="280">
        <v>2294.0</v>
      </c>
      <c r="M2604" s="205"/>
    </row>
    <row r="2605" ht="15.75" customHeight="1">
      <c r="A2605" s="205" t="s">
        <v>262</v>
      </c>
      <c r="B2605" s="205" t="s">
        <v>5385</v>
      </c>
      <c r="C2605" s="205" t="s">
        <v>5801</v>
      </c>
      <c r="D2605" s="205" t="s">
        <v>151</v>
      </c>
      <c r="E2605" s="280">
        <v>35.0</v>
      </c>
      <c r="F2605" s="280">
        <v>8.0</v>
      </c>
      <c r="G2605" s="280">
        <v>4.0</v>
      </c>
      <c r="H2605" s="280">
        <v>5.0</v>
      </c>
      <c r="I2605" s="280">
        <v>26.0</v>
      </c>
      <c r="J2605" s="280">
        <v>5.0</v>
      </c>
      <c r="K2605" s="280">
        <v>0.0</v>
      </c>
      <c r="L2605" s="280">
        <v>2462.0</v>
      </c>
      <c r="M2605" s="205"/>
    </row>
    <row r="2606" ht="15.75" customHeight="1">
      <c r="A2606" s="205" t="s">
        <v>262</v>
      </c>
      <c r="B2606" s="205" t="s">
        <v>5386</v>
      </c>
      <c r="C2606" s="205" t="s">
        <v>5816</v>
      </c>
      <c r="D2606" s="205" t="s">
        <v>5958</v>
      </c>
      <c r="E2606" s="280">
        <v>35.0</v>
      </c>
      <c r="F2606" s="280">
        <v>14.0</v>
      </c>
      <c r="G2606" s="280">
        <v>6.0</v>
      </c>
      <c r="H2606" s="280">
        <v>2.0</v>
      </c>
      <c r="I2606" s="280">
        <v>25.0</v>
      </c>
      <c r="J2606" s="280">
        <v>8.0</v>
      </c>
      <c r="K2606" s="280">
        <v>0.0</v>
      </c>
      <c r="L2606" s="280">
        <v>2748.0</v>
      </c>
      <c r="M2606" s="205"/>
    </row>
    <row r="2607" ht="15.75" customHeight="1">
      <c r="A2607" s="205" t="s">
        <v>262</v>
      </c>
      <c r="B2607" s="205" t="s">
        <v>5387</v>
      </c>
      <c r="C2607" s="205" t="s">
        <v>5816</v>
      </c>
      <c r="D2607" s="205" t="s">
        <v>5898</v>
      </c>
      <c r="E2607" s="280">
        <v>29.0</v>
      </c>
      <c r="F2607" s="280">
        <v>4.0</v>
      </c>
      <c r="G2607" s="280">
        <v>0.0</v>
      </c>
      <c r="H2607" s="280">
        <v>10.0</v>
      </c>
      <c r="I2607" s="280">
        <v>8.0</v>
      </c>
      <c r="J2607" s="280">
        <v>6.0</v>
      </c>
      <c r="K2607" s="280">
        <v>0.0</v>
      </c>
      <c r="L2607" s="280">
        <v>1831.0</v>
      </c>
      <c r="M2607" s="205"/>
    </row>
    <row r="2608" ht="15.75" customHeight="1">
      <c r="A2608" s="205" t="s">
        <v>262</v>
      </c>
      <c r="B2608" s="205" t="s">
        <v>5388</v>
      </c>
      <c r="C2608" s="205" t="s">
        <v>5801</v>
      </c>
      <c r="D2608" s="205" t="s">
        <v>5898</v>
      </c>
      <c r="E2608" s="280">
        <v>32.0</v>
      </c>
      <c r="F2608" s="280">
        <v>1.0</v>
      </c>
      <c r="G2608" s="280">
        <v>2.0</v>
      </c>
      <c r="H2608" s="280">
        <v>8.0</v>
      </c>
      <c r="I2608" s="280">
        <v>12.0</v>
      </c>
      <c r="J2608" s="280">
        <v>7.0</v>
      </c>
      <c r="K2608" s="280">
        <v>0.0</v>
      </c>
      <c r="L2608" s="280">
        <v>2114.0</v>
      </c>
      <c r="M2608" s="205"/>
    </row>
    <row r="2609" ht="15.75" customHeight="1">
      <c r="A2609" s="205" t="s">
        <v>262</v>
      </c>
      <c r="B2609" s="205" t="s">
        <v>5391</v>
      </c>
      <c r="C2609" s="205" t="s">
        <v>5816</v>
      </c>
      <c r="D2609" s="205" t="s">
        <v>5890</v>
      </c>
      <c r="E2609" s="280">
        <v>23.0</v>
      </c>
      <c r="F2609" s="280">
        <v>1.0</v>
      </c>
      <c r="G2609" s="280">
        <v>0.0</v>
      </c>
      <c r="H2609" s="280">
        <v>13.0</v>
      </c>
      <c r="I2609" s="280">
        <v>3.0</v>
      </c>
      <c r="J2609" s="280">
        <v>2.0</v>
      </c>
      <c r="K2609" s="280">
        <v>0.0</v>
      </c>
      <c r="L2609" s="280">
        <v>1073.0</v>
      </c>
      <c r="M2609" s="205"/>
    </row>
    <row r="2610" ht="15.75" customHeight="1">
      <c r="A2610" s="205" t="s">
        <v>262</v>
      </c>
      <c r="B2610" s="205" t="s">
        <v>5389</v>
      </c>
      <c r="C2610" s="205" t="s">
        <v>5816</v>
      </c>
      <c r="D2610" s="205" t="s">
        <v>6011</v>
      </c>
      <c r="E2610" s="280">
        <v>1.0</v>
      </c>
      <c r="F2610" s="280">
        <v>0.0</v>
      </c>
      <c r="G2610" s="280">
        <v>0.0</v>
      </c>
      <c r="H2610" s="280">
        <v>1.0</v>
      </c>
      <c r="I2610" s="280">
        <v>0.0</v>
      </c>
      <c r="J2610" s="280">
        <v>0.0</v>
      </c>
      <c r="K2610" s="280">
        <v>0.0</v>
      </c>
      <c r="L2610" s="280">
        <v>11.0</v>
      </c>
      <c r="M2610" s="205"/>
    </row>
    <row r="2611" ht="15.75" customHeight="1">
      <c r="A2611" s="205" t="s">
        <v>270</v>
      </c>
      <c r="B2611" s="205" t="s">
        <v>5383</v>
      </c>
      <c r="C2611" s="205" t="s">
        <v>5801</v>
      </c>
      <c r="D2611" s="205" t="s">
        <v>143</v>
      </c>
      <c r="E2611" s="280">
        <v>6.0</v>
      </c>
      <c r="F2611" s="280">
        <v>3.0</v>
      </c>
      <c r="G2611" s="280">
        <v>1.0</v>
      </c>
      <c r="H2611" s="280">
        <v>3.0</v>
      </c>
      <c r="I2611" s="280">
        <v>2.0</v>
      </c>
      <c r="J2611" s="280">
        <v>0.0</v>
      </c>
      <c r="K2611" s="280">
        <v>0.0</v>
      </c>
      <c r="L2611" s="280">
        <v>355.0</v>
      </c>
      <c r="M2611" s="205"/>
    </row>
    <row r="2612" ht="15.75" customHeight="1">
      <c r="A2612" s="205" t="s">
        <v>270</v>
      </c>
      <c r="B2612" s="205" t="s">
        <v>5384</v>
      </c>
      <c r="C2612" s="205" t="s">
        <v>5805</v>
      </c>
      <c r="D2612" s="205" t="s">
        <v>6371</v>
      </c>
      <c r="E2612" s="280">
        <v>40.0</v>
      </c>
      <c r="F2612" s="280">
        <v>15.0</v>
      </c>
      <c r="G2612" s="280">
        <v>4.0</v>
      </c>
      <c r="H2612" s="280">
        <v>15.0</v>
      </c>
      <c r="I2612" s="280">
        <v>22.0</v>
      </c>
      <c r="J2612" s="280">
        <v>5.0</v>
      </c>
      <c r="K2612" s="280">
        <v>0.0</v>
      </c>
      <c r="L2612" s="280">
        <v>2297.0</v>
      </c>
      <c r="M2612" s="205"/>
    </row>
    <row r="2613" ht="15.75" customHeight="1">
      <c r="A2613" s="205" t="s">
        <v>270</v>
      </c>
      <c r="B2613" s="205" t="s">
        <v>5385</v>
      </c>
      <c r="C2613" s="205" t="s">
        <v>5803</v>
      </c>
      <c r="D2613" s="205" t="s">
        <v>6371</v>
      </c>
      <c r="E2613" s="280">
        <v>28.0</v>
      </c>
      <c r="F2613" s="280">
        <v>5.0</v>
      </c>
      <c r="G2613" s="280">
        <v>3.0</v>
      </c>
      <c r="H2613" s="280">
        <v>5.0</v>
      </c>
      <c r="I2613" s="280">
        <v>10.0</v>
      </c>
      <c r="J2613" s="280">
        <v>1.0</v>
      </c>
      <c r="K2613" s="280">
        <v>0.0</v>
      </c>
      <c r="L2613" s="280">
        <v>1997.0</v>
      </c>
      <c r="M2613" s="205"/>
    </row>
    <row r="2614" ht="15.75" customHeight="1">
      <c r="A2614" s="205" t="s">
        <v>270</v>
      </c>
      <c r="B2614" s="205" t="s">
        <v>5386</v>
      </c>
      <c r="C2614" s="205" t="s">
        <v>5803</v>
      </c>
      <c r="D2614" s="205" t="s">
        <v>6371</v>
      </c>
      <c r="E2614" s="280">
        <v>30.0</v>
      </c>
      <c r="F2614" s="280">
        <v>7.0</v>
      </c>
      <c r="G2614" s="280">
        <v>3.0</v>
      </c>
      <c r="H2614" s="280">
        <v>7.0</v>
      </c>
      <c r="I2614" s="280">
        <v>10.0</v>
      </c>
      <c r="J2614" s="280">
        <v>0.0</v>
      </c>
      <c r="K2614" s="280">
        <v>0.0</v>
      </c>
      <c r="L2614" s="280">
        <v>2042.0</v>
      </c>
      <c r="M2614" s="205"/>
    </row>
    <row r="2615" ht="15.75" customHeight="1">
      <c r="A2615" s="205" t="s">
        <v>270</v>
      </c>
      <c r="B2615" s="205" t="s">
        <v>5387</v>
      </c>
      <c r="C2615" s="205" t="s">
        <v>5803</v>
      </c>
      <c r="D2615" s="205" t="s">
        <v>6371</v>
      </c>
      <c r="E2615" s="280">
        <v>36.0</v>
      </c>
      <c r="F2615" s="280">
        <v>9.0</v>
      </c>
      <c r="G2615" s="280">
        <v>5.0</v>
      </c>
      <c r="H2615" s="280">
        <v>6.0</v>
      </c>
      <c r="I2615" s="280">
        <v>14.0</v>
      </c>
      <c r="J2615" s="280">
        <v>1.0</v>
      </c>
      <c r="K2615" s="280">
        <v>0.0</v>
      </c>
      <c r="L2615" s="280">
        <v>2674.0</v>
      </c>
      <c r="M2615" s="205"/>
    </row>
    <row r="2616" ht="15.75" customHeight="1">
      <c r="A2616" s="205" t="s">
        <v>270</v>
      </c>
      <c r="B2616" s="205" t="s">
        <v>5388</v>
      </c>
      <c r="C2616" s="205" t="s">
        <v>5803</v>
      </c>
      <c r="D2616" s="205" t="s">
        <v>6371</v>
      </c>
      <c r="E2616" s="280">
        <v>30.0</v>
      </c>
      <c r="F2616" s="280">
        <v>4.0</v>
      </c>
      <c r="G2616" s="280">
        <v>2.0</v>
      </c>
      <c r="H2616" s="280">
        <v>18.0</v>
      </c>
      <c r="I2616" s="280">
        <v>12.0</v>
      </c>
      <c r="J2616" s="280">
        <v>0.0</v>
      </c>
      <c r="K2616" s="280">
        <v>0.0</v>
      </c>
      <c r="L2616" s="280">
        <v>1106.0</v>
      </c>
      <c r="M2616" s="205"/>
    </row>
    <row r="2617" ht="15.75" customHeight="1">
      <c r="A2617" s="205" t="s">
        <v>270</v>
      </c>
      <c r="B2617" s="205" t="s">
        <v>5391</v>
      </c>
      <c r="C2617" s="205" t="s">
        <v>5805</v>
      </c>
      <c r="D2617" s="205" t="s">
        <v>6372</v>
      </c>
      <c r="E2617" s="280">
        <v>46.0</v>
      </c>
      <c r="F2617" s="280">
        <v>22.0</v>
      </c>
      <c r="G2617" s="280">
        <v>5.0</v>
      </c>
      <c r="H2617" s="280">
        <v>3.0</v>
      </c>
      <c r="I2617" s="280">
        <v>15.0</v>
      </c>
      <c r="J2617" s="280">
        <v>5.0</v>
      </c>
      <c r="K2617" s="280">
        <v>0.0</v>
      </c>
      <c r="L2617" s="280">
        <v>3740.0</v>
      </c>
      <c r="M2617" s="205"/>
    </row>
    <row r="2618" ht="15.75" customHeight="1">
      <c r="A2618" s="205" t="s">
        <v>270</v>
      </c>
      <c r="B2618" s="205" t="s">
        <v>5392</v>
      </c>
      <c r="C2618" s="205" t="s">
        <v>5805</v>
      </c>
      <c r="D2618" s="205" t="s">
        <v>6372</v>
      </c>
      <c r="E2618" s="280">
        <v>30.0</v>
      </c>
      <c r="F2618" s="280">
        <v>5.0</v>
      </c>
      <c r="G2618" s="280">
        <v>2.0</v>
      </c>
      <c r="H2618" s="280">
        <v>14.0</v>
      </c>
      <c r="I2618" s="280">
        <v>9.0</v>
      </c>
      <c r="J2618" s="280">
        <v>1.0</v>
      </c>
      <c r="K2618" s="280">
        <v>1.0</v>
      </c>
      <c r="L2618" s="280">
        <v>1537.0</v>
      </c>
      <c r="M2618" s="205"/>
    </row>
    <row r="2619" ht="15.75" customHeight="1">
      <c r="A2619" s="205" t="s">
        <v>270</v>
      </c>
      <c r="B2619" s="205" t="s">
        <v>5389</v>
      </c>
      <c r="C2619" s="205" t="s">
        <v>5805</v>
      </c>
      <c r="D2619" s="205" t="s">
        <v>6372</v>
      </c>
      <c r="E2619" s="280">
        <v>40.0</v>
      </c>
      <c r="F2619" s="280">
        <v>7.0</v>
      </c>
      <c r="G2619" s="280">
        <v>6.0</v>
      </c>
      <c r="H2619" s="280">
        <v>12.0</v>
      </c>
      <c r="I2619" s="280">
        <v>10.0</v>
      </c>
      <c r="J2619" s="280">
        <v>3.0</v>
      </c>
      <c r="K2619" s="280">
        <v>1.0</v>
      </c>
      <c r="L2619" s="280">
        <v>2617.0</v>
      </c>
      <c r="M2619" s="205"/>
    </row>
    <row r="2620" ht="15.75" customHeight="1">
      <c r="A2620" s="205" t="s">
        <v>410</v>
      </c>
      <c r="B2620" s="205" t="s">
        <v>5383</v>
      </c>
      <c r="C2620" s="205" t="s">
        <v>5801</v>
      </c>
      <c r="D2620" s="205" t="s">
        <v>264</v>
      </c>
      <c r="E2620" s="280">
        <v>6.0</v>
      </c>
      <c r="F2620" s="280">
        <v>4.0</v>
      </c>
      <c r="G2620" s="280">
        <v>1.0</v>
      </c>
      <c r="H2620" s="280">
        <v>0.0</v>
      </c>
      <c r="I2620" s="280">
        <v>4.0</v>
      </c>
      <c r="J2620" s="280">
        <v>0.0</v>
      </c>
      <c r="K2620" s="280">
        <v>0.0</v>
      </c>
      <c r="L2620" s="280">
        <v>476.0</v>
      </c>
      <c r="M2620" s="205"/>
    </row>
    <row r="2621" ht="15.75" customHeight="1">
      <c r="A2621" s="205" t="s">
        <v>410</v>
      </c>
      <c r="B2621" s="205" t="s">
        <v>5384</v>
      </c>
      <c r="C2621" s="205" t="s">
        <v>5816</v>
      </c>
      <c r="D2621" s="205" t="s">
        <v>6373</v>
      </c>
      <c r="E2621" s="280">
        <v>32.0</v>
      </c>
      <c r="F2621" s="280">
        <v>14.0</v>
      </c>
      <c r="G2621" s="280">
        <v>5.0</v>
      </c>
      <c r="H2621" s="280">
        <v>3.0</v>
      </c>
      <c r="I2621" s="280">
        <v>19.0</v>
      </c>
      <c r="J2621" s="280">
        <v>4.0</v>
      </c>
      <c r="K2621" s="280">
        <v>0.0</v>
      </c>
      <c r="L2621" s="280">
        <v>2479.0</v>
      </c>
      <c r="M2621" s="205"/>
    </row>
    <row r="2622" ht="15.75" customHeight="1">
      <c r="A2622" s="205" t="s">
        <v>410</v>
      </c>
      <c r="B2622" s="205" t="s">
        <v>5385</v>
      </c>
      <c r="C2622" s="205" t="s">
        <v>5816</v>
      </c>
      <c r="D2622" s="205" t="s">
        <v>6373</v>
      </c>
      <c r="E2622" s="280">
        <v>35.0</v>
      </c>
      <c r="F2622" s="280">
        <v>9.0</v>
      </c>
      <c r="G2622" s="280">
        <v>2.0</v>
      </c>
      <c r="H2622" s="280">
        <v>6.0</v>
      </c>
      <c r="I2622" s="280">
        <v>24.0</v>
      </c>
      <c r="J2622" s="280">
        <v>3.0</v>
      </c>
      <c r="K2622" s="280">
        <v>0.0</v>
      </c>
      <c r="L2622" s="280">
        <v>2332.0</v>
      </c>
      <c r="M2622" s="205"/>
    </row>
    <row r="2623" ht="15.75" customHeight="1">
      <c r="A2623" s="205" t="s">
        <v>410</v>
      </c>
      <c r="B2623" s="205" t="s">
        <v>5386</v>
      </c>
      <c r="C2623" s="205" t="s">
        <v>5801</v>
      </c>
      <c r="D2623" s="205" t="s">
        <v>259</v>
      </c>
      <c r="E2623" s="280">
        <v>28.0</v>
      </c>
      <c r="F2623" s="280">
        <v>3.0</v>
      </c>
      <c r="G2623" s="280">
        <v>1.0</v>
      </c>
      <c r="H2623" s="280">
        <v>13.0</v>
      </c>
      <c r="I2623" s="280">
        <v>12.0</v>
      </c>
      <c r="J2623" s="280">
        <v>1.0</v>
      </c>
      <c r="K2623" s="280">
        <v>0.0</v>
      </c>
      <c r="L2623" s="280">
        <v>1401.0</v>
      </c>
      <c r="M2623" s="205"/>
    </row>
    <row r="2624" ht="15.75" customHeight="1">
      <c r="A2624" s="205" t="s">
        <v>410</v>
      </c>
      <c r="B2624" s="205" t="s">
        <v>5387</v>
      </c>
      <c r="C2624" s="205" t="s">
        <v>6374</v>
      </c>
      <c r="D2624" s="205" t="s">
        <v>121</v>
      </c>
      <c r="E2624" s="280">
        <v>20.0</v>
      </c>
      <c r="F2624" s="280">
        <v>0.0</v>
      </c>
      <c r="G2624" s="280">
        <v>0.0</v>
      </c>
      <c r="H2624" s="280">
        <v>20.0</v>
      </c>
      <c r="I2624" s="280">
        <v>0.0</v>
      </c>
      <c r="J2624" s="280">
        <v>0.0</v>
      </c>
      <c r="K2624" s="280">
        <v>0.0</v>
      </c>
      <c r="L2624" s="280">
        <v>309.0</v>
      </c>
      <c r="M2624" s="205"/>
    </row>
    <row r="2625" ht="15.75" customHeight="1">
      <c r="A2625" s="205" t="s">
        <v>410</v>
      </c>
      <c r="B2625" s="205" t="s">
        <v>5388</v>
      </c>
      <c r="C2625" s="205" t="s">
        <v>5802</v>
      </c>
      <c r="D2625" s="205" t="s">
        <v>121</v>
      </c>
      <c r="E2625" s="280">
        <v>31.0</v>
      </c>
      <c r="F2625" s="280">
        <v>6.0</v>
      </c>
      <c r="G2625" s="280">
        <v>2.0</v>
      </c>
      <c r="H2625" s="280">
        <v>19.0</v>
      </c>
      <c r="I2625" s="280">
        <v>12.0</v>
      </c>
      <c r="J2625" s="280">
        <v>1.0</v>
      </c>
      <c r="K2625" s="280">
        <v>0.0</v>
      </c>
      <c r="L2625" s="280">
        <v>1135.0</v>
      </c>
      <c r="M2625" s="205"/>
    </row>
    <row r="2626" ht="15.75" customHeight="1">
      <c r="A2626" s="205" t="s">
        <v>410</v>
      </c>
      <c r="B2626" s="205" t="s">
        <v>5391</v>
      </c>
      <c r="C2626" s="205" t="s">
        <v>5801</v>
      </c>
      <c r="D2626" s="205" t="s">
        <v>110</v>
      </c>
      <c r="E2626" s="280">
        <v>34.0</v>
      </c>
      <c r="F2626" s="280">
        <v>3.0</v>
      </c>
      <c r="G2626" s="280">
        <v>2.0</v>
      </c>
      <c r="H2626" s="280">
        <v>22.0</v>
      </c>
      <c r="I2626" s="280">
        <v>3.0</v>
      </c>
      <c r="J2626" s="280">
        <v>2.0</v>
      </c>
      <c r="K2626" s="280">
        <v>0.0</v>
      </c>
      <c r="L2626" s="280">
        <v>1438.0</v>
      </c>
      <c r="M2626" s="205"/>
    </row>
    <row r="2627" ht="15.75" customHeight="1">
      <c r="A2627" s="205" t="s">
        <v>410</v>
      </c>
      <c r="B2627" s="205" t="s">
        <v>5392</v>
      </c>
      <c r="C2627" s="205" t="s">
        <v>5801</v>
      </c>
      <c r="D2627" s="205" t="s">
        <v>110</v>
      </c>
      <c r="E2627" s="280">
        <v>28.0</v>
      </c>
      <c r="F2627" s="280">
        <v>10.0</v>
      </c>
      <c r="G2627" s="280">
        <v>4.0</v>
      </c>
      <c r="H2627" s="280">
        <v>11.0</v>
      </c>
      <c r="I2627" s="280">
        <v>14.0</v>
      </c>
      <c r="J2627" s="280">
        <v>3.0</v>
      </c>
      <c r="K2627" s="280">
        <v>0.0</v>
      </c>
      <c r="L2627" s="280">
        <v>1511.0</v>
      </c>
      <c r="M2627" s="205"/>
    </row>
    <row r="2628" ht="15.75" customHeight="1">
      <c r="A2628" s="205" t="s">
        <v>410</v>
      </c>
      <c r="B2628" s="205" t="s">
        <v>5389</v>
      </c>
      <c r="C2628" s="205" t="s">
        <v>5801</v>
      </c>
      <c r="D2628" s="205" t="s">
        <v>5836</v>
      </c>
      <c r="E2628" s="280">
        <v>1.0</v>
      </c>
      <c r="F2628" s="280">
        <v>0.0</v>
      </c>
      <c r="G2628" s="280">
        <v>0.0</v>
      </c>
      <c r="H2628" s="280">
        <v>1.0</v>
      </c>
      <c r="I2628" s="280">
        <v>0.0</v>
      </c>
      <c r="J2628" s="280">
        <v>1.0</v>
      </c>
      <c r="K2628" s="280">
        <v>0.0</v>
      </c>
      <c r="L2628" s="280">
        <v>5.0</v>
      </c>
      <c r="M2628" s="205"/>
    </row>
    <row r="2629" ht="15.75" customHeight="1">
      <c r="A2629" s="205" t="s">
        <v>208</v>
      </c>
      <c r="B2629" s="205" t="s">
        <v>5383</v>
      </c>
      <c r="C2629" s="205" t="s">
        <v>5801</v>
      </c>
      <c r="D2629" s="205" t="s">
        <v>177</v>
      </c>
      <c r="E2629" s="280">
        <v>6.0</v>
      </c>
      <c r="F2629" s="280">
        <v>0.0</v>
      </c>
      <c r="G2629" s="280">
        <v>0.0</v>
      </c>
      <c r="H2629" s="280">
        <v>0.0</v>
      </c>
      <c r="I2629" s="280">
        <v>1.0</v>
      </c>
      <c r="J2629" s="280">
        <v>1.0</v>
      </c>
      <c r="K2629" s="280">
        <v>0.0</v>
      </c>
      <c r="L2629" s="280">
        <v>530.0</v>
      </c>
      <c r="M2629" s="205"/>
    </row>
    <row r="2630" ht="15.75" customHeight="1">
      <c r="A2630" s="205" t="s">
        <v>208</v>
      </c>
      <c r="B2630" s="205" t="s">
        <v>5384</v>
      </c>
      <c r="C2630" s="205" t="s">
        <v>5816</v>
      </c>
      <c r="D2630" s="205" t="s">
        <v>6056</v>
      </c>
      <c r="E2630" s="280">
        <v>35.0</v>
      </c>
      <c r="F2630" s="280">
        <v>8.0</v>
      </c>
      <c r="G2630" s="280">
        <v>4.0</v>
      </c>
      <c r="H2630" s="280">
        <v>7.0</v>
      </c>
      <c r="I2630" s="280">
        <v>15.0</v>
      </c>
      <c r="J2630" s="280">
        <v>6.0</v>
      </c>
      <c r="K2630" s="280">
        <v>0.0</v>
      </c>
      <c r="L2630" s="280">
        <v>2599.0</v>
      </c>
      <c r="M2630" s="205"/>
    </row>
    <row r="2631" ht="15.75" customHeight="1">
      <c r="A2631" s="205" t="s">
        <v>208</v>
      </c>
      <c r="B2631" s="205" t="s">
        <v>5385</v>
      </c>
      <c r="C2631" s="205" t="s">
        <v>5816</v>
      </c>
      <c r="D2631" s="205" t="s">
        <v>6056</v>
      </c>
      <c r="E2631" s="280">
        <v>29.0</v>
      </c>
      <c r="F2631" s="280">
        <v>1.0</v>
      </c>
      <c r="G2631" s="280">
        <v>3.0</v>
      </c>
      <c r="H2631" s="280">
        <v>4.0</v>
      </c>
      <c r="I2631" s="280">
        <v>16.0</v>
      </c>
      <c r="J2631" s="280">
        <v>5.0</v>
      </c>
      <c r="K2631" s="280">
        <v>0.0</v>
      </c>
      <c r="L2631" s="280">
        <v>2117.0</v>
      </c>
      <c r="M2631" s="205"/>
    </row>
    <row r="2632" ht="15.75" customHeight="1">
      <c r="A2632" s="205" t="s">
        <v>208</v>
      </c>
      <c r="B2632" s="205" t="s">
        <v>5386</v>
      </c>
      <c r="C2632" s="205" t="s">
        <v>5816</v>
      </c>
      <c r="D2632" s="205" t="s">
        <v>6056</v>
      </c>
      <c r="E2632" s="280">
        <v>16.0</v>
      </c>
      <c r="F2632" s="280">
        <v>5.0</v>
      </c>
      <c r="G2632" s="280">
        <v>1.0</v>
      </c>
      <c r="H2632" s="280">
        <v>1.0</v>
      </c>
      <c r="I2632" s="280">
        <v>10.0</v>
      </c>
      <c r="J2632" s="280">
        <v>9.0</v>
      </c>
      <c r="K2632" s="280">
        <v>0.0</v>
      </c>
      <c r="L2632" s="280">
        <v>1123.0</v>
      </c>
      <c r="M2632" s="205"/>
    </row>
    <row r="2633" ht="15.75" customHeight="1">
      <c r="A2633" s="205" t="s">
        <v>208</v>
      </c>
      <c r="B2633" s="205" t="s">
        <v>5387</v>
      </c>
      <c r="C2633" s="205" t="s">
        <v>5803</v>
      </c>
      <c r="D2633" s="205" t="s">
        <v>5901</v>
      </c>
      <c r="E2633" s="280">
        <v>0.0</v>
      </c>
      <c r="F2633" s="280">
        <v>0.0</v>
      </c>
      <c r="G2633" s="280">
        <v>0.0</v>
      </c>
      <c r="H2633" s="280">
        <v>0.0</v>
      </c>
      <c r="I2633" s="280">
        <v>0.0</v>
      </c>
      <c r="J2633" s="280">
        <v>0.0</v>
      </c>
      <c r="K2633" s="280">
        <v>0.0</v>
      </c>
      <c r="L2633" s="280">
        <v>0.0</v>
      </c>
      <c r="M2633" s="205"/>
    </row>
    <row r="2634" ht="15.75" customHeight="1">
      <c r="A2634" s="205" t="s">
        <v>250</v>
      </c>
      <c r="B2634" s="205" t="s">
        <v>5383</v>
      </c>
      <c r="C2634" s="205" t="s">
        <v>5801</v>
      </c>
      <c r="D2634" s="205" t="s">
        <v>177</v>
      </c>
      <c r="E2634" s="280">
        <v>5.0</v>
      </c>
      <c r="F2634" s="280">
        <v>0.0</v>
      </c>
      <c r="G2634" s="205"/>
      <c r="H2634" s="280">
        <v>0.0</v>
      </c>
      <c r="I2634" s="280">
        <v>0.0</v>
      </c>
      <c r="J2634" s="280">
        <v>0.0</v>
      </c>
      <c r="K2634" s="280">
        <v>0.0</v>
      </c>
      <c r="L2634" s="280">
        <v>435.0</v>
      </c>
      <c r="M2634" s="205"/>
    </row>
    <row r="2635" ht="15.75" customHeight="1">
      <c r="A2635" s="205" t="s">
        <v>250</v>
      </c>
      <c r="B2635" s="205" t="s">
        <v>5384</v>
      </c>
      <c r="C2635" s="205" t="s">
        <v>6375</v>
      </c>
      <c r="D2635" s="205" t="s">
        <v>6376</v>
      </c>
      <c r="E2635" s="280">
        <v>22.0</v>
      </c>
      <c r="F2635" s="280">
        <v>0.0</v>
      </c>
      <c r="G2635" s="280">
        <v>0.0</v>
      </c>
      <c r="H2635" s="280">
        <v>0.0</v>
      </c>
      <c r="I2635" s="280">
        <v>0.0</v>
      </c>
      <c r="J2635" s="280">
        <v>0.0</v>
      </c>
      <c r="K2635" s="280">
        <v>0.0</v>
      </c>
      <c r="L2635" s="280">
        <v>1980.0</v>
      </c>
      <c r="M2635" s="205"/>
    </row>
    <row r="2636" ht="15.75" customHeight="1">
      <c r="A2636" s="205" t="s">
        <v>250</v>
      </c>
      <c r="B2636" s="205" t="s">
        <v>5385</v>
      </c>
      <c r="C2636" s="205" t="s">
        <v>6377</v>
      </c>
      <c r="D2636" s="205" t="s">
        <v>6378</v>
      </c>
      <c r="E2636" s="280">
        <v>2.0</v>
      </c>
      <c r="F2636" s="280">
        <v>0.0</v>
      </c>
      <c r="G2636" s="205"/>
      <c r="H2636" s="280">
        <v>0.0</v>
      </c>
      <c r="I2636" s="280">
        <v>0.0</v>
      </c>
      <c r="J2636" s="280">
        <v>0.0</v>
      </c>
      <c r="K2636" s="280">
        <v>0.0</v>
      </c>
      <c r="L2636" s="280">
        <v>180.0</v>
      </c>
      <c r="M2636" s="205"/>
    </row>
    <row r="2637" ht="15.75" customHeight="1">
      <c r="A2637" s="205" t="s">
        <v>250</v>
      </c>
      <c r="B2637" s="205" t="s">
        <v>5386</v>
      </c>
      <c r="C2637" s="205" t="s">
        <v>6377</v>
      </c>
      <c r="D2637" s="205" t="s">
        <v>6378</v>
      </c>
      <c r="E2637" s="280">
        <v>6.0</v>
      </c>
      <c r="F2637" s="280">
        <v>0.0</v>
      </c>
      <c r="G2637" s="205"/>
      <c r="H2637" s="280">
        <v>0.0</v>
      </c>
      <c r="I2637" s="280">
        <v>0.0</v>
      </c>
      <c r="J2637" s="280">
        <v>0.0</v>
      </c>
      <c r="K2637" s="280">
        <v>0.0</v>
      </c>
      <c r="L2637" s="280">
        <v>540.0</v>
      </c>
      <c r="M2637" s="205"/>
    </row>
    <row r="2638" ht="15.75" customHeight="1">
      <c r="A2638" s="205" t="s">
        <v>250</v>
      </c>
      <c r="B2638" s="205" t="s">
        <v>5387</v>
      </c>
      <c r="C2638" s="205" t="s">
        <v>6377</v>
      </c>
      <c r="D2638" s="205" t="s">
        <v>6378</v>
      </c>
      <c r="E2638" s="280">
        <v>0.0</v>
      </c>
      <c r="F2638" s="280">
        <v>0.0</v>
      </c>
      <c r="G2638" s="205"/>
      <c r="H2638" s="280">
        <v>0.0</v>
      </c>
      <c r="I2638" s="280">
        <v>0.0</v>
      </c>
      <c r="J2638" s="280">
        <v>0.0</v>
      </c>
      <c r="K2638" s="280">
        <v>0.0</v>
      </c>
      <c r="L2638" s="280">
        <v>0.0</v>
      </c>
      <c r="M2638" s="205"/>
    </row>
    <row r="2639" ht="15.75" customHeight="1">
      <c r="A2639" s="205" t="s">
        <v>486</v>
      </c>
      <c r="B2639" s="205" t="s">
        <v>5384</v>
      </c>
      <c r="C2639" s="205" t="s">
        <v>5816</v>
      </c>
      <c r="D2639" s="205" t="s">
        <v>6056</v>
      </c>
      <c r="E2639" s="280">
        <v>31.0</v>
      </c>
      <c r="F2639" s="280">
        <v>10.0</v>
      </c>
      <c r="G2639" s="280">
        <v>3.0</v>
      </c>
      <c r="H2639" s="280">
        <v>8.0</v>
      </c>
      <c r="I2639" s="280">
        <v>21.0</v>
      </c>
      <c r="J2639" s="280">
        <v>4.0</v>
      </c>
      <c r="K2639" s="280">
        <v>0.0</v>
      </c>
      <c r="L2639" s="280">
        <v>1840.0</v>
      </c>
      <c r="M2639" s="205"/>
    </row>
    <row r="2640" ht="15.75" customHeight="1">
      <c r="A2640" s="205" t="s">
        <v>486</v>
      </c>
      <c r="B2640" s="205" t="s">
        <v>5385</v>
      </c>
      <c r="C2640" s="205" t="s">
        <v>5816</v>
      </c>
      <c r="D2640" s="205" t="s">
        <v>6056</v>
      </c>
      <c r="E2640" s="280">
        <v>32.0</v>
      </c>
      <c r="F2640" s="280">
        <v>8.0</v>
      </c>
      <c r="G2640" s="280">
        <v>2.0</v>
      </c>
      <c r="H2640" s="280">
        <v>14.0</v>
      </c>
      <c r="I2640" s="280">
        <v>17.0</v>
      </c>
      <c r="J2640" s="280">
        <v>2.0</v>
      </c>
      <c r="K2640" s="280">
        <v>0.0</v>
      </c>
      <c r="L2640" s="280">
        <v>1447.0</v>
      </c>
      <c r="M2640" s="205"/>
    </row>
    <row r="2641" ht="15.75" customHeight="1">
      <c r="A2641" s="205" t="s">
        <v>486</v>
      </c>
      <c r="B2641" s="205" t="s">
        <v>5386</v>
      </c>
      <c r="C2641" s="205" t="s">
        <v>5816</v>
      </c>
      <c r="D2641" s="205" t="s">
        <v>6056</v>
      </c>
      <c r="E2641" s="280">
        <v>31.0</v>
      </c>
      <c r="F2641" s="280">
        <v>6.0</v>
      </c>
      <c r="G2641" s="280">
        <v>1.0</v>
      </c>
      <c r="H2641" s="280">
        <v>12.0</v>
      </c>
      <c r="I2641" s="280">
        <v>15.0</v>
      </c>
      <c r="J2641" s="280">
        <v>3.0</v>
      </c>
      <c r="K2641" s="280">
        <v>0.0</v>
      </c>
      <c r="L2641" s="280">
        <v>1604.0</v>
      </c>
      <c r="M2641" s="205"/>
    </row>
    <row r="2642" ht="15.75" customHeight="1">
      <c r="A2642" s="205" t="s">
        <v>486</v>
      </c>
      <c r="B2642" s="205" t="s">
        <v>5387</v>
      </c>
      <c r="C2642" s="205" t="s">
        <v>5931</v>
      </c>
      <c r="D2642" s="205" t="s">
        <v>6133</v>
      </c>
      <c r="E2642" s="280">
        <v>25.0</v>
      </c>
      <c r="F2642" s="280">
        <v>3.0</v>
      </c>
      <c r="G2642" s="280">
        <v>0.0</v>
      </c>
      <c r="H2642" s="280">
        <v>15.0</v>
      </c>
      <c r="I2642" s="280">
        <v>9.0</v>
      </c>
      <c r="J2642" s="280">
        <v>4.0</v>
      </c>
      <c r="K2642" s="280">
        <v>0.0</v>
      </c>
      <c r="L2642" s="280">
        <v>992.0</v>
      </c>
      <c r="M2642" s="205"/>
    </row>
    <row r="2643" ht="15.75" customHeight="1">
      <c r="A2643" s="205" t="s">
        <v>486</v>
      </c>
      <c r="B2643" s="205" t="s">
        <v>5388</v>
      </c>
      <c r="C2643" s="205" t="s">
        <v>6379</v>
      </c>
      <c r="D2643" s="205" t="s">
        <v>6380</v>
      </c>
      <c r="E2643" s="280">
        <v>19.0</v>
      </c>
      <c r="F2643" s="280">
        <v>5.0</v>
      </c>
      <c r="G2643" s="280">
        <v>3.0</v>
      </c>
      <c r="H2643" s="280">
        <v>1.0</v>
      </c>
      <c r="I2643" s="280">
        <v>9.0</v>
      </c>
      <c r="J2643" s="280">
        <v>3.0</v>
      </c>
      <c r="K2643" s="280">
        <v>0.0</v>
      </c>
      <c r="L2643" s="280">
        <v>1419.0</v>
      </c>
      <c r="M2643" s="205"/>
    </row>
    <row r="2644" ht="15.75" customHeight="1">
      <c r="A2644" s="205" t="s">
        <v>486</v>
      </c>
      <c r="B2644" s="205" t="s">
        <v>5391</v>
      </c>
      <c r="C2644" s="205" t="s">
        <v>5931</v>
      </c>
      <c r="D2644" s="205" t="s">
        <v>6133</v>
      </c>
      <c r="E2644" s="280">
        <v>12.0</v>
      </c>
      <c r="F2644" s="280">
        <v>0.0</v>
      </c>
      <c r="G2644" s="280">
        <v>0.0</v>
      </c>
      <c r="H2644" s="280">
        <v>9.0</v>
      </c>
      <c r="I2644" s="280">
        <v>1.0</v>
      </c>
      <c r="J2644" s="280">
        <v>3.0</v>
      </c>
      <c r="K2644" s="280">
        <v>0.0</v>
      </c>
      <c r="L2644" s="280">
        <v>391.0</v>
      </c>
      <c r="M2644" s="205"/>
    </row>
    <row r="2645" ht="15.75" customHeight="1">
      <c r="A2645" s="205" t="s">
        <v>486</v>
      </c>
      <c r="B2645" s="205" t="s">
        <v>5392</v>
      </c>
      <c r="C2645" s="205" t="s">
        <v>5931</v>
      </c>
      <c r="D2645" s="205" t="s">
        <v>6133</v>
      </c>
      <c r="E2645" s="280">
        <v>3.0</v>
      </c>
      <c r="F2645" s="280">
        <v>0.0</v>
      </c>
      <c r="G2645" s="280">
        <v>0.0</v>
      </c>
      <c r="H2645" s="280">
        <v>3.0</v>
      </c>
      <c r="I2645" s="280">
        <v>0.0</v>
      </c>
      <c r="J2645" s="280">
        <v>0.0</v>
      </c>
      <c r="K2645" s="280">
        <v>0.0</v>
      </c>
      <c r="L2645" s="280">
        <v>57.0</v>
      </c>
      <c r="M2645" s="205"/>
    </row>
    <row r="2646" ht="15.75" customHeight="1">
      <c r="A2646" s="205" t="s">
        <v>414</v>
      </c>
      <c r="B2646" s="205" t="s">
        <v>5383</v>
      </c>
      <c r="C2646" s="205" t="s">
        <v>6381</v>
      </c>
      <c r="D2646" s="205" t="s">
        <v>244</v>
      </c>
      <c r="E2646" s="280">
        <v>24.0</v>
      </c>
      <c r="F2646" s="280">
        <v>8.0</v>
      </c>
      <c r="G2646" s="280">
        <v>1.0</v>
      </c>
      <c r="H2646" s="280">
        <v>8.0</v>
      </c>
      <c r="I2646" s="280">
        <v>15.0</v>
      </c>
      <c r="J2646" s="280">
        <v>2.0</v>
      </c>
      <c r="K2646" s="280">
        <v>0.0</v>
      </c>
      <c r="L2646" s="280">
        <v>1392.0</v>
      </c>
      <c r="M2646" s="205"/>
    </row>
    <row r="2647" ht="15.75" customHeight="1">
      <c r="A2647" s="205" t="s">
        <v>414</v>
      </c>
      <c r="B2647" s="205" t="s">
        <v>5384</v>
      </c>
      <c r="C2647" s="205" t="s">
        <v>5864</v>
      </c>
      <c r="D2647" s="205" t="s">
        <v>6382</v>
      </c>
      <c r="E2647" s="280">
        <v>17.0</v>
      </c>
      <c r="F2647" s="280">
        <v>0.0</v>
      </c>
      <c r="G2647" s="280">
        <v>0.0</v>
      </c>
      <c r="H2647" s="280">
        <v>15.0</v>
      </c>
      <c r="I2647" s="280">
        <v>1.0</v>
      </c>
      <c r="J2647" s="280">
        <v>1.0</v>
      </c>
      <c r="K2647" s="280">
        <v>0.0</v>
      </c>
      <c r="L2647" s="280">
        <v>340.0</v>
      </c>
      <c r="M2647" s="205"/>
    </row>
    <row r="2648" ht="15.75" customHeight="1">
      <c r="A2648" s="205" t="s">
        <v>414</v>
      </c>
      <c r="B2648" s="205" t="s">
        <v>5385</v>
      </c>
      <c r="C2648" s="205" t="s">
        <v>5864</v>
      </c>
      <c r="D2648" s="205" t="s">
        <v>6382</v>
      </c>
      <c r="E2648" s="280">
        <v>18.0</v>
      </c>
      <c r="F2648" s="280">
        <v>4.0</v>
      </c>
      <c r="G2648" s="280">
        <v>0.0</v>
      </c>
      <c r="H2648" s="280">
        <v>15.0</v>
      </c>
      <c r="I2648" s="280">
        <v>3.0</v>
      </c>
      <c r="J2648" s="280">
        <v>3.0</v>
      </c>
      <c r="K2648" s="280">
        <v>0.0</v>
      </c>
      <c r="L2648" s="280">
        <v>499.0</v>
      </c>
      <c r="M2648" s="205"/>
    </row>
    <row r="2649" ht="15.75" customHeight="1">
      <c r="A2649" s="205" t="s">
        <v>414</v>
      </c>
      <c r="B2649" s="205" t="s">
        <v>5386</v>
      </c>
      <c r="C2649" s="205" t="s">
        <v>6383</v>
      </c>
      <c r="D2649" s="205" t="s">
        <v>6384</v>
      </c>
      <c r="E2649" s="280">
        <v>22.0</v>
      </c>
      <c r="F2649" s="280">
        <v>9.0</v>
      </c>
      <c r="G2649" s="280">
        <v>2.0</v>
      </c>
      <c r="H2649" s="280">
        <v>2.0</v>
      </c>
      <c r="I2649" s="280">
        <v>10.0</v>
      </c>
      <c r="J2649" s="280">
        <v>6.0</v>
      </c>
      <c r="K2649" s="280">
        <v>0.0</v>
      </c>
      <c r="L2649" s="280">
        <v>1689.0</v>
      </c>
      <c r="M2649" s="205"/>
    </row>
    <row r="2650" ht="15.75" customHeight="1">
      <c r="A2650" s="205" t="s">
        <v>414</v>
      </c>
      <c r="B2650" s="205" t="s">
        <v>5388</v>
      </c>
      <c r="C2650" s="205" t="s">
        <v>6385</v>
      </c>
      <c r="D2650" s="205" t="s">
        <v>6386</v>
      </c>
      <c r="E2650" s="280">
        <v>4.0</v>
      </c>
      <c r="F2650" s="280">
        <v>1.0</v>
      </c>
      <c r="G2650" s="280">
        <v>0.0</v>
      </c>
      <c r="H2650" s="280">
        <v>0.0</v>
      </c>
      <c r="I2650" s="280">
        <v>3.0</v>
      </c>
      <c r="J2650" s="280">
        <v>2.0</v>
      </c>
      <c r="K2650" s="280">
        <v>0.0</v>
      </c>
      <c r="L2650" s="280">
        <v>294.0</v>
      </c>
      <c r="M2650" s="205"/>
    </row>
    <row r="2651" ht="15.75" customHeight="1">
      <c r="A2651" s="205" t="s">
        <v>414</v>
      </c>
      <c r="B2651" s="205" t="s">
        <v>5391</v>
      </c>
      <c r="C2651" s="205" t="s">
        <v>6387</v>
      </c>
      <c r="D2651" s="205" t="s">
        <v>6386</v>
      </c>
      <c r="E2651" s="280">
        <v>11.0</v>
      </c>
      <c r="F2651" s="280">
        <v>1.0</v>
      </c>
      <c r="G2651" s="280">
        <v>1.0</v>
      </c>
      <c r="H2651" s="280">
        <v>5.0</v>
      </c>
      <c r="I2651" s="280">
        <v>2.0</v>
      </c>
      <c r="J2651" s="280">
        <v>1.0</v>
      </c>
      <c r="K2651" s="280">
        <v>0.0</v>
      </c>
      <c r="L2651" s="280">
        <v>574.0</v>
      </c>
      <c r="M2651" s="205"/>
    </row>
    <row r="2652" ht="15.75" customHeight="1">
      <c r="A2652" s="205" t="s">
        <v>482</v>
      </c>
      <c r="B2652" s="205" t="s">
        <v>5383</v>
      </c>
      <c r="C2652" s="205" t="s">
        <v>5801</v>
      </c>
      <c r="D2652" s="205" t="s">
        <v>264</v>
      </c>
      <c r="E2652" s="280">
        <v>5.0</v>
      </c>
      <c r="F2652" s="280">
        <v>0.0</v>
      </c>
      <c r="G2652" s="280">
        <v>0.0</v>
      </c>
      <c r="H2652" s="280">
        <v>2.0</v>
      </c>
      <c r="I2652" s="280">
        <v>3.0</v>
      </c>
      <c r="J2652" s="280">
        <v>0.0</v>
      </c>
      <c r="K2652" s="280">
        <v>0.0</v>
      </c>
      <c r="L2652" s="280">
        <v>201.0</v>
      </c>
      <c r="M2652" s="205"/>
    </row>
    <row r="2653" ht="15.75" customHeight="1">
      <c r="A2653" s="205" t="s">
        <v>482</v>
      </c>
      <c r="B2653" s="205" t="s">
        <v>5384</v>
      </c>
      <c r="C2653" s="205" t="s">
        <v>5816</v>
      </c>
      <c r="D2653" s="205" t="s">
        <v>6373</v>
      </c>
      <c r="E2653" s="280">
        <v>35.0</v>
      </c>
      <c r="F2653" s="280">
        <v>7.0</v>
      </c>
      <c r="G2653" s="282">
        <v>6.0</v>
      </c>
      <c r="H2653" s="280">
        <v>3.0</v>
      </c>
      <c r="I2653" s="280">
        <v>25.0</v>
      </c>
      <c r="J2653" s="280">
        <v>7.0</v>
      </c>
      <c r="K2653" s="280">
        <v>0.0</v>
      </c>
      <c r="L2653" s="280">
        <v>2627.0</v>
      </c>
      <c r="M2653" s="205"/>
    </row>
    <row r="2654" ht="15.75" customHeight="1">
      <c r="A2654" s="205" t="s">
        <v>482</v>
      </c>
      <c r="B2654" s="205" t="s">
        <v>5385</v>
      </c>
      <c r="C2654" s="205" t="s">
        <v>5816</v>
      </c>
      <c r="D2654" s="205" t="s">
        <v>6373</v>
      </c>
      <c r="E2654" s="280">
        <v>14.0</v>
      </c>
      <c r="F2654" s="280">
        <v>2.0</v>
      </c>
      <c r="G2654" s="280">
        <v>2.0</v>
      </c>
      <c r="H2654" s="280">
        <v>6.0</v>
      </c>
      <c r="I2654" s="280">
        <v>8.0</v>
      </c>
      <c r="J2654" s="280">
        <v>1.0</v>
      </c>
      <c r="K2654" s="280">
        <v>0.0</v>
      </c>
      <c r="L2654" s="280">
        <v>695.0</v>
      </c>
      <c r="M2654" s="205"/>
    </row>
    <row r="2655" ht="15.75" customHeight="1">
      <c r="A2655" s="205" t="s">
        <v>482</v>
      </c>
      <c r="B2655" s="205" t="s">
        <v>5386</v>
      </c>
      <c r="C2655" s="205" t="s">
        <v>5977</v>
      </c>
      <c r="D2655" s="205" t="s">
        <v>6388</v>
      </c>
      <c r="E2655" s="280">
        <v>25.0</v>
      </c>
      <c r="F2655" s="280">
        <v>2.0</v>
      </c>
      <c r="G2655" s="282">
        <v>1.0</v>
      </c>
      <c r="H2655" s="280">
        <v>9.0</v>
      </c>
      <c r="I2655" s="280">
        <v>16.0</v>
      </c>
      <c r="J2655" s="280">
        <v>0.0</v>
      </c>
      <c r="K2655" s="280">
        <v>0.0</v>
      </c>
      <c r="L2655" s="280">
        <v>1236.0</v>
      </c>
      <c r="M2655" s="205"/>
    </row>
    <row r="2656" ht="15.75" customHeight="1">
      <c r="A2656" s="205" t="s">
        <v>482</v>
      </c>
      <c r="B2656" s="205" t="s">
        <v>5387</v>
      </c>
      <c r="C2656" s="205" t="s">
        <v>5814</v>
      </c>
      <c r="D2656" s="205" t="s">
        <v>6258</v>
      </c>
      <c r="E2656" s="280">
        <v>27.0</v>
      </c>
      <c r="F2656" s="280">
        <v>6.0</v>
      </c>
      <c r="G2656" s="282">
        <v>1.0</v>
      </c>
      <c r="H2656" s="280">
        <v>15.0</v>
      </c>
      <c r="I2656" s="280">
        <v>12.0</v>
      </c>
      <c r="J2656" s="280">
        <v>0.0</v>
      </c>
      <c r="K2656" s="280">
        <v>0.0</v>
      </c>
      <c r="L2656" s="280">
        <v>1114.0</v>
      </c>
      <c r="M2656" s="205"/>
    </row>
    <row r="2657" ht="15.75" customHeight="1">
      <c r="A2657" s="205" t="s">
        <v>482</v>
      </c>
      <c r="B2657" s="205" t="s">
        <v>5388</v>
      </c>
      <c r="C2657" s="205" t="s">
        <v>5809</v>
      </c>
      <c r="D2657" s="205" t="s">
        <v>6298</v>
      </c>
      <c r="E2657" s="280">
        <v>2.0</v>
      </c>
      <c r="F2657" s="280">
        <v>0.0</v>
      </c>
      <c r="G2657" s="282">
        <v>0.0</v>
      </c>
      <c r="H2657" s="280">
        <v>1.0</v>
      </c>
      <c r="I2657" s="280">
        <v>1.0</v>
      </c>
      <c r="J2657" s="280">
        <v>0.0</v>
      </c>
      <c r="K2657" s="280">
        <v>0.0</v>
      </c>
      <c r="L2657" s="280">
        <v>72.0</v>
      </c>
      <c r="M2657" s="205"/>
    </row>
    <row r="2658" ht="15.75" customHeight="1">
      <c r="A2658" s="205" t="s">
        <v>257</v>
      </c>
      <c r="B2658" s="205" t="s">
        <v>5383</v>
      </c>
      <c r="C2658" s="205" t="s">
        <v>5801</v>
      </c>
      <c r="D2658" s="205" t="s">
        <v>259</v>
      </c>
      <c r="E2658" s="280">
        <v>6.0</v>
      </c>
      <c r="F2658" s="280">
        <v>0.0</v>
      </c>
      <c r="G2658" s="205"/>
      <c r="H2658" s="280">
        <v>0.0</v>
      </c>
      <c r="I2658" s="280">
        <v>0.0</v>
      </c>
      <c r="J2658" s="280">
        <v>1.0</v>
      </c>
      <c r="K2658" s="280">
        <v>0.0</v>
      </c>
      <c r="L2658" s="280">
        <v>540.0</v>
      </c>
      <c r="M2658" s="205"/>
    </row>
    <row r="2659" ht="15.75" customHeight="1">
      <c r="A2659" s="205" t="s">
        <v>257</v>
      </c>
      <c r="B2659" s="205" t="s">
        <v>5384</v>
      </c>
      <c r="C2659" s="205" t="s">
        <v>6389</v>
      </c>
      <c r="D2659" s="205" t="s">
        <v>6390</v>
      </c>
      <c r="E2659" s="280">
        <v>19.0</v>
      </c>
      <c r="F2659" s="280">
        <v>0.0</v>
      </c>
      <c r="G2659" s="280">
        <v>0.0</v>
      </c>
      <c r="H2659" s="280">
        <v>1.0</v>
      </c>
      <c r="I2659" s="280">
        <v>0.0</v>
      </c>
      <c r="J2659" s="280">
        <v>2.0</v>
      </c>
      <c r="K2659" s="280">
        <v>0.0</v>
      </c>
      <c r="L2659" s="280">
        <v>1636.0</v>
      </c>
      <c r="M2659" s="205"/>
    </row>
    <row r="2660" ht="15.75" customHeight="1">
      <c r="A2660" s="205" t="s">
        <v>257</v>
      </c>
      <c r="B2660" s="205" t="s">
        <v>5385</v>
      </c>
      <c r="C2660" s="205" t="s">
        <v>6391</v>
      </c>
      <c r="D2660" s="205" t="s">
        <v>110</v>
      </c>
      <c r="E2660" s="280">
        <v>25.0</v>
      </c>
      <c r="F2660" s="280">
        <v>0.0</v>
      </c>
      <c r="G2660" s="280">
        <v>0.0</v>
      </c>
      <c r="H2660" s="280">
        <v>0.0</v>
      </c>
      <c r="I2660" s="280">
        <v>0.0</v>
      </c>
      <c r="J2660" s="280">
        <v>1.0</v>
      </c>
      <c r="K2660" s="280">
        <v>0.0</v>
      </c>
      <c r="L2660" s="280">
        <v>2250.0</v>
      </c>
      <c r="M2660" s="205"/>
    </row>
    <row r="2661" ht="15.75" customHeight="1">
      <c r="A2661" s="205" t="s">
        <v>257</v>
      </c>
      <c r="B2661" s="205" t="s">
        <v>5386</v>
      </c>
      <c r="C2661" s="205" t="s">
        <v>6392</v>
      </c>
      <c r="D2661" s="205" t="s">
        <v>6393</v>
      </c>
      <c r="E2661" s="280">
        <v>3.0</v>
      </c>
      <c r="F2661" s="280">
        <v>0.0</v>
      </c>
      <c r="G2661" s="280">
        <v>0.0</v>
      </c>
      <c r="H2661" s="280">
        <v>0.0</v>
      </c>
      <c r="I2661" s="280">
        <v>0.0</v>
      </c>
      <c r="J2661" s="280">
        <v>0.0</v>
      </c>
      <c r="K2661" s="280">
        <v>0.0</v>
      </c>
      <c r="L2661" s="280">
        <v>270.0</v>
      </c>
      <c r="M2661" s="205"/>
    </row>
    <row r="2662" ht="15.75" customHeight="1">
      <c r="A2662" s="205" t="s">
        <v>257</v>
      </c>
      <c r="B2662" s="205" t="s">
        <v>5387</v>
      </c>
      <c r="C2662" s="205" t="s">
        <v>6392</v>
      </c>
      <c r="D2662" s="205" t="s">
        <v>6393</v>
      </c>
      <c r="E2662" s="280">
        <v>0.0</v>
      </c>
      <c r="F2662" s="280">
        <v>0.0</v>
      </c>
      <c r="G2662" s="280">
        <v>0.0</v>
      </c>
      <c r="H2662" s="280">
        <v>0.0</v>
      </c>
      <c r="I2662" s="280">
        <v>0.0</v>
      </c>
      <c r="J2662" s="280">
        <v>0.0</v>
      </c>
      <c r="K2662" s="280">
        <v>0.0</v>
      </c>
      <c r="L2662" s="280">
        <v>0.0</v>
      </c>
      <c r="M2662" s="205"/>
    </row>
    <row r="2663" ht="15.75" customHeight="1">
      <c r="A2663" s="205" t="s">
        <v>257</v>
      </c>
      <c r="B2663" s="205" t="s">
        <v>5391</v>
      </c>
      <c r="C2663" s="205" t="s">
        <v>5868</v>
      </c>
      <c r="D2663" s="205" t="s">
        <v>6394</v>
      </c>
      <c r="E2663" s="280">
        <v>0.0</v>
      </c>
      <c r="F2663" s="280">
        <v>0.0</v>
      </c>
      <c r="G2663" s="205"/>
      <c r="H2663" s="280">
        <v>0.0</v>
      </c>
      <c r="I2663" s="280">
        <v>0.0</v>
      </c>
      <c r="J2663" s="280">
        <v>0.0</v>
      </c>
      <c r="K2663" s="280">
        <v>0.0</v>
      </c>
      <c r="L2663" s="280">
        <v>0.0</v>
      </c>
      <c r="M2663" s="205"/>
    </row>
    <row r="2664" ht="15.75" customHeight="1">
      <c r="A2664" s="205" t="s">
        <v>257</v>
      </c>
      <c r="B2664" s="205" t="s">
        <v>5392</v>
      </c>
      <c r="C2664" s="205" t="s">
        <v>5868</v>
      </c>
      <c r="D2664" s="205" t="s">
        <v>6394</v>
      </c>
      <c r="E2664" s="280">
        <v>0.0</v>
      </c>
      <c r="F2664" s="280">
        <v>0.0</v>
      </c>
      <c r="G2664" s="205"/>
      <c r="H2664" s="280">
        <v>0.0</v>
      </c>
      <c r="I2664" s="280">
        <v>0.0</v>
      </c>
      <c r="J2664" s="280">
        <v>0.0</v>
      </c>
      <c r="K2664" s="280">
        <v>0.0</v>
      </c>
      <c r="L2664" s="280">
        <v>0.0</v>
      </c>
      <c r="M2664" s="205"/>
    </row>
    <row r="2665" ht="15.75" customHeight="1">
      <c r="A2665" s="205" t="s">
        <v>257</v>
      </c>
      <c r="B2665" s="205" t="s">
        <v>5389</v>
      </c>
      <c r="C2665" s="205" t="s">
        <v>6395</v>
      </c>
      <c r="D2665" s="205" t="s">
        <v>6394</v>
      </c>
      <c r="E2665" s="280">
        <v>0.0</v>
      </c>
      <c r="F2665" s="280">
        <v>0.0</v>
      </c>
      <c r="G2665" s="205"/>
      <c r="H2665" s="280">
        <v>0.0</v>
      </c>
      <c r="I2665" s="280">
        <v>0.0</v>
      </c>
      <c r="J2665" s="280">
        <v>0.0</v>
      </c>
      <c r="K2665" s="280">
        <v>0.0</v>
      </c>
      <c r="L2665" s="280">
        <v>0.0</v>
      </c>
      <c r="M2665" s="205"/>
    </row>
    <row r="2666" ht="15.75" customHeight="1">
      <c r="A2666" s="205" t="s">
        <v>230</v>
      </c>
      <c r="B2666" s="205" t="s">
        <v>5383</v>
      </c>
      <c r="C2666" s="205" t="s">
        <v>5801</v>
      </c>
      <c r="D2666" s="205" t="s">
        <v>177</v>
      </c>
      <c r="E2666" s="280">
        <v>6.0</v>
      </c>
      <c r="F2666" s="280">
        <v>2.0</v>
      </c>
      <c r="G2666" s="280">
        <v>1.0</v>
      </c>
      <c r="H2666" s="280">
        <v>0.0</v>
      </c>
      <c r="I2666" s="280">
        <v>3.0</v>
      </c>
      <c r="J2666" s="280">
        <v>0.0</v>
      </c>
      <c r="K2666" s="280">
        <v>0.0</v>
      </c>
      <c r="L2666" s="280">
        <v>462.0</v>
      </c>
      <c r="M2666" s="205"/>
    </row>
    <row r="2667" ht="15.75" customHeight="1">
      <c r="A2667" s="205" t="s">
        <v>230</v>
      </c>
      <c r="B2667" s="205" t="s">
        <v>5384</v>
      </c>
      <c r="C2667" s="205" t="s">
        <v>5816</v>
      </c>
      <c r="D2667" s="205" t="s">
        <v>6056</v>
      </c>
      <c r="E2667" s="280">
        <v>35.0</v>
      </c>
      <c r="F2667" s="280">
        <v>5.0</v>
      </c>
      <c r="G2667" s="280">
        <v>10.0</v>
      </c>
      <c r="H2667" s="280">
        <v>7.0</v>
      </c>
      <c r="I2667" s="280">
        <v>28.0</v>
      </c>
      <c r="J2667" s="280">
        <v>5.0</v>
      </c>
      <c r="K2667" s="280">
        <v>0.0</v>
      </c>
      <c r="L2667" s="280">
        <v>2006.0</v>
      </c>
      <c r="M2667" s="205"/>
    </row>
    <row r="2668" ht="15.75" customHeight="1">
      <c r="A2668" s="205" t="s">
        <v>230</v>
      </c>
      <c r="B2668" s="205" t="s">
        <v>5385</v>
      </c>
      <c r="C2668" s="205" t="s">
        <v>5816</v>
      </c>
      <c r="D2668" s="205" t="s">
        <v>6056</v>
      </c>
      <c r="E2668" s="280">
        <v>24.0</v>
      </c>
      <c r="F2668" s="280">
        <v>1.0</v>
      </c>
      <c r="G2668" s="280">
        <v>1.0</v>
      </c>
      <c r="H2668" s="280">
        <v>21.0</v>
      </c>
      <c r="I2668" s="280">
        <v>3.0</v>
      </c>
      <c r="J2668" s="280">
        <v>4.0</v>
      </c>
      <c r="K2668" s="280">
        <v>0.0</v>
      </c>
      <c r="L2668" s="280">
        <v>669.0</v>
      </c>
      <c r="M2668" s="205"/>
    </row>
    <row r="2669" ht="15.75" customHeight="1">
      <c r="A2669" s="205" t="s">
        <v>230</v>
      </c>
      <c r="B2669" s="205" t="s">
        <v>5386</v>
      </c>
      <c r="C2669" s="205" t="s">
        <v>5816</v>
      </c>
      <c r="D2669" s="205" t="s">
        <v>6056</v>
      </c>
      <c r="E2669" s="280">
        <v>13.0</v>
      </c>
      <c r="F2669" s="280">
        <v>0.0</v>
      </c>
      <c r="G2669" s="280">
        <v>0.0</v>
      </c>
      <c r="H2669" s="280">
        <v>12.0</v>
      </c>
      <c r="I2669" s="280">
        <v>1.0</v>
      </c>
      <c r="J2669" s="280">
        <v>0.0</v>
      </c>
      <c r="K2669" s="280">
        <v>0.0</v>
      </c>
      <c r="L2669" s="280">
        <v>250.0</v>
      </c>
      <c r="M2669" s="205"/>
    </row>
    <row r="2670" ht="15.75" customHeight="1">
      <c r="A2670" s="205" t="s">
        <v>230</v>
      </c>
      <c r="B2670" s="205" t="s">
        <v>5387</v>
      </c>
      <c r="C2670" s="205" t="s">
        <v>5837</v>
      </c>
      <c r="D2670" s="205" t="s">
        <v>6396</v>
      </c>
      <c r="E2670" s="280">
        <v>5.0</v>
      </c>
      <c r="F2670" s="280">
        <v>1.0</v>
      </c>
      <c r="G2670" s="280">
        <v>0.0</v>
      </c>
      <c r="H2670" s="280">
        <v>4.0</v>
      </c>
      <c r="I2670" s="280">
        <v>1.0</v>
      </c>
      <c r="J2670" s="280">
        <v>0.0</v>
      </c>
      <c r="K2670" s="280">
        <v>0.0</v>
      </c>
      <c r="L2670" s="280">
        <v>133.0</v>
      </c>
      <c r="M2670" s="205"/>
    </row>
    <row r="2671" ht="15.75" customHeight="1">
      <c r="A2671" s="205" t="s">
        <v>448</v>
      </c>
      <c r="B2671" s="205" t="s">
        <v>5383</v>
      </c>
      <c r="C2671" s="205" t="s">
        <v>5801</v>
      </c>
      <c r="D2671" s="205" t="s">
        <v>241</v>
      </c>
      <c r="E2671" s="280">
        <v>3.0</v>
      </c>
      <c r="F2671" s="280">
        <v>1.0</v>
      </c>
      <c r="G2671" s="280">
        <v>0.0</v>
      </c>
      <c r="H2671" s="280">
        <v>0.0</v>
      </c>
      <c r="I2671" s="280">
        <v>2.0</v>
      </c>
      <c r="J2671" s="280">
        <v>0.0</v>
      </c>
      <c r="K2671" s="280">
        <v>0.0</v>
      </c>
      <c r="L2671" s="280">
        <v>258.0</v>
      </c>
      <c r="M2671" s="205"/>
    </row>
    <row r="2672" ht="15.75" customHeight="1">
      <c r="A2672" s="205" t="s">
        <v>448</v>
      </c>
      <c r="B2672" s="205" t="s">
        <v>5384</v>
      </c>
      <c r="C2672" s="205" t="s">
        <v>5816</v>
      </c>
      <c r="D2672" s="205" t="s">
        <v>5893</v>
      </c>
      <c r="E2672" s="280">
        <v>37.0</v>
      </c>
      <c r="F2672" s="280">
        <v>7.0</v>
      </c>
      <c r="G2672" s="280">
        <v>4.0</v>
      </c>
      <c r="H2672" s="280">
        <v>1.0</v>
      </c>
      <c r="I2672" s="280">
        <v>23.0</v>
      </c>
      <c r="J2672" s="280">
        <v>3.0</v>
      </c>
      <c r="K2672" s="280">
        <v>0.0</v>
      </c>
      <c r="L2672" s="280">
        <v>2959.0</v>
      </c>
      <c r="M2672" s="205"/>
    </row>
    <row r="2673" ht="15.75" customHeight="1">
      <c r="A2673" s="205" t="s">
        <v>448</v>
      </c>
      <c r="B2673" s="205" t="s">
        <v>5385</v>
      </c>
      <c r="C2673" s="205" t="s">
        <v>5816</v>
      </c>
      <c r="D2673" s="205" t="s">
        <v>5893</v>
      </c>
      <c r="E2673" s="280">
        <v>28.0</v>
      </c>
      <c r="F2673" s="280">
        <v>0.0</v>
      </c>
      <c r="G2673" s="280">
        <v>0.0</v>
      </c>
      <c r="H2673" s="280">
        <v>15.0</v>
      </c>
      <c r="I2673" s="280">
        <v>9.0</v>
      </c>
      <c r="J2673" s="280">
        <v>2.0</v>
      </c>
      <c r="K2673" s="280">
        <v>0.0</v>
      </c>
      <c r="L2673" s="280">
        <v>1362.0</v>
      </c>
      <c r="M2673" s="205"/>
    </row>
    <row r="2674" ht="15.75" customHeight="1">
      <c r="A2674" s="205" t="s">
        <v>448</v>
      </c>
      <c r="B2674" s="205" t="s">
        <v>5386</v>
      </c>
      <c r="C2674" s="205" t="s">
        <v>6170</v>
      </c>
      <c r="D2674" s="205" t="s">
        <v>241</v>
      </c>
      <c r="E2674" s="280">
        <v>42.0</v>
      </c>
      <c r="F2674" s="280">
        <v>3.0</v>
      </c>
      <c r="G2674" s="280">
        <v>4.0</v>
      </c>
      <c r="H2674" s="280">
        <v>6.0</v>
      </c>
      <c r="I2674" s="280">
        <v>14.0</v>
      </c>
      <c r="J2674" s="280">
        <v>8.0</v>
      </c>
      <c r="K2674" s="280">
        <v>0.0</v>
      </c>
      <c r="L2674" s="280">
        <v>3108.0</v>
      </c>
      <c r="M2674" s="205"/>
    </row>
    <row r="2675" ht="15.75" customHeight="1">
      <c r="A2675" s="205" t="s">
        <v>448</v>
      </c>
      <c r="B2675" s="205" t="s">
        <v>5387</v>
      </c>
      <c r="C2675" s="205" t="s">
        <v>6397</v>
      </c>
      <c r="D2675" s="205" t="s">
        <v>6398</v>
      </c>
      <c r="E2675" s="280">
        <v>17.0</v>
      </c>
      <c r="F2675" s="280">
        <v>1.0</v>
      </c>
      <c r="G2675" s="280">
        <v>3.0</v>
      </c>
      <c r="H2675" s="280">
        <v>2.0</v>
      </c>
      <c r="I2675" s="280">
        <v>5.0</v>
      </c>
      <c r="J2675" s="280">
        <v>4.0</v>
      </c>
      <c r="K2675" s="280">
        <v>0.0</v>
      </c>
      <c r="L2675" s="280">
        <v>1270.0</v>
      </c>
      <c r="M2675" s="205"/>
    </row>
    <row r="2676" ht="15.75" customHeight="1">
      <c r="A2676" s="205" t="s">
        <v>448</v>
      </c>
      <c r="B2676" s="205" t="s">
        <v>5388</v>
      </c>
      <c r="C2676" s="205" t="s">
        <v>6397</v>
      </c>
      <c r="D2676" s="205" t="s">
        <v>6399</v>
      </c>
      <c r="E2676" s="280">
        <v>27.0</v>
      </c>
      <c r="F2676" s="280">
        <v>4.0</v>
      </c>
      <c r="G2676" s="280">
        <v>2.0</v>
      </c>
      <c r="H2676" s="280">
        <v>12.0</v>
      </c>
      <c r="I2676" s="280">
        <v>8.0</v>
      </c>
      <c r="J2676" s="280">
        <v>2.0</v>
      </c>
      <c r="K2676" s="280">
        <v>0.0</v>
      </c>
      <c r="L2676" s="280">
        <v>1340.0</v>
      </c>
      <c r="M2676" s="205"/>
    </row>
    <row r="2677" ht="15.75" customHeight="1">
      <c r="A2677" s="205" t="s">
        <v>448</v>
      </c>
      <c r="B2677" s="205" t="s">
        <v>5391</v>
      </c>
      <c r="C2677" s="205" t="s">
        <v>6400</v>
      </c>
      <c r="D2677" s="205" t="s">
        <v>6399</v>
      </c>
      <c r="E2677" s="280">
        <v>17.0</v>
      </c>
      <c r="F2677" s="280">
        <v>1.0</v>
      </c>
      <c r="G2677" s="282">
        <v>3.0</v>
      </c>
      <c r="H2677" s="280">
        <v>7.0</v>
      </c>
      <c r="I2677" s="280">
        <v>8.0</v>
      </c>
      <c r="J2677" s="280">
        <v>0.0</v>
      </c>
      <c r="K2677" s="280">
        <v>0.0</v>
      </c>
      <c r="L2677" s="280">
        <v>815.0</v>
      </c>
      <c r="M2677" s="205"/>
    </row>
    <row r="2678" ht="15.75" customHeight="1">
      <c r="A2678" s="205" t="s">
        <v>239</v>
      </c>
      <c r="B2678" s="205" t="s">
        <v>5383</v>
      </c>
      <c r="C2678" s="205" t="s">
        <v>5801</v>
      </c>
      <c r="D2678" s="205" t="s">
        <v>241</v>
      </c>
      <c r="E2678" s="280">
        <v>6.0</v>
      </c>
      <c r="F2678" s="280">
        <v>0.0</v>
      </c>
      <c r="G2678" s="205"/>
      <c r="H2678" s="280">
        <v>0.0</v>
      </c>
      <c r="I2678" s="280">
        <v>0.0</v>
      </c>
      <c r="J2678" s="280">
        <v>0.0</v>
      </c>
      <c r="K2678" s="280">
        <v>0.0</v>
      </c>
      <c r="L2678" s="280">
        <v>540.0</v>
      </c>
      <c r="M2678" s="205"/>
    </row>
    <row r="2679" ht="15.75" customHeight="1">
      <c r="A2679" s="205" t="s">
        <v>239</v>
      </c>
      <c r="B2679" s="205" t="s">
        <v>5384</v>
      </c>
      <c r="C2679" s="205" t="s">
        <v>5816</v>
      </c>
      <c r="D2679" s="205" t="s">
        <v>5893</v>
      </c>
      <c r="E2679" s="280">
        <v>29.0</v>
      </c>
      <c r="F2679" s="280">
        <v>0.0</v>
      </c>
      <c r="G2679" s="205"/>
      <c r="H2679" s="280">
        <v>0.0</v>
      </c>
      <c r="I2679" s="280">
        <v>0.0</v>
      </c>
      <c r="J2679" s="280">
        <v>1.0</v>
      </c>
      <c r="K2679" s="280">
        <v>0.0</v>
      </c>
      <c r="L2679" s="280">
        <v>2610.0</v>
      </c>
      <c r="M2679" s="205"/>
    </row>
    <row r="2680" ht="15.75" customHeight="1">
      <c r="A2680" s="205" t="s">
        <v>239</v>
      </c>
      <c r="B2680" s="205" t="s">
        <v>5385</v>
      </c>
      <c r="C2680" s="205" t="s">
        <v>5816</v>
      </c>
      <c r="D2680" s="205" t="s">
        <v>5893</v>
      </c>
      <c r="E2680" s="280">
        <v>34.0</v>
      </c>
      <c r="F2680" s="280">
        <v>0.0</v>
      </c>
      <c r="G2680" s="205"/>
      <c r="H2680" s="280">
        <v>0.0</v>
      </c>
      <c r="I2680" s="280">
        <v>0.0</v>
      </c>
      <c r="J2680" s="280">
        <v>3.0</v>
      </c>
      <c r="K2680" s="280">
        <v>1.0</v>
      </c>
      <c r="L2680" s="280">
        <v>3050.0</v>
      </c>
      <c r="M2680" s="205"/>
    </row>
    <row r="2681" ht="15.75" customHeight="1">
      <c r="A2681" s="205" t="s">
        <v>239</v>
      </c>
      <c r="B2681" s="205" t="s">
        <v>5386</v>
      </c>
      <c r="C2681" s="205" t="s">
        <v>5816</v>
      </c>
      <c r="D2681" s="205" t="s">
        <v>6080</v>
      </c>
      <c r="E2681" s="280">
        <v>37.0</v>
      </c>
      <c r="F2681" s="280">
        <v>0.0</v>
      </c>
      <c r="G2681" s="205"/>
      <c r="H2681" s="280">
        <v>0.0</v>
      </c>
      <c r="I2681" s="280">
        <v>1.0</v>
      </c>
      <c r="J2681" s="280">
        <v>2.0</v>
      </c>
      <c r="K2681" s="280">
        <v>0.0</v>
      </c>
      <c r="L2681" s="280">
        <v>3285.0</v>
      </c>
      <c r="M2681" s="205"/>
    </row>
    <row r="2682" ht="15.75" customHeight="1">
      <c r="A2682" s="205" t="s">
        <v>239</v>
      </c>
      <c r="B2682" s="205" t="s">
        <v>5387</v>
      </c>
      <c r="C2682" s="205" t="s">
        <v>5816</v>
      </c>
      <c r="D2682" s="205" t="s">
        <v>6080</v>
      </c>
      <c r="E2682" s="280">
        <v>37.0</v>
      </c>
      <c r="F2682" s="280">
        <v>0.0</v>
      </c>
      <c r="G2682" s="210"/>
      <c r="H2682" s="280">
        <v>0.0</v>
      </c>
      <c r="I2682" s="280">
        <v>0.0</v>
      </c>
      <c r="J2682" s="280">
        <v>3.0</v>
      </c>
      <c r="K2682" s="280">
        <v>0.0</v>
      </c>
      <c r="L2682" s="280">
        <v>3330.0</v>
      </c>
      <c r="M2682" s="205"/>
    </row>
    <row r="2683" ht="15.75" customHeight="1">
      <c r="A2683" s="205" t="s">
        <v>239</v>
      </c>
      <c r="B2683" s="205" t="s">
        <v>5388</v>
      </c>
      <c r="C2683" s="205" t="s">
        <v>5801</v>
      </c>
      <c r="D2683" s="205" t="s">
        <v>1082</v>
      </c>
      <c r="E2683" s="280">
        <v>29.0</v>
      </c>
      <c r="F2683" s="280">
        <v>0.0</v>
      </c>
      <c r="G2683" s="210"/>
      <c r="H2683" s="280">
        <v>0.0</v>
      </c>
      <c r="I2683" s="280">
        <v>0.0</v>
      </c>
      <c r="J2683" s="280">
        <v>1.0</v>
      </c>
      <c r="K2683" s="280">
        <v>0.0</v>
      </c>
      <c r="L2683" s="280">
        <v>2610.0</v>
      </c>
      <c r="M2683" s="205"/>
    </row>
    <row r="2684" ht="15.75" customHeight="1">
      <c r="A2684" s="205" t="s">
        <v>239</v>
      </c>
      <c r="B2684" s="205" t="s">
        <v>5391</v>
      </c>
      <c r="C2684" s="205" t="s">
        <v>6014</v>
      </c>
      <c r="D2684" s="205" t="s">
        <v>6401</v>
      </c>
      <c r="E2684" s="280">
        <v>23.0</v>
      </c>
      <c r="F2684" s="280">
        <v>0.0</v>
      </c>
      <c r="G2684" s="210"/>
      <c r="H2684" s="280">
        <v>0.0</v>
      </c>
      <c r="I2684" s="280">
        <v>0.0</v>
      </c>
      <c r="J2684" s="280">
        <v>2.0</v>
      </c>
      <c r="K2684" s="280">
        <v>0.0</v>
      </c>
      <c r="L2684" s="280">
        <v>2070.0</v>
      </c>
      <c r="M2684" s="205"/>
    </row>
    <row r="2685" ht="15.75" customHeight="1">
      <c r="A2685" s="205" t="s">
        <v>239</v>
      </c>
      <c r="B2685" s="205" t="s">
        <v>5392</v>
      </c>
      <c r="C2685" s="205" t="s">
        <v>6014</v>
      </c>
      <c r="D2685" s="205" t="s">
        <v>6402</v>
      </c>
      <c r="E2685" s="280">
        <v>25.0</v>
      </c>
      <c r="F2685" s="280">
        <v>0.0</v>
      </c>
      <c r="G2685" s="205"/>
      <c r="H2685" s="280">
        <v>0.0</v>
      </c>
      <c r="I2685" s="280">
        <v>0.0</v>
      </c>
      <c r="J2685" s="280">
        <v>2.0</v>
      </c>
      <c r="K2685" s="280">
        <v>0.0</v>
      </c>
      <c r="L2685" s="280">
        <v>2250.0</v>
      </c>
      <c r="M2685" s="205"/>
    </row>
    <row r="2686" ht="15.75" customHeight="1">
      <c r="A2686" s="205" t="s">
        <v>239</v>
      </c>
      <c r="B2686" s="205" t="s">
        <v>5389</v>
      </c>
      <c r="C2686" s="205" t="s">
        <v>5805</v>
      </c>
      <c r="D2686" s="205" t="s">
        <v>6134</v>
      </c>
      <c r="E2686" s="280">
        <v>0.0</v>
      </c>
      <c r="F2686" s="280">
        <v>0.0</v>
      </c>
      <c r="G2686" s="205"/>
      <c r="H2686" s="280">
        <v>0.0</v>
      </c>
      <c r="I2686" s="280">
        <v>0.0</v>
      </c>
      <c r="J2686" s="280">
        <v>0.0</v>
      </c>
      <c r="K2686" s="280">
        <v>0.0</v>
      </c>
      <c r="L2686" s="280">
        <v>0.0</v>
      </c>
      <c r="M2686" s="205"/>
    </row>
    <row r="2687" ht="15.75" customHeight="1">
      <c r="A2687" s="205" t="s">
        <v>239</v>
      </c>
      <c r="B2687" s="205" t="s">
        <v>5390</v>
      </c>
      <c r="C2687" s="205" t="s">
        <v>5805</v>
      </c>
      <c r="D2687" s="205" t="s">
        <v>6134</v>
      </c>
      <c r="E2687" s="280">
        <v>0.0</v>
      </c>
      <c r="F2687" s="280">
        <v>0.0</v>
      </c>
      <c r="G2687" s="205"/>
      <c r="H2687" s="280">
        <v>0.0</v>
      </c>
      <c r="I2687" s="280">
        <v>0.0</v>
      </c>
      <c r="J2687" s="280">
        <v>0.0</v>
      </c>
      <c r="K2687" s="280">
        <v>0.0</v>
      </c>
      <c r="L2687" s="280">
        <v>0.0</v>
      </c>
      <c r="M2687" s="205"/>
    </row>
    <row r="2688" ht="15.75" customHeight="1">
      <c r="A2688" s="205" t="s">
        <v>405</v>
      </c>
      <c r="B2688" s="205" t="s">
        <v>5383</v>
      </c>
      <c r="C2688" s="205" t="s">
        <v>5801</v>
      </c>
      <c r="D2688" s="205" t="s">
        <v>103</v>
      </c>
      <c r="E2688" s="280">
        <v>4.0</v>
      </c>
      <c r="F2688" s="280">
        <v>0.0</v>
      </c>
      <c r="G2688" s="280">
        <v>1.0</v>
      </c>
      <c r="H2688" s="280">
        <v>3.0</v>
      </c>
      <c r="I2688" s="280">
        <v>1.0</v>
      </c>
      <c r="J2688" s="280">
        <v>1.0</v>
      </c>
      <c r="K2688" s="280">
        <v>0.0</v>
      </c>
      <c r="L2688" s="280">
        <v>117.0</v>
      </c>
      <c r="M2688" s="205"/>
    </row>
    <row r="2689" ht="15.75" customHeight="1">
      <c r="A2689" s="205" t="s">
        <v>405</v>
      </c>
      <c r="B2689" s="205" t="s">
        <v>5384</v>
      </c>
      <c r="C2689" s="205" t="s">
        <v>5809</v>
      </c>
      <c r="D2689" s="205" t="s">
        <v>6110</v>
      </c>
      <c r="E2689" s="280">
        <v>27.0</v>
      </c>
      <c r="F2689" s="280">
        <v>1.0</v>
      </c>
      <c r="G2689" s="280">
        <v>1.0</v>
      </c>
      <c r="H2689" s="280">
        <v>2.0</v>
      </c>
      <c r="I2689" s="280">
        <v>9.0</v>
      </c>
      <c r="J2689" s="280">
        <v>7.0</v>
      </c>
      <c r="K2689" s="280">
        <v>0.0</v>
      </c>
      <c r="L2689" s="280">
        <v>2114.0</v>
      </c>
      <c r="M2689" s="205"/>
    </row>
    <row r="2690" ht="15.75" customHeight="1">
      <c r="A2690" s="205" t="s">
        <v>405</v>
      </c>
      <c r="B2690" s="205" t="s">
        <v>5385</v>
      </c>
      <c r="C2690" s="205" t="s">
        <v>5809</v>
      </c>
      <c r="D2690" s="205" t="s">
        <v>6110</v>
      </c>
      <c r="E2690" s="280">
        <v>35.0</v>
      </c>
      <c r="F2690" s="280">
        <v>2.0</v>
      </c>
      <c r="G2690" s="280">
        <v>4.0</v>
      </c>
      <c r="H2690" s="280">
        <v>5.0</v>
      </c>
      <c r="I2690" s="280">
        <v>15.0</v>
      </c>
      <c r="J2690" s="280">
        <v>3.0</v>
      </c>
      <c r="K2690" s="280">
        <v>0.0</v>
      </c>
      <c r="L2690" s="280">
        <v>2558.0</v>
      </c>
      <c r="M2690" s="205"/>
    </row>
    <row r="2691" ht="15.75" customHeight="1">
      <c r="A2691" s="205" t="s">
        <v>405</v>
      </c>
      <c r="B2691" s="205" t="s">
        <v>5386</v>
      </c>
      <c r="C2691" s="205" t="s">
        <v>5809</v>
      </c>
      <c r="D2691" s="205" t="s">
        <v>6110</v>
      </c>
      <c r="E2691" s="280">
        <v>36.0</v>
      </c>
      <c r="F2691" s="280">
        <v>4.0</v>
      </c>
      <c r="G2691" s="280">
        <v>3.0</v>
      </c>
      <c r="H2691" s="280">
        <v>16.0</v>
      </c>
      <c r="I2691" s="280">
        <v>11.0</v>
      </c>
      <c r="J2691" s="280">
        <v>4.0</v>
      </c>
      <c r="K2691" s="280">
        <v>0.0</v>
      </c>
      <c r="L2691" s="280">
        <v>1897.0</v>
      </c>
      <c r="M2691" s="205"/>
    </row>
    <row r="2692" ht="15.75" customHeight="1">
      <c r="A2692" s="205" t="s">
        <v>405</v>
      </c>
      <c r="B2692" s="205" t="s">
        <v>5387</v>
      </c>
      <c r="C2692" s="205" t="s">
        <v>5809</v>
      </c>
      <c r="D2692" s="205" t="s">
        <v>6110</v>
      </c>
      <c r="E2692" s="280">
        <v>29.0</v>
      </c>
      <c r="F2692" s="280">
        <v>2.0</v>
      </c>
      <c r="G2692" s="280">
        <v>0.0</v>
      </c>
      <c r="H2692" s="280">
        <v>12.0</v>
      </c>
      <c r="I2692" s="280">
        <v>11.0</v>
      </c>
      <c r="J2692" s="280">
        <v>3.0</v>
      </c>
      <c r="K2692" s="280">
        <v>0.0</v>
      </c>
      <c r="L2692" s="280">
        <v>1491.0</v>
      </c>
      <c r="M2692" s="205"/>
    </row>
    <row r="2693" ht="15.75" customHeight="1">
      <c r="A2693" s="205" t="s">
        <v>405</v>
      </c>
      <c r="B2693" s="205" t="s">
        <v>5388</v>
      </c>
      <c r="C2693" s="205" t="s">
        <v>5809</v>
      </c>
      <c r="D2693" s="205" t="s">
        <v>6110</v>
      </c>
      <c r="E2693" s="280">
        <v>14.0</v>
      </c>
      <c r="F2693" s="280">
        <v>0.0</v>
      </c>
      <c r="G2693" s="280">
        <v>0.0</v>
      </c>
      <c r="H2693" s="280">
        <v>7.0</v>
      </c>
      <c r="I2693" s="280">
        <v>5.0</v>
      </c>
      <c r="J2693" s="280">
        <v>1.0</v>
      </c>
      <c r="K2693" s="280">
        <v>0.0</v>
      </c>
      <c r="L2693" s="280">
        <v>589.0</v>
      </c>
      <c r="M2693" s="205"/>
    </row>
    <row r="2694" ht="15.75" customHeight="1">
      <c r="A2694" s="205" t="s">
        <v>405</v>
      </c>
      <c r="B2694" s="205" t="s">
        <v>5391</v>
      </c>
      <c r="C2694" s="205" t="s">
        <v>5809</v>
      </c>
      <c r="D2694" s="205" t="s">
        <v>6079</v>
      </c>
      <c r="E2694" s="280">
        <v>0.0</v>
      </c>
      <c r="F2694" s="280">
        <v>0.0</v>
      </c>
      <c r="G2694" s="280">
        <v>0.0</v>
      </c>
      <c r="H2694" s="280">
        <v>0.0</v>
      </c>
      <c r="I2694" s="280">
        <v>0.0</v>
      </c>
      <c r="J2694" s="280">
        <v>0.0</v>
      </c>
      <c r="K2694" s="280">
        <v>0.0</v>
      </c>
      <c r="L2694" s="280">
        <v>0.0</v>
      </c>
      <c r="M2694" s="205"/>
    </row>
    <row r="2695" ht="15.75" customHeight="1">
      <c r="A2695" s="205" t="s">
        <v>434</v>
      </c>
      <c r="B2695" s="205" t="s">
        <v>5383</v>
      </c>
      <c r="C2695" s="205" t="s">
        <v>5801</v>
      </c>
      <c r="D2695" s="205" t="s">
        <v>259</v>
      </c>
      <c r="E2695" s="280">
        <v>6.0</v>
      </c>
      <c r="F2695" s="280">
        <v>1.0</v>
      </c>
      <c r="G2695" s="280">
        <v>1.0</v>
      </c>
      <c r="H2695" s="280">
        <v>2.0</v>
      </c>
      <c r="I2695" s="280">
        <v>4.0</v>
      </c>
      <c r="J2695" s="280">
        <v>0.0</v>
      </c>
      <c r="K2695" s="280">
        <v>0.0</v>
      </c>
      <c r="L2695" s="280">
        <v>373.0</v>
      </c>
      <c r="M2695" s="205"/>
    </row>
    <row r="2696" ht="15.75" customHeight="1">
      <c r="A2696" s="205" t="s">
        <v>434</v>
      </c>
      <c r="B2696" s="205" t="s">
        <v>5384</v>
      </c>
      <c r="C2696" s="205" t="s">
        <v>5816</v>
      </c>
      <c r="D2696" s="205" t="s">
        <v>95</v>
      </c>
      <c r="E2696" s="280">
        <v>22.0</v>
      </c>
      <c r="F2696" s="280">
        <v>6.0</v>
      </c>
      <c r="G2696" s="282">
        <v>6.0</v>
      </c>
      <c r="H2696" s="280">
        <v>4.0</v>
      </c>
      <c r="I2696" s="280">
        <v>11.0</v>
      </c>
      <c r="J2696" s="280">
        <v>5.0</v>
      </c>
      <c r="K2696" s="280">
        <v>0.0</v>
      </c>
      <c r="L2696" s="280">
        <v>1577.0</v>
      </c>
      <c r="M2696" s="205"/>
    </row>
    <row r="2697" ht="15.75" customHeight="1">
      <c r="A2697" s="205" t="s">
        <v>434</v>
      </c>
      <c r="B2697" s="205" t="s">
        <v>5385</v>
      </c>
      <c r="C2697" s="205" t="s">
        <v>6211</v>
      </c>
      <c r="D2697" s="205" t="s">
        <v>6403</v>
      </c>
      <c r="E2697" s="280">
        <v>25.0</v>
      </c>
      <c r="F2697" s="280">
        <v>5.0</v>
      </c>
      <c r="G2697" s="282">
        <v>2.0</v>
      </c>
      <c r="H2697" s="280">
        <v>11.0</v>
      </c>
      <c r="I2697" s="280">
        <v>11.0</v>
      </c>
      <c r="J2697" s="280">
        <v>2.0</v>
      </c>
      <c r="K2697" s="280">
        <v>0.0</v>
      </c>
      <c r="L2697" s="280">
        <v>1117.0</v>
      </c>
      <c r="M2697" s="205"/>
    </row>
    <row r="2698" ht="15.75" customHeight="1">
      <c r="A2698" s="205" t="s">
        <v>434</v>
      </c>
      <c r="B2698" s="205" t="s">
        <v>5386</v>
      </c>
      <c r="C2698" s="205" t="s">
        <v>5814</v>
      </c>
      <c r="D2698" s="205" t="s">
        <v>6169</v>
      </c>
      <c r="E2698" s="280">
        <v>23.0</v>
      </c>
      <c r="F2698" s="280">
        <v>6.0</v>
      </c>
      <c r="G2698" s="282">
        <v>5.0</v>
      </c>
      <c r="H2698" s="280">
        <v>5.0</v>
      </c>
      <c r="I2698" s="280">
        <v>14.0</v>
      </c>
      <c r="J2698" s="280">
        <v>1.0</v>
      </c>
      <c r="K2698" s="280">
        <v>1.0</v>
      </c>
      <c r="L2698" s="280">
        <v>1462.0</v>
      </c>
      <c r="M2698" s="205"/>
    </row>
    <row r="2699" ht="15.75" customHeight="1">
      <c r="A2699" s="205" t="s">
        <v>434</v>
      </c>
      <c r="B2699" s="205" t="s">
        <v>5387</v>
      </c>
      <c r="C2699" s="205" t="s">
        <v>5832</v>
      </c>
      <c r="D2699" s="205" t="s">
        <v>95</v>
      </c>
      <c r="E2699" s="280">
        <v>28.0</v>
      </c>
      <c r="F2699" s="280">
        <v>3.0</v>
      </c>
      <c r="G2699" s="282">
        <v>2.0</v>
      </c>
      <c r="H2699" s="280">
        <v>15.0</v>
      </c>
      <c r="I2699" s="280">
        <v>11.0</v>
      </c>
      <c r="J2699" s="280">
        <v>4.0</v>
      </c>
      <c r="K2699" s="280">
        <v>0.0</v>
      </c>
      <c r="L2699" s="280">
        <v>1258.0</v>
      </c>
      <c r="M2699" s="205"/>
    </row>
    <row r="2700" ht="15.75" customHeight="1">
      <c r="A2700" s="205" t="s">
        <v>434</v>
      </c>
      <c r="B2700" s="205" t="s">
        <v>5388</v>
      </c>
      <c r="C2700" s="205" t="s">
        <v>5801</v>
      </c>
      <c r="D2700" s="205" t="s">
        <v>95</v>
      </c>
      <c r="E2700" s="280">
        <v>7.0</v>
      </c>
      <c r="F2700" s="280">
        <v>1.0</v>
      </c>
      <c r="G2700" s="282">
        <v>0.0</v>
      </c>
      <c r="H2700" s="280">
        <v>5.0</v>
      </c>
      <c r="I2700" s="280">
        <v>1.0</v>
      </c>
      <c r="J2700" s="280">
        <v>2.0</v>
      </c>
      <c r="K2700" s="280">
        <v>0.0</v>
      </c>
      <c r="L2700" s="280">
        <v>194.0</v>
      </c>
      <c r="M2700" s="205"/>
    </row>
    <row r="2701" ht="15.75" customHeight="1">
      <c r="A2701" s="205" t="s">
        <v>548</v>
      </c>
      <c r="B2701" s="205" t="s">
        <v>5383</v>
      </c>
      <c r="C2701" s="205" t="s">
        <v>5801</v>
      </c>
      <c r="D2701" s="205" t="s">
        <v>241</v>
      </c>
      <c r="E2701" s="280">
        <v>5.0</v>
      </c>
      <c r="F2701" s="280">
        <v>0.0</v>
      </c>
      <c r="G2701" s="282">
        <v>0.0</v>
      </c>
      <c r="H2701" s="280">
        <v>3.0</v>
      </c>
      <c r="I2701" s="280">
        <v>2.0</v>
      </c>
      <c r="J2701" s="280">
        <v>0.0</v>
      </c>
      <c r="K2701" s="280">
        <v>0.0</v>
      </c>
      <c r="L2701" s="280">
        <v>151.0</v>
      </c>
      <c r="M2701" s="205"/>
    </row>
    <row r="2702" ht="15.75" customHeight="1">
      <c r="A2702" s="205" t="s">
        <v>548</v>
      </c>
      <c r="B2702" s="205" t="s">
        <v>5384</v>
      </c>
      <c r="C2702" s="205" t="s">
        <v>5816</v>
      </c>
      <c r="D2702" s="205" t="s">
        <v>5893</v>
      </c>
      <c r="E2702" s="280">
        <v>38.0</v>
      </c>
      <c r="F2702" s="280">
        <v>11.0</v>
      </c>
      <c r="G2702" s="282">
        <v>2.0</v>
      </c>
      <c r="H2702" s="280">
        <v>20.0</v>
      </c>
      <c r="I2702" s="280">
        <v>10.0</v>
      </c>
      <c r="J2702" s="280">
        <v>1.0</v>
      </c>
      <c r="K2702" s="280">
        <v>0.0</v>
      </c>
      <c r="L2702" s="280">
        <v>1782.0</v>
      </c>
      <c r="M2702" s="205"/>
    </row>
    <row r="2703" ht="15.75" customHeight="1">
      <c r="A2703" s="205" t="s">
        <v>548</v>
      </c>
      <c r="B2703" s="205" t="s">
        <v>5385</v>
      </c>
      <c r="C2703" s="205" t="s">
        <v>5801</v>
      </c>
      <c r="D2703" s="205" t="s">
        <v>256</v>
      </c>
      <c r="E2703" s="280">
        <v>22.0</v>
      </c>
      <c r="F2703" s="280">
        <v>1.0</v>
      </c>
      <c r="G2703" s="282">
        <v>0.0</v>
      </c>
      <c r="H2703" s="280">
        <v>19.0</v>
      </c>
      <c r="I2703" s="280">
        <v>2.0</v>
      </c>
      <c r="J2703" s="280">
        <v>0.0</v>
      </c>
      <c r="K2703" s="280">
        <v>0.0</v>
      </c>
      <c r="L2703" s="280">
        <v>542.0</v>
      </c>
      <c r="M2703" s="205"/>
    </row>
    <row r="2704" ht="15.75" customHeight="1">
      <c r="A2704" s="205" t="s">
        <v>548</v>
      </c>
      <c r="B2704" s="205" t="s">
        <v>5386</v>
      </c>
      <c r="C2704" s="205" t="s">
        <v>5816</v>
      </c>
      <c r="D2704" s="205" t="s">
        <v>5878</v>
      </c>
      <c r="E2704" s="280">
        <v>33.0</v>
      </c>
      <c r="F2704" s="280">
        <v>9.0</v>
      </c>
      <c r="G2704" s="282">
        <v>0.0</v>
      </c>
      <c r="H2704" s="280">
        <v>18.0</v>
      </c>
      <c r="I2704" s="280">
        <v>11.0</v>
      </c>
      <c r="J2704" s="280">
        <v>1.0</v>
      </c>
      <c r="K2704" s="280">
        <v>0.0</v>
      </c>
      <c r="L2704" s="280">
        <v>1488.0</v>
      </c>
      <c r="M2704" s="205"/>
    </row>
    <row r="2705" ht="15.75" customHeight="1">
      <c r="A2705" s="205" t="s">
        <v>548</v>
      </c>
      <c r="B2705" s="205" t="s">
        <v>5387</v>
      </c>
      <c r="C2705" s="205" t="s">
        <v>5816</v>
      </c>
      <c r="D2705" s="205" t="s">
        <v>5878</v>
      </c>
      <c r="E2705" s="280">
        <v>22.0</v>
      </c>
      <c r="F2705" s="280">
        <v>6.0</v>
      </c>
      <c r="G2705" s="282">
        <v>5.0</v>
      </c>
      <c r="H2705" s="280">
        <v>3.0</v>
      </c>
      <c r="I2705" s="280">
        <v>14.0</v>
      </c>
      <c r="J2705" s="280">
        <v>3.0</v>
      </c>
      <c r="K2705" s="280">
        <v>0.0</v>
      </c>
      <c r="L2705" s="280">
        <v>1507.0</v>
      </c>
      <c r="M2705" s="205"/>
    </row>
    <row r="2706" ht="15.75" customHeight="1">
      <c r="A2706" s="205" t="s">
        <v>548</v>
      </c>
      <c r="B2706" s="205" t="s">
        <v>5388</v>
      </c>
      <c r="C2706" s="205" t="s">
        <v>5931</v>
      </c>
      <c r="D2706" s="205" t="s">
        <v>6012</v>
      </c>
      <c r="E2706" s="280">
        <v>34.0</v>
      </c>
      <c r="F2706" s="280">
        <v>24.0</v>
      </c>
      <c r="G2706" s="280">
        <v>2.0</v>
      </c>
      <c r="H2706" s="280">
        <v>3.0</v>
      </c>
      <c r="I2706" s="280">
        <v>11.0</v>
      </c>
      <c r="J2706" s="280">
        <v>4.0</v>
      </c>
      <c r="K2706" s="280">
        <v>0.0</v>
      </c>
      <c r="L2706" s="280">
        <v>2747.0</v>
      </c>
      <c r="M2706" s="205"/>
    </row>
    <row r="2707" ht="15.75" customHeight="1">
      <c r="A2707" s="205" t="s">
        <v>548</v>
      </c>
      <c r="B2707" s="205" t="s">
        <v>5391</v>
      </c>
      <c r="C2707" s="205" t="s">
        <v>5931</v>
      </c>
      <c r="D2707" s="205" t="s">
        <v>6012</v>
      </c>
      <c r="E2707" s="280">
        <v>31.0</v>
      </c>
      <c r="F2707" s="280">
        <v>12.0</v>
      </c>
      <c r="G2707" s="280">
        <v>4.0</v>
      </c>
      <c r="H2707" s="280">
        <v>2.0</v>
      </c>
      <c r="I2707" s="280">
        <v>9.0</v>
      </c>
      <c r="J2707" s="280">
        <v>2.0</v>
      </c>
      <c r="K2707" s="280">
        <v>0.0</v>
      </c>
      <c r="L2707" s="280">
        <v>2557.0</v>
      </c>
      <c r="M2707" s="205"/>
    </row>
    <row r="2708" ht="15.75" customHeight="1">
      <c r="A2708" s="205" t="s">
        <v>548</v>
      </c>
      <c r="B2708" s="205" t="s">
        <v>5392</v>
      </c>
      <c r="C2708" s="205" t="s">
        <v>5931</v>
      </c>
      <c r="D2708" s="205" t="s">
        <v>6012</v>
      </c>
      <c r="E2708" s="280">
        <v>37.0</v>
      </c>
      <c r="F2708" s="280">
        <v>19.0</v>
      </c>
      <c r="G2708" s="280">
        <v>1.0</v>
      </c>
      <c r="H2708" s="280">
        <v>8.0</v>
      </c>
      <c r="I2708" s="280">
        <v>17.0</v>
      </c>
      <c r="J2708" s="280">
        <v>1.0</v>
      </c>
      <c r="K2708" s="280">
        <v>0.0</v>
      </c>
      <c r="L2708" s="280">
        <v>2451.0</v>
      </c>
      <c r="M2708" s="205"/>
    </row>
    <row r="2709" ht="15.75" customHeight="1">
      <c r="A2709" s="205" t="s">
        <v>548</v>
      </c>
      <c r="B2709" s="205" t="s">
        <v>5389</v>
      </c>
      <c r="C2709" s="205" t="s">
        <v>6404</v>
      </c>
      <c r="D2709" s="205" t="s">
        <v>6405</v>
      </c>
      <c r="E2709" s="280">
        <v>43.0</v>
      </c>
      <c r="F2709" s="280">
        <v>21.0</v>
      </c>
      <c r="G2709" s="280">
        <v>0.0</v>
      </c>
      <c r="H2709" s="280">
        <v>10.0</v>
      </c>
      <c r="I2709" s="280">
        <v>20.0</v>
      </c>
      <c r="J2709" s="280">
        <v>3.0</v>
      </c>
      <c r="K2709" s="280">
        <v>0.0</v>
      </c>
      <c r="L2709" s="280">
        <v>2772.0</v>
      </c>
      <c r="M2709" s="205"/>
    </row>
    <row r="2710" ht="15.75" customHeight="1">
      <c r="A2710" s="205" t="s">
        <v>548</v>
      </c>
      <c r="B2710" s="205" t="s">
        <v>5390</v>
      </c>
      <c r="C2710" s="205" t="s">
        <v>5857</v>
      </c>
      <c r="D2710" s="205" t="s">
        <v>6406</v>
      </c>
      <c r="E2710" s="280">
        <v>30.0</v>
      </c>
      <c r="F2710" s="280">
        <v>10.0</v>
      </c>
      <c r="G2710" s="280">
        <v>1.0</v>
      </c>
      <c r="H2710" s="280">
        <v>1.0</v>
      </c>
      <c r="I2710" s="280">
        <v>4.0</v>
      </c>
      <c r="J2710" s="280">
        <v>0.0</v>
      </c>
      <c r="K2710" s="280">
        <v>0.0</v>
      </c>
      <c r="L2710" s="280">
        <v>2546.0</v>
      </c>
      <c r="M2710" s="205"/>
    </row>
    <row r="2711" ht="15.75" customHeight="1">
      <c r="A2711" s="205" t="s">
        <v>547</v>
      </c>
      <c r="B2711" s="205" t="s">
        <v>5383</v>
      </c>
      <c r="C2711" s="205" t="s">
        <v>5801</v>
      </c>
      <c r="D2711" s="205" t="s">
        <v>264</v>
      </c>
      <c r="E2711" s="280">
        <v>3.0</v>
      </c>
      <c r="F2711" s="280">
        <v>0.0</v>
      </c>
      <c r="G2711" s="280">
        <v>0.0</v>
      </c>
      <c r="H2711" s="280">
        <v>3.0</v>
      </c>
      <c r="I2711" s="280">
        <v>0.0</v>
      </c>
      <c r="J2711" s="280">
        <v>0.0</v>
      </c>
      <c r="K2711" s="280">
        <v>0.0</v>
      </c>
      <c r="L2711" s="280">
        <v>54.0</v>
      </c>
      <c r="M2711" s="205"/>
    </row>
    <row r="2712" ht="15.75" customHeight="1">
      <c r="A2712" s="205" t="s">
        <v>547</v>
      </c>
      <c r="B2712" s="205" t="s">
        <v>5384</v>
      </c>
      <c r="C2712" s="205" t="s">
        <v>5816</v>
      </c>
      <c r="D2712" s="205" t="s">
        <v>6373</v>
      </c>
      <c r="E2712" s="280">
        <v>37.0</v>
      </c>
      <c r="F2712" s="280">
        <v>9.0</v>
      </c>
      <c r="G2712" s="280">
        <v>2.0</v>
      </c>
      <c r="H2712" s="280">
        <v>14.0</v>
      </c>
      <c r="I2712" s="280">
        <v>22.0</v>
      </c>
      <c r="J2712" s="280">
        <v>4.0</v>
      </c>
      <c r="K2712" s="280">
        <v>0.0</v>
      </c>
      <c r="L2712" s="280">
        <v>1958.0</v>
      </c>
      <c r="M2712" s="205"/>
    </row>
    <row r="2713" ht="15.75" customHeight="1">
      <c r="A2713" s="205" t="s">
        <v>547</v>
      </c>
      <c r="B2713" s="205" t="s">
        <v>5385</v>
      </c>
      <c r="C2713" s="205" t="s">
        <v>5816</v>
      </c>
      <c r="D2713" s="205" t="s">
        <v>6373</v>
      </c>
      <c r="E2713" s="280">
        <v>29.0</v>
      </c>
      <c r="F2713" s="280">
        <v>4.0</v>
      </c>
      <c r="G2713" s="280">
        <v>2.0</v>
      </c>
      <c r="H2713" s="280">
        <v>20.0</v>
      </c>
      <c r="I2713" s="280">
        <v>8.0</v>
      </c>
      <c r="J2713" s="280">
        <v>3.0</v>
      </c>
      <c r="K2713" s="280">
        <v>0.0</v>
      </c>
      <c r="L2713" s="280">
        <v>833.0</v>
      </c>
      <c r="M2713" s="205"/>
    </row>
    <row r="2714" ht="15.75" customHeight="1">
      <c r="A2714" s="205" t="s">
        <v>547</v>
      </c>
      <c r="B2714" s="205" t="s">
        <v>5386</v>
      </c>
      <c r="C2714" s="205" t="s">
        <v>5816</v>
      </c>
      <c r="D2714" s="205" t="s">
        <v>6373</v>
      </c>
      <c r="E2714" s="280">
        <v>32.0</v>
      </c>
      <c r="F2714" s="280">
        <v>4.0</v>
      </c>
      <c r="G2714" s="280">
        <v>1.0</v>
      </c>
      <c r="H2714" s="280">
        <v>26.0</v>
      </c>
      <c r="I2714" s="280">
        <v>4.0</v>
      </c>
      <c r="J2714" s="280">
        <v>4.0</v>
      </c>
      <c r="K2714" s="280">
        <v>0.0</v>
      </c>
      <c r="L2714" s="280">
        <v>866.0</v>
      </c>
      <c r="M2714" s="205"/>
    </row>
    <row r="2715" ht="15.75" customHeight="1">
      <c r="A2715" s="205" t="s">
        <v>480</v>
      </c>
      <c r="B2715" s="205" t="s">
        <v>5383</v>
      </c>
      <c r="C2715" s="205" t="s">
        <v>5801</v>
      </c>
      <c r="D2715" s="205" t="s">
        <v>177</v>
      </c>
      <c r="E2715" s="280">
        <v>6.0</v>
      </c>
      <c r="F2715" s="280">
        <v>0.0</v>
      </c>
      <c r="G2715" s="280">
        <v>1.0</v>
      </c>
      <c r="H2715" s="280">
        <v>0.0</v>
      </c>
      <c r="I2715" s="280">
        <v>6.0</v>
      </c>
      <c r="J2715" s="280">
        <v>1.0</v>
      </c>
      <c r="K2715" s="280">
        <v>0.0</v>
      </c>
      <c r="L2715" s="280">
        <v>406.0</v>
      </c>
      <c r="M2715" s="205"/>
    </row>
    <row r="2716" ht="15.75" customHeight="1">
      <c r="A2716" s="205" t="s">
        <v>480</v>
      </c>
      <c r="B2716" s="205" t="s">
        <v>5384</v>
      </c>
      <c r="C2716" s="205" t="s">
        <v>5816</v>
      </c>
      <c r="D2716" s="205" t="s">
        <v>6056</v>
      </c>
      <c r="E2716" s="280">
        <v>32.0</v>
      </c>
      <c r="F2716" s="280">
        <v>6.0</v>
      </c>
      <c r="G2716" s="280">
        <v>2.0</v>
      </c>
      <c r="H2716" s="280">
        <v>11.0</v>
      </c>
      <c r="I2716" s="280">
        <v>20.0</v>
      </c>
      <c r="J2716" s="280">
        <v>4.0</v>
      </c>
      <c r="K2716" s="280">
        <v>0.0</v>
      </c>
      <c r="L2716" s="280">
        <v>1609.0</v>
      </c>
      <c r="M2716" s="205"/>
    </row>
    <row r="2717" ht="15.75" customHeight="1">
      <c r="A2717" s="205" t="s">
        <v>480</v>
      </c>
      <c r="B2717" s="205" t="s">
        <v>5385</v>
      </c>
      <c r="C2717" s="205" t="s">
        <v>5816</v>
      </c>
      <c r="D2717" s="205" t="s">
        <v>6056</v>
      </c>
      <c r="E2717" s="280">
        <v>15.0</v>
      </c>
      <c r="F2717" s="280">
        <v>2.0</v>
      </c>
      <c r="G2717" s="280">
        <v>3.0</v>
      </c>
      <c r="H2717" s="280">
        <v>8.0</v>
      </c>
      <c r="I2717" s="280">
        <v>5.0</v>
      </c>
      <c r="J2717" s="280">
        <v>2.0</v>
      </c>
      <c r="K2717" s="280">
        <v>0.0</v>
      </c>
      <c r="L2717" s="280">
        <v>558.0</v>
      </c>
      <c r="M2717" s="205"/>
    </row>
    <row r="2718" ht="15.75" customHeight="1">
      <c r="A2718" s="205" t="s">
        <v>480</v>
      </c>
      <c r="B2718" s="205" t="s">
        <v>5386</v>
      </c>
      <c r="C2718" s="205" t="s">
        <v>5861</v>
      </c>
      <c r="D2718" s="205" t="s">
        <v>116</v>
      </c>
      <c r="E2718" s="280">
        <v>18.0</v>
      </c>
      <c r="F2718" s="280">
        <v>2.0</v>
      </c>
      <c r="G2718" s="280">
        <v>1.0</v>
      </c>
      <c r="H2718" s="280">
        <v>8.0</v>
      </c>
      <c r="I2718" s="280">
        <v>7.0</v>
      </c>
      <c r="J2718" s="280">
        <v>4.0</v>
      </c>
      <c r="K2718" s="280">
        <v>0.0</v>
      </c>
      <c r="L2718" s="280">
        <v>883.0</v>
      </c>
      <c r="M2718" s="205"/>
    </row>
    <row r="2719" ht="15.75" customHeight="1">
      <c r="A2719" s="205" t="s">
        <v>480</v>
      </c>
      <c r="B2719" s="205" t="s">
        <v>5387</v>
      </c>
      <c r="C2719" s="205" t="s">
        <v>6352</v>
      </c>
      <c r="D2719" s="205" t="s">
        <v>177</v>
      </c>
      <c r="E2719" s="280">
        <v>21.0</v>
      </c>
      <c r="F2719" s="280">
        <v>3.0</v>
      </c>
      <c r="G2719" s="280">
        <v>3.0</v>
      </c>
      <c r="H2719" s="280">
        <v>13.0</v>
      </c>
      <c r="I2719" s="280">
        <v>5.0</v>
      </c>
      <c r="J2719" s="280">
        <v>2.0</v>
      </c>
      <c r="K2719" s="280">
        <v>0.0</v>
      </c>
      <c r="L2719" s="280">
        <v>1040.0</v>
      </c>
      <c r="M2719" s="205"/>
    </row>
    <row r="2720" ht="15.75" customHeight="1">
      <c r="A2720" s="205" t="s">
        <v>480</v>
      </c>
      <c r="B2720" s="205" t="s">
        <v>5388</v>
      </c>
      <c r="C2720" s="205" t="s">
        <v>6047</v>
      </c>
      <c r="D2720" s="205" t="s">
        <v>6407</v>
      </c>
      <c r="E2720" s="280">
        <v>19.0</v>
      </c>
      <c r="F2720" s="280">
        <v>4.0</v>
      </c>
      <c r="G2720" s="280">
        <v>3.0</v>
      </c>
      <c r="H2720" s="280">
        <v>2.0</v>
      </c>
      <c r="I2720" s="280">
        <v>3.0</v>
      </c>
      <c r="J2720" s="280">
        <v>8.0</v>
      </c>
      <c r="K2720" s="280">
        <v>0.0</v>
      </c>
      <c r="L2720" s="280">
        <v>1508.0</v>
      </c>
      <c r="M2720" s="205"/>
    </row>
    <row r="2721" ht="15.75" customHeight="1">
      <c r="A2721" s="205" t="s">
        <v>480</v>
      </c>
      <c r="B2721" s="205" t="s">
        <v>5391</v>
      </c>
      <c r="C2721" s="205" t="s">
        <v>6047</v>
      </c>
      <c r="D2721" s="205" t="s">
        <v>6407</v>
      </c>
      <c r="E2721" s="280">
        <v>20.0</v>
      </c>
      <c r="F2721" s="280">
        <v>0.0</v>
      </c>
      <c r="G2721" s="280">
        <v>5.0</v>
      </c>
      <c r="H2721" s="280">
        <v>4.0</v>
      </c>
      <c r="I2721" s="280">
        <v>15.0</v>
      </c>
      <c r="J2721" s="280">
        <v>2.0</v>
      </c>
      <c r="K2721" s="280">
        <v>0.0</v>
      </c>
      <c r="L2721" s="280">
        <v>1170.0</v>
      </c>
      <c r="M2721" s="205"/>
    </row>
    <row r="2722" ht="15.75" customHeight="1">
      <c r="A2722" s="205" t="s">
        <v>480</v>
      </c>
      <c r="B2722" s="205" t="s">
        <v>5392</v>
      </c>
      <c r="C2722" s="205" t="s">
        <v>6047</v>
      </c>
      <c r="D2722" s="205" t="s">
        <v>6407</v>
      </c>
      <c r="E2722" s="280">
        <v>0.0</v>
      </c>
      <c r="F2722" s="280">
        <v>0.0</v>
      </c>
      <c r="G2722" s="280">
        <v>0.0</v>
      </c>
      <c r="H2722" s="280">
        <v>0.0</v>
      </c>
      <c r="I2722" s="280">
        <v>0.0</v>
      </c>
      <c r="J2722" s="280">
        <v>0.0</v>
      </c>
      <c r="K2722" s="280">
        <v>0.0</v>
      </c>
      <c r="L2722" s="280">
        <v>0.0</v>
      </c>
      <c r="M2722" s="205"/>
    </row>
    <row r="2723" ht="15.75" customHeight="1">
      <c r="A2723" s="205" t="s">
        <v>616</v>
      </c>
      <c r="B2723" s="205" t="s">
        <v>5383</v>
      </c>
      <c r="C2723" s="205" t="s">
        <v>5801</v>
      </c>
      <c r="D2723" s="205" t="s">
        <v>151</v>
      </c>
      <c r="E2723" s="280">
        <v>6.0</v>
      </c>
      <c r="F2723" s="280">
        <v>0.0</v>
      </c>
      <c r="G2723" s="280">
        <v>0.0</v>
      </c>
      <c r="H2723" s="280">
        <v>2.0</v>
      </c>
      <c r="I2723" s="280">
        <v>4.0</v>
      </c>
      <c r="J2723" s="280">
        <v>1.0</v>
      </c>
      <c r="K2723" s="280">
        <v>0.0</v>
      </c>
      <c r="L2723" s="280">
        <v>309.0</v>
      </c>
      <c r="M2723" s="205"/>
    </row>
    <row r="2724" ht="15.75" customHeight="1">
      <c r="A2724" s="205" t="s">
        <v>616</v>
      </c>
      <c r="B2724" s="205" t="s">
        <v>5384</v>
      </c>
      <c r="C2724" s="205" t="s">
        <v>6408</v>
      </c>
      <c r="D2724" s="205" t="s">
        <v>6409</v>
      </c>
      <c r="E2724" s="280">
        <v>78.0</v>
      </c>
      <c r="F2724" s="280">
        <v>16.0</v>
      </c>
      <c r="G2724" s="280">
        <v>4.0</v>
      </c>
      <c r="H2724" s="280">
        <v>4.0</v>
      </c>
      <c r="I2724" s="280">
        <v>22.0</v>
      </c>
      <c r="J2724" s="280">
        <v>8.0</v>
      </c>
      <c r="K2724" s="280">
        <v>0.0</v>
      </c>
      <c r="L2724" s="280">
        <v>6490.0</v>
      </c>
      <c r="M2724" s="205"/>
    </row>
    <row r="2725" ht="15.75" customHeight="1">
      <c r="A2725" s="205" t="s">
        <v>616</v>
      </c>
      <c r="B2725" s="205" t="s">
        <v>5385</v>
      </c>
      <c r="C2725" s="205" t="s">
        <v>5902</v>
      </c>
      <c r="D2725" s="205" t="s">
        <v>6410</v>
      </c>
      <c r="E2725" s="280">
        <v>32.0</v>
      </c>
      <c r="F2725" s="280">
        <v>4.0</v>
      </c>
      <c r="G2725" s="280">
        <v>0.0</v>
      </c>
      <c r="H2725" s="280">
        <v>9.0</v>
      </c>
      <c r="I2725" s="280">
        <v>12.0</v>
      </c>
      <c r="J2725" s="280">
        <v>5.0</v>
      </c>
      <c r="K2725" s="280">
        <v>0.0</v>
      </c>
      <c r="L2725" s="280">
        <v>2073.0</v>
      </c>
      <c r="M2725" s="205"/>
    </row>
    <row r="2726" ht="15.75" customHeight="1">
      <c r="A2726" s="205" t="s">
        <v>616</v>
      </c>
      <c r="B2726" s="205" t="s">
        <v>5386</v>
      </c>
      <c r="C2726" s="205" t="s">
        <v>5902</v>
      </c>
      <c r="D2726" s="205" t="s">
        <v>6410</v>
      </c>
      <c r="E2726" s="280">
        <v>32.0</v>
      </c>
      <c r="F2726" s="280">
        <v>3.0</v>
      </c>
      <c r="G2726" s="280">
        <v>3.0</v>
      </c>
      <c r="H2726" s="280">
        <v>14.0</v>
      </c>
      <c r="I2726" s="280">
        <v>15.0</v>
      </c>
      <c r="J2726" s="280">
        <v>4.0</v>
      </c>
      <c r="K2726" s="280">
        <v>0.0</v>
      </c>
      <c r="L2726" s="280">
        <v>1636.0</v>
      </c>
      <c r="M2726" s="205"/>
    </row>
    <row r="2727" ht="15.75" customHeight="1">
      <c r="A2727" s="205" t="s">
        <v>616</v>
      </c>
      <c r="B2727" s="205" t="s">
        <v>5387</v>
      </c>
      <c r="C2727" s="205" t="s">
        <v>6411</v>
      </c>
      <c r="D2727" s="205" t="s">
        <v>6412</v>
      </c>
      <c r="E2727" s="280">
        <v>32.0</v>
      </c>
      <c r="F2727" s="280">
        <v>2.0</v>
      </c>
      <c r="G2727" s="280">
        <v>5.0</v>
      </c>
      <c r="H2727" s="280">
        <v>7.0</v>
      </c>
      <c r="I2727" s="280">
        <v>13.0</v>
      </c>
      <c r="J2727" s="280">
        <v>7.0</v>
      </c>
      <c r="K2727" s="280">
        <v>0.0</v>
      </c>
      <c r="L2727" s="280">
        <v>2204.0</v>
      </c>
      <c r="M2727" s="205"/>
    </row>
    <row r="2728" ht="15.75" customHeight="1">
      <c r="A2728" s="205" t="s">
        <v>616</v>
      </c>
      <c r="B2728" s="205" t="s">
        <v>5388</v>
      </c>
      <c r="C2728" s="205" t="s">
        <v>6413</v>
      </c>
      <c r="D2728" s="205" t="s">
        <v>6414</v>
      </c>
      <c r="E2728" s="280">
        <v>62.0</v>
      </c>
      <c r="F2728" s="280">
        <v>4.0</v>
      </c>
      <c r="G2728" s="280">
        <v>8.0</v>
      </c>
      <c r="H2728" s="280">
        <v>12.0</v>
      </c>
      <c r="I2728" s="280">
        <v>32.0</v>
      </c>
      <c r="J2728" s="280">
        <v>8.0</v>
      </c>
      <c r="K2728" s="280">
        <v>0.0</v>
      </c>
      <c r="L2728" s="280">
        <v>4252.0</v>
      </c>
      <c r="M2728" s="205"/>
    </row>
    <row r="2729" ht="15.75" customHeight="1">
      <c r="A2729" s="205" t="s">
        <v>616</v>
      </c>
      <c r="B2729" s="205" t="s">
        <v>5391</v>
      </c>
      <c r="C2729" s="205" t="s">
        <v>6415</v>
      </c>
      <c r="D2729" s="205" t="s">
        <v>6416</v>
      </c>
      <c r="E2729" s="280">
        <v>54.0</v>
      </c>
      <c r="F2729" s="280">
        <v>4.0</v>
      </c>
      <c r="G2729" s="280">
        <v>6.0</v>
      </c>
      <c r="H2729" s="280">
        <v>14.0</v>
      </c>
      <c r="I2729" s="280">
        <v>20.0</v>
      </c>
      <c r="J2729" s="280">
        <v>6.0</v>
      </c>
      <c r="K2729" s="280">
        <v>0.0</v>
      </c>
      <c r="L2729" s="280">
        <v>3490.0</v>
      </c>
      <c r="M2729" s="205"/>
    </row>
    <row r="2730" ht="15.75" customHeight="1">
      <c r="A2730" s="205" t="s">
        <v>616</v>
      </c>
      <c r="B2730" s="205" t="s">
        <v>5392</v>
      </c>
      <c r="C2730" s="205" t="s">
        <v>6037</v>
      </c>
      <c r="D2730" s="205" t="s">
        <v>6042</v>
      </c>
      <c r="E2730" s="280">
        <v>48.0</v>
      </c>
      <c r="F2730" s="280">
        <v>4.0</v>
      </c>
      <c r="G2730" s="280">
        <v>2.0</v>
      </c>
      <c r="H2730" s="280">
        <v>12.0</v>
      </c>
      <c r="I2730" s="280">
        <v>8.0</v>
      </c>
      <c r="J2730" s="280">
        <v>12.0</v>
      </c>
      <c r="K2730" s="280">
        <v>0.0</v>
      </c>
      <c r="L2730" s="280">
        <v>3236.0</v>
      </c>
      <c r="M2730" s="205"/>
    </row>
    <row r="2731" ht="15.75" customHeight="1">
      <c r="A2731" s="205" t="s">
        <v>864</v>
      </c>
      <c r="B2731" s="205" t="s">
        <v>5383</v>
      </c>
      <c r="C2731" s="205" t="s">
        <v>5801</v>
      </c>
      <c r="D2731" s="205" t="s">
        <v>256</v>
      </c>
      <c r="E2731" s="280">
        <v>1.0</v>
      </c>
      <c r="F2731" s="280">
        <v>0.0</v>
      </c>
      <c r="G2731" s="280">
        <v>0.0</v>
      </c>
      <c r="H2731" s="280">
        <v>1.0</v>
      </c>
      <c r="I2731" s="280">
        <v>0.0</v>
      </c>
      <c r="J2731" s="280">
        <v>0.0</v>
      </c>
      <c r="K2731" s="280">
        <v>0.0</v>
      </c>
      <c r="L2731" s="280">
        <v>19.0</v>
      </c>
      <c r="M2731" s="205"/>
    </row>
    <row r="2732" ht="15.75" customHeight="1">
      <c r="A2732" s="205" t="s">
        <v>864</v>
      </c>
      <c r="B2732" s="205" t="s">
        <v>5384</v>
      </c>
      <c r="C2732" s="205" t="s">
        <v>5803</v>
      </c>
      <c r="D2732" s="205" t="s">
        <v>5904</v>
      </c>
      <c r="E2732" s="280">
        <v>4.0</v>
      </c>
      <c r="F2732" s="280">
        <v>0.0</v>
      </c>
      <c r="G2732" s="280">
        <v>1.0</v>
      </c>
      <c r="H2732" s="280">
        <v>3.0</v>
      </c>
      <c r="I2732" s="280">
        <v>1.0</v>
      </c>
      <c r="J2732" s="280">
        <v>0.0</v>
      </c>
      <c r="K2732" s="280">
        <v>0.0</v>
      </c>
      <c r="L2732" s="280">
        <v>68.0</v>
      </c>
      <c r="M2732" s="205"/>
    </row>
    <row r="2733" ht="15.75" customHeight="1">
      <c r="A2733" s="205" t="s">
        <v>454</v>
      </c>
      <c r="B2733" s="205" t="s">
        <v>5383</v>
      </c>
      <c r="C2733" s="205" t="s">
        <v>5801</v>
      </c>
      <c r="D2733" s="205" t="s">
        <v>98</v>
      </c>
      <c r="E2733" s="280">
        <v>2.0</v>
      </c>
      <c r="F2733" s="280">
        <v>0.0</v>
      </c>
      <c r="G2733" s="280">
        <v>0.0</v>
      </c>
      <c r="H2733" s="280">
        <v>1.0</v>
      </c>
      <c r="I2733" s="280">
        <v>1.0</v>
      </c>
      <c r="J2733" s="280">
        <v>0.0</v>
      </c>
      <c r="K2733" s="280">
        <v>0.0</v>
      </c>
      <c r="L2733" s="280">
        <v>89.0</v>
      </c>
      <c r="M2733" s="205"/>
    </row>
    <row r="2734" ht="15.75" customHeight="1">
      <c r="A2734" s="205" t="s">
        <v>454</v>
      </c>
      <c r="B2734" s="205" t="s">
        <v>5384</v>
      </c>
      <c r="C2734" s="205" t="s">
        <v>5809</v>
      </c>
      <c r="D2734" s="205" t="s">
        <v>6298</v>
      </c>
      <c r="E2734" s="280">
        <v>25.0</v>
      </c>
      <c r="F2734" s="280">
        <v>0.0</v>
      </c>
      <c r="G2734" s="280">
        <v>1.0</v>
      </c>
      <c r="H2734" s="280">
        <v>6.0</v>
      </c>
      <c r="I2734" s="280">
        <v>14.0</v>
      </c>
      <c r="J2734" s="280">
        <v>3.0</v>
      </c>
      <c r="K2734" s="280">
        <v>0.0</v>
      </c>
      <c r="L2734" s="280">
        <v>1534.0</v>
      </c>
      <c r="M2734" s="205"/>
    </row>
    <row r="2735" ht="15.75" customHeight="1">
      <c r="A2735" s="205" t="s">
        <v>454</v>
      </c>
      <c r="B2735" s="205" t="s">
        <v>5385</v>
      </c>
      <c r="C2735" s="205" t="s">
        <v>5809</v>
      </c>
      <c r="D2735" s="205" t="s">
        <v>6296</v>
      </c>
      <c r="E2735" s="280">
        <v>35.0</v>
      </c>
      <c r="F2735" s="280">
        <v>5.0</v>
      </c>
      <c r="G2735" s="280">
        <v>5.0</v>
      </c>
      <c r="H2735" s="280">
        <v>0.0</v>
      </c>
      <c r="I2735" s="280">
        <v>13.0</v>
      </c>
      <c r="J2735" s="280">
        <v>5.0</v>
      </c>
      <c r="K2735" s="280">
        <v>0.0</v>
      </c>
      <c r="L2735" s="280">
        <v>3043.0</v>
      </c>
      <c r="M2735" s="205"/>
    </row>
    <row r="2736" ht="15.75" customHeight="1">
      <c r="A2736" s="205" t="s">
        <v>454</v>
      </c>
      <c r="B2736" s="205" t="s">
        <v>5386</v>
      </c>
      <c r="C2736" s="205" t="s">
        <v>5809</v>
      </c>
      <c r="D2736" s="205" t="s">
        <v>6296</v>
      </c>
      <c r="E2736" s="280">
        <v>36.0</v>
      </c>
      <c r="F2736" s="280">
        <v>2.0</v>
      </c>
      <c r="G2736" s="280">
        <v>3.0</v>
      </c>
      <c r="H2736" s="280">
        <v>11.0</v>
      </c>
      <c r="I2736" s="280">
        <v>15.0</v>
      </c>
      <c r="J2736" s="280">
        <v>2.0</v>
      </c>
      <c r="K2736" s="280">
        <v>0.0</v>
      </c>
      <c r="L2736" s="280">
        <v>2200.0</v>
      </c>
      <c r="M2736" s="205"/>
    </row>
    <row r="2737" ht="15.75" customHeight="1">
      <c r="A2737" s="205" t="s">
        <v>454</v>
      </c>
      <c r="B2737" s="205" t="s">
        <v>5387</v>
      </c>
      <c r="C2737" s="205" t="s">
        <v>5809</v>
      </c>
      <c r="D2737" s="205" t="s">
        <v>6296</v>
      </c>
      <c r="E2737" s="280">
        <v>36.0</v>
      </c>
      <c r="F2737" s="280">
        <v>0.0</v>
      </c>
      <c r="G2737" s="280">
        <v>5.0</v>
      </c>
      <c r="H2737" s="280">
        <v>15.0</v>
      </c>
      <c r="I2737" s="280">
        <v>15.0</v>
      </c>
      <c r="J2737" s="280">
        <v>6.0</v>
      </c>
      <c r="K2737" s="280">
        <v>0.0</v>
      </c>
      <c r="L2737" s="280">
        <v>1814.0</v>
      </c>
      <c r="M2737" s="205"/>
    </row>
    <row r="2738" ht="15.75" customHeight="1">
      <c r="A2738" s="205" t="s">
        <v>454</v>
      </c>
      <c r="B2738" s="205" t="s">
        <v>5388</v>
      </c>
      <c r="C2738" s="205" t="s">
        <v>5837</v>
      </c>
      <c r="D2738" s="205" t="s">
        <v>6296</v>
      </c>
      <c r="E2738" s="280">
        <v>26.0</v>
      </c>
      <c r="F2738" s="280">
        <v>0.0</v>
      </c>
      <c r="G2738" s="280">
        <v>2.0</v>
      </c>
      <c r="H2738" s="280">
        <v>7.0</v>
      </c>
      <c r="I2738" s="280">
        <v>11.0</v>
      </c>
      <c r="J2738" s="280">
        <v>1.0</v>
      </c>
      <c r="K2738" s="280">
        <v>0.0</v>
      </c>
      <c r="L2738" s="280">
        <v>1756.0</v>
      </c>
      <c r="M2738" s="205"/>
    </row>
    <row r="2739" ht="15.75" customHeight="1">
      <c r="A2739" s="205" t="s">
        <v>454</v>
      </c>
      <c r="B2739" s="205" t="s">
        <v>5391</v>
      </c>
      <c r="C2739" s="205" t="s">
        <v>5837</v>
      </c>
      <c r="D2739" s="205" t="s">
        <v>6296</v>
      </c>
      <c r="E2739" s="280">
        <v>2.0</v>
      </c>
      <c r="F2739" s="280">
        <v>0.0</v>
      </c>
      <c r="G2739" s="280">
        <v>0.0</v>
      </c>
      <c r="H2739" s="280">
        <v>1.0</v>
      </c>
      <c r="I2739" s="280">
        <v>1.0</v>
      </c>
      <c r="J2739" s="280">
        <v>0.0</v>
      </c>
      <c r="K2739" s="280">
        <v>0.0</v>
      </c>
      <c r="L2739" s="280">
        <v>86.0</v>
      </c>
      <c r="M2739" s="205"/>
    </row>
    <row r="2740" ht="15.75" customHeight="1">
      <c r="A2740" s="205" t="s">
        <v>636</v>
      </c>
      <c r="B2740" s="205" t="s">
        <v>5383</v>
      </c>
      <c r="C2740" s="205" t="s">
        <v>5801</v>
      </c>
      <c r="D2740" s="205" t="s">
        <v>177</v>
      </c>
      <c r="E2740" s="280">
        <v>3.0</v>
      </c>
      <c r="F2740" s="280">
        <v>1.0</v>
      </c>
      <c r="G2740" s="280">
        <v>0.0</v>
      </c>
      <c r="H2740" s="280">
        <v>1.0</v>
      </c>
      <c r="I2740" s="280">
        <v>1.0</v>
      </c>
      <c r="J2740" s="280">
        <v>0.0</v>
      </c>
      <c r="K2740" s="280">
        <v>0.0</v>
      </c>
      <c r="L2740" s="280">
        <v>177.0</v>
      </c>
      <c r="M2740" s="205"/>
    </row>
    <row r="2741" ht="15.75" customHeight="1">
      <c r="A2741" s="205" t="s">
        <v>636</v>
      </c>
      <c r="B2741" s="205" t="s">
        <v>5384</v>
      </c>
      <c r="C2741" s="205" t="s">
        <v>5816</v>
      </c>
      <c r="D2741" s="205" t="s">
        <v>6056</v>
      </c>
      <c r="E2741" s="280">
        <v>36.0</v>
      </c>
      <c r="F2741" s="280">
        <v>3.0</v>
      </c>
      <c r="G2741" s="280">
        <v>3.0</v>
      </c>
      <c r="H2741" s="280">
        <v>11.0</v>
      </c>
      <c r="I2741" s="280">
        <v>12.0</v>
      </c>
      <c r="J2741" s="280">
        <v>3.0</v>
      </c>
      <c r="K2741" s="280">
        <v>0.0</v>
      </c>
      <c r="L2741" s="280">
        <v>2199.0</v>
      </c>
      <c r="M2741" s="205"/>
    </row>
    <row r="2742" ht="15.75" customHeight="1">
      <c r="A2742" s="205" t="s">
        <v>636</v>
      </c>
      <c r="B2742" s="205" t="s">
        <v>5385</v>
      </c>
      <c r="C2742" s="205" t="s">
        <v>5816</v>
      </c>
      <c r="D2742" s="205" t="s">
        <v>6179</v>
      </c>
      <c r="E2742" s="280">
        <v>30.0</v>
      </c>
      <c r="F2742" s="280">
        <v>7.0</v>
      </c>
      <c r="G2742" s="280">
        <v>4.0</v>
      </c>
      <c r="H2742" s="280">
        <v>3.0</v>
      </c>
      <c r="I2742" s="280">
        <v>12.0</v>
      </c>
      <c r="J2742" s="280">
        <v>5.0</v>
      </c>
      <c r="K2742" s="280">
        <v>0.0</v>
      </c>
      <c r="L2742" s="280">
        <v>2287.0</v>
      </c>
      <c r="M2742" s="205"/>
    </row>
    <row r="2743" ht="15.75" customHeight="1">
      <c r="A2743" s="205" t="s">
        <v>636</v>
      </c>
      <c r="B2743" s="205" t="s">
        <v>5386</v>
      </c>
      <c r="C2743" s="205" t="s">
        <v>5801</v>
      </c>
      <c r="D2743" s="205" t="s">
        <v>238</v>
      </c>
      <c r="E2743" s="280">
        <v>18.0</v>
      </c>
      <c r="F2743" s="280">
        <v>0.0</v>
      </c>
      <c r="G2743" s="280">
        <v>0.0</v>
      </c>
      <c r="H2743" s="280">
        <v>11.0</v>
      </c>
      <c r="I2743" s="280">
        <v>6.0</v>
      </c>
      <c r="J2743" s="280">
        <v>0.0</v>
      </c>
      <c r="K2743" s="280">
        <v>0.0</v>
      </c>
      <c r="L2743" s="280">
        <v>680.0</v>
      </c>
      <c r="M2743" s="205"/>
    </row>
    <row r="2744" ht="15.75" customHeight="1">
      <c r="A2744" s="205" t="s">
        <v>636</v>
      </c>
      <c r="B2744" s="205" t="s">
        <v>5387</v>
      </c>
      <c r="C2744" s="205" t="s">
        <v>5801</v>
      </c>
      <c r="D2744" s="205" t="s">
        <v>177</v>
      </c>
      <c r="E2744" s="280">
        <v>33.0</v>
      </c>
      <c r="F2744" s="280">
        <v>7.0</v>
      </c>
      <c r="G2744" s="280">
        <v>3.0</v>
      </c>
      <c r="H2744" s="280">
        <v>6.0</v>
      </c>
      <c r="I2744" s="280">
        <v>17.0</v>
      </c>
      <c r="J2744" s="280">
        <v>11.0</v>
      </c>
      <c r="K2744" s="280">
        <v>0.0</v>
      </c>
      <c r="L2744" s="280">
        <v>2198.0</v>
      </c>
      <c r="M2744" s="205"/>
    </row>
    <row r="2745" ht="15.75" customHeight="1">
      <c r="A2745" s="205" t="s">
        <v>636</v>
      </c>
      <c r="B2745" s="205" t="s">
        <v>5388</v>
      </c>
      <c r="C2745" s="205" t="s">
        <v>5801</v>
      </c>
      <c r="D2745" s="205" t="s">
        <v>177</v>
      </c>
      <c r="E2745" s="280">
        <v>32.0</v>
      </c>
      <c r="F2745" s="280">
        <v>0.0</v>
      </c>
      <c r="G2745" s="280">
        <v>4.0</v>
      </c>
      <c r="H2745" s="280">
        <v>5.0</v>
      </c>
      <c r="I2745" s="280">
        <v>8.0</v>
      </c>
      <c r="J2745" s="280">
        <v>10.0</v>
      </c>
      <c r="K2745" s="280">
        <v>0.0</v>
      </c>
      <c r="L2745" s="280">
        <v>2422.0</v>
      </c>
      <c r="M2745" s="205"/>
    </row>
    <row r="2746" ht="15.75" customHeight="1">
      <c r="A2746" s="205" t="s">
        <v>636</v>
      </c>
      <c r="B2746" s="205" t="s">
        <v>5391</v>
      </c>
      <c r="C2746" s="205" t="s">
        <v>5830</v>
      </c>
      <c r="D2746" s="205" t="s">
        <v>6266</v>
      </c>
      <c r="E2746" s="280">
        <v>14.0</v>
      </c>
      <c r="F2746" s="280">
        <v>1.0</v>
      </c>
      <c r="G2746" s="280">
        <v>2.0</v>
      </c>
      <c r="H2746" s="280">
        <v>9.0</v>
      </c>
      <c r="I2746" s="280">
        <v>2.0</v>
      </c>
      <c r="J2746" s="280">
        <v>2.0</v>
      </c>
      <c r="K2746" s="280">
        <v>0.0</v>
      </c>
      <c r="L2746" s="280">
        <v>575.0</v>
      </c>
      <c r="M2746" s="205"/>
    </row>
    <row r="2747" ht="15.75" customHeight="1">
      <c r="A2747" s="205" t="s">
        <v>636</v>
      </c>
      <c r="B2747" s="205" t="s">
        <v>5392</v>
      </c>
      <c r="C2747" s="205" t="s">
        <v>6264</v>
      </c>
      <c r="D2747" s="205" t="s">
        <v>6417</v>
      </c>
      <c r="E2747" s="280">
        <v>15.0</v>
      </c>
      <c r="F2747" s="280">
        <v>3.0</v>
      </c>
      <c r="G2747" s="280">
        <v>0.0</v>
      </c>
      <c r="H2747" s="280">
        <v>10.0</v>
      </c>
      <c r="I2747" s="280">
        <v>2.0</v>
      </c>
      <c r="J2747" s="280">
        <v>1.0</v>
      </c>
      <c r="K2747" s="280">
        <v>1.0</v>
      </c>
      <c r="L2747" s="280">
        <v>541.0</v>
      </c>
      <c r="M2747" s="205"/>
    </row>
    <row r="2748" ht="15.75" customHeight="1">
      <c r="A2748" s="205" t="s">
        <v>636</v>
      </c>
      <c r="B2748" s="205" t="s">
        <v>5389</v>
      </c>
      <c r="C2748" s="205" t="s">
        <v>6418</v>
      </c>
      <c r="D2748" s="205" t="s">
        <v>6419</v>
      </c>
      <c r="E2748" s="280">
        <v>38.0</v>
      </c>
      <c r="F2748" s="280">
        <v>5.0</v>
      </c>
      <c r="G2748" s="280">
        <v>1.0</v>
      </c>
      <c r="H2748" s="280">
        <v>5.0</v>
      </c>
      <c r="I2748" s="280">
        <v>6.0</v>
      </c>
      <c r="J2748" s="280">
        <v>10.0</v>
      </c>
      <c r="K2748" s="280">
        <v>0.0</v>
      </c>
      <c r="L2748" s="280">
        <v>2846.0</v>
      </c>
      <c r="M2748" s="205"/>
    </row>
    <row r="2749" ht="15.75" customHeight="1">
      <c r="A2749" s="205" t="s">
        <v>636</v>
      </c>
      <c r="B2749" s="205" t="s">
        <v>5390</v>
      </c>
      <c r="C2749" s="205" t="s">
        <v>5859</v>
      </c>
      <c r="D2749" s="205" t="s">
        <v>6420</v>
      </c>
      <c r="E2749" s="280">
        <v>30.0</v>
      </c>
      <c r="F2749" s="280">
        <v>3.0</v>
      </c>
      <c r="G2749" s="280">
        <v>1.0</v>
      </c>
      <c r="H2749" s="280">
        <v>5.0</v>
      </c>
      <c r="I2749" s="280">
        <v>8.0</v>
      </c>
      <c r="J2749" s="280">
        <v>6.0</v>
      </c>
      <c r="K2749" s="280">
        <v>0.0</v>
      </c>
      <c r="L2749" s="280">
        <v>2236.0</v>
      </c>
      <c r="M2749" s="205"/>
    </row>
    <row r="2750" ht="15.75" customHeight="1">
      <c r="A2750" s="205" t="s">
        <v>111</v>
      </c>
      <c r="B2750" s="205" t="s">
        <v>5383</v>
      </c>
      <c r="C2750" s="205" t="s">
        <v>5801</v>
      </c>
      <c r="D2750" s="205" t="s">
        <v>113</v>
      </c>
      <c r="E2750" s="280">
        <v>4.0</v>
      </c>
      <c r="F2750" s="280">
        <v>0.0</v>
      </c>
      <c r="G2750" s="280">
        <v>4.0</v>
      </c>
      <c r="H2750" s="280">
        <v>0.0</v>
      </c>
      <c r="I2750" s="280">
        <v>2.0</v>
      </c>
      <c r="J2750" s="280">
        <v>1.0</v>
      </c>
      <c r="K2750" s="280">
        <v>0.0</v>
      </c>
      <c r="L2750" s="280">
        <v>338.0</v>
      </c>
      <c r="M2750" s="205"/>
    </row>
    <row r="2751" ht="15.75" customHeight="1">
      <c r="A2751" s="205" t="s">
        <v>111</v>
      </c>
      <c r="B2751" s="205" t="s">
        <v>5384</v>
      </c>
      <c r="C2751" s="205" t="s">
        <v>5803</v>
      </c>
      <c r="D2751" s="205" t="s">
        <v>6421</v>
      </c>
      <c r="E2751" s="280">
        <v>8.0</v>
      </c>
      <c r="F2751" s="280">
        <v>0.0</v>
      </c>
      <c r="G2751" s="280">
        <v>0.0</v>
      </c>
      <c r="H2751" s="280">
        <v>3.0</v>
      </c>
      <c r="I2751" s="280">
        <v>1.0</v>
      </c>
      <c r="J2751" s="280">
        <v>2.0</v>
      </c>
      <c r="K2751" s="280">
        <v>0.0</v>
      </c>
      <c r="L2751" s="280">
        <v>455.0</v>
      </c>
      <c r="M2751" s="205"/>
    </row>
    <row r="2752" ht="15.75" customHeight="1">
      <c r="A2752" s="205" t="s">
        <v>111</v>
      </c>
      <c r="B2752" s="205" t="s">
        <v>5385</v>
      </c>
      <c r="C2752" s="205" t="s">
        <v>5809</v>
      </c>
      <c r="D2752" s="205" t="s">
        <v>6058</v>
      </c>
      <c r="E2752" s="280">
        <v>31.0</v>
      </c>
      <c r="F2752" s="280">
        <v>6.0</v>
      </c>
      <c r="G2752" s="280">
        <v>0.0</v>
      </c>
      <c r="H2752" s="280">
        <v>8.0</v>
      </c>
      <c r="I2752" s="280">
        <v>4.0</v>
      </c>
      <c r="J2752" s="280">
        <v>6.0</v>
      </c>
      <c r="K2752" s="280">
        <v>1.0</v>
      </c>
      <c r="L2752" s="280">
        <v>2350.0</v>
      </c>
      <c r="M2752" s="205"/>
    </row>
    <row r="2753" ht="15.75" customHeight="1">
      <c r="A2753" s="205" t="s">
        <v>111</v>
      </c>
      <c r="B2753" s="205" t="s">
        <v>5386</v>
      </c>
      <c r="C2753" s="205" t="s">
        <v>5803</v>
      </c>
      <c r="D2753" s="205" t="s">
        <v>6034</v>
      </c>
      <c r="E2753" s="280">
        <v>22.0</v>
      </c>
      <c r="F2753" s="280">
        <v>1.0</v>
      </c>
      <c r="G2753" s="280">
        <v>1.0</v>
      </c>
      <c r="H2753" s="280">
        <v>9.0</v>
      </c>
      <c r="I2753" s="280">
        <v>3.0</v>
      </c>
      <c r="J2753" s="280">
        <v>2.0</v>
      </c>
      <c r="K2753" s="280">
        <v>0.0</v>
      </c>
      <c r="L2753" s="280">
        <v>1171.0</v>
      </c>
      <c r="M2753" s="205"/>
    </row>
    <row r="2754" ht="15.75" customHeight="1">
      <c r="A2754" s="205" t="s">
        <v>111</v>
      </c>
      <c r="B2754" s="205" t="s">
        <v>5387</v>
      </c>
      <c r="C2754" s="205" t="s">
        <v>5919</v>
      </c>
      <c r="D2754" s="205" t="s">
        <v>6109</v>
      </c>
      <c r="E2754" s="280">
        <v>14.0</v>
      </c>
      <c r="F2754" s="280">
        <v>0.0</v>
      </c>
      <c r="G2754" s="280">
        <v>0.0</v>
      </c>
      <c r="H2754" s="280">
        <v>7.0</v>
      </c>
      <c r="I2754" s="280">
        <v>3.0</v>
      </c>
      <c r="J2754" s="280">
        <v>3.0</v>
      </c>
      <c r="K2754" s="280">
        <v>0.0</v>
      </c>
      <c r="L2754" s="280">
        <v>635.0</v>
      </c>
      <c r="M2754" s="205"/>
    </row>
    <row r="2755" ht="15.75" customHeight="1">
      <c r="A2755" s="205" t="s">
        <v>111</v>
      </c>
      <c r="B2755" s="205" t="s">
        <v>5388</v>
      </c>
      <c r="C2755" s="205" t="s">
        <v>6108</v>
      </c>
      <c r="D2755" s="205" t="s">
        <v>5991</v>
      </c>
      <c r="E2755" s="280">
        <v>18.0</v>
      </c>
      <c r="F2755" s="280">
        <v>1.0</v>
      </c>
      <c r="G2755" s="280">
        <v>5.0</v>
      </c>
      <c r="H2755" s="280">
        <v>1.0</v>
      </c>
      <c r="I2755" s="280">
        <v>1.0</v>
      </c>
      <c r="J2755" s="280">
        <v>3.0</v>
      </c>
      <c r="K2755" s="280">
        <v>0.0</v>
      </c>
      <c r="L2755" s="280">
        <v>1536.0</v>
      </c>
      <c r="M2755" s="205"/>
    </row>
    <row r="2756" ht="15.75" customHeight="1">
      <c r="A2756" s="205" t="s">
        <v>111</v>
      </c>
      <c r="B2756" s="205" t="s">
        <v>5391</v>
      </c>
      <c r="C2756" s="205" t="s">
        <v>5908</v>
      </c>
      <c r="D2756" s="205" t="s">
        <v>5909</v>
      </c>
      <c r="E2756" s="280">
        <v>12.0</v>
      </c>
      <c r="F2756" s="280">
        <v>0.0</v>
      </c>
      <c r="G2756" s="280">
        <v>3.0</v>
      </c>
      <c r="H2756" s="280">
        <v>1.0</v>
      </c>
      <c r="I2756" s="280">
        <v>1.0</v>
      </c>
      <c r="J2756" s="280">
        <v>2.0</v>
      </c>
      <c r="K2756" s="280">
        <v>0.0</v>
      </c>
      <c r="L2756" s="280">
        <v>1030.0</v>
      </c>
      <c r="M2756" s="205"/>
    </row>
    <row r="2757" ht="15.75" customHeight="1">
      <c r="A2757" s="205" t="s">
        <v>867</v>
      </c>
      <c r="B2757" s="205" t="s">
        <v>5383</v>
      </c>
      <c r="C2757" s="205" t="s">
        <v>5801</v>
      </c>
      <c r="D2757" s="205" t="s">
        <v>264</v>
      </c>
      <c r="E2757" s="280">
        <v>1.0</v>
      </c>
      <c r="F2757" s="280">
        <v>0.0</v>
      </c>
      <c r="G2757" s="280">
        <v>0.0</v>
      </c>
      <c r="H2757" s="280">
        <v>1.0</v>
      </c>
      <c r="I2757" s="280">
        <v>0.0</v>
      </c>
      <c r="J2757" s="280">
        <v>1.0</v>
      </c>
      <c r="K2757" s="280">
        <v>0.0</v>
      </c>
      <c r="L2757" s="280">
        <v>27.0</v>
      </c>
      <c r="M2757" s="205"/>
    </row>
    <row r="2758" ht="15.75" customHeight="1">
      <c r="A2758" s="205" t="s">
        <v>867</v>
      </c>
      <c r="B2758" s="205" t="s">
        <v>5384</v>
      </c>
      <c r="C2758" s="205" t="s">
        <v>5861</v>
      </c>
      <c r="D2758" s="205" t="s">
        <v>143</v>
      </c>
      <c r="E2758" s="280">
        <v>35.0</v>
      </c>
      <c r="F2758" s="280">
        <v>8.0</v>
      </c>
      <c r="G2758" s="280">
        <v>2.0</v>
      </c>
      <c r="H2758" s="280">
        <v>11.0</v>
      </c>
      <c r="I2758" s="280">
        <v>24.0</v>
      </c>
      <c r="J2758" s="280">
        <v>3.0</v>
      </c>
      <c r="K2758" s="280">
        <v>0.0</v>
      </c>
      <c r="L2758" s="280">
        <v>1788.0</v>
      </c>
      <c r="M2758" s="205"/>
    </row>
    <row r="2759" ht="15.75" customHeight="1">
      <c r="A2759" s="205" t="s">
        <v>867</v>
      </c>
      <c r="B2759" s="205" t="s">
        <v>5385</v>
      </c>
      <c r="C2759" s="205" t="s">
        <v>5801</v>
      </c>
      <c r="D2759" s="205" t="s">
        <v>244</v>
      </c>
      <c r="E2759" s="280">
        <v>24.0</v>
      </c>
      <c r="F2759" s="280">
        <v>5.0</v>
      </c>
      <c r="G2759" s="280">
        <v>0.0</v>
      </c>
      <c r="H2759" s="280">
        <v>12.0</v>
      </c>
      <c r="I2759" s="280">
        <v>10.0</v>
      </c>
      <c r="J2759" s="280">
        <v>3.0</v>
      </c>
      <c r="K2759" s="280">
        <v>0.0</v>
      </c>
      <c r="L2759" s="280">
        <v>1091.0</v>
      </c>
      <c r="M2759" s="205"/>
    </row>
    <row r="2760" ht="15.75" customHeight="1">
      <c r="A2760" s="205" t="s">
        <v>867</v>
      </c>
      <c r="B2760" s="205" t="s">
        <v>5386</v>
      </c>
      <c r="C2760" s="205" t="s">
        <v>5800</v>
      </c>
      <c r="D2760" s="205" t="s">
        <v>5851</v>
      </c>
      <c r="E2760" s="280">
        <v>18.0</v>
      </c>
      <c r="F2760" s="280">
        <v>6.0</v>
      </c>
      <c r="G2760" s="280">
        <v>0.0</v>
      </c>
      <c r="H2760" s="280">
        <v>7.0</v>
      </c>
      <c r="I2760" s="280">
        <v>11.0</v>
      </c>
      <c r="J2760" s="280">
        <v>3.0</v>
      </c>
      <c r="K2760" s="280">
        <v>0.0</v>
      </c>
      <c r="L2760" s="280">
        <v>878.0</v>
      </c>
      <c r="M2760" s="205"/>
    </row>
    <row r="2761" ht="15.75" customHeight="1">
      <c r="A2761" s="205" t="s">
        <v>867</v>
      </c>
      <c r="B2761" s="205" t="s">
        <v>5387</v>
      </c>
      <c r="C2761" s="205" t="s">
        <v>5801</v>
      </c>
      <c r="D2761" s="205" t="s">
        <v>143</v>
      </c>
      <c r="E2761" s="280">
        <v>33.0</v>
      </c>
      <c r="F2761" s="280">
        <v>1.0</v>
      </c>
      <c r="G2761" s="280">
        <v>5.0</v>
      </c>
      <c r="H2761" s="280">
        <v>16.0</v>
      </c>
      <c r="I2761" s="280">
        <v>15.0</v>
      </c>
      <c r="J2761" s="280">
        <v>6.0</v>
      </c>
      <c r="K2761" s="280">
        <v>0.0</v>
      </c>
      <c r="L2761" s="280">
        <v>1617.0</v>
      </c>
      <c r="M2761" s="205"/>
    </row>
    <row r="2762" ht="15.75" customHeight="1">
      <c r="A2762" s="205" t="s">
        <v>867</v>
      </c>
      <c r="B2762" s="205" t="s">
        <v>5388</v>
      </c>
      <c r="C2762" s="205" t="s">
        <v>5800</v>
      </c>
      <c r="D2762" s="205" t="s">
        <v>143</v>
      </c>
      <c r="E2762" s="280">
        <v>33.0</v>
      </c>
      <c r="F2762" s="280">
        <v>2.0</v>
      </c>
      <c r="G2762" s="280">
        <v>7.0</v>
      </c>
      <c r="H2762" s="280">
        <v>7.0</v>
      </c>
      <c r="I2762" s="280">
        <v>21.0</v>
      </c>
      <c r="J2762" s="280">
        <v>4.0</v>
      </c>
      <c r="K2762" s="280">
        <v>0.0</v>
      </c>
      <c r="L2762" s="280">
        <v>2088.0</v>
      </c>
      <c r="M2762" s="205"/>
    </row>
    <row r="2763" ht="15.75" customHeight="1">
      <c r="A2763" s="205" t="s">
        <v>867</v>
      </c>
      <c r="B2763" s="205" t="s">
        <v>5391</v>
      </c>
      <c r="C2763" s="205" t="s">
        <v>5801</v>
      </c>
      <c r="D2763" s="205" t="s">
        <v>90</v>
      </c>
      <c r="E2763" s="280">
        <v>22.0</v>
      </c>
      <c r="F2763" s="280">
        <v>3.0</v>
      </c>
      <c r="G2763" s="280">
        <v>3.0</v>
      </c>
      <c r="H2763" s="280">
        <v>13.0</v>
      </c>
      <c r="I2763" s="280">
        <v>9.0</v>
      </c>
      <c r="J2763" s="280">
        <v>0.0</v>
      </c>
      <c r="K2763" s="280">
        <v>0.0</v>
      </c>
      <c r="L2763" s="280">
        <v>699.0</v>
      </c>
      <c r="M2763" s="205"/>
    </row>
    <row r="2764" ht="15.75" customHeight="1">
      <c r="A2764" s="205" t="s">
        <v>867</v>
      </c>
      <c r="B2764" s="205" t="s">
        <v>5392</v>
      </c>
      <c r="C2764" s="205" t="s">
        <v>5801</v>
      </c>
      <c r="D2764" s="205" t="s">
        <v>162</v>
      </c>
      <c r="E2764" s="280">
        <v>34.0</v>
      </c>
      <c r="F2764" s="280">
        <v>10.0</v>
      </c>
      <c r="G2764" s="280">
        <v>10.0</v>
      </c>
      <c r="H2764" s="280">
        <v>0.0</v>
      </c>
      <c r="I2764" s="280">
        <v>10.0</v>
      </c>
      <c r="J2764" s="280">
        <v>3.0</v>
      </c>
      <c r="K2764" s="280">
        <v>0.0</v>
      </c>
      <c r="L2764" s="280">
        <v>2838.0</v>
      </c>
      <c r="M2764" s="205"/>
    </row>
    <row r="2765" ht="15.75" customHeight="1">
      <c r="A2765" s="205" t="s">
        <v>867</v>
      </c>
      <c r="B2765" s="205" t="s">
        <v>5389</v>
      </c>
      <c r="C2765" s="205" t="s">
        <v>5801</v>
      </c>
      <c r="D2765" s="205" t="s">
        <v>162</v>
      </c>
      <c r="E2765" s="280">
        <v>28.0</v>
      </c>
      <c r="F2765" s="280">
        <v>6.0</v>
      </c>
      <c r="G2765" s="280">
        <v>5.0</v>
      </c>
      <c r="H2765" s="280">
        <v>3.0</v>
      </c>
      <c r="I2765" s="280">
        <v>9.0</v>
      </c>
      <c r="J2765" s="280">
        <v>4.0</v>
      </c>
      <c r="K2765" s="280">
        <v>0.0</v>
      </c>
      <c r="L2765" s="280">
        <v>2125.0</v>
      </c>
      <c r="M2765" s="205"/>
    </row>
    <row r="2766" ht="15.75" customHeight="1">
      <c r="A2766" s="205" t="s">
        <v>867</v>
      </c>
      <c r="B2766" s="205" t="s">
        <v>5390</v>
      </c>
      <c r="C2766" s="205" t="s">
        <v>5847</v>
      </c>
      <c r="D2766" s="205" t="s">
        <v>1766</v>
      </c>
      <c r="E2766" s="280">
        <v>17.0</v>
      </c>
      <c r="F2766" s="280">
        <v>3.0</v>
      </c>
      <c r="G2766" s="280">
        <v>0.0</v>
      </c>
      <c r="H2766" s="280">
        <v>11.0</v>
      </c>
      <c r="I2766" s="280">
        <v>6.0</v>
      </c>
      <c r="J2766" s="280">
        <v>3.0</v>
      </c>
      <c r="K2766" s="280">
        <v>0.0</v>
      </c>
      <c r="L2766" s="280">
        <v>559.0</v>
      </c>
      <c r="M2766" s="205"/>
    </row>
    <row r="2767" ht="15.75" customHeight="1">
      <c r="A2767" s="205" t="s">
        <v>654</v>
      </c>
      <c r="B2767" s="205" t="s">
        <v>5383</v>
      </c>
      <c r="C2767" s="205" t="s">
        <v>5801</v>
      </c>
      <c r="D2767" s="205" t="s">
        <v>259</v>
      </c>
      <c r="E2767" s="280">
        <v>6.0</v>
      </c>
      <c r="F2767" s="280">
        <v>0.0</v>
      </c>
      <c r="G2767" s="280">
        <v>0.0</v>
      </c>
      <c r="H2767" s="280">
        <v>0.0</v>
      </c>
      <c r="I2767" s="280">
        <v>2.0</v>
      </c>
      <c r="J2767" s="280">
        <v>1.0</v>
      </c>
      <c r="K2767" s="280">
        <v>0.0</v>
      </c>
      <c r="L2767" s="280">
        <v>525.0</v>
      </c>
      <c r="M2767" s="205"/>
    </row>
    <row r="2768" ht="15.75" customHeight="1">
      <c r="A2768" s="205" t="s">
        <v>654</v>
      </c>
      <c r="B2768" s="205" t="s">
        <v>5384</v>
      </c>
      <c r="C2768" s="205" t="s">
        <v>5861</v>
      </c>
      <c r="D2768" s="205" t="s">
        <v>259</v>
      </c>
      <c r="E2768" s="280">
        <v>31.0</v>
      </c>
      <c r="F2768" s="280">
        <v>1.0</v>
      </c>
      <c r="G2768" s="280">
        <v>4.0</v>
      </c>
      <c r="H2768" s="280">
        <v>16.0</v>
      </c>
      <c r="I2768" s="280">
        <v>15.0</v>
      </c>
      <c r="J2768" s="280">
        <v>3.0</v>
      </c>
      <c r="K2768" s="280">
        <v>0.0</v>
      </c>
      <c r="L2768" s="280">
        <v>1217.0</v>
      </c>
      <c r="M2768" s="205"/>
    </row>
    <row r="2769" ht="15.75" customHeight="1">
      <c r="A2769" s="205" t="s">
        <v>654</v>
      </c>
      <c r="B2769" s="205" t="s">
        <v>5385</v>
      </c>
      <c r="C2769" s="205" t="s">
        <v>5801</v>
      </c>
      <c r="D2769" s="205" t="s">
        <v>259</v>
      </c>
      <c r="E2769" s="280">
        <v>25.0</v>
      </c>
      <c r="F2769" s="280">
        <v>0.0</v>
      </c>
      <c r="G2769" s="280">
        <v>1.0</v>
      </c>
      <c r="H2769" s="280">
        <v>14.0</v>
      </c>
      <c r="I2769" s="280">
        <v>11.0</v>
      </c>
      <c r="J2769" s="280">
        <v>9.0</v>
      </c>
      <c r="K2769" s="280">
        <v>0.0</v>
      </c>
      <c r="L2769" s="280">
        <v>1004.0</v>
      </c>
      <c r="M2769" s="205"/>
    </row>
    <row r="2770" ht="15.75" customHeight="1">
      <c r="A2770" s="205" t="s">
        <v>654</v>
      </c>
      <c r="B2770" s="205" t="s">
        <v>5386</v>
      </c>
      <c r="C2770" s="205" t="s">
        <v>5801</v>
      </c>
      <c r="D2770" s="205" t="s">
        <v>259</v>
      </c>
      <c r="E2770" s="280">
        <v>38.0</v>
      </c>
      <c r="F2770" s="280">
        <v>2.0</v>
      </c>
      <c r="G2770" s="280">
        <v>4.0</v>
      </c>
      <c r="H2770" s="280">
        <v>15.0</v>
      </c>
      <c r="I2770" s="280">
        <v>14.0</v>
      </c>
      <c r="J2770" s="280">
        <v>4.0</v>
      </c>
      <c r="K2770" s="280">
        <v>0.0</v>
      </c>
      <c r="L2770" s="280">
        <v>2018.0</v>
      </c>
      <c r="M2770" s="205"/>
    </row>
    <row r="2771" ht="15.75" customHeight="1">
      <c r="A2771" s="205" t="s">
        <v>654</v>
      </c>
      <c r="B2771" s="205" t="s">
        <v>5387</v>
      </c>
      <c r="C2771" s="205" t="s">
        <v>5816</v>
      </c>
      <c r="D2771" s="205" t="s">
        <v>244</v>
      </c>
      <c r="E2771" s="280">
        <v>38.0</v>
      </c>
      <c r="F2771" s="280">
        <v>3.0</v>
      </c>
      <c r="G2771" s="280">
        <v>9.0</v>
      </c>
      <c r="H2771" s="280">
        <v>7.0</v>
      </c>
      <c r="I2771" s="280">
        <v>23.0</v>
      </c>
      <c r="J2771" s="280">
        <v>4.0</v>
      </c>
      <c r="K2771" s="280">
        <v>0.0</v>
      </c>
      <c r="L2771" s="280">
        <v>2557.0</v>
      </c>
      <c r="M2771" s="205"/>
    </row>
    <row r="2772" ht="15.75" customHeight="1">
      <c r="A2772" s="205" t="s">
        <v>654</v>
      </c>
      <c r="B2772" s="205" t="s">
        <v>5388</v>
      </c>
      <c r="C2772" s="205" t="s">
        <v>5861</v>
      </c>
      <c r="D2772" s="205" t="s">
        <v>244</v>
      </c>
      <c r="E2772" s="280">
        <v>19.0</v>
      </c>
      <c r="F2772" s="280">
        <v>1.0</v>
      </c>
      <c r="G2772" s="280">
        <v>4.0</v>
      </c>
      <c r="H2772" s="280">
        <v>3.0</v>
      </c>
      <c r="I2772" s="280">
        <v>4.0</v>
      </c>
      <c r="J2772" s="280">
        <v>7.0</v>
      </c>
      <c r="K2772" s="280">
        <v>1.0</v>
      </c>
      <c r="L2772" s="280">
        <v>1428.0</v>
      </c>
      <c r="M2772" s="205"/>
    </row>
    <row r="2773" ht="15.75" customHeight="1">
      <c r="A2773" s="205" t="s">
        <v>654</v>
      </c>
      <c r="B2773" s="205" t="s">
        <v>5391</v>
      </c>
      <c r="C2773" s="205" t="s">
        <v>5816</v>
      </c>
      <c r="D2773" s="205" t="s">
        <v>5839</v>
      </c>
      <c r="E2773" s="280">
        <v>23.0</v>
      </c>
      <c r="F2773" s="280">
        <v>3.0</v>
      </c>
      <c r="G2773" s="280">
        <v>3.0</v>
      </c>
      <c r="H2773" s="280">
        <v>6.0</v>
      </c>
      <c r="I2773" s="280">
        <v>11.0</v>
      </c>
      <c r="J2773" s="280">
        <v>1.0</v>
      </c>
      <c r="K2773" s="280">
        <v>0.0</v>
      </c>
      <c r="L2773" s="280">
        <v>1426.0</v>
      </c>
      <c r="M2773" s="205"/>
    </row>
    <row r="2774" ht="15.75" customHeight="1">
      <c r="A2774" s="205" t="s">
        <v>654</v>
      </c>
      <c r="B2774" s="205" t="s">
        <v>5392</v>
      </c>
      <c r="C2774" s="205" t="s">
        <v>6422</v>
      </c>
      <c r="D2774" s="205" t="s">
        <v>6423</v>
      </c>
      <c r="E2774" s="280">
        <v>19.0</v>
      </c>
      <c r="F2774" s="280">
        <v>2.0</v>
      </c>
      <c r="G2774" s="280">
        <v>2.0</v>
      </c>
      <c r="H2774" s="280">
        <v>2.0</v>
      </c>
      <c r="I2774" s="280">
        <v>10.0</v>
      </c>
      <c r="J2774" s="280">
        <v>5.0</v>
      </c>
      <c r="K2774" s="280">
        <v>1.0</v>
      </c>
      <c r="L2774" s="280">
        <v>1374.0</v>
      </c>
      <c r="M2774" s="205"/>
    </row>
    <row r="2775" ht="15.75" customHeight="1">
      <c r="A2775" s="205" t="s">
        <v>654</v>
      </c>
      <c r="B2775" s="205" t="s">
        <v>5389</v>
      </c>
      <c r="C2775" s="205" t="s">
        <v>5951</v>
      </c>
      <c r="D2775" s="205" t="s">
        <v>6424</v>
      </c>
      <c r="E2775" s="280">
        <v>10.0</v>
      </c>
      <c r="F2775" s="280">
        <v>1.0</v>
      </c>
      <c r="G2775" s="280">
        <v>1.0</v>
      </c>
      <c r="H2775" s="280">
        <v>5.0</v>
      </c>
      <c r="I2775" s="280">
        <v>3.0</v>
      </c>
      <c r="J2775" s="280">
        <v>1.0</v>
      </c>
      <c r="K2775" s="280">
        <v>0.0</v>
      </c>
      <c r="L2775" s="280">
        <v>463.0</v>
      </c>
      <c r="M2775" s="205"/>
    </row>
    <row r="2776" ht="15.75" customHeight="1">
      <c r="A2776" s="205" t="s">
        <v>654</v>
      </c>
      <c r="B2776" s="205" t="s">
        <v>5390</v>
      </c>
      <c r="C2776" s="205" t="s">
        <v>6425</v>
      </c>
      <c r="D2776" s="205" t="s">
        <v>6426</v>
      </c>
      <c r="E2776" s="280">
        <v>42.0</v>
      </c>
      <c r="F2776" s="280">
        <v>8.0</v>
      </c>
      <c r="G2776" s="280">
        <v>10.0</v>
      </c>
      <c r="H2776" s="280">
        <v>15.0</v>
      </c>
      <c r="I2776" s="280">
        <v>12.0</v>
      </c>
      <c r="J2776" s="280">
        <v>8.0</v>
      </c>
      <c r="K2776" s="280">
        <v>0.0</v>
      </c>
      <c r="L2776" s="280">
        <v>2554.0</v>
      </c>
      <c r="M2776" s="205"/>
    </row>
    <row r="2777" ht="15.75" customHeight="1">
      <c r="A2777" s="205" t="s">
        <v>473</v>
      </c>
      <c r="B2777" s="205" t="s">
        <v>5383</v>
      </c>
      <c r="C2777" s="205" t="s">
        <v>5801</v>
      </c>
      <c r="D2777" s="205" t="s">
        <v>244</v>
      </c>
      <c r="E2777" s="280">
        <v>4.0</v>
      </c>
      <c r="F2777" s="280">
        <v>1.0</v>
      </c>
      <c r="G2777" s="280">
        <v>0.0</v>
      </c>
      <c r="H2777" s="280">
        <v>2.0</v>
      </c>
      <c r="I2777" s="280">
        <v>2.0</v>
      </c>
      <c r="J2777" s="280">
        <v>1.0</v>
      </c>
      <c r="K2777" s="280">
        <v>0.0</v>
      </c>
      <c r="L2777" s="280">
        <v>166.0</v>
      </c>
      <c r="M2777" s="205"/>
    </row>
    <row r="2778" ht="15.75" customHeight="1">
      <c r="A2778" s="205" t="s">
        <v>473</v>
      </c>
      <c r="B2778" s="205" t="s">
        <v>5384</v>
      </c>
      <c r="C2778" s="205" t="s">
        <v>5969</v>
      </c>
      <c r="D2778" s="205" t="s">
        <v>6427</v>
      </c>
      <c r="E2778" s="280">
        <v>35.0</v>
      </c>
      <c r="F2778" s="280">
        <v>16.0</v>
      </c>
      <c r="G2778" s="280">
        <v>2.0</v>
      </c>
      <c r="H2778" s="280">
        <v>18.0</v>
      </c>
      <c r="I2778" s="280">
        <v>10.0</v>
      </c>
      <c r="J2778" s="280">
        <v>3.0</v>
      </c>
      <c r="K2778" s="280">
        <v>0.0</v>
      </c>
      <c r="L2778" s="280">
        <v>1834.0</v>
      </c>
      <c r="M2778" s="205"/>
    </row>
    <row r="2779" ht="15.75" customHeight="1">
      <c r="A2779" s="205" t="s">
        <v>473</v>
      </c>
      <c r="B2779" s="205" t="s">
        <v>5385</v>
      </c>
      <c r="C2779" s="205" t="s">
        <v>5969</v>
      </c>
      <c r="D2779" s="205" t="s">
        <v>6427</v>
      </c>
      <c r="E2779" s="280">
        <v>28.0</v>
      </c>
      <c r="F2779" s="280">
        <v>4.0</v>
      </c>
      <c r="G2779" s="280">
        <v>1.0</v>
      </c>
      <c r="H2779" s="280">
        <v>26.0</v>
      </c>
      <c r="I2779" s="280">
        <v>1.0</v>
      </c>
      <c r="J2779" s="280">
        <v>3.0</v>
      </c>
      <c r="K2779" s="280">
        <v>0.0</v>
      </c>
      <c r="L2779" s="280">
        <v>493.0</v>
      </c>
      <c r="M2779" s="205"/>
    </row>
    <row r="2780" ht="15.75" customHeight="1">
      <c r="A2780" s="205" t="s">
        <v>473</v>
      </c>
      <c r="B2780" s="205" t="s">
        <v>5386</v>
      </c>
      <c r="C2780" s="205" t="s">
        <v>5969</v>
      </c>
      <c r="D2780" s="205" t="s">
        <v>6194</v>
      </c>
      <c r="E2780" s="280">
        <v>1.0</v>
      </c>
      <c r="F2780" s="280">
        <v>0.0</v>
      </c>
      <c r="G2780" s="280">
        <v>0.0</v>
      </c>
      <c r="H2780" s="280">
        <v>1.0</v>
      </c>
      <c r="I2780" s="280">
        <v>0.0</v>
      </c>
      <c r="J2780" s="280">
        <v>0.0</v>
      </c>
      <c r="K2780" s="280">
        <v>0.0</v>
      </c>
      <c r="L2780" s="280">
        <v>9.0</v>
      </c>
      <c r="M2780" s="205"/>
    </row>
    <row r="2781" ht="15.75" customHeight="1">
      <c r="A2781" s="205" t="s">
        <v>621</v>
      </c>
      <c r="B2781" s="205" t="s">
        <v>5383</v>
      </c>
      <c r="C2781" s="205" t="s">
        <v>5801</v>
      </c>
      <c r="D2781" s="205" t="s">
        <v>116</v>
      </c>
      <c r="E2781" s="280">
        <v>1.0</v>
      </c>
      <c r="F2781" s="280">
        <v>0.0</v>
      </c>
      <c r="G2781" s="280">
        <v>0.0</v>
      </c>
      <c r="H2781" s="280">
        <v>1.0</v>
      </c>
      <c r="I2781" s="280">
        <v>0.0</v>
      </c>
      <c r="J2781" s="280">
        <v>0.0</v>
      </c>
      <c r="K2781" s="280">
        <v>0.0</v>
      </c>
      <c r="L2781" s="280">
        <v>22.0</v>
      </c>
      <c r="M2781" s="205"/>
    </row>
    <row r="2782" ht="15.75" customHeight="1">
      <c r="A2782" s="205" t="s">
        <v>621</v>
      </c>
      <c r="B2782" s="205" t="s">
        <v>5384</v>
      </c>
      <c r="C2782" s="205" t="s">
        <v>5803</v>
      </c>
      <c r="D2782" s="205" t="s">
        <v>6021</v>
      </c>
      <c r="E2782" s="280">
        <v>15.0</v>
      </c>
      <c r="F2782" s="280">
        <v>0.0</v>
      </c>
      <c r="G2782" s="280">
        <v>0.0</v>
      </c>
      <c r="H2782" s="280">
        <v>2.0</v>
      </c>
      <c r="I2782" s="280">
        <v>3.0</v>
      </c>
      <c r="J2782" s="280">
        <v>2.0</v>
      </c>
      <c r="K2782" s="280">
        <v>0.0</v>
      </c>
      <c r="L2782" s="280">
        <v>1123.0</v>
      </c>
      <c r="M2782" s="205"/>
    </row>
    <row r="2783" ht="15.75" customHeight="1">
      <c r="A2783" s="205" t="s">
        <v>621</v>
      </c>
      <c r="B2783" s="205" t="s">
        <v>5385</v>
      </c>
      <c r="C2783" s="205" t="s">
        <v>5803</v>
      </c>
      <c r="D2783" s="205" t="s">
        <v>6021</v>
      </c>
      <c r="E2783" s="280">
        <v>13.0</v>
      </c>
      <c r="F2783" s="280">
        <v>0.0</v>
      </c>
      <c r="G2783" s="280">
        <v>1.0</v>
      </c>
      <c r="H2783" s="280">
        <v>3.0</v>
      </c>
      <c r="I2783" s="280">
        <v>4.0</v>
      </c>
      <c r="J2783" s="280">
        <v>2.0</v>
      </c>
      <c r="K2783" s="280">
        <v>0.0</v>
      </c>
      <c r="L2783" s="280">
        <v>803.0</v>
      </c>
      <c r="M2783" s="205"/>
    </row>
    <row r="2784" ht="15.75" customHeight="1">
      <c r="A2784" s="205" t="s">
        <v>621</v>
      </c>
      <c r="B2784" s="205" t="s">
        <v>5386</v>
      </c>
      <c r="C2784" s="205" t="s">
        <v>5803</v>
      </c>
      <c r="D2784" s="205" t="s">
        <v>6021</v>
      </c>
      <c r="E2784" s="280">
        <v>23.0</v>
      </c>
      <c r="F2784" s="280">
        <v>0.0</v>
      </c>
      <c r="G2784" s="280">
        <v>0.0</v>
      </c>
      <c r="H2784" s="280">
        <v>0.0</v>
      </c>
      <c r="I2784" s="280">
        <v>2.0</v>
      </c>
      <c r="J2784" s="280">
        <v>6.0</v>
      </c>
      <c r="K2784" s="280">
        <v>0.0</v>
      </c>
      <c r="L2784" s="280">
        <v>2031.0</v>
      </c>
      <c r="M2784" s="205"/>
    </row>
    <row r="2785" ht="15.75" customHeight="1">
      <c r="A2785" s="205" t="s">
        <v>621</v>
      </c>
      <c r="B2785" s="205" t="s">
        <v>5387</v>
      </c>
      <c r="C2785" s="205" t="s">
        <v>6118</v>
      </c>
      <c r="D2785" s="205" t="s">
        <v>6428</v>
      </c>
      <c r="E2785" s="280">
        <v>34.0</v>
      </c>
      <c r="F2785" s="280">
        <v>0.0</v>
      </c>
      <c r="G2785" s="280">
        <v>2.0</v>
      </c>
      <c r="H2785" s="280">
        <v>2.0</v>
      </c>
      <c r="I2785" s="280">
        <v>0.0</v>
      </c>
      <c r="J2785" s="280">
        <v>4.0</v>
      </c>
      <c r="K2785" s="280">
        <v>0.0</v>
      </c>
      <c r="L2785" s="280">
        <v>2953.0</v>
      </c>
      <c r="M2785" s="205"/>
    </row>
    <row r="2786" ht="15.75" customHeight="1">
      <c r="A2786" s="205" t="s">
        <v>621</v>
      </c>
      <c r="B2786" s="205" t="s">
        <v>5388</v>
      </c>
      <c r="C2786" s="205" t="s">
        <v>5803</v>
      </c>
      <c r="D2786" s="205" t="s">
        <v>6429</v>
      </c>
      <c r="E2786" s="280">
        <v>30.0</v>
      </c>
      <c r="F2786" s="280">
        <v>0.0</v>
      </c>
      <c r="G2786" s="280">
        <v>0.0</v>
      </c>
      <c r="H2786" s="280">
        <v>0.0</v>
      </c>
      <c r="I2786" s="280">
        <v>1.0</v>
      </c>
      <c r="J2786" s="280">
        <v>3.0</v>
      </c>
      <c r="K2786" s="280">
        <v>1.0</v>
      </c>
      <c r="L2786" s="280">
        <v>2646.0</v>
      </c>
      <c r="M2786" s="205"/>
    </row>
    <row r="2787" ht="15.75" customHeight="1">
      <c r="A2787" s="205" t="s">
        <v>621</v>
      </c>
      <c r="B2787" s="205" t="s">
        <v>5391</v>
      </c>
      <c r="C2787" s="205" t="s">
        <v>5805</v>
      </c>
      <c r="D2787" s="205" t="s">
        <v>6429</v>
      </c>
      <c r="E2787" s="280">
        <v>31.0</v>
      </c>
      <c r="F2787" s="280">
        <v>4.0</v>
      </c>
      <c r="G2787" s="280">
        <v>2.0</v>
      </c>
      <c r="H2787" s="280">
        <v>5.0</v>
      </c>
      <c r="I2787" s="280">
        <v>0.0</v>
      </c>
      <c r="J2787" s="280">
        <v>3.0</v>
      </c>
      <c r="K2787" s="280">
        <v>0.0</v>
      </c>
      <c r="L2787" s="280">
        <v>2389.0</v>
      </c>
      <c r="M2787" s="205"/>
    </row>
    <row r="2788" ht="15.75" customHeight="1">
      <c r="A2788" s="205" t="s">
        <v>621</v>
      </c>
      <c r="B2788" s="205" t="s">
        <v>5392</v>
      </c>
      <c r="C2788" s="205" t="s">
        <v>5805</v>
      </c>
      <c r="D2788" s="205" t="s">
        <v>6429</v>
      </c>
      <c r="E2788" s="280">
        <v>0.0</v>
      </c>
      <c r="F2788" s="280">
        <v>0.0</v>
      </c>
      <c r="G2788" s="280">
        <v>0.0</v>
      </c>
      <c r="H2788" s="280">
        <v>0.0</v>
      </c>
      <c r="I2788" s="280">
        <v>0.0</v>
      </c>
      <c r="J2788" s="280">
        <v>0.0</v>
      </c>
      <c r="K2788" s="280">
        <v>0.0</v>
      </c>
      <c r="L2788" s="280">
        <v>0.0</v>
      </c>
      <c r="M2788" s="205"/>
    </row>
    <row r="2789" ht="15.75" customHeight="1">
      <c r="A2789" s="205" t="s">
        <v>621</v>
      </c>
      <c r="B2789" s="205" t="s">
        <v>5389</v>
      </c>
      <c r="C2789" s="205" t="s">
        <v>5805</v>
      </c>
      <c r="D2789" s="205" t="s">
        <v>6429</v>
      </c>
      <c r="E2789" s="280">
        <v>2.0</v>
      </c>
      <c r="F2789" s="280">
        <v>0.0</v>
      </c>
      <c r="G2789" s="280">
        <v>0.0</v>
      </c>
      <c r="H2789" s="280">
        <v>2.0</v>
      </c>
      <c r="I2789" s="280">
        <v>0.0</v>
      </c>
      <c r="J2789" s="280">
        <v>0.0</v>
      </c>
      <c r="K2789" s="280">
        <v>0.0</v>
      </c>
      <c r="L2789" s="280">
        <v>13.0</v>
      </c>
      <c r="M2789" s="205"/>
    </row>
    <row r="2790" ht="15.75" customHeight="1">
      <c r="A2790" s="205" t="s">
        <v>775</v>
      </c>
      <c r="B2790" s="205" t="s">
        <v>5383</v>
      </c>
      <c r="C2790" s="205" t="s">
        <v>5801</v>
      </c>
      <c r="D2790" s="205" t="s">
        <v>264</v>
      </c>
      <c r="E2790" s="280">
        <v>6.0</v>
      </c>
      <c r="F2790" s="280">
        <v>0.0</v>
      </c>
      <c r="G2790" s="280">
        <v>0.0</v>
      </c>
      <c r="H2790" s="280">
        <v>0.0</v>
      </c>
      <c r="I2790" s="280">
        <v>0.0</v>
      </c>
      <c r="J2790" s="280">
        <v>3.0</v>
      </c>
      <c r="K2790" s="280">
        <v>0.0</v>
      </c>
      <c r="L2790" s="280">
        <v>540.0</v>
      </c>
      <c r="M2790" s="205"/>
    </row>
    <row r="2791" ht="15.75" customHeight="1">
      <c r="A2791" s="205" t="s">
        <v>775</v>
      </c>
      <c r="B2791" s="205" t="s">
        <v>5384</v>
      </c>
      <c r="C2791" s="205" t="s">
        <v>5902</v>
      </c>
      <c r="D2791" s="205" t="s">
        <v>6135</v>
      </c>
      <c r="E2791" s="280">
        <v>27.0</v>
      </c>
      <c r="F2791" s="280">
        <v>2.0</v>
      </c>
      <c r="G2791" s="280">
        <v>2.0</v>
      </c>
      <c r="H2791" s="280">
        <v>10.0</v>
      </c>
      <c r="I2791" s="280">
        <v>14.0</v>
      </c>
      <c r="J2791" s="280">
        <v>1.0</v>
      </c>
      <c r="K2791" s="280">
        <v>0.0</v>
      </c>
      <c r="L2791" s="280">
        <v>1446.0</v>
      </c>
      <c r="M2791" s="205"/>
    </row>
    <row r="2792" ht="15.75" customHeight="1">
      <c r="A2792" s="205" t="s">
        <v>775</v>
      </c>
      <c r="B2792" s="205" t="s">
        <v>5385</v>
      </c>
      <c r="C2792" s="205" t="s">
        <v>5902</v>
      </c>
      <c r="D2792" s="205" t="s">
        <v>6135</v>
      </c>
      <c r="E2792" s="280">
        <v>24.0</v>
      </c>
      <c r="F2792" s="280">
        <v>0.0</v>
      </c>
      <c r="G2792" s="280">
        <v>1.0</v>
      </c>
      <c r="H2792" s="280">
        <v>10.0</v>
      </c>
      <c r="I2792" s="280">
        <v>11.0</v>
      </c>
      <c r="J2792" s="280">
        <v>7.0</v>
      </c>
      <c r="K2792" s="280">
        <v>0.0</v>
      </c>
      <c r="L2792" s="280">
        <v>1296.0</v>
      </c>
      <c r="M2792" s="205"/>
    </row>
    <row r="2793" ht="15.75" customHeight="1">
      <c r="A2793" s="205" t="s">
        <v>775</v>
      </c>
      <c r="B2793" s="205" t="s">
        <v>5386</v>
      </c>
      <c r="C2793" s="205" t="s">
        <v>5902</v>
      </c>
      <c r="D2793" s="205" t="s">
        <v>6135</v>
      </c>
      <c r="E2793" s="280">
        <v>24.0</v>
      </c>
      <c r="F2793" s="280">
        <v>3.0</v>
      </c>
      <c r="G2793" s="280">
        <v>2.0</v>
      </c>
      <c r="H2793" s="280">
        <v>11.0</v>
      </c>
      <c r="I2793" s="280">
        <v>10.0</v>
      </c>
      <c r="J2793" s="280">
        <v>3.0</v>
      </c>
      <c r="K2793" s="280">
        <v>0.0</v>
      </c>
      <c r="L2793" s="280">
        <v>1223.0</v>
      </c>
      <c r="M2793" s="205"/>
    </row>
    <row r="2794" ht="15.75" customHeight="1">
      <c r="A2794" s="205" t="s">
        <v>775</v>
      </c>
      <c r="B2794" s="205" t="s">
        <v>5387</v>
      </c>
      <c r="C2794" s="205" t="s">
        <v>5902</v>
      </c>
      <c r="D2794" s="205" t="s">
        <v>6135</v>
      </c>
      <c r="E2794" s="280">
        <v>5.0</v>
      </c>
      <c r="F2794" s="280">
        <v>0.0</v>
      </c>
      <c r="G2794" s="280">
        <v>0.0</v>
      </c>
      <c r="H2794" s="280">
        <v>3.0</v>
      </c>
      <c r="I2794" s="280">
        <v>2.0</v>
      </c>
      <c r="J2794" s="280">
        <v>0.0</v>
      </c>
      <c r="K2794" s="280">
        <v>0.0</v>
      </c>
      <c r="L2794" s="280">
        <v>194.0</v>
      </c>
      <c r="M2794" s="205"/>
    </row>
    <row r="2795" ht="15.75" customHeight="1">
      <c r="A2795" s="205" t="s">
        <v>775</v>
      </c>
      <c r="B2795" s="205" t="s">
        <v>5388</v>
      </c>
      <c r="C2795" s="205" t="s">
        <v>5902</v>
      </c>
      <c r="D2795" s="205" t="s">
        <v>6135</v>
      </c>
      <c r="E2795" s="280">
        <v>18.0</v>
      </c>
      <c r="F2795" s="280">
        <v>0.0</v>
      </c>
      <c r="G2795" s="280">
        <v>0.0</v>
      </c>
      <c r="H2795" s="280">
        <v>1.0</v>
      </c>
      <c r="I2795" s="280">
        <v>4.0</v>
      </c>
      <c r="J2795" s="280">
        <v>6.0</v>
      </c>
      <c r="K2795" s="280">
        <v>0.0</v>
      </c>
      <c r="L2795" s="280">
        <v>1474.0</v>
      </c>
      <c r="M2795" s="205"/>
    </row>
    <row r="2796" ht="15.75" customHeight="1">
      <c r="A2796" s="205" t="s">
        <v>775</v>
      </c>
      <c r="B2796" s="205" t="s">
        <v>5391</v>
      </c>
      <c r="C2796" s="205" t="s">
        <v>5803</v>
      </c>
      <c r="D2796" s="205" t="s">
        <v>6430</v>
      </c>
      <c r="E2796" s="280">
        <v>2.0</v>
      </c>
      <c r="F2796" s="280">
        <v>0.0</v>
      </c>
      <c r="G2796" s="280">
        <v>0.0</v>
      </c>
      <c r="H2796" s="280">
        <v>0.0</v>
      </c>
      <c r="I2796" s="280">
        <v>1.0</v>
      </c>
      <c r="J2796" s="280">
        <v>0.0</v>
      </c>
      <c r="K2796" s="280">
        <v>0.0</v>
      </c>
      <c r="L2796" s="280">
        <v>156.0</v>
      </c>
      <c r="M2796" s="205"/>
    </row>
    <row r="2797" ht="15.75" customHeight="1">
      <c r="A2797" s="205" t="s">
        <v>775</v>
      </c>
      <c r="B2797" s="205" t="s">
        <v>5392</v>
      </c>
      <c r="C2797" s="205" t="s">
        <v>5803</v>
      </c>
      <c r="D2797" s="205" t="s">
        <v>6430</v>
      </c>
      <c r="E2797" s="280">
        <v>16.0</v>
      </c>
      <c r="F2797" s="280">
        <v>0.0</v>
      </c>
      <c r="G2797" s="280">
        <v>0.0</v>
      </c>
      <c r="H2797" s="280">
        <v>2.0</v>
      </c>
      <c r="I2797" s="280">
        <v>0.0</v>
      </c>
      <c r="J2797" s="280">
        <v>1.0</v>
      </c>
      <c r="K2797" s="280">
        <v>0.0</v>
      </c>
      <c r="L2797" s="280">
        <v>1264.0</v>
      </c>
      <c r="M2797" s="205"/>
    </row>
    <row r="2798" ht="15.75" customHeight="1">
      <c r="A2798" s="205" t="s">
        <v>775</v>
      </c>
      <c r="B2798" s="205" t="s">
        <v>5389</v>
      </c>
      <c r="C2798" s="205" t="s">
        <v>5803</v>
      </c>
      <c r="D2798" s="205" t="s">
        <v>6430</v>
      </c>
      <c r="E2798" s="280">
        <v>12.0</v>
      </c>
      <c r="F2798" s="280">
        <v>0.0</v>
      </c>
      <c r="G2798" s="280">
        <v>1.0</v>
      </c>
      <c r="H2798" s="280">
        <v>10.0</v>
      </c>
      <c r="I2798" s="280">
        <v>0.0</v>
      </c>
      <c r="J2798" s="280">
        <v>1.0</v>
      </c>
      <c r="K2798" s="280">
        <v>0.0</v>
      </c>
      <c r="L2798" s="280">
        <v>298.0</v>
      </c>
      <c r="M2798" s="205"/>
    </row>
    <row r="2799" ht="15.75" customHeight="1">
      <c r="A2799" s="205" t="s">
        <v>775</v>
      </c>
      <c r="B2799" s="205" t="s">
        <v>5390</v>
      </c>
      <c r="C2799" s="205" t="s">
        <v>5803</v>
      </c>
      <c r="D2799" s="205" t="s">
        <v>6430</v>
      </c>
      <c r="E2799" s="280">
        <v>32.0</v>
      </c>
      <c r="F2799" s="280">
        <v>1.0</v>
      </c>
      <c r="G2799" s="280">
        <v>4.0</v>
      </c>
      <c r="H2799" s="280">
        <v>4.0</v>
      </c>
      <c r="I2799" s="280">
        <v>3.0</v>
      </c>
      <c r="J2799" s="280">
        <v>3.0</v>
      </c>
      <c r="K2799" s="280">
        <v>0.0</v>
      </c>
      <c r="L2799" s="280">
        <v>2547.0</v>
      </c>
      <c r="M2799" s="205"/>
    </row>
    <row r="2800" ht="15.75" customHeight="1">
      <c r="A2800" s="205" t="s">
        <v>641</v>
      </c>
      <c r="B2800" s="205" t="s">
        <v>5383</v>
      </c>
      <c r="C2800" s="205" t="s">
        <v>5801</v>
      </c>
      <c r="D2800" s="205" t="s">
        <v>177</v>
      </c>
      <c r="E2800" s="280">
        <v>6.0</v>
      </c>
      <c r="F2800" s="280">
        <v>0.0</v>
      </c>
      <c r="G2800" s="280">
        <v>0.0</v>
      </c>
      <c r="H2800" s="280">
        <v>1.0</v>
      </c>
      <c r="I2800" s="280">
        <v>4.0</v>
      </c>
      <c r="J2800" s="280">
        <v>0.0</v>
      </c>
      <c r="K2800" s="280">
        <v>0.0</v>
      </c>
      <c r="L2800" s="280">
        <v>361.0</v>
      </c>
      <c r="M2800" s="205"/>
    </row>
    <row r="2801" ht="15.75" customHeight="1">
      <c r="A2801" s="205" t="s">
        <v>641</v>
      </c>
      <c r="B2801" s="205" t="s">
        <v>5384</v>
      </c>
      <c r="C2801" s="205" t="s">
        <v>5816</v>
      </c>
      <c r="D2801" s="205" t="s">
        <v>6056</v>
      </c>
      <c r="E2801" s="280">
        <v>32.0</v>
      </c>
      <c r="F2801" s="280">
        <v>0.0</v>
      </c>
      <c r="G2801" s="280">
        <v>4.0</v>
      </c>
      <c r="H2801" s="280">
        <v>11.0</v>
      </c>
      <c r="I2801" s="280">
        <v>17.0</v>
      </c>
      <c r="J2801" s="280">
        <v>1.0</v>
      </c>
      <c r="K2801" s="280">
        <v>0.0</v>
      </c>
      <c r="L2801" s="280">
        <v>1600.0</v>
      </c>
      <c r="M2801" s="205"/>
    </row>
    <row r="2802" ht="15.75" customHeight="1">
      <c r="A2802" s="205" t="s">
        <v>641</v>
      </c>
      <c r="B2802" s="205" t="s">
        <v>5385</v>
      </c>
      <c r="C2802" s="205" t="s">
        <v>5816</v>
      </c>
      <c r="D2802" s="205" t="s">
        <v>6056</v>
      </c>
      <c r="E2802" s="280">
        <v>27.0</v>
      </c>
      <c r="F2802" s="280">
        <v>0.0</v>
      </c>
      <c r="G2802" s="280">
        <v>4.0</v>
      </c>
      <c r="H2802" s="280">
        <v>11.0</v>
      </c>
      <c r="I2802" s="280">
        <v>14.0</v>
      </c>
      <c r="J2802" s="280">
        <v>5.0</v>
      </c>
      <c r="K2802" s="280">
        <v>0.0</v>
      </c>
      <c r="L2802" s="280">
        <v>1369.0</v>
      </c>
      <c r="M2802" s="205"/>
    </row>
    <row r="2803" ht="15.75" customHeight="1">
      <c r="A2803" s="205" t="s">
        <v>641</v>
      </c>
      <c r="B2803" s="205" t="s">
        <v>5386</v>
      </c>
      <c r="C2803" s="205" t="s">
        <v>5816</v>
      </c>
      <c r="D2803" s="205" t="s">
        <v>6056</v>
      </c>
      <c r="E2803" s="280">
        <v>28.0</v>
      </c>
      <c r="F2803" s="280">
        <v>0.0</v>
      </c>
      <c r="G2803" s="280">
        <v>0.0</v>
      </c>
      <c r="H2803" s="280">
        <v>13.0</v>
      </c>
      <c r="I2803" s="280">
        <v>6.0</v>
      </c>
      <c r="J2803" s="280">
        <v>5.0</v>
      </c>
      <c r="K2803" s="280">
        <v>0.0</v>
      </c>
      <c r="L2803" s="280">
        <v>1532.0</v>
      </c>
      <c r="M2803" s="205"/>
    </row>
    <row r="2804" ht="15.75" customHeight="1">
      <c r="A2804" s="205" t="s">
        <v>641</v>
      </c>
      <c r="B2804" s="205" t="s">
        <v>5387</v>
      </c>
      <c r="C2804" s="205" t="s">
        <v>5813</v>
      </c>
      <c r="D2804" s="205" t="s">
        <v>177</v>
      </c>
      <c r="E2804" s="280">
        <v>20.0</v>
      </c>
      <c r="F2804" s="280">
        <v>1.0</v>
      </c>
      <c r="G2804" s="280">
        <v>0.0</v>
      </c>
      <c r="H2804" s="280">
        <v>10.0</v>
      </c>
      <c r="I2804" s="280">
        <v>4.0</v>
      </c>
      <c r="J2804" s="280">
        <v>1.0</v>
      </c>
      <c r="K2804" s="280">
        <v>0.0</v>
      </c>
      <c r="L2804" s="280">
        <v>1072.0</v>
      </c>
      <c r="M2804" s="205"/>
    </row>
    <row r="2805" ht="15.75" customHeight="1">
      <c r="A2805" s="205" t="s">
        <v>641</v>
      </c>
      <c r="B2805" s="205" t="s">
        <v>5388</v>
      </c>
      <c r="C2805" s="205" t="s">
        <v>5814</v>
      </c>
      <c r="D2805" s="205" t="s">
        <v>6431</v>
      </c>
      <c r="E2805" s="280">
        <v>31.0</v>
      </c>
      <c r="F2805" s="280">
        <v>1.0</v>
      </c>
      <c r="G2805" s="280">
        <v>2.0</v>
      </c>
      <c r="H2805" s="280">
        <v>9.0</v>
      </c>
      <c r="I2805" s="280">
        <v>6.0</v>
      </c>
      <c r="J2805" s="280">
        <v>7.0</v>
      </c>
      <c r="K2805" s="280">
        <v>0.0</v>
      </c>
      <c r="L2805" s="280">
        <v>2040.0</v>
      </c>
      <c r="M2805" s="205"/>
    </row>
    <row r="2806" ht="15.75" customHeight="1">
      <c r="A2806" s="205" t="s">
        <v>641</v>
      </c>
      <c r="B2806" s="205" t="s">
        <v>5391</v>
      </c>
      <c r="C2806" s="205" t="s">
        <v>5814</v>
      </c>
      <c r="D2806" s="205" t="s">
        <v>6431</v>
      </c>
      <c r="E2806" s="280">
        <v>6.0</v>
      </c>
      <c r="F2806" s="280">
        <v>0.0</v>
      </c>
      <c r="G2806" s="280">
        <v>0.0</v>
      </c>
      <c r="H2806" s="280">
        <v>3.0</v>
      </c>
      <c r="I2806" s="280">
        <v>1.0</v>
      </c>
      <c r="J2806" s="280">
        <v>0.0</v>
      </c>
      <c r="K2806" s="280">
        <v>0.0</v>
      </c>
      <c r="L2806" s="280">
        <v>293.0</v>
      </c>
      <c r="M2806" s="205"/>
    </row>
    <row r="2807" ht="15.75" customHeight="1">
      <c r="A2807" s="205" t="s">
        <v>451</v>
      </c>
      <c r="B2807" s="205" t="s">
        <v>5383</v>
      </c>
      <c r="C2807" s="205" t="s">
        <v>5801</v>
      </c>
      <c r="D2807" s="205" t="s">
        <v>113</v>
      </c>
      <c r="E2807" s="280">
        <v>3.0</v>
      </c>
      <c r="F2807" s="280">
        <v>0.0</v>
      </c>
      <c r="G2807" s="280">
        <v>0.0</v>
      </c>
      <c r="H2807" s="280">
        <v>1.0</v>
      </c>
      <c r="I2807" s="280">
        <v>1.0</v>
      </c>
      <c r="J2807" s="280">
        <v>0.0</v>
      </c>
      <c r="K2807" s="280">
        <v>0.0</v>
      </c>
      <c r="L2807" s="280">
        <v>159.0</v>
      </c>
      <c r="M2807" s="205"/>
    </row>
    <row r="2808" ht="15.75" customHeight="1">
      <c r="A2808" s="205" t="s">
        <v>451</v>
      </c>
      <c r="B2808" s="205" t="s">
        <v>5384</v>
      </c>
      <c r="C2808" s="205" t="s">
        <v>6202</v>
      </c>
      <c r="D2808" s="205" t="s">
        <v>6432</v>
      </c>
      <c r="E2808" s="280">
        <v>36.0</v>
      </c>
      <c r="F2808" s="280">
        <v>8.0</v>
      </c>
      <c r="G2808" s="280">
        <v>5.0</v>
      </c>
      <c r="H2808" s="280">
        <v>2.0</v>
      </c>
      <c r="I2808" s="280">
        <v>10.0</v>
      </c>
      <c r="J2808" s="280">
        <v>6.0</v>
      </c>
      <c r="K2808" s="280">
        <v>0.0</v>
      </c>
      <c r="L2808" s="280">
        <v>3043.0</v>
      </c>
      <c r="M2808" s="205"/>
    </row>
    <row r="2809" ht="15.75" customHeight="1">
      <c r="A2809" s="205" t="s">
        <v>451</v>
      </c>
      <c r="B2809" s="205" t="s">
        <v>5387</v>
      </c>
      <c r="C2809" s="205" t="s">
        <v>5805</v>
      </c>
      <c r="D2809" s="205" t="s">
        <v>6433</v>
      </c>
      <c r="E2809" s="280">
        <v>8.0</v>
      </c>
      <c r="F2809" s="280">
        <v>0.0</v>
      </c>
      <c r="G2809" s="280">
        <v>0.0</v>
      </c>
      <c r="H2809" s="280">
        <v>6.0</v>
      </c>
      <c r="I2809" s="280">
        <v>2.0</v>
      </c>
      <c r="J2809" s="280">
        <v>0.0</v>
      </c>
      <c r="K2809" s="280">
        <v>0.0</v>
      </c>
      <c r="L2809" s="280">
        <v>284.0</v>
      </c>
      <c r="M2809" s="205"/>
    </row>
    <row r="2810" ht="15.75" customHeight="1">
      <c r="A2810" s="205" t="s">
        <v>520</v>
      </c>
      <c r="B2810" s="205" t="s">
        <v>5383</v>
      </c>
      <c r="C2810" s="205" t="s">
        <v>5801</v>
      </c>
      <c r="D2810" s="205" t="s">
        <v>241</v>
      </c>
      <c r="E2810" s="280">
        <v>5.0</v>
      </c>
      <c r="F2810" s="280">
        <v>0.0</v>
      </c>
      <c r="G2810" s="280">
        <v>1.0</v>
      </c>
      <c r="H2810" s="280">
        <v>0.0</v>
      </c>
      <c r="I2810" s="280">
        <v>2.0</v>
      </c>
      <c r="J2810" s="280">
        <v>1.0</v>
      </c>
      <c r="K2810" s="280">
        <v>0.0</v>
      </c>
      <c r="L2810" s="280">
        <v>441.0</v>
      </c>
      <c r="M2810" s="205"/>
    </row>
    <row r="2811" ht="15.75" customHeight="1">
      <c r="A2811" s="205" t="s">
        <v>520</v>
      </c>
      <c r="B2811" s="205" t="s">
        <v>5384</v>
      </c>
      <c r="C2811" s="205" t="s">
        <v>5816</v>
      </c>
      <c r="D2811" s="205" t="s">
        <v>5893</v>
      </c>
      <c r="E2811" s="280">
        <v>36.0</v>
      </c>
      <c r="F2811" s="280">
        <v>0.0</v>
      </c>
      <c r="G2811" s="280">
        <v>3.0</v>
      </c>
      <c r="H2811" s="280">
        <v>1.0</v>
      </c>
      <c r="I2811" s="280">
        <v>8.0</v>
      </c>
      <c r="J2811" s="280">
        <v>5.0</v>
      </c>
      <c r="K2811" s="280">
        <v>0.0</v>
      </c>
      <c r="L2811" s="280">
        <v>2982.0</v>
      </c>
      <c r="M2811" s="205"/>
    </row>
    <row r="2812" ht="15.75" customHeight="1">
      <c r="A2812" s="205" t="s">
        <v>520</v>
      </c>
      <c r="B2812" s="205" t="s">
        <v>5385</v>
      </c>
      <c r="C2812" s="205" t="s">
        <v>5816</v>
      </c>
      <c r="D2812" s="205" t="s">
        <v>5893</v>
      </c>
      <c r="E2812" s="280">
        <v>29.0</v>
      </c>
      <c r="F2812" s="280">
        <v>2.0</v>
      </c>
      <c r="G2812" s="280">
        <v>3.0</v>
      </c>
      <c r="H2812" s="280">
        <v>4.0</v>
      </c>
      <c r="I2812" s="280">
        <v>13.0</v>
      </c>
      <c r="J2812" s="280">
        <v>4.0</v>
      </c>
      <c r="K2812" s="280">
        <v>0.0</v>
      </c>
      <c r="L2812" s="280">
        <v>2045.0</v>
      </c>
      <c r="M2812" s="205"/>
    </row>
    <row r="2813" ht="15.75" customHeight="1">
      <c r="A2813" s="205" t="s">
        <v>520</v>
      </c>
      <c r="B2813" s="205" t="s">
        <v>5388</v>
      </c>
      <c r="C2813" s="205" t="s">
        <v>5816</v>
      </c>
      <c r="D2813" s="205" t="s">
        <v>238</v>
      </c>
      <c r="E2813" s="280">
        <v>7.0</v>
      </c>
      <c r="F2813" s="280">
        <v>0.0</v>
      </c>
      <c r="G2813" s="280">
        <v>0.0</v>
      </c>
      <c r="H2813" s="280">
        <v>3.0</v>
      </c>
      <c r="I2813" s="280">
        <v>1.0</v>
      </c>
      <c r="J2813" s="280">
        <v>1.0</v>
      </c>
      <c r="K2813" s="280">
        <v>0.0</v>
      </c>
      <c r="L2813" s="280">
        <v>403.0</v>
      </c>
      <c r="M2813" s="205"/>
    </row>
    <row r="2814" ht="15.75" customHeight="1">
      <c r="A2814" s="205" t="s">
        <v>520</v>
      </c>
      <c r="B2814" s="205" t="s">
        <v>5391</v>
      </c>
      <c r="C2814" s="205" t="s">
        <v>5801</v>
      </c>
      <c r="D2814" s="205" t="s">
        <v>6094</v>
      </c>
      <c r="E2814" s="280">
        <v>0.0</v>
      </c>
      <c r="F2814" s="280">
        <v>0.0</v>
      </c>
      <c r="G2814" s="280">
        <v>0.0</v>
      </c>
      <c r="H2814" s="280">
        <v>0.0</v>
      </c>
      <c r="I2814" s="280">
        <v>0.0</v>
      </c>
      <c r="J2814" s="280">
        <v>0.0</v>
      </c>
      <c r="K2814" s="280">
        <v>0.0</v>
      </c>
      <c r="L2814" s="280">
        <v>0.0</v>
      </c>
      <c r="M2814" s="205"/>
    </row>
    <row r="2815" ht="15.75" customHeight="1">
      <c r="A2815" s="205" t="s">
        <v>520</v>
      </c>
      <c r="B2815" s="205" t="s">
        <v>5389</v>
      </c>
      <c r="C2815" s="205" t="s">
        <v>5816</v>
      </c>
      <c r="D2815" s="205" t="s">
        <v>5825</v>
      </c>
      <c r="E2815" s="280">
        <v>0.0</v>
      </c>
      <c r="F2815" s="280">
        <v>0.0</v>
      </c>
      <c r="G2815" s="280">
        <v>0.0</v>
      </c>
      <c r="H2815" s="280">
        <v>0.0</v>
      </c>
      <c r="I2815" s="280">
        <v>0.0</v>
      </c>
      <c r="J2815" s="280">
        <v>0.0</v>
      </c>
      <c r="K2815" s="280">
        <v>0.0</v>
      </c>
      <c r="L2815" s="280">
        <v>0.0</v>
      </c>
      <c r="M2815" s="205"/>
    </row>
    <row r="2816" ht="15.75" customHeight="1">
      <c r="A2816" s="205" t="s">
        <v>219</v>
      </c>
      <c r="B2816" s="205" t="s">
        <v>5383</v>
      </c>
      <c r="C2816" s="205" t="s">
        <v>5801</v>
      </c>
      <c r="D2816" s="205" t="s">
        <v>110</v>
      </c>
      <c r="E2816" s="280">
        <v>4.0</v>
      </c>
      <c r="F2816" s="280">
        <v>1.0</v>
      </c>
      <c r="G2816" s="280">
        <v>0.0</v>
      </c>
      <c r="H2816" s="280">
        <v>1.0</v>
      </c>
      <c r="I2816" s="280">
        <v>0.0</v>
      </c>
      <c r="J2816" s="280">
        <v>1.0</v>
      </c>
      <c r="K2816" s="280">
        <v>0.0</v>
      </c>
      <c r="L2816" s="280">
        <v>271.0</v>
      </c>
      <c r="M2816" s="205"/>
    </row>
    <row r="2817" ht="15.75" customHeight="1">
      <c r="A2817" s="205" t="s">
        <v>219</v>
      </c>
      <c r="B2817" s="205" t="s">
        <v>5384</v>
      </c>
      <c r="C2817" s="205" t="s">
        <v>5881</v>
      </c>
      <c r="D2817" s="205" t="s">
        <v>6087</v>
      </c>
      <c r="E2817" s="280">
        <v>26.0</v>
      </c>
      <c r="F2817" s="280">
        <v>3.0</v>
      </c>
      <c r="G2817" s="280">
        <v>3.0</v>
      </c>
      <c r="H2817" s="280">
        <v>0.0</v>
      </c>
      <c r="I2817" s="280">
        <v>0.0</v>
      </c>
      <c r="J2817" s="280">
        <v>10.0</v>
      </c>
      <c r="K2817" s="280">
        <v>1.0</v>
      </c>
      <c r="L2817" s="280">
        <v>2288.0</v>
      </c>
      <c r="M2817" s="205"/>
    </row>
    <row r="2818" ht="15.75" customHeight="1">
      <c r="A2818" s="205" t="s">
        <v>219</v>
      </c>
      <c r="B2818" s="205" t="s">
        <v>5385</v>
      </c>
      <c r="C2818" s="205" t="s">
        <v>5881</v>
      </c>
      <c r="D2818" s="205" t="s">
        <v>6087</v>
      </c>
      <c r="E2818" s="280">
        <v>24.0</v>
      </c>
      <c r="F2818" s="280">
        <v>1.0</v>
      </c>
      <c r="G2818" s="280">
        <v>1.0</v>
      </c>
      <c r="H2818" s="280">
        <v>1.0</v>
      </c>
      <c r="I2818" s="280">
        <v>2.0</v>
      </c>
      <c r="J2818" s="280">
        <v>9.0</v>
      </c>
      <c r="K2818" s="280">
        <v>0.0</v>
      </c>
      <c r="L2818" s="280">
        <v>2028.0</v>
      </c>
      <c r="M2818" s="205"/>
    </row>
    <row r="2819" ht="15.75" customHeight="1">
      <c r="A2819" s="205" t="s">
        <v>219</v>
      </c>
      <c r="B2819" s="205" t="s">
        <v>5386</v>
      </c>
      <c r="C2819" s="205" t="s">
        <v>6255</v>
      </c>
      <c r="D2819" s="205" t="s">
        <v>6434</v>
      </c>
      <c r="E2819" s="280">
        <v>17.0</v>
      </c>
      <c r="F2819" s="280">
        <v>0.0</v>
      </c>
      <c r="G2819" s="280">
        <v>0.0</v>
      </c>
      <c r="H2819" s="280">
        <v>5.0</v>
      </c>
      <c r="I2819" s="280">
        <v>2.0</v>
      </c>
      <c r="J2819" s="280">
        <v>5.0</v>
      </c>
      <c r="K2819" s="280">
        <v>0.0</v>
      </c>
      <c r="L2819" s="280">
        <v>1036.0</v>
      </c>
      <c r="M2819" s="205"/>
    </row>
    <row r="2820" ht="15.75" customHeight="1">
      <c r="A2820" s="205" t="s">
        <v>219</v>
      </c>
      <c r="B2820" s="205" t="s">
        <v>5387</v>
      </c>
      <c r="C2820" s="205" t="s">
        <v>6435</v>
      </c>
      <c r="D2820" s="205" t="s">
        <v>6436</v>
      </c>
      <c r="E2820" s="280">
        <v>12.0</v>
      </c>
      <c r="F2820" s="280">
        <v>1.0</v>
      </c>
      <c r="G2820" s="280">
        <v>1.0</v>
      </c>
      <c r="H2820" s="280">
        <v>1.0</v>
      </c>
      <c r="I2820" s="280">
        <v>1.0</v>
      </c>
      <c r="J2820" s="280">
        <v>3.0</v>
      </c>
      <c r="K2820" s="280">
        <v>0.0</v>
      </c>
      <c r="L2820" s="280">
        <v>967.0</v>
      </c>
      <c r="M2820" s="205"/>
    </row>
    <row r="2821" ht="15.75" customHeight="1">
      <c r="A2821" s="205" t="s">
        <v>219</v>
      </c>
      <c r="B2821" s="205" t="s">
        <v>5388</v>
      </c>
      <c r="C2821" s="205" t="s">
        <v>6130</v>
      </c>
      <c r="D2821" s="205" t="s">
        <v>6131</v>
      </c>
      <c r="E2821" s="280">
        <v>26.0</v>
      </c>
      <c r="F2821" s="280">
        <v>1.0</v>
      </c>
      <c r="G2821" s="280">
        <v>2.0</v>
      </c>
      <c r="H2821" s="280">
        <v>0.0</v>
      </c>
      <c r="I2821" s="280">
        <v>2.0</v>
      </c>
      <c r="J2821" s="280">
        <v>4.0</v>
      </c>
      <c r="K2821" s="280">
        <v>0.0</v>
      </c>
      <c r="L2821" s="280">
        <v>2306.0</v>
      </c>
      <c r="M2821" s="205"/>
    </row>
    <row r="2822" ht="15.75" customHeight="1">
      <c r="A2822" s="205" t="s">
        <v>219</v>
      </c>
      <c r="B2822" s="205" t="s">
        <v>5391</v>
      </c>
      <c r="C2822" s="205" t="s">
        <v>6130</v>
      </c>
      <c r="D2822" s="205" t="s">
        <v>6131</v>
      </c>
      <c r="E2822" s="280">
        <v>11.0</v>
      </c>
      <c r="F2822" s="280">
        <v>0.0</v>
      </c>
      <c r="G2822" s="280">
        <v>0.0</v>
      </c>
      <c r="H2822" s="280">
        <v>0.0</v>
      </c>
      <c r="I2822" s="280">
        <v>0.0</v>
      </c>
      <c r="J2822" s="280">
        <v>4.0</v>
      </c>
      <c r="K2822" s="280">
        <v>0.0</v>
      </c>
      <c r="L2822" s="280">
        <v>990.0</v>
      </c>
      <c r="M2822" s="205"/>
    </row>
    <row r="2823" ht="15.75" customHeight="1">
      <c r="A2823" s="205" t="s">
        <v>599</v>
      </c>
      <c r="B2823" s="205" t="s">
        <v>5383</v>
      </c>
      <c r="C2823" s="205" t="s">
        <v>5801</v>
      </c>
      <c r="D2823" s="205" t="s">
        <v>162</v>
      </c>
      <c r="E2823" s="280">
        <v>4.0</v>
      </c>
      <c r="F2823" s="280">
        <v>0.0</v>
      </c>
      <c r="G2823" s="280">
        <v>0.0</v>
      </c>
      <c r="H2823" s="280">
        <v>2.0</v>
      </c>
      <c r="I2823" s="280">
        <v>0.0</v>
      </c>
      <c r="J2823" s="280">
        <v>0.0</v>
      </c>
      <c r="K2823" s="280">
        <v>0.0</v>
      </c>
      <c r="L2823" s="280">
        <v>213.0</v>
      </c>
      <c r="M2823" s="205"/>
    </row>
    <row r="2824" ht="15.75" customHeight="1">
      <c r="A2824" s="205" t="s">
        <v>599</v>
      </c>
      <c r="B2824" s="205" t="s">
        <v>5384</v>
      </c>
      <c r="C2824" s="205" t="s">
        <v>5902</v>
      </c>
      <c r="D2824" s="205" t="s">
        <v>6099</v>
      </c>
      <c r="E2824" s="280">
        <v>25.0</v>
      </c>
      <c r="F2824" s="280">
        <v>1.0</v>
      </c>
      <c r="G2824" s="280">
        <v>1.0</v>
      </c>
      <c r="H2824" s="280">
        <v>4.0</v>
      </c>
      <c r="I2824" s="280">
        <v>8.0</v>
      </c>
      <c r="J2824" s="280">
        <v>8.0</v>
      </c>
      <c r="K2824" s="280">
        <v>0.0</v>
      </c>
      <c r="L2824" s="280">
        <v>1860.0</v>
      </c>
      <c r="M2824" s="205"/>
    </row>
    <row r="2825" ht="15.75" customHeight="1">
      <c r="A2825" s="205" t="s">
        <v>599</v>
      </c>
      <c r="B2825" s="205" t="s">
        <v>5385</v>
      </c>
      <c r="C2825" s="205" t="s">
        <v>5902</v>
      </c>
      <c r="D2825" s="205" t="s">
        <v>6099</v>
      </c>
      <c r="E2825" s="280">
        <v>21.0</v>
      </c>
      <c r="F2825" s="280">
        <v>3.0</v>
      </c>
      <c r="G2825" s="280">
        <v>2.0</v>
      </c>
      <c r="H2825" s="280">
        <v>5.0</v>
      </c>
      <c r="I2825" s="280">
        <v>5.0</v>
      </c>
      <c r="J2825" s="280">
        <v>1.0</v>
      </c>
      <c r="K2825" s="280">
        <v>1.0</v>
      </c>
      <c r="L2825" s="280">
        <v>1475.0</v>
      </c>
      <c r="M2825" s="205"/>
    </row>
    <row r="2826" ht="15.75" customHeight="1">
      <c r="A2826" s="205" t="s">
        <v>599</v>
      </c>
      <c r="B2826" s="205" t="s">
        <v>5386</v>
      </c>
      <c r="C2826" s="205" t="s">
        <v>5902</v>
      </c>
      <c r="D2826" s="205" t="s">
        <v>6099</v>
      </c>
      <c r="E2826" s="280">
        <v>13.0</v>
      </c>
      <c r="F2826" s="280">
        <v>0.0</v>
      </c>
      <c r="G2826" s="280">
        <v>2.0</v>
      </c>
      <c r="H2826" s="280">
        <v>4.0</v>
      </c>
      <c r="I2826" s="280">
        <v>3.0</v>
      </c>
      <c r="J2826" s="280">
        <v>3.0</v>
      </c>
      <c r="K2826" s="280">
        <v>0.0</v>
      </c>
      <c r="L2826" s="280">
        <v>782.0</v>
      </c>
      <c r="M2826" s="205"/>
    </row>
    <row r="2827" ht="15.75" customHeight="1">
      <c r="A2827" s="205" t="s">
        <v>599</v>
      </c>
      <c r="B2827" s="205" t="s">
        <v>5387</v>
      </c>
      <c r="C2827" s="205" t="s">
        <v>5902</v>
      </c>
      <c r="D2827" s="205" t="s">
        <v>6099</v>
      </c>
      <c r="E2827" s="280">
        <v>22.0</v>
      </c>
      <c r="F2827" s="280">
        <v>1.0</v>
      </c>
      <c r="G2827" s="280">
        <v>2.0</v>
      </c>
      <c r="H2827" s="280">
        <v>4.0</v>
      </c>
      <c r="I2827" s="280">
        <v>2.0</v>
      </c>
      <c r="J2827" s="280">
        <v>4.0</v>
      </c>
      <c r="K2827" s="280">
        <v>0.0</v>
      </c>
      <c r="L2827" s="280">
        <v>1650.0</v>
      </c>
      <c r="M2827" s="205"/>
    </row>
    <row r="2828" ht="15.75" customHeight="1">
      <c r="A2828" s="205" t="s">
        <v>599</v>
      </c>
      <c r="B2828" s="205" t="s">
        <v>5388</v>
      </c>
      <c r="C2828" s="205" t="s">
        <v>5881</v>
      </c>
      <c r="D2828" s="205" t="s">
        <v>6116</v>
      </c>
      <c r="E2828" s="280">
        <v>11.0</v>
      </c>
      <c r="F2828" s="280">
        <v>0.0</v>
      </c>
      <c r="G2828" s="280">
        <v>0.0</v>
      </c>
      <c r="H2828" s="280">
        <v>3.0</v>
      </c>
      <c r="I2828" s="280">
        <v>3.0</v>
      </c>
      <c r="J2828" s="280">
        <v>2.0</v>
      </c>
      <c r="K2828" s="280">
        <v>0.0</v>
      </c>
      <c r="L2828" s="280">
        <v>781.0</v>
      </c>
      <c r="M2828" s="205"/>
    </row>
    <row r="2829" ht="15.75" customHeight="1">
      <c r="A2829" s="205" t="s">
        <v>599</v>
      </c>
      <c r="B2829" s="205" t="s">
        <v>5391</v>
      </c>
      <c r="C2829" s="205" t="s">
        <v>5902</v>
      </c>
      <c r="D2829" s="205" t="s">
        <v>95</v>
      </c>
      <c r="E2829" s="280">
        <v>0.0</v>
      </c>
      <c r="F2829" s="280">
        <v>0.0</v>
      </c>
      <c r="G2829" s="280">
        <v>0.0</v>
      </c>
      <c r="H2829" s="280">
        <v>0.0</v>
      </c>
      <c r="I2829" s="280">
        <v>0.0</v>
      </c>
      <c r="J2829" s="280">
        <v>0.0</v>
      </c>
      <c r="K2829" s="280">
        <v>0.0</v>
      </c>
      <c r="L2829" s="280">
        <v>0.0</v>
      </c>
      <c r="M2829" s="205"/>
    </row>
    <row r="2830" ht="15.75" customHeight="1">
      <c r="A2830" s="205" t="s">
        <v>599</v>
      </c>
      <c r="B2830" s="205" t="s">
        <v>5392</v>
      </c>
      <c r="C2830" s="205" t="s">
        <v>6037</v>
      </c>
      <c r="D2830" s="205" t="s">
        <v>95</v>
      </c>
      <c r="E2830" s="280">
        <v>14.0</v>
      </c>
      <c r="F2830" s="280">
        <v>2.0</v>
      </c>
      <c r="G2830" s="280">
        <v>0.0</v>
      </c>
      <c r="H2830" s="280">
        <v>4.0</v>
      </c>
      <c r="I2830" s="280">
        <v>0.0</v>
      </c>
      <c r="J2830" s="280">
        <v>0.0</v>
      </c>
      <c r="K2830" s="280">
        <v>0.0</v>
      </c>
      <c r="L2830" s="280">
        <v>912.0</v>
      </c>
      <c r="M2830" s="205"/>
    </row>
    <row r="2831" ht="15.75" customHeight="1">
      <c r="A2831" s="205" t="s">
        <v>596</v>
      </c>
      <c r="B2831" s="205" t="s">
        <v>5383</v>
      </c>
      <c r="C2831" s="205" t="s">
        <v>5801</v>
      </c>
      <c r="D2831" s="205" t="s">
        <v>244</v>
      </c>
      <c r="E2831" s="280">
        <v>5.0</v>
      </c>
      <c r="F2831" s="280">
        <v>0.0</v>
      </c>
      <c r="G2831" s="280">
        <v>0.0</v>
      </c>
      <c r="H2831" s="280">
        <v>2.0</v>
      </c>
      <c r="I2831" s="280">
        <v>1.0</v>
      </c>
      <c r="J2831" s="280">
        <v>0.0</v>
      </c>
      <c r="K2831" s="280">
        <v>0.0</v>
      </c>
      <c r="L2831" s="280">
        <v>335.0</v>
      </c>
      <c r="M2831" s="205"/>
    </row>
    <row r="2832" ht="15.75" customHeight="1">
      <c r="A2832" s="205" t="s">
        <v>596</v>
      </c>
      <c r="B2832" s="205" t="s">
        <v>5384</v>
      </c>
      <c r="C2832" s="205" t="s">
        <v>6014</v>
      </c>
      <c r="D2832" s="205" t="s">
        <v>6015</v>
      </c>
      <c r="E2832" s="280">
        <v>21.0</v>
      </c>
      <c r="F2832" s="280">
        <v>4.0</v>
      </c>
      <c r="G2832" s="280">
        <v>2.0</v>
      </c>
      <c r="H2832" s="280">
        <v>1.0</v>
      </c>
      <c r="I2832" s="280">
        <v>4.0</v>
      </c>
      <c r="J2832" s="280">
        <v>5.0</v>
      </c>
      <c r="K2832" s="280">
        <v>0.0</v>
      </c>
      <c r="L2832" s="280">
        <v>1779.0</v>
      </c>
      <c r="M2832" s="205"/>
    </row>
    <row r="2833" ht="15.75" customHeight="1">
      <c r="A2833" s="205" t="s">
        <v>596</v>
      </c>
      <c r="B2833" s="205" t="s">
        <v>5385</v>
      </c>
      <c r="C2833" s="205" t="s">
        <v>6014</v>
      </c>
      <c r="D2833" s="205" t="s">
        <v>6015</v>
      </c>
      <c r="E2833" s="280">
        <v>20.0</v>
      </c>
      <c r="F2833" s="280">
        <v>0.0</v>
      </c>
      <c r="G2833" s="280">
        <v>2.0</v>
      </c>
      <c r="H2833" s="280">
        <v>1.0</v>
      </c>
      <c r="I2833" s="280">
        <v>5.0</v>
      </c>
      <c r="J2833" s="280">
        <v>5.0</v>
      </c>
      <c r="K2833" s="280">
        <v>0.0</v>
      </c>
      <c r="L2833" s="280">
        <v>1682.0</v>
      </c>
      <c r="M2833" s="205"/>
    </row>
    <row r="2834" ht="15.75" customHeight="1">
      <c r="A2834" s="205" t="s">
        <v>596</v>
      </c>
      <c r="B2834" s="205" t="s">
        <v>5386</v>
      </c>
      <c r="C2834" s="205" t="s">
        <v>6014</v>
      </c>
      <c r="D2834" s="205" t="s">
        <v>6015</v>
      </c>
      <c r="E2834" s="280">
        <v>21.0</v>
      </c>
      <c r="F2834" s="280">
        <v>1.0</v>
      </c>
      <c r="G2834" s="280">
        <v>2.0</v>
      </c>
      <c r="H2834" s="280">
        <v>6.0</v>
      </c>
      <c r="I2834" s="280">
        <v>8.0</v>
      </c>
      <c r="J2834" s="280">
        <v>2.0</v>
      </c>
      <c r="K2834" s="280">
        <v>0.0</v>
      </c>
      <c r="L2834" s="280">
        <v>1370.0</v>
      </c>
      <c r="M2834" s="205"/>
    </row>
    <row r="2835" ht="15.75" customHeight="1">
      <c r="A2835" s="205" t="s">
        <v>596</v>
      </c>
      <c r="B2835" s="205" t="s">
        <v>5387</v>
      </c>
      <c r="C2835" s="205" t="s">
        <v>6014</v>
      </c>
      <c r="D2835" s="205" t="s">
        <v>6015</v>
      </c>
      <c r="E2835" s="280">
        <v>9.0</v>
      </c>
      <c r="F2835" s="280">
        <v>2.0</v>
      </c>
      <c r="G2835" s="280">
        <v>1.0</v>
      </c>
      <c r="H2835" s="280">
        <v>0.0</v>
      </c>
      <c r="I2835" s="280">
        <v>6.0</v>
      </c>
      <c r="J2835" s="280">
        <v>1.0</v>
      </c>
      <c r="K2835" s="280">
        <v>0.0</v>
      </c>
      <c r="L2835" s="280">
        <v>708.0</v>
      </c>
      <c r="M2835" s="205"/>
    </row>
    <row r="2836" ht="15.75" customHeight="1">
      <c r="A2836" s="205" t="s">
        <v>596</v>
      </c>
      <c r="B2836" s="205" t="s">
        <v>5388</v>
      </c>
      <c r="C2836" s="205" t="s">
        <v>6014</v>
      </c>
      <c r="D2836" s="205" t="s">
        <v>6015</v>
      </c>
      <c r="E2836" s="280">
        <v>2.0</v>
      </c>
      <c r="F2836" s="280">
        <v>0.0</v>
      </c>
      <c r="G2836" s="280">
        <v>0.0</v>
      </c>
      <c r="H2836" s="280">
        <v>2.0</v>
      </c>
      <c r="I2836" s="280">
        <v>0.0</v>
      </c>
      <c r="J2836" s="280">
        <v>0.0</v>
      </c>
      <c r="K2836" s="280">
        <v>0.0</v>
      </c>
      <c r="L2836" s="280">
        <v>18.0</v>
      </c>
      <c r="M2836" s="205"/>
    </row>
    <row r="2837" ht="15.75" customHeight="1">
      <c r="A2837" s="205" t="s">
        <v>596</v>
      </c>
      <c r="B2837" s="205" t="s">
        <v>5391</v>
      </c>
      <c r="C2837" s="205" t="s">
        <v>6014</v>
      </c>
      <c r="D2837" s="205" t="s">
        <v>6015</v>
      </c>
      <c r="E2837" s="280">
        <v>2.0</v>
      </c>
      <c r="F2837" s="280">
        <v>0.0</v>
      </c>
      <c r="G2837" s="280">
        <v>0.0</v>
      </c>
      <c r="H2837" s="280">
        <v>2.0</v>
      </c>
      <c r="I2837" s="280">
        <v>0.0</v>
      </c>
      <c r="J2837" s="280">
        <v>0.0</v>
      </c>
      <c r="K2837" s="280">
        <v>0.0</v>
      </c>
      <c r="L2837" s="280">
        <v>23.0</v>
      </c>
      <c r="M2837" s="205"/>
    </row>
    <row r="2838" ht="15.75" customHeight="1">
      <c r="A2838" s="205" t="s">
        <v>596</v>
      </c>
      <c r="B2838" s="205" t="s">
        <v>5389</v>
      </c>
      <c r="C2838" s="205" t="s">
        <v>6014</v>
      </c>
      <c r="D2838" s="205" t="s">
        <v>6015</v>
      </c>
      <c r="E2838" s="280">
        <v>0.0</v>
      </c>
      <c r="F2838" s="280">
        <v>0.0</v>
      </c>
      <c r="G2838" s="280">
        <v>0.0</v>
      </c>
      <c r="H2838" s="280">
        <v>0.0</v>
      </c>
      <c r="I2838" s="280">
        <v>0.0</v>
      </c>
      <c r="J2838" s="280">
        <v>0.0</v>
      </c>
      <c r="K2838" s="280">
        <v>0.0</v>
      </c>
      <c r="L2838" s="280">
        <v>0.0</v>
      </c>
      <c r="M2838" s="205"/>
    </row>
    <row r="2839" ht="15.75" customHeight="1">
      <c r="A2839" s="205" t="s">
        <v>840</v>
      </c>
      <c r="B2839" s="205" t="s">
        <v>5383</v>
      </c>
      <c r="C2839" s="205" t="s">
        <v>5801</v>
      </c>
      <c r="D2839" s="205" t="s">
        <v>151</v>
      </c>
      <c r="E2839" s="280">
        <v>6.0</v>
      </c>
      <c r="F2839" s="280">
        <v>0.0</v>
      </c>
      <c r="G2839" s="280">
        <v>0.0</v>
      </c>
      <c r="H2839" s="280">
        <v>1.0</v>
      </c>
      <c r="I2839" s="280">
        <v>5.0</v>
      </c>
      <c r="J2839" s="280">
        <v>1.0</v>
      </c>
      <c r="K2839" s="280">
        <v>0.0</v>
      </c>
      <c r="L2839" s="280">
        <v>349.0</v>
      </c>
      <c r="M2839" s="205"/>
    </row>
    <row r="2840" ht="15.75" customHeight="1">
      <c r="A2840" s="205" t="s">
        <v>840</v>
      </c>
      <c r="B2840" s="205" t="s">
        <v>5384</v>
      </c>
      <c r="C2840" s="205" t="s">
        <v>5837</v>
      </c>
      <c r="D2840" s="205" t="s">
        <v>6437</v>
      </c>
      <c r="E2840" s="280">
        <v>31.0</v>
      </c>
      <c r="F2840" s="280">
        <v>5.0</v>
      </c>
      <c r="G2840" s="280">
        <v>0.0</v>
      </c>
      <c r="H2840" s="280">
        <v>4.0</v>
      </c>
      <c r="I2840" s="280">
        <v>6.0</v>
      </c>
      <c r="J2840" s="280">
        <v>9.0</v>
      </c>
      <c r="K2840" s="280">
        <v>0.0</v>
      </c>
      <c r="L2840" s="280">
        <v>2514.0</v>
      </c>
      <c r="M2840" s="205"/>
    </row>
    <row r="2841" ht="15.75" customHeight="1">
      <c r="A2841" s="205" t="s">
        <v>840</v>
      </c>
      <c r="B2841" s="205" t="s">
        <v>5385</v>
      </c>
      <c r="C2841" s="205" t="s">
        <v>5837</v>
      </c>
      <c r="D2841" s="205" t="s">
        <v>6438</v>
      </c>
      <c r="E2841" s="280">
        <v>29.0</v>
      </c>
      <c r="F2841" s="280">
        <v>1.0</v>
      </c>
      <c r="G2841" s="280">
        <v>1.0</v>
      </c>
      <c r="H2841" s="280">
        <v>5.0</v>
      </c>
      <c r="I2841" s="280">
        <v>7.0</v>
      </c>
      <c r="J2841" s="280">
        <v>5.0</v>
      </c>
      <c r="K2841" s="280">
        <v>1.0</v>
      </c>
      <c r="L2841" s="280">
        <v>2133.0</v>
      </c>
      <c r="M2841" s="205"/>
    </row>
    <row r="2842" ht="15.75" customHeight="1">
      <c r="A2842" s="205" t="s">
        <v>840</v>
      </c>
      <c r="B2842" s="205" t="s">
        <v>5386</v>
      </c>
      <c r="C2842" s="205" t="s">
        <v>6047</v>
      </c>
      <c r="D2842" s="205" t="s">
        <v>6439</v>
      </c>
      <c r="E2842" s="280">
        <v>9.0</v>
      </c>
      <c r="F2842" s="280">
        <v>0.0</v>
      </c>
      <c r="G2842" s="280">
        <v>0.0</v>
      </c>
      <c r="H2842" s="280">
        <v>1.0</v>
      </c>
      <c r="I2842" s="280">
        <v>2.0</v>
      </c>
      <c r="J2842" s="280">
        <v>3.0</v>
      </c>
      <c r="K2842" s="280">
        <v>0.0</v>
      </c>
      <c r="L2842" s="280">
        <v>716.0</v>
      </c>
      <c r="M2842" s="205"/>
    </row>
    <row r="2843" ht="15.75" customHeight="1">
      <c r="A2843" s="205" t="s">
        <v>840</v>
      </c>
      <c r="B2843" s="205" t="s">
        <v>5388</v>
      </c>
      <c r="C2843" s="205" t="s">
        <v>5809</v>
      </c>
      <c r="D2843" s="205" t="s">
        <v>6110</v>
      </c>
      <c r="E2843" s="280">
        <v>0.0</v>
      </c>
      <c r="F2843" s="280">
        <v>0.0</v>
      </c>
      <c r="G2843" s="280">
        <v>0.0</v>
      </c>
      <c r="H2843" s="280">
        <v>0.0</v>
      </c>
      <c r="I2843" s="280">
        <v>0.0</v>
      </c>
      <c r="J2843" s="280">
        <v>0.0</v>
      </c>
      <c r="K2843" s="280">
        <v>0.0</v>
      </c>
      <c r="L2843" s="280">
        <v>0.0</v>
      </c>
      <c r="M2843" s="205"/>
    </row>
    <row r="2844" ht="15.75" customHeight="1">
      <c r="A2844" s="205" t="s">
        <v>593</v>
      </c>
      <c r="B2844" s="205" t="s">
        <v>5383</v>
      </c>
      <c r="C2844" s="205" t="s">
        <v>5801</v>
      </c>
      <c r="D2844" s="205" t="s">
        <v>241</v>
      </c>
      <c r="E2844" s="280">
        <v>6.0</v>
      </c>
      <c r="F2844" s="280">
        <v>0.0</v>
      </c>
      <c r="G2844" s="280">
        <v>0.0</v>
      </c>
      <c r="H2844" s="280">
        <v>0.0</v>
      </c>
      <c r="I2844" s="280">
        <v>1.0</v>
      </c>
      <c r="J2844" s="280">
        <v>1.0</v>
      </c>
      <c r="K2844" s="280">
        <v>0.0</v>
      </c>
      <c r="L2844" s="280">
        <v>539.0</v>
      </c>
      <c r="M2844" s="205"/>
    </row>
    <row r="2845" ht="15.75" customHeight="1">
      <c r="A2845" s="205" t="s">
        <v>593</v>
      </c>
      <c r="B2845" s="205" t="s">
        <v>5384</v>
      </c>
      <c r="C2845" s="205" t="s">
        <v>5816</v>
      </c>
      <c r="D2845" s="205" t="s">
        <v>5893</v>
      </c>
      <c r="E2845" s="280">
        <v>35.0</v>
      </c>
      <c r="F2845" s="280">
        <v>1.0</v>
      </c>
      <c r="G2845" s="280">
        <v>4.0</v>
      </c>
      <c r="H2845" s="280">
        <v>7.0</v>
      </c>
      <c r="I2845" s="280">
        <v>13.0</v>
      </c>
      <c r="J2845" s="280">
        <v>5.0</v>
      </c>
      <c r="K2845" s="280">
        <v>0.0</v>
      </c>
      <c r="L2845" s="280">
        <v>2516.0</v>
      </c>
      <c r="M2845" s="205"/>
    </row>
    <row r="2846" ht="15.75" customHeight="1">
      <c r="A2846" s="205" t="s">
        <v>593</v>
      </c>
      <c r="B2846" s="205" t="s">
        <v>5385</v>
      </c>
      <c r="C2846" s="205" t="s">
        <v>5816</v>
      </c>
      <c r="D2846" s="205" t="s">
        <v>5893</v>
      </c>
      <c r="E2846" s="280">
        <v>33.0</v>
      </c>
      <c r="F2846" s="280">
        <v>1.0</v>
      </c>
      <c r="G2846" s="280">
        <v>2.0</v>
      </c>
      <c r="H2846" s="280">
        <v>1.0</v>
      </c>
      <c r="I2846" s="280">
        <v>6.0</v>
      </c>
      <c r="J2846" s="280">
        <v>6.0</v>
      </c>
      <c r="K2846" s="280">
        <v>0.0</v>
      </c>
      <c r="L2846" s="280">
        <v>2802.0</v>
      </c>
      <c r="M2846" s="205"/>
    </row>
    <row r="2847" ht="15.75" customHeight="1">
      <c r="A2847" s="205" t="s">
        <v>593</v>
      </c>
      <c r="B2847" s="205" t="s">
        <v>5386</v>
      </c>
      <c r="C2847" s="205" t="s">
        <v>5816</v>
      </c>
      <c r="D2847" s="205" t="s">
        <v>5959</v>
      </c>
      <c r="E2847" s="280">
        <v>33.0</v>
      </c>
      <c r="F2847" s="280">
        <v>2.0</v>
      </c>
      <c r="G2847" s="280">
        <v>5.0</v>
      </c>
      <c r="H2847" s="280">
        <v>2.0</v>
      </c>
      <c r="I2847" s="280">
        <v>6.0</v>
      </c>
      <c r="J2847" s="280">
        <v>7.0</v>
      </c>
      <c r="K2847" s="280">
        <v>0.0</v>
      </c>
      <c r="L2847" s="280">
        <v>2731.0</v>
      </c>
      <c r="M2847" s="205"/>
    </row>
    <row r="2848" ht="15.75" customHeight="1">
      <c r="A2848" s="205" t="s">
        <v>593</v>
      </c>
      <c r="B2848" s="205" t="s">
        <v>5387</v>
      </c>
      <c r="C2848" s="205" t="s">
        <v>5816</v>
      </c>
      <c r="D2848" s="205" t="s">
        <v>5959</v>
      </c>
      <c r="E2848" s="280">
        <v>35.0</v>
      </c>
      <c r="F2848" s="280">
        <v>1.0</v>
      </c>
      <c r="G2848" s="280">
        <v>1.0</v>
      </c>
      <c r="H2848" s="280">
        <v>6.0</v>
      </c>
      <c r="I2848" s="280">
        <v>6.0</v>
      </c>
      <c r="J2848" s="280">
        <v>9.0</v>
      </c>
      <c r="K2848" s="280">
        <v>0.0</v>
      </c>
      <c r="L2848" s="280">
        <v>2603.0</v>
      </c>
      <c r="M2848" s="205"/>
    </row>
    <row r="2849" ht="15.75" customHeight="1">
      <c r="A2849" s="205" t="s">
        <v>593</v>
      </c>
      <c r="B2849" s="205" t="s">
        <v>5388</v>
      </c>
      <c r="C2849" s="205" t="s">
        <v>5816</v>
      </c>
      <c r="D2849" s="205" t="s">
        <v>5959</v>
      </c>
      <c r="E2849" s="280">
        <v>19.0</v>
      </c>
      <c r="F2849" s="280">
        <v>1.0</v>
      </c>
      <c r="G2849" s="280">
        <v>0.0</v>
      </c>
      <c r="H2849" s="280">
        <v>5.0</v>
      </c>
      <c r="I2849" s="280">
        <v>2.0</v>
      </c>
      <c r="J2849" s="280">
        <v>4.0</v>
      </c>
      <c r="K2849" s="280">
        <v>0.0</v>
      </c>
      <c r="L2849" s="280">
        <v>1339.0</v>
      </c>
      <c r="M2849" s="205"/>
    </row>
    <row r="2850" ht="15.75" customHeight="1">
      <c r="A2850" s="205" t="s">
        <v>593</v>
      </c>
      <c r="B2850" s="205" t="s">
        <v>5391</v>
      </c>
      <c r="C2850" s="205" t="s">
        <v>5801</v>
      </c>
      <c r="D2850" s="205" t="s">
        <v>5967</v>
      </c>
      <c r="E2850" s="280">
        <v>27.0</v>
      </c>
      <c r="F2850" s="280">
        <v>0.0</v>
      </c>
      <c r="G2850" s="280">
        <v>2.0</v>
      </c>
      <c r="H2850" s="280">
        <v>3.0</v>
      </c>
      <c r="I2850" s="280">
        <v>5.0</v>
      </c>
      <c r="J2850" s="280">
        <v>1.0</v>
      </c>
      <c r="K2850" s="280">
        <v>0.0</v>
      </c>
      <c r="L2850" s="280">
        <v>2105.0</v>
      </c>
      <c r="M2850" s="205"/>
    </row>
    <row r="2851" ht="15.75" customHeight="1">
      <c r="A2851" s="205" t="s">
        <v>593</v>
      </c>
      <c r="B2851" s="205" t="s">
        <v>5392</v>
      </c>
      <c r="C2851" s="205" t="s">
        <v>5861</v>
      </c>
      <c r="D2851" s="205" t="s">
        <v>197</v>
      </c>
      <c r="E2851" s="280">
        <v>17.0</v>
      </c>
      <c r="F2851" s="280">
        <v>0.0</v>
      </c>
      <c r="G2851" s="280">
        <v>7.0</v>
      </c>
      <c r="H2851" s="280">
        <v>2.0</v>
      </c>
      <c r="I2851" s="280">
        <v>2.0</v>
      </c>
      <c r="J2851" s="280">
        <v>1.0</v>
      </c>
      <c r="K2851" s="280">
        <v>0.0</v>
      </c>
      <c r="L2851" s="280">
        <v>1369.0</v>
      </c>
      <c r="M2851" s="205"/>
    </row>
    <row r="2852" ht="15.75" customHeight="1">
      <c r="A2852" s="205" t="s">
        <v>593</v>
      </c>
      <c r="B2852" s="205" t="s">
        <v>5389</v>
      </c>
      <c r="C2852" s="205" t="s">
        <v>5801</v>
      </c>
      <c r="D2852" s="205" t="s">
        <v>5846</v>
      </c>
      <c r="E2852" s="280">
        <v>34.0</v>
      </c>
      <c r="F2852" s="280">
        <v>0.0</v>
      </c>
      <c r="G2852" s="280">
        <v>6.0</v>
      </c>
      <c r="H2852" s="280">
        <v>2.0</v>
      </c>
      <c r="I2852" s="280">
        <v>2.0</v>
      </c>
      <c r="J2852" s="280">
        <v>2.0</v>
      </c>
      <c r="K2852" s="280">
        <v>0.0</v>
      </c>
      <c r="L2852" s="280">
        <v>2927.0</v>
      </c>
      <c r="M2852" s="205"/>
    </row>
    <row r="2853" ht="15.75" customHeight="1">
      <c r="A2853" s="205" t="s">
        <v>593</v>
      </c>
      <c r="B2853" s="205" t="s">
        <v>5390</v>
      </c>
      <c r="C2853" s="205" t="s">
        <v>5816</v>
      </c>
      <c r="D2853" s="205" t="s">
        <v>5887</v>
      </c>
      <c r="E2853" s="280">
        <v>34.0</v>
      </c>
      <c r="F2853" s="280">
        <v>1.0</v>
      </c>
      <c r="G2853" s="280">
        <v>6.0</v>
      </c>
      <c r="H2853" s="280">
        <v>2.0</v>
      </c>
      <c r="I2853" s="280">
        <v>1.0</v>
      </c>
      <c r="J2853" s="280">
        <v>5.0</v>
      </c>
      <c r="K2853" s="280">
        <v>1.0</v>
      </c>
      <c r="L2853" s="280">
        <v>2903.0</v>
      </c>
      <c r="M2853" s="205"/>
    </row>
    <row r="2854" ht="15.75" customHeight="1">
      <c r="A2854" s="205" t="s">
        <v>809</v>
      </c>
      <c r="B2854" s="205" t="s">
        <v>5383</v>
      </c>
      <c r="C2854" s="205" t="s">
        <v>5801</v>
      </c>
      <c r="D2854" s="205" t="s">
        <v>264</v>
      </c>
      <c r="E2854" s="280">
        <v>3.0</v>
      </c>
      <c r="F2854" s="280">
        <v>0.0</v>
      </c>
      <c r="G2854" s="280">
        <v>0.0</v>
      </c>
      <c r="H2854" s="280">
        <v>1.0</v>
      </c>
      <c r="I2854" s="280">
        <v>1.0</v>
      </c>
      <c r="J2854" s="280">
        <v>1.0</v>
      </c>
      <c r="K2854" s="280">
        <v>0.0</v>
      </c>
      <c r="L2854" s="280">
        <v>137.0</v>
      </c>
      <c r="M2854" s="205"/>
    </row>
    <row r="2855" ht="15.75" customHeight="1">
      <c r="A2855" s="205" t="s">
        <v>809</v>
      </c>
      <c r="B2855" s="205" t="s">
        <v>5384</v>
      </c>
      <c r="C2855" s="205" t="s">
        <v>6345</v>
      </c>
      <c r="D2855" s="205" t="s">
        <v>6440</v>
      </c>
      <c r="E2855" s="280">
        <v>29.0</v>
      </c>
      <c r="F2855" s="280">
        <v>1.0</v>
      </c>
      <c r="G2855" s="280">
        <v>2.0</v>
      </c>
      <c r="H2855" s="280">
        <v>12.0</v>
      </c>
      <c r="I2855" s="280">
        <v>6.0</v>
      </c>
      <c r="J2855" s="280">
        <v>2.0</v>
      </c>
      <c r="K2855" s="280">
        <v>1.0</v>
      </c>
      <c r="L2855" s="280">
        <v>1644.0</v>
      </c>
      <c r="M2855" s="205"/>
    </row>
    <row r="2856" ht="15.75" customHeight="1">
      <c r="A2856" s="205" t="s">
        <v>809</v>
      </c>
      <c r="B2856" s="205" t="s">
        <v>5385</v>
      </c>
      <c r="C2856" s="205" t="s">
        <v>5881</v>
      </c>
      <c r="D2856" s="205" t="s">
        <v>6441</v>
      </c>
      <c r="E2856" s="280">
        <v>31.0</v>
      </c>
      <c r="F2856" s="280">
        <v>2.0</v>
      </c>
      <c r="G2856" s="280">
        <v>4.0</v>
      </c>
      <c r="H2856" s="280">
        <v>4.0</v>
      </c>
      <c r="I2856" s="280">
        <v>13.0</v>
      </c>
      <c r="J2856" s="280">
        <v>5.0</v>
      </c>
      <c r="K2856" s="280">
        <v>0.0</v>
      </c>
      <c r="L2856" s="280">
        <v>2300.0</v>
      </c>
      <c r="M2856" s="205"/>
    </row>
    <row r="2857" ht="15.75" customHeight="1">
      <c r="A2857" s="205" t="s">
        <v>809</v>
      </c>
      <c r="B2857" s="205" t="s">
        <v>5386</v>
      </c>
      <c r="C2857" s="205" t="s">
        <v>6442</v>
      </c>
      <c r="D2857" s="205" t="s">
        <v>6443</v>
      </c>
      <c r="E2857" s="280">
        <v>28.0</v>
      </c>
      <c r="F2857" s="280">
        <v>1.0</v>
      </c>
      <c r="G2857" s="280">
        <v>6.0</v>
      </c>
      <c r="H2857" s="280">
        <v>4.0</v>
      </c>
      <c r="I2857" s="280">
        <v>10.0</v>
      </c>
      <c r="J2857" s="280">
        <v>8.0</v>
      </c>
      <c r="K2857" s="280">
        <v>0.0</v>
      </c>
      <c r="L2857" s="280">
        <v>2035.0</v>
      </c>
      <c r="M2857" s="205"/>
    </row>
    <row r="2858" ht="15.75" customHeight="1">
      <c r="A2858" s="205" t="s">
        <v>809</v>
      </c>
      <c r="B2858" s="205" t="s">
        <v>5387</v>
      </c>
      <c r="C2858" s="205" t="s">
        <v>6442</v>
      </c>
      <c r="D2858" s="205" t="s">
        <v>6443</v>
      </c>
      <c r="E2858" s="280">
        <v>29.0</v>
      </c>
      <c r="F2858" s="280">
        <v>2.0</v>
      </c>
      <c r="G2858" s="280">
        <v>4.0</v>
      </c>
      <c r="H2858" s="280">
        <v>1.0</v>
      </c>
      <c r="I2858" s="280">
        <v>8.0</v>
      </c>
      <c r="J2858" s="280">
        <v>4.0</v>
      </c>
      <c r="K2858" s="280">
        <v>0.0</v>
      </c>
      <c r="L2858" s="280">
        <v>2396.0</v>
      </c>
      <c r="M2858" s="205"/>
    </row>
    <row r="2859" ht="15.75" customHeight="1">
      <c r="A2859" s="205" t="s">
        <v>809</v>
      </c>
      <c r="B2859" s="205" t="s">
        <v>5388</v>
      </c>
      <c r="C2859" s="205" t="s">
        <v>6444</v>
      </c>
      <c r="D2859" s="205" t="s">
        <v>6445</v>
      </c>
      <c r="E2859" s="280">
        <v>12.0</v>
      </c>
      <c r="F2859" s="280">
        <v>0.0</v>
      </c>
      <c r="G2859" s="280">
        <v>1.0</v>
      </c>
      <c r="H2859" s="280">
        <v>2.0</v>
      </c>
      <c r="I2859" s="280">
        <v>5.0</v>
      </c>
      <c r="J2859" s="280">
        <v>3.0</v>
      </c>
      <c r="K2859" s="280">
        <v>0.0</v>
      </c>
      <c r="L2859" s="280">
        <v>867.0</v>
      </c>
      <c r="M2859" s="205"/>
    </row>
    <row r="2860" ht="15.75" customHeight="1">
      <c r="A2860" s="205" t="s">
        <v>213</v>
      </c>
      <c r="B2860" s="205" t="s">
        <v>5383</v>
      </c>
      <c r="C2860" s="205" t="s">
        <v>5801</v>
      </c>
      <c r="D2860" s="205" t="s">
        <v>143</v>
      </c>
      <c r="E2860" s="280">
        <v>5.0</v>
      </c>
      <c r="F2860" s="280">
        <v>2.0</v>
      </c>
      <c r="G2860" s="280">
        <v>0.0</v>
      </c>
      <c r="H2860" s="280">
        <v>0.0</v>
      </c>
      <c r="I2860" s="280">
        <v>0.0</v>
      </c>
      <c r="J2860" s="280">
        <v>0.0</v>
      </c>
      <c r="K2860" s="280">
        <v>0.0</v>
      </c>
      <c r="L2860" s="280">
        <v>450.0</v>
      </c>
      <c r="M2860" s="205"/>
    </row>
    <row r="2861" ht="15.75" customHeight="1">
      <c r="A2861" s="205" t="s">
        <v>213</v>
      </c>
      <c r="B2861" s="205" t="s">
        <v>5384</v>
      </c>
      <c r="C2861" s="205" t="s">
        <v>5902</v>
      </c>
      <c r="D2861" s="205" t="s">
        <v>6446</v>
      </c>
      <c r="E2861" s="280">
        <v>30.0</v>
      </c>
      <c r="F2861" s="280">
        <v>1.0</v>
      </c>
      <c r="G2861" s="280">
        <v>0.0</v>
      </c>
      <c r="H2861" s="280">
        <v>4.0</v>
      </c>
      <c r="I2861" s="280">
        <v>1.0</v>
      </c>
      <c r="J2861" s="280">
        <v>6.0</v>
      </c>
      <c r="K2861" s="280">
        <v>1.0</v>
      </c>
      <c r="L2861" s="280">
        <v>2293.0</v>
      </c>
      <c r="M2861" s="205"/>
    </row>
    <row r="2862" ht="15.75" customHeight="1">
      <c r="A2862" s="205" t="s">
        <v>213</v>
      </c>
      <c r="B2862" s="205" t="s">
        <v>5385</v>
      </c>
      <c r="C2862" s="205" t="s">
        <v>6163</v>
      </c>
      <c r="D2862" s="205" t="s">
        <v>6164</v>
      </c>
      <c r="E2862" s="280">
        <v>72.0</v>
      </c>
      <c r="F2862" s="280">
        <v>2.0</v>
      </c>
      <c r="G2862" s="280">
        <v>0.0</v>
      </c>
      <c r="H2862" s="280">
        <v>4.0</v>
      </c>
      <c r="I2862" s="280">
        <v>10.0</v>
      </c>
      <c r="J2862" s="280">
        <v>16.0</v>
      </c>
      <c r="K2862" s="280">
        <v>0.0</v>
      </c>
      <c r="L2862" s="280">
        <v>5970.0</v>
      </c>
      <c r="M2862" s="205"/>
    </row>
    <row r="2863" ht="15.75" customHeight="1">
      <c r="A2863" s="205" t="s">
        <v>213</v>
      </c>
      <c r="B2863" s="205" t="s">
        <v>5386</v>
      </c>
      <c r="C2863" s="205" t="s">
        <v>6163</v>
      </c>
      <c r="D2863" s="205" t="s">
        <v>6164</v>
      </c>
      <c r="E2863" s="280">
        <v>22.0</v>
      </c>
      <c r="F2863" s="280">
        <v>0.0</v>
      </c>
      <c r="G2863" s="280">
        <v>0.0</v>
      </c>
      <c r="H2863" s="280">
        <v>4.0</v>
      </c>
      <c r="I2863" s="280">
        <v>4.0</v>
      </c>
      <c r="J2863" s="280">
        <v>8.0</v>
      </c>
      <c r="K2863" s="280">
        <v>0.0</v>
      </c>
      <c r="L2863" s="280">
        <v>1568.0</v>
      </c>
      <c r="M2863" s="205"/>
    </row>
    <row r="2864" ht="15.75" customHeight="1">
      <c r="A2864" s="205" t="s">
        <v>213</v>
      </c>
      <c r="B2864" s="205" t="s">
        <v>5387</v>
      </c>
      <c r="C2864" s="205" t="s">
        <v>6163</v>
      </c>
      <c r="D2864" s="205" t="s">
        <v>6164</v>
      </c>
      <c r="E2864" s="280">
        <v>4.0</v>
      </c>
      <c r="F2864" s="280">
        <v>0.0</v>
      </c>
      <c r="G2864" s="280">
        <v>0.0</v>
      </c>
      <c r="H2864" s="280">
        <v>4.0</v>
      </c>
      <c r="I2864" s="280">
        <v>0.0</v>
      </c>
      <c r="J2864" s="280">
        <v>0.0</v>
      </c>
      <c r="K2864" s="280">
        <v>0.0</v>
      </c>
      <c r="L2864" s="280">
        <v>110.0</v>
      </c>
      <c r="M2864" s="205"/>
    </row>
    <row r="2865" ht="15.75" customHeight="1">
      <c r="A2865" s="205" t="s">
        <v>475</v>
      </c>
      <c r="B2865" s="205" t="s">
        <v>5383</v>
      </c>
      <c r="C2865" s="205" t="s">
        <v>5801</v>
      </c>
      <c r="D2865" s="205" t="s">
        <v>151</v>
      </c>
      <c r="E2865" s="280">
        <v>1.0</v>
      </c>
      <c r="F2865" s="280">
        <v>0.0</v>
      </c>
      <c r="G2865" s="280">
        <v>0.0</v>
      </c>
      <c r="H2865" s="280">
        <v>1.0</v>
      </c>
      <c r="I2865" s="280">
        <v>0.0</v>
      </c>
      <c r="J2865" s="280">
        <v>0.0</v>
      </c>
      <c r="K2865" s="280">
        <v>0.0</v>
      </c>
      <c r="L2865" s="280">
        <v>14.0</v>
      </c>
      <c r="M2865" s="205"/>
    </row>
    <row r="2866" ht="15.75" customHeight="1">
      <c r="A2866" s="205" t="s">
        <v>475</v>
      </c>
      <c r="B2866" s="205" t="s">
        <v>5384</v>
      </c>
      <c r="C2866" s="205" t="s">
        <v>5931</v>
      </c>
      <c r="D2866" s="205" t="s">
        <v>6012</v>
      </c>
      <c r="E2866" s="280">
        <v>28.0</v>
      </c>
      <c r="F2866" s="280">
        <v>8.0</v>
      </c>
      <c r="G2866" s="280">
        <v>5.0</v>
      </c>
      <c r="H2866" s="280">
        <v>3.0</v>
      </c>
      <c r="I2866" s="280">
        <v>13.0</v>
      </c>
      <c r="J2866" s="280">
        <v>4.0</v>
      </c>
      <c r="K2866" s="280">
        <v>1.0</v>
      </c>
      <c r="L2866" s="280">
        <v>2098.0</v>
      </c>
      <c r="M2866" s="205"/>
    </row>
    <row r="2867" ht="15.75" customHeight="1">
      <c r="A2867" s="205" t="s">
        <v>475</v>
      </c>
      <c r="B2867" s="205" t="s">
        <v>5385</v>
      </c>
      <c r="C2867" s="205" t="s">
        <v>5931</v>
      </c>
      <c r="D2867" s="205" t="s">
        <v>6012</v>
      </c>
      <c r="E2867" s="280">
        <v>27.0</v>
      </c>
      <c r="F2867" s="280">
        <v>5.0</v>
      </c>
      <c r="G2867" s="280">
        <v>3.0</v>
      </c>
      <c r="H2867" s="280">
        <v>10.0</v>
      </c>
      <c r="I2867" s="280">
        <v>14.0</v>
      </c>
      <c r="J2867" s="280">
        <v>3.0</v>
      </c>
      <c r="K2867" s="280">
        <v>0.0</v>
      </c>
      <c r="L2867" s="280">
        <v>1441.0</v>
      </c>
      <c r="M2867" s="205"/>
    </row>
    <row r="2868" ht="15.75" customHeight="1">
      <c r="A2868" s="205" t="s">
        <v>475</v>
      </c>
      <c r="B2868" s="205" t="s">
        <v>5386</v>
      </c>
      <c r="C2868" s="205" t="s">
        <v>5931</v>
      </c>
      <c r="D2868" s="205" t="s">
        <v>6012</v>
      </c>
      <c r="E2868" s="280">
        <v>18.0</v>
      </c>
      <c r="F2868" s="280">
        <v>0.0</v>
      </c>
      <c r="G2868" s="280">
        <v>0.0</v>
      </c>
      <c r="H2868" s="280">
        <v>18.0</v>
      </c>
      <c r="I2868" s="280">
        <v>0.0</v>
      </c>
      <c r="J2868" s="280">
        <v>1.0</v>
      </c>
      <c r="K2868" s="280">
        <v>0.0</v>
      </c>
      <c r="L2868" s="280">
        <v>172.0</v>
      </c>
      <c r="M2868" s="205"/>
    </row>
    <row r="2869" ht="15.75" customHeight="1">
      <c r="A2869" s="205" t="s">
        <v>475</v>
      </c>
      <c r="B2869" s="205" t="s">
        <v>5387</v>
      </c>
      <c r="C2869" s="205" t="s">
        <v>5931</v>
      </c>
      <c r="D2869" s="205" t="s">
        <v>6012</v>
      </c>
      <c r="E2869" s="280">
        <v>21.0</v>
      </c>
      <c r="F2869" s="280">
        <v>1.0</v>
      </c>
      <c r="G2869" s="280">
        <v>0.0</v>
      </c>
      <c r="H2869" s="280">
        <v>16.0</v>
      </c>
      <c r="I2869" s="280">
        <v>3.0</v>
      </c>
      <c r="J2869" s="280">
        <v>3.0</v>
      </c>
      <c r="K2869" s="280">
        <v>0.0</v>
      </c>
      <c r="L2869" s="280">
        <v>625.0</v>
      </c>
      <c r="M2869" s="205"/>
    </row>
    <row r="2870" ht="15.75" customHeight="1">
      <c r="A2870" s="205" t="s">
        <v>475</v>
      </c>
      <c r="B2870" s="205" t="s">
        <v>5388</v>
      </c>
      <c r="C2870" s="205" t="s">
        <v>5931</v>
      </c>
      <c r="D2870" s="205" t="s">
        <v>6012</v>
      </c>
      <c r="E2870" s="280">
        <v>20.0</v>
      </c>
      <c r="F2870" s="280">
        <v>3.0</v>
      </c>
      <c r="G2870" s="280">
        <v>0.0</v>
      </c>
      <c r="H2870" s="280">
        <v>17.0</v>
      </c>
      <c r="I2870" s="280">
        <v>1.0</v>
      </c>
      <c r="J2870" s="280">
        <v>2.0</v>
      </c>
      <c r="K2870" s="280">
        <v>0.0</v>
      </c>
      <c r="L2870" s="280">
        <v>593.0</v>
      </c>
      <c r="M2870" s="205"/>
    </row>
    <row r="2871" ht="15.75" customHeight="1">
      <c r="A2871" s="205" t="s">
        <v>475</v>
      </c>
      <c r="B2871" s="205" t="s">
        <v>5391</v>
      </c>
      <c r="C2871" s="205" t="s">
        <v>5931</v>
      </c>
      <c r="D2871" s="205" t="s">
        <v>6012</v>
      </c>
      <c r="E2871" s="280">
        <v>11.0</v>
      </c>
      <c r="F2871" s="280">
        <v>2.0</v>
      </c>
      <c r="G2871" s="280">
        <v>1.0</v>
      </c>
      <c r="H2871" s="280">
        <v>8.0</v>
      </c>
      <c r="I2871" s="280">
        <v>1.0</v>
      </c>
      <c r="J2871" s="280">
        <v>1.0</v>
      </c>
      <c r="K2871" s="280">
        <v>0.0</v>
      </c>
      <c r="L2871" s="280">
        <v>367.0</v>
      </c>
      <c r="M2871" s="205"/>
    </row>
    <row r="2872" ht="15.75" customHeight="1">
      <c r="A2872" s="205" t="s">
        <v>583</v>
      </c>
      <c r="B2872" s="205" t="s">
        <v>5383</v>
      </c>
      <c r="C2872" s="205" t="s">
        <v>5801</v>
      </c>
      <c r="D2872" s="205" t="s">
        <v>177</v>
      </c>
      <c r="E2872" s="280">
        <v>5.0</v>
      </c>
      <c r="F2872" s="280">
        <v>1.0</v>
      </c>
      <c r="G2872" s="280">
        <v>0.0</v>
      </c>
      <c r="H2872" s="280">
        <v>2.0</v>
      </c>
      <c r="I2872" s="280">
        <v>0.0</v>
      </c>
      <c r="J2872" s="280">
        <v>1.0</v>
      </c>
      <c r="K2872" s="280">
        <v>0.0</v>
      </c>
      <c r="L2872" s="280">
        <v>372.0</v>
      </c>
      <c r="M2872" s="205"/>
    </row>
    <row r="2873" ht="15.75" customHeight="1">
      <c r="A2873" s="205" t="s">
        <v>583</v>
      </c>
      <c r="B2873" s="205" t="s">
        <v>5384</v>
      </c>
      <c r="C2873" s="205" t="s">
        <v>5816</v>
      </c>
      <c r="D2873" s="205" t="s">
        <v>6056</v>
      </c>
      <c r="E2873" s="280">
        <v>35.0</v>
      </c>
      <c r="F2873" s="280">
        <v>2.0</v>
      </c>
      <c r="G2873" s="280">
        <v>3.0</v>
      </c>
      <c r="H2873" s="280">
        <v>3.0</v>
      </c>
      <c r="I2873" s="280">
        <v>1.0</v>
      </c>
      <c r="J2873" s="280">
        <v>5.0</v>
      </c>
      <c r="K2873" s="280">
        <v>0.0</v>
      </c>
      <c r="L2873" s="280">
        <v>2949.0</v>
      </c>
      <c r="M2873" s="205"/>
    </row>
    <row r="2874" ht="15.75" customHeight="1">
      <c r="A2874" s="205" t="s">
        <v>583</v>
      </c>
      <c r="B2874" s="205" t="s">
        <v>5385</v>
      </c>
      <c r="C2874" s="205" t="s">
        <v>5816</v>
      </c>
      <c r="D2874" s="205" t="s">
        <v>6056</v>
      </c>
      <c r="E2874" s="280">
        <v>34.0</v>
      </c>
      <c r="F2874" s="280">
        <v>3.0</v>
      </c>
      <c r="G2874" s="280">
        <v>0.0</v>
      </c>
      <c r="H2874" s="280">
        <v>1.0</v>
      </c>
      <c r="I2874" s="280">
        <v>4.0</v>
      </c>
      <c r="J2874" s="280">
        <v>6.0</v>
      </c>
      <c r="K2874" s="280">
        <v>0.0</v>
      </c>
      <c r="L2874" s="280">
        <v>2940.0</v>
      </c>
      <c r="M2874" s="205"/>
    </row>
    <row r="2875" ht="15.75" customHeight="1">
      <c r="A2875" s="205" t="s">
        <v>583</v>
      </c>
      <c r="B2875" s="205" t="s">
        <v>5386</v>
      </c>
      <c r="C2875" s="205" t="s">
        <v>5861</v>
      </c>
      <c r="D2875" s="205" t="s">
        <v>6447</v>
      </c>
      <c r="E2875" s="280">
        <v>34.0</v>
      </c>
      <c r="F2875" s="280">
        <v>1.0</v>
      </c>
      <c r="G2875" s="280">
        <v>2.0</v>
      </c>
      <c r="H2875" s="280">
        <v>1.0</v>
      </c>
      <c r="I2875" s="280">
        <v>7.0</v>
      </c>
      <c r="J2875" s="280">
        <v>7.0</v>
      </c>
      <c r="K2875" s="280">
        <v>0.0</v>
      </c>
      <c r="L2875" s="280">
        <v>2862.0</v>
      </c>
      <c r="M2875" s="205"/>
    </row>
    <row r="2876" ht="15.75" customHeight="1">
      <c r="A2876" s="205" t="s">
        <v>583</v>
      </c>
      <c r="B2876" s="205" t="s">
        <v>5387</v>
      </c>
      <c r="C2876" s="205" t="s">
        <v>5816</v>
      </c>
      <c r="D2876" s="205" t="s">
        <v>6179</v>
      </c>
      <c r="E2876" s="280">
        <v>26.0</v>
      </c>
      <c r="F2876" s="280">
        <v>0.0</v>
      </c>
      <c r="G2876" s="280">
        <v>1.0</v>
      </c>
      <c r="H2876" s="280">
        <v>1.0</v>
      </c>
      <c r="I2876" s="280">
        <v>2.0</v>
      </c>
      <c r="J2876" s="280">
        <v>5.0</v>
      </c>
      <c r="K2876" s="280">
        <v>0.0</v>
      </c>
      <c r="L2876" s="280">
        <v>2235.0</v>
      </c>
      <c r="M2876" s="205"/>
    </row>
    <row r="2877" ht="15.75" customHeight="1">
      <c r="A2877" s="205" t="s">
        <v>583</v>
      </c>
      <c r="B2877" s="205" t="s">
        <v>5388</v>
      </c>
      <c r="C2877" s="205" t="s">
        <v>5816</v>
      </c>
      <c r="D2877" s="205" t="s">
        <v>6082</v>
      </c>
      <c r="E2877" s="280">
        <v>33.0</v>
      </c>
      <c r="F2877" s="280">
        <v>1.0</v>
      </c>
      <c r="G2877" s="280">
        <v>1.0</v>
      </c>
      <c r="H2877" s="280">
        <v>5.0</v>
      </c>
      <c r="I2877" s="280">
        <v>0.0</v>
      </c>
      <c r="J2877" s="280">
        <v>1.0</v>
      </c>
      <c r="K2877" s="280">
        <v>0.0</v>
      </c>
      <c r="L2877" s="280">
        <v>2671.0</v>
      </c>
      <c r="M2877" s="205"/>
    </row>
    <row r="2878" ht="15.75" customHeight="1">
      <c r="A2878" s="205" t="s">
        <v>583</v>
      </c>
      <c r="B2878" s="205" t="s">
        <v>5391</v>
      </c>
      <c r="C2878" s="205" t="s">
        <v>5801</v>
      </c>
      <c r="D2878" s="205" t="s">
        <v>116</v>
      </c>
      <c r="E2878" s="280">
        <v>0.0</v>
      </c>
      <c r="F2878" s="280">
        <v>0.0</v>
      </c>
      <c r="G2878" s="280">
        <v>0.0</v>
      </c>
      <c r="H2878" s="280">
        <v>0.0</v>
      </c>
      <c r="I2878" s="280">
        <v>0.0</v>
      </c>
      <c r="J2878" s="280">
        <v>0.0</v>
      </c>
      <c r="K2878" s="280">
        <v>0.0</v>
      </c>
      <c r="L2878" s="280">
        <v>0.0</v>
      </c>
      <c r="M2878" s="205"/>
    </row>
    <row r="2879" ht="15.75" customHeight="1">
      <c r="A2879" s="205" t="s">
        <v>583</v>
      </c>
      <c r="B2879" s="205" t="s">
        <v>5392</v>
      </c>
      <c r="C2879" s="205" t="s">
        <v>5801</v>
      </c>
      <c r="D2879" s="205" t="s">
        <v>116</v>
      </c>
      <c r="E2879" s="280">
        <v>0.0</v>
      </c>
      <c r="F2879" s="280">
        <v>0.0</v>
      </c>
      <c r="G2879" s="280">
        <v>0.0</v>
      </c>
      <c r="H2879" s="280">
        <v>0.0</v>
      </c>
      <c r="I2879" s="280">
        <v>0.0</v>
      </c>
      <c r="J2879" s="280">
        <v>0.0</v>
      </c>
      <c r="K2879" s="280">
        <v>0.0</v>
      </c>
      <c r="L2879" s="280">
        <v>0.0</v>
      </c>
      <c r="M2879" s="205"/>
    </row>
    <row r="2880" ht="15.75" customHeight="1">
      <c r="A2880" s="205" t="s">
        <v>689</v>
      </c>
      <c r="B2880" s="205" t="s">
        <v>5383</v>
      </c>
      <c r="C2880" s="205" t="s">
        <v>5801</v>
      </c>
      <c r="D2880" s="205" t="s">
        <v>241</v>
      </c>
      <c r="E2880" s="280">
        <v>5.0</v>
      </c>
      <c r="F2880" s="280">
        <v>0.0</v>
      </c>
      <c r="G2880" s="280">
        <v>0.0</v>
      </c>
      <c r="H2880" s="280">
        <v>0.0</v>
      </c>
      <c r="I2880" s="280">
        <v>1.0</v>
      </c>
      <c r="J2880" s="280">
        <v>1.0</v>
      </c>
      <c r="K2880" s="280">
        <v>0.0</v>
      </c>
      <c r="L2880" s="280">
        <v>428.0</v>
      </c>
      <c r="M2880" s="205"/>
    </row>
    <row r="2881" ht="15.75" customHeight="1">
      <c r="A2881" s="205" t="s">
        <v>689</v>
      </c>
      <c r="B2881" s="205" t="s">
        <v>5384</v>
      </c>
      <c r="C2881" s="205" t="s">
        <v>5816</v>
      </c>
      <c r="D2881" s="205" t="s">
        <v>5893</v>
      </c>
      <c r="E2881" s="280">
        <v>25.0</v>
      </c>
      <c r="F2881" s="280">
        <v>3.0</v>
      </c>
      <c r="G2881" s="280">
        <v>0.0</v>
      </c>
      <c r="H2881" s="280">
        <v>2.0</v>
      </c>
      <c r="I2881" s="280">
        <v>2.0</v>
      </c>
      <c r="J2881" s="280">
        <v>1.0</v>
      </c>
      <c r="K2881" s="280">
        <v>0.0</v>
      </c>
      <c r="L2881" s="280">
        <v>2098.0</v>
      </c>
      <c r="M2881" s="205"/>
    </row>
    <row r="2882" ht="15.75" customHeight="1">
      <c r="A2882" s="205" t="s">
        <v>689</v>
      </c>
      <c r="B2882" s="205" t="s">
        <v>5385</v>
      </c>
      <c r="C2882" s="205" t="s">
        <v>5933</v>
      </c>
      <c r="D2882" s="205" t="s">
        <v>6180</v>
      </c>
      <c r="E2882" s="280">
        <v>32.0</v>
      </c>
      <c r="F2882" s="280">
        <v>1.0</v>
      </c>
      <c r="G2882" s="280">
        <v>0.0</v>
      </c>
      <c r="H2882" s="280">
        <v>0.0</v>
      </c>
      <c r="I2882" s="280">
        <v>3.0</v>
      </c>
      <c r="J2882" s="280">
        <v>4.0</v>
      </c>
      <c r="K2882" s="280">
        <v>0.0</v>
      </c>
      <c r="L2882" s="280">
        <v>2855.0</v>
      </c>
      <c r="M2882" s="205"/>
    </row>
    <row r="2883" ht="15.75" customHeight="1">
      <c r="A2883" s="205" t="s">
        <v>689</v>
      </c>
      <c r="B2883" s="205" t="s">
        <v>5386</v>
      </c>
      <c r="C2883" s="205" t="s">
        <v>5933</v>
      </c>
      <c r="D2883" s="205" t="s">
        <v>6180</v>
      </c>
      <c r="E2883" s="280">
        <v>21.0</v>
      </c>
      <c r="F2883" s="280">
        <v>0.0</v>
      </c>
      <c r="G2883" s="280">
        <v>0.0</v>
      </c>
      <c r="H2883" s="280">
        <v>4.0</v>
      </c>
      <c r="I2883" s="280">
        <v>4.0</v>
      </c>
      <c r="J2883" s="280">
        <v>2.0</v>
      </c>
      <c r="K2883" s="280">
        <v>0.0</v>
      </c>
      <c r="L2883" s="280">
        <v>1519.0</v>
      </c>
      <c r="M2883" s="205"/>
    </row>
    <row r="2884" ht="15.75" customHeight="1">
      <c r="A2884" s="205" t="s">
        <v>689</v>
      </c>
      <c r="B2884" s="205" t="s">
        <v>5387</v>
      </c>
      <c r="C2884" s="205" t="s">
        <v>5969</v>
      </c>
      <c r="D2884" s="205" t="s">
        <v>6180</v>
      </c>
      <c r="E2884" s="280">
        <v>31.0</v>
      </c>
      <c r="F2884" s="280">
        <v>1.0</v>
      </c>
      <c r="G2884" s="280">
        <v>4.0</v>
      </c>
      <c r="H2884" s="280">
        <v>11.0</v>
      </c>
      <c r="I2884" s="280">
        <v>2.0</v>
      </c>
      <c r="J2884" s="280">
        <v>4.0</v>
      </c>
      <c r="K2884" s="280">
        <v>0.0</v>
      </c>
      <c r="L2884" s="280">
        <v>1910.0</v>
      </c>
      <c r="M2884" s="205"/>
    </row>
    <row r="2885" ht="15.75" customHeight="1">
      <c r="A2885" s="205" t="s">
        <v>689</v>
      </c>
      <c r="B2885" s="205" t="s">
        <v>5388</v>
      </c>
      <c r="C2885" s="205" t="s">
        <v>5969</v>
      </c>
      <c r="D2885" s="205" t="s">
        <v>6448</v>
      </c>
      <c r="E2885" s="280">
        <v>20.0</v>
      </c>
      <c r="F2885" s="280">
        <v>0.0</v>
      </c>
      <c r="G2885" s="280">
        <v>1.0</v>
      </c>
      <c r="H2885" s="280">
        <v>1.0</v>
      </c>
      <c r="I2885" s="280">
        <v>2.0</v>
      </c>
      <c r="J2885" s="280">
        <v>5.0</v>
      </c>
      <c r="K2885" s="280">
        <v>0.0</v>
      </c>
      <c r="L2885" s="280">
        <v>1699.0</v>
      </c>
      <c r="M2885" s="205"/>
    </row>
    <row r="2886" ht="15.75" customHeight="1">
      <c r="A2886" s="205" t="s">
        <v>689</v>
      </c>
      <c r="B2886" s="205" t="s">
        <v>5391</v>
      </c>
      <c r="C2886" s="205" t="s">
        <v>5969</v>
      </c>
      <c r="D2886" s="205" t="s">
        <v>6448</v>
      </c>
      <c r="E2886" s="280">
        <v>33.0</v>
      </c>
      <c r="F2886" s="280">
        <v>0.0</v>
      </c>
      <c r="G2886" s="280">
        <v>0.0</v>
      </c>
      <c r="H2886" s="280">
        <v>8.0</v>
      </c>
      <c r="I2886" s="280">
        <v>5.0</v>
      </c>
      <c r="J2886" s="280">
        <v>6.0</v>
      </c>
      <c r="K2886" s="280">
        <v>1.0</v>
      </c>
      <c r="L2886" s="280">
        <v>2211.0</v>
      </c>
      <c r="M2886" s="205"/>
    </row>
    <row r="2887" ht="15.75" customHeight="1">
      <c r="A2887" s="205" t="s">
        <v>689</v>
      </c>
      <c r="B2887" s="205" t="s">
        <v>5392</v>
      </c>
      <c r="C2887" s="205" t="s">
        <v>5937</v>
      </c>
      <c r="D2887" s="205" t="s">
        <v>6448</v>
      </c>
      <c r="E2887" s="280">
        <v>1.0</v>
      </c>
      <c r="F2887" s="280">
        <v>0.0</v>
      </c>
      <c r="G2887" s="280">
        <v>0.0</v>
      </c>
      <c r="H2887" s="280">
        <v>1.0</v>
      </c>
      <c r="I2887" s="280">
        <v>0.0</v>
      </c>
      <c r="J2887" s="280">
        <v>0.0</v>
      </c>
      <c r="K2887" s="280">
        <v>0.0</v>
      </c>
      <c r="L2887" s="280">
        <v>1.0</v>
      </c>
      <c r="M2887" s="205"/>
    </row>
    <row r="2888" ht="15.75" customHeight="1">
      <c r="A2888" s="205" t="s">
        <v>683</v>
      </c>
      <c r="B2888" s="205" t="s">
        <v>5383</v>
      </c>
      <c r="C2888" s="205" t="s">
        <v>5801</v>
      </c>
      <c r="D2888" s="205" t="s">
        <v>151</v>
      </c>
      <c r="E2888" s="280">
        <v>6.0</v>
      </c>
      <c r="F2888" s="280">
        <v>0.0</v>
      </c>
      <c r="G2888" s="280">
        <v>1.0</v>
      </c>
      <c r="H2888" s="280">
        <v>0.0</v>
      </c>
      <c r="I2888" s="280">
        <v>0.0</v>
      </c>
      <c r="J2888" s="280">
        <v>1.0</v>
      </c>
      <c r="K2888" s="280">
        <v>0.0</v>
      </c>
      <c r="L2888" s="280">
        <v>540.0</v>
      </c>
      <c r="M2888" s="205"/>
    </row>
    <row r="2889" ht="15.75" customHeight="1">
      <c r="A2889" s="205" t="s">
        <v>683</v>
      </c>
      <c r="B2889" s="205" t="s">
        <v>5384</v>
      </c>
      <c r="C2889" s="205" t="s">
        <v>6283</v>
      </c>
      <c r="D2889" s="205" t="s">
        <v>6449</v>
      </c>
      <c r="E2889" s="280">
        <v>27.0</v>
      </c>
      <c r="F2889" s="280">
        <v>1.0</v>
      </c>
      <c r="G2889" s="280">
        <v>0.0</v>
      </c>
      <c r="H2889" s="280">
        <v>0.0</v>
      </c>
      <c r="I2889" s="280">
        <v>3.0</v>
      </c>
      <c r="J2889" s="280">
        <v>9.0</v>
      </c>
      <c r="K2889" s="280">
        <v>0.0</v>
      </c>
      <c r="L2889" s="280">
        <v>2350.0</v>
      </c>
      <c r="M2889" s="205"/>
    </row>
    <row r="2890" ht="15.75" customHeight="1">
      <c r="A2890" s="205" t="s">
        <v>683</v>
      </c>
      <c r="B2890" s="205" t="s">
        <v>5385</v>
      </c>
      <c r="C2890" s="205" t="s">
        <v>6450</v>
      </c>
      <c r="D2890" s="205" t="s">
        <v>6449</v>
      </c>
      <c r="E2890" s="280">
        <v>30.0</v>
      </c>
      <c r="F2890" s="280">
        <v>1.0</v>
      </c>
      <c r="G2890" s="280">
        <v>0.0</v>
      </c>
      <c r="H2890" s="280">
        <v>1.0</v>
      </c>
      <c r="I2890" s="280">
        <v>1.0</v>
      </c>
      <c r="J2890" s="280">
        <v>9.0</v>
      </c>
      <c r="K2890" s="280">
        <v>0.0</v>
      </c>
      <c r="L2890" s="280">
        <v>2590.0</v>
      </c>
      <c r="M2890" s="205"/>
    </row>
    <row r="2891" ht="15.75" customHeight="1">
      <c r="A2891" s="205" t="s">
        <v>683</v>
      </c>
      <c r="B2891" s="205" t="s">
        <v>5386</v>
      </c>
      <c r="C2891" s="205" t="s">
        <v>6451</v>
      </c>
      <c r="D2891" s="205" t="s">
        <v>6452</v>
      </c>
      <c r="E2891" s="280">
        <v>4.0</v>
      </c>
      <c r="F2891" s="280">
        <v>0.0</v>
      </c>
      <c r="G2891" s="280">
        <v>0.0</v>
      </c>
      <c r="H2891" s="280">
        <v>0.0</v>
      </c>
      <c r="I2891" s="280">
        <v>0.0</v>
      </c>
      <c r="J2891" s="280">
        <v>0.0</v>
      </c>
      <c r="K2891" s="280">
        <v>0.0</v>
      </c>
      <c r="L2891" s="280">
        <v>360.0</v>
      </c>
      <c r="M2891" s="205"/>
    </row>
    <row r="2892" ht="15.75" customHeight="1">
      <c r="A2892" s="205" t="s">
        <v>683</v>
      </c>
      <c r="B2892" s="205" t="s">
        <v>5387</v>
      </c>
      <c r="C2892" s="205" t="s">
        <v>6451</v>
      </c>
      <c r="D2892" s="205" t="s">
        <v>6452</v>
      </c>
      <c r="E2892" s="280">
        <v>22.0</v>
      </c>
      <c r="F2892" s="280">
        <v>1.0</v>
      </c>
      <c r="G2892" s="280">
        <v>0.0</v>
      </c>
      <c r="H2892" s="280">
        <v>3.0</v>
      </c>
      <c r="I2892" s="280">
        <v>0.0</v>
      </c>
      <c r="J2892" s="280">
        <v>2.0</v>
      </c>
      <c r="K2892" s="280">
        <v>1.0</v>
      </c>
      <c r="L2892" s="280">
        <v>1770.0</v>
      </c>
      <c r="M2892" s="205"/>
    </row>
    <row r="2893" ht="15.75" customHeight="1">
      <c r="A2893" s="205" t="s">
        <v>752</v>
      </c>
      <c r="B2893" s="205" t="s">
        <v>5383</v>
      </c>
      <c r="C2893" s="205" t="s">
        <v>5801</v>
      </c>
      <c r="D2893" s="205" t="s">
        <v>264</v>
      </c>
      <c r="E2893" s="280">
        <v>3.0</v>
      </c>
      <c r="F2893" s="280">
        <v>0.0</v>
      </c>
      <c r="G2893" s="280">
        <v>0.0</v>
      </c>
      <c r="H2893" s="280">
        <v>0.0</v>
      </c>
      <c r="I2893" s="280">
        <v>1.0</v>
      </c>
      <c r="J2893" s="280">
        <v>1.0</v>
      </c>
      <c r="K2893" s="280">
        <v>0.0</v>
      </c>
      <c r="L2893" s="280">
        <v>225.0</v>
      </c>
      <c r="M2893" s="205"/>
    </row>
    <row r="2894" ht="15.75" customHeight="1">
      <c r="A2894" s="205" t="s">
        <v>752</v>
      </c>
      <c r="B2894" s="205" t="s">
        <v>5384</v>
      </c>
      <c r="C2894" s="205" t="s">
        <v>5816</v>
      </c>
      <c r="D2894" s="205" t="s">
        <v>6373</v>
      </c>
      <c r="E2894" s="280">
        <v>26.0</v>
      </c>
      <c r="F2894" s="280">
        <v>0.0</v>
      </c>
      <c r="G2894" s="280">
        <v>6.0</v>
      </c>
      <c r="H2894" s="280">
        <v>8.0</v>
      </c>
      <c r="I2894" s="280">
        <v>10.0</v>
      </c>
      <c r="J2894" s="280">
        <v>5.0</v>
      </c>
      <c r="K2894" s="280">
        <v>0.0</v>
      </c>
      <c r="L2894" s="280">
        <v>1544.0</v>
      </c>
      <c r="M2894" s="205"/>
    </row>
    <row r="2895" ht="15.75" customHeight="1">
      <c r="A2895" s="205" t="s">
        <v>752</v>
      </c>
      <c r="B2895" s="205" t="s">
        <v>5385</v>
      </c>
      <c r="C2895" s="205" t="s">
        <v>5816</v>
      </c>
      <c r="D2895" s="205" t="s">
        <v>6373</v>
      </c>
      <c r="E2895" s="280">
        <v>18.0</v>
      </c>
      <c r="F2895" s="280">
        <v>0.0</v>
      </c>
      <c r="G2895" s="280">
        <v>0.0</v>
      </c>
      <c r="H2895" s="280">
        <v>7.0</v>
      </c>
      <c r="I2895" s="280">
        <v>5.0</v>
      </c>
      <c r="J2895" s="280">
        <v>3.0</v>
      </c>
      <c r="K2895" s="280">
        <v>0.0</v>
      </c>
      <c r="L2895" s="280">
        <v>975.0</v>
      </c>
      <c r="M2895" s="205"/>
    </row>
    <row r="2896" ht="15.75" customHeight="1">
      <c r="A2896" s="205" t="s">
        <v>752</v>
      </c>
      <c r="B2896" s="205" t="s">
        <v>5386</v>
      </c>
      <c r="C2896" s="205" t="s">
        <v>5816</v>
      </c>
      <c r="D2896" s="205" t="s">
        <v>6373</v>
      </c>
      <c r="E2896" s="280">
        <v>30.0</v>
      </c>
      <c r="F2896" s="280">
        <v>1.0</v>
      </c>
      <c r="G2896" s="280">
        <v>4.0</v>
      </c>
      <c r="H2896" s="280">
        <v>6.0</v>
      </c>
      <c r="I2896" s="280">
        <v>7.0</v>
      </c>
      <c r="J2896" s="280">
        <v>1.0</v>
      </c>
      <c r="K2896" s="280">
        <v>0.0</v>
      </c>
      <c r="L2896" s="280">
        <v>2189.0</v>
      </c>
      <c r="M2896" s="205"/>
    </row>
    <row r="2897" ht="15.75" customHeight="1">
      <c r="A2897" s="205" t="s">
        <v>603</v>
      </c>
      <c r="B2897" s="205" t="s">
        <v>5383</v>
      </c>
      <c r="C2897" s="205" t="s">
        <v>5801</v>
      </c>
      <c r="D2897" s="205" t="s">
        <v>241</v>
      </c>
      <c r="E2897" s="280">
        <v>5.0</v>
      </c>
      <c r="F2897" s="280">
        <v>1.0</v>
      </c>
      <c r="G2897" s="280">
        <v>0.0</v>
      </c>
      <c r="H2897" s="280">
        <v>2.0</v>
      </c>
      <c r="I2897" s="280">
        <v>2.0</v>
      </c>
      <c r="J2897" s="280">
        <v>0.0</v>
      </c>
      <c r="K2897" s="280">
        <v>0.0</v>
      </c>
      <c r="L2897" s="280">
        <v>267.0</v>
      </c>
      <c r="M2897" s="205"/>
    </row>
    <row r="2898" ht="15.75" customHeight="1">
      <c r="A2898" s="205" t="s">
        <v>603</v>
      </c>
      <c r="B2898" s="205" t="s">
        <v>5384</v>
      </c>
      <c r="C2898" s="205" t="s">
        <v>5816</v>
      </c>
      <c r="D2898" s="205" t="s">
        <v>5893</v>
      </c>
      <c r="E2898" s="280">
        <v>20.0</v>
      </c>
      <c r="F2898" s="280">
        <v>0.0</v>
      </c>
      <c r="G2898" s="280">
        <v>2.0</v>
      </c>
      <c r="H2898" s="280">
        <v>11.0</v>
      </c>
      <c r="I2898" s="280">
        <v>9.0</v>
      </c>
      <c r="J2898" s="280">
        <v>1.0</v>
      </c>
      <c r="K2898" s="280">
        <v>0.0</v>
      </c>
      <c r="L2898" s="280">
        <v>725.0</v>
      </c>
      <c r="M2898" s="205"/>
    </row>
    <row r="2899" ht="15.75" customHeight="1">
      <c r="A2899" s="205" t="s">
        <v>603</v>
      </c>
      <c r="B2899" s="205" t="s">
        <v>5385</v>
      </c>
      <c r="C2899" s="205" t="s">
        <v>5816</v>
      </c>
      <c r="D2899" s="205" t="s">
        <v>5893</v>
      </c>
      <c r="E2899" s="280">
        <v>26.0</v>
      </c>
      <c r="F2899" s="280">
        <v>0.0</v>
      </c>
      <c r="G2899" s="280">
        <v>4.0</v>
      </c>
      <c r="H2899" s="280">
        <v>11.0</v>
      </c>
      <c r="I2899" s="280">
        <v>14.0</v>
      </c>
      <c r="J2899" s="280">
        <v>1.0</v>
      </c>
      <c r="K2899" s="280">
        <v>0.0</v>
      </c>
      <c r="L2899" s="280">
        <v>1177.0</v>
      </c>
      <c r="M2899" s="205"/>
    </row>
    <row r="2900" ht="15.75" customHeight="1">
      <c r="A2900" s="205" t="s">
        <v>603</v>
      </c>
      <c r="B2900" s="205" t="s">
        <v>5386</v>
      </c>
      <c r="C2900" s="205" t="s">
        <v>6014</v>
      </c>
      <c r="D2900" s="205" t="s">
        <v>6015</v>
      </c>
      <c r="E2900" s="280">
        <v>22.0</v>
      </c>
      <c r="F2900" s="280">
        <v>0.0</v>
      </c>
      <c r="G2900" s="280">
        <v>0.0</v>
      </c>
      <c r="H2900" s="280">
        <v>2.0</v>
      </c>
      <c r="I2900" s="280">
        <v>6.0</v>
      </c>
      <c r="J2900" s="280">
        <v>2.0</v>
      </c>
      <c r="K2900" s="280">
        <v>0.0</v>
      </c>
      <c r="L2900" s="280">
        <v>1768.0</v>
      </c>
      <c r="M2900" s="205"/>
    </row>
    <row r="2901" ht="15.75" customHeight="1">
      <c r="A2901" s="205" t="s">
        <v>603</v>
      </c>
      <c r="B2901" s="205" t="s">
        <v>5387</v>
      </c>
      <c r="C2901" s="205" t="s">
        <v>6014</v>
      </c>
      <c r="D2901" s="205" t="s">
        <v>6015</v>
      </c>
      <c r="E2901" s="280">
        <v>22.0</v>
      </c>
      <c r="F2901" s="280">
        <v>3.0</v>
      </c>
      <c r="G2901" s="280">
        <v>2.0</v>
      </c>
      <c r="H2901" s="280">
        <v>1.0</v>
      </c>
      <c r="I2901" s="280">
        <v>6.0</v>
      </c>
      <c r="J2901" s="280">
        <v>0.0</v>
      </c>
      <c r="K2901" s="280">
        <v>0.0</v>
      </c>
      <c r="L2901" s="280">
        <v>1876.0</v>
      </c>
      <c r="M2901" s="205"/>
    </row>
    <row r="2902" ht="15.75" customHeight="1">
      <c r="A2902" s="205" t="s">
        <v>603</v>
      </c>
      <c r="B2902" s="205" t="s">
        <v>5388</v>
      </c>
      <c r="C2902" s="205" t="s">
        <v>6014</v>
      </c>
      <c r="D2902" s="205" t="s">
        <v>6015</v>
      </c>
      <c r="E2902" s="280">
        <v>26.0</v>
      </c>
      <c r="F2902" s="280">
        <v>1.0</v>
      </c>
      <c r="G2902" s="280">
        <v>2.0</v>
      </c>
      <c r="H2902" s="280">
        <v>0.0</v>
      </c>
      <c r="I2902" s="280">
        <v>7.0</v>
      </c>
      <c r="J2902" s="280">
        <v>2.0</v>
      </c>
      <c r="K2902" s="280">
        <v>0.0</v>
      </c>
      <c r="L2902" s="280">
        <v>2264.0</v>
      </c>
      <c r="M2902" s="205"/>
    </row>
    <row r="2903" ht="15.75" customHeight="1">
      <c r="A2903" s="205" t="s">
        <v>603</v>
      </c>
      <c r="B2903" s="205" t="s">
        <v>5391</v>
      </c>
      <c r="C2903" s="205" t="s">
        <v>6014</v>
      </c>
      <c r="D2903" s="205" t="s">
        <v>5824</v>
      </c>
      <c r="E2903" s="280">
        <v>21.0</v>
      </c>
      <c r="F2903" s="280">
        <v>0.0</v>
      </c>
      <c r="G2903" s="280">
        <v>2.0</v>
      </c>
      <c r="H2903" s="280">
        <v>1.0</v>
      </c>
      <c r="I2903" s="280">
        <v>6.0</v>
      </c>
      <c r="J2903" s="280">
        <v>0.0</v>
      </c>
      <c r="K2903" s="280">
        <v>0.0</v>
      </c>
      <c r="L2903" s="280">
        <v>1707.0</v>
      </c>
      <c r="M2903" s="205"/>
    </row>
    <row r="2904" ht="15.75" customHeight="1">
      <c r="A2904" s="205" t="s">
        <v>603</v>
      </c>
      <c r="B2904" s="205" t="s">
        <v>5392</v>
      </c>
      <c r="C2904" s="205" t="s">
        <v>6014</v>
      </c>
      <c r="D2904" s="205" t="s">
        <v>5824</v>
      </c>
      <c r="E2904" s="280">
        <v>23.0</v>
      </c>
      <c r="F2904" s="280">
        <v>0.0</v>
      </c>
      <c r="G2904" s="280">
        <v>1.0</v>
      </c>
      <c r="H2904" s="280">
        <v>1.0</v>
      </c>
      <c r="I2904" s="280">
        <v>10.0</v>
      </c>
      <c r="J2904" s="280">
        <v>3.0</v>
      </c>
      <c r="K2904" s="280">
        <v>0.0</v>
      </c>
      <c r="L2904" s="280">
        <v>1826.0</v>
      </c>
      <c r="M2904" s="205"/>
    </row>
    <row r="2905" ht="15.75" customHeight="1">
      <c r="A2905" s="205" t="s">
        <v>603</v>
      </c>
      <c r="B2905" s="205" t="s">
        <v>5389</v>
      </c>
      <c r="C2905" s="205" t="s">
        <v>6014</v>
      </c>
      <c r="D2905" s="205" t="s">
        <v>6015</v>
      </c>
      <c r="E2905" s="280">
        <v>0.0</v>
      </c>
      <c r="F2905" s="280">
        <v>0.0</v>
      </c>
      <c r="G2905" s="280">
        <v>0.0</v>
      </c>
      <c r="H2905" s="280">
        <v>0.0</v>
      </c>
      <c r="I2905" s="280">
        <v>0.0</v>
      </c>
      <c r="J2905" s="280">
        <v>0.0</v>
      </c>
      <c r="K2905" s="280">
        <v>0.0</v>
      </c>
      <c r="L2905" s="280">
        <v>0.0</v>
      </c>
      <c r="M2905" s="205"/>
    </row>
    <row r="2906" ht="15.75" customHeight="1">
      <c r="A2906" s="205" t="s">
        <v>543</v>
      </c>
      <c r="B2906" s="205" t="s">
        <v>5383</v>
      </c>
      <c r="C2906" s="205" t="s">
        <v>5801</v>
      </c>
      <c r="D2906" s="205" t="s">
        <v>177</v>
      </c>
      <c r="E2906" s="280">
        <v>2.0</v>
      </c>
      <c r="F2906" s="280">
        <v>0.0</v>
      </c>
      <c r="G2906" s="280">
        <v>1.0</v>
      </c>
      <c r="H2906" s="280">
        <v>2.0</v>
      </c>
      <c r="I2906" s="280">
        <v>0.0</v>
      </c>
      <c r="J2906" s="280">
        <v>0.0</v>
      </c>
      <c r="K2906" s="280">
        <v>0.0</v>
      </c>
      <c r="L2906" s="280">
        <v>37.0</v>
      </c>
      <c r="M2906" s="205"/>
    </row>
    <row r="2907" ht="15.75" customHeight="1">
      <c r="A2907" s="205" t="s">
        <v>543</v>
      </c>
      <c r="B2907" s="205" t="s">
        <v>5384</v>
      </c>
      <c r="C2907" s="205" t="s">
        <v>5816</v>
      </c>
      <c r="D2907" s="205" t="s">
        <v>6056</v>
      </c>
      <c r="E2907" s="280">
        <v>24.0</v>
      </c>
      <c r="F2907" s="280">
        <v>4.0</v>
      </c>
      <c r="G2907" s="280">
        <v>3.0</v>
      </c>
      <c r="H2907" s="280">
        <v>22.0</v>
      </c>
      <c r="I2907" s="280">
        <v>2.0</v>
      </c>
      <c r="J2907" s="280">
        <v>2.0</v>
      </c>
      <c r="K2907" s="280">
        <v>0.0</v>
      </c>
      <c r="L2907" s="280">
        <v>631.0</v>
      </c>
      <c r="M2907" s="205"/>
    </row>
    <row r="2908" ht="15.75" customHeight="1">
      <c r="A2908" s="205" t="s">
        <v>543</v>
      </c>
      <c r="B2908" s="205" t="s">
        <v>5385</v>
      </c>
      <c r="C2908" s="205" t="s">
        <v>5816</v>
      </c>
      <c r="D2908" s="205" t="s">
        <v>6056</v>
      </c>
      <c r="E2908" s="280">
        <v>8.0</v>
      </c>
      <c r="F2908" s="280">
        <v>0.0</v>
      </c>
      <c r="G2908" s="280">
        <v>0.0</v>
      </c>
      <c r="H2908" s="280">
        <v>6.0</v>
      </c>
      <c r="I2908" s="280">
        <v>2.0</v>
      </c>
      <c r="J2908" s="280">
        <v>0.0</v>
      </c>
      <c r="K2908" s="280">
        <v>0.0</v>
      </c>
      <c r="L2908" s="280">
        <v>167.0</v>
      </c>
      <c r="M2908" s="205"/>
    </row>
    <row r="2909" ht="15.75" customHeight="1">
      <c r="A2909" s="205" t="s">
        <v>543</v>
      </c>
      <c r="B2909" s="205" t="s">
        <v>5386</v>
      </c>
      <c r="C2909" s="205" t="s">
        <v>5816</v>
      </c>
      <c r="D2909" s="205" t="s">
        <v>5959</v>
      </c>
      <c r="E2909" s="280">
        <v>22.0</v>
      </c>
      <c r="F2909" s="280">
        <v>10.0</v>
      </c>
      <c r="G2909" s="280">
        <v>2.0</v>
      </c>
      <c r="H2909" s="280">
        <v>10.0</v>
      </c>
      <c r="I2909" s="280">
        <v>12.0</v>
      </c>
      <c r="J2909" s="280">
        <v>5.0</v>
      </c>
      <c r="K2909" s="280">
        <v>0.0</v>
      </c>
      <c r="L2909" s="280">
        <v>989.0</v>
      </c>
      <c r="M2909" s="205"/>
    </row>
    <row r="2910" ht="15.75" customHeight="1">
      <c r="A2910" s="205" t="s">
        <v>543</v>
      </c>
      <c r="B2910" s="205" t="s">
        <v>5387</v>
      </c>
      <c r="C2910" s="205" t="s">
        <v>5832</v>
      </c>
      <c r="D2910" s="205" t="s">
        <v>6453</v>
      </c>
      <c r="E2910" s="280">
        <v>2.0</v>
      </c>
      <c r="F2910" s="280">
        <v>0.0</v>
      </c>
      <c r="G2910" s="280">
        <v>0.0</v>
      </c>
      <c r="H2910" s="280">
        <v>1.0</v>
      </c>
      <c r="I2910" s="280">
        <v>1.0</v>
      </c>
      <c r="J2910" s="280">
        <v>0.0</v>
      </c>
      <c r="K2910" s="280">
        <v>0.0</v>
      </c>
      <c r="L2910" s="280">
        <v>69.0</v>
      </c>
      <c r="M2910" s="205"/>
    </row>
    <row r="2911" ht="15.75" customHeight="1">
      <c r="A2911" s="205" t="s">
        <v>543</v>
      </c>
      <c r="B2911" s="205" t="s">
        <v>5388</v>
      </c>
      <c r="C2911" s="205" t="s">
        <v>6454</v>
      </c>
      <c r="D2911" s="205" t="s">
        <v>6455</v>
      </c>
      <c r="E2911" s="280">
        <v>19.0</v>
      </c>
      <c r="F2911" s="280">
        <v>5.0</v>
      </c>
      <c r="G2911" s="280">
        <v>2.0</v>
      </c>
      <c r="H2911" s="280">
        <v>6.0</v>
      </c>
      <c r="I2911" s="280">
        <v>3.0</v>
      </c>
      <c r="J2911" s="280">
        <v>6.0</v>
      </c>
      <c r="K2911" s="280">
        <v>0.0</v>
      </c>
      <c r="L2911" s="280">
        <v>1271.0</v>
      </c>
      <c r="M2911" s="205"/>
    </row>
    <row r="2912" ht="15.75" customHeight="1">
      <c r="A2912" s="205" t="s">
        <v>812</v>
      </c>
      <c r="B2912" s="205" t="s">
        <v>5383</v>
      </c>
      <c r="C2912" s="205" t="s">
        <v>5801</v>
      </c>
      <c r="D2912" s="205" t="s">
        <v>177</v>
      </c>
      <c r="E2912" s="280">
        <v>2.0</v>
      </c>
      <c r="F2912" s="280">
        <v>0.0</v>
      </c>
      <c r="G2912" s="280">
        <v>0.0</v>
      </c>
      <c r="H2912" s="280">
        <v>2.0</v>
      </c>
      <c r="I2912" s="280">
        <v>0.0</v>
      </c>
      <c r="J2912" s="280">
        <v>0.0</v>
      </c>
      <c r="K2912" s="280">
        <v>0.0</v>
      </c>
      <c r="L2912" s="280">
        <v>26.0</v>
      </c>
      <c r="M2912" s="205"/>
    </row>
    <row r="2913" ht="15.75" customHeight="1">
      <c r="A2913" s="205" t="s">
        <v>812</v>
      </c>
      <c r="B2913" s="205" t="s">
        <v>5384</v>
      </c>
      <c r="C2913" s="205" t="s">
        <v>5816</v>
      </c>
      <c r="D2913" s="205" t="s">
        <v>6056</v>
      </c>
      <c r="E2913" s="280">
        <v>18.0</v>
      </c>
      <c r="F2913" s="280">
        <v>2.0</v>
      </c>
      <c r="G2913" s="280">
        <v>0.0</v>
      </c>
      <c r="H2913" s="280">
        <v>10.0</v>
      </c>
      <c r="I2913" s="280">
        <v>5.0</v>
      </c>
      <c r="J2913" s="280">
        <v>3.0</v>
      </c>
      <c r="K2913" s="280">
        <v>0.0</v>
      </c>
      <c r="L2913" s="280">
        <v>762.0</v>
      </c>
      <c r="M2913" s="205"/>
    </row>
    <row r="2914" ht="15.75" customHeight="1">
      <c r="A2914" s="205" t="s">
        <v>812</v>
      </c>
      <c r="B2914" s="205" t="s">
        <v>5385</v>
      </c>
      <c r="C2914" s="205" t="s">
        <v>5814</v>
      </c>
      <c r="D2914" s="205" t="s">
        <v>5913</v>
      </c>
      <c r="E2914" s="280">
        <v>18.0</v>
      </c>
      <c r="F2914" s="280">
        <v>3.0</v>
      </c>
      <c r="G2914" s="280">
        <v>0.0</v>
      </c>
      <c r="H2914" s="280">
        <v>1.0</v>
      </c>
      <c r="I2914" s="280">
        <v>8.0</v>
      </c>
      <c r="J2914" s="280">
        <v>5.0</v>
      </c>
      <c r="K2914" s="280">
        <v>0.0</v>
      </c>
      <c r="L2914" s="280">
        <v>1319.0</v>
      </c>
      <c r="M2914" s="205"/>
    </row>
    <row r="2915" ht="15.75" customHeight="1">
      <c r="A2915" s="205" t="s">
        <v>812</v>
      </c>
      <c r="B2915" s="205" t="s">
        <v>5386</v>
      </c>
      <c r="C2915" s="205" t="s">
        <v>5809</v>
      </c>
      <c r="D2915" s="205" t="s">
        <v>6456</v>
      </c>
      <c r="E2915" s="280">
        <v>24.0</v>
      </c>
      <c r="F2915" s="280">
        <v>2.0</v>
      </c>
      <c r="G2915" s="280">
        <v>3.0</v>
      </c>
      <c r="H2915" s="280">
        <v>7.0</v>
      </c>
      <c r="I2915" s="280">
        <v>11.0</v>
      </c>
      <c r="J2915" s="280">
        <v>3.0</v>
      </c>
      <c r="K2915" s="280">
        <v>0.0</v>
      </c>
      <c r="L2915" s="280">
        <v>1494.0</v>
      </c>
      <c r="M2915" s="205"/>
    </row>
    <row r="2916" ht="15.75" customHeight="1">
      <c r="A2916" s="205" t="s">
        <v>812</v>
      </c>
      <c r="B2916" s="205" t="s">
        <v>5387</v>
      </c>
      <c r="C2916" s="205" t="s">
        <v>5801</v>
      </c>
      <c r="D2916" s="205" t="s">
        <v>177</v>
      </c>
      <c r="E2916" s="280">
        <v>13.0</v>
      </c>
      <c r="F2916" s="280">
        <v>0.0</v>
      </c>
      <c r="G2916" s="280">
        <v>0.0</v>
      </c>
      <c r="H2916" s="280">
        <v>11.0</v>
      </c>
      <c r="I2916" s="280">
        <v>0.0</v>
      </c>
      <c r="J2916" s="280">
        <v>2.0</v>
      </c>
      <c r="K2916" s="280">
        <v>0.0</v>
      </c>
      <c r="L2916" s="280">
        <v>399.0</v>
      </c>
      <c r="M2916" s="205"/>
    </row>
    <row r="2917" ht="15.75" customHeight="1">
      <c r="A2917" s="205" t="s">
        <v>812</v>
      </c>
      <c r="B2917" s="205" t="s">
        <v>5388</v>
      </c>
      <c r="C2917" s="205" t="s">
        <v>5809</v>
      </c>
      <c r="D2917" s="205" t="s">
        <v>6110</v>
      </c>
      <c r="E2917" s="280">
        <v>20.0</v>
      </c>
      <c r="F2917" s="280">
        <v>7.0</v>
      </c>
      <c r="G2917" s="280">
        <v>3.0</v>
      </c>
      <c r="H2917" s="280">
        <v>0.0</v>
      </c>
      <c r="I2917" s="280">
        <v>1.0</v>
      </c>
      <c r="J2917" s="280">
        <v>1.0</v>
      </c>
      <c r="K2917" s="280">
        <v>0.0</v>
      </c>
      <c r="L2917" s="280">
        <v>1774.0</v>
      </c>
      <c r="M2917" s="205"/>
    </row>
    <row r="2918" ht="15.75" customHeight="1">
      <c r="A2918" s="205" t="s">
        <v>812</v>
      </c>
      <c r="B2918" s="205" t="s">
        <v>5391</v>
      </c>
      <c r="C2918" s="205" t="s">
        <v>5809</v>
      </c>
      <c r="D2918" s="205" t="s">
        <v>6110</v>
      </c>
      <c r="E2918" s="280">
        <v>29.0</v>
      </c>
      <c r="F2918" s="280">
        <v>4.0</v>
      </c>
      <c r="G2918" s="280">
        <v>2.0</v>
      </c>
      <c r="H2918" s="280">
        <v>2.0</v>
      </c>
      <c r="I2918" s="280">
        <v>5.0</v>
      </c>
      <c r="J2918" s="280">
        <v>1.0</v>
      </c>
      <c r="K2918" s="280">
        <v>0.0</v>
      </c>
      <c r="L2918" s="280">
        <v>2364.0</v>
      </c>
      <c r="M2918" s="205"/>
    </row>
    <row r="2919" ht="15.75" customHeight="1">
      <c r="A2919" s="205" t="s">
        <v>812</v>
      </c>
      <c r="B2919" s="205" t="s">
        <v>5392</v>
      </c>
      <c r="C2919" s="205" t="s">
        <v>5809</v>
      </c>
      <c r="D2919" s="205" t="s">
        <v>6110</v>
      </c>
      <c r="E2919" s="280">
        <v>16.0</v>
      </c>
      <c r="F2919" s="280">
        <v>2.0</v>
      </c>
      <c r="G2919" s="280">
        <v>2.0</v>
      </c>
      <c r="H2919" s="280">
        <v>6.0</v>
      </c>
      <c r="I2919" s="280">
        <v>0.0</v>
      </c>
      <c r="J2919" s="280">
        <v>2.0</v>
      </c>
      <c r="K2919" s="280">
        <v>0.0</v>
      </c>
      <c r="L2919" s="280">
        <v>944.0</v>
      </c>
      <c r="M2919" s="205"/>
    </row>
    <row r="2920" ht="15.75" customHeight="1">
      <c r="A2920" s="205" t="s">
        <v>812</v>
      </c>
      <c r="B2920" s="205" t="s">
        <v>5389</v>
      </c>
      <c r="C2920" s="205" t="s">
        <v>5809</v>
      </c>
      <c r="D2920" s="205" t="s">
        <v>6110</v>
      </c>
      <c r="E2920" s="280">
        <v>29.0</v>
      </c>
      <c r="F2920" s="280">
        <v>8.0</v>
      </c>
      <c r="G2920" s="280">
        <v>3.0</v>
      </c>
      <c r="H2920" s="280">
        <v>2.0</v>
      </c>
      <c r="I2920" s="280">
        <v>3.0</v>
      </c>
      <c r="J2920" s="280">
        <v>2.0</v>
      </c>
      <c r="K2920" s="280">
        <v>0.0</v>
      </c>
      <c r="L2920" s="280">
        <v>2433.0</v>
      </c>
      <c r="M2920" s="205"/>
    </row>
    <row r="2921" ht="15.75" customHeight="1">
      <c r="A2921" s="205" t="s">
        <v>812</v>
      </c>
      <c r="B2921" s="205" t="s">
        <v>5390</v>
      </c>
      <c r="C2921" s="205" t="s">
        <v>5837</v>
      </c>
      <c r="D2921" s="205" t="s">
        <v>5940</v>
      </c>
      <c r="E2921" s="280">
        <v>34.0</v>
      </c>
      <c r="F2921" s="280">
        <v>7.0</v>
      </c>
      <c r="G2921" s="280">
        <v>1.0</v>
      </c>
      <c r="H2921" s="280">
        <v>3.0</v>
      </c>
      <c r="I2921" s="280">
        <v>4.0</v>
      </c>
      <c r="J2921" s="280">
        <v>6.0</v>
      </c>
      <c r="K2921" s="280">
        <v>0.0</v>
      </c>
      <c r="L2921" s="280">
        <v>2788.0</v>
      </c>
      <c r="M2921" s="205"/>
    </row>
    <row r="2922" ht="15.75" customHeight="1">
      <c r="A2922" s="205" t="s">
        <v>674</v>
      </c>
      <c r="B2922" s="205" t="s">
        <v>5383</v>
      </c>
      <c r="C2922" s="205" t="s">
        <v>5801</v>
      </c>
      <c r="D2922" s="205" t="s">
        <v>177</v>
      </c>
      <c r="E2922" s="280">
        <v>4.0</v>
      </c>
      <c r="F2922" s="280">
        <v>0.0</v>
      </c>
      <c r="G2922" s="280">
        <v>0.0</v>
      </c>
      <c r="H2922" s="280">
        <v>0.0</v>
      </c>
      <c r="I2922" s="280">
        <v>0.0</v>
      </c>
      <c r="J2922" s="280">
        <v>1.0</v>
      </c>
      <c r="K2922" s="280">
        <v>0.0</v>
      </c>
      <c r="L2922" s="280">
        <v>360.0</v>
      </c>
      <c r="M2922" s="205"/>
    </row>
    <row r="2923" ht="15.75" customHeight="1">
      <c r="A2923" s="205" t="s">
        <v>674</v>
      </c>
      <c r="B2923" s="205" t="s">
        <v>5384</v>
      </c>
      <c r="C2923" s="205" t="s">
        <v>5816</v>
      </c>
      <c r="D2923" s="205" t="s">
        <v>6056</v>
      </c>
      <c r="E2923" s="280">
        <v>29.0</v>
      </c>
      <c r="F2923" s="280">
        <v>1.0</v>
      </c>
      <c r="G2923" s="280">
        <v>0.0</v>
      </c>
      <c r="H2923" s="280">
        <v>1.0</v>
      </c>
      <c r="I2923" s="280">
        <v>2.0</v>
      </c>
      <c r="J2923" s="280">
        <v>8.0</v>
      </c>
      <c r="K2923" s="280">
        <v>0.0</v>
      </c>
      <c r="L2923" s="280">
        <v>2528.0</v>
      </c>
      <c r="M2923" s="205"/>
    </row>
    <row r="2924" ht="15.75" customHeight="1">
      <c r="A2924" s="205" t="s">
        <v>674</v>
      </c>
      <c r="B2924" s="205" t="s">
        <v>5385</v>
      </c>
      <c r="C2924" s="205" t="s">
        <v>5816</v>
      </c>
      <c r="D2924" s="205" t="s">
        <v>6056</v>
      </c>
      <c r="E2924" s="280">
        <v>14.0</v>
      </c>
      <c r="F2924" s="280">
        <v>0.0</v>
      </c>
      <c r="G2924" s="280">
        <v>0.0</v>
      </c>
      <c r="H2924" s="280">
        <v>4.0</v>
      </c>
      <c r="I2924" s="280">
        <v>3.0</v>
      </c>
      <c r="J2924" s="280">
        <v>2.0</v>
      </c>
      <c r="K2924" s="280">
        <v>1.0</v>
      </c>
      <c r="L2924" s="280">
        <v>891.0</v>
      </c>
      <c r="M2924" s="205"/>
    </row>
    <row r="2925" ht="15.75" customHeight="1">
      <c r="A2925" s="205" t="s">
        <v>674</v>
      </c>
      <c r="B2925" s="205" t="s">
        <v>5386</v>
      </c>
      <c r="C2925" s="205" t="s">
        <v>5816</v>
      </c>
      <c r="D2925" s="205" t="s">
        <v>6056</v>
      </c>
      <c r="E2925" s="280">
        <v>6.0</v>
      </c>
      <c r="F2925" s="280">
        <v>0.0</v>
      </c>
      <c r="G2925" s="280">
        <v>2.0</v>
      </c>
      <c r="H2925" s="280">
        <v>2.0</v>
      </c>
      <c r="I2925" s="280">
        <v>0.0</v>
      </c>
      <c r="J2925" s="280">
        <v>1.0</v>
      </c>
      <c r="K2925" s="280">
        <v>0.0</v>
      </c>
      <c r="L2925" s="280">
        <v>463.0</v>
      </c>
      <c r="M2925" s="205"/>
    </row>
    <row r="2926" ht="15.75" customHeight="1">
      <c r="A2926" s="205" t="s">
        <v>819</v>
      </c>
      <c r="B2926" s="205" t="s">
        <v>5383</v>
      </c>
      <c r="C2926" s="205" t="s">
        <v>5801</v>
      </c>
      <c r="D2926" s="205" t="s">
        <v>177</v>
      </c>
      <c r="E2926" s="280">
        <v>2.0</v>
      </c>
      <c r="F2926" s="280">
        <v>0.0</v>
      </c>
      <c r="G2926" s="280">
        <v>0.0</v>
      </c>
      <c r="H2926" s="280">
        <v>0.0</v>
      </c>
      <c r="I2926" s="280">
        <v>1.0</v>
      </c>
      <c r="J2926" s="280">
        <v>1.0</v>
      </c>
      <c r="K2926" s="280">
        <v>0.0</v>
      </c>
      <c r="L2926" s="280">
        <v>164.0</v>
      </c>
      <c r="M2926" s="205"/>
    </row>
    <row r="2927" ht="15.75" customHeight="1">
      <c r="A2927" s="205" t="s">
        <v>819</v>
      </c>
      <c r="B2927" s="205" t="s">
        <v>5384</v>
      </c>
      <c r="C2927" s="205" t="s">
        <v>5816</v>
      </c>
      <c r="D2927" s="205" t="s">
        <v>6056</v>
      </c>
      <c r="E2927" s="280">
        <v>32.0</v>
      </c>
      <c r="F2927" s="280">
        <v>3.0</v>
      </c>
      <c r="G2927" s="280">
        <v>1.0</v>
      </c>
      <c r="H2927" s="280">
        <v>7.0</v>
      </c>
      <c r="I2927" s="280">
        <v>6.0</v>
      </c>
      <c r="J2927" s="280">
        <v>6.0</v>
      </c>
      <c r="K2927" s="280">
        <v>0.0</v>
      </c>
      <c r="L2927" s="280">
        <v>2303.0</v>
      </c>
      <c r="M2927" s="205"/>
    </row>
    <row r="2928" ht="15.75" customHeight="1">
      <c r="A2928" s="205" t="s">
        <v>819</v>
      </c>
      <c r="B2928" s="205" t="s">
        <v>5385</v>
      </c>
      <c r="C2928" s="205" t="s">
        <v>5816</v>
      </c>
      <c r="D2928" s="205" t="s">
        <v>6056</v>
      </c>
      <c r="E2928" s="280">
        <v>36.0</v>
      </c>
      <c r="F2928" s="280">
        <v>1.0</v>
      </c>
      <c r="G2928" s="280">
        <v>2.0</v>
      </c>
      <c r="H2928" s="280">
        <v>6.0</v>
      </c>
      <c r="I2928" s="280">
        <v>7.0</v>
      </c>
      <c r="J2928" s="280">
        <v>7.0</v>
      </c>
      <c r="K2928" s="280">
        <v>1.0</v>
      </c>
      <c r="L2928" s="280">
        <v>2620.0</v>
      </c>
      <c r="M2928" s="205"/>
    </row>
    <row r="2929" ht="15.75" customHeight="1">
      <c r="A2929" s="205" t="s">
        <v>819</v>
      </c>
      <c r="B2929" s="205" t="s">
        <v>5386</v>
      </c>
      <c r="C2929" s="205" t="s">
        <v>6457</v>
      </c>
      <c r="D2929" s="205" t="s">
        <v>6458</v>
      </c>
      <c r="E2929" s="280">
        <v>33.0</v>
      </c>
      <c r="F2929" s="280">
        <v>0.0</v>
      </c>
      <c r="G2929" s="280">
        <v>5.0</v>
      </c>
      <c r="H2929" s="280">
        <v>5.0</v>
      </c>
      <c r="I2929" s="280">
        <v>13.0</v>
      </c>
      <c r="J2929" s="280">
        <v>9.0</v>
      </c>
      <c r="K2929" s="280">
        <v>0.0</v>
      </c>
      <c r="L2929" s="280">
        <v>2409.0</v>
      </c>
      <c r="M2929" s="205"/>
    </row>
    <row r="2930" ht="15.75" customHeight="1">
      <c r="A2930" s="205" t="s">
        <v>819</v>
      </c>
      <c r="B2930" s="205" t="s">
        <v>5387</v>
      </c>
      <c r="C2930" s="205" t="s">
        <v>6049</v>
      </c>
      <c r="D2930" s="205" t="s">
        <v>5966</v>
      </c>
      <c r="E2930" s="280">
        <v>44.0</v>
      </c>
      <c r="F2930" s="280">
        <v>1.0</v>
      </c>
      <c r="G2930" s="280">
        <v>4.0</v>
      </c>
      <c r="H2930" s="280">
        <v>15.0</v>
      </c>
      <c r="I2930" s="280">
        <v>17.0</v>
      </c>
      <c r="J2930" s="280">
        <v>11.0</v>
      </c>
      <c r="K2930" s="280">
        <v>0.0</v>
      </c>
      <c r="L2930" s="280">
        <v>2732.0</v>
      </c>
      <c r="M2930" s="205"/>
    </row>
    <row r="2931" ht="15.75" customHeight="1">
      <c r="A2931" s="205" t="s">
        <v>819</v>
      </c>
      <c r="B2931" s="205" t="s">
        <v>5388</v>
      </c>
      <c r="C2931" s="205" t="s">
        <v>6014</v>
      </c>
      <c r="D2931" s="205" t="s">
        <v>6459</v>
      </c>
      <c r="E2931" s="280">
        <v>14.0</v>
      </c>
      <c r="F2931" s="280">
        <v>1.0</v>
      </c>
      <c r="G2931" s="280">
        <v>0.0</v>
      </c>
      <c r="H2931" s="280">
        <v>6.0</v>
      </c>
      <c r="I2931" s="280">
        <v>6.0</v>
      </c>
      <c r="J2931" s="280">
        <v>1.0</v>
      </c>
      <c r="K2931" s="280">
        <v>0.0</v>
      </c>
      <c r="L2931" s="280">
        <v>754.0</v>
      </c>
      <c r="M2931" s="205"/>
    </row>
    <row r="2932" ht="15.75" customHeight="1">
      <c r="A2932" s="205" t="s">
        <v>819</v>
      </c>
      <c r="B2932" s="205" t="s">
        <v>5391</v>
      </c>
      <c r="C2932" s="205" t="s">
        <v>5964</v>
      </c>
      <c r="D2932" s="205" t="s">
        <v>6460</v>
      </c>
      <c r="E2932" s="280">
        <v>17.0</v>
      </c>
      <c r="F2932" s="280">
        <v>0.0</v>
      </c>
      <c r="G2932" s="280">
        <v>0.0</v>
      </c>
      <c r="H2932" s="280">
        <v>2.0</v>
      </c>
      <c r="I2932" s="280">
        <v>3.0</v>
      </c>
      <c r="J2932" s="280">
        <v>2.0</v>
      </c>
      <c r="K2932" s="280">
        <v>0.0</v>
      </c>
      <c r="L2932" s="280">
        <v>1360.0</v>
      </c>
      <c r="M2932" s="205"/>
    </row>
    <row r="2933" ht="15.75" customHeight="1">
      <c r="A2933" s="205" t="s">
        <v>354</v>
      </c>
      <c r="B2933" s="205" t="s">
        <v>5383</v>
      </c>
      <c r="C2933" s="205" t="s">
        <v>5801</v>
      </c>
      <c r="D2933" s="205" t="s">
        <v>98</v>
      </c>
      <c r="E2933" s="280">
        <v>0.0</v>
      </c>
      <c r="F2933" s="280">
        <v>0.0</v>
      </c>
      <c r="G2933" s="205"/>
      <c r="H2933" s="280">
        <v>0.0</v>
      </c>
      <c r="I2933" s="280">
        <v>0.0</v>
      </c>
      <c r="J2933" s="280">
        <v>0.0</v>
      </c>
      <c r="K2933" s="280">
        <v>0.0</v>
      </c>
      <c r="L2933" s="280">
        <v>0.0</v>
      </c>
      <c r="M2933" s="205"/>
    </row>
    <row r="2934" ht="15.75" customHeight="1">
      <c r="A2934" s="205" t="s">
        <v>354</v>
      </c>
      <c r="B2934" s="205" t="s">
        <v>5384</v>
      </c>
      <c r="C2934" s="205" t="s">
        <v>5933</v>
      </c>
      <c r="D2934" s="205" t="s">
        <v>5998</v>
      </c>
      <c r="E2934" s="280">
        <v>29.0</v>
      </c>
      <c r="F2934" s="280">
        <v>0.0</v>
      </c>
      <c r="G2934" s="205"/>
      <c r="H2934" s="280">
        <v>0.0</v>
      </c>
      <c r="I2934" s="280">
        <v>0.0</v>
      </c>
      <c r="J2934" s="280">
        <v>0.0</v>
      </c>
      <c r="K2934" s="280">
        <v>0.0</v>
      </c>
      <c r="L2934" s="280">
        <v>2610.0</v>
      </c>
      <c r="M2934" s="205"/>
    </row>
    <row r="2935" ht="15.75" customHeight="1">
      <c r="A2935" s="205" t="s">
        <v>354</v>
      </c>
      <c r="B2935" s="205" t="s">
        <v>5385</v>
      </c>
      <c r="C2935" s="205" t="s">
        <v>6461</v>
      </c>
      <c r="D2935" s="205" t="s">
        <v>6462</v>
      </c>
      <c r="E2935" s="280">
        <v>24.0</v>
      </c>
      <c r="F2935" s="280">
        <v>0.0</v>
      </c>
      <c r="G2935" s="280">
        <v>0.0</v>
      </c>
      <c r="H2935" s="280">
        <v>0.0</v>
      </c>
      <c r="I2935" s="280">
        <v>0.0</v>
      </c>
      <c r="J2935" s="280">
        <v>0.0</v>
      </c>
      <c r="K2935" s="280">
        <v>0.0</v>
      </c>
      <c r="L2935" s="280">
        <v>2160.0</v>
      </c>
      <c r="M2935" s="205"/>
    </row>
    <row r="2936" ht="15.75" customHeight="1">
      <c r="A2936" s="205" t="s">
        <v>354</v>
      </c>
      <c r="B2936" s="205" t="s">
        <v>5386</v>
      </c>
      <c r="C2936" s="205" t="s">
        <v>5902</v>
      </c>
      <c r="D2936" s="205" t="s">
        <v>5970</v>
      </c>
      <c r="E2936" s="280">
        <v>3.0</v>
      </c>
      <c r="F2936" s="280">
        <v>0.0</v>
      </c>
      <c r="G2936" s="205"/>
      <c r="H2936" s="280">
        <v>0.0</v>
      </c>
      <c r="I2936" s="280">
        <v>0.0</v>
      </c>
      <c r="J2936" s="280">
        <v>0.0</v>
      </c>
      <c r="K2936" s="280">
        <v>0.0</v>
      </c>
      <c r="L2936" s="280">
        <v>270.0</v>
      </c>
      <c r="M2936" s="205"/>
    </row>
    <row r="2937" ht="15.75" customHeight="1">
      <c r="A2937" s="205" t="s">
        <v>354</v>
      </c>
      <c r="B2937" s="205" t="s">
        <v>5387</v>
      </c>
      <c r="C2937" s="205" t="s">
        <v>6059</v>
      </c>
      <c r="D2937" s="205" t="s">
        <v>6463</v>
      </c>
      <c r="E2937" s="280">
        <v>14.0</v>
      </c>
      <c r="F2937" s="280">
        <v>0.0</v>
      </c>
      <c r="G2937" s="280">
        <v>0.0</v>
      </c>
      <c r="H2937" s="280">
        <v>0.0</v>
      </c>
      <c r="I2937" s="280">
        <v>0.0</v>
      </c>
      <c r="J2937" s="280">
        <v>1.0</v>
      </c>
      <c r="K2937" s="280">
        <v>0.0</v>
      </c>
      <c r="L2937" s="280">
        <v>1260.0</v>
      </c>
      <c r="M2937" s="205"/>
    </row>
    <row r="2938" ht="15.75" customHeight="1">
      <c r="A2938" s="205" t="s">
        <v>354</v>
      </c>
      <c r="B2938" s="205" t="s">
        <v>5388</v>
      </c>
      <c r="C2938" s="205" t="s">
        <v>5803</v>
      </c>
      <c r="D2938" s="205" t="s">
        <v>6120</v>
      </c>
      <c r="E2938" s="280">
        <v>38.0</v>
      </c>
      <c r="F2938" s="280">
        <v>0.0</v>
      </c>
      <c r="G2938" s="205"/>
      <c r="H2938" s="280">
        <v>0.0</v>
      </c>
      <c r="I2938" s="280">
        <v>0.0</v>
      </c>
      <c r="J2938" s="280">
        <v>0.0</v>
      </c>
      <c r="K2938" s="280">
        <v>0.0</v>
      </c>
      <c r="L2938" s="280">
        <v>3420.0</v>
      </c>
      <c r="M2938" s="205"/>
    </row>
    <row r="2939" ht="15.75" customHeight="1">
      <c r="A2939" s="205" t="s">
        <v>354</v>
      </c>
      <c r="B2939" s="205" t="s">
        <v>5391</v>
      </c>
      <c r="C2939" s="205" t="s">
        <v>5803</v>
      </c>
      <c r="D2939" s="205" t="s">
        <v>6120</v>
      </c>
      <c r="E2939" s="280">
        <v>34.0</v>
      </c>
      <c r="F2939" s="280">
        <v>0.0</v>
      </c>
      <c r="G2939" s="205"/>
      <c r="H2939" s="280">
        <v>0.0</v>
      </c>
      <c r="I2939" s="280">
        <v>0.0</v>
      </c>
      <c r="J2939" s="280">
        <v>2.0</v>
      </c>
      <c r="K2939" s="280">
        <v>0.0</v>
      </c>
      <c r="L2939" s="280">
        <v>3060.0</v>
      </c>
      <c r="M2939" s="205"/>
    </row>
    <row r="2940" ht="15.75" customHeight="1">
      <c r="A2940" s="205" t="s">
        <v>354</v>
      </c>
      <c r="B2940" s="205" t="s">
        <v>5392</v>
      </c>
      <c r="C2940" s="205" t="s">
        <v>5803</v>
      </c>
      <c r="D2940" s="205" t="s">
        <v>6120</v>
      </c>
      <c r="E2940" s="280">
        <v>38.0</v>
      </c>
      <c r="F2940" s="280">
        <v>0.0</v>
      </c>
      <c r="G2940" s="205"/>
      <c r="H2940" s="280">
        <v>0.0</v>
      </c>
      <c r="I2940" s="280">
        <v>0.0</v>
      </c>
      <c r="J2940" s="280">
        <v>0.0</v>
      </c>
      <c r="K2940" s="280">
        <v>0.0</v>
      </c>
      <c r="L2940" s="280">
        <v>3420.0</v>
      </c>
      <c r="M2940" s="205"/>
    </row>
    <row r="2941" ht="15.75" customHeight="1">
      <c r="A2941" s="205" t="s">
        <v>354</v>
      </c>
      <c r="B2941" s="205" t="s">
        <v>5389</v>
      </c>
      <c r="C2941" s="205" t="s">
        <v>6464</v>
      </c>
      <c r="D2941" s="205" t="s">
        <v>6465</v>
      </c>
      <c r="E2941" s="280">
        <v>8.0</v>
      </c>
      <c r="F2941" s="280">
        <v>0.0</v>
      </c>
      <c r="G2941" s="280">
        <v>0.0</v>
      </c>
      <c r="H2941" s="280">
        <v>0.0</v>
      </c>
      <c r="I2941" s="280">
        <v>0.0</v>
      </c>
      <c r="J2941" s="280">
        <v>0.0</v>
      </c>
      <c r="K2941" s="280">
        <v>0.0</v>
      </c>
      <c r="L2941" s="280">
        <v>720.0</v>
      </c>
      <c r="M2941" s="205"/>
    </row>
    <row r="2942" ht="15.75" customHeight="1">
      <c r="A2942" s="205" t="s">
        <v>354</v>
      </c>
      <c r="B2942" s="205" t="s">
        <v>5390</v>
      </c>
      <c r="C2942" s="205" t="s">
        <v>5902</v>
      </c>
      <c r="D2942" s="205" t="s">
        <v>6233</v>
      </c>
      <c r="E2942" s="280">
        <v>8.0</v>
      </c>
      <c r="F2942" s="280">
        <v>0.0</v>
      </c>
      <c r="G2942" s="205"/>
      <c r="H2942" s="280">
        <v>0.0</v>
      </c>
      <c r="I2942" s="280">
        <v>0.0</v>
      </c>
      <c r="J2942" s="280">
        <v>0.0</v>
      </c>
      <c r="K2942" s="280">
        <v>0.0</v>
      </c>
      <c r="L2942" s="280">
        <v>720.0</v>
      </c>
      <c r="M2942" s="205"/>
    </row>
    <row r="2943" ht="15.75" customHeight="1">
      <c r="A2943" s="205" t="s">
        <v>661</v>
      </c>
      <c r="B2943" s="205" t="s">
        <v>5383</v>
      </c>
      <c r="C2943" s="205" t="s">
        <v>5801</v>
      </c>
      <c r="D2943" s="205" t="s">
        <v>256</v>
      </c>
      <c r="E2943" s="280">
        <v>0.0</v>
      </c>
      <c r="F2943" s="280">
        <v>0.0</v>
      </c>
      <c r="G2943" s="280">
        <v>0.0</v>
      </c>
      <c r="H2943" s="280">
        <v>0.0</v>
      </c>
      <c r="I2943" s="280">
        <v>0.0</v>
      </c>
      <c r="J2943" s="280">
        <v>0.0</v>
      </c>
      <c r="K2943" s="280">
        <v>0.0</v>
      </c>
      <c r="L2943" s="280">
        <v>0.0</v>
      </c>
      <c r="M2943" s="205"/>
    </row>
    <row r="2944" ht="15.75" customHeight="1">
      <c r="A2944" s="205" t="s">
        <v>661</v>
      </c>
      <c r="B2944" s="205" t="s">
        <v>5384</v>
      </c>
      <c r="C2944" s="205" t="s">
        <v>5816</v>
      </c>
      <c r="D2944" s="205" t="s">
        <v>256</v>
      </c>
      <c r="E2944" s="280">
        <v>33.0</v>
      </c>
      <c r="F2944" s="280">
        <v>10.0</v>
      </c>
      <c r="G2944" s="280">
        <v>3.0</v>
      </c>
      <c r="H2944" s="280">
        <v>6.0</v>
      </c>
      <c r="I2944" s="280">
        <v>22.0</v>
      </c>
      <c r="J2944" s="280">
        <v>4.0</v>
      </c>
      <c r="K2944" s="280">
        <v>0.0</v>
      </c>
      <c r="L2944" s="280">
        <v>2123.0</v>
      </c>
      <c r="M2944" s="205"/>
    </row>
    <row r="2945" ht="15.75" customHeight="1">
      <c r="A2945" s="205" t="s">
        <v>661</v>
      </c>
      <c r="B2945" s="205" t="s">
        <v>5385</v>
      </c>
      <c r="C2945" s="205" t="s">
        <v>5801</v>
      </c>
      <c r="D2945" s="205" t="s">
        <v>256</v>
      </c>
      <c r="E2945" s="280">
        <v>16.0</v>
      </c>
      <c r="F2945" s="280">
        <v>0.0</v>
      </c>
      <c r="G2945" s="280">
        <v>0.0</v>
      </c>
      <c r="H2945" s="280">
        <v>12.0</v>
      </c>
      <c r="I2945" s="280">
        <v>4.0</v>
      </c>
      <c r="J2945" s="280">
        <v>1.0</v>
      </c>
      <c r="K2945" s="280">
        <v>0.0</v>
      </c>
      <c r="L2945" s="280">
        <v>444.0</v>
      </c>
      <c r="M2945" s="205"/>
    </row>
    <row r="2946" ht="15.75" customHeight="1">
      <c r="A2946" s="205" t="s">
        <v>661</v>
      </c>
      <c r="B2946" s="205" t="s">
        <v>5386</v>
      </c>
      <c r="C2946" s="205" t="s">
        <v>5816</v>
      </c>
      <c r="D2946" s="205" t="s">
        <v>5878</v>
      </c>
      <c r="E2946" s="280">
        <v>31.0</v>
      </c>
      <c r="F2946" s="280">
        <v>10.0</v>
      </c>
      <c r="G2946" s="280">
        <v>3.0</v>
      </c>
      <c r="H2946" s="280">
        <v>8.0</v>
      </c>
      <c r="I2946" s="280">
        <v>17.0</v>
      </c>
      <c r="J2946" s="280">
        <v>8.0</v>
      </c>
      <c r="K2946" s="280">
        <v>0.0</v>
      </c>
      <c r="L2946" s="280">
        <v>1997.0</v>
      </c>
      <c r="M2946" s="205"/>
    </row>
    <row r="2947" ht="15.75" customHeight="1">
      <c r="A2947" s="205" t="s">
        <v>661</v>
      </c>
      <c r="B2947" s="205" t="s">
        <v>5387</v>
      </c>
      <c r="C2947" s="205" t="s">
        <v>5816</v>
      </c>
      <c r="D2947" s="205" t="s">
        <v>5898</v>
      </c>
      <c r="E2947" s="280">
        <v>29.0</v>
      </c>
      <c r="F2947" s="280">
        <v>11.0</v>
      </c>
      <c r="G2947" s="280">
        <v>2.0</v>
      </c>
      <c r="H2947" s="280">
        <v>2.0</v>
      </c>
      <c r="I2947" s="280">
        <v>16.0</v>
      </c>
      <c r="J2947" s="280">
        <v>11.0</v>
      </c>
      <c r="K2947" s="280">
        <v>0.0</v>
      </c>
      <c r="L2947" s="280">
        <v>2124.0</v>
      </c>
      <c r="M2947" s="205"/>
    </row>
    <row r="2948" ht="15.75" customHeight="1">
      <c r="A2948" s="205" t="s">
        <v>661</v>
      </c>
      <c r="B2948" s="205" t="s">
        <v>5388</v>
      </c>
      <c r="C2948" s="205" t="s">
        <v>5801</v>
      </c>
      <c r="D2948" s="205" t="s">
        <v>5898</v>
      </c>
      <c r="E2948" s="280">
        <v>27.0</v>
      </c>
      <c r="F2948" s="280">
        <v>3.0</v>
      </c>
      <c r="G2948" s="280">
        <v>2.0</v>
      </c>
      <c r="H2948" s="280">
        <v>9.0</v>
      </c>
      <c r="I2948" s="280">
        <v>13.0</v>
      </c>
      <c r="J2948" s="280">
        <v>7.0</v>
      </c>
      <c r="K2948" s="280">
        <v>0.0</v>
      </c>
      <c r="L2948" s="280">
        <v>1533.0</v>
      </c>
      <c r="M2948" s="205"/>
    </row>
    <row r="2949" ht="15.75" customHeight="1">
      <c r="A2949" s="205" t="s">
        <v>661</v>
      </c>
      <c r="B2949" s="205" t="s">
        <v>5391</v>
      </c>
      <c r="C2949" s="205" t="s">
        <v>5801</v>
      </c>
      <c r="D2949" s="205" t="s">
        <v>5898</v>
      </c>
      <c r="E2949" s="280">
        <v>24.0</v>
      </c>
      <c r="F2949" s="280">
        <v>2.0</v>
      </c>
      <c r="G2949" s="280">
        <v>0.0</v>
      </c>
      <c r="H2949" s="280">
        <v>10.0</v>
      </c>
      <c r="I2949" s="280">
        <v>13.0</v>
      </c>
      <c r="J2949" s="280">
        <v>6.0</v>
      </c>
      <c r="K2949" s="280">
        <v>0.0</v>
      </c>
      <c r="L2949" s="280">
        <v>1225.0</v>
      </c>
      <c r="M2949" s="205"/>
    </row>
    <row r="2950" ht="15.75" customHeight="1">
      <c r="A2950" s="205" t="s">
        <v>661</v>
      </c>
      <c r="B2950" s="205" t="s">
        <v>5392</v>
      </c>
      <c r="C2950" s="205" t="s">
        <v>5801</v>
      </c>
      <c r="D2950" s="205" t="s">
        <v>244</v>
      </c>
      <c r="E2950" s="280">
        <v>26.0</v>
      </c>
      <c r="F2950" s="280">
        <v>3.0</v>
      </c>
      <c r="G2950" s="280">
        <v>0.0</v>
      </c>
      <c r="H2950" s="280">
        <v>8.0</v>
      </c>
      <c r="I2950" s="280">
        <v>9.0</v>
      </c>
      <c r="J2950" s="280">
        <v>9.0</v>
      </c>
      <c r="K2950" s="280">
        <v>0.0</v>
      </c>
      <c r="L2950" s="280">
        <v>1577.0</v>
      </c>
      <c r="M2950" s="205"/>
    </row>
    <row r="2951" ht="15.75" customHeight="1">
      <c r="A2951" s="205" t="s">
        <v>661</v>
      </c>
      <c r="B2951" s="205" t="s">
        <v>5389</v>
      </c>
      <c r="C2951" s="205" t="s">
        <v>5816</v>
      </c>
      <c r="D2951" s="205" t="s">
        <v>5839</v>
      </c>
      <c r="E2951" s="280">
        <v>22.0</v>
      </c>
      <c r="F2951" s="280">
        <v>3.0</v>
      </c>
      <c r="G2951" s="280">
        <v>8.0</v>
      </c>
      <c r="H2951" s="280">
        <v>10.0</v>
      </c>
      <c r="I2951" s="280">
        <v>10.0</v>
      </c>
      <c r="J2951" s="280">
        <v>4.0</v>
      </c>
      <c r="K2951" s="280">
        <v>0.0</v>
      </c>
      <c r="L2951" s="280">
        <v>1134.0</v>
      </c>
      <c r="M2951" s="205"/>
    </row>
    <row r="2952" ht="15.75" customHeight="1">
      <c r="A2952" s="205" t="s">
        <v>661</v>
      </c>
      <c r="B2952" s="205" t="s">
        <v>5390</v>
      </c>
      <c r="C2952" s="205" t="s">
        <v>5832</v>
      </c>
      <c r="D2952" s="205" t="s">
        <v>6466</v>
      </c>
      <c r="E2952" s="280">
        <v>16.0</v>
      </c>
      <c r="F2952" s="280">
        <v>1.0</v>
      </c>
      <c r="G2952" s="280">
        <v>1.0</v>
      </c>
      <c r="H2952" s="280">
        <v>6.0</v>
      </c>
      <c r="I2952" s="280">
        <v>7.0</v>
      </c>
      <c r="J2952" s="280">
        <v>1.0</v>
      </c>
      <c r="K2952" s="280">
        <v>0.0</v>
      </c>
      <c r="L2952" s="280">
        <v>751.0</v>
      </c>
      <c r="M2952" s="205"/>
    </row>
    <row r="2953" ht="15.75" customHeight="1">
      <c r="A2953" s="205" t="s">
        <v>720</v>
      </c>
      <c r="B2953" s="205" t="s">
        <v>5383</v>
      </c>
      <c r="C2953" s="205" t="s">
        <v>5801</v>
      </c>
      <c r="D2953" s="205" t="s">
        <v>241</v>
      </c>
      <c r="E2953" s="280">
        <v>6.0</v>
      </c>
      <c r="F2953" s="280">
        <v>0.0</v>
      </c>
      <c r="G2953" s="280">
        <v>0.0</v>
      </c>
      <c r="H2953" s="280">
        <v>1.0</v>
      </c>
      <c r="I2953" s="280">
        <v>0.0</v>
      </c>
      <c r="J2953" s="280">
        <v>1.0</v>
      </c>
      <c r="K2953" s="280">
        <v>0.0</v>
      </c>
      <c r="L2953" s="280">
        <v>472.0</v>
      </c>
      <c r="M2953" s="205"/>
    </row>
    <row r="2954" ht="15.75" customHeight="1">
      <c r="A2954" s="205" t="s">
        <v>720</v>
      </c>
      <c r="B2954" s="205" t="s">
        <v>5384</v>
      </c>
      <c r="C2954" s="205" t="s">
        <v>5816</v>
      </c>
      <c r="D2954" s="205" t="s">
        <v>5893</v>
      </c>
      <c r="E2954" s="280">
        <v>19.0</v>
      </c>
      <c r="F2954" s="280">
        <v>0.0</v>
      </c>
      <c r="G2954" s="280">
        <v>4.0</v>
      </c>
      <c r="H2954" s="280">
        <v>4.0</v>
      </c>
      <c r="I2954" s="280">
        <v>1.0</v>
      </c>
      <c r="J2954" s="280">
        <v>1.0</v>
      </c>
      <c r="K2954" s="280">
        <v>0.0</v>
      </c>
      <c r="L2954" s="280">
        <v>1445.0</v>
      </c>
      <c r="M2954" s="205"/>
    </row>
    <row r="2955" ht="15.75" customHeight="1">
      <c r="A2955" s="205" t="s">
        <v>720</v>
      </c>
      <c r="B2955" s="205" t="s">
        <v>5385</v>
      </c>
      <c r="C2955" s="205" t="s">
        <v>5816</v>
      </c>
      <c r="D2955" s="205" t="s">
        <v>5893</v>
      </c>
      <c r="E2955" s="280">
        <v>21.0</v>
      </c>
      <c r="F2955" s="280">
        <v>0.0</v>
      </c>
      <c r="G2955" s="280">
        <v>0.0</v>
      </c>
      <c r="H2955" s="280">
        <v>4.0</v>
      </c>
      <c r="I2955" s="280">
        <v>1.0</v>
      </c>
      <c r="J2955" s="280">
        <v>5.0</v>
      </c>
      <c r="K2955" s="280">
        <v>0.0</v>
      </c>
      <c r="L2955" s="280">
        <v>1667.0</v>
      </c>
      <c r="M2955" s="205"/>
    </row>
    <row r="2956" ht="15.75" customHeight="1">
      <c r="A2956" s="205" t="s">
        <v>720</v>
      </c>
      <c r="B2956" s="205" t="s">
        <v>5386</v>
      </c>
      <c r="C2956" s="205" t="s">
        <v>5801</v>
      </c>
      <c r="D2956" s="205" t="s">
        <v>241</v>
      </c>
      <c r="E2956" s="280">
        <v>18.0</v>
      </c>
      <c r="F2956" s="280">
        <v>0.0</v>
      </c>
      <c r="G2956" s="280">
        <v>0.0</v>
      </c>
      <c r="H2956" s="280">
        <v>5.0</v>
      </c>
      <c r="I2956" s="280">
        <v>2.0</v>
      </c>
      <c r="J2956" s="280">
        <v>2.0</v>
      </c>
      <c r="K2956" s="280">
        <v>1.0</v>
      </c>
      <c r="L2956" s="280">
        <v>1234.0</v>
      </c>
      <c r="M2956" s="205"/>
    </row>
    <row r="2957" ht="15.75" customHeight="1">
      <c r="A2957" s="205" t="s">
        <v>720</v>
      </c>
      <c r="B2957" s="205" t="s">
        <v>5387</v>
      </c>
      <c r="C2957" s="205" t="s">
        <v>5816</v>
      </c>
      <c r="D2957" s="205" t="s">
        <v>5893</v>
      </c>
      <c r="E2957" s="280">
        <v>19.0</v>
      </c>
      <c r="F2957" s="280">
        <v>1.0</v>
      </c>
      <c r="G2957" s="280">
        <v>0.0</v>
      </c>
      <c r="H2957" s="280">
        <v>9.0</v>
      </c>
      <c r="I2957" s="280">
        <v>1.0</v>
      </c>
      <c r="J2957" s="280">
        <v>3.0</v>
      </c>
      <c r="K2957" s="280">
        <v>0.0</v>
      </c>
      <c r="L2957" s="280">
        <v>957.0</v>
      </c>
      <c r="M2957" s="205"/>
    </row>
    <row r="2958" ht="15.75" customHeight="1">
      <c r="A2958" s="205" t="s">
        <v>720</v>
      </c>
      <c r="B2958" s="205" t="s">
        <v>5388</v>
      </c>
      <c r="C2958" s="205" t="s">
        <v>5881</v>
      </c>
      <c r="D2958" s="205" t="s">
        <v>6467</v>
      </c>
      <c r="E2958" s="280">
        <v>31.0</v>
      </c>
      <c r="F2958" s="280">
        <v>1.0</v>
      </c>
      <c r="G2958" s="282">
        <v>2.0</v>
      </c>
      <c r="H2958" s="280">
        <v>5.0</v>
      </c>
      <c r="I2958" s="280">
        <v>0.0</v>
      </c>
      <c r="J2958" s="280">
        <v>4.0</v>
      </c>
      <c r="K2958" s="280">
        <v>0.0</v>
      </c>
      <c r="L2958" s="280">
        <v>2450.0</v>
      </c>
      <c r="M2958" s="205"/>
    </row>
    <row r="2959" ht="15.75" customHeight="1">
      <c r="A2959" s="205" t="s">
        <v>720</v>
      </c>
      <c r="B2959" s="205" t="s">
        <v>5391</v>
      </c>
      <c r="C2959" s="205" t="s">
        <v>6444</v>
      </c>
      <c r="D2959" s="205" t="s">
        <v>6468</v>
      </c>
      <c r="E2959" s="280">
        <v>26.0</v>
      </c>
      <c r="F2959" s="280">
        <v>4.0</v>
      </c>
      <c r="G2959" s="282">
        <v>2.0</v>
      </c>
      <c r="H2959" s="280">
        <v>9.0</v>
      </c>
      <c r="I2959" s="280">
        <v>1.0</v>
      </c>
      <c r="J2959" s="280">
        <v>4.0</v>
      </c>
      <c r="K2959" s="280">
        <v>0.0</v>
      </c>
      <c r="L2959" s="280">
        <v>1786.0</v>
      </c>
      <c r="M2959" s="205"/>
    </row>
    <row r="2960" ht="15.75" customHeight="1">
      <c r="A2960" s="205" t="s">
        <v>629</v>
      </c>
      <c r="B2960" s="205" t="s">
        <v>5383</v>
      </c>
      <c r="C2960" s="205" t="s">
        <v>5801</v>
      </c>
      <c r="D2960" s="205" t="s">
        <v>241</v>
      </c>
      <c r="E2960" s="280">
        <v>4.0</v>
      </c>
      <c r="F2960" s="280">
        <v>0.0</v>
      </c>
      <c r="G2960" s="280">
        <v>0.0</v>
      </c>
      <c r="H2960" s="280">
        <v>1.0</v>
      </c>
      <c r="I2960" s="280">
        <v>1.0</v>
      </c>
      <c r="J2960" s="280">
        <v>0.0</v>
      </c>
      <c r="K2960" s="280">
        <v>0.0</v>
      </c>
      <c r="L2960" s="280">
        <v>268.0</v>
      </c>
      <c r="M2960" s="205"/>
    </row>
    <row r="2961" ht="15.75" customHeight="1">
      <c r="A2961" s="205" t="s">
        <v>629</v>
      </c>
      <c r="B2961" s="205" t="s">
        <v>5384</v>
      </c>
      <c r="C2961" s="205" t="s">
        <v>5816</v>
      </c>
      <c r="D2961" s="205" t="s">
        <v>5893</v>
      </c>
      <c r="E2961" s="280">
        <v>33.0</v>
      </c>
      <c r="F2961" s="280">
        <v>0.0</v>
      </c>
      <c r="G2961" s="282">
        <v>0.0</v>
      </c>
      <c r="H2961" s="280">
        <v>4.0</v>
      </c>
      <c r="I2961" s="280">
        <v>6.0</v>
      </c>
      <c r="J2961" s="280">
        <v>7.0</v>
      </c>
      <c r="K2961" s="280">
        <v>0.0</v>
      </c>
      <c r="L2961" s="280">
        <v>2481.0</v>
      </c>
      <c r="M2961" s="205"/>
    </row>
    <row r="2962" ht="15.75" customHeight="1">
      <c r="A2962" s="205" t="s">
        <v>629</v>
      </c>
      <c r="B2962" s="205" t="s">
        <v>5385</v>
      </c>
      <c r="C2962" s="205" t="s">
        <v>6469</v>
      </c>
      <c r="D2962" s="205" t="s">
        <v>6470</v>
      </c>
      <c r="E2962" s="280">
        <v>9.0</v>
      </c>
      <c r="F2962" s="280">
        <v>0.0</v>
      </c>
      <c r="G2962" s="280">
        <v>0.0</v>
      </c>
      <c r="H2962" s="280">
        <v>7.0</v>
      </c>
      <c r="I2962" s="280">
        <v>0.0</v>
      </c>
      <c r="J2962" s="280">
        <v>3.0</v>
      </c>
      <c r="K2962" s="280">
        <v>0.0</v>
      </c>
      <c r="L2962" s="280">
        <v>299.0</v>
      </c>
      <c r="M2962" s="205"/>
    </row>
    <row r="2963" ht="15.75" customHeight="1">
      <c r="A2963" s="205" t="s">
        <v>629</v>
      </c>
      <c r="B2963" s="205" t="s">
        <v>5386</v>
      </c>
      <c r="C2963" s="205" t="s">
        <v>5933</v>
      </c>
      <c r="D2963" s="205" t="s">
        <v>6068</v>
      </c>
      <c r="E2963" s="280">
        <v>23.0</v>
      </c>
      <c r="F2963" s="280">
        <v>0.0</v>
      </c>
      <c r="G2963" s="282">
        <v>0.0</v>
      </c>
      <c r="H2963" s="280">
        <v>13.0</v>
      </c>
      <c r="I2963" s="280">
        <v>6.0</v>
      </c>
      <c r="J2963" s="280">
        <v>1.0</v>
      </c>
      <c r="K2963" s="280">
        <v>0.0</v>
      </c>
      <c r="L2963" s="280">
        <v>942.0</v>
      </c>
      <c r="M2963" s="205"/>
    </row>
    <row r="2964" ht="15.75" customHeight="1">
      <c r="A2964" s="205" t="s">
        <v>629</v>
      </c>
      <c r="B2964" s="205" t="s">
        <v>5389</v>
      </c>
      <c r="C2964" s="205" t="s">
        <v>5906</v>
      </c>
      <c r="D2964" s="205" t="s">
        <v>6471</v>
      </c>
      <c r="E2964" s="280">
        <v>2.0</v>
      </c>
      <c r="F2964" s="280">
        <v>0.0</v>
      </c>
      <c r="G2964" s="282">
        <v>0.0</v>
      </c>
      <c r="H2964" s="280">
        <v>0.0</v>
      </c>
      <c r="I2964" s="280">
        <v>1.0</v>
      </c>
      <c r="J2964" s="280">
        <v>1.0</v>
      </c>
      <c r="K2964" s="280">
        <v>0.0</v>
      </c>
      <c r="L2964" s="280">
        <v>146.0</v>
      </c>
      <c r="M2964" s="205"/>
    </row>
    <row r="2965" ht="15.75" customHeight="1">
      <c r="A2965" s="205" t="s">
        <v>665</v>
      </c>
      <c r="B2965" s="205" t="s">
        <v>5384</v>
      </c>
      <c r="C2965" s="205" t="s">
        <v>5816</v>
      </c>
      <c r="D2965" s="205" t="s">
        <v>5893</v>
      </c>
      <c r="E2965" s="280">
        <v>32.0</v>
      </c>
      <c r="F2965" s="280">
        <v>3.0</v>
      </c>
      <c r="G2965" s="282">
        <v>1.0</v>
      </c>
      <c r="H2965" s="280">
        <v>20.0</v>
      </c>
      <c r="I2965" s="280">
        <v>9.0</v>
      </c>
      <c r="J2965" s="280">
        <v>0.0</v>
      </c>
      <c r="K2965" s="280">
        <v>1.0</v>
      </c>
      <c r="L2965" s="280">
        <v>1383.0</v>
      </c>
      <c r="M2965" s="205"/>
    </row>
    <row r="2966" ht="15.75" customHeight="1">
      <c r="A2966" s="205" t="s">
        <v>665</v>
      </c>
      <c r="B2966" s="205" t="s">
        <v>5385</v>
      </c>
      <c r="C2966" s="205" t="s">
        <v>5816</v>
      </c>
      <c r="D2966" s="205" t="s">
        <v>5893</v>
      </c>
      <c r="E2966" s="280">
        <v>0.0</v>
      </c>
      <c r="F2966" s="280">
        <v>0.0</v>
      </c>
      <c r="G2966" s="280">
        <v>0.0</v>
      </c>
      <c r="H2966" s="280">
        <v>0.0</v>
      </c>
      <c r="I2966" s="280">
        <v>0.0</v>
      </c>
      <c r="J2966" s="280">
        <v>0.0</v>
      </c>
      <c r="K2966" s="280">
        <v>0.0</v>
      </c>
      <c r="L2966" s="280">
        <v>0.0</v>
      </c>
      <c r="M2966" s="205"/>
    </row>
    <row r="2967" ht="15.75" customHeight="1">
      <c r="A2967" s="205" t="s">
        <v>665</v>
      </c>
      <c r="B2967" s="205" t="s">
        <v>5386</v>
      </c>
      <c r="C2967" s="205" t="s">
        <v>5801</v>
      </c>
      <c r="D2967" s="205" t="s">
        <v>241</v>
      </c>
      <c r="E2967" s="280">
        <v>1.0</v>
      </c>
      <c r="F2967" s="280">
        <v>0.0</v>
      </c>
      <c r="G2967" s="282">
        <v>0.0</v>
      </c>
      <c r="H2967" s="280">
        <v>1.0</v>
      </c>
      <c r="I2967" s="280">
        <v>0.0</v>
      </c>
      <c r="J2967" s="280">
        <v>0.0</v>
      </c>
      <c r="K2967" s="280">
        <v>0.0</v>
      </c>
      <c r="L2967" s="280">
        <v>2.0</v>
      </c>
      <c r="M2967" s="205"/>
    </row>
    <row r="2968" ht="15.75" customHeight="1">
      <c r="A2968" s="205" t="s">
        <v>665</v>
      </c>
      <c r="B2968" s="205" t="s">
        <v>5387</v>
      </c>
      <c r="C2968" s="205" t="s">
        <v>6472</v>
      </c>
      <c r="D2968" s="205" t="s">
        <v>6473</v>
      </c>
      <c r="E2968" s="280">
        <v>14.0</v>
      </c>
      <c r="F2968" s="280">
        <v>1.0</v>
      </c>
      <c r="G2968" s="280">
        <v>0.0</v>
      </c>
      <c r="H2968" s="280">
        <v>7.0</v>
      </c>
      <c r="I2968" s="280">
        <v>4.0</v>
      </c>
      <c r="J2968" s="280">
        <v>2.0</v>
      </c>
      <c r="K2968" s="280">
        <v>0.0</v>
      </c>
      <c r="L2968" s="280">
        <v>614.0</v>
      </c>
      <c r="M2968" s="205"/>
    </row>
    <row r="2969" ht="15.75" customHeight="1">
      <c r="A2969" s="205" t="s">
        <v>665</v>
      </c>
      <c r="B2969" s="205" t="s">
        <v>5388</v>
      </c>
      <c r="C2969" s="205" t="s">
        <v>6474</v>
      </c>
      <c r="D2969" s="205" t="s">
        <v>6475</v>
      </c>
      <c r="E2969" s="280">
        <v>20.0</v>
      </c>
      <c r="F2969" s="280">
        <v>3.0</v>
      </c>
      <c r="G2969" s="280">
        <v>0.0</v>
      </c>
      <c r="H2969" s="280">
        <v>11.0</v>
      </c>
      <c r="I2969" s="280">
        <v>6.0</v>
      </c>
      <c r="J2969" s="280">
        <v>1.0</v>
      </c>
      <c r="K2969" s="280">
        <v>0.0</v>
      </c>
      <c r="L2969" s="280">
        <v>767.0</v>
      </c>
      <c r="M2969" s="205"/>
    </row>
    <row r="2970" ht="15.75" customHeight="1">
      <c r="A2970" s="205" t="s">
        <v>665</v>
      </c>
      <c r="B2970" s="205" t="s">
        <v>5391</v>
      </c>
      <c r="C2970" s="205" t="s">
        <v>6476</v>
      </c>
      <c r="D2970" s="205" t="s">
        <v>6475</v>
      </c>
      <c r="E2970" s="280">
        <v>16.0</v>
      </c>
      <c r="F2970" s="280">
        <v>1.0</v>
      </c>
      <c r="G2970" s="280">
        <v>0.0</v>
      </c>
      <c r="H2970" s="280">
        <v>10.0</v>
      </c>
      <c r="I2970" s="280">
        <v>4.0</v>
      </c>
      <c r="J2970" s="280">
        <v>1.0</v>
      </c>
      <c r="K2970" s="280">
        <v>0.0</v>
      </c>
      <c r="L2970" s="280">
        <v>713.0</v>
      </c>
      <c r="M2970" s="205"/>
    </row>
    <row r="2971" ht="15.75" customHeight="1">
      <c r="A2971" s="205" t="s">
        <v>710</v>
      </c>
      <c r="B2971" s="205" t="s">
        <v>5383</v>
      </c>
      <c r="C2971" s="205" t="s">
        <v>5801</v>
      </c>
      <c r="D2971" s="205" t="s">
        <v>177</v>
      </c>
      <c r="E2971" s="280">
        <v>3.0</v>
      </c>
      <c r="F2971" s="280">
        <v>0.0</v>
      </c>
      <c r="G2971" s="280">
        <v>0.0</v>
      </c>
      <c r="H2971" s="280">
        <v>1.0</v>
      </c>
      <c r="I2971" s="280">
        <v>1.0</v>
      </c>
      <c r="J2971" s="280">
        <v>0.0</v>
      </c>
      <c r="K2971" s="280">
        <v>0.0</v>
      </c>
      <c r="L2971" s="280">
        <v>172.0</v>
      </c>
      <c r="M2971" s="205"/>
    </row>
    <row r="2972" ht="15.75" customHeight="1">
      <c r="A2972" s="205" t="s">
        <v>710</v>
      </c>
      <c r="B2972" s="205" t="s">
        <v>5384</v>
      </c>
      <c r="C2972" s="205" t="s">
        <v>5816</v>
      </c>
      <c r="D2972" s="205" t="s">
        <v>6056</v>
      </c>
      <c r="E2972" s="280">
        <v>24.0</v>
      </c>
      <c r="F2972" s="280">
        <v>0.0</v>
      </c>
      <c r="G2972" s="280">
        <v>1.0</v>
      </c>
      <c r="H2972" s="280">
        <v>3.0</v>
      </c>
      <c r="I2972" s="280">
        <v>1.0</v>
      </c>
      <c r="J2972" s="280">
        <v>2.0</v>
      </c>
      <c r="K2972" s="280">
        <v>0.0</v>
      </c>
      <c r="L2972" s="280">
        <v>1949.0</v>
      </c>
      <c r="M2972" s="205"/>
    </row>
    <row r="2973" ht="15.75" customHeight="1">
      <c r="A2973" s="205" t="s">
        <v>710</v>
      </c>
      <c r="B2973" s="205" t="s">
        <v>5385</v>
      </c>
      <c r="C2973" s="205" t="s">
        <v>5816</v>
      </c>
      <c r="D2973" s="205" t="s">
        <v>6056</v>
      </c>
      <c r="E2973" s="280">
        <v>28.0</v>
      </c>
      <c r="F2973" s="280">
        <v>0.0</v>
      </c>
      <c r="G2973" s="280">
        <v>0.0</v>
      </c>
      <c r="H2973" s="280">
        <v>1.0</v>
      </c>
      <c r="I2973" s="280">
        <v>3.0</v>
      </c>
      <c r="J2973" s="280">
        <v>3.0</v>
      </c>
      <c r="K2973" s="280">
        <v>0.0</v>
      </c>
      <c r="L2973" s="280">
        <v>2351.0</v>
      </c>
      <c r="M2973" s="205"/>
    </row>
    <row r="2974" ht="15.75" customHeight="1">
      <c r="A2974" s="205" t="s">
        <v>710</v>
      </c>
      <c r="B2974" s="205" t="s">
        <v>5386</v>
      </c>
      <c r="C2974" s="205" t="s">
        <v>5816</v>
      </c>
      <c r="D2974" s="205" t="s">
        <v>6056</v>
      </c>
      <c r="E2974" s="280">
        <v>15.0</v>
      </c>
      <c r="F2974" s="280">
        <v>0.0</v>
      </c>
      <c r="G2974" s="280">
        <v>1.0</v>
      </c>
      <c r="H2974" s="280">
        <v>1.0</v>
      </c>
      <c r="I2974" s="280">
        <v>1.0</v>
      </c>
      <c r="J2974" s="280">
        <v>2.0</v>
      </c>
      <c r="K2974" s="280">
        <v>0.0</v>
      </c>
      <c r="L2974" s="280">
        <v>1292.0</v>
      </c>
      <c r="M2974" s="205"/>
    </row>
    <row r="2975" ht="15.75" customHeight="1">
      <c r="A2975" s="205" t="s">
        <v>710</v>
      </c>
      <c r="B2975" s="205" t="s">
        <v>5387</v>
      </c>
      <c r="C2975" s="205" t="s">
        <v>5801</v>
      </c>
      <c r="D2975" s="205" t="s">
        <v>177</v>
      </c>
      <c r="E2975" s="280">
        <v>23.0</v>
      </c>
      <c r="F2975" s="280">
        <v>0.0</v>
      </c>
      <c r="G2975" s="280">
        <v>0.0</v>
      </c>
      <c r="H2975" s="280">
        <v>2.0</v>
      </c>
      <c r="I2975" s="280">
        <v>5.0</v>
      </c>
      <c r="J2975" s="280">
        <v>2.0</v>
      </c>
      <c r="K2975" s="280">
        <v>0.0</v>
      </c>
      <c r="L2975" s="280">
        <v>1811.0</v>
      </c>
      <c r="M2975" s="205"/>
    </row>
    <row r="2976" ht="15.75" customHeight="1">
      <c r="A2976" s="205" t="s">
        <v>710</v>
      </c>
      <c r="B2976" s="205" t="s">
        <v>5388</v>
      </c>
      <c r="C2976" s="205" t="s">
        <v>5830</v>
      </c>
      <c r="D2976" s="205" t="s">
        <v>6266</v>
      </c>
      <c r="E2976" s="280">
        <v>7.0</v>
      </c>
      <c r="F2976" s="280">
        <v>0.0</v>
      </c>
      <c r="G2976" s="280">
        <v>0.0</v>
      </c>
      <c r="H2976" s="280">
        <v>3.0</v>
      </c>
      <c r="I2976" s="280">
        <v>0.0</v>
      </c>
      <c r="J2976" s="280">
        <v>0.0</v>
      </c>
      <c r="K2976" s="280">
        <v>0.0</v>
      </c>
      <c r="L2976" s="280">
        <v>443.0</v>
      </c>
      <c r="M2976" s="205"/>
    </row>
    <row r="2977" ht="15.75" customHeight="1">
      <c r="A2977" s="205" t="s">
        <v>710</v>
      </c>
      <c r="B2977" s="205" t="s">
        <v>5391</v>
      </c>
      <c r="C2977" s="205" t="s">
        <v>5919</v>
      </c>
      <c r="D2977" s="205" t="s">
        <v>5920</v>
      </c>
      <c r="E2977" s="280">
        <v>27.0</v>
      </c>
      <c r="F2977" s="280">
        <v>2.0</v>
      </c>
      <c r="G2977" s="280">
        <v>0.0</v>
      </c>
      <c r="H2977" s="280">
        <v>0.0</v>
      </c>
      <c r="I2977" s="280">
        <v>0.0</v>
      </c>
      <c r="J2977" s="280">
        <v>2.0</v>
      </c>
      <c r="K2977" s="280">
        <v>0.0</v>
      </c>
      <c r="L2977" s="280">
        <v>2430.0</v>
      </c>
      <c r="M2977" s="205"/>
    </row>
    <row r="2978" ht="15.75" customHeight="1">
      <c r="A2978" s="205" t="s">
        <v>710</v>
      </c>
      <c r="B2978" s="205" t="s">
        <v>5392</v>
      </c>
      <c r="C2978" s="205" t="s">
        <v>6477</v>
      </c>
      <c r="D2978" s="205" t="s">
        <v>6478</v>
      </c>
      <c r="E2978" s="280">
        <v>12.0</v>
      </c>
      <c r="F2978" s="280">
        <v>0.0</v>
      </c>
      <c r="G2978" s="280">
        <v>0.0</v>
      </c>
      <c r="H2978" s="280">
        <v>0.0</v>
      </c>
      <c r="I2978" s="280">
        <v>3.0</v>
      </c>
      <c r="J2978" s="280">
        <v>1.0</v>
      </c>
      <c r="K2978" s="280">
        <v>0.0</v>
      </c>
      <c r="L2978" s="280">
        <v>1039.0</v>
      </c>
      <c r="M2978" s="205"/>
    </row>
    <row r="2979" ht="15.75" customHeight="1">
      <c r="A2979" s="205" t="s">
        <v>710</v>
      </c>
      <c r="B2979" s="205" t="s">
        <v>5389</v>
      </c>
      <c r="C2979" s="205" t="s">
        <v>6479</v>
      </c>
      <c r="D2979" s="205" t="s">
        <v>6480</v>
      </c>
      <c r="E2979" s="280">
        <v>46.0</v>
      </c>
      <c r="F2979" s="280">
        <v>6.0</v>
      </c>
      <c r="G2979" s="280">
        <v>0.0</v>
      </c>
      <c r="H2979" s="280">
        <v>1.0</v>
      </c>
      <c r="I2979" s="280">
        <v>1.0</v>
      </c>
      <c r="J2979" s="280">
        <v>5.0</v>
      </c>
      <c r="K2979" s="280">
        <v>0.0</v>
      </c>
      <c r="L2979" s="280">
        <v>3946.0</v>
      </c>
      <c r="M2979" s="205"/>
    </row>
    <row r="2980" ht="15.75" customHeight="1">
      <c r="A2980" s="205" t="s">
        <v>647</v>
      </c>
      <c r="B2980" s="205" t="s">
        <v>5383</v>
      </c>
      <c r="C2980" s="205" t="s">
        <v>5801</v>
      </c>
      <c r="D2980" s="205" t="s">
        <v>177</v>
      </c>
      <c r="E2980" s="280">
        <v>2.0</v>
      </c>
      <c r="F2980" s="280">
        <v>0.0</v>
      </c>
      <c r="G2980" s="280">
        <v>0.0</v>
      </c>
      <c r="H2980" s="280">
        <v>2.0</v>
      </c>
      <c r="I2980" s="280">
        <v>0.0</v>
      </c>
      <c r="J2980" s="280">
        <v>0.0</v>
      </c>
      <c r="K2980" s="280">
        <v>0.0</v>
      </c>
      <c r="L2980" s="280">
        <v>27.0</v>
      </c>
      <c r="M2980" s="205"/>
    </row>
    <row r="2981" ht="15.75" customHeight="1">
      <c r="A2981" s="205" t="s">
        <v>647</v>
      </c>
      <c r="B2981" s="205" t="s">
        <v>5384</v>
      </c>
      <c r="C2981" s="205" t="s">
        <v>5816</v>
      </c>
      <c r="D2981" s="205" t="s">
        <v>6056</v>
      </c>
      <c r="E2981" s="280">
        <v>16.0</v>
      </c>
      <c r="F2981" s="280">
        <v>2.0</v>
      </c>
      <c r="G2981" s="280">
        <v>0.0</v>
      </c>
      <c r="H2981" s="280">
        <v>13.0</v>
      </c>
      <c r="I2981" s="280">
        <v>4.0</v>
      </c>
      <c r="J2981" s="280">
        <v>5.0</v>
      </c>
      <c r="K2981" s="280">
        <v>0.0</v>
      </c>
      <c r="L2981" s="280">
        <v>447.0</v>
      </c>
      <c r="M2981" s="205"/>
    </row>
    <row r="2982" ht="15.75" customHeight="1">
      <c r="A2982" s="205" t="s">
        <v>647</v>
      </c>
      <c r="B2982" s="205" t="s">
        <v>5385</v>
      </c>
      <c r="C2982" s="205" t="s">
        <v>5816</v>
      </c>
      <c r="D2982" s="205" t="s">
        <v>6056</v>
      </c>
      <c r="E2982" s="280">
        <v>22.0</v>
      </c>
      <c r="F2982" s="280">
        <v>4.0</v>
      </c>
      <c r="G2982" s="280">
        <v>3.0</v>
      </c>
      <c r="H2982" s="280">
        <v>17.0</v>
      </c>
      <c r="I2982" s="280">
        <v>5.0</v>
      </c>
      <c r="J2982" s="280">
        <v>5.0</v>
      </c>
      <c r="K2982" s="280">
        <v>1.0</v>
      </c>
      <c r="L2982" s="280">
        <v>768.0</v>
      </c>
      <c r="M2982" s="205"/>
    </row>
    <row r="2983" ht="15.75" customHeight="1">
      <c r="A2983" s="205" t="s">
        <v>647</v>
      </c>
      <c r="B2983" s="205" t="s">
        <v>5386</v>
      </c>
      <c r="C2983" s="205" t="s">
        <v>5816</v>
      </c>
      <c r="D2983" s="205" t="s">
        <v>6056</v>
      </c>
      <c r="E2983" s="280">
        <v>4.0</v>
      </c>
      <c r="F2983" s="280">
        <v>0.0</v>
      </c>
      <c r="G2983" s="280">
        <v>0.0</v>
      </c>
      <c r="H2983" s="280">
        <v>3.0</v>
      </c>
      <c r="I2983" s="280">
        <v>1.0</v>
      </c>
      <c r="J2983" s="280">
        <v>2.0</v>
      </c>
      <c r="K2983" s="280">
        <v>0.0</v>
      </c>
      <c r="L2983" s="280">
        <v>109.0</v>
      </c>
      <c r="M2983" s="205"/>
    </row>
    <row r="2984" ht="15.75" customHeight="1">
      <c r="A2984" s="205" t="s">
        <v>647</v>
      </c>
      <c r="B2984" s="205" t="s">
        <v>5387</v>
      </c>
      <c r="C2984" s="205" t="s">
        <v>5801</v>
      </c>
      <c r="D2984" s="205" t="s">
        <v>177</v>
      </c>
      <c r="E2984" s="280">
        <v>1.0</v>
      </c>
      <c r="F2984" s="280">
        <v>0.0</v>
      </c>
      <c r="G2984" s="280">
        <v>0.0</v>
      </c>
      <c r="H2984" s="280">
        <v>1.0</v>
      </c>
      <c r="I2984" s="280">
        <v>0.0</v>
      </c>
      <c r="J2984" s="280">
        <v>0.0</v>
      </c>
      <c r="K2984" s="280">
        <v>0.0</v>
      </c>
      <c r="L2984" s="280">
        <v>13.0</v>
      </c>
      <c r="M2984" s="205"/>
    </row>
    <row r="2985" ht="15.75" customHeight="1">
      <c r="A2985" s="205" t="s">
        <v>647</v>
      </c>
      <c r="B2985" s="205" t="s">
        <v>5388</v>
      </c>
      <c r="C2985" s="205" t="s">
        <v>5801</v>
      </c>
      <c r="D2985" s="205" t="s">
        <v>6056</v>
      </c>
      <c r="E2985" s="280">
        <v>0.0</v>
      </c>
      <c r="F2985" s="280">
        <v>0.0</v>
      </c>
      <c r="G2985" s="280">
        <v>0.0</v>
      </c>
      <c r="H2985" s="280">
        <v>0.0</v>
      </c>
      <c r="I2985" s="280">
        <v>0.0</v>
      </c>
      <c r="J2985" s="280">
        <v>0.0</v>
      </c>
      <c r="K2985" s="280">
        <v>0.0</v>
      </c>
      <c r="L2985" s="280">
        <v>0.0</v>
      </c>
      <c r="M2985" s="205"/>
    </row>
    <row r="2986" ht="15.75" customHeight="1">
      <c r="A2986" s="205" t="s">
        <v>647</v>
      </c>
      <c r="B2986" s="205" t="s">
        <v>5391</v>
      </c>
      <c r="C2986" s="205" t="s">
        <v>5801</v>
      </c>
      <c r="D2986" s="205" t="s">
        <v>6056</v>
      </c>
      <c r="E2986" s="280">
        <v>0.0</v>
      </c>
      <c r="F2986" s="280">
        <v>0.0</v>
      </c>
      <c r="G2986" s="280">
        <v>0.0</v>
      </c>
      <c r="H2986" s="280">
        <v>0.0</v>
      </c>
      <c r="I2986" s="280">
        <v>0.0</v>
      </c>
      <c r="J2986" s="280">
        <v>0.0</v>
      </c>
      <c r="K2986" s="280">
        <v>0.0</v>
      </c>
      <c r="L2986" s="280">
        <v>0.0</v>
      </c>
      <c r="M2986" s="205"/>
    </row>
    <row r="2987" ht="15.75" customHeight="1">
      <c r="A2987" s="205" t="s">
        <v>557</v>
      </c>
      <c r="B2987" s="205" t="s">
        <v>5383</v>
      </c>
      <c r="C2987" s="205" t="s">
        <v>6481</v>
      </c>
      <c r="D2987" s="205" t="s">
        <v>197</v>
      </c>
      <c r="E2987" s="280">
        <v>13.0</v>
      </c>
      <c r="F2987" s="280">
        <v>5.0</v>
      </c>
      <c r="G2987" s="280">
        <v>1.0</v>
      </c>
      <c r="H2987" s="280">
        <v>6.0</v>
      </c>
      <c r="I2987" s="280">
        <v>6.0</v>
      </c>
      <c r="J2987" s="280">
        <v>0.0</v>
      </c>
      <c r="K2987" s="280">
        <v>0.0</v>
      </c>
      <c r="L2987" s="280">
        <v>596.0</v>
      </c>
      <c r="M2987" s="205"/>
    </row>
    <row r="2988" ht="15.75" customHeight="1">
      <c r="A2988" s="205" t="s">
        <v>557</v>
      </c>
      <c r="B2988" s="205" t="s">
        <v>5384</v>
      </c>
      <c r="C2988" s="205" t="s">
        <v>6050</v>
      </c>
      <c r="D2988" s="205" t="s">
        <v>6482</v>
      </c>
      <c r="E2988" s="280">
        <v>22.0</v>
      </c>
      <c r="F2988" s="280">
        <v>6.0</v>
      </c>
      <c r="G2988" s="280">
        <v>4.0</v>
      </c>
      <c r="H2988" s="280">
        <v>6.0</v>
      </c>
      <c r="I2988" s="280">
        <v>11.0</v>
      </c>
      <c r="J2988" s="280">
        <v>4.0</v>
      </c>
      <c r="K2988" s="280">
        <v>0.0</v>
      </c>
      <c r="L2988" s="280">
        <v>1511.0</v>
      </c>
      <c r="M2988" s="205"/>
    </row>
    <row r="2989" ht="15.75" customHeight="1">
      <c r="A2989" s="205" t="s">
        <v>557</v>
      </c>
      <c r="B2989" s="205" t="s">
        <v>5385</v>
      </c>
      <c r="C2989" s="205" t="s">
        <v>6050</v>
      </c>
      <c r="D2989" s="205" t="s">
        <v>6482</v>
      </c>
      <c r="E2989" s="280">
        <v>0.0</v>
      </c>
      <c r="F2989" s="280">
        <v>0.0</v>
      </c>
      <c r="G2989" s="280">
        <v>0.0</v>
      </c>
      <c r="H2989" s="280">
        <v>0.0</v>
      </c>
      <c r="I2989" s="280">
        <v>0.0</v>
      </c>
      <c r="J2989" s="280">
        <v>0.0</v>
      </c>
      <c r="K2989" s="280">
        <v>0.0</v>
      </c>
      <c r="L2989" s="280">
        <v>0.0</v>
      </c>
      <c r="M2989" s="205"/>
    </row>
    <row r="2990" ht="15.75" customHeight="1">
      <c r="A2990" s="205" t="s">
        <v>557</v>
      </c>
      <c r="B2990" s="205" t="s">
        <v>5386</v>
      </c>
      <c r="C2990" s="205" t="s">
        <v>6050</v>
      </c>
      <c r="D2990" s="205" t="s">
        <v>6482</v>
      </c>
      <c r="E2990" s="280">
        <v>1.0</v>
      </c>
      <c r="F2990" s="280">
        <v>0.0</v>
      </c>
      <c r="G2990" s="280">
        <v>0.0</v>
      </c>
      <c r="H2990" s="280">
        <v>0.0</v>
      </c>
      <c r="I2990" s="280">
        <v>1.0</v>
      </c>
      <c r="J2990" s="280">
        <v>0.0</v>
      </c>
      <c r="K2990" s="280">
        <v>0.0</v>
      </c>
      <c r="L2990" s="280">
        <v>77.0</v>
      </c>
      <c r="M2990" s="205"/>
    </row>
    <row r="2991" ht="15.75" customHeight="1">
      <c r="A2991" s="205" t="s">
        <v>805</v>
      </c>
      <c r="B2991" s="205" t="s">
        <v>5383</v>
      </c>
      <c r="C2991" s="205" t="s">
        <v>5800</v>
      </c>
      <c r="D2991" s="205" t="s">
        <v>121</v>
      </c>
      <c r="E2991" s="280">
        <v>4.0</v>
      </c>
      <c r="F2991" s="280">
        <v>0.0</v>
      </c>
      <c r="G2991" s="280">
        <v>0.0</v>
      </c>
      <c r="H2991" s="280">
        <v>2.0</v>
      </c>
      <c r="I2991" s="280">
        <v>1.0</v>
      </c>
      <c r="J2991" s="280">
        <v>0.0</v>
      </c>
      <c r="K2991" s="280">
        <v>0.0</v>
      </c>
      <c r="L2991" s="280">
        <v>208.0</v>
      </c>
      <c r="M2991" s="205"/>
    </row>
    <row r="2992" ht="15.75" customHeight="1">
      <c r="A2992" s="205" t="s">
        <v>805</v>
      </c>
      <c r="B2992" s="205" t="s">
        <v>5384</v>
      </c>
      <c r="C2992" s="205" t="s">
        <v>5816</v>
      </c>
      <c r="D2992" s="205" t="s">
        <v>5886</v>
      </c>
      <c r="E2992" s="280">
        <v>34.0</v>
      </c>
      <c r="F2992" s="280">
        <v>2.0</v>
      </c>
      <c r="G2992" s="280">
        <v>1.0</v>
      </c>
      <c r="H2992" s="280">
        <v>0.0</v>
      </c>
      <c r="I2992" s="280">
        <v>9.0</v>
      </c>
      <c r="J2992" s="280">
        <v>15.0</v>
      </c>
      <c r="K2992" s="280">
        <v>0.0</v>
      </c>
      <c r="L2992" s="280">
        <v>2929.0</v>
      </c>
      <c r="M2992" s="205"/>
    </row>
    <row r="2993" ht="15.75" customHeight="1">
      <c r="A2993" s="205" t="s">
        <v>805</v>
      </c>
      <c r="B2993" s="205" t="s">
        <v>5385</v>
      </c>
      <c r="C2993" s="205" t="s">
        <v>5801</v>
      </c>
      <c r="D2993" s="205" t="s">
        <v>121</v>
      </c>
      <c r="E2993" s="280">
        <v>7.0</v>
      </c>
      <c r="F2993" s="280">
        <v>0.0</v>
      </c>
      <c r="G2993" s="280">
        <v>0.0</v>
      </c>
      <c r="H2993" s="280">
        <v>5.0</v>
      </c>
      <c r="I2993" s="280">
        <v>2.0</v>
      </c>
      <c r="J2993" s="280">
        <v>1.0</v>
      </c>
      <c r="K2993" s="280">
        <v>0.0</v>
      </c>
      <c r="L2993" s="280">
        <v>150.0</v>
      </c>
      <c r="M2993" s="205"/>
    </row>
    <row r="2994" ht="15.75" customHeight="1">
      <c r="A2994" s="205" t="s">
        <v>805</v>
      </c>
      <c r="B2994" s="205" t="s">
        <v>5386</v>
      </c>
      <c r="C2994" s="205" t="s">
        <v>5801</v>
      </c>
      <c r="D2994" s="205" t="s">
        <v>121</v>
      </c>
      <c r="E2994" s="280">
        <v>0.0</v>
      </c>
      <c r="F2994" s="280">
        <v>0.0</v>
      </c>
      <c r="G2994" s="280">
        <v>0.0</v>
      </c>
      <c r="H2994" s="280">
        <v>0.0</v>
      </c>
      <c r="I2994" s="280">
        <v>0.0</v>
      </c>
      <c r="J2994" s="280">
        <v>0.0</v>
      </c>
      <c r="K2994" s="280">
        <v>0.0</v>
      </c>
      <c r="L2994" s="280">
        <v>0.0</v>
      </c>
      <c r="M2994" s="205"/>
    </row>
    <row r="2995" ht="15.75" customHeight="1">
      <c r="A2995" s="205" t="s">
        <v>805</v>
      </c>
      <c r="B2995" s="205" t="s">
        <v>5387</v>
      </c>
      <c r="C2995" s="205" t="s">
        <v>5801</v>
      </c>
      <c r="D2995" s="205" t="s">
        <v>6105</v>
      </c>
      <c r="E2995" s="280">
        <v>0.0</v>
      </c>
      <c r="F2995" s="280">
        <v>0.0</v>
      </c>
      <c r="G2995" s="280">
        <v>0.0</v>
      </c>
      <c r="H2995" s="280">
        <v>0.0</v>
      </c>
      <c r="I2995" s="280">
        <v>0.0</v>
      </c>
      <c r="J2995" s="280">
        <v>0.0</v>
      </c>
      <c r="K2995" s="280">
        <v>0.0</v>
      </c>
      <c r="L2995" s="280">
        <v>0.0</v>
      </c>
      <c r="M2995" s="205"/>
    </row>
    <row r="2996" ht="15.75" customHeight="1">
      <c r="A2996" s="205" t="s">
        <v>632</v>
      </c>
      <c r="B2996" s="205" t="s">
        <v>5383</v>
      </c>
      <c r="C2996" s="205" t="s">
        <v>5801</v>
      </c>
      <c r="D2996" s="205" t="s">
        <v>241</v>
      </c>
      <c r="E2996" s="280">
        <v>3.0</v>
      </c>
      <c r="F2996" s="280">
        <v>0.0</v>
      </c>
      <c r="G2996" s="280">
        <v>0.0</v>
      </c>
      <c r="H2996" s="280">
        <v>3.0</v>
      </c>
      <c r="I2996" s="280">
        <v>0.0</v>
      </c>
      <c r="J2996" s="280">
        <v>0.0</v>
      </c>
      <c r="K2996" s="280">
        <v>0.0</v>
      </c>
      <c r="L2996" s="280">
        <v>34.0</v>
      </c>
      <c r="M2996" s="205"/>
    </row>
    <row r="2997" ht="15.75" customHeight="1">
      <c r="A2997" s="205" t="s">
        <v>632</v>
      </c>
      <c r="B2997" s="205" t="s">
        <v>5384</v>
      </c>
      <c r="C2997" s="205" t="s">
        <v>5816</v>
      </c>
      <c r="D2997" s="205" t="s">
        <v>5886</v>
      </c>
      <c r="E2997" s="280">
        <v>16.0</v>
      </c>
      <c r="F2997" s="280">
        <v>0.0</v>
      </c>
      <c r="G2997" s="280">
        <v>0.0</v>
      </c>
      <c r="H2997" s="280">
        <v>9.0</v>
      </c>
      <c r="I2997" s="280">
        <v>6.0</v>
      </c>
      <c r="J2997" s="280">
        <v>3.0</v>
      </c>
      <c r="K2997" s="280">
        <v>0.0</v>
      </c>
      <c r="L2997" s="280">
        <v>654.0</v>
      </c>
      <c r="M2997" s="205"/>
    </row>
    <row r="2998" ht="15.75" customHeight="1">
      <c r="A2998" s="205" t="s">
        <v>632</v>
      </c>
      <c r="B2998" s="205" t="s">
        <v>5385</v>
      </c>
      <c r="C2998" s="205" t="s">
        <v>5861</v>
      </c>
      <c r="D2998" s="205" t="s">
        <v>5851</v>
      </c>
      <c r="E2998" s="280">
        <v>25.0</v>
      </c>
      <c r="F2998" s="280">
        <v>3.0</v>
      </c>
      <c r="G2998" s="280">
        <v>1.0</v>
      </c>
      <c r="H2998" s="280">
        <v>8.0</v>
      </c>
      <c r="I2998" s="280">
        <v>15.0</v>
      </c>
      <c r="J2998" s="280">
        <v>3.0</v>
      </c>
      <c r="K2998" s="280">
        <v>0.0</v>
      </c>
      <c r="L2998" s="280">
        <v>1398.0</v>
      </c>
      <c r="M2998" s="205"/>
    </row>
    <row r="2999" ht="15.75" customHeight="1">
      <c r="A2999" s="205" t="s">
        <v>632</v>
      </c>
      <c r="B2999" s="205" t="s">
        <v>5386</v>
      </c>
      <c r="C2999" s="205" t="s">
        <v>5801</v>
      </c>
      <c r="D2999" s="205" t="s">
        <v>241</v>
      </c>
      <c r="E2999" s="280">
        <v>34.0</v>
      </c>
      <c r="F2999" s="280">
        <v>3.0</v>
      </c>
      <c r="G2999" s="280">
        <v>1.0</v>
      </c>
      <c r="H2999" s="280">
        <v>12.0</v>
      </c>
      <c r="I2999" s="280">
        <v>18.0</v>
      </c>
      <c r="J2999" s="280">
        <v>3.0</v>
      </c>
      <c r="K2999" s="280">
        <v>0.0</v>
      </c>
      <c r="L2999" s="280">
        <v>1887.0</v>
      </c>
      <c r="M2999" s="205"/>
    </row>
    <row r="3000" ht="15.75" customHeight="1">
      <c r="A3000" s="205" t="s">
        <v>632</v>
      </c>
      <c r="B3000" s="205" t="s">
        <v>5387</v>
      </c>
      <c r="C3000" s="205" t="s">
        <v>5816</v>
      </c>
      <c r="D3000" s="205" t="s">
        <v>5893</v>
      </c>
      <c r="E3000" s="280">
        <v>30.0</v>
      </c>
      <c r="F3000" s="280">
        <v>3.0</v>
      </c>
      <c r="G3000" s="280">
        <v>1.0</v>
      </c>
      <c r="H3000" s="280">
        <v>18.0</v>
      </c>
      <c r="I3000" s="280">
        <v>11.0</v>
      </c>
      <c r="J3000" s="280">
        <v>4.0</v>
      </c>
      <c r="K3000" s="280">
        <v>0.0</v>
      </c>
      <c r="L3000" s="280">
        <v>1237.0</v>
      </c>
      <c r="M3000" s="205"/>
    </row>
    <row r="3001" ht="15.75" customHeight="1">
      <c r="A3001" s="210" t="s">
        <v>632</v>
      </c>
      <c r="B3001" s="210" t="s">
        <v>5388</v>
      </c>
      <c r="C3001" s="210" t="s">
        <v>5814</v>
      </c>
      <c r="D3001" s="210" t="s">
        <v>6025</v>
      </c>
      <c r="E3001" s="282">
        <v>3.0</v>
      </c>
      <c r="F3001" s="282">
        <v>0.0</v>
      </c>
      <c r="G3001" s="282">
        <v>0.0</v>
      </c>
      <c r="H3001" s="282">
        <v>3.0</v>
      </c>
      <c r="I3001" s="282">
        <v>0.0</v>
      </c>
      <c r="J3001" s="282">
        <v>0.0</v>
      </c>
      <c r="K3001" s="282">
        <v>0.0</v>
      </c>
      <c r="L3001" s="282">
        <v>23.0</v>
      </c>
      <c r="M3001" s="210"/>
    </row>
    <row r="3002" ht="15.75" customHeight="1">
      <c r="A3002" s="210" t="s">
        <v>632</v>
      </c>
      <c r="B3002" s="210" t="s">
        <v>5391</v>
      </c>
      <c r="C3002" s="210" t="s">
        <v>5814</v>
      </c>
      <c r="D3002" s="210" t="s">
        <v>6025</v>
      </c>
      <c r="E3002" s="282">
        <v>26.0</v>
      </c>
      <c r="F3002" s="282">
        <v>0.0</v>
      </c>
      <c r="G3002" s="282">
        <v>2.0</v>
      </c>
      <c r="H3002" s="282">
        <v>7.0</v>
      </c>
      <c r="I3002" s="282">
        <v>11.0</v>
      </c>
      <c r="J3002" s="282">
        <v>8.0</v>
      </c>
      <c r="K3002" s="282">
        <v>0.0</v>
      </c>
      <c r="L3002" s="282">
        <v>1664.0</v>
      </c>
      <c r="M3002" s="210"/>
    </row>
    <row r="3003" ht="15.75" customHeight="1">
      <c r="A3003" s="210" t="s">
        <v>632</v>
      </c>
      <c r="B3003" s="210" t="s">
        <v>5392</v>
      </c>
      <c r="C3003" s="210" t="s">
        <v>5814</v>
      </c>
      <c r="D3003" s="210" t="s">
        <v>6025</v>
      </c>
      <c r="E3003" s="282">
        <v>28.0</v>
      </c>
      <c r="F3003" s="282">
        <v>1.0</v>
      </c>
      <c r="G3003" s="282">
        <v>5.0</v>
      </c>
      <c r="H3003" s="282">
        <v>3.0</v>
      </c>
      <c r="I3003" s="282">
        <v>13.0</v>
      </c>
      <c r="J3003" s="282">
        <v>4.0</v>
      </c>
      <c r="K3003" s="282">
        <v>0.0</v>
      </c>
      <c r="L3003" s="282">
        <v>2074.0</v>
      </c>
      <c r="M3003" s="210"/>
    </row>
    <row r="3004" ht="15.75" customHeight="1">
      <c r="A3004" s="210" t="s">
        <v>632</v>
      </c>
      <c r="B3004" s="210" t="s">
        <v>5389</v>
      </c>
      <c r="C3004" s="210" t="s">
        <v>5814</v>
      </c>
      <c r="D3004" s="210" t="s">
        <v>6025</v>
      </c>
      <c r="E3004" s="282">
        <v>30.0</v>
      </c>
      <c r="F3004" s="282">
        <v>1.0</v>
      </c>
      <c r="G3004" s="282">
        <v>2.0</v>
      </c>
      <c r="H3004" s="282">
        <v>6.0</v>
      </c>
      <c r="I3004" s="282">
        <v>9.0</v>
      </c>
      <c r="J3004" s="282">
        <v>3.0</v>
      </c>
      <c r="K3004" s="282">
        <v>0.0</v>
      </c>
      <c r="L3004" s="282">
        <v>1943.0</v>
      </c>
      <c r="M3004" s="210"/>
    </row>
    <row r="3005" ht="15.75" customHeight="1">
      <c r="A3005" s="210" t="s">
        <v>632</v>
      </c>
      <c r="B3005" s="210" t="s">
        <v>5390</v>
      </c>
      <c r="C3005" s="210" t="s">
        <v>6483</v>
      </c>
      <c r="D3005" s="210" t="s">
        <v>6484</v>
      </c>
      <c r="E3005" s="282">
        <v>33.0</v>
      </c>
      <c r="F3005" s="282">
        <v>3.0</v>
      </c>
      <c r="G3005" s="282">
        <v>3.0</v>
      </c>
      <c r="H3005" s="282">
        <v>15.0</v>
      </c>
      <c r="I3005" s="282">
        <v>3.0</v>
      </c>
      <c r="J3005" s="282">
        <v>7.0</v>
      </c>
      <c r="K3005" s="282">
        <v>0.0</v>
      </c>
      <c r="L3005" s="282">
        <v>1945.0</v>
      </c>
      <c r="M3005" s="210"/>
    </row>
    <row r="3006" ht="15.75" customHeight="1">
      <c r="A3006" s="210" t="s">
        <v>666</v>
      </c>
      <c r="B3006" s="210" t="s">
        <v>5383</v>
      </c>
      <c r="C3006" s="210" t="s">
        <v>5801</v>
      </c>
      <c r="D3006" s="210" t="s">
        <v>241</v>
      </c>
      <c r="E3006" s="282">
        <v>5.0</v>
      </c>
      <c r="F3006" s="282">
        <v>0.0</v>
      </c>
      <c r="G3006" s="282">
        <v>1.0</v>
      </c>
      <c r="H3006" s="282">
        <v>0.0</v>
      </c>
      <c r="I3006" s="282">
        <v>4.0</v>
      </c>
      <c r="J3006" s="282">
        <v>0.0</v>
      </c>
      <c r="K3006" s="282">
        <v>0.0</v>
      </c>
      <c r="L3006" s="282">
        <v>402.0</v>
      </c>
      <c r="M3006" s="210"/>
    </row>
    <row r="3007" ht="15.75" customHeight="1">
      <c r="A3007" s="210" t="s">
        <v>666</v>
      </c>
      <c r="B3007" s="210" t="s">
        <v>5384</v>
      </c>
      <c r="C3007" s="210" t="s">
        <v>5816</v>
      </c>
      <c r="D3007" s="210" t="s">
        <v>5893</v>
      </c>
      <c r="E3007" s="282">
        <v>35.0</v>
      </c>
      <c r="F3007" s="282">
        <v>2.0</v>
      </c>
      <c r="G3007" s="282">
        <v>4.0</v>
      </c>
      <c r="H3007" s="282">
        <v>15.0</v>
      </c>
      <c r="I3007" s="282">
        <v>18.0</v>
      </c>
      <c r="J3007" s="282">
        <v>5.0</v>
      </c>
      <c r="K3007" s="282">
        <v>0.0</v>
      </c>
      <c r="L3007" s="282">
        <v>1682.0</v>
      </c>
      <c r="M3007" s="210"/>
    </row>
    <row r="3008" ht="15.75" customHeight="1">
      <c r="A3008" s="210" t="s">
        <v>666</v>
      </c>
      <c r="B3008" s="210" t="s">
        <v>5385</v>
      </c>
      <c r="C3008" s="210" t="s">
        <v>5861</v>
      </c>
      <c r="D3008" s="210" t="s">
        <v>5966</v>
      </c>
      <c r="E3008" s="282">
        <v>27.0</v>
      </c>
      <c r="F3008" s="282">
        <v>2.0</v>
      </c>
      <c r="G3008" s="282">
        <v>1.0</v>
      </c>
      <c r="H3008" s="282">
        <v>12.0</v>
      </c>
      <c r="I3008" s="282">
        <v>11.0</v>
      </c>
      <c r="J3008" s="282">
        <v>6.0</v>
      </c>
      <c r="K3008" s="282">
        <v>0.0</v>
      </c>
      <c r="L3008" s="282">
        <v>1217.0</v>
      </c>
      <c r="M3008" s="210"/>
    </row>
    <row r="3009" ht="15.75" customHeight="1">
      <c r="A3009" s="210" t="s">
        <v>666</v>
      </c>
      <c r="B3009" s="210" t="s">
        <v>5386</v>
      </c>
      <c r="C3009" s="210" t="s">
        <v>5816</v>
      </c>
      <c r="D3009" s="210" t="s">
        <v>5898</v>
      </c>
      <c r="E3009" s="282">
        <v>6.0</v>
      </c>
      <c r="F3009" s="282">
        <v>0.0</v>
      </c>
      <c r="G3009" s="282">
        <v>0.0</v>
      </c>
      <c r="H3009" s="282">
        <v>5.0</v>
      </c>
      <c r="I3009" s="282">
        <v>1.0</v>
      </c>
      <c r="J3009" s="282">
        <v>1.0</v>
      </c>
      <c r="K3009" s="282">
        <v>0.0</v>
      </c>
      <c r="L3009" s="282">
        <v>136.0</v>
      </c>
      <c r="M3009" s="210"/>
    </row>
    <row r="3010" ht="15.75" customHeight="1">
      <c r="A3010" s="210" t="s">
        <v>666</v>
      </c>
      <c r="B3010" s="210" t="s">
        <v>5391</v>
      </c>
      <c r="C3010" s="210" t="s">
        <v>6476</v>
      </c>
      <c r="D3010" s="210" t="s">
        <v>6485</v>
      </c>
      <c r="E3010" s="282">
        <v>8.0</v>
      </c>
      <c r="F3010" s="282">
        <v>0.0</v>
      </c>
      <c r="G3010" s="282">
        <v>0.0</v>
      </c>
      <c r="H3010" s="282">
        <v>7.0</v>
      </c>
      <c r="I3010" s="282">
        <v>1.0</v>
      </c>
      <c r="J3010" s="282">
        <v>0.0</v>
      </c>
      <c r="K3010" s="282">
        <v>0.0</v>
      </c>
      <c r="L3010" s="282">
        <v>116.0</v>
      </c>
      <c r="M3010" s="210"/>
    </row>
    <row r="3011" ht="15.75" customHeight="1">
      <c r="A3011" s="210" t="s">
        <v>790</v>
      </c>
      <c r="B3011" s="210" t="s">
        <v>5384</v>
      </c>
      <c r="C3011" s="210" t="s">
        <v>5869</v>
      </c>
      <c r="D3011" s="210" t="s">
        <v>95</v>
      </c>
      <c r="E3011" s="282">
        <v>22.0</v>
      </c>
      <c r="F3011" s="282">
        <v>3.0</v>
      </c>
      <c r="G3011" s="282">
        <v>2.0</v>
      </c>
      <c r="H3011" s="282">
        <v>11.0</v>
      </c>
      <c r="I3011" s="282">
        <v>6.0</v>
      </c>
      <c r="J3011" s="282">
        <v>1.0</v>
      </c>
      <c r="K3011" s="282">
        <v>0.0</v>
      </c>
      <c r="L3011" s="282">
        <v>984.0</v>
      </c>
      <c r="M3011" s="210"/>
    </row>
    <row r="3012" ht="15.75" customHeight="1">
      <c r="A3012" s="210" t="s">
        <v>790</v>
      </c>
      <c r="B3012" s="210" t="s">
        <v>5385</v>
      </c>
      <c r="C3012" s="210" t="s">
        <v>5870</v>
      </c>
      <c r="D3012" s="210" t="s">
        <v>5910</v>
      </c>
      <c r="E3012" s="282">
        <v>22.0</v>
      </c>
      <c r="F3012" s="282">
        <v>1.0</v>
      </c>
      <c r="G3012" s="282">
        <v>4.0</v>
      </c>
      <c r="H3012" s="282">
        <v>4.0</v>
      </c>
      <c r="I3012" s="282">
        <v>8.0</v>
      </c>
      <c r="J3012" s="282">
        <v>6.0</v>
      </c>
      <c r="K3012" s="282">
        <v>0.0</v>
      </c>
      <c r="L3012" s="282">
        <v>1627.0</v>
      </c>
      <c r="M3012" s="210"/>
    </row>
    <row r="3013" ht="15.75" customHeight="1">
      <c r="A3013" s="210" t="s">
        <v>790</v>
      </c>
      <c r="B3013" s="210" t="s">
        <v>5386</v>
      </c>
      <c r="C3013" s="210" t="s">
        <v>6486</v>
      </c>
      <c r="D3013" s="210" t="s">
        <v>6487</v>
      </c>
      <c r="E3013" s="282">
        <v>36.0</v>
      </c>
      <c r="F3013" s="282">
        <v>8.0</v>
      </c>
      <c r="G3013" s="282">
        <v>8.0</v>
      </c>
      <c r="H3013" s="282">
        <v>9.0</v>
      </c>
      <c r="I3013" s="282">
        <v>16.0</v>
      </c>
      <c r="J3013" s="282">
        <v>4.0</v>
      </c>
      <c r="K3013" s="282">
        <v>0.0</v>
      </c>
      <c r="L3013" s="282">
        <v>2484.0</v>
      </c>
      <c r="M3013" s="210"/>
    </row>
    <row r="3014" ht="15.75" customHeight="1">
      <c r="A3014" s="210" t="s">
        <v>790</v>
      </c>
      <c r="B3014" s="210" t="s">
        <v>5387</v>
      </c>
      <c r="C3014" s="210" t="s">
        <v>6155</v>
      </c>
      <c r="D3014" s="210" t="s">
        <v>6488</v>
      </c>
      <c r="E3014" s="282">
        <v>20.0</v>
      </c>
      <c r="F3014" s="282">
        <v>2.0</v>
      </c>
      <c r="G3014" s="282">
        <v>2.0</v>
      </c>
      <c r="H3014" s="282">
        <v>10.0</v>
      </c>
      <c r="I3014" s="282">
        <v>5.0</v>
      </c>
      <c r="J3014" s="282">
        <v>1.0</v>
      </c>
      <c r="K3014" s="282">
        <v>0.0</v>
      </c>
      <c r="L3014" s="282">
        <v>987.0</v>
      </c>
      <c r="M3014" s="210"/>
    </row>
    <row r="3015" ht="15.75" customHeight="1">
      <c r="A3015" s="210" t="s">
        <v>790</v>
      </c>
      <c r="B3015" s="210" t="s">
        <v>5388</v>
      </c>
      <c r="C3015" s="210" t="s">
        <v>6155</v>
      </c>
      <c r="D3015" s="210" t="s">
        <v>6488</v>
      </c>
      <c r="E3015" s="282">
        <v>10.0</v>
      </c>
      <c r="F3015" s="282">
        <v>0.0</v>
      </c>
      <c r="G3015" s="282">
        <v>2.0</v>
      </c>
      <c r="H3015" s="282">
        <v>6.0</v>
      </c>
      <c r="I3015" s="282">
        <v>3.0</v>
      </c>
      <c r="J3015" s="282">
        <v>0.0</v>
      </c>
      <c r="K3015" s="282">
        <v>0.0</v>
      </c>
      <c r="L3015" s="282">
        <v>390.0</v>
      </c>
      <c r="M3015" s="210"/>
    </row>
    <row r="3016" ht="15.75" customHeight="1">
      <c r="A3016" s="210" t="s">
        <v>792</v>
      </c>
      <c r="B3016" s="210" t="s">
        <v>5383</v>
      </c>
      <c r="C3016" s="210" t="s">
        <v>5801</v>
      </c>
      <c r="D3016" s="210" t="s">
        <v>249</v>
      </c>
      <c r="E3016" s="282">
        <v>1.0</v>
      </c>
      <c r="F3016" s="282">
        <v>0.0</v>
      </c>
      <c r="G3016" s="282">
        <v>0.0</v>
      </c>
      <c r="H3016" s="282">
        <v>1.0</v>
      </c>
      <c r="I3016" s="282">
        <v>0.0</v>
      </c>
      <c r="J3016" s="282">
        <v>0.0</v>
      </c>
      <c r="K3016" s="282">
        <v>0.0</v>
      </c>
      <c r="L3016" s="282">
        <v>22.0</v>
      </c>
      <c r="M3016" s="210"/>
    </row>
    <row r="3017" ht="15.75" customHeight="1">
      <c r="A3017" s="210" t="s">
        <v>792</v>
      </c>
      <c r="B3017" s="210" t="s">
        <v>5384</v>
      </c>
      <c r="C3017" s="210" t="s">
        <v>5816</v>
      </c>
      <c r="D3017" s="210" t="s">
        <v>6489</v>
      </c>
      <c r="E3017" s="282">
        <v>36.0</v>
      </c>
      <c r="F3017" s="282">
        <v>4.0</v>
      </c>
      <c r="G3017" s="282">
        <v>5.0</v>
      </c>
      <c r="H3017" s="282">
        <v>6.0</v>
      </c>
      <c r="I3017" s="282">
        <v>15.0</v>
      </c>
      <c r="J3017" s="282">
        <v>5.0</v>
      </c>
      <c r="K3017" s="282">
        <v>0.0</v>
      </c>
      <c r="L3017" s="282">
        <v>2667.0</v>
      </c>
      <c r="M3017" s="210"/>
    </row>
    <row r="3018" ht="15.75" customHeight="1">
      <c r="A3018" s="210" t="s">
        <v>792</v>
      </c>
      <c r="B3018" s="210" t="s">
        <v>5386</v>
      </c>
      <c r="C3018" s="210" t="s">
        <v>5816</v>
      </c>
      <c r="D3018" s="210" t="s">
        <v>5958</v>
      </c>
      <c r="E3018" s="282">
        <v>0.0</v>
      </c>
      <c r="F3018" s="282">
        <v>0.0</v>
      </c>
      <c r="G3018" s="282">
        <v>0.0</v>
      </c>
      <c r="H3018" s="282">
        <v>0.0</v>
      </c>
      <c r="I3018" s="282">
        <v>0.0</v>
      </c>
      <c r="J3018" s="282">
        <v>0.0</v>
      </c>
      <c r="K3018" s="282">
        <v>0.0</v>
      </c>
      <c r="L3018" s="282">
        <v>0.0</v>
      </c>
      <c r="M3018" s="210"/>
    </row>
    <row r="3019" ht="15.75" customHeight="1">
      <c r="A3019" s="210" t="s">
        <v>792</v>
      </c>
      <c r="B3019" s="210" t="s">
        <v>5387</v>
      </c>
      <c r="C3019" s="210" t="s">
        <v>5816</v>
      </c>
      <c r="D3019" s="210" t="s">
        <v>5958</v>
      </c>
      <c r="E3019" s="282">
        <v>0.0</v>
      </c>
      <c r="F3019" s="282">
        <v>0.0</v>
      </c>
      <c r="G3019" s="282">
        <v>0.0</v>
      </c>
      <c r="H3019" s="282">
        <v>0.0</v>
      </c>
      <c r="I3019" s="282">
        <v>0.0</v>
      </c>
      <c r="J3019" s="282">
        <v>0.0</v>
      </c>
      <c r="K3019" s="282">
        <v>0.0</v>
      </c>
      <c r="L3019" s="282">
        <v>0.0</v>
      </c>
      <c r="M3019" s="210"/>
    </row>
    <row r="3020" ht="15.75" customHeight="1">
      <c r="A3020" s="210" t="s">
        <v>792</v>
      </c>
      <c r="B3020" s="210" t="s">
        <v>5391</v>
      </c>
      <c r="C3020" s="210" t="s">
        <v>5816</v>
      </c>
      <c r="D3020" s="210" t="s">
        <v>5958</v>
      </c>
      <c r="E3020" s="282">
        <v>1.0</v>
      </c>
      <c r="F3020" s="282">
        <v>0.0</v>
      </c>
      <c r="G3020" s="282">
        <v>0.0</v>
      </c>
      <c r="H3020" s="282">
        <v>1.0</v>
      </c>
      <c r="I3020" s="282">
        <v>0.0</v>
      </c>
      <c r="J3020" s="282">
        <v>0.0</v>
      </c>
      <c r="K3020" s="282">
        <v>0.0</v>
      </c>
      <c r="L3020" s="282">
        <v>20.0</v>
      </c>
      <c r="M3020" s="210"/>
    </row>
    <row r="3021" ht="15.75" customHeight="1">
      <c r="A3021" s="210" t="s">
        <v>574</v>
      </c>
      <c r="B3021" s="210" t="s">
        <v>5383</v>
      </c>
      <c r="C3021" s="210" t="s">
        <v>5801</v>
      </c>
      <c r="D3021" s="210" t="s">
        <v>264</v>
      </c>
      <c r="E3021" s="282">
        <v>1.0</v>
      </c>
      <c r="F3021" s="282">
        <v>0.0</v>
      </c>
      <c r="G3021" s="282">
        <v>0.0</v>
      </c>
      <c r="H3021" s="282">
        <v>1.0</v>
      </c>
      <c r="I3021" s="282">
        <v>0.0</v>
      </c>
      <c r="J3021" s="282">
        <v>0.0</v>
      </c>
      <c r="K3021" s="282">
        <v>0.0</v>
      </c>
      <c r="L3021" s="282">
        <v>1.0</v>
      </c>
      <c r="M3021" s="210"/>
    </row>
    <row r="3022" ht="15.75" customHeight="1">
      <c r="A3022" s="210" t="s">
        <v>703</v>
      </c>
      <c r="B3022" s="210" t="s">
        <v>5383</v>
      </c>
      <c r="C3022" s="210" t="s">
        <v>5801</v>
      </c>
      <c r="D3022" s="210" t="s">
        <v>249</v>
      </c>
      <c r="E3022" s="282">
        <v>0.0</v>
      </c>
      <c r="F3022" s="282">
        <v>0.0</v>
      </c>
      <c r="G3022" s="282">
        <v>0.0</v>
      </c>
      <c r="H3022" s="282">
        <v>0.0</v>
      </c>
      <c r="I3022" s="282">
        <v>0.0</v>
      </c>
      <c r="J3022" s="282">
        <v>0.0</v>
      </c>
      <c r="K3022" s="282">
        <v>0.0</v>
      </c>
      <c r="L3022" s="282">
        <v>0.0</v>
      </c>
      <c r="M3022" s="210"/>
    </row>
    <row r="3023" ht="15.75" customHeight="1">
      <c r="A3023" s="210" t="s">
        <v>703</v>
      </c>
      <c r="B3023" s="210" t="s">
        <v>5384</v>
      </c>
      <c r="C3023" s="210" t="s">
        <v>5902</v>
      </c>
      <c r="D3023" s="210" t="s">
        <v>259</v>
      </c>
      <c r="E3023" s="282">
        <v>33.0</v>
      </c>
      <c r="F3023" s="282">
        <v>0.0</v>
      </c>
      <c r="G3023" s="282">
        <v>0.0</v>
      </c>
      <c r="H3023" s="282">
        <v>6.0</v>
      </c>
      <c r="I3023" s="282">
        <v>1.0</v>
      </c>
      <c r="J3023" s="282">
        <v>6.0</v>
      </c>
      <c r="K3023" s="282">
        <v>0.0</v>
      </c>
      <c r="L3023" s="282">
        <v>2442.0</v>
      </c>
      <c r="M3023" s="210"/>
    </row>
    <row r="3024" ht="15.75" customHeight="1">
      <c r="A3024" s="210" t="s">
        <v>703</v>
      </c>
      <c r="B3024" s="210" t="s">
        <v>5386</v>
      </c>
      <c r="C3024" s="210" t="s">
        <v>5902</v>
      </c>
      <c r="D3024" s="210" t="s">
        <v>249</v>
      </c>
      <c r="E3024" s="282">
        <v>0.0</v>
      </c>
      <c r="F3024" s="282">
        <v>0.0</v>
      </c>
      <c r="G3024" s="282">
        <v>0.0</v>
      </c>
      <c r="H3024" s="282">
        <v>0.0</v>
      </c>
      <c r="I3024" s="282">
        <v>0.0</v>
      </c>
      <c r="J3024" s="282">
        <v>0.0</v>
      </c>
      <c r="K3024" s="282">
        <v>0.0</v>
      </c>
      <c r="L3024" s="282">
        <v>0.0</v>
      </c>
      <c r="M3024" s="210"/>
    </row>
    <row r="3025" ht="15.75" customHeight="1">
      <c r="A3025" s="210" t="s">
        <v>780</v>
      </c>
      <c r="B3025" s="210" t="s">
        <v>5383</v>
      </c>
      <c r="C3025" s="210" t="s">
        <v>5801</v>
      </c>
      <c r="D3025" s="210" t="s">
        <v>264</v>
      </c>
      <c r="E3025" s="282">
        <v>2.0</v>
      </c>
      <c r="F3025" s="282">
        <v>0.0</v>
      </c>
      <c r="G3025" s="282">
        <v>0.0</v>
      </c>
      <c r="H3025" s="282">
        <v>1.0</v>
      </c>
      <c r="I3025" s="282">
        <v>0.0</v>
      </c>
      <c r="J3025" s="282">
        <v>1.0</v>
      </c>
      <c r="K3025" s="282">
        <v>0.0</v>
      </c>
      <c r="L3025" s="282">
        <v>91.0</v>
      </c>
      <c r="M3025" s="210"/>
    </row>
    <row r="3026" ht="15.75" customHeight="1">
      <c r="A3026" s="210" t="s">
        <v>780</v>
      </c>
      <c r="B3026" s="210" t="s">
        <v>5384</v>
      </c>
      <c r="C3026" s="210" t="s">
        <v>5816</v>
      </c>
      <c r="D3026" s="210" t="s">
        <v>6373</v>
      </c>
      <c r="E3026" s="282">
        <v>29.0</v>
      </c>
      <c r="F3026" s="282">
        <v>0.0</v>
      </c>
      <c r="G3026" s="282">
        <v>0.0</v>
      </c>
      <c r="H3026" s="282">
        <v>9.0</v>
      </c>
      <c r="I3026" s="282">
        <v>7.0</v>
      </c>
      <c r="J3026" s="282">
        <v>2.0</v>
      </c>
      <c r="K3026" s="282">
        <v>0.0</v>
      </c>
      <c r="L3026" s="282">
        <v>1840.0</v>
      </c>
      <c r="M3026" s="210"/>
    </row>
    <row r="3027" ht="15.75" customHeight="1">
      <c r="A3027" s="210" t="s">
        <v>780</v>
      </c>
      <c r="B3027" s="210" t="s">
        <v>5385</v>
      </c>
      <c r="C3027" s="210" t="s">
        <v>5816</v>
      </c>
      <c r="D3027" s="210" t="s">
        <v>5966</v>
      </c>
      <c r="E3027" s="282">
        <v>26.0</v>
      </c>
      <c r="F3027" s="282">
        <v>1.0</v>
      </c>
      <c r="G3027" s="282">
        <v>2.0</v>
      </c>
      <c r="H3027" s="282">
        <v>6.0</v>
      </c>
      <c r="I3027" s="282">
        <v>8.0</v>
      </c>
      <c r="J3027" s="282">
        <v>4.0</v>
      </c>
      <c r="K3027" s="282">
        <v>0.0</v>
      </c>
      <c r="L3027" s="282">
        <v>1703.0</v>
      </c>
      <c r="M3027" s="210"/>
    </row>
    <row r="3028" ht="15.75" customHeight="1">
      <c r="A3028" s="210" t="s">
        <v>780</v>
      </c>
      <c r="B3028" s="210" t="s">
        <v>5386</v>
      </c>
      <c r="C3028" s="210" t="s">
        <v>5816</v>
      </c>
      <c r="D3028" s="210" t="s">
        <v>5966</v>
      </c>
      <c r="E3028" s="282">
        <v>28.0</v>
      </c>
      <c r="F3028" s="282">
        <v>0.0</v>
      </c>
      <c r="G3028" s="282">
        <v>2.0</v>
      </c>
      <c r="H3028" s="282">
        <v>13.0</v>
      </c>
      <c r="I3028" s="282">
        <v>14.0</v>
      </c>
      <c r="J3028" s="282">
        <v>4.0</v>
      </c>
      <c r="K3028" s="282">
        <v>0.0</v>
      </c>
      <c r="L3028" s="282">
        <v>1424.0</v>
      </c>
      <c r="M3028" s="210"/>
    </row>
    <row r="3029" ht="15.75" customHeight="1">
      <c r="A3029" s="210" t="s">
        <v>780</v>
      </c>
      <c r="B3029" s="210" t="s">
        <v>5387</v>
      </c>
      <c r="C3029" s="210" t="s">
        <v>5816</v>
      </c>
      <c r="D3029" s="210" t="s">
        <v>5966</v>
      </c>
      <c r="E3029" s="282">
        <v>32.0</v>
      </c>
      <c r="F3029" s="282">
        <v>0.0</v>
      </c>
      <c r="G3029" s="282">
        <v>4.0</v>
      </c>
      <c r="H3029" s="282">
        <v>11.0</v>
      </c>
      <c r="I3029" s="282">
        <v>14.0</v>
      </c>
      <c r="J3029" s="282">
        <v>4.0</v>
      </c>
      <c r="K3029" s="282">
        <v>0.0</v>
      </c>
      <c r="L3029" s="282">
        <v>1890.0</v>
      </c>
      <c r="M3029" s="210"/>
    </row>
    <row r="3030" ht="15.75" customHeight="1">
      <c r="A3030" s="210" t="s">
        <v>780</v>
      </c>
      <c r="B3030" s="210" t="s">
        <v>5388</v>
      </c>
      <c r="C3030" s="210" t="s">
        <v>5816</v>
      </c>
      <c r="D3030" s="210" t="s">
        <v>5898</v>
      </c>
      <c r="E3030" s="282">
        <v>33.0</v>
      </c>
      <c r="F3030" s="282">
        <v>0.0</v>
      </c>
      <c r="G3030" s="282">
        <v>6.0</v>
      </c>
      <c r="H3030" s="282">
        <v>2.0</v>
      </c>
      <c r="I3030" s="282">
        <v>5.0</v>
      </c>
      <c r="J3030" s="282">
        <v>3.0</v>
      </c>
      <c r="K3030" s="282">
        <v>0.0</v>
      </c>
      <c r="L3030" s="282">
        <v>2793.0</v>
      </c>
      <c r="M3030" s="210"/>
    </row>
    <row r="3031" ht="15.75" customHeight="1">
      <c r="A3031" s="210" t="s">
        <v>669</v>
      </c>
      <c r="B3031" s="210" t="s">
        <v>5383</v>
      </c>
      <c r="C3031" s="210" t="s">
        <v>5801</v>
      </c>
      <c r="D3031" s="210" t="s">
        <v>241</v>
      </c>
      <c r="E3031" s="282">
        <v>3.0</v>
      </c>
      <c r="F3031" s="282">
        <v>0.0</v>
      </c>
      <c r="G3031" s="282">
        <v>0.0</v>
      </c>
      <c r="H3031" s="282">
        <v>1.0</v>
      </c>
      <c r="I3031" s="282">
        <v>0.0</v>
      </c>
      <c r="J3031" s="282">
        <v>1.0</v>
      </c>
      <c r="K3031" s="282">
        <v>0.0</v>
      </c>
      <c r="L3031" s="282">
        <v>193.0</v>
      </c>
      <c r="M3031" s="210"/>
    </row>
    <row r="3032" ht="15.75" customHeight="1">
      <c r="A3032" s="210" t="s">
        <v>669</v>
      </c>
      <c r="B3032" s="210" t="s">
        <v>5384</v>
      </c>
      <c r="C3032" s="210" t="s">
        <v>5816</v>
      </c>
      <c r="D3032" s="210" t="s">
        <v>249</v>
      </c>
      <c r="E3032" s="282">
        <v>32.0</v>
      </c>
      <c r="F3032" s="282">
        <v>4.0</v>
      </c>
      <c r="G3032" s="282">
        <v>3.0</v>
      </c>
      <c r="H3032" s="282">
        <v>7.0</v>
      </c>
      <c r="I3032" s="282">
        <v>6.0</v>
      </c>
      <c r="J3032" s="282">
        <v>7.0</v>
      </c>
      <c r="K3032" s="282">
        <v>1.0</v>
      </c>
      <c r="L3032" s="282">
        <v>2256.0</v>
      </c>
      <c r="M3032" s="210"/>
    </row>
    <row r="3033" ht="15.75" customHeight="1">
      <c r="A3033" s="210" t="s">
        <v>669</v>
      </c>
      <c r="B3033" s="210" t="s">
        <v>5385</v>
      </c>
      <c r="C3033" s="210" t="s">
        <v>5816</v>
      </c>
      <c r="D3033" s="210" t="s">
        <v>6147</v>
      </c>
      <c r="E3033" s="282">
        <v>26.0</v>
      </c>
      <c r="F3033" s="282">
        <v>1.0</v>
      </c>
      <c r="G3033" s="282">
        <v>0.0</v>
      </c>
      <c r="H3033" s="282">
        <v>5.0</v>
      </c>
      <c r="I3033" s="282">
        <v>3.0</v>
      </c>
      <c r="J3033" s="282">
        <v>5.0</v>
      </c>
      <c r="K3033" s="282">
        <v>0.0</v>
      </c>
      <c r="L3033" s="282">
        <v>1921.0</v>
      </c>
      <c r="M3033" s="210"/>
    </row>
    <row r="3034" ht="15.75" customHeight="1">
      <c r="A3034" s="210" t="s">
        <v>669</v>
      </c>
      <c r="B3034" s="210" t="s">
        <v>5386</v>
      </c>
      <c r="C3034" s="210" t="s">
        <v>5801</v>
      </c>
      <c r="D3034" s="210" t="s">
        <v>249</v>
      </c>
      <c r="E3034" s="282">
        <v>19.0</v>
      </c>
      <c r="F3034" s="282">
        <v>1.0</v>
      </c>
      <c r="G3034" s="282">
        <v>0.0</v>
      </c>
      <c r="H3034" s="282">
        <v>2.0</v>
      </c>
      <c r="I3034" s="282">
        <v>5.0</v>
      </c>
      <c r="J3034" s="282">
        <v>5.0</v>
      </c>
      <c r="K3034" s="282">
        <v>0.0</v>
      </c>
      <c r="L3034" s="282">
        <v>1468.0</v>
      </c>
      <c r="M3034" s="210"/>
    </row>
    <row r="3035" ht="15.75" customHeight="1">
      <c r="A3035" s="210" t="s">
        <v>669</v>
      </c>
      <c r="B3035" s="210" t="s">
        <v>5389</v>
      </c>
      <c r="C3035" s="210" t="s">
        <v>5801</v>
      </c>
      <c r="D3035" s="210" t="s">
        <v>5836</v>
      </c>
      <c r="E3035" s="282">
        <v>0.0</v>
      </c>
      <c r="F3035" s="282">
        <v>0.0</v>
      </c>
      <c r="G3035" s="282">
        <v>0.0</v>
      </c>
      <c r="H3035" s="282">
        <v>0.0</v>
      </c>
      <c r="I3035" s="282">
        <v>0.0</v>
      </c>
      <c r="J3035" s="282">
        <v>0.0</v>
      </c>
      <c r="K3035" s="282">
        <v>0.0</v>
      </c>
      <c r="L3035" s="282">
        <v>0.0</v>
      </c>
      <c r="M3035" s="210"/>
    </row>
    <row r="3036" ht="15.75" customHeight="1">
      <c r="A3036" s="210" t="s">
        <v>357</v>
      </c>
      <c r="B3036" s="210" t="s">
        <v>5383</v>
      </c>
      <c r="C3036" s="210" t="s">
        <v>5801</v>
      </c>
      <c r="D3036" s="210" t="s">
        <v>249</v>
      </c>
      <c r="E3036" s="282">
        <v>0.0</v>
      </c>
      <c r="F3036" s="282">
        <v>0.0</v>
      </c>
      <c r="G3036" s="210"/>
      <c r="H3036" s="282">
        <v>0.0</v>
      </c>
      <c r="I3036" s="282">
        <v>0.0</v>
      </c>
      <c r="J3036" s="282">
        <v>0.0</v>
      </c>
      <c r="K3036" s="282">
        <v>0.0</v>
      </c>
      <c r="L3036" s="282">
        <v>0.0</v>
      </c>
      <c r="M3036" s="210"/>
    </row>
    <row r="3037" ht="15.75" customHeight="1">
      <c r="A3037" s="210" t="s">
        <v>357</v>
      </c>
      <c r="B3037" s="210" t="s">
        <v>5384</v>
      </c>
      <c r="C3037" s="210" t="s">
        <v>6204</v>
      </c>
      <c r="D3037" s="210" t="s">
        <v>6490</v>
      </c>
      <c r="E3037" s="282">
        <v>34.0</v>
      </c>
      <c r="F3037" s="282">
        <v>0.0</v>
      </c>
      <c r="G3037" s="210"/>
      <c r="H3037" s="282">
        <v>0.0</v>
      </c>
      <c r="I3037" s="282">
        <v>0.0</v>
      </c>
      <c r="J3037" s="282">
        <v>4.0</v>
      </c>
      <c r="K3037" s="282">
        <v>0.0</v>
      </c>
      <c r="L3037" s="282">
        <v>3060.0</v>
      </c>
      <c r="M3037" s="210"/>
    </row>
    <row r="3038" ht="15.75" customHeight="1">
      <c r="A3038" s="210" t="s">
        <v>357</v>
      </c>
      <c r="B3038" s="210" t="s">
        <v>5385</v>
      </c>
      <c r="C3038" s="210" t="s">
        <v>6204</v>
      </c>
      <c r="D3038" s="210" t="s">
        <v>6490</v>
      </c>
      <c r="E3038" s="282">
        <v>35.0</v>
      </c>
      <c r="F3038" s="282">
        <v>0.0</v>
      </c>
      <c r="G3038" s="210"/>
      <c r="H3038" s="282">
        <v>0.0</v>
      </c>
      <c r="I3038" s="282">
        <v>0.0</v>
      </c>
      <c r="J3038" s="282">
        <v>5.0</v>
      </c>
      <c r="K3038" s="282">
        <v>0.0</v>
      </c>
      <c r="L3038" s="282">
        <v>3150.0</v>
      </c>
      <c r="M3038" s="210"/>
    </row>
    <row r="3039" ht="15.75" customHeight="1">
      <c r="A3039" s="210" t="s">
        <v>357</v>
      </c>
      <c r="B3039" s="210" t="s">
        <v>5386</v>
      </c>
      <c r="C3039" s="210" t="s">
        <v>6204</v>
      </c>
      <c r="D3039" s="210" t="s">
        <v>6491</v>
      </c>
      <c r="E3039" s="282">
        <v>3.0</v>
      </c>
      <c r="F3039" s="282">
        <v>0.0</v>
      </c>
      <c r="G3039" s="210"/>
      <c r="H3039" s="282">
        <v>0.0</v>
      </c>
      <c r="I3039" s="282">
        <v>0.0</v>
      </c>
      <c r="J3039" s="282">
        <v>0.0</v>
      </c>
      <c r="K3039" s="282">
        <v>0.0</v>
      </c>
      <c r="L3039" s="282">
        <v>270.0</v>
      </c>
      <c r="M3039" s="210"/>
    </row>
    <row r="3040" ht="15.75" customHeight="1">
      <c r="A3040" s="210" t="s">
        <v>357</v>
      </c>
      <c r="B3040" s="210" t="s">
        <v>5387</v>
      </c>
      <c r="C3040" s="210" t="s">
        <v>6204</v>
      </c>
      <c r="D3040" s="210" t="s">
        <v>6491</v>
      </c>
      <c r="E3040" s="282">
        <v>35.0</v>
      </c>
      <c r="F3040" s="282">
        <v>0.0</v>
      </c>
      <c r="G3040" s="210"/>
      <c r="H3040" s="282">
        <v>1.0</v>
      </c>
      <c r="I3040" s="282">
        <v>0.0</v>
      </c>
      <c r="J3040" s="282">
        <v>1.0</v>
      </c>
      <c r="K3040" s="282">
        <v>0.0</v>
      </c>
      <c r="L3040" s="282">
        <v>3093.0</v>
      </c>
      <c r="M3040" s="210"/>
    </row>
    <row r="3041" ht="15.75" customHeight="1">
      <c r="A3041" s="210" t="s">
        <v>357</v>
      </c>
      <c r="B3041" s="210" t="s">
        <v>5388</v>
      </c>
      <c r="C3041" s="210" t="s">
        <v>6204</v>
      </c>
      <c r="D3041" s="210" t="s">
        <v>6492</v>
      </c>
      <c r="E3041" s="282">
        <v>26.0</v>
      </c>
      <c r="F3041" s="282">
        <v>0.0</v>
      </c>
      <c r="G3041" s="210"/>
      <c r="H3041" s="282">
        <v>0.0</v>
      </c>
      <c r="I3041" s="282">
        <v>0.0</v>
      </c>
      <c r="J3041" s="282">
        <v>0.0</v>
      </c>
      <c r="K3041" s="282">
        <v>0.0</v>
      </c>
      <c r="L3041" s="282">
        <v>2340.0</v>
      </c>
      <c r="M3041" s="210"/>
    </row>
    <row r="3042" ht="15.75" customHeight="1">
      <c r="A3042" s="210" t="s">
        <v>357</v>
      </c>
      <c r="B3042" s="210" t="s">
        <v>5392</v>
      </c>
      <c r="C3042" s="210" t="s">
        <v>6204</v>
      </c>
      <c r="D3042" s="210" t="s">
        <v>6492</v>
      </c>
      <c r="E3042" s="282">
        <v>26.0</v>
      </c>
      <c r="F3042" s="282">
        <v>0.0</v>
      </c>
      <c r="G3042" s="210"/>
      <c r="H3042" s="282">
        <v>0.0</v>
      </c>
      <c r="I3042" s="282">
        <v>0.0</v>
      </c>
      <c r="J3042" s="282">
        <v>1.0</v>
      </c>
      <c r="K3042" s="282">
        <v>0.0</v>
      </c>
      <c r="L3042" s="282">
        <v>2340.0</v>
      </c>
      <c r="M3042" s="210"/>
    </row>
    <row r="3043" ht="15.75" customHeight="1">
      <c r="A3043" s="210" t="s">
        <v>357</v>
      </c>
      <c r="B3043" s="210" t="s">
        <v>5389</v>
      </c>
      <c r="C3043" s="210" t="s">
        <v>6204</v>
      </c>
      <c r="D3043" s="210" t="s">
        <v>6492</v>
      </c>
      <c r="E3043" s="282">
        <v>0.0</v>
      </c>
      <c r="F3043" s="282">
        <v>0.0</v>
      </c>
      <c r="G3043" s="210"/>
      <c r="H3043" s="282">
        <v>0.0</v>
      </c>
      <c r="I3043" s="282">
        <v>0.0</v>
      </c>
      <c r="J3043" s="282">
        <v>0.0</v>
      </c>
      <c r="K3043" s="282">
        <v>0.0</v>
      </c>
      <c r="L3043" s="282">
        <v>0.0</v>
      </c>
      <c r="M3043" s="210"/>
    </row>
    <row r="3044" ht="15.75" customHeight="1">
      <c r="A3044" s="210" t="s">
        <v>357</v>
      </c>
      <c r="B3044" s="210" t="s">
        <v>5390</v>
      </c>
      <c r="C3044" s="210" t="s">
        <v>6204</v>
      </c>
      <c r="D3044" s="210" t="s">
        <v>6492</v>
      </c>
      <c r="E3044" s="282">
        <v>3.0</v>
      </c>
      <c r="F3044" s="282">
        <v>0.0</v>
      </c>
      <c r="G3044" s="210"/>
      <c r="H3044" s="282">
        <v>1.0</v>
      </c>
      <c r="I3044" s="282">
        <v>0.0</v>
      </c>
      <c r="J3044" s="282">
        <v>0.0</v>
      </c>
      <c r="K3044" s="282">
        <v>0.0</v>
      </c>
      <c r="L3044" s="282">
        <v>215.0</v>
      </c>
      <c r="M3044" s="210"/>
    </row>
    <row r="3045" ht="15.75" customHeight="1">
      <c r="A3045" s="210" t="s">
        <v>822</v>
      </c>
      <c r="B3045" s="210" t="s">
        <v>5383</v>
      </c>
      <c r="C3045" s="210" t="s">
        <v>5801</v>
      </c>
      <c r="D3045" s="210" t="s">
        <v>259</v>
      </c>
      <c r="E3045" s="282">
        <v>6.0</v>
      </c>
      <c r="F3045" s="282">
        <v>0.0</v>
      </c>
      <c r="G3045" s="282">
        <v>0.0</v>
      </c>
      <c r="H3045" s="282">
        <v>6.0</v>
      </c>
      <c r="I3045" s="282">
        <v>0.0</v>
      </c>
      <c r="J3045" s="282">
        <v>0.0</v>
      </c>
      <c r="K3045" s="282">
        <v>0.0</v>
      </c>
      <c r="L3045" s="282">
        <v>93.0</v>
      </c>
      <c r="M3045" s="210"/>
    </row>
    <row r="3046" ht="15.75" customHeight="1">
      <c r="A3046" s="210" t="s">
        <v>822</v>
      </c>
      <c r="B3046" s="210" t="s">
        <v>5384</v>
      </c>
      <c r="C3046" s="210" t="s">
        <v>5813</v>
      </c>
      <c r="D3046" s="210" t="s">
        <v>259</v>
      </c>
      <c r="E3046" s="282">
        <v>23.0</v>
      </c>
      <c r="F3046" s="282">
        <v>0.0</v>
      </c>
      <c r="G3046" s="282">
        <v>1.0</v>
      </c>
      <c r="H3046" s="282">
        <v>16.0</v>
      </c>
      <c r="I3046" s="282">
        <v>0.0</v>
      </c>
      <c r="J3046" s="282">
        <v>6.0</v>
      </c>
      <c r="K3046" s="282">
        <v>0.0</v>
      </c>
      <c r="L3046" s="282">
        <v>891.0</v>
      </c>
      <c r="M3046" s="210"/>
    </row>
    <row r="3047" ht="15.75" customHeight="1">
      <c r="A3047" s="210" t="s">
        <v>822</v>
      </c>
      <c r="B3047" s="210" t="s">
        <v>5385</v>
      </c>
      <c r="C3047" s="210" t="s">
        <v>5801</v>
      </c>
      <c r="D3047" s="210" t="s">
        <v>259</v>
      </c>
      <c r="E3047" s="282">
        <v>24.0</v>
      </c>
      <c r="F3047" s="282">
        <v>1.0</v>
      </c>
      <c r="G3047" s="282">
        <v>1.0</v>
      </c>
      <c r="H3047" s="282">
        <v>12.0</v>
      </c>
      <c r="I3047" s="282">
        <v>10.0</v>
      </c>
      <c r="J3047" s="282">
        <v>2.0</v>
      </c>
      <c r="K3047" s="282">
        <v>0.0</v>
      </c>
      <c r="L3047" s="282">
        <v>1156.0</v>
      </c>
      <c r="M3047" s="210"/>
    </row>
    <row r="3048" ht="15.75" customHeight="1">
      <c r="A3048" s="210" t="s">
        <v>822</v>
      </c>
      <c r="B3048" s="210" t="s">
        <v>5386</v>
      </c>
      <c r="C3048" s="210" t="s">
        <v>5801</v>
      </c>
      <c r="D3048" s="210" t="s">
        <v>259</v>
      </c>
      <c r="E3048" s="282">
        <v>16.0</v>
      </c>
      <c r="F3048" s="282">
        <v>0.0</v>
      </c>
      <c r="G3048" s="282">
        <v>2.0</v>
      </c>
      <c r="H3048" s="282">
        <v>5.0</v>
      </c>
      <c r="I3048" s="282">
        <v>8.0</v>
      </c>
      <c r="J3048" s="282">
        <v>3.0</v>
      </c>
      <c r="K3048" s="282">
        <v>0.0</v>
      </c>
      <c r="L3048" s="282">
        <v>1004.0</v>
      </c>
      <c r="M3048" s="210"/>
    </row>
    <row r="3049" ht="15.75" customHeight="1">
      <c r="A3049" s="210" t="s">
        <v>822</v>
      </c>
      <c r="B3049" s="210" t="s">
        <v>5387</v>
      </c>
      <c r="C3049" s="210" t="s">
        <v>5816</v>
      </c>
      <c r="D3049" s="210" t="s">
        <v>5823</v>
      </c>
      <c r="E3049" s="282">
        <v>34.0</v>
      </c>
      <c r="F3049" s="282">
        <v>4.0</v>
      </c>
      <c r="G3049" s="282">
        <v>5.0</v>
      </c>
      <c r="H3049" s="282">
        <v>5.0</v>
      </c>
      <c r="I3049" s="282">
        <v>7.0</v>
      </c>
      <c r="J3049" s="282">
        <v>9.0</v>
      </c>
      <c r="K3049" s="282">
        <v>0.0</v>
      </c>
      <c r="L3049" s="282">
        <v>2660.0</v>
      </c>
      <c r="M3049" s="210"/>
    </row>
    <row r="3050" ht="15.75" customHeight="1">
      <c r="A3050" s="210" t="s">
        <v>822</v>
      </c>
      <c r="B3050" s="210" t="s">
        <v>5388</v>
      </c>
      <c r="C3050" s="210" t="s">
        <v>5816</v>
      </c>
      <c r="D3050" s="210" t="s">
        <v>5959</v>
      </c>
      <c r="E3050" s="282">
        <v>35.0</v>
      </c>
      <c r="F3050" s="282">
        <v>0.0</v>
      </c>
      <c r="G3050" s="282">
        <v>2.0</v>
      </c>
      <c r="H3050" s="282">
        <v>13.0</v>
      </c>
      <c r="I3050" s="282">
        <v>5.0</v>
      </c>
      <c r="J3050" s="282">
        <v>4.0</v>
      </c>
      <c r="K3050" s="282">
        <v>0.0</v>
      </c>
      <c r="L3050" s="282">
        <v>2113.0</v>
      </c>
      <c r="M3050" s="210"/>
    </row>
    <row r="3051" ht="15.75" customHeight="1">
      <c r="A3051" s="210" t="s">
        <v>822</v>
      </c>
      <c r="B3051" s="210" t="s">
        <v>5391</v>
      </c>
      <c r="C3051" s="210" t="s">
        <v>5816</v>
      </c>
      <c r="D3051" s="210" t="s">
        <v>5905</v>
      </c>
      <c r="E3051" s="282">
        <v>32.0</v>
      </c>
      <c r="F3051" s="282">
        <v>1.0</v>
      </c>
      <c r="G3051" s="282">
        <v>9.0</v>
      </c>
      <c r="H3051" s="282">
        <v>8.0</v>
      </c>
      <c r="I3051" s="282">
        <v>13.0</v>
      </c>
      <c r="J3051" s="282">
        <v>6.0</v>
      </c>
      <c r="K3051" s="282">
        <v>0.0</v>
      </c>
      <c r="L3051" s="282">
        <v>2149.0</v>
      </c>
      <c r="M3051" s="210"/>
    </row>
    <row r="3052" ht="15.75" customHeight="1">
      <c r="A3052" s="210" t="s">
        <v>822</v>
      </c>
      <c r="B3052" s="210" t="s">
        <v>5392</v>
      </c>
      <c r="C3052" s="210" t="s">
        <v>5801</v>
      </c>
      <c r="D3052" s="210" t="s">
        <v>116</v>
      </c>
      <c r="E3052" s="282">
        <v>9.0</v>
      </c>
      <c r="F3052" s="282">
        <v>0.0</v>
      </c>
      <c r="G3052" s="282">
        <v>0.0</v>
      </c>
      <c r="H3052" s="282">
        <v>8.0</v>
      </c>
      <c r="I3052" s="282">
        <v>1.0</v>
      </c>
      <c r="J3052" s="282">
        <v>0.0</v>
      </c>
      <c r="K3052" s="282">
        <v>0.0</v>
      </c>
      <c r="L3052" s="282">
        <v>166.0</v>
      </c>
      <c r="M3052" s="210"/>
    </row>
    <row r="3053" ht="15.75" customHeight="1">
      <c r="A3053" s="210" t="s">
        <v>822</v>
      </c>
      <c r="B3053" s="210" t="s">
        <v>5389</v>
      </c>
      <c r="C3053" s="210" t="s">
        <v>5814</v>
      </c>
      <c r="D3053" s="210" t="s">
        <v>6493</v>
      </c>
      <c r="E3053" s="282">
        <v>23.0</v>
      </c>
      <c r="F3053" s="282">
        <v>1.0</v>
      </c>
      <c r="G3053" s="282">
        <v>4.0</v>
      </c>
      <c r="H3053" s="282">
        <v>6.0</v>
      </c>
      <c r="I3053" s="282">
        <v>6.0</v>
      </c>
      <c r="J3053" s="282">
        <v>2.0</v>
      </c>
      <c r="K3053" s="282">
        <v>0.0</v>
      </c>
      <c r="L3053" s="282">
        <v>1501.0</v>
      </c>
      <c r="M3053" s="210"/>
    </row>
    <row r="3054" ht="15.75" customHeight="1">
      <c r="A3054" s="210" t="s">
        <v>822</v>
      </c>
      <c r="B3054" s="210" t="s">
        <v>5390</v>
      </c>
      <c r="C3054" s="210" t="s">
        <v>5814</v>
      </c>
      <c r="D3054" s="210" t="s">
        <v>6493</v>
      </c>
      <c r="E3054" s="282">
        <v>24.0</v>
      </c>
      <c r="F3054" s="282">
        <v>1.0</v>
      </c>
      <c r="G3054" s="282">
        <v>2.0</v>
      </c>
      <c r="H3054" s="282">
        <v>10.0</v>
      </c>
      <c r="I3054" s="282">
        <v>7.0</v>
      </c>
      <c r="J3054" s="282">
        <v>2.0</v>
      </c>
      <c r="K3054" s="282">
        <v>0.0</v>
      </c>
      <c r="L3054" s="282">
        <v>1329.0</v>
      </c>
      <c r="M3054" s="210"/>
    </row>
    <row r="3055" ht="15.75" customHeight="1">
      <c r="A3055" s="210" t="s">
        <v>488</v>
      </c>
      <c r="B3055" s="210" t="s">
        <v>5383</v>
      </c>
      <c r="C3055" s="210" t="s">
        <v>5801</v>
      </c>
      <c r="D3055" s="210" t="s">
        <v>197</v>
      </c>
      <c r="E3055" s="282">
        <v>3.0</v>
      </c>
      <c r="F3055" s="282">
        <v>0.0</v>
      </c>
      <c r="G3055" s="282">
        <v>0.0</v>
      </c>
      <c r="H3055" s="282">
        <v>3.0</v>
      </c>
      <c r="I3055" s="282">
        <v>0.0</v>
      </c>
      <c r="J3055" s="282">
        <v>1.0</v>
      </c>
      <c r="K3055" s="282">
        <v>0.0</v>
      </c>
      <c r="L3055" s="282">
        <v>39.0</v>
      </c>
      <c r="M3055" s="210"/>
    </row>
    <row r="3056" ht="15.75" customHeight="1">
      <c r="A3056" s="210" t="s">
        <v>488</v>
      </c>
      <c r="B3056" s="210" t="s">
        <v>5386</v>
      </c>
      <c r="C3056" s="210" t="s">
        <v>5881</v>
      </c>
      <c r="D3056" s="210" t="s">
        <v>5884</v>
      </c>
      <c r="E3056" s="282">
        <v>1.0</v>
      </c>
      <c r="F3056" s="282">
        <v>0.0</v>
      </c>
      <c r="G3056" s="282">
        <v>0.0</v>
      </c>
      <c r="H3056" s="282">
        <v>1.0</v>
      </c>
      <c r="I3056" s="282">
        <v>0.0</v>
      </c>
      <c r="J3056" s="282">
        <v>0.0</v>
      </c>
      <c r="K3056" s="282">
        <v>0.0</v>
      </c>
      <c r="L3056" s="282">
        <v>11.0</v>
      </c>
      <c r="M3056" s="210"/>
    </row>
    <row r="3057" ht="15.75" customHeight="1">
      <c r="A3057" s="210" t="s">
        <v>826</v>
      </c>
      <c r="B3057" s="210" t="s">
        <v>5384</v>
      </c>
      <c r="C3057" s="210" t="s">
        <v>5816</v>
      </c>
      <c r="D3057" s="210" t="s">
        <v>6373</v>
      </c>
      <c r="E3057" s="282">
        <v>14.0</v>
      </c>
      <c r="F3057" s="282">
        <v>0.0</v>
      </c>
      <c r="G3057" s="282">
        <v>1.0</v>
      </c>
      <c r="H3057" s="282">
        <v>6.0</v>
      </c>
      <c r="I3057" s="282">
        <v>6.0</v>
      </c>
      <c r="J3057" s="282">
        <v>5.0</v>
      </c>
      <c r="K3057" s="282">
        <v>0.0</v>
      </c>
      <c r="L3057" s="282">
        <v>759.0</v>
      </c>
      <c r="M3057" s="210"/>
    </row>
    <row r="3058" ht="15.75" customHeight="1">
      <c r="A3058" s="210" t="s">
        <v>826</v>
      </c>
      <c r="B3058" s="210" t="s">
        <v>5385</v>
      </c>
      <c r="C3058" s="210" t="s">
        <v>5816</v>
      </c>
      <c r="D3058" s="210" t="s">
        <v>5959</v>
      </c>
      <c r="E3058" s="282">
        <v>19.0</v>
      </c>
      <c r="F3058" s="282">
        <v>2.0</v>
      </c>
      <c r="G3058" s="282">
        <v>0.0</v>
      </c>
      <c r="H3058" s="282">
        <v>9.0</v>
      </c>
      <c r="I3058" s="282">
        <v>6.0</v>
      </c>
      <c r="J3058" s="282">
        <v>4.0</v>
      </c>
      <c r="K3058" s="282">
        <v>0.0</v>
      </c>
      <c r="L3058" s="282">
        <v>1061.0</v>
      </c>
      <c r="M3058" s="210"/>
    </row>
    <row r="3059" ht="15.75" customHeight="1">
      <c r="A3059" s="210" t="s">
        <v>826</v>
      </c>
      <c r="B3059" s="210" t="s">
        <v>5386</v>
      </c>
      <c r="C3059" s="210" t="s">
        <v>5861</v>
      </c>
      <c r="D3059" s="210" t="s">
        <v>143</v>
      </c>
      <c r="E3059" s="282">
        <v>17.0</v>
      </c>
      <c r="F3059" s="282">
        <v>1.0</v>
      </c>
      <c r="G3059" s="282">
        <v>1.0</v>
      </c>
      <c r="H3059" s="282">
        <v>10.0</v>
      </c>
      <c r="I3059" s="282">
        <v>5.0</v>
      </c>
      <c r="J3059" s="282">
        <v>5.0</v>
      </c>
      <c r="K3059" s="282">
        <v>0.0</v>
      </c>
      <c r="L3059" s="282">
        <v>767.0</v>
      </c>
      <c r="M3059" s="210"/>
    </row>
    <row r="3060" ht="15.75" customHeight="1">
      <c r="A3060" s="210" t="s">
        <v>826</v>
      </c>
      <c r="B3060" s="210" t="s">
        <v>5387</v>
      </c>
      <c r="C3060" s="210" t="s">
        <v>5816</v>
      </c>
      <c r="D3060" s="210" t="s">
        <v>5948</v>
      </c>
      <c r="E3060" s="282">
        <v>26.0</v>
      </c>
      <c r="F3060" s="282">
        <v>1.0</v>
      </c>
      <c r="G3060" s="282">
        <v>0.0</v>
      </c>
      <c r="H3060" s="282">
        <v>15.0</v>
      </c>
      <c r="I3060" s="282">
        <v>7.0</v>
      </c>
      <c r="J3060" s="282">
        <v>4.0</v>
      </c>
      <c r="K3060" s="282">
        <v>1.0</v>
      </c>
      <c r="L3060" s="282">
        <v>1192.0</v>
      </c>
      <c r="M3060" s="210"/>
    </row>
    <row r="3061" ht="15.75" customHeight="1">
      <c r="A3061" s="210" t="s">
        <v>826</v>
      </c>
      <c r="B3061" s="210" t="s">
        <v>5388</v>
      </c>
      <c r="C3061" s="210" t="s">
        <v>5816</v>
      </c>
      <c r="D3061" s="210" t="s">
        <v>5948</v>
      </c>
      <c r="E3061" s="282">
        <v>6.0</v>
      </c>
      <c r="F3061" s="282">
        <v>0.0</v>
      </c>
      <c r="G3061" s="282">
        <v>1.0</v>
      </c>
      <c r="H3061" s="282">
        <v>5.0</v>
      </c>
      <c r="I3061" s="282">
        <v>0.0</v>
      </c>
      <c r="J3061" s="282">
        <v>2.0</v>
      </c>
      <c r="K3061" s="282">
        <v>0.0</v>
      </c>
      <c r="L3061" s="282">
        <v>204.0</v>
      </c>
      <c r="M3061" s="210"/>
    </row>
    <row r="3062" ht="15.75" customHeight="1">
      <c r="A3062" s="210" t="s">
        <v>826</v>
      </c>
      <c r="B3062" s="210" t="s">
        <v>5391</v>
      </c>
      <c r="C3062" s="210" t="s">
        <v>5801</v>
      </c>
      <c r="D3062" s="210" t="s">
        <v>5812</v>
      </c>
      <c r="E3062" s="282">
        <v>0.0</v>
      </c>
      <c r="F3062" s="282">
        <v>0.0</v>
      </c>
      <c r="G3062" s="282">
        <v>0.0</v>
      </c>
      <c r="H3062" s="282">
        <v>0.0</v>
      </c>
      <c r="I3062" s="282">
        <v>0.0</v>
      </c>
      <c r="J3062" s="282">
        <v>0.0</v>
      </c>
      <c r="K3062" s="282">
        <v>0.0</v>
      </c>
      <c r="L3062" s="282">
        <v>0.0</v>
      </c>
      <c r="M3062" s="210"/>
    </row>
    <row r="3063" ht="15.75" customHeight="1">
      <c r="A3063" s="210" t="s">
        <v>826</v>
      </c>
      <c r="B3063" s="210" t="s">
        <v>5392</v>
      </c>
      <c r="C3063" s="210" t="s">
        <v>5801</v>
      </c>
      <c r="D3063" s="210" t="s">
        <v>197</v>
      </c>
      <c r="E3063" s="282">
        <v>0.0</v>
      </c>
      <c r="F3063" s="282">
        <v>0.0</v>
      </c>
      <c r="G3063" s="282">
        <v>0.0</v>
      </c>
      <c r="H3063" s="282">
        <v>0.0</v>
      </c>
      <c r="I3063" s="282">
        <v>0.0</v>
      </c>
      <c r="J3063" s="282">
        <v>0.0</v>
      </c>
      <c r="K3063" s="282">
        <v>0.0</v>
      </c>
      <c r="L3063" s="282">
        <v>0.0</v>
      </c>
      <c r="M3063" s="210"/>
    </row>
    <row r="3064" ht="15.75" customHeight="1">
      <c r="A3064" s="210" t="s">
        <v>801</v>
      </c>
      <c r="B3064" s="210" t="s">
        <v>5383</v>
      </c>
      <c r="C3064" s="210" t="s">
        <v>5801</v>
      </c>
      <c r="D3064" s="210" t="s">
        <v>264</v>
      </c>
      <c r="E3064" s="282">
        <v>2.0</v>
      </c>
      <c r="F3064" s="282">
        <v>0.0</v>
      </c>
      <c r="G3064" s="282">
        <v>0.0</v>
      </c>
      <c r="H3064" s="282">
        <v>1.0</v>
      </c>
      <c r="I3064" s="282">
        <v>1.0</v>
      </c>
      <c r="J3064" s="282">
        <v>0.0</v>
      </c>
      <c r="K3064" s="282">
        <v>0.0</v>
      </c>
      <c r="L3064" s="282">
        <v>23.0</v>
      </c>
      <c r="M3064" s="210"/>
    </row>
    <row r="3065" ht="15.75" customHeight="1">
      <c r="A3065" s="210" t="s">
        <v>801</v>
      </c>
      <c r="B3065" s="210" t="s">
        <v>5384</v>
      </c>
      <c r="C3065" s="210" t="s">
        <v>5816</v>
      </c>
      <c r="D3065" s="210" t="s">
        <v>6373</v>
      </c>
      <c r="E3065" s="282">
        <v>24.0</v>
      </c>
      <c r="F3065" s="282">
        <v>0.0</v>
      </c>
      <c r="G3065" s="282">
        <v>1.0</v>
      </c>
      <c r="H3065" s="282">
        <v>16.0</v>
      </c>
      <c r="I3065" s="282">
        <v>8.0</v>
      </c>
      <c r="J3065" s="282">
        <v>3.0</v>
      </c>
      <c r="K3065" s="282">
        <v>0.0</v>
      </c>
      <c r="L3065" s="282">
        <v>816.0</v>
      </c>
      <c r="M3065" s="210"/>
    </row>
    <row r="3066" ht="15.75" customHeight="1">
      <c r="A3066" s="210" t="s">
        <v>801</v>
      </c>
      <c r="B3066" s="210" t="s">
        <v>5385</v>
      </c>
      <c r="C3066" s="210" t="s">
        <v>5816</v>
      </c>
      <c r="D3066" s="210" t="s">
        <v>6373</v>
      </c>
      <c r="E3066" s="282">
        <v>18.0</v>
      </c>
      <c r="F3066" s="282">
        <v>1.0</v>
      </c>
      <c r="G3066" s="282">
        <v>0.0</v>
      </c>
      <c r="H3066" s="282">
        <v>7.0</v>
      </c>
      <c r="I3066" s="282">
        <v>10.0</v>
      </c>
      <c r="J3066" s="282">
        <v>4.0</v>
      </c>
      <c r="K3066" s="282">
        <v>0.0</v>
      </c>
      <c r="L3066" s="282">
        <v>913.0</v>
      </c>
      <c r="M3066" s="210"/>
    </row>
    <row r="3067" ht="15.75" customHeight="1">
      <c r="A3067" s="210" t="s">
        <v>801</v>
      </c>
      <c r="B3067" s="210" t="s">
        <v>5386</v>
      </c>
      <c r="C3067" s="210" t="s">
        <v>5800</v>
      </c>
      <c r="D3067" s="210" t="s">
        <v>249</v>
      </c>
      <c r="E3067" s="282">
        <v>15.0</v>
      </c>
      <c r="F3067" s="282">
        <v>0.0</v>
      </c>
      <c r="G3067" s="282">
        <v>1.0</v>
      </c>
      <c r="H3067" s="282">
        <v>13.0</v>
      </c>
      <c r="I3067" s="282">
        <v>2.0</v>
      </c>
      <c r="J3067" s="282">
        <v>1.0</v>
      </c>
      <c r="K3067" s="282">
        <v>0.0</v>
      </c>
      <c r="L3067" s="282">
        <v>439.0</v>
      </c>
      <c r="M3067" s="210"/>
    </row>
    <row r="3068" ht="15.75" customHeight="1">
      <c r="A3068" s="210" t="s">
        <v>801</v>
      </c>
      <c r="B3068" s="210" t="s">
        <v>5387</v>
      </c>
      <c r="C3068" s="210" t="s">
        <v>5801</v>
      </c>
      <c r="D3068" s="210" t="s">
        <v>143</v>
      </c>
      <c r="E3068" s="282">
        <v>15.0</v>
      </c>
      <c r="F3068" s="282">
        <v>0.0</v>
      </c>
      <c r="G3068" s="282">
        <v>0.0</v>
      </c>
      <c r="H3068" s="282">
        <v>12.0</v>
      </c>
      <c r="I3068" s="282">
        <v>2.0</v>
      </c>
      <c r="J3068" s="282">
        <v>2.0</v>
      </c>
      <c r="K3068" s="282">
        <v>0.0</v>
      </c>
      <c r="L3068" s="282">
        <v>387.0</v>
      </c>
      <c r="M3068" s="210"/>
    </row>
    <row r="3069" ht="15.75" customHeight="1">
      <c r="A3069" s="210" t="s">
        <v>801</v>
      </c>
      <c r="B3069" s="210" t="s">
        <v>5388</v>
      </c>
      <c r="C3069" s="210" t="s">
        <v>5801</v>
      </c>
      <c r="D3069" s="210" t="s">
        <v>143</v>
      </c>
      <c r="E3069" s="282">
        <v>16.0</v>
      </c>
      <c r="F3069" s="282">
        <v>0.0</v>
      </c>
      <c r="G3069" s="282">
        <v>2.0</v>
      </c>
      <c r="H3069" s="282">
        <v>0.0</v>
      </c>
      <c r="I3069" s="282">
        <v>10.0</v>
      </c>
      <c r="J3069" s="282">
        <v>3.0</v>
      </c>
      <c r="K3069" s="282">
        <v>0.0</v>
      </c>
      <c r="L3069" s="282">
        <v>1288.0</v>
      </c>
      <c r="M3069" s="210"/>
    </row>
    <row r="3070" ht="15.75" customHeight="1">
      <c r="A3070" s="210" t="s">
        <v>801</v>
      </c>
      <c r="B3070" s="210" t="s">
        <v>5391</v>
      </c>
      <c r="C3070" s="210" t="s">
        <v>5801</v>
      </c>
      <c r="D3070" s="210" t="s">
        <v>143</v>
      </c>
      <c r="E3070" s="282">
        <v>34.0</v>
      </c>
      <c r="F3070" s="282">
        <v>4.0</v>
      </c>
      <c r="G3070" s="282">
        <v>1.0</v>
      </c>
      <c r="H3070" s="282">
        <v>7.0</v>
      </c>
      <c r="I3070" s="282">
        <v>17.0</v>
      </c>
      <c r="J3070" s="282">
        <v>5.0</v>
      </c>
      <c r="K3070" s="282">
        <v>0.0</v>
      </c>
      <c r="L3070" s="282">
        <v>2389.0</v>
      </c>
      <c r="M3070" s="210"/>
    </row>
    <row r="3071" ht="15.75" customHeight="1">
      <c r="A3071" s="210" t="s">
        <v>801</v>
      </c>
      <c r="B3071" s="210" t="s">
        <v>5392</v>
      </c>
      <c r="C3071" s="210" t="s">
        <v>5801</v>
      </c>
      <c r="D3071" s="210" t="s">
        <v>143</v>
      </c>
      <c r="E3071" s="282">
        <v>32.0</v>
      </c>
      <c r="F3071" s="282">
        <v>4.0</v>
      </c>
      <c r="G3071" s="282">
        <v>1.0</v>
      </c>
      <c r="H3071" s="282">
        <v>2.0</v>
      </c>
      <c r="I3071" s="282">
        <v>11.0</v>
      </c>
      <c r="J3071" s="282">
        <v>11.0</v>
      </c>
      <c r="K3071" s="282">
        <v>0.0</v>
      </c>
      <c r="L3071" s="282">
        <v>2524.0</v>
      </c>
      <c r="M3071" s="210"/>
    </row>
    <row r="3072" ht="15.75" customHeight="1">
      <c r="A3072" s="210" t="s">
        <v>801</v>
      </c>
      <c r="B3072" s="210" t="s">
        <v>5389</v>
      </c>
      <c r="C3072" s="210" t="s">
        <v>5801</v>
      </c>
      <c r="D3072" s="210" t="s">
        <v>143</v>
      </c>
      <c r="E3072" s="282">
        <v>37.0</v>
      </c>
      <c r="F3072" s="282">
        <v>6.0</v>
      </c>
      <c r="G3072" s="282">
        <v>4.0</v>
      </c>
      <c r="H3072" s="282">
        <v>9.0</v>
      </c>
      <c r="I3072" s="282">
        <v>21.0</v>
      </c>
      <c r="J3072" s="282">
        <v>6.0</v>
      </c>
      <c r="K3072" s="282">
        <v>0.0</v>
      </c>
      <c r="L3072" s="282">
        <v>2297.0</v>
      </c>
      <c r="M3072" s="210"/>
    </row>
    <row r="3073" ht="15.75" customHeight="1">
      <c r="A3073" s="210" t="s">
        <v>801</v>
      </c>
      <c r="B3073" s="210" t="s">
        <v>5390</v>
      </c>
      <c r="C3073" s="210" t="s">
        <v>5801</v>
      </c>
      <c r="D3073" s="210" t="s">
        <v>143</v>
      </c>
      <c r="E3073" s="282">
        <v>34.0</v>
      </c>
      <c r="F3073" s="282">
        <v>4.0</v>
      </c>
      <c r="G3073" s="282">
        <v>2.0</v>
      </c>
      <c r="H3073" s="282">
        <v>9.0</v>
      </c>
      <c r="I3073" s="282">
        <v>15.0</v>
      </c>
      <c r="J3073" s="282">
        <v>6.0</v>
      </c>
      <c r="K3073" s="282">
        <v>0.0</v>
      </c>
      <c r="L3073" s="282">
        <v>2259.0</v>
      </c>
      <c r="M3073" s="210"/>
    </row>
    <row r="3074" ht="15.75" customHeight="1">
      <c r="A3074" s="210" t="s">
        <v>553</v>
      </c>
      <c r="B3074" s="210" t="s">
        <v>5383</v>
      </c>
      <c r="C3074" s="210" t="s">
        <v>5801</v>
      </c>
      <c r="D3074" s="210" t="s">
        <v>249</v>
      </c>
      <c r="E3074" s="282">
        <v>1.0</v>
      </c>
      <c r="F3074" s="282">
        <v>0.0</v>
      </c>
      <c r="G3074" s="282">
        <v>0.0</v>
      </c>
      <c r="H3074" s="282">
        <v>1.0</v>
      </c>
      <c r="I3074" s="282">
        <v>0.0</v>
      </c>
      <c r="J3074" s="282">
        <v>0.0</v>
      </c>
      <c r="K3074" s="282">
        <v>0.0</v>
      </c>
      <c r="L3074" s="282">
        <v>31.0</v>
      </c>
      <c r="M3074" s="210"/>
    </row>
    <row r="3075" ht="15.75" customHeight="1">
      <c r="A3075" s="210" t="s">
        <v>553</v>
      </c>
      <c r="B3075" s="210" t="s">
        <v>5384</v>
      </c>
      <c r="C3075" s="210" t="s">
        <v>5801</v>
      </c>
      <c r="D3075" s="210" t="s">
        <v>6147</v>
      </c>
      <c r="E3075" s="282">
        <v>5.0</v>
      </c>
      <c r="F3075" s="282">
        <v>1.0</v>
      </c>
      <c r="G3075" s="282">
        <v>0.0</v>
      </c>
      <c r="H3075" s="282">
        <v>5.0</v>
      </c>
      <c r="I3075" s="282">
        <v>0.0</v>
      </c>
      <c r="J3075" s="282">
        <v>0.0</v>
      </c>
      <c r="K3075" s="282">
        <v>0.0</v>
      </c>
      <c r="L3075" s="282">
        <v>34.0</v>
      </c>
      <c r="M3075" s="210"/>
    </row>
    <row r="3076" ht="15.75" customHeight="1">
      <c r="A3076" s="210" t="s">
        <v>334</v>
      </c>
      <c r="B3076" s="210" t="s">
        <v>5383</v>
      </c>
      <c r="C3076" s="210" t="s">
        <v>5801</v>
      </c>
      <c r="D3076" s="210" t="s">
        <v>151</v>
      </c>
      <c r="E3076" s="282">
        <v>0.0</v>
      </c>
      <c r="F3076" s="282">
        <v>0.0</v>
      </c>
      <c r="G3076" s="210"/>
      <c r="H3076" s="282">
        <v>0.0</v>
      </c>
      <c r="I3076" s="282">
        <v>0.0</v>
      </c>
      <c r="J3076" s="282">
        <v>0.0</v>
      </c>
      <c r="K3076" s="282">
        <v>0.0</v>
      </c>
      <c r="L3076" s="282">
        <v>0.0</v>
      </c>
      <c r="M3076" s="210"/>
    </row>
    <row r="3077" ht="15.75" customHeight="1">
      <c r="A3077" s="210" t="s">
        <v>334</v>
      </c>
      <c r="B3077" s="210" t="s">
        <v>5384</v>
      </c>
      <c r="C3077" s="210" t="s">
        <v>5881</v>
      </c>
      <c r="D3077" s="210" t="s">
        <v>6441</v>
      </c>
      <c r="E3077" s="282">
        <v>29.0</v>
      </c>
      <c r="F3077" s="282">
        <v>0.0</v>
      </c>
      <c r="G3077" s="210"/>
      <c r="H3077" s="282">
        <v>0.0</v>
      </c>
      <c r="I3077" s="282">
        <v>0.0</v>
      </c>
      <c r="J3077" s="282">
        <v>2.0</v>
      </c>
      <c r="K3077" s="282">
        <v>0.0</v>
      </c>
      <c r="L3077" s="282">
        <v>2610.0</v>
      </c>
      <c r="M3077" s="210"/>
    </row>
    <row r="3078" ht="15.75" customHeight="1">
      <c r="A3078" s="210" t="s">
        <v>334</v>
      </c>
      <c r="B3078" s="210" t="s">
        <v>5385</v>
      </c>
      <c r="C3078" s="210" t="s">
        <v>5881</v>
      </c>
      <c r="D3078" s="210" t="s">
        <v>6441</v>
      </c>
      <c r="E3078" s="282">
        <v>32.0</v>
      </c>
      <c r="F3078" s="282">
        <v>0.0</v>
      </c>
      <c r="G3078" s="210"/>
      <c r="H3078" s="282">
        <v>0.0</v>
      </c>
      <c r="I3078" s="282">
        <v>1.0</v>
      </c>
      <c r="J3078" s="282">
        <v>0.0</v>
      </c>
      <c r="K3078" s="282">
        <v>0.0</v>
      </c>
      <c r="L3078" s="282">
        <v>2835.0</v>
      </c>
      <c r="M3078" s="210"/>
    </row>
    <row r="3079" ht="15.75" customHeight="1">
      <c r="A3079" s="210" t="s">
        <v>334</v>
      </c>
      <c r="B3079" s="210" t="s">
        <v>5386</v>
      </c>
      <c r="C3079" s="210" t="s">
        <v>5881</v>
      </c>
      <c r="D3079" s="210" t="s">
        <v>6293</v>
      </c>
      <c r="E3079" s="282">
        <v>1.0</v>
      </c>
      <c r="F3079" s="282">
        <v>0.0</v>
      </c>
      <c r="G3079" s="210"/>
      <c r="H3079" s="282">
        <v>1.0</v>
      </c>
      <c r="I3079" s="282">
        <v>0.0</v>
      </c>
      <c r="J3079" s="282">
        <v>0.0</v>
      </c>
      <c r="K3079" s="282">
        <v>0.0</v>
      </c>
      <c r="L3079" s="282">
        <v>9.0</v>
      </c>
      <c r="M3079" s="210"/>
    </row>
    <row r="3080" ht="15.75" customHeight="1">
      <c r="A3080" s="210" t="s">
        <v>334</v>
      </c>
      <c r="B3080" s="210" t="s">
        <v>5387</v>
      </c>
      <c r="C3080" s="210" t="s">
        <v>5906</v>
      </c>
      <c r="D3080" s="210" t="s">
        <v>6494</v>
      </c>
      <c r="E3080" s="282">
        <v>0.0</v>
      </c>
      <c r="F3080" s="282">
        <v>0.0</v>
      </c>
      <c r="G3080" s="210"/>
      <c r="H3080" s="282">
        <v>0.0</v>
      </c>
      <c r="I3080" s="282">
        <v>0.0</v>
      </c>
      <c r="J3080" s="282">
        <v>0.0</v>
      </c>
      <c r="K3080" s="282">
        <v>0.0</v>
      </c>
      <c r="L3080" s="282">
        <v>0.0</v>
      </c>
      <c r="M3080" s="210"/>
    </row>
    <row r="3081" ht="15.75" customHeight="1">
      <c r="A3081" s="210" t="s">
        <v>334</v>
      </c>
      <c r="B3081" s="210" t="s">
        <v>5391</v>
      </c>
      <c r="C3081" s="210" t="s">
        <v>5881</v>
      </c>
      <c r="D3081" s="210" t="s">
        <v>6293</v>
      </c>
      <c r="E3081" s="282">
        <v>0.0</v>
      </c>
      <c r="F3081" s="282">
        <v>0.0</v>
      </c>
      <c r="G3081" s="210"/>
      <c r="H3081" s="282">
        <v>0.0</v>
      </c>
      <c r="I3081" s="282">
        <v>0.0</v>
      </c>
      <c r="J3081" s="282">
        <v>0.0</v>
      </c>
      <c r="K3081" s="282">
        <v>0.0</v>
      </c>
      <c r="L3081" s="282">
        <v>0.0</v>
      </c>
      <c r="M3081" s="210"/>
    </row>
    <row r="3082" ht="15.75" customHeight="1">
      <c r="A3082" s="210" t="s">
        <v>334</v>
      </c>
      <c r="B3082" s="210" t="s">
        <v>5392</v>
      </c>
      <c r="C3082" s="210" t="s">
        <v>5881</v>
      </c>
      <c r="D3082" s="210" t="s">
        <v>6293</v>
      </c>
      <c r="E3082" s="282">
        <v>0.0</v>
      </c>
      <c r="F3082" s="282">
        <v>0.0</v>
      </c>
      <c r="G3082" s="210"/>
      <c r="H3082" s="282">
        <v>0.0</v>
      </c>
      <c r="I3082" s="282">
        <v>0.0</v>
      </c>
      <c r="J3082" s="282">
        <v>0.0</v>
      </c>
      <c r="K3082" s="282">
        <v>0.0</v>
      </c>
      <c r="L3082" s="282">
        <v>0.0</v>
      </c>
      <c r="M3082" s="210"/>
    </row>
    <row r="3083" ht="15.75" customHeight="1">
      <c r="A3083" s="210" t="s">
        <v>740</v>
      </c>
      <c r="B3083" s="210" t="s">
        <v>5383</v>
      </c>
      <c r="C3083" s="210" t="s">
        <v>5801</v>
      </c>
      <c r="D3083" s="210" t="s">
        <v>177</v>
      </c>
      <c r="E3083" s="282">
        <v>6.0</v>
      </c>
      <c r="F3083" s="282">
        <v>0.0</v>
      </c>
      <c r="G3083" s="282">
        <v>1.0</v>
      </c>
      <c r="H3083" s="282">
        <v>1.0</v>
      </c>
      <c r="I3083" s="282">
        <v>0.0</v>
      </c>
      <c r="J3083" s="282">
        <v>1.0</v>
      </c>
      <c r="K3083" s="282">
        <v>0.0</v>
      </c>
      <c r="L3083" s="282">
        <v>495.0</v>
      </c>
      <c r="M3083" s="210"/>
    </row>
    <row r="3084" ht="15.75" customHeight="1">
      <c r="A3084" s="210" t="s">
        <v>740</v>
      </c>
      <c r="B3084" s="210" t="s">
        <v>5384</v>
      </c>
      <c r="C3084" s="210" t="s">
        <v>5816</v>
      </c>
      <c r="D3084" s="210" t="s">
        <v>6056</v>
      </c>
      <c r="E3084" s="282">
        <v>26.0</v>
      </c>
      <c r="F3084" s="282">
        <v>0.0</v>
      </c>
      <c r="G3084" s="282">
        <v>2.0</v>
      </c>
      <c r="H3084" s="282">
        <v>5.0</v>
      </c>
      <c r="I3084" s="282">
        <v>3.0</v>
      </c>
      <c r="J3084" s="282">
        <v>3.0</v>
      </c>
      <c r="K3084" s="282">
        <v>0.0</v>
      </c>
      <c r="L3084" s="282">
        <v>1881.0</v>
      </c>
      <c r="M3084" s="210"/>
    </row>
    <row r="3085" ht="15.75" customHeight="1">
      <c r="A3085" s="210" t="s">
        <v>740</v>
      </c>
      <c r="B3085" s="210" t="s">
        <v>5385</v>
      </c>
      <c r="C3085" s="210" t="s">
        <v>5816</v>
      </c>
      <c r="D3085" s="210" t="s">
        <v>6056</v>
      </c>
      <c r="E3085" s="282">
        <v>18.0</v>
      </c>
      <c r="F3085" s="282">
        <v>1.0</v>
      </c>
      <c r="G3085" s="282">
        <v>1.0</v>
      </c>
      <c r="H3085" s="282">
        <v>10.0</v>
      </c>
      <c r="I3085" s="282">
        <v>5.0</v>
      </c>
      <c r="J3085" s="282">
        <v>6.0</v>
      </c>
      <c r="K3085" s="282">
        <v>0.0</v>
      </c>
      <c r="L3085" s="282">
        <v>827.0</v>
      </c>
      <c r="M3085" s="210"/>
    </row>
    <row r="3086" ht="15.75" customHeight="1">
      <c r="A3086" s="210" t="s">
        <v>740</v>
      </c>
      <c r="B3086" s="210" t="s">
        <v>5386</v>
      </c>
      <c r="C3086" s="210" t="s">
        <v>6495</v>
      </c>
      <c r="D3086" s="210" t="s">
        <v>6496</v>
      </c>
      <c r="E3086" s="282">
        <v>24.0</v>
      </c>
      <c r="F3086" s="282">
        <v>0.0</v>
      </c>
      <c r="G3086" s="282">
        <v>1.0</v>
      </c>
      <c r="H3086" s="282">
        <v>10.0</v>
      </c>
      <c r="I3086" s="282">
        <v>10.0</v>
      </c>
      <c r="J3086" s="282">
        <v>6.0</v>
      </c>
      <c r="K3086" s="282">
        <v>0.0</v>
      </c>
      <c r="L3086" s="282">
        <v>1308.0</v>
      </c>
      <c r="M3086" s="210"/>
    </row>
    <row r="3087" ht="15.75" customHeight="1">
      <c r="A3087" s="210" t="s">
        <v>740</v>
      </c>
      <c r="B3087" s="210" t="s">
        <v>5387</v>
      </c>
      <c r="C3087" s="210" t="s">
        <v>5837</v>
      </c>
      <c r="D3087" s="210" t="s">
        <v>6497</v>
      </c>
      <c r="E3087" s="282">
        <v>26.0</v>
      </c>
      <c r="F3087" s="282">
        <v>0.0</v>
      </c>
      <c r="G3087" s="282">
        <v>1.0</v>
      </c>
      <c r="H3087" s="282">
        <v>1.0</v>
      </c>
      <c r="I3087" s="282">
        <v>8.0</v>
      </c>
      <c r="J3087" s="282">
        <v>3.0</v>
      </c>
      <c r="K3087" s="282">
        <v>0.0</v>
      </c>
      <c r="L3087" s="282">
        <v>2111.0</v>
      </c>
      <c r="M3087" s="210"/>
    </row>
    <row r="3088" ht="15.75" customHeight="1">
      <c r="A3088" s="210" t="s">
        <v>740</v>
      </c>
      <c r="B3088" s="210" t="s">
        <v>5388</v>
      </c>
      <c r="C3088" s="210" t="s">
        <v>5837</v>
      </c>
      <c r="D3088" s="210" t="s">
        <v>6497</v>
      </c>
      <c r="E3088" s="282">
        <v>10.0</v>
      </c>
      <c r="F3088" s="282">
        <v>0.0</v>
      </c>
      <c r="G3088" s="282">
        <v>0.0</v>
      </c>
      <c r="H3088" s="282">
        <v>4.0</v>
      </c>
      <c r="I3088" s="282">
        <v>1.0</v>
      </c>
      <c r="J3088" s="282">
        <v>1.0</v>
      </c>
      <c r="K3088" s="282">
        <v>0.0</v>
      </c>
      <c r="L3088" s="282">
        <v>596.0</v>
      </c>
      <c r="M3088" s="210"/>
    </row>
    <row r="3089" ht="15.75" customHeight="1">
      <c r="A3089" s="210" t="s">
        <v>351</v>
      </c>
      <c r="B3089" s="210" t="s">
        <v>6498</v>
      </c>
      <c r="C3089" s="210" t="s">
        <v>5902</v>
      </c>
      <c r="D3089" s="210" t="s">
        <v>6499</v>
      </c>
      <c r="E3089" s="282">
        <v>0.0</v>
      </c>
      <c r="F3089" s="282">
        <v>0.0</v>
      </c>
      <c r="G3089" s="210"/>
      <c r="H3089" s="282">
        <v>0.0</v>
      </c>
      <c r="I3089" s="282">
        <v>0.0</v>
      </c>
      <c r="J3089" s="282">
        <v>0.0</v>
      </c>
      <c r="K3089" s="282">
        <v>0.0</v>
      </c>
      <c r="L3089" s="282">
        <v>0.0</v>
      </c>
      <c r="M3089" s="210"/>
    </row>
    <row r="3090" ht="15.75" customHeight="1">
      <c r="A3090" s="210" t="s">
        <v>351</v>
      </c>
      <c r="B3090" s="210" t="s">
        <v>5383</v>
      </c>
      <c r="C3090" s="210" t="s">
        <v>5801</v>
      </c>
      <c r="D3090" s="210" t="s">
        <v>264</v>
      </c>
      <c r="E3090" s="282">
        <v>3.0</v>
      </c>
      <c r="F3090" s="282">
        <v>0.0</v>
      </c>
      <c r="G3090" s="210"/>
      <c r="H3090" s="282">
        <v>0.0</v>
      </c>
      <c r="I3090" s="282">
        <v>0.0</v>
      </c>
      <c r="J3090" s="282">
        <v>0.0</v>
      </c>
      <c r="K3090" s="282">
        <v>0.0</v>
      </c>
      <c r="L3090" s="282">
        <v>270.0</v>
      </c>
      <c r="M3090" s="210"/>
    </row>
    <row r="3091" ht="15.75" customHeight="1">
      <c r="A3091" s="210" t="s">
        <v>351</v>
      </c>
      <c r="B3091" s="210" t="s">
        <v>5384</v>
      </c>
      <c r="C3091" s="210" t="s">
        <v>5902</v>
      </c>
      <c r="D3091" s="210" t="s">
        <v>6135</v>
      </c>
      <c r="E3091" s="282">
        <v>2.0</v>
      </c>
      <c r="F3091" s="282">
        <v>0.0</v>
      </c>
      <c r="G3091" s="210"/>
      <c r="H3091" s="282">
        <v>0.0</v>
      </c>
      <c r="I3091" s="282">
        <v>0.0</v>
      </c>
      <c r="J3091" s="282">
        <v>1.0</v>
      </c>
      <c r="K3091" s="282">
        <v>1.0</v>
      </c>
      <c r="L3091" s="282">
        <v>152.0</v>
      </c>
      <c r="M3091" s="210"/>
    </row>
    <row r="3092" ht="15.75" customHeight="1">
      <c r="A3092" s="210" t="s">
        <v>351</v>
      </c>
      <c r="B3092" s="210" t="s">
        <v>5385</v>
      </c>
      <c r="C3092" s="210" t="s">
        <v>5902</v>
      </c>
      <c r="D3092" s="210" t="s">
        <v>6135</v>
      </c>
      <c r="E3092" s="282">
        <v>22.0</v>
      </c>
      <c r="F3092" s="282">
        <v>0.0</v>
      </c>
      <c r="G3092" s="210"/>
      <c r="H3092" s="282">
        <v>0.0</v>
      </c>
      <c r="I3092" s="282">
        <v>0.0</v>
      </c>
      <c r="J3092" s="282">
        <v>2.0</v>
      </c>
      <c r="K3092" s="282">
        <v>0.0</v>
      </c>
      <c r="L3092" s="282">
        <v>1980.0</v>
      </c>
      <c r="M3092" s="210"/>
    </row>
    <row r="3093" ht="15.75" customHeight="1">
      <c r="A3093" s="210" t="s">
        <v>351</v>
      </c>
      <c r="B3093" s="210" t="s">
        <v>5386</v>
      </c>
      <c r="C3093" s="210" t="s">
        <v>5801</v>
      </c>
      <c r="D3093" s="210" t="s">
        <v>113</v>
      </c>
      <c r="E3093" s="282">
        <v>15.0</v>
      </c>
      <c r="F3093" s="282">
        <v>0.0</v>
      </c>
      <c r="G3093" s="210"/>
      <c r="H3093" s="282">
        <v>0.0</v>
      </c>
      <c r="I3093" s="282">
        <v>0.0</v>
      </c>
      <c r="J3093" s="282">
        <v>3.0</v>
      </c>
      <c r="K3093" s="282">
        <v>0.0</v>
      </c>
      <c r="L3093" s="282">
        <v>1350.0</v>
      </c>
      <c r="M3093" s="210"/>
    </row>
    <row r="3094" ht="15.75" customHeight="1">
      <c r="A3094" s="210" t="s">
        <v>351</v>
      </c>
      <c r="B3094" s="210" t="s">
        <v>5387</v>
      </c>
      <c r="C3094" s="210" t="s">
        <v>5801</v>
      </c>
      <c r="D3094" s="210" t="s">
        <v>113</v>
      </c>
      <c r="E3094" s="282">
        <v>29.0</v>
      </c>
      <c r="F3094" s="282">
        <v>0.0</v>
      </c>
      <c r="G3094" s="210"/>
      <c r="H3094" s="282">
        <v>0.0</v>
      </c>
      <c r="I3094" s="282">
        <v>0.0</v>
      </c>
      <c r="J3094" s="282">
        <v>1.0</v>
      </c>
      <c r="K3094" s="282">
        <v>0.0</v>
      </c>
      <c r="L3094" s="282">
        <v>2610.0</v>
      </c>
      <c r="M3094" s="210"/>
    </row>
    <row r="3095" ht="15.75" customHeight="1">
      <c r="A3095" s="210" t="s">
        <v>351</v>
      </c>
      <c r="B3095" s="210" t="s">
        <v>5388</v>
      </c>
      <c r="C3095" s="210" t="s">
        <v>5802</v>
      </c>
      <c r="D3095" s="210" t="s">
        <v>110</v>
      </c>
      <c r="E3095" s="282">
        <v>13.0</v>
      </c>
      <c r="F3095" s="282">
        <v>0.0</v>
      </c>
      <c r="G3095" s="282">
        <v>0.0</v>
      </c>
      <c r="H3095" s="282">
        <v>0.0</v>
      </c>
      <c r="I3095" s="282">
        <v>0.0</v>
      </c>
      <c r="J3095" s="282">
        <v>1.0</v>
      </c>
      <c r="K3095" s="282">
        <v>1.0</v>
      </c>
      <c r="L3095" s="282">
        <v>1152.0</v>
      </c>
      <c r="M3095" s="210"/>
    </row>
    <row r="3096" ht="15.75" customHeight="1">
      <c r="A3096" s="210" t="s">
        <v>351</v>
      </c>
      <c r="B3096" s="210" t="s">
        <v>5391</v>
      </c>
      <c r="C3096" s="210" t="s">
        <v>5801</v>
      </c>
      <c r="D3096" s="210" t="s">
        <v>110</v>
      </c>
      <c r="E3096" s="282">
        <v>4.0</v>
      </c>
      <c r="F3096" s="282">
        <v>0.0</v>
      </c>
      <c r="G3096" s="210"/>
      <c r="H3096" s="282">
        <v>2.0</v>
      </c>
      <c r="I3096" s="282">
        <v>0.0</v>
      </c>
      <c r="J3096" s="282">
        <v>0.0</v>
      </c>
      <c r="K3096" s="282">
        <v>0.0</v>
      </c>
      <c r="L3096" s="282">
        <v>328.0</v>
      </c>
      <c r="M3096" s="210"/>
    </row>
    <row r="3097" ht="15.75" customHeight="1">
      <c r="A3097" s="210" t="s">
        <v>351</v>
      </c>
      <c r="B3097" s="210" t="s">
        <v>5392</v>
      </c>
      <c r="C3097" s="210" t="s">
        <v>5801</v>
      </c>
      <c r="D3097" s="210" t="s">
        <v>90</v>
      </c>
      <c r="E3097" s="282">
        <v>37.0</v>
      </c>
      <c r="F3097" s="282">
        <v>0.0</v>
      </c>
      <c r="G3097" s="210"/>
      <c r="H3097" s="282">
        <v>0.0</v>
      </c>
      <c r="I3097" s="282">
        <v>0.0</v>
      </c>
      <c r="J3097" s="282">
        <v>1.0</v>
      </c>
      <c r="K3097" s="282">
        <v>0.0</v>
      </c>
      <c r="L3097" s="282">
        <v>3330.0</v>
      </c>
      <c r="M3097" s="210"/>
    </row>
    <row r="3098" ht="15.75" customHeight="1">
      <c r="A3098" s="210" t="s">
        <v>351</v>
      </c>
      <c r="B3098" s="210" t="s">
        <v>5389</v>
      </c>
      <c r="C3098" s="210" t="s">
        <v>5801</v>
      </c>
      <c r="D3098" s="210" t="s">
        <v>90</v>
      </c>
      <c r="E3098" s="282">
        <v>37.0</v>
      </c>
      <c r="F3098" s="282">
        <v>0.0</v>
      </c>
      <c r="G3098" s="210"/>
      <c r="H3098" s="282">
        <v>0.0</v>
      </c>
      <c r="I3098" s="282">
        <v>0.0</v>
      </c>
      <c r="J3098" s="282">
        <v>1.0</v>
      </c>
      <c r="K3098" s="282">
        <v>0.0</v>
      </c>
      <c r="L3098" s="282">
        <v>3330.0</v>
      </c>
      <c r="M3098" s="210"/>
    </row>
    <row r="3099" ht="15.75" customHeight="1">
      <c r="A3099" s="210" t="s">
        <v>351</v>
      </c>
      <c r="B3099" s="210" t="s">
        <v>5390</v>
      </c>
      <c r="C3099" s="210" t="s">
        <v>5801</v>
      </c>
      <c r="D3099" s="210" t="s">
        <v>90</v>
      </c>
      <c r="E3099" s="282">
        <v>37.0</v>
      </c>
      <c r="F3099" s="282">
        <v>0.0</v>
      </c>
      <c r="G3099" s="210"/>
      <c r="H3099" s="282">
        <v>0.0</v>
      </c>
      <c r="I3099" s="282">
        <v>0.0</v>
      </c>
      <c r="J3099" s="282">
        <v>1.0</v>
      </c>
      <c r="K3099" s="282">
        <v>0.0</v>
      </c>
      <c r="L3099" s="282">
        <v>3330.0</v>
      </c>
      <c r="M3099" s="210"/>
    </row>
    <row r="3100" ht="15.75" customHeight="1">
      <c r="A3100" s="210" t="s">
        <v>771</v>
      </c>
      <c r="B3100" s="210" t="s">
        <v>5383</v>
      </c>
      <c r="C3100" s="210" t="s">
        <v>6500</v>
      </c>
      <c r="D3100" s="210" t="s">
        <v>98</v>
      </c>
      <c r="E3100" s="282">
        <v>15.0</v>
      </c>
      <c r="F3100" s="282">
        <v>0.0</v>
      </c>
      <c r="G3100" s="282">
        <v>2.0</v>
      </c>
      <c r="H3100" s="282">
        <v>0.0</v>
      </c>
      <c r="I3100" s="282">
        <v>0.0</v>
      </c>
      <c r="J3100" s="282">
        <v>1.0</v>
      </c>
      <c r="K3100" s="282">
        <v>0.0</v>
      </c>
      <c r="L3100" s="282">
        <v>1350.0</v>
      </c>
      <c r="M3100" s="210"/>
    </row>
    <row r="3101" ht="15.75" customHeight="1">
      <c r="A3101" s="210" t="s">
        <v>771</v>
      </c>
      <c r="B3101" s="210" t="s">
        <v>5384</v>
      </c>
      <c r="C3101" s="210" t="s">
        <v>5974</v>
      </c>
      <c r="D3101" s="210" t="s">
        <v>6501</v>
      </c>
      <c r="E3101" s="282">
        <v>28.0</v>
      </c>
      <c r="F3101" s="282">
        <v>0.0</v>
      </c>
      <c r="G3101" s="282">
        <v>5.0</v>
      </c>
      <c r="H3101" s="282">
        <v>0.0</v>
      </c>
      <c r="I3101" s="282">
        <v>5.0</v>
      </c>
      <c r="J3101" s="282">
        <v>3.0</v>
      </c>
      <c r="K3101" s="282">
        <v>0.0</v>
      </c>
      <c r="L3101" s="282">
        <v>2476.0</v>
      </c>
      <c r="M3101" s="210"/>
    </row>
    <row r="3102" ht="15.75" customHeight="1">
      <c r="A3102" s="210" t="s">
        <v>771</v>
      </c>
      <c r="B3102" s="210" t="s">
        <v>5385</v>
      </c>
      <c r="C3102" s="210" t="s">
        <v>6502</v>
      </c>
      <c r="D3102" s="210" t="s">
        <v>6503</v>
      </c>
      <c r="E3102" s="282">
        <v>27.0</v>
      </c>
      <c r="F3102" s="282">
        <v>0.0</v>
      </c>
      <c r="G3102" s="282">
        <v>1.0</v>
      </c>
      <c r="H3102" s="282">
        <v>2.0</v>
      </c>
      <c r="I3102" s="282">
        <v>9.0</v>
      </c>
      <c r="J3102" s="282">
        <v>2.0</v>
      </c>
      <c r="K3102" s="282">
        <v>0.0</v>
      </c>
      <c r="L3102" s="282">
        <v>2267.0</v>
      </c>
      <c r="M3102" s="210"/>
    </row>
    <row r="3103" ht="15.75" customHeight="1">
      <c r="A3103" s="210" t="s">
        <v>771</v>
      </c>
      <c r="B3103" s="210" t="s">
        <v>5386</v>
      </c>
      <c r="C3103" s="210" t="s">
        <v>6280</v>
      </c>
      <c r="D3103" s="210" t="s">
        <v>6504</v>
      </c>
      <c r="E3103" s="282">
        <v>0.0</v>
      </c>
      <c r="F3103" s="282">
        <v>0.0</v>
      </c>
      <c r="G3103" s="282">
        <v>0.0</v>
      </c>
      <c r="H3103" s="282">
        <v>0.0</v>
      </c>
      <c r="I3103" s="282">
        <v>0.0</v>
      </c>
      <c r="J3103" s="282">
        <v>0.0</v>
      </c>
      <c r="K3103" s="282">
        <v>0.0</v>
      </c>
      <c r="L3103" s="282">
        <v>0.0</v>
      </c>
      <c r="M3103" s="210"/>
    </row>
    <row r="3104" ht="15.75" customHeight="1">
      <c r="A3104" s="210" t="s">
        <v>771</v>
      </c>
      <c r="B3104" s="210" t="s">
        <v>5388</v>
      </c>
      <c r="C3104" s="210" t="s">
        <v>6502</v>
      </c>
      <c r="D3104" s="210" t="s">
        <v>6505</v>
      </c>
      <c r="E3104" s="282">
        <v>1.0</v>
      </c>
      <c r="F3104" s="282">
        <v>0.0</v>
      </c>
      <c r="G3104" s="282">
        <v>0.0</v>
      </c>
      <c r="H3104" s="282">
        <v>1.0</v>
      </c>
      <c r="I3104" s="282">
        <v>0.0</v>
      </c>
      <c r="J3104" s="282">
        <v>0.0</v>
      </c>
      <c r="K3104" s="282">
        <v>0.0</v>
      </c>
      <c r="L3104" s="282">
        <v>15.0</v>
      </c>
      <c r="M3104" s="210"/>
    </row>
    <row r="3105" ht="15.75" customHeight="1">
      <c r="A3105" s="210" t="s">
        <v>344</v>
      </c>
      <c r="B3105" s="210" t="s">
        <v>5383</v>
      </c>
      <c r="C3105" s="210" t="s">
        <v>5801</v>
      </c>
      <c r="D3105" s="210" t="s">
        <v>143</v>
      </c>
      <c r="E3105" s="282">
        <v>1.0</v>
      </c>
      <c r="F3105" s="282">
        <v>0.0</v>
      </c>
      <c r="G3105" s="210"/>
      <c r="H3105" s="282">
        <v>0.0</v>
      </c>
      <c r="I3105" s="282">
        <v>0.0</v>
      </c>
      <c r="J3105" s="282">
        <v>0.0</v>
      </c>
      <c r="K3105" s="282">
        <v>0.0</v>
      </c>
      <c r="L3105" s="282">
        <v>90.0</v>
      </c>
      <c r="M3105" s="210"/>
    </row>
    <row r="3106" ht="15.75" customHeight="1">
      <c r="A3106" s="210" t="s">
        <v>344</v>
      </c>
      <c r="B3106" s="210" t="s">
        <v>5385</v>
      </c>
      <c r="C3106" s="210" t="s">
        <v>5816</v>
      </c>
      <c r="D3106" s="210" t="s">
        <v>5880</v>
      </c>
      <c r="E3106" s="282">
        <v>33.0</v>
      </c>
      <c r="F3106" s="282">
        <v>0.0</v>
      </c>
      <c r="G3106" s="210"/>
      <c r="H3106" s="282">
        <v>0.0</v>
      </c>
      <c r="I3106" s="282">
        <v>3.0</v>
      </c>
      <c r="J3106" s="282">
        <v>1.0</v>
      </c>
      <c r="K3106" s="282">
        <v>0.0</v>
      </c>
      <c r="L3106" s="282">
        <v>2835.0</v>
      </c>
      <c r="M3106" s="210"/>
    </row>
    <row r="3107" ht="15.75" customHeight="1">
      <c r="A3107" s="210" t="s">
        <v>344</v>
      </c>
      <c r="B3107" s="210" t="s">
        <v>5386</v>
      </c>
      <c r="C3107" s="210" t="s">
        <v>5816</v>
      </c>
      <c r="D3107" s="210" t="s">
        <v>5880</v>
      </c>
      <c r="E3107" s="282">
        <v>35.0</v>
      </c>
      <c r="F3107" s="282">
        <v>0.0</v>
      </c>
      <c r="G3107" s="210"/>
      <c r="H3107" s="282">
        <v>0.0</v>
      </c>
      <c r="I3107" s="282">
        <v>1.0</v>
      </c>
      <c r="J3107" s="282">
        <v>2.0</v>
      </c>
      <c r="K3107" s="282">
        <v>0.0</v>
      </c>
      <c r="L3107" s="282">
        <v>3083.0</v>
      </c>
      <c r="M3107" s="210"/>
    </row>
    <row r="3108" ht="15.75" customHeight="1">
      <c r="A3108" s="210" t="s">
        <v>344</v>
      </c>
      <c r="B3108" s="210" t="s">
        <v>5387</v>
      </c>
      <c r="C3108" s="210" t="s">
        <v>5861</v>
      </c>
      <c r="D3108" s="210" t="s">
        <v>238</v>
      </c>
      <c r="E3108" s="282">
        <v>3.0</v>
      </c>
      <c r="F3108" s="282">
        <v>0.0</v>
      </c>
      <c r="G3108" s="282">
        <v>0.0</v>
      </c>
      <c r="H3108" s="282">
        <v>1.0</v>
      </c>
      <c r="I3108" s="282">
        <v>0.0</v>
      </c>
      <c r="J3108" s="282">
        <v>0.0</v>
      </c>
      <c r="K3108" s="282">
        <v>0.0</v>
      </c>
      <c r="L3108" s="282">
        <v>205.0</v>
      </c>
      <c r="M3108" s="210"/>
    </row>
    <row r="3109" ht="15.75" customHeight="1">
      <c r="A3109" s="210" t="s">
        <v>344</v>
      </c>
      <c r="B3109" s="210" t="s">
        <v>5388</v>
      </c>
      <c r="C3109" s="210" t="s">
        <v>5816</v>
      </c>
      <c r="D3109" s="210" t="s">
        <v>6001</v>
      </c>
      <c r="E3109" s="282">
        <v>36.0</v>
      </c>
      <c r="F3109" s="282">
        <v>0.0</v>
      </c>
      <c r="G3109" s="210"/>
      <c r="H3109" s="282">
        <v>0.0</v>
      </c>
      <c r="I3109" s="282">
        <v>0.0</v>
      </c>
      <c r="J3109" s="282">
        <v>3.0</v>
      </c>
      <c r="K3109" s="282">
        <v>0.0</v>
      </c>
      <c r="L3109" s="282">
        <v>3240.0</v>
      </c>
      <c r="M3109" s="210"/>
    </row>
    <row r="3110" ht="15.75" customHeight="1">
      <c r="A3110" s="210" t="s">
        <v>344</v>
      </c>
      <c r="B3110" s="210" t="s">
        <v>5391</v>
      </c>
      <c r="C3110" s="210" t="s">
        <v>5816</v>
      </c>
      <c r="D3110" s="210" t="s">
        <v>6001</v>
      </c>
      <c r="E3110" s="282">
        <v>36.0</v>
      </c>
      <c r="F3110" s="282">
        <v>0.0</v>
      </c>
      <c r="G3110" s="210"/>
      <c r="H3110" s="282">
        <v>0.0</v>
      </c>
      <c r="I3110" s="282">
        <v>0.0</v>
      </c>
      <c r="J3110" s="282">
        <v>2.0</v>
      </c>
      <c r="K3110" s="282">
        <v>0.0</v>
      </c>
      <c r="L3110" s="282">
        <v>3240.0</v>
      </c>
      <c r="M3110" s="210"/>
    </row>
    <row r="3111" ht="15.75" customHeight="1">
      <c r="A3111" s="210" t="s">
        <v>344</v>
      </c>
      <c r="B3111" s="210" t="s">
        <v>5392</v>
      </c>
      <c r="C3111" s="210" t="s">
        <v>5816</v>
      </c>
      <c r="D3111" s="210" t="s">
        <v>6001</v>
      </c>
      <c r="E3111" s="282">
        <v>13.0</v>
      </c>
      <c r="F3111" s="282">
        <v>0.0</v>
      </c>
      <c r="G3111" s="210"/>
      <c r="H3111" s="282">
        <v>2.0</v>
      </c>
      <c r="I3111" s="282">
        <v>0.0</v>
      </c>
      <c r="J3111" s="282">
        <v>0.0</v>
      </c>
      <c r="K3111" s="282">
        <v>0.0</v>
      </c>
      <c r="L3111" s="282">
        <v>1069.0</v>
      </c>
      <c r="M3111" s="210"/>
    </row>
    <row r="3112" ht="15.75" customHeight="1">
      <c r="A3112" s="210" t="s">
        <v>344</v>
      </c>
      <c r="B3112" s="210" t="s">
        <v>5389</v>
      </c>
      <c r="C3112" s="210" t="s">
        <v>5816</v>
      </c>
      <c r="D3112" s="210" t="s">
        <v>6001</v>
      </c>
      <c r="E3112" s="282">
        <v>2.0</v>
      </c>
      <c r="F3112" s="282">
        <v>0.0</v>
      </c>
      <c r="G3112" s="210"/>
      <c r="H3112" s="282">
        <v>1.0</v>
      </c>
      <c r="I3112" s="282">
        <v>0.0</v>
      </c>
      <c r="J3112" s="282">
        <v>1.0</v>
      </c>
      <c r="K3112" s="282">
        <v>0.0</v>
      </c>
      <c r="L3112" s="282">
        <v>163.0</v>
      </c>
      <c r="M3112" s="210"/>
    </row>
    <row r="3113" ht="15.75" customHeight="1">
      <c r="A3113" s="210" t="s">
        <v>326</v>
      </c>
      <c r="B3113" s="210" t="s">
        <v>5383</v>
      </c>
      <c r="C3113" s="210" t="s">
        <v>5801</v>
      </c>
      <c r="D3113" s="210" t="s">
        <v>177</v>
      </c>
      <c r="E3113" s="282">
        <v>1.0</v>
      </c>
      <c r="F3113" s="282">
        <v>0.0</v>
      </c>
      <c r="G3113" s="210"/>
      <c r="H3113" s="282">
        <v>0.0</v>
      </c>
      <c r="I3113" s="282">
        <v>0.0</v>
      </c>
      <c r="J3113" s="282">
        <v>0.0</v>
      </c>
      <c r="K3113" s="282">
        <v>0.0</v>
      </c>
      <c r="L3113" s="282">
        <v>90.0</v>
      </c>
      <c r="M3113" s="210"/>
    </row>
    <row r="3114" ht="15.75" customHeight="1">
      <c r="A3114" s="210" t="s">
        <v>326</v>
      </c>
      <c r="B3114" s="210" t="s">
        <v>5384</v>
      </c>
      <c r="C3114" s="210" t="s">
        <v>5816</v>
      </c>
      <c r="D3114" s="210" t="s">
        <v>6056</v>
      </c>
      <c r="E3114" s="282">
        <v>37.0</v>
      </c>
      <c r="F3114" s="282">
        <v>0.0</v>
      </c>
      <c r="G3114" s="210"/>
      <c r="H3114" s="282">
        <v>1.0</v>
      </c>
      <c r="I3114" s="282">
        <v>0.0</v>
      </c>
      <c r="J3114" s="282">
        <v>3.0</v>
      </c>
      <c r="K3114" s="282">
        <v>0.0</v>
      </c>
      <c r="L3114" s="282">
        <v>3251.0</v>
      </c>
      <c r="M3114" s="210"/>
    </row>
    <row r="3115" ht="15.75" customHeight="1">
      <c r="A3115" s="210" t="s">
        <v>326</v>
      </c>
      <c r="B3115" s="210" t="s">
        <v>5385</v>
      </c>
      <c r="C3115" s="210" t="s">
        <v>5816</v>
      </c>
      <c r="D3115" s="210" t="s">
        <v>6056</v>
      </c>
      <c r="E3115" s="282">
        <v>17.0</v>
      </c>
      <c r="F3115" s="282">
        <v>0.0</v>
      </c>
      <c r="G3115" s="210"/>
      <c r="H3115" s="282">
        <v>1.0</v>
      </c>
      <c r="I3115" s="282">
        <v>0.0</v>
      </c>
      <c r="J3115" s="282">
        <v>2.0</v>
      </c>
      <c r="K3115" s="282">
        <v>0.0</v>
      </c>
      <c r="L3115" s="282">
        <v>1441.0</v>
      </c>
      <c r="M3115" s="210"/>
    </row>
    <row r="3116" ht="15.75" customHeight="1">
      <c r="A3116" s="210" t="s">
        <v>326</v>
      </c>
      <c r="B3116" s="210" t="s">
        <v>5386</v>
      </c>
      <c r="C3116" s="210" t="s">
        <v>5816</v>
      </c>
      <c r="D3116" s="210" t="s">
        <v>5894</v>
      </c>
      <c r="E3116" s="282">
        <v>38.0</v>
      </c>
      <c r="F3116" s="282">
        <v>0.0</v>
      </c>
      <c r="G3116" s="210"/>
      <c r="H3116" s="282">
        <v>0.0</v>
      </c>
      <c r="I3116" s="282">
        <v>0.0</v>
      </c>
      <c r="J3116" s="282">
        <v>2.0</v>
      </c>
      <c r="K3116" s="282">
        <v>0.0</v>
      </c>
      <c r="L3116" s="282">
        <v>3420.0</v>
      </c>
      <c r="M3116" s="210"/>
    </row>
    <row r="3117" ht="15.75" customHeight="1">
      <c r="A3117" s="210" t="s">
        <v>326</v>
      </c>
      <c r="B3117" s="210" t="s">
        <v>5387</v>
      </c>
      <c r="C3117" s="210" t="s">
        <v>6163</v>
      </c>
      <c r="D3117" s="210" t="s">
        <v>6506</v>
      </c>
      <c r="E3117" s="282">
        <v>18.0</v>
      </c>
      <c r="F3117" s="282">
        <v>0.0</v>
      </c>
      <c r="G3117" s="282">
        <v>0.0</v>
      </c>
      <c r="H3117" s="282">
        <v>0.0</v>
      </c>
      <c r="I3117" s="282">
        <v>0.0</v>
      </c>
      <c r="J3117" s="282">
        <v>0.0</v>
      </c>
      <c r="K3117" s="282">
        <v>0.0</v>
      </c>
      <c r="L3117" s="282">
        <v>1620.0</v>
      </c>
      <c r="M3117" s="210"/>
    </row>
    <row r="3118" ht="15.75" customHeight="1">
      <c r="A3118" s="210" t="s">
        <v>326</v>
      </c>
      <c r="B3118" s="210" t="s">
        <v>5388</v>
      </c>
      <c r="C3118" s="210" t="s">
        <v>5902</v>
      </c>
      <c r="D3118" s="210" t="s">
        <v>6072</v>
      </c>
      <c r="E3118" s="282">
        <v>0.0</v>
      </c>
      <c r="F3118" s="282">
        <v>0.0</v>
      </c>
      <c r="G3118" s="210"/>
      <c r="H3118" s="282">
        <v>0.0</v>
      </c>
      <c r="I3118" s="282">
        <v>0.0</v>
      </c>
      <c r="J3118" s="282">
        <v>0.0</v>
      </c>
      <c r="K3118" s="282">
        <v>0.0</v>
      </c>
      <c r="L3118" s="282">
        <v>0.0</v>
      </c>
      <c r="M3118" s="210"/>
    </row>
    <row r="3119" ht="15.75" customHeight="1">
      <c r="A3119" s="210" t="s">
        <v>326</v>
      </c>
      <c r="B3119" s="210" t="s">
        <v>5391</v>
      </c>
      <c r="C3119" s="210" t="s">
        <v>5902</v>
      </c>
      <c r="D3119" s="210" t="s">
        <v>6072</v>
      </c>
      <c r="E3119" s="282">
        <v>1.0</v>
      </c>
      <c r="F3119" s="282">
        <v>0.0</v>
      </c>
      <c r="G3119" s="210"/>
      <c r="H3119" s="282">
        <v>0.0</v>
      </c>
      <c r="I3119" s="282">
        <v>0.0</v>
      </c>
      <c r="J3119" s="282">
        <v>0.0</v>
      </c>
      <c r="K3119" s="282">
        <v>0.0</v>
      </c>
      <c r="L3119" s="282">
        <v>90.0</v>
      </c>
      <c r="M3119" s="210"/>
    </row>
    <row r="3120" ht="15.75" customHeight="1">
      <c r="A3120" s="210" t="s">
        <v>326</v>
      </c>
      <c r="B3120" s="210" t="s">
        <v>5392</v>
      </c>
      <c r="C3120" s="210" t="s">
        <v>5902</v>
      </c>
      <c r="D3120" s="210" t="s">
        <v>6446</v>
      </c>
      <c r="E3120" s="282">
        <v>27.0</v>
      </c>
      <c r="F3120" s="282">
        <v>0.0</v>
      </c>
      <c r="G3120" s="210"/>
      <c r="H3120" s="282">
        <v>0.0</v>
      </c>
      <c r="I3120" s="282">
        <v>0.0</v>
      </c>
      <c r="J3120" s="282">
        <v>2.0</v>
      </c>
      <c r="K3120" s="282">
        <v>0.0</v>
      </c>
      <c r="L3120" s="282">
        <v>2430.0</v>
      </c>
      <c r="M3120" s="210"/>
    </row>
    <row r="3121" ht="15.75" customHeight="1">
      <c r="A3121" s="210" t="s">
        <v>326</v>
      </c>
      <c r="B3121" s="210" t="s">
        <v>5389</v>
      </c>
      <c r="C3121" s="210" t="s">
        <v>5816</v>
      </c>
      <c r="D3121" s="210" t="s">
        <v>5825</v>
      </c>
      <c r="E3121" s="282">
        <v>42.0</v>
      </c>
      <c r="F3121" s="282">
        <v>0.0</v>
      </c>
      <c r="G3121" s="210"/>
      <c r="H3121" s="282">
        <v>0.0</v>
      </c>
      <c r="I3121" s="282">
        <v>0.0</v>
      </c>
      <c r="J3121" s="282">
        <v>1.0</v>
      </c>
      <c r="K3121" s="282">
        <v>0.0</v>
      </c>
      <c r="L3121" s="282">
        <v>3780.0</v>
      </c>
      <c r="M3121" s="210"/>
    </row>
    <row r="3122" ht="15.75" customHeight="1">
      <c r="A3122" s="210" t="s">
        <v>326</v>
      </c>
      <c r="B3122" s="210" t="s">
        <v>5390</v>
      </c>
      <c r="C3122" s="210" t="s">
        <v>5816</v>
      </c>
      <c r="D3122" s="210" t="s">
        <v>5825</v>
      </c>
      <c r="E3122" s="282">
        <v>42.0</v>
      </c>
      <c r="F3122" s="282">
        <v>0.0</v>
      </c>
      <c r="G3122" s="210"/>
      <c r="H3122" s="282">
        <v>0.0</v>
      </c>
      <c r="I3122" s="282">
        <v>0.0</v>
      </c>
      <c r="J3122" s="282">
        <v>0.0</v>
      </c>
      <c r="K3122" s="282">
        <v>0.0</v>
      </c>
      <c r="L3122" s="282">
        <v>3780.0</v>
      </c>
      <c r="M3122" s="210"/>
    </row>
    <row r="3123" ht="15.75" customHeight="1">
      <c r="A3123" s="210" t="s">
        <v>772</v>
      </c>
      <c r="B3123" s="210" t="s">
        <v>5383</v>
      </c>
      <c r="C3123" s="210" t="s">
        <v>5801</v>
      </c>
      <c r="D3123" s="210" t="s">
        <v>177</v>
      </c>
      <c r="E3123" s="282">
        <v>0.0</v>
      </c>
      <c r="F3123" s="282">
        <v>0.0</v>
      </c>
      <c r="G3123" s="282">
        <v>0.0</v>
      </c>
      <c r="H3123" s="282">
        <v>0.0</v>
      </c>
      <c r="I3123" s="282">
        <v>0.0</v>
      </c>
      <c r="J3123" s="282">
        <v>0.0</v>
      </c>
      <c r="K3123" s="282">
        <v>0.0</v>
      </c>
      <c r="L3123" s="282">
        <v>0.0</v>
      </c>
      <c r="M3123" s="210"/>
    </row>
    <row r="3124" ht="15.75" customHeight="1">
      <c r="A3124" s="210" t="s">
        <v>772</v>
      </c>
      <c r="B3124" s="210" t="s">
        <v>5384</v>
      </c>
      <c r="C3124" s="210" t="s">
        <v>5816</v>
      </c>
      <c r="D3124" s="210" t="s">
        <v>6056</v>
      </c>
      <c r="E3124" s="282">
        <v>25.0</v>
      </c>
      <c r="F3124" s="282">
        <v>0.0</v>
      </c>
      <c r="G3124" s="282">
        <v>1.0</v>
      </c>
      <c r="H3124" s="282">
        <v>7.0</v>
      </c>
      <c r="I3124" s="282">
        <v>9.0</v>
      </c>
      <c r="J3124" s="282">
        <v>4.0</v>
      </c>
      <c r="K3124" s="282">
        <v>0.0</v>
      </c>
      <c r="L3124" s="282">
        <v>1636.0</v>
      </c>
      <c r="M3124" s="210"/>
    </row>
    <row r="3125" ht="15.75" customHeight="1">
      <c r="A3125" s="210" t="s">
        <v>772</v>
      </c>
      <c r="B3125" s="210" t="s">
        <v>5385</v>
      </c>
      <c r="C3125" s="210" t="s">
        <v>5816</v>
      </c>
      <c r="D3125" s="210" t="s">
        <v>6179</v>
      </c>
      <c r="E3125" s="282">
        <v>32.0</v>
      </c>
      <c r="F3125" s="282">
        <v>0.0</v>
      </c>
      <c r="G3125" s="282">
        <v>3.0</v>
      </c>
      <c r="H3125" s="282">
        <v>2.0</v>
      </c>
      <c r="I3125" s="282">
        <v>18.0</v>
      </c>
      <c r="J3125" s="282">
        <v>4.0</v>
      </c>
      <c r="K3125" s="282">
        <v>0.0</v>
      </c>
      <c r="L3125" s="282">
        <v>2469.0</v>
      </c>
      <c r="M3125" s="210"/>
    </row>
    <row r="3126" ht="15.75" customHeight="1">
      <c r="A3126" s="210" t="s">
        <v>772</v>
      </c>
      <c r="B3126" s="210" t="s">
        <v>5386</v>
      </c>
      <c r="C3126" s="210" t="s">
        <v>5816</v>
      </c>
      <c r="D3126" s="210" t="s">
        <v>6179</v>
      </c>
      <c r="E3126" s="282">
        <v>33.0</v>
      </c>
      <c r="F3126" s="282">
        <v>1.0</v>
      </c>
      <c r="G3126" s="282">
        <v>3.0</v>
      </c>
      <c r="H3126" s="282">
        <v>1.0</v>
      </c>
      <c r="I3126" s="282">
        <v>2.0</v>
      </c>
      <c r="J3126" s="282">
        <v>10.0</v>
      </c>
      <c r="K3126" s="282">
        <v>0.0</v>
      </c>
      <c r="L3126" s="282">
        <v>2876.0</v>
      </c>
      <c r="M3126" s="210"/>
    </row>
    <row r="3127" ht="15.75" customHeight="1">
      <c r="A3127" s="210" t="s">
        <v>772</v>
      </c>
      <c r="B3127" s="210" t="s">
        <v>5387</v>
      </c>
      <c r="C3127" s="210" t="s">
        <v>5816</v>
      </c>
      <c r="D3127" s="210" t="s">
        <v>6179</v>
      </c>
      <c r="E3127" s="282">
        <v>33.0</v>
      </c>
      <c r="F3127" s="282">
        <v>1.0</v>
      </c>
      <c r="G3127" s="282">
        <v>3.0</v>
      </c>
      <c r="H3127" s="282">
        <v>6.0</v>
      </c>
      <c r="I3127" s="282">
        <v>10.0</v>
      </c>
      <c r="J3127" s="282">
        <v>9.0</v>
      </c>
      <c r="K3127" s="282">
        <v>0.0</v>
      </c>
      <c r="L3127" s="282">
        <v>2501.0</v>
      </c>
      <c r="M3127" s="210"/>
    </row>
    <row r="3128" ht="15.75" customHeight="1">
      <c r="A3128" s="210" t="s">
        <v>772</v>
      </c>
      <c r="B3128" s="210" t="s">
        <v>5388</v>
      </c>
      <c r="C3128" s="210" t="s">
        <v>5816</v>
      </c>
      <c r="D3128" s="210" t="s">
        <v>5894</v>
      </c>
      <c r="E3128" s="282">
        <v>24.0</v>
      </c>
      <c r="F3128" s="282">
        <v>1.0</v>
      </c>
      <c r="G3128" s="282">
        <v>3.0</v>
      </c>
      <c r="H3128" s="282">
        <v>0.0</v>
      </c>
      <c r="I3128" s="282">
        <v>3.0</v>
      </c>
      <c r="J3128" s="282">
        <v>4.0</v>
      </c>
      <c r="K3128" s="282">
        <v>1.0</v>
      </c>
      <c r="L3128" s="282">
        <v>2022.0</v>
      </c>
      <c r="M3128" s="210"/>
    </row>
    <row r="3129" ht="15.75" customHeight="1">
      <c r="A3129" s="210" t="s">
        <v>772</v>
      </c>
      <c r="B3129" s="210" t="s">
        <v>5391</v>
      </c>
      <c r="C3129" s="210" t="s">
        <v>5816</v>
      </c>
      <c r="D3129" s="210" t="s">
        <v>5880</v>
      </c>
      <c r="E3129" s="282">
        <v>19.0</v>
      </c>
      <c r="F3129" s="282">
        <v>0.0</v>
      </c>
      <c r="G3129" s="282">
        <v>0.0</v>
      </c>
      <c r="H3129" s="282">
        <v>4.0</v>
      </c>
      <c r="I3129" s="282">
        <v>2.0</v>
      </c>
      <c r="J3129" s="282">
        <v>4.0</v>
      </c>
      <c r="K3129" s="282">
        <v>0.0</v>
      </c>
      <c r="L3129" s="282">
        <v>1440.0</v>
      </c>
      <c r="M3129" s="210"/>
    </row>
    <row r="3130" ht="15.75" customHeight="1">
      <c r="A3130" s="210" t="s">
        <v>772</v>
      </c>
      <c r="B3130" s="210" t="s">
        <v>5392</v>
      </c>
      <c r="C3130" s="210" t="s">
        <v>5861</v>
      </c>
      <c r="D3130" s="210" t="s">
        <v>5879</v>
      </c>
      <c r="E3130" s="282">
        <v>23.0</v>
      </c>
      <c r="F3130" s="282">
        <v>0.0</v>
      </c>
      <c r="G3130" s="282">
        <v>0.0</v>
      </c>
      <c r="H3130" s="282">
        <v>4.0</v>
      </c>
      <c r="I3130" s="282">
        <v>4.0</v>
      </c>
      <c r="J3130" s="282">
        <v>4.0</v>
      </c>
      <c r="K3130" s="282">
        <v>0.0</v>
      </c>
      <c r="L3130" s="282">
        <v>1717.0</v>
      </c>
      <c r="M3130" s="210"/>
    </row>
    <row r="3131" ht="15.75" customHeight="1">
      <c r="A3131" s="210" t="s">
        <v>772</v>
      </c>
      <c r="B3131" s="210" t="s">
        <v>5389</v>
      </c>
      <c r="C3131" s="210" t="s">
        <v>5816</v>
      </c>
      <c r="D3131" s="210" t="s">
        <v>5894</v>
      </c>
      <c r="E3131" s="282">
        <v>38.0</v>
      </c>
      <c r="F3131" s="282">
        <v>1.0</v>
      </c>
      <c r="G3131" s="282">
        <v>8.0</v>
      </c>
      <c r="H3131" s="282">
        <v>1.0</v>
      </c>
      <c r="I3131" s="282">
        <v>0.0</v>
      </c>
      <c r="J3131" s="282">
        <v>5.0</v>
      </c>
      <c r="K3131" s="282">
        <v>0.0</v>
      </c>
      <c r="L3131" s="282">
        <v>3354.0</v>
      </c>
      <c r="M3131" s="210"/>
    </row>
    <row r="3132" ht="15.75" customHeight="1">
      <c r="A3132" s="210" t="s">
        <v>323</v>
      </c>
      <c r="B3132" s="210" t="s">
        <v>5383</v>
      </c>
      <c r="C3132" s="210" t="s">
        <v>5801</v>
      </c>
      <c r="D3132" s="210" t="s">
        <v>241</v>
      </c>
      <c r="E3132" s="282">
        <v>0.0</v>
      </c>
      <c r="F3132" s="282">
        <v>0.0</v>
      </c>
      <c r="G3132" s="210"/>
      <c r="H3132" s="282">
        <v>0.0</v>
      </c>
      <c r="I3132" s="282">
        <v>0.0</v>
      </c>
      <c r="J3132" s="282">
        <v>0.0</v>
      </c>
      <c r="K3132" s="282">
        <v>0.0</v>
      </c>
      <c r="L3132" s="282">
        <v>0.0</v>
      </c>
      <c r="M3132" s="210"/>
    </row>
    <row r="3133" ht="15.75" customHeight="1">
      <c r="A3133" s="210" t="s">
        <v>323</v>
      </c>
      <c r="B3133" s="210" t="s">
        <v>5384</v>
      </c>
      <c r="C3133" s="210" t="s">
        <v>5816</v>
      </c>
      <c r="D3133" s="210" t="s">
        <v>5893</v>
      </c>
      <c r="E3133" s="282">
        <v>9.0</v>
      </c>
      <c r="F3133" s="282">
        <v>0.0</v>
      </c>
      <c r="G3133" s="210"/>
      <c r="H3133" s="282">
        <v>0.0</v>
      </c>
      <c r="I3133" s="282">
        <v>0.0</v>
      </c>
      <c r="J3133" s="282">
        <v>1.0</v>
      </c>
      <c r="K3133" s="282">
        <v>0.0</v>
      </c>
      <c r="L3133" s="282">
        <v>810.0</v>
      </c>
      <c r="M3133" s="210"/>
    </row>
    <row r="3134" ht="15.75" customHeight="1">
      <c r="A3134" s="210" t="s">
        <v>323</v>
      </c>
      <c r="B3134" s="210" t="s">
        <v>5385</v>
      </c>
      <c r="C3134" s="210" t="s">
        <v>5816</v>
      </c>
      <c r="D3134" s="210" t="s">
        <v>5893</v>
      </c>
      <c r="E3134" s="282">
        <v>3.0</v>
      </c>
      <c r="F3134" s="282">
        <v>0.0</v>
      </c>
      <c r="G3134" s="210"/>
      <c r="H3134" s="282">
        <v>1.0</v>
      </c>
      <c r="I3134" s="282">
        <v>0.0</v>
      </c>
      <c r="J3134" s="282">
        <v>0.0</v>
      </c>
      <c r="K3134" s="282">
        <v>0.0</v>
      </c>
      <c r="L3134" s="282">
        <v>187.0</v>
      </c>
      <c r="M3134" s="210"/>
    </row>
    <row r="3135" ht="15.75" customHeight="1">
      <c r="A3135" s="210" t="s">
        <v>323</v>
      </c>
      <c r="B3135" s="210" t="s">
        <v>5386</v>
      </c>
      <c r="C3135" s="210" t="s">
        <v>5801</v>
      </c>
      <c r="D3135" s="210" t="s">
        <v>241</v>
      </c>
      <c r="E3135" s="282">
        <v>0.0</v>
      </c>
      <c r="F3135" s="282">
        <v>0.0</v>
      </c>
      <c r="G3135" s="210"/>
      <c r="H3135" s="282">
        <v>0.0</v>
      </c>
      <c r="I3135" s="282">
        <v>0.0</v>
      </c>
      <c r="J3135" s="282">
        <v>0.0</v>
      </c>
      <c r="K3135" s="282">
        <v>0.0</v>
      </c>
      <c r="L3135" s="282">
        <v>0.0</v>
      </c>
      <c r="M3135" s="210"/>
    </row>
    <row r="3136" ht="15.75" customHeight="1">
      <c r="A3136" s="210" t="s">
        <v>323</v>
      </c>
      <c r="B3136" s="210" t="s">
        <v>5388</v>
      </c>
      <c r="C3136" s="210" t="s">
        <v>5816</v>
      </c>
      <c r="D3136" s="210" t="s">
        <v>5893</v>
      </c>
      <c r="E3136" s="282">
        <v>0.0</v>
      </c>
      <c r="F3136" s="282">
        <v>0.0</v>
      </c>
      <c r="G3136" s="210"/>
      <c r="H3136" s="282">
        <v>0.0</v>
      </c>
      <c r="I3136" s="282">
        <v>0.0</v>
      </c>
      <c r="J3136" s="282">
        <v>0.0</v>
      </c>
      <c r="K3136" s="282">
        <v>0.0</v>
      </c>
      <c r="L3136" s="282">
        <v>0.0</v>
      </c>
      <c r="M3136" s="210"/>
    </row>
    <row r="3137" ht="15.75" customHeight="1">
      <c r="A3137" s="210" t="s">
        <v>323</v>
      </c>
      <c r="B3137" s="210" t="s">
        <v>5391</v>
      </c>
      <c r="C3137" s="210" t="s">
        <v>5816</v>
      </c>
      <c r="D3137" s="210" t="s">
        <v>5893</v>
      </c>
      <c r="E3137" s="282">
        <v>0.0</v>
      </c>
      <c r="F3137" s="282">
        <v>0.0</v>
      </c>
      <c r="G3137" s="210"/>
      <c r="H3137" s="282">
        <v>0.0</v>
      </c>
      <c r="I3137" s="282">
        <v>0.0</v>
      </c>
      <c r="J3137" s="282">
        <v>0.0</v>
      </c>
      <c r="K3137" s="282">
        <v>0.0</v>
      </c>
      <c r="L3137" s="282">
        <v>0.0</v>
      </c>
      <c r="M3137" s="210"/>
    </row>
    <row r="3138" ht="15.75" customHeight="1">
      <c r="A3138" s="210" t="s">
        <v>663</v>
      </c>
      <c r="B3138" s="210" t="s">
        <v>5383</v>
      </c>
      <c r="C3138" s="210" t="s">
        <v>5801</v>
      </c>
      <c r="D3138" s="210" t="s">
        <v>110</v>
      </c>
      <c r="E3138" s="282">
        <v>1.0</v>
      </c>
      <c r="F3138" s="282">
        <v>0.0</v>
      </c>
      <c r="G3138" s="282">
        <v>0.0</v>
      </c>
      <c r="H3138" s="282">
        <v>1.0</v>
      </c>
      <c r="I3138" s="282">
        <v>0.0</v>
      </c>
      <c r="J3138" s="282">
        <v>0.0</v>
      </c>
      <c r="K3138" s="282">
        <v>0.0</v>
      </c>
      <c r="L3138" s="282">
        <v>11.0</v>
      </c>
      <c r="M3138" s="210"/>
    </row>
    <row r="3139" ht="15.75" customHeight="1">
      <c r="A3139" s="210" t="s">
        <v>663</v>
      </c>
      <c r="B3139" s="210" t="s">
        <v>5384</v>
      </c>
      <c r="C3139" s="210" t="s">
        <v>5801</v>
      </c>
      <c r="D3139" s="210" t="s">
        <v>5836</v>
      </c>
      <c r="E3139" s="282">
        <v>3.0</v>
      </c>
      <c r="F3139" s="282">
        <v>0.0</v>
      </c>
      <c r="G3139" s="282">
        <v>0.0</v>
      </c>
      <c r="H3139" s="282">
        <v>3.0</v>
      </c>
      <c r="I3139" s="282">
        <v>0.0</v>
      </c>
      <c r="J3139" s="282">
        <v>0.0</v>
      </c>
      <c r="K3139" s="282">
        <v>0.0</v>
      </c>
      <c r="L3139" s="282">
        <v>25.0</v>
      </c>
      <c r="M3139" s="210"/>
    </row>
    <row r="3140" ht="15.75" customHeight="1">
      <c r="A3140" s="210" t="s">
        <v>700</v>
      </c>
      <c r="B3140" s="210" t="s">
        <v>5383</v>
      </c>
      <c r="C3140" s="210" t="s">
        <v>5801</v>
      </c>
      <c r="D3140" s="210" t="s">
        <v>238</v>
      </c>
      <c r="E3140" s="282">
        <v>0.0</v>
      </c>
      <c r="F3140" s="282">
        <v>0.0</v>
      </c>
      <c r="G3140" s="282">
        <v>0.0</v>
      </c>
      <c r="H3140" s="282">
        <v>0.0</v>
      </c>
      <c r="I3140" s="282">
        <v>0.0</v>
      </c>
      <c r="J3140" s="282">
        <v>0.0</v>
      </c>
      <c r="K3140" s="282">
        <v>0.0</v>
      </c>
      <c r="L3140" s="282">
        <v>0.0</v>
      </c>
      <c r="M3140" s="210"/>
    </row>
    <row r="3141" ht="15.75" customHeight="1">
      <c r="A3141" s="210" t="s">
        <v>700</v>
      </c>
      <c r="B3141" s="210" t="s">
        <v>5384</v>
      </c>
      <c r="C3141" s="210" t="s">
        <v>5816</v>
      </c>
      <c r="D3141" s="210" t="s">
        <v>5886</v>
      </c>
      <c r="E3141" s="282">
        <v>35.0</v>
      </c>
      <c r="F3141" s="282">
        <v>1.0</v>
      </c>
      <c r="G3141" s="282">
        <v>1.0</v>
      </c>
      <c r="H3141" s="282">
        <v>0.0</v>
      </c>
      <c r="I3141" s="282">
        <v>6.0</v>
      </c>
      <c r="J3141" s="282">
        <v>5.0</v>
      </c>
      <c r="K3141" s="282">
        <v>1.0</v>
      </c>
      <c r="L3141" s="282">
        <v>2918.0</v>
      </c>
      <c r="M3141" s="210"/>
    </row>
    <row r="3142" ht="15.75" customHeight="1">
      <c r="A3142" s="210" t="s">
        <v>688</v>
      </c>
      <c r="B3142" s="210" t="s">
        <v>5383</v>
      </c>
      <c r="C3142" s="210" t="s">
        <v>5801</v>
      </c>
      <c r="D3142" s="210" t="s">
        <v>264</v>
      </c>
      <c r="E3142" s="282">
        <v>4.0</v>
      </c>
      <c r="F3142" s="282">
        <v>0.0</v>
      </c>
      <c r="G3142" s="282">
        <v>0.0</v>
      </c>
      <c r="H3142" s="282">
        <v>3.0</v>
      </c>
      <c r="I3142" s="282">
        <v>0.0</v>
      </c>
      <c r="J3142" s="282">
        <v>1.0</v>
      </c>
      <c r="K3142" s="282">
        <v>0.0</v>
      </c>
      <c r="L3142" s="282">
        <v>127.0</v>
      </c>
      <c r="M3142" s="210"/>
    </row>
    <row r="3143" ht="15.75" customHeight="1">
      <c r="A3143" s="210" t="s">
        <v>688</v>
      </c>
      <c r="B3143" s="210" t="s">
        <v>5384</v>
      </c>
      <c r="C3143" s="210" t="s">
        <v>5861</v>
      </c>
      <c r="D3143" s="210" t="s">
        <v>249</v>
      </c>
      <c r="E3143" s="282">
        <v>29.0</v>
      </c>
      <c r="F3143" s="282">
        <v>2.0</v>
      </c>
      <c r="G3143" s="282">
        <v>0.0</v>
      </c>
      <c r="H3143" s="282">
        <v>1.0</v>
      </c>
      <c r="I3143" s="282">
        <v>5.0</v>
      </c>
      <c r="J3143" s="282">
        <v>7.0</v>
      </c>
      <c r="K3143" s="282">
        <v>0.0</v>
      </c>
      <c r="L3143" s="282">
        <v>2453.0</v>
      </c>
      <c r="M3143" s="210"/>
    </row>
    <row r="3144" ht="15.75" customHeight="1">
      <c r="A3144" s="210" t="s">
        <v>688</v>
      </c>
      <c r="B3144" s="210" t="s">
        <v>5385</v>
      </c>
      <c r="C3144" s="210" t="s">
        <v>5816</v>
      </c>
      <c r="D3144" s="210" t="s">
        <v>6147</v>
      </c>
      <c r="E3144" s="282">
        <v>18.0</v>
      </c>
      <c r="F3144" s="282">
        <v>0.0</v>
      </c>
      <c r="G3144" s="282">
        <v>0.0</v>
      </c>
      <c r="H3144" s="282">
        <v>2.0</v>
      </c>
      <c r="I3144" s="282">
        <v>4.0</v>
      </c>
      <c r="J3144" s="282">
        <v>4.0</v>
      </c>
      <c r="K3144" s="282">
        <v>0.0</v>
      </c>
      <c r="L3144" s="282">
        <v>1376.0</v>
      </c>
      <c r="M3144" s="210"/>
    </row>
    <row r="3145" ht="15.75" customHeight="1">
      <c r="A3145" s="210" t="s">
        <v>688</v>
      </c>
      <c r="B3145" s="210" t="s">
        <v>5386</v>
      </c>
      <c r="C3145" s="210" t="s">
        <v>5800</v>
      </c>
      <c r="D3145" s="210" t="s">
        <v>249</v>
      </c>
      <c r="E3145" s="282">
        <v>12.0</v>
      </c>
      <c r="F3145" s="282">
        <v>0.0</v>
      </c>
      <c r="G3145" s="282">
        <v>0.0</v>
      </c>
      <c r="H3145" s="282">
        <v>1.0</v>
      </c>
      <c r="I3145" s="282">
        <v>3.0</v>
      </c>
      <c r="J3145" s="282">
        <v>3.0</v>
      </c>
      <c r="K3145" s="282">
        <v>0.0</v>
      </c>
      <c r="L3145" s="282">
        <v>938.0</v>
      </c>
      <c r="M3145" s="210"/>
    </row>
    <row r="3146" ht="15.75" customHeight="1">
      <c r="A3146" s="210" t="s">
        <v>688</v>
      </c>
      <c r="B3146" s="210" t="s">
        <v>5387</v>
      </c>
      <c r="C3146" s="210" t="s">
        <v>5801</v>
      </c>
      <c r="D3146" s="210" t="s">
        <v>238</v>
      </c>
      <c r="E3146" s="282">
        <v>25.0</v>
      </c>
      <c r="F3146" s="282">
        <v>0.0</v>
      </c>
      <c r="G3146" s="282">
        <v>1.0</v>
      </c>
      <c r="H3146" s="282">
        <v>6.0</v>
      </c>
      <c r="I3146" s="282">
        <v>2.0</v>
      </c>
      <c r="J3146" s="282">
        <v>8.0</v>
      </c>
      <c r="K3146" s="282">
        <v>0.0</v>
      </c>
      <c r="L3146" s="282">
        <v>1853.0</v>
      </c>
      <c r="M3146" s="210"/>
    </row>
    <row r="3147" ht="15.75" customHeight="1">
      <c r="A3147" s="210" t="s">
        <v>688</v>
      </c>
      <c r="B3147" s="210" t="s">
        <v>5388</v>
      </c>
      <c r="C3147" s="210" t="s">
        <v>5800</v>
      </c>
      <c r="D3147" s="210" t="s">
        <v>238</v>
      </c>
      <c r="E3147" s="282">
        <v>13.0</v>
      </c>
      <c r="F3147" s="282">
        <v>1.0</v>
      </c>
      <c r="G3147" s="282">
        <v>0.0</v>
      </c>
      <c r="H3147" s="282">
        <v>5.0</v>
      </c>
      <c r="I3147" s="282">
        <v>1.0</v>
      </c>
      <c r="J3147" s="282">
        <v>4.0</v>
      </c>
      <c r="K3147" s="282">
        <v>0.0</v>
      </c>
      <c r="L3147" s="282">
        <v>783.0</v>
      </c>
      <c r="M3147" s="210"/>
    </row>
    <row r="3148" ht="15.75" customHeight="1">
      <c r="A3148" s="210" t="s">
        <v>688</v>
      </c>
      <c r="B3148" s="210" t="s">
        <v>5391</v>
      </c>
      <c r="C3148" s="210" t="s">
        <v>5801</v>
      </c>
      <c r="D3148" s="210" t="s">
        <v>5967</v>
      </c>
      <c r="E3148" s="282">
        <v>29.0</v>
      </c>
      <c r="F3148" s="282">
        <v>1.0</v>
      </c>
      <c r="G3148" s="282">
        <v>1.0</v>
      </c>
      <c r="H3148" s="282">
        <v>0.0</v>
      </c>
      <c r="I3148" s="282">
        <v>0.0</v>
      </c>
      <c r="J3148" s="282">
        <v>6.0</v>
      </c>
      <c r="K3148" s="282">
        <v>0.0</v>
      </c>
      <c r="L3148" s="282">
        <v>2610.0</v>
      </c>
      <c r="M3148" s="210"/>
    </row>
    <row r="3149" ht="15.75" customHeight="1">
      <c r="A3149" s="210" t="s">
        <v>688</v>
      </c>
      <c r="B3149" s="210" t="s">
        <v>5392</v>
      </c>
      <c r="C3149" s="210" t="s">
        <v>5801</v>
      </c>
      <c r="D3149" s="210" t="s">
        <v>1142</v>
      </c>
      <c r="E3149" s="282">
        <v>13.0</v>
      </c>
      <c r="F3149" s="282">
        <v>1.0</v>
      </c>
      <c r="G3149" s="282">
        <v>0.0</v>
      </c>
      <c r="H3149" s="282">
        <v>0.0</v>
      </c>
      <c r="I3149" s="282">
        <v>1.0</v>
      </c>
      <c r="J3149" s="282">
        <v>3.0</v>
      </c>
      <c r="K3149" s="282">
        <v>0.0</v>
      </c>
      <c r="L3149" s="282">
        <v>1156.0</v>
      </c>
      <c r="M3149" s="210"/>
    </row>
    <row r="3150" ht="15.75" customHeight="1">
      <c r="A3150" s="210" t="s">
        <v>688</v>
      </c>
      <c r="B3150" s="210" t="s">
        <v>5389</v>
      </c>
      <c r="C3150" s="210" t="s">
        <v>5801</v>
      </c>
      <c r="D3150" s="210" t="s">
        <v>1309</v>
      </c>
      <c r="E3150" s="282">
        <v>28.0</v>
      </c>
      <c r="F3150" s="282">
        <v>2.0</v>
      </c>
      <c r="G3150" s="282">
        <v>1.0</v>
      </c>
      <c r="H3150" s="282">
        <v>2.0</v>
      </c>
      <c r="I3150" s="282">
        <v>4.0</v>
      </c>
      <c r="J3150" s="282">
        <v>11.0</v>
      </c>
      <c r="K3150" s="282">
        <v>1.0</v>
      </c>
      <c r="L3150" s="282">
        <v>2328.0</v>
      </c>
      <c r="M3150" s="210"/>
    </row>
    <row r="3151" ht="15.75" customHeight="1">
      <c r="A3151" s="210" t="s">
        <v>688</v>
      </c>
      <c r="B3151" s="210" t="s">
        <v>5390</v>
      </c>
      <c r="C3151" s="210" t="s">
        <v>5801</v>
      </c>
      <c r="D3151" s="210" t="s">
        <v>1309</v>
      </c>
      <c r="E3151" s="282">
        <v>17.0</v>
      </c>
      <c r="F3151" s="282">
        <v>2.0</v>
      </c>
      <c r="G3151" s="282">
        <v>0.0</v>
      </c>
      <c r="H3151" s="282">
        <v>3.0</v>
      </c>
      <c r="I3151" s="282">
        <v>2.0</v>
      </c>
      <c r="J3151" s="282">
        <v>5.0</v>
      </c>
      <c r="K3151" s="282">
        <v>0.0</v>
      </c>
      <c r="L3151" s="282">
        <v>1213.0</v>
      </c>
      <c r="M3151" s="210"/>
    </row>
    <row r="3152" ht="15.75" customHeight="1">
      <c r="A3152" s="210" t="s">
        <v>760</v>
      </c>
      <c r="B3152" s="210" t="s">
        <v>5383</v>
      </c>
      <c r="C3152" s="210" t="s">
        <v>5801</v>
      </c>
      <c r="D3152" s="210" t="s">
        <v>264</v>
      </c>
      <c r="E3152" s="282">
        <v>2.0</v>
      </c>
      <c r="F3152" s="282">
        <v>0.0</v>
      </c>
      <c r="G3152" s="282">
        <v>0.0</v>
      </c>
      <c r="H3152" s="282">
        <v>0.0</v>
      </c>
      <c r="I3152" s="282">
        <v>0.0</v>
      </c>
      <c r="J3152" s="282">
        <v>0.0</v>
      </c>
      <c r="K3152" s="282">
        <v>0.0</v>
      </c>
      <c r="L3152" s="282">
        <v>180.0</v>
      </c>
      <c r="M3152" s="210"/>
    </row>
    <row r="3153" ht="15.75" customHeight="1">
      <c r="A3153" s="210" t="s">
        <v>760</v>
      </c>
      <c r="B3153" s="210" t="s">
        <v>5384</v>
      </c>
      <c r="C3153" s="210" t="s">
        <v>5816</v>
      </c>
      <c r="D3153" s="210" t="s">
        <v>6373</v>
      </c>
      <c r="E3153" s="282">
        <v>32.0</v>
      </c>
      <c r="F3153" s="282">
        <v>3.0</v>
      </c>
      <c r="G3153" s="282">
        <v>0.0</v>
      </c>
      <c r="H3153" s="282">
        <v>3.0</v>
      </c>
      <c r="I3153" s="282">
        <v>2.0</v>
      </c>
      <c r="J3153" s="282">
        <v>2.0</v>
      </c>
      <c r="K3153" s="282">
        <v>1.0</v>
      </c>
      <c r="L3153" s="282">
        <v>2611.0</v>
      </c>
      <c r="M3153" s="210"/>
    </row>
    <row r="3154" ht="15.75" customHeight="1">
      <c r="A3154" s="210" t="s">
        <v>760</v>
      </c>
      <c r="B3154" s="210" t="s">
        <v>5385</v>
      </c>
      <c r="C3154" s="210" t="s">
        <v>5832</v>
      </c>
      <c r="D3154" s="210" t="s">
        <v>6507</v>
      </c>
      <c r="E3154" s="282">
        <v>33.0</v>
      </c>
      <c r="F3154" s="282">
        <v>1.0</v>
      </c>
      <c r="G3154" s="282">
        <v>0.0</v>
      </c>
      <c r="H3154" s="282">
        <v>0.0</v>
      </c>
      <c r="I3154" s="282">
        <v>1.0</v>
      </c>
      <c r="J3154" s="282">
        <v>6.0</v>
      </c>
      <c r="K3154" s="282">
        <v>0.0</v>
      </c>
      <c r="L3154" s="282">
        <v>2946.0</v>
      </c>
      <c r="M3154" s="210"/>
    </row>
    <row r="3155" ht="15.75" customHeight="1">
      <c r="A3155" s="210" t="s">
        <v>760</v>
      </c>
      <c r="B3155" s="210" t="s">
        <v>5386</v>
      </c>
      <c r="C3155" s="210" t="s">
        <v>5816</v>
      </c>
      <c r="D3155" s="210" t="s">
        <v>5880</v>
      </c>
      <c r="E3155" s="282">
        <v>30.0</v>
      </c>
      <c r="F3155" s="282">
        <v>3.0</v>
      </c>
      <c r="G3155" s="282">
        <v>0.0</v>
      </c>
      <c r="H3155" s="282">
        <v>2.0</v>
      </c>
      <c r="I3155" s="282">
        <v>2.0</v>
      </c>
      <c r="J3155" s="282">
        <v>5.0</v>
      </c>
      <c r="K3155" s="282">
        <v>0.0</v>
      </c>
      <c r="L3155" s="282">
        <v>2528.0</v>
      </c>
      <c r="M3155" s="210"/>
    </row>
    <row r="3156" ht="15.75" customHeight="1">
      <c r="A3156" s="210" t="s">
        <v>760</v>
      </c>
      <c r="B3156" s="210" t="s">
        <v>5387</v>
      </c>
      <c r="C3156" s="210" t="s">
        <v>5801</v>
      </c>
      <c r="D3156" s="210" t="s">
        <v>5879</v>
      </c>
      <c r="E3156" s="282">
        <v>32.0</v>
      </c>
      <c r="F3156" s="282">
        <v>0.0</v>
      </c>
      <c r="G3156" s="282">
        <v>2.0</v>
      </c>
      <c r="H3156" s="282">
        <v>1.0</v>
      </c>
      <c r="I3156" s="282">
        <v>5.0</v>
      </c>
      <c r="J3156" s="282">
        <v>8.0</v>
      </c>
      <c r="K3156" s="282">
        <v>0.0</v>
      </c>
      <c r="L3156" s="282">
        <v>2662.0</v>
      </c>
      <c r="M3156" s="210"/>
    </row>
    <row r="3157" ht="15.75" customHeight="1">
      <c r="A3157" s="210" t="s">
        <v>760</v>
      </c>
      <c r="B3157" s="210" t="s">
        <v>5388</v>
      </c>
      <c r="C3157" s="210" t="s">
        <v>6508</v>
      </c>
      <c r="D3157" s="210" t="s">
        <v>6509</v>
      </c>
      <c r="E3157" s="282">
        <v>19.0</v>
      </c>
      <c r="F3157" s="282">
        <v>1.0</v>
      </c>
      <c r="G3157" s="282">
        <v>1.0</v>
      </c>
      <c r="H3157" s="282">
        <v>1.0</v>
      </c>
      <c r="I3157" s="282">
        <v>1.0</v>
      </c>
      <c r="J3157" s="282">
        <v>4.0</v>
      </c>
      <c r="K3157" s="282">
        <v>0.0</v>
      </c>
      <c r="L3157" s="282">
        <v>1607.0</v>
      </c>
      <c r="M3157" s="210"/>
    </row>
    <row r="3158" ht="15.75" customHeight="1">
      <c r="A3158" s="210" t="s">
        <v>760</v>
      </c>
      <c r="B3158" s="210" t="s">
        <v>5391</v>
      </c>
      <c r="C3158" s="210" t="s">
        <v>5801</v>
      </c>
      <c r="D3158" s="210" t="s">
        <v>5848</v>
      </c>
      <c r="E3158" s="282">
        <v>30.0</v>
      </c>
      <c r="F3158" s="282">
        <v>0.0</v>
      </c>
      <c r="G3158" s="282">
        <v>0.0</v>
      </c>
      <c r="H3158" s="282">
        <v>1.0</v>
      </c>
      <c r="I3158" s="282">
        <v>1.0</v>
      </c>
      <c r="J3158" s="282">
        <v>5.0</v>
      </c>
      <c r="K3158" s="282">
        <v>1.0</v>
      </c>
      <c r="L3158" s="282">
        <v>2485.0</v>
      </c>
      <c r="M3158" s="210"/>
    </row>
    <row r="3159" ht="15.75" customHeight="1">
      <c r="A3159" s="210" t="s">
        <v>760</v>
      </c>
      <c r="B3159" s="210" t="s">
        <v>5392</v>
      </c>
      <c r="C3159" s="210" t="s">
        <v>6037</v>
      </c>
      <c r="D3159" s="210" t="s">
        <v>6510</v>
      </c>
      <c r="E3159" s="282">
        <v>76.0</v>
      </c>
      <c r="F3159" s="282">
        <v>2.0</v>
      </c>
      <c r="G3159" s="282">
        <v>0.0</v>
      </c>
      <c r="H3159" s="282">
        <v>2.0</v>
      </c>
      <c r="I3159" s="282">
        <v>2.0</v>
      </c>
      <c r="J3159" s="282">
        <v>14.0</v>
      </c>
      <c r="K3159" s="282">
        <v>0.0</v>
      </c>
      <c r="L3159" s="282">
        <v>6660.0</v>
      </c>
      <c r="M3159" s="210"/>
    </row>
    <row r="3160" ht="15.75" customHeight="1">
      <c r="A3160" s="210" t="s">
        <v>760</v>
      </c>
      <c r="B3160" s="210" t="s">
        <v>5389</v>
      </c>
      <c r="C3160" s="210" t="s">
        <v>5801</v>
      </c>
      <c r="D3160" s="210" t="s">
        <v>259</v>
      </c>
      <c r="E3160" s="282">
        <v>11.0</v>
      </c>
      <c r="F3160" s="282">
        <v>0.0</v>
      </c>
      <c r="G3160" s="282">
        <v>0.0</v>
      </c>
      <c r="H3160" s="282">
        <v>2.0</v>
      </c>
      <c r="I3160" s="282">
        <v>2.0</v>
      </c>
      <c r="J3160" s="282">
        <v>3.0</v>
      </c>
      <c r="K3160" s="282">
        <v>0.0</v>
      </c>
      <c r="L3160" s="282">
        <v>811.0</v>
      </c>
      <c r="M3160" s="210"/>
    </row>
    <row r="3161" ht="15.75" customHeight="1">
      <c r="A3161" s="210" t="s">
        <v>760</v>
      </c>
      <c r="B3161" s="210" t="s">
        <v>5390</v>
      </c>
      <c r="C3161" s="210" t="s">
        <v>5924</v>
      </c>
      <c r="D3161" s="210" t="s">
        <v>259</v>
      </c>
      <c r="E3161" s="282">
        <v>12.0</v>
      </c>
      <c r="F3161" s="282">
        <v>1.0</v>
      </c>
      <c r="G3161" s="282">
        <v>0.0</v>
      </c>
      <c r="H3161" s="282">
        <v>0.0</v>
      </c>
      <c r="I3161" s="282">
        <v>3.0</v>
      </c>
      <c r="J3161" s="282">
        <v>3.0</v>
      </c>
      <c r="K3161" s="282">
        <v>0.0</v>
      </c>
      <c r="L3161" s="282">
        <v>1031.0</v>
      </c>
      <c r="M3161" s="210"/>
    </row>
    <row r="3162" ht="15.75" customHeight="1">
      <c r="A3162" s="210" t="s">
        <v>684</v>
      </c>
      <c r="B3162" s="210" t="s">
        <v>5383</v>
      </c>
      <c r="C3162" s="210" t="s">
        <v>5801</v>
      </c>
      <c r="D3162" s="210" t="s">
        <v>244</v>
      </c>
      <c r="E3162" s="282">
        <v>0.0</v>
      </c>
      <c r="F3162" s="282">
        <v>0.0</v>
      </c>
      <c r="G3162" s="282">
        <v>0.0</v>
      </c>
      <c r="H3162" s="282">
        <v>0.0</v>
      </c>
      <c r="I3162" s="282">
        <v>0.0</v>
      </c>
      <c r="J3162" s="282">
        <v>0.0</v>
      </c>
      <c r="K3162" s="282">
        <v>0.0</v>
      </c>
      <c r="L3162" s="282">
        <v>0.0</v>
      </c>
      <c r="M3162" s="210"/>
    </row>
    <row r="3163" ht="15.75" customHeight="1">
      <c r="A3163" s="210" t="s">
        <v>684</v>
      </c>
      <c r="B3163" s="210" t="s">
        <v>5384</v>
      </c>
      <c r="C3163" s="210" t="s">
        <v>5816</v>
      </c>
      <c r="D3163" s="210" t="s">
        <v>6511</v>
      </c>
      <c r="E3163" s="282">
        <v>37.0</v>
      </c>
      <c r="F3163" s="282">
        <v>2.0</v>
      </c>
      <c r="G3163" s="282">
        <v>0.0</v>
      </c>
      <c r="H3163" s="282">
        <v>2.0</v>
      </c>
      <c r="I3163" s="282">
        <v>1.0</v>
      </c>
      <c r="J3163" s="282">
        <v>8.0</v>
      </c>
      <c r="K3163" s="282">
        <v>0.0</v>
      </c>
      <c r="L3163" s="282">
        <v>3186.0</v>
      </c>
      <c r="M3163" s="210"/>
    </row>
    <row r="3164" ht="15.75" customHeight="1">
      <c r="A3164" s="210" t="s">
        <v>335</v>
      </c>
      <c r="B3164" s="210" t="s">
        <v>5383</v>
      </c>
      <c r="C3164" s="210" t="s">
        <v>5801</v>
      </c>
      <c r="D3164" s="210" t="s">
        <v>113</v>
      </c>
      <c r="E3164" s="282">
        <v>0.0</v>
      </c>
      <c r="F3164" s="282">
        <v>0.0</v>
      </c>
      <c r="G3164" s="210"/>
      <c r="H3164" s="282">
        <v>0.0</v>
      </c>
      <c r="I3164" s="282">
        <v>0.0</v>
      </c>
      <c r="J3164" s="282">
        <v>0.0</v>
      </c>
      <c r="K3164" s="282">
        <v>0.0</v>
      </c>
      <c r="L3164" s="282">
        <v>0.0</v>
      </c>
      <c r="M3164" s="210"/>
    </row>
    <row r="3165" ht="15.75" customHeight="1">
      <c r="A3165" s="210" t="s">
        <v>335</v>
      </c>
      <c r="B3165" s="210" t="s">
        <v>5384</v>
      </c>
      <c r="C3165" s="210" t="s">
        <v>5801</v>
      </c>
      <c r="D3165" s="210" t="s">
        <v>6512</v>
      </c>
      <c r="E3165" s="282">
        <v>0.0</v>
      </c>
      <c r="F3165" s="282">
        <v>0.0</v>
      </c>
      <c r="G3165" s="210"/>
      <c r="H3165" s="282">
        <v>0.0</v>
      </c>
      <c r="I3165" s="282">
        <v>0.0</v>
      </c>
      <c r="J3165" s="282">
        <v>0.0</v>
      </c>
      <c r="K3165" s="282">
        <v>0.0</v>
      </c>
      <c r="L3165" s="282">
        <v>0.0</v>
      </c>
      <c r="M3165" s="210"/>
    </row>
    <row r="3166" ht="15.75" customHeight="1">
      <c r="A3166" s="210" t="s">
        <v>335</v>
      </c>
      <c r="B3166" s="210" t="s">
        <v>5386</v>
      </c>
      <c r="C3166" s="210" t="s">
        <v>5801</v>
      </c>
      <c r="D3166" s="210" t="s">
        <v>6512</v>
      </c>
      <c r="E3166" s="282">
        <v>0.0</v>
      </c>
      <c r="F3166" s="282">
        <v>0.0</v>
      </c>
      <c r="G3166" s="210"/>
      <c r="H3166" s="282">
        <v>0.0</v>
      </c>
      <c r="I3166" s="282">
        <v>0.0</v>
      </c>
      <c r="J3166" s="282">
        <v>0.0</v>
      </c>
      <c r="K3166" s="282">
        <v>0.0</v>
      </c>
      <c r="L3166" s="282">
        <v>0.0</v>
      </c>
      <c r="M3166" s="210"/>
    </row>
    <row r="3167" ht="15.75" customHeight="1">
      <c r="A3167" s="210" t="s">
        <v>335</v>
      </c>
      <c r="B3167" s="210" t="s">
        <v>5387</v>
      </c>
      <c r="C3167" s="210" t="s">
        <v>5801</v>
      </c>
      <c r="D3167" s="210" t="s">
        <v>6512</v>
      </c>
      <c r="E3167" s="282">
        <v>0.0</v>
      </c>
      <c r="F3167" s="282">
        <v>0.0</v>
      </c>
      <c r="G3167" s="210"/>
      <c r="H3167" s="282">
        <v>0.0</v>
      </c>
      <c r="I3167" s="282">
        <v>0.0</v>
      </c>
      <c r="J3167" s="282">
        <v>0.0</v>
      </c>
      <c r="K3167" s="282">
        <v>0.0</v>
      </c>
      <c r="L3167" s="282">
        <v>0.0</v>
      </c>
      <c r="M3167" s="210"/>
    </row>
    <row r="3168" ht="15.75" customHeight="1">
      <c r="A3168" s="210" t="s">
        <v>335</v>
      </c>
      <c r="B3168" s="210" t="s">
        <v>5391</v>
      </c>
      <c r="C3168" s="210" t="s">
        <v>5801</v>
      </c>
      <c r="D3168" s="210" t="s">
        <v>6512</v>
      </c>
      <c r="E3168" s="282">
        <v>0.0</v>
      </c>
      <c r="F3168" s="282">
        <v>0.0</v>
      </c>
      <c r="G3168" s="210"/>
      <c r="H3168" s="282">
        <v>0.0</v>
      </c>
      <c r="I3168" s="282">
        <v>0.0</v>
      </c>
      <c r="J3168" s="282">
        <v>0.0</v>
      </c>
      <c r="K3168" s="282">
        <v>0.0</v>
      </c>
      <c r="L3168" s="282">
        <v>0.0</v>
      </c>
      <c r="M3168" s="210"/>
    </row>
    <row r="3169" ht="15.75" customHeight="1">
      <c r="A3169" s="210" t="s">
        <v>336</v>
      </c>
      <c r="B3169" s="210" t="s">
        <v>5383</v>
      </c>
      <c r="C3169" s="210" t="s">
        <v>5801</v>
      </c>
      <c r="D3169" s="210" t="s">
        <v>241</v>
      </c>
      <c r="E3169" s="282">
        <v>0.0</v>
      </c>
      <c r="F3169" s="282">
        <v>0.0</v>
      </c>
      <c r="G3169" s="210"/>
      <c r="H3169" s="282">
        <v>0.0</v>
      </c>
      <c r="I3169" s="282">
        <v>0.0</v>
      </c>
      <c r="J3169" s="282">
        <v>0.0</v>
      </c>
      <c r="K3169" s="282">
        <v>0.0</v>
      </c>
      <c r="L3169" s="282">
        <v>0.0</v>
      </c>
      <c r="M3169" s="210"/>
    </row>
    <row r="3170" ht="15.75" customHeight="1">
      <c r="A3170" s="210" t="s">
        <v>336</v>
      </c>
      <c r="B3170" s="210" t="s">
        <v>5384</v>
      </c>
      <c r="C3170" s="210" t="s">
        <v>5816</v>
      </c>
      <c r="D3170" s="210" t="s">
        <v>5893</v>
      </c>
      <c r="E3170" s="282">
        <v>0.0</v>
      </c>
      <c r="F3170" s="282">
        <v>0.0</v>
      </c>
      <c r="G3170" s="210"/>
      <c r="H3170" s="282">
        <v>0.0</v>
      </c>
      <c r="I3170" s="282">
        <v>0.0</v>
      </c>
      <c r="J3170" s="282">
        <v>0.0</v>
      </c>
      <c r="K3170" s="282">
        <v>0.0</v>
      </c>
      <c r="L3170" s="282">
        <v>0.0</v>
      </c>
      <c r="M3170" s="210"/>
    </row>
    <row r="3171" ht="15.75" customHeight="1">
      <c r="A3171" s="210" t="s">
        <v>336</v>
      </c>
      <c r="B3171" s="210" t="s">
        <v>5386</v>
      </c>
      <c r="C3171" s="210" t="s">
        <v>5816</v>
      </c>
      <c r="D3171" s="210" t="s">
        <v>6513</v>
      </c>
      <c r="E3171" s="282">
        <v>25.0</v>
      </c>
      <c r="F3171" s="282">
        <v>0.0</v>
      </c>
      <c r="G3171" s="210"/>
      <c r="H3171" s="282">
        <v>2.0</v>
      </c>
      <c r="I3171" s="282">
        <v>0.0</v>
      </c>
      <c r="J3171" s="282">
        <v>0.0</v>
      </c>
      <c r="K3171" s="282">
        <v>0.0</v>
      </c>
      <c r="L3171" s="282">
        <v>2124.0</v>
      </c>
      <c r="M3171" s="210"/>
    </row>
    <row r="3172" ht="15.75" customHeight="1">
      <c r="A3172" s="210" t="s">
        <v>336</v>
      </c>
      <c r="B3172" s="210" t="s">
        <v>5387</v>
      </c>
      <c r="C3172" s="210" t="s">
        <v>5816</v>
      </c>
      <c r="D3172" s="210" t="s">
        <v>6513</v>
      </c>
      <c r="E3172" s="282">
        <v>29.0</v>
      </c>
      <c r="F3172" s="282">
        <v>0.0</v>
      </c>
      <c r="G3172" s="210"/>
      <c r="H3172" s="282">
        <v>0.0</v>
      </c>
      <c r="I3172" s="282">
        <v>0.0</v>
      </c>
      <c r="J3172" s="282">
        <v>3.0</v>
      </c>
      <c r="K3172" s="282">
        <v>1.0</v>
      </c>
      <c r="L3172" s="282">
        <v>2580.0</v>
      </c>
      <c r="M3172" s="210"/>
    </row>
    <row r="3173" ht="15.75" customHeight="1">
      <c r="A3173" s="210" t="s">
        <v>336</v>
      </c>
      <c r="B3173" s="210" t="s">
        <v>5389</v>
      </c>
      <c r="C3173" s="210" t="s">
        <v>5816</v>
      </c>
      <c r="D3173" s="210" t="s">
        <v>6081</v>
      </c>
      <c r="E3173" s="282">
        <v>3.0</v>
      </c>
      <c r="F3173" s="282">
        <v>0.0</v>
      </c>
      <c r="G3173" s="210"/>
      <c r="H3173" s="282">
        <v>0.0</v>
      </c>
      <c r="I3173" s="282">
        <v>0.0</v>
      </c>
      <c r="J3173" s="282">
        <v>0.0</v>
      </c>
      <c r="K3173" s="282">
        <v>0.0</v>
      </c>
      <c r="L3173" s="282">
        <v>270.0</v>
      </c>
      <c r="M3173" s="210"/>
    </row>
    <row r="3174" ht="15.75" customHeight="1">
      <c r="A3174" s="210" t="s">
        <v>724</v>
      </c>
      <c r="B3174" s="210" t="s">
        <v>5383</v>
      </c>
      <c r="C3174" s="210" t="s">
        <v>5801</v>
      </c>
      <c r="D3174" s="210" t="s">
        <v>177</v>
      </c>
      <c r="E3174" s="282">
        <v>0.0</v>
      </c>
      <c r="F3174" s="282">
        <v>0.0</v>
      </c>
      <c r="G3174" s="282">
        <v>0.0</v>
      </c>
      <c r="H3174" s="282">
        <v>0.0</v>
      </c>
      <c r="I3174" s="282">
        <v>0.0</v>
      </c>
      <c r="J3174" s="282">
        <v>0.0</v>
      </c>
      <c r="K3174" s="282">
        <v>0.0</v>
      </c>
      <c r="L3174" s="282">
        <v>0.0</v>
      </c>
      <c r="M3174" s="210"/>
    </row>
    <row r="3175" ht="15.75" customHeight="1">
      <c r="A3175" s="210" t="s">
        <v>724</v>
      </c>
      <c r="B3175" s="210" t="s">
        <v>5384</v>
      </c>
      <c r="C3175" s="210" t="s">
        <v>5816</v>
      </c>
      <c r="D3175" s="210" t="s">
        <v>6056</v>
      </c>
      <c r="E3175" s="282">
        <v>2.0</v>
      </c>
      <c r="F3175" s="282">
        <v>0.0</v>
      </c>
      <c r="G3175" s="282">
        <v>0.0</v>
      </c>
      <c r="H3175" s="282">
        <v>0.0</v>
      </c>
      <c r="I3175" s="282">
        <v>1.0</v>
      </c>
      <c r="J3175" s="282">
        <v>0.0</v>
      </c>
      <c r="K3175" s="282">
        <v>0.0</v>
      </c>
      <c r="L3175" s="282">
        <v>162.0</v>
      </c>
      <c r="M3175" s="210"/>
    </row>
    <row r="3176" ht="15.75" customHeight="1">
      <c r="A3176" s="210" t="s">
        <v>724</v>
      </c>
      <c r="B3176" s="210" t="s">
        <v>5385</v>
      </c>
      <c r="C3176" s="210" t="s">
        <v>5816</v>
      </c>
      <c r="D3176" s="210" t="s">
        <v>6056</v>
      </c>
      <c r="E3176" s="282">
        <v>24.0</v>
      </c>
      <c r="F3176" s="282">
        <v>1.0</v>
      </c>
      <c r="G3176" s="282">
        <v>3.0</v>
      </c>
      <c r="H3176" s="282">
        <v>0.0</v>
      </c>
      <c r="I3176" s="282">
        <v>2.0</v>
      </c>
      <c r="J3176" s="282">
        <v>6.0</v>
      </c>
      <c r="K3176" s="282">
        <v>1.0</v>
      </c>
      <c r="L3176" s="282">
        <v>2069.0</v>
      </c>
      <c r="M3176" s="210"/>
    </row>
    <row r="3177" ht="15.75" customHeight="1">
      <c r="A3177" s="210" t="s">
        <v>724</v>
      </c>
      <c r="B3177" s="210" t="s">
        <v>5386</v>
      </c>
      <c r="C3177" s="210" t="s">
        <v>5816</v>
      </c>
      <c r="D3177" s="210" t="s">
        <v>6056</v>
      </c>
      <c r="E3177" s="282">
        <v>3.0</v>
      </c>
      <c r="F3177" s="282">
        <v>0.0</v>
      </c>
      <c r="G3177" s="282">
        <v>0.0</v>
      </c>
      <c r="H3177" s="282">
        <v>1.0</v>
      </c>
      <c r="I3177" s="282">
        <v>0.0</v>
      </c>
      <c r="J3177" s="282">
        <v>0.0</v>
      </c>
      <c r="K3177" s="282">
        <v>0.0</v>
      </c>
      <c r="L3177" s="282">
        <v>181.0</v>
      </c>
      <c r="M3177" s="210"/>
    </row>
    <row r="3178" ht="15.75" customHeight="1">
      <c r="A3178" s="210" t="s">
        <v>724</v>
      </c>
      <c r="B3178" s="210" t="s">
        <v>5387</v>
      </c>
      <c r="C3178" s="210" t="s">
        <v>6514</v>
      </c>
      <c r="D3178" s="210" t="s">
        <v>177</v>
      </c>
      <c r="E3178" s="282">
        <v>55.0</v>
      </c>
      <c r="F3178" s="282">
        <v>6.0</v>
      </c>
      <c r="G3178" s="282">
        <v>2.0</v>
      </c>
      <c r="H3178" s="282">
        <v>5.0</v>
      </c>
      <c r="I3178" s="282">
        <v>3.0</v>
      </c>
      <c r="J3178" s="282">
        <v>12.0</v>
      </c>
      <c r="K3178" s="282">
        <v>0.0</v>
      </c>
      <c r="L3178" s="282">
        <v>4456.0</v>
      </c>
      <c r="M3178" s="210"/>
    </row>
    <row r="3179" ht="15.75" customHeight="1">
      <c r="A3179" s="210" t="s">
        <v>724</v>
      </c>
      <c r="B3179" s="210" t="s">
        <v>5388</v>
      </c>
      <c r="C3179" s="210" t="s">
        <v>6141</v>
      </c>
      <c r="D3179" s="210" t="s">
        <v>6515</v>
      </c>
      <c r="E3179" s="282">
        <v>0.0</v>
      </c>
      <c r="F3179" s="282">
        <v>0.0</v>
      </c>
      <c r="G3179" s="282">
        <v>0.0</v>
      </c>
      <c r="H3179" s="282">
        <v>0.0</v>
      </c>
      <c r="I3179" s="282">
        <v>0.0</v>
      </c>
      <c r="J3179" s="282">
        <v>0.0</v>
      </c>
      <c r="K3179" s="282">
        <v>0.0</v>
      </c>
      <c r="L3179" s="282">
        <v>0.0</v>
      </c>
      <c r="M3179" s="210"/>
    </row>
    <row r="3180" ht="15.75" customHeight="1">
      <c r="A3180" s="210" t="s">
        <v>709</v>
      </c>
      <c r="B3180" s="210" t="s">
        <v>5383</v>
      </c>
      <c r="C3180" s="210" t="s">
        <v>5801</v>
      </c>
      <c r="D3180" s="210" t="s">
        <v>244</v>
      </c>
      <c r="E3180" s="282">
        <v>0.0</v>
      </c>
      <c r="F3180" s="282">
        <v>0.0</v>
      </c>
      <c r="G3180" s="282">
        <v>0.0</v>
      </c>
      <c r="H3180" s="282">
        <v>0.0</v>
      </c>
      <c r="I3180" s="282">
        <v>0.0</v>
      </c>
      <c r="J3180" s="282">
        <v>0.0</v>
      </c>
      <c r="K3180" s="282">
        <v>0.0</v>
      </c>
      <c r="L3180" s="282">
        <v>0.0</v>
      </c>
      <c r="M3180" s="210"/>
    </row>
    <row r="3181" ht="15.75" customHeight="1">
      <c r="A3181" s="210" t="s">
        <v>709</v>
      </c>
      <c r="B3181" s="210" t="s">
        <v>5384</v>
      </c>
      <c r="C3181" s="210" t="s">
        <v>5837</v>
      </c>
      <c r="D3181" s="210" t="s">
        <v>6516</v>
      </c>
      <c r="E3181" s="282">
        <v>24.0</v>
      </c>
      <c r="F3181" s="282">
        <v>2.0</v>
      </c>
      <c r="G3181" s="282">
        <v>0.0</v>
      </c>
      <c r="H3181" s="282">
        <v>2.0</v>
      </c>
      <c r="I3181" s="282">
        <v>0.0</v>
      </c>
      <c r="J3181" s="282">
        <v>1.0</v>
      </c>
      <c r="K3181" s="282">
        <v>0.0</v>
      </c>
      <c r="L3181" s="282">
        <v>2011.0</v>
      </c>
      <c r="M3181" s="210"/>
    </row>
    <row r="3182" ht="15.75" customHeight="1">
      <c r="A3182" s="210" t="s">
        <v>709</v>
      </c>
      <c r="B3182" s="210" t="s">
        <v>5385</v>
      </c>
      <c r="C3182" s="210" t="s">
        <v>5809</v>
      </c>
      <c r="D3182" s="210" t="s">
        <v>6079</v>
      </c>
      <c r="E3182" s="282">
        <v>0.0</v>
      </c>
      <c r="F3182" s="282">
        <v>0.0</v>
      </c>
      <c r="G3182" s="282">
        <v>0.0</v>
      </c>
      <c r="H3182" s="282">
        <v>0.0</v>
      </c>
      <c r="I3182" s="282">
        <v>0.0</v>
      </c>
      <c r="J3182" s="282">
        <v>0.0</v>
      </c>
      <c r="K3182" s="282">
        <v>0.0</v>
      </c>
      <c r="L3182" s="282">
        <v>0.0</v>
      </c>
      <c r="M3182" s="210"/>
    </row>
    <row r="3183" ht="15.75" customHeight="1">
      <c r="A3183" s="210" t="s">
        <v>709</v>
      </c>
      <c r="B3183" s="210" t="s">
        <v>5386</v>
      </c>
      <c r="C3183" s="210" t="s">
        <v>5809</v>
      </c>
      <c r="D3183" s="210" t="s">
        <v>6079</v>
      </c>
      <c r="E3183" s="282">
        <v>0.0</v>
      </c>
      <c r="F3183" s="282">
        <v>0.0</v>
      </c>
      <c r="G3183" s="282">
        <v>0.0</v>
      </c>
      <c r="H3183" s="282">
        <v>0.0</v>
      </c>
      <c r="I3183" s="282">
        <v>0.0</v>
      </c>
      <c r="J3183" s="282">
        <v>0.0</v>
      </c>
      <c r="K3183" s="282">
        <v>0.0</v>
      </c>
      <c r="L3183" s="282">
        <v>0.0</v>
      </c>
      <c r="M3183" s="210"/>
    </row>
    <row r="3184" ht="15.75" customHeight="1">
      <c r="A3184" s="210" t="s">
        <v>670</v>
      </c>
      <c r="B3184" s="210" t="s">
        <v>5383</v>
      </c>
      <c r="C3184" s="210" t="s">
        <v>5801</v>
      </c>
      <c r="D3184" s="210" t="s">
        <v>177</v>
      </c>
      <c r="E3184" s="282">
        <v>6.0</v>
      </c>
      <c r="F3184" s="282">
        <v>0.0</v>
      </c>
      <c r="G3184" s="282">
        <v>0.0</v>
      </c>
      <c r="H3184" s="282">
        <v>0.0</v>
      </c>
      <c r="I3184" s="282">
        <v>3.0</v>
      </c>
      <c r="J3184" s="282">
        <v>1.0</v>
      </c>
      <c r="K3184" s="282">
        <v>0.0</v>
      </c>
      <c r="L3184" s="282">
        <v>492.0</v>
      </c>
      <c r="M3184" s="210"/>
    </row>
    <row r="3185" ht="15.75" customHeight="1">
      <c r="A3185" s="210" t="s">
        <v>670</v>
      </c>
      <c r="B3185" s="210" t="s">
        <v>5384</v>
      </c>
      <c r="C3185" s="210" t="s">
        <v>5816</v>
      </c>
      <c r="D3185" s="210" t="s">
        <v>6056</v>
      </c>
      <c r="E3185" s="282">
        <v>17.0</v>
      </c>
      <c r="F3185" s="282">
        <v>0.0</v>
      </c>
      <c r="G3185" s="282">
        <v>0.0</v>
      </c>
      <c r="H3185" s="282">
        <v>1.0</v>
      </c>
      <c r="I3185" s="282">
        <v>0.0</v>
      </c>
      <c r="J3185" s="282">
        <v>2.0</v>
      </c>
      <c r="K3185" s="282">
        <v>1.0</v>
      </c>
      <c r="L3185" s="282">
        <v>1352.0</v>
      </c>
      <c r="M3185" s="210"/>
    </row>
    <row r="3186" ht="15.75" customHeight="1">
      <c r="A3186" s="210" t="s">
        <v>670</v>
      </c>
      <c r="B3186" s="210" t="s">
        <v>5385</v>
      </c>
      <c r="C3186" s="210" t="s">
        <v>5816</v>
      </c>
      <c r="D3186" s="210" t="s">
        <v>6056</v>
      </c>
      <c r="E3186" s="282">
        <v>15.0</v>
      </c>
      <c r="F3186" s="282">
        <v>0.0</v>
      </c>
      <c r="G3186" s="282">
        <v>0.0</v>
      </c>
      <c r="H3186" s="282">
        <v>5.0</v>
      </c>
      <c r="I3186" s="282">
        <v>3.0</v>
      </c>
      <c r="J3186" s="282">
        <v>4.0</v>
      </c>
      <c r="K3186" s="282">
        <v>0.0</v>
      </c>
      <c r="L3186" s="282">
        <v>917.0</v>
      </c>
      <c r="M3186" s="210"/>
    </row>
    <row r="3187" ht="15.75" customHeight="1">
      <c r="A3187" s="210" t="s">
        <v>670</v>
      </c>
      <c r="B3187" s="210" t="s">
        <v>5386</v>
      </c>
      <c r="C3187" s="210" t="s">
        <v>5816</v>
      </c>
      <c r="D3187" s="210" t="s">
        <v>6056</v>
      </c>
      <c r="E3187" s="282">
        <v>4.0</v>
      </c>
      <c r="F3187" s="282">
        <v>0.0</v>
      </c>
      <c r="G3187" s="282">
        <v>0.0</v>
      </c>
      <c r="H3187" s="282">
        <v>0.0</v>
      </c>
      <c r="I3187" s="282">
        <v>2.0</v>
      </c>
      <c r="J3187" s="282">
        <v>3.0</v>
      </c>
      <c r="K3187" s="282">
        <v>0.0</v>
      </c>
      <c r="L3187" s="282">
        <v>262.0</v>
      </c>
      <c r="M3187" s="210"/>
    </row>
    <row r="3188" ht="15.75" customHeight="1">
      <c r="A3188" s="210" t="s">
        <v>670</v>
      </c>
      <c r="B3188" s="210" t="s">
        <v>5387</v>
      </c>
      <c r="C3188" s="210" t="s">
        <v>5801</v>
      </c>
      <c r="D3188" s="210" t="s">
        <v>177</v>
      </c>
      <c r="E3188" s="282">
        <v>3.0</v>
      </c>
      <c r="F3188" s="282">
        <v>0.0</v>
      </c>
      <c r="G3188" s="282">
        <v>0.0</v>
      </c>
      <c r="H3188" s="282">
        <v>2.0</v>
      </c>
      <c r="I3188" s="282">
        <v>0.0</v>
      </c>
      <c r="J3188" s="282">
        <v>1.0</v>
      </c>
      <c r="K3188" s="282">
        <v>0.0</v>
      </c>
      <c r="L3188" s="282">
        <v>163.0</v>
      </c>
      <c r="M3188" s="210"/>
    </row>
    <row r="3189" ht="15.75" customHeight="1">
      <c r="A3189" s="210" t="s">
        <v>670</v>
      </c>
      <c r="B3189" s="210" t="s">
        <v>5388</v>
      </c>
      <c r="C3189" s="210" t="s">
        <v>5801</v>
      </c>
      <c r="D3189" s="210" t="s">
        <v>6056</v>
      </c>
      <c r="E3189" s="282">
        <v>0.0</v>
      </c>
      <c r="F3189" s="282">
        <v>0.0</v>
      </c>
      <c r="G3189" s="282">
        <v>0.0</v>
      </c>
      <c r="H3189" s="282">
        <v>0.0</v>
      </c>
      <c r="I3189" s="282">
        <v>0.0</v>
      </c>
      <c r="J3189" s="282">
        <v>0.0</v>
      </c>
      <c r="K3189" s="282">
        <v>0.0</v>
      </c>
      <c r="L3189" s="282">
        <v>0.0</v>
      </c>
      <c r="M3189" s="210"/>
    </row>
    <row r="3190" ht="15.75" customHeight="1">
      <c r="A3190" s="210" t="s">
        <v>342</v>
      </c>
      <c r="B3190" s="210" t="s">
        <v>5384</v>
      </c>
      <c r="C3190" s="210" t="s">
        <v>5801</v>
      </c>
      <c r="D3190" s="210" t="s">
        <v>110</v>
      </c>
      <c r="E3190" s="282">
        <v>1.0</v>
      </c>
      <c r="F3190" s="282">
        <v>0.0</v>
      </c>
      <c r="G3190" s="210"/>
      <c r="H3190" s="282">
        <v>1.0</v>
      </c>
      <c r="I3190" s="282">
        <v>0.0</v>
      </c>
      <c r="J3190" s="282">
        <v>0.0</v>
      </c>
      <c r="K3190" s="282">
        <v>0.0</v>
      </c>
      <c r="L3190" s="282">
        <v>2.0</v>
      </c>
      <c r="M3190" s="210"/>
    </row>
    <row r="3191" ht="15.75" customHeight="1">
      <c r="A3191" s="210" t="s">
        <v>342</v>
      </c>
      <c r="B3191" s="210" t="s">
        <v>5385</v>
      </c>
      <c r="C3191" s="210" t="s">
        <v>5801</v>
      </c>
      <c r="D3191" s="210" t="s">
        <v>5836</v>
      </c>
      <c r="E3191" s="282">
        <v>0.0</v>
      </c>
      <c r="F3191" s="282">
        <v>0.0</v>
      </c>
      <c r="G3191" s="210"/>
      <c r="H3191" s="282">
        <v>0.0</v>
      </c>
      <c r="I3191" s="282">
        <v>0.0</v>
      </c>
      <c r="J3191" s="282">
        <v>0.0</v>
      </c>
      <c r="K3191" s="282">
        <v>0.0</v>
      </c>
      <c r="L3191" s="282">
        <v>0.0</v>
      </c>
      <c r="M3191" s="210"/>
    </row>
    <row r="3192" ht="15.75" customHeight="1">
      <c r="A3192" s="210" t="s">
        <v>342</v>
      </c>
      <c r="B3192" s="210" t="s">
        <v>5386</v>
      </c>
      <c r="C3192" s="210" t="s">
        <v>5801</v>
      </c>
      <c r="D3192" s="210" t="s">
        <v>5836</v>
      </c>
      <c r="E3192" s="282">
        <v>0.0</v>
      </c>
      <c r="F3192" s="282">
        <v>0.0</v>
      </c>
      <c r="G3192" s="210"/>
      <c r="H3192" s="282">
        <v>0.0</v>
      </c>
      <c r="I3192" s="282">
        <v>0.0</v>
      </c>
      <c r="J3192" s="282">
        <v>0.0</v>
      </c>
      <c r="K3192" s="282">
        <v>0.0</v>
      </c>
      <c r="L3192" s="282">
        <v>0.0</v>
      </c>
      <c r="M3192" s="210"/>
    </row>
    <row r="3193" ht="15.75" customHeight="1">
      <c r="A3193" s="210" t="s">
        <v>362</v>
      </c>
      <c r="B3193" s="210" t="s">
        <v>5383</v>
      </c>
      <c r="C3193" s="210" t="s">
        <v>5801</v>
      </c>
      <c r="D3193" s="210" t="s">
        <v>264</v>
      </c>
      <c r="E3193" s="282">
        <v>0.0</v>
      </c>
      <c r="F3193" s="282">
        <v>0.0</v>
      </c>
      <c r="G3193" s="210"/>
      <c r="H3193" s="282">
        <v>0.0</v>
      </c>
      <c r="I3193" s="282">
        <v>0.0</v>
      </c>
      <c r="J3193" s="282">
        <v>0.0</v>
      </c>
      <c r="K3193" s="282">
        <v>0.0</v>
      </c>
      <c r="L3193" s="282">
        <v>0.0</v>
      </c>
      <c r="M3193" s="210"/>
    </row>
    <row r="3194" ht="15.75" customHeight="1">
      <c r="A3194" s="210" t="s">
        <v>362</v>
      </c>
      <c r="B3194" s="210" t="s">
        <v>5384</v>
      </c>
      <c r="C3194" s="210" t="s">
        <v>5816</v>
      </c>
      <c r="D3194" s="210" t="s">
        <v>6373</v>
      </c>
      <c r="E3194" s="282">
        <v>1.0</v>
      </c>
      <c r="F3194" s="282">
        <v>0.0</v>
      </c>
      <c r="G3194" s="210"/>
      <c r="H3194" s="282">
        <v>1.0</v>
      </c>
      <c r="I3194" s="282">
        <v>0.0</v>
      </c>
      <c r="J3194" s="282">
        <v>0.0</v>
      </c>
      <c r="K3194" s="282">
        <v>0.0</v>
      </c>
      <c r="L3194" s="282">
        <v>21.0</v>
      </c>
      <c r="M3194" s="210"/>
    </row>
    <row r="3195" ht="15.75" customHeight="1">
      <c r="A3195" s="210" t="s">
        <v>362</v>
      </c>
      <c r="B3195" s="210" t="s">
        <v>5385</v>
      </c>
      <c r="C3195" s="210" t="s">
        <v>5816</v>
      </c>
      <c r="D3195" s="210" t="s">
        <v>6373</v>
      </c>
      <c r="E3195" s="282">
        <v>4.0</v>
      </c>
      <c r="F3195" s="282">
        <v>0.0</v>
      </c>
      <c r="G3195" s="210"/>
      <c r="H3195" s="282">
        <v>0.0</v>
      </c>
      <c r="I3195" s="282">
        <v>1.0</v>
      </c>
      <c r="J3195" s="282">
        <v>0.0</v>
      </c>
      <c r="K3195" s="282">
        <v>0.0</v>
      </c>
      <c r="L3195" s="282">
        <v>315.0</v>
      </c>
      <c r="M3195" s="210"/>
    </row>
    <row r="3196" ht="15.75" customHeight="1">
      <c r="A3196" s="210" t="s">
        <v>362</v>
      </c>
      <c r="B3196" s="210" t="s">
        <v>5386</v>
      </c>
      <c r="C3196" s="210" t="s">
        <v>5816</v>
      </c>
      <c r="D3196" s="210" t="s">
        <v>5948</v>
      </c>
      <c r="E3196" s="282">
        <v>18.0</v>
      </c>
      <c r="F3196" s="282">
        <v>0.0</v>
      </c>
      <c r="G3196" s="210"/>
      <c r="H3196" s="282">
        <v>0.0</v>
      </c>
      <c r="I3196" s="282">
        <v>1.0</v>
      </c>
      <c r="J3196" s="282">
        <v>0.0</v>
      </c>
      <c r="K3196" s="282">
        <v>0.0</v>
      </c>
      <c r="L3196" s="282">
        <v>1585.0</v>
      </c>
      <c r="M3196" s="210"/>
    </row>
    <row r="3197" ht="15.75" customHeight="1">
      <c r="A3197" s="210" t="s">
        <v>362</v>
      </c>
      <c r="B3197" s="210" t="s">
        <v>5387</v>
      </c>
      <c r="C3197" s="210" t="s">
        <v>5816</v>
      </c>
      <c r="D3197" s="210" t="s">
        <v>5958</v>
      </c>
      <c r="E3197" s="282">
        <v>0.0</v>
      </c>
      <c r="F3197" s="282">
        <v>0.0</v>
      </c>
      <c r="G3197" s="210"/>
      <c r="H3197" s="282">
        <v>0.0</v>
      </c>
      <c r="I3197" s="282">
        <v>0.0</v>
      </c>
      <c r="J3197" s="282">
        <v>0.0</v>
      </c>
      <c r="K3197" s="282">
        <v>0.0</v>
      </c>
      <c r="L3197" s="282">
        <v>0.0</v>
      </c>
      <c r="M3197" s="210"/>
    </row>
    <row r="3198" ht="15.75" customHeight="1">
      <c r="A3198" s="210" t="s">
        <v>362</v>
      </c>
      <c r="B3198" s="210" t="s">
        <v>5388</v>
      </c>
      <c r="C3198" s="210" t="s">
        <v>5801</v>
      </c>
      <c r="D3198" s="210" t="s">
        <v>151</v>
      </c>
      <c r="E3198" s="282">
        <v>5.0</v>
      </c>
      <c r="F3198" s="282">
        <v>0.0</v>
      </c>
      <c r="G3198" s="210"/>
      <c r="H3198" s="282">
        <v>1.0</v>
      </c>
      <c r="I3198" s="282">
        <v>0.0</v>
      </c>
      <c r="J3198" s="282">
        <v>1.0</v>
      </c>
      <c r="K3198" s="282">
        <v>0.0</v>
      </c>
      <c r="L3198" s="282">
        <v>423.0</v>
      </c>
      <c r="M3198" s="210"/>
    </row>
    <row r="3199" ht="15.75" customHeight="1">
      <c r="A3199" s="210" t="s">
        <v>362</v>
      </c>
      <c r="B3199" s="210" t="s">
        <v>5391</v>
      </c>
      <c r="C3199" s="210" t="s">
        <v>5816</v>
      </c>
      <c r="D3199" s="210" t="s">
        <v>5958</v>
      </c>
      <c r="E3199" s="282">
        <v>33.0</v>
      </c>
      <c r="F3199" s="282">
        <v>0.0</v>
      </c>
      <c r="G3199" s="210"/>
      <c r="H3199" s="282">
        <v>0.0</v>
      </c>
      <c r="I3199" s="282">
        <v>1.0</v>
      </c>
      <c r="J3199" s="282">
        <v>1.0</v>
      </c>
      <c r="K3199" s="282">
        <v>1.0</v>
      </c>
      <c r="L3199" s="282">
        <v>2902.0</v>
      </c>
      <c r="M3199" s="210"/>
    </row>
    <row r="3200" ht="15.75" customHeight="1">
      <c r="A3200" s="210" t="s">
        <v>362</v>
      </c>
      <c r="B3200" s="210" t="s">
        <v>5392</v>
      </c>
      <c r="C3200" s="210" t="s">
        <v>5816</v>
      </c>
      <c r="D3200" s="210" t="s">
        <v>5959</v>
      </c>
      <c r="E3200" s="282">
        <v>17.0</v>
      </c>
      <c r="F3200" s="282">
        <v>0.0</v>
      </c>
      <c r="G3200" s="210"/>
      <c r="H3200" s="282">
        <v>1.0</v>
      </c>
      <c r="I3200" s="282">
        <v>0.0</v>
      </c>
      <c r="J3200" s="282">
        <v>0.0</v>
      </c>
      <c r="K3200" s="282">
        <v>0.0</v>
      </c>
      <c r="L3200" s="282">
        <v>1485.0</v>
      </c>
      <c r="M3200" s="210"/>
    </row>
    <row r="3201" ht="15.75" customHeight="1">
      <c r="A3201" s="210" t="s">
        <v>362</v>
      </c>
      <c r="B3201" s="210" t="s">
        <v>5389</v>
      </c>
      <c r="C3201" s="210" t="s">
        <v>5816</v>
      </c>
      <c r="D3201" s="210" t="s">
        <v>6517</v>
      </c>
      <c r="E3201" s="282">
        <v>15.0</v>
      </c>
      <c r="F3201" s="282">
        <v>0.0</v>
      </c>
      <c r="G3201" s="210"/>
      <c r="H3201" s="282">
        <v>2.0</v>
      </c>
      <c r="I3201" s="282">
        <v>0.0</v>
      </c>
      <c r="J3201" s="282">
        <v>0.0</v>
      </c>
      <c r="K3201" s="282">
        <v>0.0</v>
      </c>
      <c r="L3201" s="282">
        <v>1310.0</v>
      </c>
      <c r="M3201" s="210"/>
    </row>
    <row r="3202" ht="15.75" customHeight="1">
      <c r="A3202" s="210" t="s">
        <v>362</v>
      </c>
      <c r="B3202" s="210" t="s">
        <v>5390</v>
      </c>
      <c r="C3202" s="210" t="s">
        <v>5816</v>
      </c>
      <c r="D3202" s="210" t="s">
        <v>6517</v>
      </c>
      <c r="E3202" s="282">
        <v>29.0</v>
      </c>
      <c r="F3202" s="282">
        <v>0.0</v>
      </c>
      <c r="G3202" s="210"/>
      <c r="H3202" s="282">
        <v>0.0</v>
      </c>
      <c r="I3202" s="282">
        <v>1.0</v>
      </c>
      <c r="J3202" s="282">
        <v>1.0</v>
      </c>
      <c r="K3202" s="282">
        <v>0.0</v>
      </c>
      <c r="L3202" s="282">
        <v>2538.0</v>
      </c>
      <c r="M3202" s="210"/>
    </row>
    <row r="3203" ht="15.75" customHeight="1">
      <c r="A3203" s="210" t="s">
        <v>330</v>
      </c>
      <c r="B3203" s="210" t="s">
        <v>5383</v>
      </c>
      <c r="C3203" s="210" t="s">
        <v>5801</v>
      </c>
      <c r="D3203" s="210" t="s">
        <v>177</v>
      </c>
      <c r="E3203" s="282">
        <v>0.0</v>
      </c>
      <c r="F3203" s="282">
        <v>0.0</v>
      </c>
      <c r="G3203" s="210"/>
      <c r="H3203" s="282">
        <v>0.0</v>
      </c>
      <c r="I3203" s="282">
        <v>0.0</v>
      </c>
      <c r="J3203" s="282">
        <v>0.0</v>
      </c>
      <c r="K3203" s="282">
        <v>0.0</v>
      </c>
      <c r="L3203" s="282">
        <v>0.0</v>
      </c>
      <c r="M3203" s="210"/>
    </row>
    <row r="3204" ht="15.75" customHeight="1">
      <c r="A3204" s="210" t="s">
        <v>330</v>
      </c>
      <c r="B3204" s="210" t="s">
        <v>5384</v>
      </c>
      <c r="C3204" s="210" t="s">
        <v>5816</v>
      </c>
      <c r="D3204" s="210" t="s">
        <v>6056</v>
      </c>
      <c r="E3204" s="282">
        <v>2.0</v>
      </c>
      <c r="F3204" s="282">
        <v>0.0</v>
      </c>
      <c r="G3204" s="210"/>
      <c r="H3204" s="282">
        <v>0.0</v>
      </c>
      <c r="I3204" s="282">
        <v>1.0</v>
      </c>
      <c r="J3204" s="282">
        <v>0.0</v>
      </c>
      <c r="K3204" s="282">
        <v>0.0</v>
      </c>
      <c r="L3204" s="282">
        <v>169.0</v>
      </c>
      <c r="M3204" s="210"/>
    </row>
    <row r="3205" ht="15.75" customHeight="1">
      <c r="A3205" s="210" t="s">
        <v>330</v>
      </c>
      <c r="B3205" s="210" t="s">
        <v>5385</v>
      </c>
      <c r="C3205" s="210" t="s">
        <v>5816</v>
      </c>
      <c r="D3205" s="210" t="s">
        <v>6056</v>
      </c>
      <c r="E3205" s="282">
        <v>5.0</v>
      </c>
      <c r="F3205" s="282">
        <v>0.0</v>
      </c>
      <c r="G3205" s="210"/>
      <c r="H3205" s="282">
        <v>0.0</v>
      </c>
      <c r="I3205" s="282">
        <v>0.0</v>
      </c>
      <c r="J3205" s="282">
        <v>0.0</v>
      </c>
      <c r="K3205" s="282">
        <v>0.0</v>
      </c>
      <c r="L3205" s="282">
        <v>450.0</v>
      </c>
      <c r="M3205" s="210"/>
    </row>
    <row r="3206" ht="15.75" customHeight="1">
      <c r="A3206" s="210" t="s">
        <v>330</v>
      </c>
      <c r="B3206" s="210" t="s">
        <v>5388</v>
      </c>
      <c r="C3206" s="210" t="s">
        <v>5801</v>
      </c>
      <c r="D3206" s="210" t="s">
        <v>6056</v>
      </c>
      <c r="E3206" s="282">
        <v>0.0</v>
      </c>
      <c r="F3206" s="282">
        <v>0.0</v>
      </c>
      <c r="G3206" s="210"/>
      <c r="H3206" s="282">
        <v>0.0</v>
      </c>
      <c r="I3206" s="282">
        <v>0.0</v>
      </c>
      <c r="J3206" s="282">
        <v>0.0</v>
      </c>
      <c r="K3206" s="282">
        <v>0.0</v>
      </c>
      <c r="L3206" s="282">
        <v>0.0</v>
      </c>
      <c r="M3206" s="210"/>
    </row>
    <row r="3207" ht="15.75" customHeight="1">
      <c r="A3207" s="210" t="s">
        <v>127</v>
      </c>
      <c r="B3207" s="210" t="s">
        <v>5383</v>
      </c>
      <c r="C3207" s="210" t="s">
        <v>5801</v>
      </c>
      <c r="D3207" s="210" t="s">
        <v>98</v>
      </c>
      <c r="E3207" s="282">
        <v>6.0</v>
      </c>
      <c r="F3207" s="282">
        <v>2.0</v>
      </c>
      <c r="G3207" s="282">
        <v>1.0</v>
      </c>
      <c r="H3207" s="282">
        <v>0.0</v>
      </c>
      <c r="I3207" s="282">
        <v>3.0</v>
      </c>
      <c r="J3207" s="282">
        <v>0.0</v>
      </c>
      <c r="K3207" s="282">
        <v>0.0</v>
      </c>
      <c r="L3207" s="282">
        <v>523.0</v>
      </c>
      <c r="M3207" s="210"/>
    </row>
    <row r="3208" ht="15.75" customHeight="1">
      <c r="A3208" s="210" t="s">
        <v>127</v>
      </c>
      <c r="B3208" s="210" t="s">
        <v>5384</v>
      </c>
      <c r="C3208" s="210" t="s">
        <v>5902</v>
      </c>
      <c r="D3208" s="210" t="s">
        <v>6366</v>
      </c>
      <c r="E3208" s="282">
        <v>36.0</v>
      </c>
      <c r="F3208" s="282">
        <v>24.0</v>
      </c>
      <c r="G3208" s="282">
        <v>8.0</v>
      </c>
      <c r="H3208" s="282">
        <v>4.0</v>
      </c>
      <c r="I3208" s="282">
        <v>22.0</v>
      </c>
      <c r="J3208" s="282">
        <v>2.0</v>
      </c>
      <c r="K3208" s="282">
        <v>0.0</v>
      </c>
      <c r="L3208" s="282">
        <v>2605.0</v>
      </c>
      <c r="M3208" s="210"/>
    </row>
    <row r="3209" ht="15.75" customHeight="1">
      <c r="A3209" s="210" t="s">
        <v>127</v>
      </c>
      <c r="B3209" s="210" t="s">
        <v>5385</v>
      </c>
      <c r="C3209" s="210" t="s">
        <v>5917</v>
      </c>
      <c r="D3209" s="210" t="s">
        <v>6518</v>
      </c>
      <c r="E3209" s="282">
        <v>30.0</v>
      </c>
      <c r="F3209" s="282">
        <v>24.0</v>
      </c>
      <c r="G3209" s="282">
        <v>6.0</v>
      </c>
      <c r="H3209" s="282">
        <v>1.0</v>
      </c>
      <c r="I3209" s="282">
        <v>4.0</v>
      </c>
      <c r="J3209" s="282">
        <v>1.0</v>
      </c>
      <c r="K3209" s="282">
        <v>0.0</v>
      </c>
      <c r="L3209" s="282">
        <v>2628.0</v>
      </c>
      <c r="M3209" s="210"/>
    </row>
    <row r="3210" ht="15.75" customHeight="1">
      <c r="A3210" s="210" t="s">
        <v>127</v>
      </c>
      <c r="B3210" s="210" t="s">
        <v>5386</v>
      </c>
      <c r="C3210" s="210" t="s">
        <v>5917</v>
      </c>
      <c r="D3210" s="210" t="s">
        <v>6518</v>
      </c>
      <c r="E3210" s="282">
        <v>17.0</v>
      </c>
      <c r="F3210" s="282">
        <v>14.0</v>
      </c>
      <c r="G3210" s="282">
        <v>5.0</v>
      </c>
      <c r="H3210" s="282">
        <v>0.0</v>
      </c>
      <c r="I3210" s="282">
        <v>3.0</v>
      </c>
      <c r="J3210" s="282">
        <v>2.0</v>
      </c>
      <c r="K3210" s="282">
        <v>0.0</v>
      </c>
      <c r="L3210" s="282">
        <v>1509.0</v>
      </c>
      <c r="M3210" s="210"/>
    </row>
    <row r="3211" ht="15.75" customHeight="1">
      <c r="A3211" s="210" t="s">
        <v>127</v>
      </c>
      <c r="B3211" s="210" t="s">
        <v>5387</v>
      </c>
      <c r="C3211" s="210" t="s">
        <v>5917</v>
      </c>
      <c r="D3211" s="210" t="s">
        <v>6518</v>
      </c>
      <c r="E3211" s="282">
        <v>24.0</v>
      </c>
      <c r="F3211" s="282">
        <v>6.0</v>
      </c>
      <c r="G3211" s="282">
        <v>1.0</v>
      </c>
      <c r="H3211" s="282">
        <v>2.0</v>
      </c>
      <c r="I3211" s="282">
        <v>15.0</v>
      </c>
      <c r="J3211" s="282">
        <v>1.0</v>
      </c>
      <c r="K3211" s="282">
        <v>0.0</v>
      </c>
      <c r="L3211" s="282">
        <v>1825.0</v>
      </c>
      <c r="M3211" s="210"/>
    </row>
    <row r="3212" ht="15.75" customHeight="1">
      <c r="A3212" s="210" t="s">
        <v>127</v>
      </c>
      <c r="B3212" s="210" t="s">
        <v>5388</v>
      </c>
      <c r="C3212" s="210" t="s">
        <v>6141</v>
      </c>
      <c r="D3212" s="210" t="s">
        <v>6519</v>
      </c>
      <c r="E3212" s="282">
        <v>16.0</v>
      </c>
      <c r="F3212" s="282">
        <v>2.0</v>
      </c>
      <c r="G3212" s="282">
        <v>1.0</v>
      </c>
      <c r="H3212" s="282">
        <v>15.0</v>
      </c>
      <c r="I3212" s="282">
        <v>1.0</v>
      </c>
      <c r="J3212" s="282">
        <v>3.0</v>
      </c>
      <c r="K3212" s="282">
        <v>0.0</v>
      </c>
      <c r="L3212" s="282">
        <v>343.0</v>
      </c>
      <c r="M3212" s="210"/>
    </row>
    <row r="3213" ht="15.75" customHeight="1">
      <c r="A3213" s="210" t="s">
        <v>127</v>
      </c>
      <c r="B3213" s="210" t="s">
        <v>5391</v>
      </c>
      <c r="C3213" s="210" t="s">
        <v>6014</v>
      </c>
      <c r="D3213" s="210" t="s">
        <v>6251</v>
      </c>
      <c r="E3213" s="282">
        <v>2.0</v>
      </c>
      <c r="F3213" s="282">
        <v>0.0</v>
      </c>
      <c r="G3213" s="282">
        <v>0.0</v>
      </c>
      <c r="H3213" s="282">
        <v>1.0</v>
      </c>
      <c r="I3213" s="282">
        <v>1.0</v>
      </c>
      <c r="J3213" s="282">
        <v>1.0</v>
      </c>
      <c r="K3213" s="282">
        <v>0.0</v>
      </c>
      <c r="L3213" s="282">
        <v>89.0</v>
      </c>
      <c r="M3213" s="210"/>
    </row>
    <row r="3214" ht="15.75" customHeight="1">
      <c r="A3214" s="210" t="s">
        <v>127</v>
      </c>
      <c r="B3214" s="210" t="s">
        <v>5392</v>
      </c>
      <c r="C3214" s="210" t="s">
        <v>6014</v>
      </c>
      <c r="D3214" s="210" t="s">
        <v>6251</v>
      </c>
      <c r="E3214" s="282">
        <v>3.0</v>
      </c>
      <c r="F3214" s="282">
        <v>0.0</v>
      </c>
      <c r="G3214" s="282">
        <v>0.0</v>
      </c>
      <c r="H3214" s="282">
        <v>3.0</v>
      </c>
      <c r="I3214" s="282">
        <v>0.0</v>
      </c>
      <c r="J3214" s="282">
        <v>0.0</v>
      </c>
      <c r="K3214" s="282">
        <v>0.0</v>
      </c>
      <c r="L3214" s="282">
        <v>33.0</v>
      </c>
      <c r="M3214" s="210"/>
    </row>
    <row r="3215" ht="15.75" customHeight="1">
      <c r="A3215" s="210" t="s">
        <v>127</v>
      </c>
      <c r="B3215" s="210" t="s">
        <v>5389</v>
      </c>
      <c r="C3215" s="210" t="s">
        <v>5917</v>
      </c>
      <c r="D3215" s="210" t="s">
        <v>6520</v>
      </c>
      <c r="E3215" s="282">
        <v>22.0</v>
      </c>
      <c r="F3215" s="282">
        <v>6.0</v>
      </c>
      <c r="G3215" s="282">
        <v>0.0</v>
      </c>
      <c r="H3215" s="282">
        <v>5.0</v>
      </c>
      <c r="I3215" s="282">
        <v>12.0</v>
      </c>
      <c r="J3215" s="282">
        <v>2.0</v>
      </c>
      <c r="K3215" s="282">
        <v>0.0</v>
      </c>
      <c r="L3215" s="282">
        <v>1447.0</v>
      </c>
      <c r="M3215" s="210"/>
    </row>
    <row r="3216" ht="15.75" customHeight="1">
      <c r="A3216" s="210" t="s">
        <v>127</v>
      </c>
      <c r="B3216" s="210" t="s">
        <v>5390</v>
      </c>
      <c r="C3216" s="210" t="s">
        <v>6521</v>
      </c>
      <c r="D3216" s="210" t="s">
        <v>6522</v>
      </c>
      <c r="E3216" s="282">
        <v>3.0</v>
      </c>
      <c r="F3216" s="282">
        <v>0.0</v>
      </c>
      <c r="G3216" s="282">
        <v>0.0</v>
      </c>
      <c r="H3216" s="282">
        <v>3.0</v>
      </c>
      <c r="I3216" s="282">
        <v>0.0</v>
      </c>
      <c r="J3216" s="282">
        <v>0.0</v>
      </c>
      <c r="K3216" s="282">
        <v>0.0</v>
      </c>
      <c r="L3216" s="282">
        <v>57.0</v>
      </c>
      <c r="M3216" s="210"/>
    </row>
    <row r="3217" ht="15.75" customHeight="1">
      <c r="A3217" s="210" t="s">
        <v>793</v>
      </c>
      <c r="B3217" s="210" t="s">
        <v>5383</v>
      </c>
      <c r="C3217" s="210" t="s">
        <v>5801</v>
      </c>
      <c r="D3217" s="210" t="s">
        <v>90</v>
      </c>
      <c r="E3217" s="282">
        <v>0.0</v>
      </c>
      <c r="F3217" s="282">
        <v>0.0</v>
      </c>
      <c r="G3217" s="282">
        <v>0.0</v>
      </c>
      <c r="H3217" s="282">
        <v>0.0</v>
      </c>
      <c r="I3217" s="282">
        <v>0.0</v>
      </c>
      <c r="J3217" s="282">
        <v>0.0</v>
      </c>
      <c r="K3217" s="282">
        <v>0.0</v>
      </c>
      <c r="L3217" s="282">
        <v>0.0</v>
      </c>
      <c r="M3217" s="210"/>
    </row>
    <row r="3218" ht="15.75" customHeight="1">
      <c r="A3218" s="210" t="s">
        <v>793</v>
      </c>
      <c r="B3218" s="210" t="s">
        <v>5384</v>
      </c>
      <c r="C3218" s="210" t="s">
        <v>5800</v>
      </c>
      <c r="D3218" s="210" t="s">
        <v>256</v>
      </c>
      <c r="E3218" s="282">
        <v>20.0</v>
      </c>
      <c r="F3218" s="282">
        <v>0.0</v>
      </c>
      <c r="G3218" s="282">
        <v>1.0</v>
      </c>
      <c r="H3218" s="282">
        <v>12.0</v>
      </c>
      <c r="I3218" s="282">
        <v>6.0</v>
      </c>
      <c r="J3218" s="282">
        <v>0.0</v>
      </c>
      <c r="K3218" s="282">
        <v>0.0</v>
      </c>
      <c r="L3218" s="282">
        <v>830.0</v>
      </c>
      <c r="M3218" s="210"/>
    </row>
    <row r="3219" ht="15.75" customHeight="1">
      <c r="A3219" s="210" t="s">
        <v>793</v>
      </c>
      <c r="B3219" s="210" t="s">
        <v>5385</v>
      </c>
      <c r="C3219" s="210" t="s">
        <v>5801</v>
      </c>
      <c r="D3219" s="210" t="s">
        <v>90</v>
      </c>
      <c r="E3219" s="282">
        <v>10.0</v>
      </c>
      <c r="F3219" s="282">
        <v>0.0</v>
      </c>
      <c r="G3219" s="282">
        <v>0.0</v>
      </c>
      <c r="H3219" s="282">
        <v>8.0</v>
      </c>
      <c r="I3219" s="282">
        <v>2.0</v>
      </c>
      <c r="J3219" s="282">
        <v>1.0</v>
      </c>
      <c r="K3219" s="282">
        <v>0.0</v>
      </c>
      <c r="L3219" s="282">
        <v>193.0</v>
      </c>
      <c r="M3219" s="210"/>
    </row>
    <row r="3220" ht="15.75" customHeight="1">
      <c r="A3220" s="210" t="s">
        <v>793</v>
      </c>
      <c r="B3220" s="210" t="s">
        <v>5386</v>
      </c>
      <c r="C3220" s="210" t="s">
        <v>5816</v>
      </c>
      <c r="D3220" s="210" t="s">
        <v>5959</v>
      </c>
      <c r="E3220" s="282">
        <v>31.0</v>
      </c>
      <c r="F3220" s="282">
        <v>9.0</v>
      </c>
      <c r="G3220" s="282">
        <v>3.0</v>
      </c>
      <c r="H3220" s="282">
        <v>5.0</v>
      </c>
      <c r="I3220" s="282">
        <v>20.0</v>
      </c>
      <c r="J3220" s="282">
        <v>6.0</v>
      </c>
      <c r="K3220" s="282">
        <v>0.0</v>
      </c>
      <c r="L3220" s="282">
        <v>2079.0</v>
      </c>
      <c r="M3220" s="210"/>
    </row>
    <row r="3221" ht="15.75" customHeight="1">
      <c r="A3221" s="210" t="s">
        <v>793</v>
      </c>
      <c r="B3221" s="210" t="s">
        <v>5389</v>
      </c>
      <c r="C3221" s="210" t="s">
        <v>5801</v>
      </c>
      <c r="D3221" s="210" t="s">
        <v>5957</v>
      </c>
      <c r="E3221" s="282">
        <v>0.0</v>
      </c>
      <c r="F3221" s="282">
        <v>0.0</v>
      </c>
      <c r="G3221" s="282">
        <v>0.0</v>
      </c>
      <c r="H3221" s="282">
        <v>0.0</v>
      </c>
      <c r="I3221" s="282">
        <v>0.0</v>
      </c>
      <c r="J3221" s="282">
        <v>0.0</v>
      </c>
      <c r="K3221" s="282">
        <v>0.0</v>
      </c>
      <c r="L3221" s="282">
        <v>0.0</v>
      </c>
      <c r="M3221" s="210"/>
    </row>
    <row r="3222" ht="15.75" customHeight="1">
      <c r="A3222" s="210" t="s">
        <v>824</v>
      </c>
      <c r="B3222" s="210" t="s">
        <v>5383</v>
      </c>
      <c r="C3222" s="210" t="s">
        <v>6523</v>
      </c>
      <c r="D3222" s="210" t="s">
        <v>197</v>
      </c>
      <c r="E3222" s="282">
        <v>8.0</v>
      </c>
      <c r="F3222" s="282">
        <v>0.0</v>
      </c>
      <c r="G3222" s="282">
        <v>0.0</v>
      </c>
      <c r="H3222" s="282">
        <v>1.0</v>
      </c>
      <c r="I3222" s="282">
        <v>1.0</v>
      </c>
      <c r="J3222" s="282">
        <v>1.0</v>
      </c>
      <c r="K3222" s="282">
        <v>0.0</v>
      </c>
      <c r="L3222" s="282">
        <v>646.0</v>
      </c>
      <c r="M3222" s="210"/>
    </row>
    <row r="3223" ht="15.75" customHeight="1">
      <c r="A3223" s="210" t="s">
        <v>824</v>
      </c>
      <c r="B3223" s="210" t="s">
        <v>5384</v>
      </c>
      <c r="C3223" s="210" t="s">
        <v>5931</v>
      </c>
      <c r="D3223" s="210" t="s">
        <v>6012</v>
      </c>
      <c r="E3223" s="282">
        <v>30.0</v>
      </c>
      <c r="F3223" s="282">
        <v>2.0</v>
      </c>
      <c r="G3223" s="282">
        <v>4.0</v>
      </c>
      <c r="H3223" s="282">
        <v>3.0</v>
      </c>
      <c r="I3223" s="282">
        <v>5.0</v>
      </c>
      <c r="J3223" s="282">
        <v>6.0</v>
      </c>
      <c r="K3223" s="282">
        <v>0.0</v>
      </c>
      <c r="L3223" s="282">
        <v>2374.0</v>
      </c>
      <c r="M3223" s="210"/>
    </row>
    <row r="3224" ht="15.75" customHeight="1">
      <c r="A3224" s="210" t="s">
        <v>824</v>
      </c>
      <c r="B3224" s="210" t="s">
        <v>5385</v>
      </c>
      <c r="C3224" s="210" t="s">
        <v>5931</v>
      </c>
      <c r="D3224" s="210" t="s">
        <v>6012</v>
      </c>
      <c r="E3224" s="282">
        <v>31.0</v>
      </c>
      <c r="F3224" s="282">
        <v>1.0</v>
      </c>
      <c r="G3224" s="282">
        <v>1.0</v>
      </c>
      <c r="H3224" s="282">
        <v>4.0</v>
      </c>
      <c r="I3224" s="282">
        <v>12.0</v>
      </c>
      <c r="J3224" s="282">
        <v>6.0</v>
      </c>
      <c r="K3224" s="282">
        <v>0.0</v>
      </c>
      <c r="L3224" s="282">
        <v>2287.0</v>
      </c>
      <c r="M3224" s="210"/>
    </row>
    <row r="3225" ht="15.75" customHeight="1">
      <c r="A3225" s="210" t="s">
        <v>824</v>
      </c>
      <c r="B3225" s="210" t="s">
        <v>5386</v>
      </c>
      <c r="C3225" s="210" t="s">
        <v>5931</v>
      </c>
      <c r="D3225" s="210" t="s">
        <v>6012</v>
      </c>
      <c r="E3225" s="282">
        <v>32.0</v>
      </c>
      <c r="F3225" s="282">
        <v>1.0</v>
      </c>
      <c r="G3225" s="282">
        <v>1.0</v>
      </c>
      <c r="H3225" s="282">
        <v>2.0</v>
      </c>
      <c r="I3225" s="282">
        <v>16.0</v>
      </c>
      <c r="J3225" s="282">
        <v>5.0</v>
      </c>
      <c r="K3225" s="282">
        <v>0.0</v>
      </c>
      <c r="L3225" s="282">
        <v>2521.0</v>
      </c>
      <c r="M3225" s="210"/>
    </row>
    <row r="3226" ht="15.75" customHeight="1">
      <c r="A3226" s="210" t="s">
        <v>824</v>
      </c>
      <c r="B3226" s="210" t="s">
        <v>5387</v>
      </c>
      <c r="C3226" s="210" t="s">
        <v>6524</v>
      </c>
      <c r="D3226" s="210" t="s">
        <v>6525</v>
      </c>
      <c r="E3226" s="282">
        <v>44.0</v>
      </c>
      <c r="F3226" s="282">
        <v>1.0</v>
      </c>
      <c r="G3226" s="282">
        <v>2.0</v>
      </c>
      <c r="H3226" s="282">
        <v>1.0</v>
      </c>
      <c r="I3226" s="282">
        <v>11.0</v>
      </c>
      <c r="J3226" s="282">
        <v>13.0</v>
      </c>
      <c r="K3226" s="282">
        <v>0.0</v>
      </c>
      <c r="L3226" s="282">
        <v>3689.0</v>
      </c>
      <c r="M3226" s="210"/>
    </row>
    <row r="3227" ht="15.75" customHeight="1">
      <c r="A3227" s="210" t="s">
        <v>824</v>
      </c>
      <c r="B3227" s="210" t="s">
        <v>5388</v>
      </c>
      <c r="C3227" s="210" t="s">
        <v>6280</v>
      </c>
      <c r="D3227" s="210" t="s">
        <v>6526</v>
      </c>
      <c r="E3227" s="282">
        <v>28.0</v>
      </c>
      <c r="F3227" s="282">
        <v>2.0</v>
      </c>
      <c r="G3227" s="282">
        <v>2.0</v>
      </c>
      <c r="H3227" s="282">
        <v>0.0</v>
      </c>
      <c r="I3227" s="282">
        <v>3.0</v>
      </c>
      <c r="J3227" s="282">
        <v>9.0</v>
      </c>
      <c r="K3227" s="282">
        <v>0.0</v>
      </c>
      <c r="L3227" s="282">
        <v>2487.0</v>
      </c>
      <c r="M3227" s="210"/>
    </row>
    <row r="3228" ht="15.75" customHeight="1">
      <c r="A3228" s="210" t="s">
        <v>824</v>
      </c>
      <c r="B3228" s="210" t="s">
        <v>5391</v>
      </c>
      <c r="C3228" s="210" t="s">
        <v>6280</v>
      </c>
      <c r="D3228" s="210" t="s">
        <v>6526</v>
      </c>
      <c r="E3228" s="282">
        <v>25.0</v>
      </c>
      <c r="F3228" s="282">
        <v>0.0</v>
      </c>
      <c r="G3228" s="282">
        <v>2.0</v>
      </c>
      <c r="H3228" s="282">
        <v>5.0</v>
      </c>
      <c r="I3228" s="282">
        <v>9.0</v>
      </c>
      <c r="J3228" s="282">
        <v>3.0</v>
      </c>
      <c r="K3228" s="282">
        <v>0.0</v>
      </c>
      <c r="L3228" s="282">
        <v>1734.0</v>
      </c>
      <c r="M3228" s="210"/>
    </row>
    <row r="3229" ht="15.75" customHeight="1">
      <c r="A3229" s="210" t="s">
        <v>824</v>
      </c>
      <c r="B3229" s="210" t="s">
        <v>5392</v>
      </c>
      <c r="C3229" s="210" t="s">
        <v>5974</v>
      </c>
      <c r="D3229" s="210" t="s">
        <v>6527</v>
      </c>
      <c r="E3229" s="282">
        <v>26.0</v>
      </c>
      <c r="F3229" s="282">
        <v>4.0</v>
      </c>
      <c r="G3229" s="282">
        <v>1.0</v>
      </c>
      <c r="H3229" s="282">
        <v>10.0</v>
      </c>
      <c r="I3229" s="282">
        <v>7.0</v>
      </c>
      <c r="J3229" s="282">
        <v>2.0</v>
      </c>
      <c r="K3229" s="282">
        <v>0.0</v>
      </c>
      <c r="L3229" s="282">
        <v>1397.0</v>
      </c>
      <c r="M3229" s="210"/>
    </row>
    <row r="3230" ht="15.75" customHeight="1">
      <c r="A3230" s="210" t="s">
        <v>824</v>
      </c>
      <c r="B3230" s="210" t="s">
        <v>5389</v>
      </c>
      <c r="C3230" s="210" t="s">
        <v>6280</v>
      </c>
      <c r="D3230" s="210" t="s">
        <v>6526</v>
      </c>
      <c r="E3230" s="282">
        <v>16.0</v>
      </c>
      <c r="F3230" s="282">
        <v>1.0</v>
      </c>
      <c r="G3230" s="282">
        <v>0.0</v>
      </c>
      <c r="H3230" s="282">
        <v>5.0</v>
      </c>
      <c r="I3230" s="282">
        <v>8.0</v>
      </c>
      <c r="J3230" s="282">
        <v>0.0</v>
      </c>
      <c r="K3230" s="282">
        <v>0.0</v>
      </c>
      <c r="L3230" s="282">
        <v>959.0</v>
      </c>
      <c r="M3230" s="210"/>
    </row>
    <row r="3231" ht="15.75" customHeight="1">
      <c r="A3231" s="210" t="s">
        <v>824</v>
      </c>
      <c r="B3231" s="210" t="s">
        <v>5390</v>
      </c>
      <c r="C3231" s="210" t="s">
        <v>6280</v>
      </c>
      <c r="D3231" s="210" t="s">
        <v>6526</v>
      </c>
      <c r="E3231" s="282">
        <v>26.0</v>
      </c>
      <c r="F3231" s="282">
        <v>1.0</v>
      </c>
      <c r="G3231" s="282">
        <v>2.0</v>
      </c>
      <c r="H3231" s="282">
        <v>13.0</v>
      </c>
      <c r="I3231" s="282">
        <v>5.0</v>
      </c>
      <c r="J3231" s="282">
        <v>0.0</v>
      </c>
      <c r="K3231" s="282">
        <v>0.0</v>
      </c>
      <c r="L3231" s="282">
        <v>1379.0</v>
      </c>
      <c r="M3231" s="210"/>
    </row>
    <row r="3232" ht="15.75" customHeight="1">
      <c r="A3232" s="210" t="s">
        <v>755</v>
      </c>
      <c r="B3232" s="210" t="s">
        <v>5383</v>
      </c>
      <c r="C3232" s="210" t="s">
        <v>5801</v>
      </c>
      <c r="D3232" s="210" t="s">
        <v>241</v>
      </c>
      <c r="E3232" s="282">
        <v>1.0</v>
      </c>
      <c r="F3232" s="282">
        <v>0.0</v>
      </c>
      <c r="G3232" s="282">
        <v>0.0</v>
      </c>
      <c r="H3232" s="282">
        <v>0.0</v>
      </c>
      <c r="I3232" s="282">
        <v>1.0</v>
      </c>
      <c r="J3232" s="282">
        <v>1.0</v>
      </c>
      <c r="K3232" s="282">
        <v>0.0</v>
      </c>
      <c r="L3232" s="282">
        <v>53.0</v>
      </c>
      <c r="M3232" s="210"/>
    </row>
    <row r="3233" ht="15.75" customHeight="1">
      <c r="A3233" s="210" t="s">
        <v>755</v>
      </c>
      <c r="B3233" s="210" t="s">
        <v>5384</v>
      </c>
      <c r="C3233" s="210" t="s">
        <v>5870</v>
      </c>
      <c r="D3233" s="210" t="s">
        <v>6528</v>
      </c>
      <c r="E3233" s="282">
        <v>24.0</v>
      </c>
      <c r="F3233" s="282">
        <v>2.0</v>
      </c>
      <c r="G3233" s="282">
        <v>1.0</v>
      </c>
      <c r="H3233" s="282">
        <v>3.0</v>
      </c>
      <c r="I3233" s="282">
        <v>8.0</v>
      </c>
      <c r="J3233" s="282">
        <v>3.0</v>
      </c>
      <c r="K3233" s="282">
        <v>1.0</v>
      </c>
      <c r="L3233" s="282">
        <v>1709.0</v>
      </c>
      <c r="M3233" s="210"/>
    </row>
    <row r="3234" ht="15.75" customHeight="1">
      <c r="A3234" s="210" t="s">
        <v>755</v>
      </c>
      <c r="B3234" s="210" t="s">
        <v>5385</v>
      </c>
      <c r="C3234" s="210" t="s">
        <v>5870</v>
      </c>
      <c r="D3234" s="210" t="s">
        <v>6528</v>
      </c>
      <c r="E3234" s="282">
        <v>3.0</v>
      </c>
      <c r="F3234" s="282">
        <v>0.0</v>
      </c>
      <c r="G3234" s="282">
        <v>0.0</v>
      </c>
      <c r="H3234" s="282">
        <v>2.0</v>
      </c>
      <c r="I3234" s="282">
        <v>1.0</v>
      </c>
      <c r="J3234" s="282">
        <v>0.0</v>
      </c>
      <c r="K3234" s="282">
        <v>0.0</v>
      </c>
      <c r="L3234" s="282">
        <v>75.0</v>
      </c>
      <c r="M3234" s="210"/>
    </row>
    <row r="3235" ht="15.75" customHeight="1">
      <c r="A3235" s="210" t="s">
        <v>851</v>
      </c>
      <c r="B3235" s="210" t="s">
        <v>5383</v>
      </c>
      <c r="C3235" s="210" t="s">
        <v>5801</v>
      </c>
      <c r="D3235" s="210" t="s">
        <v>103</v>
      </c>
      <c r="E3235" s="282">
        <v>0.0</v>
      </c>
      <c r="F3235" s="282">
        <v>0.0</v>
      </c>
      <c r="G3235" s="282">
        <v>0.0</v>
      </c>
      <c r="H3235" s="282">
        <v>0.0</v>
      </c>
      <c r="I3235" s="282">
        <v>0.0</v>
      </c>
      <c r="J3235" s="282">
        <v>0.0</v>
      </c>
      <c r="K3235" s="282">
        <v>0.0</v>
      </c>
      <c r="L3235" s="282">
        <v>0.0</v>
      </c>
      <c r="M3235" s="210"/>
    </row>
    <row r="3236" ht="15.75" customHeight="1">
      <c r="A3236" s="210" t="s">
        <v>851</v>
      </c>
      <c r="B3236" s="210" t="s">
        <v>5384</v>
      </c>
      <c r="C3236" s="210" t="s">
        <v>6276</v>
      </c>
      <c r="D3236" s="210" t="s">
        <v>6529</v>
      </c>
      <c r="E3236" s="282">
        <v>35.0</v>
      </c>
      <c r="F3236" s="282">
        <v>6.0</v>
      </c>
      <c r="G3236" s="282">
        <v>3.0</v>
      </c>
      <c r="H3236" s="282">
        <v>11.0</v>
      </c>
      <c r="I3236" s="282">
        <v>7.0</v>
      </c>
      <c r="J3236" s="282">
        <v>4.0</v>
      </c>
      <c r="K3236" s="282">
        <v>0.0</v>
      </c>
      <c r="L3236" s="282">
        <v>2384.0</v>
      </c>
      <c r="M3236" s="210"/>
    </row>
    <row r="3237" ht="15.75" customHeight="1">
      <c r="A3237" s="210" t="s">
        <v>851</v>
      </c>
      <c r="B3237" s="210" t="s">
        <v>5385</v>
      </c>
      <c r="C3237" s="210" t="s">
        <v>6276</v>
      </c>
      <c r="D3237" s="210" t="s">
        <v>6529</v>
      </c>
      <c r="E3237" s="282">
        <v>23.0</v>
      </c>
      <c r="F3237" s="282">
        <v>3.0</v>
      </c>
      <c r="G3237" s="282">
        <v>3.0</v>
      </c>
      <c r="H3237" s="282">
        <v>16.0</v>
      </c>
      <c r="I3237" s="282">
        <v>5.0</v>
      </c>
      <c r="J3237" s="282">
        <v>0.0</v>
      </c>
      <c r="K3237" s="282">
        <v>0.0</v>
      </c>
      <c r="L3237" s="282">
        <v>853.0</v>
      </c>
      <c r="M3237" s="210"/>
    </row>
    <row r="3238" ht="15.75" customHeight="1">
      <c r="A3238" s="210" t="s">
        <v>681</v>
      </c>
      <c r="B3238" s="210" t="s">
        <v>5383</v>
      </c>
      <c r="C3238" s="210" t="s">
        <v>5801</v>
      </c>
      <c r="D3238" s="210" t="s">
        <v>162</v>
      </c>
      <c r="E3238" s="282">
        <v>3.0</v>
      </c>
      <c r="F3238" s="282">
        <v>0.0</v>
      </c>
      <c r="G3238" s="282">
        <v>1.0</v>
      </c>
      <c r="H3238" s="282">
        <v>1.0</v>
      </c>
      <c r="I3238" s="282">
        <v>1.0</v>
      </c>
      <c r="J3238" s="282">
        <v>0.0</v>
      </c>
      <c r="K3238" s="282">
        <v>0.0</v>
      </c>
      <c r="L3238" s="282">
        <v>131.0</v>
      </c>
      <c r="M3238" s="210"/>
    </row>
    <row r="3239" ht="15.75" customHeight="1">
      <c r="A3239" s="210" t="s">
        <v>681</v>
      </c>
      <c r="B3239" s="210" t="s">
        <v>5384</v>
      </c>
      <c r="C3239" s="210" t="s">
        <v>5801</v>
      </c>
      <c r="D3239" s="210" t="s">
        <v>1142</v>
      </c>
      <c r="E3239" s="282">
        <v>32.0</v>
      </c>
      <c r="F3239" s="282">
        <v>1.0</v>
      </c>
      <c r="G3239" s="282">
        <v>0.0</v>
      </c>
      <c r="H3239" s="282">
        <v>1.0</v>
      </c>
      <c r="I3239" s="282">
        <v>9.0</v>
      </c>
      <c r="J3239" s="282">
        <v>5.0</v>
      </c>
      <c r="K3239" s="282">
        <v>0.0</v>
      </c>
      <c r="L3239" s="282">
        <v>2625.0</v>
      </c>
      <c r="M3239" s="210"/>
    </row>
    <row r="3240" ht="15.75" customHeight="1">
      <c r="A3240" s="210" t="s">
        <v>681</v>
      </c>
      <c r="B3240" s="210" t="s">
        <v>5385</v>
      </c>
      <c r="C3240" s="210" t="s">
        <v>5801</v>
      </c>
      <c r="D3240" s="210" t="s">
        <v>1142</v>
      </c>
      <c r="E3240" s="282">
        <v>28.0</v>
      </c>
      <c r="F3240" s="282">
        <v>0.0</v>
      </c>
      <c r="G3240" s="282">
        <v>0.0</v>
      </c>
      <c r="H3240" s="282">
        <v>2.0</v>
      </c>
      <c r="I3240" s="282">
        <v>4.0</v>
      </c>
      <c r="J3240" s="282">
        <v>2.0</v>
      </c>
      <c r="K3240" s="282">
        <v>0.0</v>
      </c>
      <c r="L3240" s="282">
        <v>2332.0</v>
      </c>
      <c r="M3240" s="210"/>
    </row>
    <row r="3241" ht="15.75" customHeight="1">
      <c r="A3241" s="210" t="s">
        <v>681</v>
      </c>
      <c r="B3241" s="210" t="s">
        <v>5386</v>
      </c>
      <c r="C3241" s="210" t="s">
        <v>5801</v>
      </c>
      <c r="D3241" s="210" t="s">
        <v>5966</v>
      </c>
      <c r="E3241" s="282">
        <v>30.0</v>
      </c>
      <c r="F3241" s="282">
        <v>2.0</v>
      </c>
      <c r="G3241" s="282">
        <v>1.0</v>
      </c>
      <c r="H3241" s="282">
        <v>0.0</v>
      </c>
      <c r="I3241" s="282">
        <v>3.0</v>
      </c>
      <c r="J3241" s="282">
        <v>5.0</v>
      </c>
      <c r="K3241" s="282">
        <v>0.0</v>
      </c>
      <c r="L3241" s="282">
        <v>2578.0</v>
      </c>
      <c r="M3241" s="210"/>
    </row>
    <row r="3242" ht="15.75" customHeight="1">
      <c r="A3242" s="210" t="s">
        <v>681</v>
      </c>
      <c r="B3242" s="210" t="s">
        <v>5387</v>
      </c>
      <c r="C3242" s="210" t="s">
        <v>5801</v>
      </c>
      <c r="D3242" s="210" t="s">
        <v>5966</v>
      </c>
      <c r="E3242" s="282">
        <v>27.0</v>
      </c>
      <c r="F3242" s="282">
        <v>3.0</v>
      </c>
      <c r="G3242" s="282">
        <v>1.0</v>
      </c>
      <c r="H3242" s="282">
        <v>8.0</v>
      </c>
      <c r="I3242" s="282">
        <v>2.0</v>
      </c>
      <c r="J3242" s="282">
        <v>6.0</v>
      </c>
      <c r="K3242" s="282">
        <v>0.0</v>
      </c>
      <c r="L3242" s="282">
        <v>1793.0</v>
      </c>
      <c r="M3242" s="210"/>
    </row>
    <row r="3243" ht="15.75" customHeight="1">
      <c r="A3243" s="210" t="s">
        <v>681</v>
      </c>
      <c r="B3243" s="210" t="s">
        <v>5388</v>
      </c>
      <c r="C3243" s="210" t="s">
        <v>5816</v>
      </c>
      <c r="D3243" s="210" t="s">
        <v>5825</v>
      </c>
      <c r="E3243" s="282">
        <v>23.0</v>
      </c>
      <c r="F3243" s="282">
        <v>0.0</v>
      </c>
      <c r="G3243" s="282">
        <v>0.0</v>
      </c>
      <c r="H3243" s="282">
        <v>3.0</v>
      </c>
      <c r="I3243" s="282">
        <v>2.0</v>
      </c>
      <c r="J3243" s="282">
        <v>2.0</v>
      </c>
      <c r="K3243" s="282">
        <v>1.0</v>
      </c>
      <c r="L3243" s="282">
        <v>1771.0</v>
      </c>
      <c r="M3243" s="210"/>
    </row>
    <row r="3244" ht="15.75" customHeight="1">
      <c r="A3244" s="210" t="s">
        <v>681</v>
      </c>
      <c r="B3244" s="210" t="s">
        <v>5391</v>
      </c>
      <c r="C3244" s="210" t="s">
        <v>5816</v>
      </c>
      <c r="D3244" s="210" t="s">
        <v>5825</v>
      </c>
      <c r="E3244" s="282">
        <v>0.0</v>
      </c>
      <c r="F3244" s="282">
        <v>0.0</v>
      </c>
      <c r="G3244" s="282">
        <v>0.0</v>
      </c>
      <c r="H3244" s="282">
        <v>0.0</v>
      </c>
      <c r="I3244" s="282">
        <v>0.0</v>
      </c>
      <c r="J3244" s="282">
        <v>0.0</v>
      </c>
      <c r="K3244" s="282">
        <v>0.0</v>
      </c>
      <c r="L3244" s="282">
        <v>0.0</v>
      </c>
      <c r="M3244" s="210"/>
    </row>
    <row r="3245" ht="15.75" customHeight="1">
      <c r="A3245" s="210" t="s">
        <v>681</v>
      </c>
      <c r="B3245" s="210" t="s">
        <v>5389</v>
      </c>
      <c r="C3245" s="210" t="s">
        <v>5801</v>
      </c>
      <c r="D3245" s="210" t="s">
        <v>5954</v>
      </c>
      <c r="E3245" s="282">
        <v>0.0</v>
      </c>
      <c r="F3245" s="282">
        <v>0.0</v>
      </c>
      <c r="G3245" s="282">
        <v>0.0</v>
      </c>
      <c r="H3245" s="282">
        <v>0.0</v>
      </c>
      <c r="I3245" s="282">
        <v>0.0</v>
      </c>
      <c r="J3245" s="282">
        <v>0.0</v>
      </c>
      <c r="K3245" s="282">
        <v>0.0</v>
      </c>
      <c r="L3245" s="282">
        <v>0.0</v>
      </c>
      <c r="M3245" s="210"/>
    </row>
    <row r="3246" ht="15.75" customHeight="1">
      <c r="A3246" s="210" t="s">
        <v>681</v>
      </c>
      <c r="B3246" s="210" t="s">
        <v>5390</v>
      </c>
      <c r="C3246" s="210" t="s">
        <v>5801</v>
      </c>
      <c r="D3246" s="210" t="s">
        <v>5954</v>
      </c>
      <c r="E3246" s="282">
        <v>0.0</v>
      </c>
      <c r="F3246" s="282">
        <v>0.0</v>
      </c>
      <c r="G3246" s="282">
        <v>0.0</v>
      </c>
      <c r="H3246" s="282">
        <v>0.0</v>
      </c>
      <c r="I3246" s="282">
        <v>0.0</v>
      </c>
      <c r="J3246" s="282">
        <v>0.0</v>
      </c>
      <c r="K3246" s="282">
        <v>0.0</v>
      </c>
      <c r="L3246" s="282">
        <v>0.0</v>
      </c>
      <c r="M3246" s="210"/>
    </row>
    <row r="3247" ht="15.75" customHeight="1">
      <c r="A3247" s="210" t="s">
        <v>818</v>
      </c>
      <c r="B3247" s="210" t="s">
        <v>5383</v>
      </c>
      <c r="C3247" s="210" t="s">
        <v>5801</v>
      </c>
      <c r="D3247" s="210" t="s">
        <v>264</v>
      </c>
      <c r="E3247" s="282">
        <v>2.0</v>
      </c>
      <c r="F3247" s="282">
        <v>0.0</v>
      </c>
      <c r="G3247" s="282">
        <v>0.0</v>
      </c>
      <c r="H3247" s="282">
        <v>2.0</v>
      </c>
      <c r="I3247" s="282">
        <v>0.0</v>
      </c>
      <c r="J3247" s="282">
        <v>1.0</v>
      </c>
      <c r="K3247" s="282">
        <v>0.0</v>
      </c>
      <c r="L3247" s="282">
        <v>69.0</v>
      </c>
      <c r="M3247" s="210"/>
    </row>
    <row r="3248" ht="15.75" customHeight="1">
      <c r="A3248" s="210" t="s">
        <v>818</v>
      </c>
      <c r="B3248" s="210" t="s">
        <v>5384</v>
      </c>
      <c r="C3248" s="210" t="s">
        <v>5906</v>
      </c>
      <c r="D3248" s="210" t="s">
        <v>6284</v>
      </c>
      <c r="E3248" s="282">
        <v>30.0</v>
      </c>
      <c r="F3248" s="282">
        <v>3.0</v>
      </c>
      <c r="G3248" s="282">
        <v>2.0</v>
      </c>
      <c r="H3248" s="282">
        <v>2.0</v>
      </c>
      <c r="I3248" s="282">
        <v>2.0</v>
      </c>
      <c r="J3248" s="282">
        <v>9.0</v>
      </c>
      <c r="K3248" s="282">
        <v>0.0</v>
      </c>
      <c r="L3248" s="282">
        <v>2529.0</v>
      </c>
      <c r="M3248" s="210"/>
    </row>
    <row r="3249" ht="15.75" customHeight="1">
      <c r="A3249" s="210" t="s">
        <v>818</v>
      </c>
      <c r="B3249" s="210" t="s">
        <v>5386</v>
      </c>
      <c r="C3249" s="210" t="s">
        <v>5881</v>
      </c>
      <c r="D3249" s="210" t="s">
        <v>6530</v>
      </c>
      <c r="E3249" s="282">
        <v>0.0</v>
      </c>
      <c r="F3249" s="282">
        <v>0.0</v>
      </c>
      <c r="G3249" s="282">
        <v>0.0</v>
      </c>
      <c r="H3249" s="282">
        <v>0.0</v>
      </c>
      <c r="I3249" s="282">
        <v>0.0</v>
      </c>
      <c r="J3249" s="282">
        <v>0.0</v>
      </c>
      <c r="K3249" s="282">
        <v>0.0</v>
      </c>
      <c r="L3249" s="282">
        <v>0.0</v>
      </c>
      <c r="M3249" s="210"/>
    </row>
    <row r="3250" ht="15.75" customHeight="1">
      <c r="A3250" s="210" t="s">
        <v>640</v>
      </c>
      <c r="B3250" s="210" t="s">
        <v>5383</v>
      </c>
      <c r="C3250" s="210" t="s">
        <v>5801</v>
      </c>
      <c r="D3250" s="210" t="s">
        <v>98</v>
      </c>
      <c r="E3250" s="282">
        <v>4.0</v>
      </c>
      <c r="F3250" s="282">
        <v>1.0</v>
      </c>
      <c r="G3250" s="282">
        <v>0.0</v>
      </c>
      <c r="H3250" s="282">
        <v>1.0</v>
      </c>
      <c r="I3250" s="282">
        <v>3.0</v>
      </c>
      <c r="J3250" s="282">
        <v>2.0</v>
      </c>
      <c r="K3250" s="282">
        <v>0.0</v>
      </c>
      <c r="L3250" s="282">
        <v>226.0</v>
      </c>
      <c r="M3250" s="210"/>
    </row>
    <row r="3251" ht="15.75" customHeight="1">
      <c r="A3251" s="210" t="s">
        <v>640</v>
      </c>
      <c r="B3251" s="210" t="s">
        <v>5384</v>
      </c>
      <c r="C3251" s="210" t="s">
        <v>5801</v>
      </c>
      <c r="D3251" s="210" t="s">
        <v>98</v>
      </c>
      <c r="E3251" s="282">
        <v>1.0</v>
      </c>
      <c r="F3251" s="282">
        <v>0.0</v>
      </c>
      <c r="G3251" s="282">
        <v>0.0</v>
      </c>
      <c r="H3251" s="282">
        <v>1.0</v>
      </c>
      <c r="I3251" s="282">
        <v>0.0</v>
      </c>
      <c r="J3251" s="282">
        <v>0.0</v>
      </c>
      <c r="K3251" s="282">
        <v>0.0</v>
      </c>
      <c r="L3251" s="282">
        <v>9.0</v>
      </c>
      <c r="M3251" s="210"/>
    </row>
    <row r="3252" ht="15.75" customHeight="1">
      <c r="A3252" s="210" t="s">
        <v>640</v>
      </c>
      <c r="B3252" s="210" t="s">
        <v>5385</v>
      </c>
      <c r="C3252" s="210" t="s">
        <v>5801</v>
      </c>
      <c r="D3252" s="210" t="s">
        <v>5955</v>
      </c>
      <c r="E3252" s="282">
        <v>1.0</v>
      </c>
      <c r="F3252" s="282">
        <v>0.0</v>
      </c>
      <c r="G3252" s="282">
        <v>0.0</v>
      </c>
      <c r="H3252" s="282">
        <v>1.0</v>
      </c>
      <c r="I3252" s="282">
        <v>0.0</v>
      </c>
      <c r="J3252" s="282">
        <v>0.0</v>
      </c>
      <c r="K3252" s="282">
        <v>0.0</v>
      </c>
      <c r="L3252" s="282">
        <v>1.0</v>
      </c>
      <c r="M3252" s="210"/>
    </row>
    <row r="3253" ht="15.75" customHeight="1">
      <c r="A3253" s="210" t="s">
        <v>649</v>
      </c>
      <c r="B3253" s="210" t="s">
        <v>5383</v>
      </c>
      <c r="C3253" s="210" t="s">
        <v>6531</v>
      </c>
      <c r="D3253" s="210" t="s">
        <v>197</v>
      </c>
      <c r="E3253" s="282">
        <v>7.0</v>
      </c>
      <c r="F3253" s="282">
        <v>0.0</v>
      </c>
      <c r="G3253" s="282">
        <v>0.0</v>
      </c>
      <c r="H3253" s="282">
        <v>5.0</v>
      </c>
      <c r="I3253" s="282">
        <v>2.0</v>
      </c>
      <c r="J3253" s="282">
        <v>0.0</v>
      </c>
      <c r="K3253" s="282">
        <v>0.0</v>
      </c>
      <c r="L3253" s="282">
        <v>264.0</v>
      </c>
      <c r="M3253" s="210"/>
    </row>
    <row r="3254" ht="15.75" customHeight="1">
      <c r="A3254" s="210" t="s">
        <v>649</v>
      </c>
      <c r="B3254" s="210" t="s">
        <v>5384</v>
      </c>
      <c r="C3254" s="210" t="s">
        <v>5870</v>
      </c>
      <c r="D3254" s="210" t="s">
        <v>6532</v>
      </c>
      <c r="E3254" s="282">
        <v>29.0</v>
      </c>
      <c r="F3254" s="282">
        <v>5.0</v>
      </c>
      <c r="G3254" s="282">
        <v>1.0</v>
      </c>
      <c r="H3254" s="282">
        <v>2.0</v>
      </c>
      <c r="I3254" s="282">
        <v>21.0</v>
      </c>
      <c r="J3254" s="282">
        <v>3.0</v>
      </c>
      <c r="K3254" s="282">
        <v>0.0</v>
      </c>
      <c r="L3254" s="282">
        <v>2132.0</v>
      </c>
      <c r="M3254" s="210"/>
    </row>
    <row r="3255" ht="15.75" customHeight="1">
      <c r="A3255" s="210" t="s">
        <v>649</v>
      </c>
      <c r="B3255" s="210" t="s">
        <v>5385</v>
      </c>
      <c r="C3255" s="210" t="s">
        <v>5870</v>
      </c>
      <c r="D3255" s="210" t="s">
        <v>6532</v>
      </c>
      <c r="E3255" s="282">
        <v>27.0</v>
      </c>
      <c r="F3255" s="282">
        <v>5.0</v>
      </c>
      <c r="G3255" s="282">
        <v>7.0</v>
      </c>
      <c r="H3255" s="282">
        <v>5.0</v>
      </c>
      <c r="I3255" s="282">
        <v>13.0</v>
      </c>
      <c r="J3255" s="282">
        <v>4.0</v>
      </c>
      <c r="K3255" s="282">
        <v>0.0</v>
      </c>
      <c r="L3255" s="282">
        <v>1885.0</v>
      </c>
      <c r="M3255" s="210"/>
    </row>
    <row r="3256" ht="15.75" customHeight="1">
      <c r="A3256" s="210" t="s">
        <v>649</v>
      </c>
      <c r="B3256" s="210" t="s">
        <v>5386</v>
      </c>
      <c r="C3256" s="210" t="s">
        <v>6533</v>
      </c>
      <c r="D3256" s="210" t="s">
        <v>6534</v>
      </c>
      <c r="E3256" s="282">
        <v>21.0</v>
      </c>
      <c r="F3256" s="282">
        <v>3.0</v>
      </c>
      <c r="G3256" s="282">
        <v>0.0</v>
      </c>
      <c r="H3256" s="282">
        <v>15.0</v>
      </c>
      <c r="I3256" s="282">
        <v>6.0</v>
      </c>
      <c r="J3256" s="282">
        <v>1.0</v>
      </c>
      <c r="K3256" s="282">
        <v>0.0</v>
      </c>
      <c r="L3256" s="282">
        <v>710.0</v>
      </c>
      <c r="M3256" s="210"/>
    </row>
    <row r="3257" ht="15.75" customHeight="1">
      <c r="A3257" s="210" t="s">
        <v>649</v>
      </c>
      <c r="B3257" s="210" t="s">
        <v>5387</v>
      </c>
      <c r="C3257" s="210" t="s">
        <v>6070</v>
      </c>
      <c r="D3257" s="210" t="s">
        <v>6100</v>
      </c>
      <c r="E3257" s="282">
        <v>21.0</v>
      </c>
      <c r="F3257" s="282">
        <v>4.0</v>
      </c>
      <c r="G3257" s="282">
        <v>2.0</v>
      </c>
      <c r="H3257" s="282">
        <v>11.0</v>
      </c>
      <c r="I3257" s="282">
        <v>6.0</v>
      </c>
      <c r="J3257" s="282">
        <v>0.0</v>
      </c>
      <c r="K3257" s="282">
        <v>0.0</v>
      </c>
      <c r="L3257" s="282">
        <v>1072.0</v>
      </c>
      <c r="M3257" s="210"/>
    </row>
    <row r="3258" ht="15.75" customHeight="1">
      <c r="A3258" s="210" t="s">
        <v>649</v>
      </c>
      <c r="B3258" s="210" t="s">
        <v>5388</v>
      </c>
      <c r="C3258" s="210" t="s">
        <v>6070</v>
      </c>
      <c r="D3258" s="210" t="s">
        <v>6100</v>
      </c>
      <c r="E3258" s="282">
        <v>25.0</v>
      </c>
      <c r="F3258" s="282">
        <v>12.0</v>
      </c>
      <c r="G3258" s="282">
        <v>4.0</v>
      </c>
      <c r="H3258" s="282">
        <v>3.0</v>
      </c>
      <c r="I3258" s="282">
        <v>4.0</v>
      </c>
      <c r="J3258" s="282">
        <v>3.0</v>
      </c>
      <c r="K3258" s="282">
        <v>0.0</v>
      </c>
      <c r="L3258" s="282">
        <v>1974.0</v>
      </c>
      <c r="M3258" s="210"/>
    </row>
    <row r="3259" ht="15.75" customHeight="1">
      <c r="A3259" s="210" t="s">
        <v>649</v>
      </c>
      <c r="B3259" s="210" t="s">
        <v>5391</v>
      </c>
      <c r="C3259" s="210" t="s">
        <v>6070</v>
      </c>
      <c r="D3259" s="210" t="s">
        <v>6100</v>
      </c>
      <c r="E3259" s="282">
        <v>24.0</v>
      </c>
      <c r="F3259" s="282">
        <v>4.0</v>
      </c>
      <c r="G3259" s="282">
        <v>1.0</v>
      </c>
      <c r="H3259" s="282">
        <v>6.0</v>
      </c>
      <c r="I3259" s="282">
        <v>7.0</v>
      </c>
      <c r="J3259" s="282">
        <v>2.0</v>
      </c>
      <c r="K3259" s="282">
        <v>0.0</v>
      </c>
      <c r="L3259" s="282">
        <v>1572.0</v>
      </c>
      <c r="M3259" s="210"/>
    </row>
    <row r="3260" ht="15.75" customHeight="1">
      <c r="A3260" s="210" t="s">
        <v>649</v>
      </c>
      <c r="B3260" s="210" t="s">
        <v>5392</v>
      </c>
      <c r="C3260" s="210" t="s">
        <v>5999</v>
      </c>
      <c r="D3260" s="210" t="s">
        <v>6100</v>
      </c>
      <c r="E3260" s="282">
        <v>4.0</v>
      </c>
      <c r="F3260" s="282">
        <v>1.0</v>
      </c>
      <c r="G3260" s="282">
        <v>0.0</v>
      </c>
      <c r="H3260" s="282">
        <v>3.0</v>
      </c>
      <c r="I3260" s="282">
        <v>1.0</v>
      </c>
      <c r="J3260" s="282">
        <v>0.0</v>
      </c>
      <c r="K3260" s="282">
        <v>0.0</v>
      </c>
      <c r="L3260" s="282">
        <v>89.0</v>
      </c>
      <c r="M3260" s="210"/>
    </row>
    <row r="3261" ht="15.75" customHeight="1">
      <c r="A3261" s="210" t="s">
        <v>816</v>
      </c>
      <c r="B3261" s="210" t="s">
        <v>5383</v>
      </c>
      <c r="C3261" s="210" t="s">
        <v>5801</v>
      </c>
      <c r="D3261" s="210" t="s">
        <v>241</v>
      </c>
      <c r="E3261" s="282">
        <v>5.0</v>
      </c>
      <c r="F3261" s="282">
        <v>0.0</v>
      </c>
      <c r="G3261" s="282">
        <v>0.0</v>
      </c>
      <c r="H3261" s="282">
        <v>5.0</v>
      </c>
      <c r="I3261" s="282">
        <v>0.0</v>
      </c>
      <c r="J3261" s="282">
        <v>0.0</v>
      </c>
      <c r="K3261" s="282">
        <v>0.0</v>
      </c>
      <c r="L3261" s="282">
        <v>81.0</v>
      </c>
      <c r="M3261" s="210"/>
    </row>
    <row r="3262" ht="15.75" customHeight="1">
      <c r="A3262" s="210" t="s">
        <v>349</v>
      </c>
      <c r="B3262" s="210" t="s">
        <v>5383</v>
      </c>
      <c r="C3262" s="210" t="s">
        <v>5801</v>
      </c>
      <c r="D3262" s="210" t="s">
        <v>256</v>
      </c>
      <c r="E3262" s="282">
        <v>2.0</v>
      </c>
      <c r="F3262" s="282">
        <v>0.0</v>
      </c>
      <c r="G3262" s="210"/>
      <c r="H3262" s="282">
        <v>0.0</v>
      </c>
      <c r="I3262" s="282">
        <v>0.0</v>
      </c>
      <c r="J3262" s="282">
        <v>0.0</v>
      </c>
      <c r="K3262" s="282">
        <v>0.0</v>
      </c>
      <c r="L3262" s="282">
        <v>180.0</v>
      </c>
      <c r="M3262" s="210"/>
    </row>
    <row r="3263" ht="15.75" customHeight="1">
      <c r="A3263" s="210" t="s">
        <v>349</v>
      </c>
      <c r="B3263" s="210" t="s">
        <v>5384</v>
      </c>
      <c r="C3263" s="210" t="s">
        <v>5816</v>
      </c>
      <c r="D3263" s="210" t="s">
        <v>6489</v>
      </c>
      <c r="E3263" s="282">
        <v>38.0</v>
      </c>
      <c r="F3263" s="282">
        <v>0.0</v>
      </c>
      <c r="G3263" s="210"/>
      <c r="H3263" s="282">
        <v>0.0</v>
      </c>
      <c r="I3263" s="282">
        <v>0.0</v>
      </c>
      <c r="J3263" s="282">
        <v>4.0</v>
      </c>
      <c r="K3263" s="282">
        <v>0.0</v>
      </c>
      <c r="L3263" s="282">
        <v>3420.0</v>
      </c>
      <c r="M3263" s="210"/>
    </row>
    <row r="3264" ht="15.75" customHeight="1">
      <c r="A3264" s="210" t="s">
        <v>349</v>
      </c>
      <c r="B3264" s="210" t="s">
        <v>5386</v>
      </c>
      <c r="C3264" s="210" t="s">
        <v>5816</v>
      </c>
      <c r="D3264" s="210" t="s">
        <v>6513</v>
      </c>
      <c r="E3264" s="282">
        <v>3.0</v>
      </c>
      <c r="F3264" s="282">
        <v>0.0</v>
      </c>
      <c r="G3264" s="210"/>
      <c r="H3264" s="282">
        <v>0.0</v>
      </c>
      <c r="I3264" s="282">
        <v>0.0</v>
      </c>
      <c r="J3264" s="282">
        <v>0.0</v>
      </c>
      <c r="K3264" s="282">
        <v>0.0</v>
      </c>
      <c r="L3264" s="282">
        <v>270.0</v>
      </c>
      <c r="M3264" s="210"/>
    </row>
    <row r="3265" ht="15.75" customHeight="1">
      <c r="A3265" s="210" t="s">
        <v>349</v>
      </c>
      <c r="B3265" s="210" t="s">
        <v>5387</v>
      </c>
      <c r="C3265" s="210" t="s">
        <v>5816</v>
      </c>
      <c r="D3265" s="210" t="s">
        <v>6513</v>
      </c>
      <c r="E3265" s="282">
        <v>0.0</v>
      </c>
      <c r="F3265" s="282">
        <v>0.0</v>
      </c>
      <c r="G3265" s="210"/>
      <c r="H3265" s="282">
        <v>0.0</v>
      </c>
      <c r="I3265" s="282">
        <v>0.0</v>
      </c>
      <c r="J3265" s="282">
        <v>0.0</v>
      </c>
      <c r="K3265" s="282">
        <v>0.0</v>
      </c>
      <c r="L3265" s="282">
        <v>0.0</v>
      </c>
      <c r="M3265" s="210"/>
    </row>
    <row r="3266" ht="15.75" customHeight="1">
      <c r="A3266" s="210" t="s">
        <v>349</v>
      </c>
      <c r="B3266" s="210" t="s">
        <v>5392</v>
      </c>
      <c r="C3266" s="210" t="s">
        <v>5801</v>
      </c>
      <c r="D3266" s="210" t="s">
        <v>6535</v>
      </c>
      <c r="E3266" s="282">
        <v>0.0</v>
      </c>
      <c r="F3266" s="282">
        <v>0.0</v>
      </c>
      <c r="G3266" s="210"/>
      <c r="H3266" s="282">
        <v>0.0</v>
      </c>
      <c r="I3266" s="282">
        <v>0.0</v>
      </c>
      <c r="J3266" s="282">
        <v>0.0</v>
      </c>
      <c r="K3266" s="282">
        <v>0.0</v>
      </c>
      <c r="L3266" s="282">
        <v>0.0</v>
      </c>
      <c r="M3266" s="210"/>
    </row>
    <row r="3267" ht="15.75" customHeight="1">
      <c r="A3267" s="210" t="s">
        <v>145</v>
      </c>
      <c r="B3267" s="210" t="s">
        <v>5383</v>
      </c>
      <c r="C3267" s="210" t="s">
        <v>5801</v>
      </c>
      <c r="D3267" s="210" t="s">
        <v>121</v>
      </c>
      <c r="E3267" s="282">
        <v>3.0</v>
      </c>
      <c r="F3267" s="282">
        <v>0.0</v>
      </c>
      <c r="G3267" s="210"/>
      <c r="H3267" s="282">
        <v>0.0</v>
      </c>
      <c r="I3267" s="282">
        <v>0.0</v>
      </c>
      <c r="J3267" s="282">
        <v>0.0</v>
      </c>
      <c r="K3267" s="282">
        <v>0.0</v>
      </c>
      <c r="L3267" s="282">
        <v>270.0</v>
      </c>
      <c r="M3267" s="210"/>
    </row>
    <row r="3268" ht="15.75" customHeight="1">
      <c r="A3268" s="210" t="s">
        <v>145</v>
      </c>
      <c r="B3268" s="210" t="s">
        <v>5385</v>
      </c>
      <c r="C3268" s="210" t="s">
        <v>5803</v>
      </c>
      <c r="D3268" s="210" t="s">
        <v>5904</v>
      </c>
      <c r="E3268" s="282">
        <v>38.0</v>
      </c>
      <c r="F3268" s="282">
        <v>0.0</v>
      </c>
      <c r="G3268" s="210"/>
      <c r="H3268" s="282">
        <v>0.0</v>
      </c>
      <c r="I3268" s="282">
        <v>0.0</v>
      </c>
      <c r="J3268" s="282">
        <v>0.0</v>
      </c>
      <c r="K3268" s="282">
        <v>0.0</v>
      </c>
      <c r="L3268" s="282">
        <v>3420.0</v>
      </c>
      <c r="M3268" s="210"/>
    </row>
    <row r="3269" ht="15.75" customHeight="1">
      <c r="A3269" s="210" t="s">
        <v>145</v>
      </c>
      <c r="B3269" s="210" t="s">
        <v>5386</v>
      </c>
      <c r="C3269" s="210" t="s">
        <v>5803</v>
      </c>
      <c r="D3269" s="210" t="s">
        <v>5904</v>
      </c>
      <c r="E3269" s="282">
        <v>38.0</v>
      </c>
      <c r="F3269" s="282">
        <v>0.0</v>
      </c>
      <c r="G3269" s="210"/>
      <c r="H3269" s="282">
        <v>0.0</v>
      </c>
      <c r="I3269" s="282">
        <v>0.0</v>
      </c>
      <c r="J3269" s="282">
        <v>0.0</v>
      </c>
      <c r="K3269" s="282">
        <v>0.0</v>
      </c>
      <c r="L3269" s="282">
        <v>3420.0</v>
      </c>
      <c r="M3269" s="210"/>
    </row>
    <row r="3270" ht="15.75" customHeight="1">
      <c r="A3270" s="210" t="s">
        <v>145</v>
      </c>
      <c r="B3270" s="210" t="s">
        <v>5387</v>
      </c>
      <c r="C3270" s="210" t="s">
        <v>5803</v>
      </c>
      <c r="D3270" s="210" t="s">
        <v>5904</v>
      </c>
      <c r="E3270" s="282">
        <v>26.0</v>
      </c>
      <c r="F3270" s="282">
        <v>0.0</v>
      </c>
      <c r="G3270" s="210"/>
      <c r="H3270" s="282">
        <v>0.0</v>
      </c>
      <c r="I3270" s="282">
        <v>1.0</v>
      </c>
      <c r="J3270" s="282">
        <v>0.0</v>
      </c>
      <c r="K3270" s="282">
        <v>0.0</v>
      </c>
      <c r="L3270" s="282">
        <v>2295.0</v>
      </c>
      <c r="M3270" s="210"/>
    </row>
    <row r="3271" ht="15.75" customHeight="1">
      <c r="A3271" s="210" t="s">
        <v>145</v>
      </c>
      <c r="B3271" s="210" t="s">
        <v>5388</v>
      </c>
      <c r="C3271" s="210" t="s">
        <v>5803</v>
      </c>
      <c r="D3271" s="210" t="s">
        <v>5904</v>
      </c>
      <c r="E3271" s="282">
        <v>38.0</v>
      </c>
      <c r="F3271" s="282">
        <v>0.0</v>
      </c>
      <c r="G3271" s="210"/>
      <c r="H3271" s="282">
        <v>0.0</v>
      </c>
      <c r="I3271" s="282">
        <v>0.0</v>
      </c>
      <c r="J3271" s="282">
        <v>2.0</v>
      </c>
      <c r="K3271" s="282">
        <v>0.0</v>
      </c>
      <c r="L3271" s="282">
        <v>3420.0</v>
      </c>
      <c r="M3271" s="210"/>
    </row>
    <row r="3272" ht="15.75" customHeight="1">
      <c r="A3272" s="210" t="s">
        <v>145</v>
      </c>
      <c r="B3272" s="210" t="s">
        <v>5391</v>
      </c>
      <c r="C3272" s="210" t="s">
        <v>5803</v>
      </c>
      <c r="D3272" s="210" t="s">
        <v>5904</v>
      </c>
      <c r="E3272" s="282">
        <v>38.0</v>
      </c>
      <c r="F3272" s="282">
        <v>0.0</v>
      </c>
      <c r="G3272" s="210"/>
      <c r="H3272" s="282">
        <v>0.0</v>
      </c>
      <c r="I3272" s="282">
        <v>0.0</v>
      </c>
      <c r="J3272" s="282">
        <v>1.0</v>
      </c>
      <c r="K3272" s="282">
        <v>0.0</v>
      </c>
      <c r="L3272" s="282">
        <v>3420.0</v>
      </c>
      <c r="M3272" s="210"/>
    </row>
    <row r="3273" ht="15.75" customHeight="1">
      <c r="A3273" s="210" t="s">
        <v>145</v>
      </c>
      <c r="B3273" s="210" t="s">
        <v>5392</v>
      </c>
      <c r="C3273" s="210" t="s">
        <v>5803</v>
      </c>
      <c r="D3273" s="210" t="s">
        <v>5904</v>
      </c>
      <c r="E3273" s="282">
        <v>37.0</v>
      </c>
      <c r="F3273" s="282">
        <v>0.0</v>
      </c>
      <c r="G3273" s="210"/>
      <c r="H3273" s="282">
        <v>0.0</v>
      </c>
      <c r="I3273" s="282">
        <v>0.0</v>
      </c>
      <c r="J3273" s="282">
        <v>0.0</v>
      </c>
      <c r="K3273" s="282">
        <v>0.0</v>
      </c>
      <c r="L3273" s="282">
        <v>3330.0</v>
      </c>
      <c r="M3273" s="210"/>
    </row>
    <row r="3274" ht="15.75" customHeight="1">
      <c r="A3274" s="210" t="s">
        <v>145</v>
      </c>
      <c r="B3274" s="210" t="s">
        <v>5389</v>
      </c>
      <c r="C3274" s="210" t="s">
        <v>5803</v>
      </c>
      <c r="D3274" s="210" t="s">
        <v>5904</v>
      </c>
      <c r="E3274" s="282">
        <v>35.0</v>
      </c>
      <c r="F3274" s="282">
        <v>0.0</v>
      </c>
      <c r="G3274" s="210"/>
      <c r="H3274" s="282">
        <v>0.0</v>
      </c>
      <c r="I3274" s="282">
        <v>0.0</v>
      </c>
      <c r="J3274" s="282">
        <v>2.0</v>
      </c>
      <c r="K3274" s="282">
        <v>0.0</v>
      </c>
      <c r="L3274" s="282">
        <v>3150.0</v>
      </c>
      <c r="M3274" s="210"/>
    </row>
    <row r="3275" ht="15.75" customHeight="1">
      <c r="A3275" s="210" t="s">
        <v>145</v>
      </c>
      <c r="B3275" s="210" t="s">
        <v>5390</v>
      </c>
      <c r="C3275" s="210" t="s">
        <v>5803</v>
      </c>
      <c r="D3275" s="210" t="s">
        <v>5904</v>
      </c>
      <c r="E3275" s="282">
        <v>34.0</v>
      </c>
      <c r="F3275" s="282">
        <v>0.0</v>
      </c>
      <c r="G3275" s="210"/>
      <c r="H3275" s="282">
        <v>0.0</v>
      </c>
      <c r="I3275" s="282">
        <v>0.0</v>
      </c>
      <c r="J3275" s="282">
        <v>0.0</v>
      </c>
      <c r="K3275" s="282">
        <v>0.0</v>
      </c>
      <c r="L3275" s="282">
        <v>3060.0</v>
      </c>
      <c r="M3275" s="210"/>
    </row>
    <row r="3276" ht="15.75" customHeight="1">
      <c r="A3276" s="210" t="s">
        <v>418</v>
      </c>
      <c r="B3276" s="210" t="s">
        <v>5383</v>
      </c>
      <c r="C3276" s="210" t="s">
        <v>5801</v>
      </c>
      <c r="D3276" s="210" t="s">
        <v>244</v>
      </c>
      <c r="E3276" s="282">
        <v>6.0</v>
      </c>
      <c r="F3276" s="282">
        <v>2.0</v>
      </c>
      <c r="G3276" s="282">
        <v>0.0</v>
      </c>
      <c r="H3276" s="282">
        <v>1.0</v>
      </c>
      <c r="I3276" s="282">
        <v>4.0</v>
      </c>
      <c r="J3276" s="282">
        <v>2.0</v>
      </c>
      <c r="K3276" s="282">
        <v>0.0</v>
      </c>
      <c r="L3276" s="282">
        <v>403.0</v>
      </c>
      <c r="M3276" s="210"/>
    </row>
    <row r="3277" ht="15.75" customHeight="1">
      <c r="A3277" s="210" t="s">
        <v>418</v>
      </c>
      <c r="B3277" s="210" t="s">
        <v>5384</v>
      </c>
      <c r="C3277" s="210" t="s">
        <v>6283</v>
      </c>
      <c r="D3277" s="210" t="s">
        <v>6109</v>
      </c>
      <c r="E3277" s="282">
        <v>17.0</v>
      </c>
      <c r="F3277" s="282">
        <v>4.0</v>
      </c>
      <c r="G3277" s="282">
        <v>3.0</v>
      </c>
      <c r="H3277" s="282">
        <v>9.0</v>
      </c>
      <c r="I3277" s="282">
        <v>8.0</v>
      </c>
      <c r="J3277" s="282">
        <v>2.0</v>
      </c>
      <c r="K3277" s="282">
        <v>0.0</v>
      </c>
      <c r="L3277" s="282">
        <v>665.0</v>
      </c>
      <c r="M3277" s="210"/>
    </row>
    <row r="3278" ht="15.75" customHeight="1">
      <c r="A3278" s="210" t="s">
        <v>418</v>
      </c>
      <c r="B3278" s="210" t="s">
        <v>5385</v>
      </c>
      <c r="C3278" s="210" t="s">
        <v>6536</v>
      </c>
      <c r="D3278" s="210" t="s">
        <v>6537</v>
      </c>
      <c r="E3278" s="282">
        <v>25.0</v>
      </c>
      <c r="F3278" s="282">
        <v>15.0</v>
      </c>
      <c r="G3278" s="282">
        <v>10.0</v>
      </c>
      <c r="H3278" s="282">
        <v>4.0</v>
      </c>
      <c r="I3278" s="282">
        <v>12.0</v>
      </c>
      <c r="J3278" s="282">
        <v>3.0</v>
      </c>
      <c r="K3278" s="282">
        <v>0.0</v>
      </c>
      <c r="L3278" s="282">
        <v>1714.0</v>
      </c>
      <c r="M3278" s="210"/>
    </row>
    <row r="3279" ht="15.75" customHeight="1">
      <c r="A3279" s="210" t="s">
        <v>418</v>
      </c>
      <c r="B3279" s="210" t="s">
        <v>5386</v>
      </c>
      <c r="C3279" s="210" t="s">
        <v>6244</v>
      </c>
      <c r="D3279" s="210" t="s">
        <v>6402</v>
      </c>
      <c r="E3279" s="282">
        <v>19.0</v>
      </c>
      <c r="F3279" s="282">
        <v>14.0</v>
      </c>
      <c r="G3279" s="282">
        <v>5.0</v>
      </c>
      <c r="H3279" s="282">
        <v>0.0</v>
      </c>
      <c r="I3279" s="282">
        <v>11.0</v>
      </c>
      <c r="J3279" s="282">
        <v>1.0</v>
      </c>
      <c r="K3279" s="282">
        <v>0.0</v>
      </c>
      <c r="L3279" s="282">
        <v>1487.0</v>
      </c>
      <c r="M3279" s="210"/>
    </row>
    <row r="3280" ht="15.75" customHeight="1">
      <c r="A3280" s="210" t="s">
        <v>418</v>
      </c>
      <c r="B3280" s="210" t="s">
        <v>5387</v>
      </c>
      <c r="C3280" s="210" t="s">
        <v>6014</v>
      </c>
      <c r="D3280" s="210" t="s">
        <v>6402</v>
      </c>
      <c r="E3280" s="282">
        <v>15.0</v>
      </c>
      <c r="F3280" s="282">
        <v>0.0</v>
      </c>
      <c r="G3280" s="282">
        <v>1.0</v>
      </c>
      <c r="H3280" s="282">
        <v>10.0</v>
      </c>
      <c r="I3280" s="282">
        <v>4.0</v>
      </c>
      <c r="J3280" s="282">
        <v>0.0</v>
      </c>
      <c r="K3280" s="282">
        <v>0.0</v>
      </c>
      <c r="L3280" s="282">
        <v>460.0</v>
      </c>
      <c r="M3280" s="210"/>
    </row>
    <row r="3281" ht="15.75" customHeight="1">
      <c r="A3281" s="210" t="s">
        <v>660</v>
      </c>
      <c r="B3281" s="210" t="s">
        <v>5383</v>
      </c>
      <c r="C3281" s="210" t="s">
        <v>5801</v>
      </c>
      <c r="D3281" s="210" t="s">
        <v>256</v>
      </c>
      <c r="E3281" s="282">
        <v>0.0</v>
      </c>
      <c r="F3281" s="282">
        <v>0.0</v>
      </c>
      <c r="G3281" s="282">
        <v>0.0</v>
      </c>
      <c r="H3281" s="282">
        <v>0.0</v>
      </c>
      <c r="I3281" s="282">
        <v>0.0</v>
      </c>
      <c r="J3281" s="282">
        <v>0.0</v>
      </c>
      <c r="K3281" s="282">
        <v>0.0</v>
      </c>
      <c r="L3281" s="282">
        <v>0.0</v>
      </c>
      <c r="M3281" s="210"/>
    </row>
    <row r="3282" ht="15.75" customHeight="1">
      <c r="A3282" s="210" t="s">
        <v>660</v>
      </c>
      <c r="B3282" s="210" t="s">
        <v>5384</v>
      </c>
      <c r="C3282" s="210" t="s">
        <v>5801</v>
      </c>
      <c r="D3282" s="210" t="s">
        <v>95</v>
      </c>
      <c r="E3282" s="282">
        <v>4.0</v>
      </c>
      <c r="F3282" s="282">
        <v>0.0</v>
      </c>
      <c r="G3282" s="282">
        <v>1.0</v>
      </c>
      <c r="H3282" s="282">
        <v>4.0</v>
      </c>
      <c r="I3282" s="282">
        <v>0.0</v>
      </c>
      <c r="J3282" s="282">
        <v>0.0</v>
      </c>
      <c r="K3282" s="282">
        <v>0.0</v>
      </c>
      <c r="L3282" s="282">
        <v>43.0</v>
      </c>
      <c r="M3282" s="210"/>
    </row>
    <row r="3283" ht="15.75" customHeight="1">
      <c r="A3283" s="210" t="s">
        <v>660</v>
      </c>
      <c r="B3283" s="210" t="s">
        <v>5385</v>
      </c>
      <c r="C3283" s="210" t="s">
        <v>5801</v>
      </c>
      <c r="D3283" s="210" t="s">
        <v>256</v>
      </c>
      <c r="E3283" s="282">
        <v>28.0</v>
      </c>
      <c r="F3283" s="282">
        <v>3.0</v>
      </c>
      <c r="G3283" s="282">
        <v>2.0</v>
      </c>
      <c r="H3283" s="282">
        <v>7.0</v>
      </c>
      <c r="I3283" s="282">
        <v>17.0</v>
      </c>
      <c r="J3283" s="282">
        <v>8.0</v>
      </c>
      <c r="K3283" s="282">
        <v>0.0</v>
      </c>
      <c r="L3283" s="282">
        <v>1628.0</v>
      </c>
      <c r="M3283" s="210"/>
    </row>
    <row r="3284" ht="15.75" customHeight="1">
      <c r="A3284" s="210" t="s">
        <v>660</v>
      </c>
      <c r="B3284" s="210" t="s">
        <v>5386</v>
      </c>
      <c r="C3284" s="210" t="s">
        <v>5800</v>
      </c>
      <c r="D3284" s="210" t="s">
        <v>5824</v>
      </c>
      <c r="E3284" s="282">
        <v>20.0</v>
      </c>
      <c r="F3284" s="282">
        <v>1.0</v>
      </c>
      <c r="G3284" s="282">
        <v>0.0</v>
      </c>
      <c r="H3284" s="282">
        <v>9.0</v>
      </c>
      <c r="I3284" s="282">
        <v>7.0</v>
      </c>
      <c r="J3284" s="282">
        <v>1.0</v>
      </c>
      <c r="K3284" s="282">
        <v>0.0</v>
      </c>
      <c r="L3284" s="282">
        <v>917.0</v>
      </c>
      <c r="M3284" s="210"/>
    </row>
    <row r="3285" ht="15.75" customHeight="1">
      <c r="A3285" s="210" t="s">
        <v>660</v>
      </c>
      <c r="B3285" s="210" t="s">
        <v>5387</v>
      </c>
      <c r="C3285" s="210" t="s">
        <v>5801</v>
      </c>
      <c r="D3285" s="210" t="s">
        <v>95</v>
      </c>
      <c r="E3285" s="282">
        <v>18.0</v>
      </c>
      <c r="F3285" s="282">
        <v>0.0</v>
      </c>
      <c r="G3285" s="282">
        <v>0.0</v>
      </c>
      <c r="H3285" s="282">
        <v>14.0</v>
      </c>
      <c r="I3285" s="282">
        <v>4.0</v>
      </c>
      <c r="J3285" s="282">
        <v>1.0</v>
      </c>
      <c r="K3285" s="282">
        <v>1.0</v>
      </c>
      <c r="L3285" s="282">
        <v>596.0</v>
      </c>
      <c r="M3285" s="210"/>
    </row>
    <row r="3286" ht="15.75" customHeight="1">
      <c r="A3286" s="210" t="s">
        <v>660</v>
      </c>
      <c r="B3286" s="210" t="s">
        <v>5388</v>
      </c>
      <c r="C3286" s="210" t="s">
        <v>5801</v>
      </c>
      <c r="D3286" s="210" t="s">
        <v>95</v>
      </c>
      <c r="E3286" s="282">
        <v>12.0</v>
      </c>
      <c r="F3286" s="282">
        <v>3.0</v>
      </c>
      <c r="G3286" s="282">
        <v>4.0</v>
      </c>
      <c r="H3286" s="282">
        <v>3.0</v>
      </c>
      <c r="I3286" s="282">
        <v>7.0</v>
      </c>
      <c r="J3286" s="282">
        <v>2.0</v>
      </c>
      <c r="K3286" s="282">
        <v>0.0</v>
      </c>
      <c r="L3286" s="282">
        <v>727.0</v>
      </c>
      <c r="M3286" s="210"/>
    </row>
    <row r="3287" ht="15.75" customHeight="1">
      <c r="A3287" s="210" t="s">
        <v>660</v>
      </c>
      <c r="B3287" s="210" t="s">
        <v>5391</v>
      </c>
      <c r="C3287" s="210" t="s">
        <v>5801</v>
      </c>
      <c r="D3287" s="210" t="s">
        <v>1142</v>
      </c>
      <c r="E3287" s="282">
        <v>28.0</v>
      </c>
      <c r="F3287" s="282">
        <v>2.0</v>
      </c>
      <c r="G3287" s="282">
        <v>4.0</v>
      </c>
      <c r="H3287" s="282">
        <v>5.0</v>
      </c>
      <c r="I3287" s="282">
        <v>12.0</v>
      </c>
      <c r="J3287" s="282">
        <v>8.0</v>
      </c>
      <c r="K3287" s="282">
        <v>0.0</v>
      </c>
      <c r="L3287" s="282">
        <v>1978.0</v>
      </c>
      <c r="M3287" s="210"/>
    </row>
    <row r="3288" ht="15.75" customHeight="1">
      <c r="A3288" s="210" t="s">
        <v>660</v>
      </c>
      <c r="B3288" s="210" t="s">
        <v>5392</v>
      </c>
      <c r="C3288" s="210" t="s">
        <v>5801</v>
      </c>
      <c r="D3288" s="210" t="s">
        <v>1142</v>
      </c>
      <c r="E3288" s="282">
        <v>17.0</v>
      </c>
      <c r="F3288" s="282">
        <v>2.0</v>
      </c>
      <c r="G3288" s="282">
        <v>1.0</v>
      </c>
      <c r="H3288" s="282">
        <v>7.0</v>
      </c>
      <c r="I3288" s="282">
        <v>3.0</v>
      </c>
      <c r="J3288" s="282">
        <v>2.0</v>
      </c>
      <c r="K3288" s="282">
        <v>0.0</v>
      </c>
      <c r="L3288" s="282">
        <v>1037.0</v>
      </c>
      <c r="M3288" s="210"/>
    </row>
    <row r="3289" ht="15.75" customHeight="1">
      <c r="A3289" s="210" t="s">
        <v>660</v>
      </c>
      <c r="B3289" s="210" t="s">
        <v>5389</v>
      </c>
      <c r="C3289" s="210" t="s">
        <v>5801</v>
      </c>
      <c r="D3289" s="210" t="s">
        <v>1142</v>
      </c>
      <c r="E3289" s="282">
        <v>16.0</v>
      </c>
      <c r="F3289" s="282">
        <v>1.0</v>
      </c>
      <c r="G3289" s="282">
        <v>0.0</v>
      </c>
      <c r="H3289" s="282">
        <v>2.0</v>
      </c>
      <c r="I3289" s="282">
        <v>4.0</v>
      </c>
      <c r="J3289" s="282">
        <v>3.0</v>
      </c>
      <c r="K3289" s="282">
        <v>0.0</v>
      </c>
      <c r="L3289" s="282">
        <v>1172.0</v>
      </c>
      <c r="M3289" s="210"/>
    </row>
    <row r="3290" ht="15.75" customHeight="1">
      <c r="A3290" s="210" t="s">
        <v>660</v>
      </c>
      <c r="B3290" s="210" t="s">
        <v>5390</v>
      </c>
      <c r="C3290" s="210" t="s">
        <v>5816</v>
      </c>
      <c r="D3290" s="210" t="s">
        <v>5916</v>
      </c>
      <c r="E3290" s="282">
        <v>31.0</v>
      </c>
      <c r="F3290" s="282">
        <v>3.0</v>
      </c>
      <c r="G3290" s="282">
        <v>4.0</v>
      </c>
      <c r="H3290" s="282">
        <v>4.0</v>
      </c>
      <c r="I3290" s="282">
        <v>7.0</v>
      </c>
      <c r="J3290" s="282">
        <v>10.0</v>
      </c>
      <c r="K3290" s="282">
        <v>0.0</v>
      </c>
      <c r="L3290" s="282">
        <v>2448.0</v>
      </c>
      <c r="M3290" s="210"/>
    </row>
    <row r="3291" ht="15.75" customHeight="1">
      <c r="A3291" s="210" t="s">
        <v>558</v>
      </c>
      <c r="B3291" s="210" t="s">
        <v>5383</v>
      </c>
      <c r="C3291" s="210" t="s">
        <v>5801</v>
      </c>
      <c r="D3291" s="210" t="s">
        <v>241</v>
      </c>
      <c r="E3291" s="282">
        <v>5.0</v>
      </c>
      <c r="F3291" s="282">
        <v>0.0</v>
      </c>
      <c r="G3291" s="282">
        <v>0.0</v>
      </c>
      <c r="H3291" s="282">
        <v>5.0</v>
      </c>
      <c r="I3291" s="282">
        <v>0.0</v>
      </c>
      <c r="J3291" s="282">
        <v>0.0</v>
      </c>
      <c r="K3291" s="282">
        <v>0.0</v>
      </c>
      <c r="L3291" s="282">
        <v>68.0</v>
      </c>
      <c r="M3291" s="210"/>
    </row>
    <row r="3292" ht="15.75" customHeight="1">
      <c r="A3292" s="210" t="s">
        <v>558</v>
      </c>
      <c r="B3292" s="210" t="s">
        <v>5384</v>
      </c>
      <c r="C3292" s="210" t="s">
        <v>5816</v>
      </c>
      <c r="D3292" s="210" t="s">
        <v>162</v>
      </c>
      <c r="E3292" s="282">
        <v>38.0</v>
      </c>
      <c r="F3292" s="282">
        <v>9.0</v>
      </c>
      <c r="G3292" s="282">
        <v>1.0</v>
      </c>
      <c r="H3292" s="282">
        <v>14.0</v>
      </c>
      <c r="I3292" s="282">
        <v>16.0</v>
      </c>
      <c r="J3292" s="282">
        <v>4.0</v>
      </c>
      <c r="K3292" s="282">
        <v>0.0</v>
      </c>
      <c r="L3292" s="282">
        <v>2227.0</v>
      </c>
      <c r="M3292" s="210"/>
    </row>
    <row r="3293" ht="15.75" customHeight="1">
      <c r="A3293" s="210" t="s">
        <v>558</v>
      </c>
      <c r="B3293" s="210" t="s">
        <v>5385</v>
      </c>
      <c r="C3293" s="210" t="s">
        <v>5801</v>
      </c>
      <c r="D3293" s="210" t="s">
        <v>162</v>
      </c>
      <c r="E3293" s="282">
        <v>2.0</v>
      </c>
      <c r="F3293" s="282">
        <v>0.0</v>
      </c>
      <c r="G3293" s="282">
        <v>0.0</v>
      </c>
      <c r="H3293" s="282">
        <v>2.0</v>
      </c>
      <c r="I3293" s="282">
        <v>0.0</v>
      </c>
      <c r="J3293" s="282">
        <v>0.0</v>
      </c>
      <c r="K3293" s="282">
        <v>0.0</v>
      </c>
      <c r="L3293" s="282">
        <v>13.0</v>
      </c>
      <c r="M3293" s="210"/>
    </row>
    <row r="3294" ht="15.75" customHeight="1">
      <c r="A3294" s="210" t="s">
        <v>558</v>
      </c>
      <c r="B3294" s="210" t="s">
        <v>5386</v>
      </c>
      <c r="C3294" s="210" t="s">
        <v>5801</v>
      </c>
      <c r="D3294" s="210" t="s">
        <v>5826</v>
      </c>
      <c r="E3294" s="282">
        <v>1.0</v>
      </c>
      <c r="F3294" s="282">
        <v>0.0</v>
      </c>
      <c r="G3294" s="282">
        <v>0.0</v>
      </c>
      <c r="H3294" s="282">
        <v>0.0</v>
      </c>
      <c r="I3294" s="282">
        <v>1.0</v>
      </c>
      <c r="J3294" s="282">
        <v>0.0</v>
      </c>
      <c r="K3294" s="282">
        <v>0.0</v>
      </c>
      <c r="L3294" s="282">
        <v>75.0</v>
      </c>
      <c r="M3294" s="210"/>
    </row>
    <row r="3295" ht="15.75" customHeight="1">
      <c r="A3295" s="210" t="s">
        <v>558</v>
      </c>
      <c r="B3295" s="210" t="s">
        <v>5387</v>
      </c>
      <c r="C3295" s="210" t="s">
        <v>5801</v>
      </c>
      <c r="D3295" s="210" t="s">
        <v>162</v>
      </c>
      <c r="E3295" s="282">
        <v>1.0</v>
      </c>
      <c r="F3295" s="282">
        <v>0.0</v>
      </c>
      <c r="G3295" s="282">
        <v>0.0</v>
      </c>
      <c r="H3295" s="282">
        <v>1.0</v>
      </c>
      <c r="I3295" s="282">
        <v>0.0</v>
      </c>
      <c r="J3295" s="282">
        <v>0.0</v>
      </c>
      <c r="K3295" s="282">
        <v>0.0</v>
      </c>
      <c r="L3295" s="282">
        <v>1.0</v>
      </c>
      <c r="M3295" s="210"/>
    </row>
    <row r="3296" ht="15.75" customHeight="1">
      <c r="A3296" s="210" t="s">
        <v>779</v>
      </c>
      <c r="B3296" s="210" t="s">
        <v>5383</v>
      </c>
      <c r="C3296" s="210" t="s">
        <v>5801</v>
      </c>
      <c r="D3296" s="210" t="s">
        <v>103</v>
      </c>
      <c r="E3296" s="282">
        <v>2.0</v>
      </c>
      <c r="F3296" s="282">
        <v>0.0</v>
      </c>
      <c r="G3296" s="282">
        <v>0.0</v>
      </c>
      <c r="H3296" s="282">
        <v>1.0</v>
      </c>
      <c r="I3296" s="282">
        <v>1.0</v>
      </c>
      <c r="J3296" s="282">
        <v>0.0</v>
      </c>
      <c r="K3296" s="282">
        <v>0.0</v>
      </c>
      <c r="L3296" s="282">
        <v>87.0</v>
      </c>
      <c r="M3296" s="210"/>
    </row>
    <row r="3297" ht="15.75" customHeight="1">
      <c r="A3297" s="210" t="s">
        <v>625</v>
      </c>
      <c r="B3297" s="210" t="s">
        <v>5383</v>
      </c>
      <c r="C3297" s="210" t="s">
        <v>5801</v>
      </c>
      <c r="D3297" s="210" t="s">
        <v>103</v>
      </c>
      <c r="E3297" s="282">
        <v>5.0</v>
      </c>
      <c r="F3297" s="282">
        <v>1.0</v>
      </c>
      <c r="G3297" s="282">
        <v>0.0</v>
      </c>
      <c r="H3297" s="282">
        <v>2.0</v>
      </c>
      <c r="I3297" s="282">
        <v>1.0</v>
      </c>
      <c r="J3297" s="282">
        <v>0.0</v>
      </c>
      <c r="K3297" s="282">
        <v>0.0</v>
      </c>
      <c r="L3297" s="282">
        <v>318.0</v>
      </c>
      <c r="M3297" s="210"/>
    </row>
    <row r="3298" ht="15.75" customHeight="1">
      <c r="A3298" s="210" t="s">
        <v>324</v>
      </c>
      <c r="B3298" s="210" t="s">
        <v>5383</v>
      </c>
      <c r="C3298" s="210" t="s">
        <v>5801</v>
      </c>
      <c r="D3298" s="210" t="s">
        <v>259</v>
      </c>
      <c r="E3298" s="282">
        <v>0.0</v>
      </c>
      <c r="F3298" s="282">
        <v>0.0</v>
      </c>
      <c r="G3298" s="210"/>
      <c r="H3298" s="282">
        <v>0.0</v>
      </c>
      <c r="I3298" s="282">
        <v>0.0</v>
      </c>
      <c r="J3298" s="282">
        <v>0.0</v>
      </c>
      <c r="K3298" s="282">
        <v>0.0</v>
      </c>
      <c r="L3298" s="282">
        <v>0.0</v>
      </c>
      <c r="M3298" s="210"/>
    </row>
    <row r="3299" ht="15.75" customHeight="1">
      <c r="A3299" s="210" t="s">
        <v>324</v>
      </c>
      <c r="B3299" s="210" t="s">
        <v>5384</v>
      </c>
      <c r="C3299" s="210" t="s">
        <v>5801</v>
      </c>
      <c r="D3299" s="210" t="s">
        <v>151</v>
      </c>
      <c r="E3299" s="282">
        <v>0.0</v>
      </c>
      <c r="F3299" s="282">
        <v>0.0</v>
      </c>
      <c r="G3299" s="210"/>
      <c r="H3299" s="282">
        <v>0.0</v>
      </c>
      <c r="I3299" s="282">
        <v>0.0</v>
      </c>
      <c r="J3299" s="282">
        <v>0.0</v>
      </c>
      <c r="K3299" s="282">
        <v>0.0</v>
      </c>
      <c r="L3299" s="282">
        <v>0.0</v>
      </c>
      <c r="M3299" s="210"/>
    </row>
    <row r="3300" ht="15.75" customHeight="1">
      <c r="A3300" s="210" t="s">
        <v>324</v>
      </c>
      <c r="B3300" s="210" t="s">
        <v>5385</v>
      </c>
      <c r="C3300" s="210" t="s">
        <v>5801</v>
      </c>
      <c r="D3300" s="210" t="s">
        <v>151</v>
      </c>
      <c r="E3300" s="282">
        <v>0.0</v>
      </c>
      <c r="F3300" s="282">
        <v>0.0</v>
      </c>
      <c r="G3300" s="210"/>
      <c r="H3300" s="282">
        <v>0.0</v>
      </c>
      <c r="I3300" s="282">
        <v>0.0</v>
      </c>
      <c r="J3300" s="282">
        <v>0.0</v>
      </c>
      <c r="K3300" s="282">
        <v>0.0</v>
      </c>
      <c r="L3300" s="282">
        <v>0.0</v>
      </c>
      <c r="M3300" s="210"/>
    </row>
    <row r="3301" ht="15.75" customHeight="1">
      <c r="A3301" s="210" t="s">
        <v>324</v>
      </c>
      <c r="B3301" s="210" t="s">
        <v>5387</v>
      </c>
      <c r="C3301" s="210" t="s">
        <v>5801</v>
      </c>
      <c r="D3301" s="210" t="s">
        <v>121</v>
      </c>
      <c r="E3301" s="282">
        <v>0.0</v>
      </c>
      <c r="F3301" s="282">
        <v>0.0</v>
      </c>
      <c r="G3301" s="210"/>
      <c r="H3301" s="282">
        <v>0.0</v>
      </c>
      <c r="I3301" s="282">
        <v>0.0</v>
      </c>
      <c r="J3301" s="282">
        <v>0.0</v>
      </c>
      <c r="K3301" s="282">
        <v>0.0</v>
      </c>
      <c r="L3301" s="282">
        <v>0.0</v>
      </c>
      <c r="M3301" s="210"/>
    </row>
    <row r="3302" ht="15.75" customHeight="1">
      <c r="A3302" s="210" t="s">
        <v>324</v>
      </c>
      <c r="B3302" s="210" t="s">
        <v>5388</v>
      </c>
      <c r="C3302" s="210" t="s">
        <v>5801</v>
      </c>
      <c r="D3302" s="210" t="s">
        <v>121</v>
      </c>
      <c r="E3302" s="282">
        <v>1.0</v>
      </c>
      <c r="F3302" s="282">
        <v>0.0</v>
      </c>
      <c r="G3302" s="210"/>
      <c r="H3302" s="282">
        <v>1.0</v>
      </c>
      <c r="I3302" s="282">
        <v>0.0</v>
      </c>
      <c r="J3302" s="282">
        <v>0.0</v>
      </c>
      <c r="K3302" s="282">
        <v>0.0</v>
      </c>
      <c r="L3302" s="282">
        <v>5.0</v>
      </c>
      <c r="M3302" s="210"/>
    </row>
    <row r="3303" ht="15.75" customHeight="1">
      <c r="A3303" s="210" t="s">
        <v>324</v>
      </c>
      <c r="B3303" s="210" t="s">
        <v>5391</v>
      </c>
      <c r="C3303" s="210" t="s">
        <v>5801</v>
      </c>
      <c r="D3303" s="210" t="s">
        <v>121</v>
      </c>
      <c r="E3303" s="282">
        <v>0.0</v>
      </c>
      <c r="F3303" s="282">
        <v>0.0</v>
      </c>
      <c r="G3303" s="210"/>
      <c r="H3303" s="282">
        <v>0.0</v>
      </c>
      <c r="I3303" s="282">
        <v>0.0</v>
      </c>
      <c r="J3303" s="282">
        <v>0.0</v>
      </c>
      <c r="K3303" s="282">
        <v>0.0</v>
      </c>
      <c r="L3303" s="282">
        <v>0.0</v>
      </c>
      <c r="M3303" s="210"/>
    </row>
    <row r="3304" ht="15.75" customHeight="1">
      <c r="A3304" s="210" t="s">
        <v>324</v>
      </c>
      <c r="B3304" s="210" t="s">
        <v>5392</v>
      </c>
      <c r="C3304" s="210" t="s">
        <v>5801</v>
      </c>
      <c r="D3304" s="210" t="s">
        <v>6105</v>
      </c>
      <c r="E3304" s="282">
        <v>0.0</v>
      </c>
      <c r="F3304" s="282">
        <v>0.0</v>
      </c>
      <c r="G3304" s="210"/>
      <c r="H3304" s="282">
        <v>0.0</v>
      </c>
      <c r="I3304" s="282">
        <v>0.0</v>
      </c>
      <c r="J3304" s="282">
        <v>0.0</v>
      </c>
      <c r="K3304" s="282">
        <v>0.0</v>
      </c>
      <c r="L3304" s="282">
        <v>0.0</v>
      </c>
      <c r="M3304" s="210"/>
    </row>
    <row r="3305" ht="15.75" customHeight="1">
      <c r="A3305" s="210" t="s">
        <v>444</v>
      </c>
      <c r="B3305" s="210" t="s">
        <v>5384</v>
      </c>
      <c r="C3305" s="210" t="s">
        <v>5801</v>
      </c>
      <c r="D3305" s="210" t="s">
        <v>95</v>
      </c>
      <c r="E3305" s="282">
        <v>23.0</v>
      </c>
      <c r="F3305" s="282">
        <v>2.0</v>
      </c>
      <c r="G3305" s="282">
        <v>5.0</v>
      </c>
      <c r="H3305" s="282">
        <v>17.0</v>
      </c>
      <c r="I3305" s="282">
        <v>3.0</v>
      </c>
      <c r="J3305" s="282">
        <v>0.0</v>
      </c>
      <c r="K3305" s="282">
        <v>0.0</v>
      </c>
      <c r="L3305" s="282">
        <v>750.0</v>
      </c>
      <c r="M3305" s="210"/>
    </row>
    <row r="3306" ht="15.75" customHeight="1">
      <c r="A3306" s="210" t="s">
        <v>444</v>
      </c>
      <c r="B3306" s="210" t="s">
        <v>5385</v>
      </c>
      <c r="C3306" s="210" t="s">
        <v>5809</v>
      </c>
      <c r="D3306" s="210" t="s">
        <v>95</v>
      </c>
      <c r="E3306" s="282">
        <v>35.0</v>
      </c>
      <c r="F3306" s="282">
        <v>14.0</v>
      </c>
      <c r="G3306" s="282">
        <v>3.0</v>
      </c>
      <c r="H3306" s="282">
        <v>3.0</v>
      </c>
      <c r="I3306" s="282">
        <v>21.0</v>
      </c>
      <c r="J3306" s="282">
        <v>3.0</v>
      </c>
      <c r="K3306" s="282">
        <v>0.0</v>
      </c>
      <c r="L3306" s="282">
        <v>2698.0</v>
      </c>
      <c r="M3306" s="210"/>
    </row>
    <row r="3307" ht="15.75" customHeight="1">
      <c r="A3307" s="210" t="s">
        <v>444</v>
      </c>
      <c r="B3307" s="210" t="s">
        <v>5386</v>
      </c>
      <c r="C3307" s="210" t="s">
        <v>5801</v>
      </c>
      <c r="D3307" s="210" t="s">
        <v>95</v>
      </c>
      <c r="E3307" s="282">
        <v>27.0</v>
      </c>
      <c r="F3307" s="282">
        <v>5.0</v>
      </c>
      <c r="G3307" s="282">
        <v>3.0</v>
      </c>
      <c r="H3307" s="282">
        <v>20.0</v>
      </c>
      <c r="I3307" s="282">
        <v>5.0</v>
      </c>
      <c r="J3307" s="282">
        <v>0.0</v>
      </c>
      <c r="K3307" s="282">
        <v>0.0</v>
      </c>
      <c r="L3307" s="282">
        <v>866.0</v>
      </c>
      <c r="M3307" s="210"/>
    </row>
    <row r="3308" ht="15.75" customHeight="1">
      <c r="A3308" s="210" t="s">
        <v>444</v>
      </c>
      <c r="B3308" s="210" t="s">
        <v>5387</v>
      </c>
      <c r="C3308" s="210" t="s">
        <v>5801</v>
      </c>
      <c r="D3308" s="210" t="s">
        <v>95</v>
      </c>
      <c r="E3308" s="282">
        <v>30.0</v>
      </c>
      <c r="F3308" s="282">
        <v>7.0</v>
      </c>
      <c r="G3308" s="282">
        <v>7.0</v>
      </c>
      <c r="H3308" s="282">
        <v>18.0</v>
      </c>
      <c r="I3308" s="282">
        <v>10.0</v>
      </c>
      <c r="J3308" s="282">
        <v>0.0</v>
      </c>
      <c r="K3308" s="282">
        <v>0.0</v>
      </c>
      <c r="L3308" s="282">
        <v>1138.0</v>
      </c>
      <c r="M3308" s="210"/>
    </row>
    <row r="3309" ht="15.75" customHeight="1">
      <c r="A3309" s="210" t="s">
        <v>444</v>
      </c>
      <c r="B3309" s="210" t="s">
        <v>5388</v>
      </c>
      <c r="C3309" s="210" t="s">
        <v>5801</v>
      </c>
      <c r="D3309" s="210" t="s">
        <v>95</v>
      </c>
      <c r="E3309" s="282">
        <v>22.0</v>
      </c>
      <c r="F3309" s="282">
        <v>4.0</v>
      </c>
      <c r="G3309" s="282">
        <v>9.0</v>
      </c>
      <c r="H3309" s="282">
        <v>12.0</v>
      </c>
      <c r="I3309" s="282">
        <v>5.0</v>
      </c>
      <c r="J3309" s="282">
        <v>2.0</v>
      </c>
      <c r="K3309" s="282">
        <v>0.0</v>
      </c>
      <c r="L3309" s="282">
        <v>918.0</v>
      </c>
      <c r="M3309" s="210"/>
    </row>
    <row r="3310" ht="15.75" customHeight="1">
      <c r="A3310" s="210" t="s">
        <v>444</v>
      </c>
      <c r="B3310" s="210" t="s">
        <v>5391</v>
      </c>
      <c r="C3310" s="210" t="s">
        <v>5803</v>
      </c>
      <c r="D3310" s="210" t="s">
        <v>5904</v>
      </c>
      <c r="E3310" s="282">
        <v>20.0</v>
      </c>
      <c r="F3310" s="282">
        <v>1.0</v>
      </c>
      <c r="G3310" s="282">
        <v>3.0</v>
      </c>
      <c r="H3310" s="282">
        <v>11.0</v>
      </c>
      <c r="I3310" s="282">
        <v>8.0</v>
      </c>
      <c r="J3310" s="282">
        <v>3.0</v>
      </c>
      <c r="K3310" s="282">
        <v>0.0</v>
      </c>
      <c r="L3310" s="282">
        <v>877.0</v>
      </c>
      <c r="M3310" s="210"/>
    </row>
    <row r="3311" ht="15.75" customHeight="1">
      <c r="A3311" s="210" t="s">
        <v>444</v>
      </c>
      <c r="B3311" s="210" t="s">
        <v>5392</v>
      </c>
      <c r="C3311" s="210" t="s">
        <v>6059</v>
      </c>
      <c r="D3311" s="210" t="s">
        <v>6538</v>
      </c>
      <c r="E3311" s="282">
        <v>31.0</v>
      </c>
      <c r="F3311" s="282">
        <v>9.0</v>
      </c>
      <c r="G3311" s="282">
        <v>6.0</v>
      </c>
      <c r="H3311" s="282">
        <v>2.0</v>
      </c>
      <c r="I3311" s="282">
        <v>11.0</v>
      </c>
      <c r="J3311" s="282">
        <v>5.0</v>
      </c>
      <c r="K3311" s="282">
        <v>0.0</v>
      </c>
      <c r="L3311" s="282">
        <v>2556.0</v>
      </c>
      <c r="M3311" s="210"/>
    </row>
    <row r="3312" ht="15.75" customHeight="1">
      <c r="A3312" s="210" t="s">
        <v>444</v>
      </c>
      <c r="B3312" s="210" t="s">
        <v>5389</v>
      </c>
      <c r="C3312" s="210" t="s">
        <v>5803</v>
      </c>
      <c r="D3312" s="210" t="s">
        <v>6034</v>
      </c>
      <c r="E3312" s="282">
        <v>38.0</v>
      </c>
      <c r="F3312" s="282">
        <v>24.0</v>
      </c>
      <c r="G3312" s="282">
        <v>10.0</v>
      </c>
      <c r="H3312" s="282">
        <v>2.0</v>
      </c>
      <c r="I3312" s="282">
        <v>8.0</v>
      </c>
      <c r="J3312" s="282">
        <v>6.0</v>
      </c>
      <c r="K3312" s="282">
        <v>0.0</v>
      </c>
      <c r="L3312" s="282">
        <v>3224.0</v>
      </c>
      <c r="M3312" s="210"/>
    </row>
    <row r="3313" ht="15.75" customHeight="1">
      <c r="A3313" s="210" t="s">
        <v>444</v>
      </c>
      <c r="B3313" s="210" t="s">
        <v>5390</v>
      </c>
      <c r="C3313" s="210" t="s">
        <v>5803</v>
      </c>
      <c r="D3313" s="210" t="s">
        <v>6034</v>
      </c>
      <c r="E3313" s="282">
        <v>30.0</v>
      </c>
      <c r="F3313" s="282">
        <v>13.0</v>
      </c>
      <c r="G3313" s="282">
        <v>4.0</v>
      </c>
      <c r="H3313" s="282">
        <v>2.0</v>
      </c>
      <c r="I3313" s="282">
        <v>12.0</v>
      </c>
      <c r="J3313" s="282">
        <v>1.0</v>
      </c>
      <c r="K3313" s="282">
        <v>0.0</v>
      </c>
      <c r="L3313" s="282">
        <v>2445.0</v>
      </c>
      <c r="M3313" s="210"/>
    </row>
    <row r="3314" ht="15.75" customHeight="1">
      <c r="A3314" s="210" t="s">
        <v>737</v>
      </c>
      <c r="B3314" s="210" t="s">
        <v>5383</v>
      </c>
      <c r="C3314" s="210" t="s">
        <v>5801</v>
      </c>
      <c r="D3314" s="210" t="s">
        <v>151</v>
      </c>
      <c r="E3314" s="282">
        <v>1.0</v>
      </c>
      <c r="F3314" s="282">
        <v>0.0</v>
      </c>
      <c r="G3314" s="282">
        <v>0.0</v>
      </c>
      <c r="H3314" s="282">
        <v>1.0</v>
      </c>
      <c r="I3314" s="282">
        <v>0.0</v>
      </c>
      <c r="J3314" s="282">
        <v>0.0</v>
      </c>
      <c r="K3314" s="282">
        <v>0.0</v>
      </c>
      <c r="L3314" s="282">
        <v>4.0</v>
      </c>
      <c r="M3314" s="210"/>
    </row>
    <row r="3315" ht="15.75" customHeight="1">
      <c r="A3315" s="210" t="s">
        <v>737</v>
      </c>
      <c r="B3315" s="210" t="s">
        <v>5384</v>
      </c>
      <c r="C3315" s="210" t="s">
        <v>5809</v>
      </c>
      <c r="D3315" s="210" t="s">
        <v>6539</v>
      </c>
      <c r="E3315" s="282">
        <v>34.0</v>
      </c>
      <c r="F3315" s="282">
        <v>0.0</v>
      </c>
      <c r="G3315" s="282">
        <v>0.0</v>
      </c>
      <c r="H3315" s="282">
        <v>1.0</v>
      </c>
      <c r="I3315" s="282">
        <v>0.0</v>
      </c>
      <c r="J3315" s="282">
        <v>1.0</v>
      </c>
      <c r="K3315" s="282">
        <v>0.0</v>
      </c>
      <c r="L3315" s="282">
        <v>2988.0</v>
      </c>
      <c r="M3315" s="210"/>
    </row>
    <row r="3316" ht="15.75" customHeight="1">
      <c r="A3316" s="210" t="s">
        <v>737</v>
      </c>
      <c r="B3316" s="210" t="s">
        <v>5385</v>
      </c>
      <c r="C3316" s="210" t="s">
        <v>5814</v>
      </c>
      <c r="D3316" s="210" t="s">
        <v>6169</v>
      </c>
      <c r="E3316" s="282">
        <v>34.0</v>
      </c>
      <c r="F3316" s="282">
        <v>0.0</v>
      </c>
      <c r="G3316" s="282">
        <v>1.0</v>
      </c>
      <c r="H3316" s="282">
        <v>5.0</v>
      </c>
      <c r="I3316" s="282">
        <v>2.0</v>
      </c>
      <c r="J3316" s="282">
        <v>4.0</v>
      </c>
      <c r="K3316" s="282">
        <v>0.0</v>
      </c>
      <c r="L3316" s="282">
        <v>2751.0</v>
      </c>
      <c r="M3316" s="210"/>
    </row>
    <row r="3317" ht="15.75" customHeight="1">
      <c r="A3317" s="210" t="s">
        <v>737</v>
      </c>
      <c r="B3317" s="210" t="s">
        <v>5386</v>
      </c>
      <c r="C3317" s="210" t="s">
        <v>5814</v>
      </c>
      <c r="D3317" s="210" t="s">
        <v>6169</v>
      </c>
      <c r="E3317" s="282">
        <v>33.0</v>
      </c>
      <c r="F3317" s="282">
        <v>0.0</v>
      </c>
      <c r="G3317" s="282">
        <v>0.0</v>
      </c>
      <c r="H3317" s="282">
        <v>0.0</v>
      </c>
      <c r="I3317" s="282">
        <v>1.0</v>
      </c>
      <c r="J3317" s="282">
        <v>6.0</v>
      </c>
      <c r="K3317" s="282">
        <v>0.0</v>
      </c>
      <c r="L3317" s="282">
        <v>2944.0</v>
      </c>
      <c r="M3317" s="210"/>
    </row>
    <row r="3318" ht="15.75" customHeight="1">
      <c r="A3318" s="210" t="s">
        <v>737</v>
      </c>
      <c r="B3318" s="210" t="s">
        <v>5387</v>
      </c>
      <c r="C3318" s="210" t="s">
        <v>5809</v>
      </c>
      <c r="D3318" s="210" t="s">
        <v>6110</v>
      </c>
      <c r="E3318" s="282">
        <v>19.0</v>
      </c>
      <c r="F3318" s="282">
        <v>0.0</v>
      </c>
      <c r="G3318" s="282">
        <v>0.0</v>
      </c>
      <c r="H3318" s="282">
        <v>7.0</v>
      </c>
      <c r="I3318" s="282">
        <v>1.0</v>
      </c>
      <c r="J3318" s="282">
        <v>1.0</v>
      </c>
      <c r="K3318" s="282">
        <v>0.0</v>
      </c>
      <c r="L3318" s="282">
        <v>1201.0</v>
      </c>
      <c r="M3318" s="210"/>
    </row>
    <row r="3319" ht="15.75" customHeight="1">
      <c r="A3319" s="210" t="s">
        <v>737</v>
      </c>
      <c r="B3319" s="210" t="s">
        <v>5388</v>
      </c>
      <c r="C3319" s="210" t="s">
        <v>5809</v>
      </c>
      <c r="D3319" s="210" t="s">
        <v>6110</v>
      </c>
      <c r="E3319" s="282">
        <v>10.0</v>
      </c>
      <c r="F3319" s="282">
        <v>0.0</v>
      </c>
      <c r="G3319" s="282">
        <v>0.0</v>
      </c>
      <c r="H3319" s="282">
        <v>2.0</v>
      </c>
      <c r="I3319" s="282">
        <v>2.0</v>
      </c>
      <c r="J3319" s="282">
        <v>1.0</v>
      </c>
      <c r="K3319" s="282">
        <v>0.0</v>
      </c>
      <c r="L3319" s="282">
        <v>766.0</v>
      </c>
      <c r="M3319" s="210"/>
    </row>
    <row r="3320" ht="15.75" customHeight="1">
      <c r="A3320" s="210" t="s">
        <v>737</v>
      </c>
      <c r="B3320" s="210" t="s">
        <v>5391</v>
      </c>
      <c r="C3320" s="210" t="s">
        <v>5809</v>
      </c>
      <c r="D3320" s="210" t="s">
        <v>6110</v>
      </c>
      <c r="E3320" s="282">
        <v>4.0</v>
      </c>
      <c r="F3320" s="282">
        <v>0.0</v>
      </c>
      <c r="G3320" s="282">
        <v>0.0</v>
      </c>
      <c r="H3320" s="282">
        <v>0.0</v>
      </c>
      <c r="I3320" s="282">
        <v>3.0</v>
      </c>
      <c r="J3320" s="282">
        <v>0.0</v>
      </c>
      <c r="K3320" s="282">
        <v>0.0</v>
      </c>
      <c r="L3320" s="282">
        <v>277.0</v>
      </c>
      <c r="M3320" s="210"/>
    </row>
    <row r="3321" ht="15.75" customHeight="1">
      <c r="A3321" s="210" t="s">
        <v>737</v>
      </c>
      <c r="B3321" s="210" t="s">
        <v>5392</v>
      </c>
      <c r="C3321" s="210" t="s">
        <v>5809</v>
      </c>
      <c r="D3321" s="210" t="s">
        <v>6110</v>
      </c>
      <c r="E3321" s="282">
        <v>0.0</v>
      </c>
      <c r="F3321" s="282">
        <v>0.0</v>
      </c>
      <c r="G3321" s="282">
        <v>0.0</v>
      </c>
      <c r="H3321" s="282">
        <v>0.0</v>
      </c>
      <c r="I3321" s="282">
        <v>0.0</v>
      </c>
      <c r="J3321" s="282">
        <v>0.0</v>
      </c>
      <c r="K3321" s="282">
        <v>0.0</v>
      </c>
      <c r="L3321" s="282">
        <v>0.0</v>
      </c>
      <c r="M3321" s="210"/>
    </row>
    <row r="3322" ht="15.75" customHeight="1">
      <c r="A3322" s="210" t="s">
        <v>702</v>
      </c>
      <c r="B3322" s="210" t="s">
        <v>5383</v>
      </c>
      <c r="C3322" s="210" t="s">
        <v>5801</v>
      </c>
      <c r="D3322" s="210" t="s">
        <v>259</v>
      </c>
      <c r="E3322" s="282">
        <v>0.0</v>
      </c>
      <c r="F3322" s="282">
        <v>0.0</v>
      </c>
      <c r="G3322" s="282">
        <v>0.0</v>
      </c>
      <c r="H3322" s="282">
        <v>0.0</v>
      </c>
      <c r="I3322" s="282">
        <v>0.0</v>
      </c>
      <c r="J3322" s="282">
        <v>0.0</v>
      </c>
      <c r="K3322" s="282">
        <v>0.0</v>
      </c>
      <c r="L3322" s="282">
        <v>0.0</v>
      </c>
      <c r="M3322" s="210"/>
    </row>
    <row r="3323" ht="15.75" customHeight="1">
      <c r="A3323" s="210" t="s">
        <v>702</v>
      </c>
      <c r="B3323" s="210" t="s">
        <v>5384</v>
      </c>
      <c r="C3323" s="210" t="s">
        <v>5801</v>
      </c>
      <c r="D3323" s="210" t="s">
        <v>5823</v>
      </c>
      <c r="E3323" s="282">
        <v>0.0</v>
      </c>
      <c r="F3323" s="282">
        <v>0.0</v>
      </c>
      <c r="G3323" s="282">
        <v>0.0</v>
      </c>
      <c r="H3323" s="282">
        <v>0.0</v>
      </c>
      <c r="I3323" s="282">
        <v>0.0</v>
      </c>
      <c r="J3323" s="282">
        <v>0.0</v>
      </c>
      <c r="K3323" s="282">
        <v>0.0</v>
      </c>
      <c r="L3323" s="282">
        <v>0.0</v>
      </c>
      <c r="M3323" s="210"/>
    </row>
    <row r="3324" ht="15.75" customHeight="1">
      <c r="A3324" s="210" t="s">
        <v>620</v>
      </c>
      <c r="B3324" s="210" t="s">
        <v>5383</v>
      </c>
      <c r="C3324" s="210" t="s">
        <v>5801</v>
      </c>
      <c r="D3324" s="210" t="s">
        <v>110</v>
      </c>
      <c r="E3324" s="282">
        <v>5.0</v>
      </c>
      <c r="F3324" s="282">
        <v>0.0</v>
      </c>
      <c r="G3324" s="282">
        <v>0.0</v>
      </c>
      <c r="H3324" s="282">
        <v>1.0</v>
      </c>
      <c r="I3324" s="282">
        <v>1.0</v>
      </c>
      <c r="J3324" s="282">
        <v>2.0</v>
      </c>
      <c r="K3324" s="282">
        <v>0.0</v>
      </c>
      <c r="L3324" s="282">
        <v>363.0</v>
      </c>
      <c r="M3324" s="210"/>
    </row>
    <row r="3325" ht="15.75" customHeight="1">
      <c r="A3325" s="210" t="s">
        <v>620</v>
      </c>
      <c r="B3325" s="210" t="s">
        <v>5384</v>
      </c>
      <c r="C3325" s="210" t="s">
        <v>5803</v>
      </c>
      <c r="D3325" s="210" t="s">
        <v>5960</v>
      </c>
      <c r="E3325" s="282">
        <v>22.0</v>
      </c>
      <c r="F3325" s="282">
        <v>1.0</v>
      </c>
      <c r="G3325" s="282">
        <v>0.0</v>
      </c>
      <c r="H3325" s="282">
        <v>11.0</v>
      </c>
      <c r="I3325" s="282">
        <v>3.0</v>
      </c>
      <c r="J3325" s="282">
        <v>4.0</v>
      </c>
      <c r="K3325" s="282">
        <v>0.0</v>
      </c>
      <c r="L3325" s="282">
        <v>1155.0</v>
      </c>
      <c r="M3325" s="210"/>
    </row>
    <row r="3326" ht="15.75" customHeight="1">
      <c r="A3326" s="210" t="s">
        <v>620</v>
      </c>
      <c r="B3326" s="210" t="s">
        <v>5385</v>
      </c>
      <c r="C3326" s="210" t="s">
        <v>5803</v>
      </c>
      <c r="D3326" s="210" t="s">
        <v>5960</v>
      </c>
      <c r="E3326" s="282">
        <v>26.0</v>
      </c>
      <c r="F3326" s="282">
        <v>2.0</v>
      </c>
      <c r="G3326" s="282">
        <v>1.0</v>
      </c>
      <c r="H3326" s="282">
        <v>6.0</v>
      </c>
      <c r="I3326" s="282">
        <v>7.0</v>
      </c>
      <c r="J3326" s="282">
        <v>2.0</v>
      </c>
      <c r="K3326" s="282">
        <v>1.0</v>
      </c>
      <c r="L3326" s="282">
        <v>1736.0</v>
      </c>
      <c r="M3326" s="210"/>
    </row>
    <row r="3327" ht="15.75" customHeight="1">
      <c r="A3327" s="210" t="s">
        <v>620</v>
      </c>
      <c r="B3327" s="210" t="s">
        <v>5386</v>
      </c>
      <c r="C3327" s="210" t="s">
        <v>6540</v>
      </c>
      <c r="D3327" s="210" t="s">
        <v>6541</v>
      </c>
      <c r="E3327" s="282">
        <v>34.0</v>
      </c>
      <c r="F3327" s="282">
        <v>1.0</v>
      </c>
      <c r="G3327" s="282">
        <v>1.0</v>
      </c>
      <c r="H3327" s="282">
        <v>7.0</v>
      </c>
      <c r="I3327" s="282">
        <v>10.0</v>
      </c>
      <c r="J3327" s="282">
        <v>5.0</v>
      </c>
      <c r="K3327" s="282">
        <v>0.0</v>
      </c>
      <c r="L3327" s="282">
        <v>2379.0</v>
      </c>
      <c r="M3327" s="210"/>
    </row>
    <row r="3328" ht="15.75" customHeight="1">
      <c r="A3328" s="210" t="s">
        <v>620</v>
      </c>
      <c r="B3328" s="210" t="s">
        <v>5387</v>
      </c>
      <c r="C3328" s="210" t="s">
        <v>5902</v>
      </c>
      <c r="D3328" s="210" t="s">
        <v>6099</v>
      </c>
      <c r="E3328" s="282">
        <v>34.0</v>
      </c>
      <c r="F3328" s="282">
        <v>1.0</v>
      </c>
      <c r="G3328" s="282">
        <v>4.0</v>
      </c>
      <c r="H3328" s="282">
        <v>0.0</v>
      </c>
      <c r="I3328" s="282">
        <v>1.0</v>
      </c>
      <c r="J3328" s="282">
        <v>9.0</v>
      </c>
      <c r="K3328" s="282">
        <v>1.0</v>
      </c>
      <c r="L3328" s="282">
        <v>2989.0</v>
      </c>
      <c r="M3328" s="210"/>
    </row>
    <row r="3329" ht="15.75" customHeight="1">
      <c r="A3329" s="210" t="s">
        <v>620</v>
      </c>
      <c r="B3329" s="210" t="s">
        <v>5388</v>
      </c>
      <c r="C3329" s="210" t="s">
        <v>5902</v>
      </c>
      <c r="D3329" s="210" t="s">
        <v>6099</v>
      </c>
      <c r="E3329" s="282">
        <v>33.0</v>
      </c>
      <c r="F3329" s="282">
        <v>3.0</v>
      </c>
      <c r="G3329" s="282">
        <v>6.0</v>
      </c>
      <c r="H3329" s="282">
        <v>1.0</v>
      </c>
      <c r="I3329" s="282">
        <v>3.0</v>
      </c>
      <c r="J3329" s="282">
        <v>11.0</v>
      </c>
      <c r="K3329" s="282">
        <v>0.0</v>
      </c>
      <c r="L3329" s="282">
        <v>2840.0</v>
      </c>
      <c r="M3329" s="210"/>
    </row>
    <row r="3330" ht="15.75" customHeight="1">
      <c r="A3330" s="210" t="s">
        <v>620</v>
      </c>
      <c r="B3330" s="210" t="s">
        <v>5391</v>
      </c>
      <c r="C3330" s="210" t="s">
        <v>6235</v>
      </c>
      <c r="D3330" s="210" t="s">
        <v>6542</v>
      </c>
      <c r="E3330" s="282">
        <v>29.0</v>
      </c>
      <c r="F3330" s="282">
        <v>1.0</v>
      </c>
      <c r="G3330" s="282">
        <v>1.0</v>
      </c>
      <c r="H3330" s="282">
        <v>2.0</v>
      </c>
      <c r="I3330" s="282">
        <v>3.0</v>
      </c>
      <c r="J3330" s="282">
        <v>8.0</v>
      </c>
      <c r="K3330" s="282">
        <v>0.0</v>
      </c>
      <c r="L3330" s="282">
        <v>2347.0</v>
      </c>
      <c r="M3330" s="210"/>
    </row>
    <row r="3331" ht="15.75" customHeight="1">
      <c r="A3331" s="210" t="s">
        <v>620</v>
      </c>
      <c r="B3331" s="210" t="s">
        <v>5392</v>
      </c>
      <c r="C3331" s="210" t="s">
        <v>5859</v>
      </c>
      <c r="D3331" s="210" t="s">
        <v>6543</v>
      </c>
      <c r="E3331" s="282">
        <v>3.0</v>
      </c>
      <c r="F3331" s="282">
        <v>0.0</v>
      </c>
      <c r="G3331" s="282">
        <v>0.0</v>
      </c>
      <c r="H3331" s="282">
        <v>2.0</v>
      </c>
      <c r="I3331" s="282">
        <v>0.0</v>
      </c>
      <c r="J3331" s="282">
        <v>0.0</v>
      </c>
      <c r="K3331" s="282">
        <v>0.0</v>
      </c>
      <c r="L3331" s="282">
        <v>132.0</v>
      </c>
      <c r="M3331" s="210"/>
    </row>
    <row r="3332" ht="15.75" customHeight="1">
      <c r="A3332" s="210" t="s">
        <v>620</v>
      </c>
      <c r="B3332" s="210" t="s">
        <v>5389</v>
      </c>
      <c r="C3332" s="210" t="s">
        <v>5859</v>
      </c>
      <c r="D3332" s="210" t="s">
        <v>6543</v>
      </c>
      <c r="E3332" s="282">
        <v>0.0</v>
      </c>
      <c r="F3332" s="282">
        <v>0.0</v>
      </c>
      <c r="G3332" s="282">
        <v>0.0</v>
      </c>
      <c r="H3332" s="282">
        <v>0.0</v>
      </c>
      <c r="I3332" s="282">
        <v>0.0</v>
      </c>
      <c r="J3332" s="282">
        <v>0.0</v>
      </c>
      <c r="K3332" s="282">
        <v>0.0</v>
      </c>
      <c r="L3332" s="282">
        <v>0.0</v>
      </c>
      <c r="M3332" s="210"/>
    </row>
    <row r="3333" ht="15.75" customHeight="1">
      <c r="A3333" s="210" t="s">
        <v>843</v>
      </c>
      <c r="B3333" s="210" t="s">
        <v>5383</v>
      </c>
      <c r="C3333" s="210" t="s">
        <v>5801</v>
      </c>
      <c r="D3333" s="210" t="s">
        <v>121</v>
      </c>
      <c r="E3333" s="282">
        <v>2.0</v>
      </c>
      <c r="F3333" s="282">
        <v>0.0</v>
      </c>
      <c r="G3333" s="282">
        <v>0.0</v>
      </c>
      <c r="H3333" s="282">
        <v>1.0</v>
      </c>
      <c r="I3333" s="282">
        <v>1.0</v>
      </c>
      <c r="J3333" s="282">
        <v>1.0</v>
      </c>
      <c r="K3333" s="282">
        <v>0.0</v>
      </c>
      <c r="L3333" s="282">
        <v>106.0</v>
      </c>
      <c r="M3333" s="210"/>
    </row>
    <row r="3334" ht="15.75" customHeight="1">
      <c r="A3334" s="210" t="s">
        <v>843</v>
      </c>
      <c r="B3334" s="210" t="s">
        <v>5384</v>
      </c>
      <c r="C3334" s="210" t="s">
        <v>5809</v>
      </c>
      <c r="D3334" s="210" t="s">
        <v>6208</v>
      </c>
      <c r="E3334" s="282">
        <v>28.0</v>
      </c>
      <c r="F3334" s="282">
        <v>3.0</v>
      </c>
      <c r="G3334" s="282">
        <v>1.0</v>
      </c>
      <c r="H3334" s="282">
        <v>14.0</v>
      </c>
      <c r="I3334" s="282">
        <v>12.0</v>
      </c>
      <c r="J3334" s="282">
        <v>4.0</v>
      </c>
      <c r="K3334" s="282">
        <v>0.0</v>
      </c>
      <c r="L3334" s="282">
        <v>1350.0</v>
      </c>
      <c r="M3334" s="210"/>
    </row>
    <row r="3335" ht="15.75" customHeight="1">
      <c r="A3335" s="210" t="s">
        <v>843</v>
      </c>
      <c r="B3335" s="210" t="s">
        <v>5385</v>
      </c>
      <c r="C3335" s="210" t="s">
        <v>5837</v>
      </c>
      <c r="D3335" s="210" t="s">
        <v>6497</v>
      </c>
      <c r="E3335" s="282">
        <v>34.0</v>
      </c>
      <c r="F3335" s="282">
        <v>3.0</v>
      </c>
      <c r="G3335" s="282">
        <v>4.0</v>
      </c>
      <c r="H3335" s="282">
        <v>5.0</v>
      </c>
      <c r="I3335" s="282">
        <v>23.0</v>
      </c>
      <c r="J3335" s="282">
        <v>6.0</v>
      </c>
      <c r="K3335" s="282">
        <v>1.0</v>
      </c>
      <c r="L3335" s="282">
        <v>2406.0</v>
      </c>
      <c r="M3335" s="210"/>
    </row>
    <row r="3336" ht="15.75" customHeight="1">
      <c r="A3336" s="210" t="s">
        <v>843</v>
      </c>
      <c r="B3336" s="210" t="s">
        <v>5386</v>
      </c>
      <c r="C3336" s="210" t="s">
        <v>5837</v>
      </c>
      <c r="D3336" s="210" t="s">
        <v>6497</v>
      </c>
      <c r="E3336" s="282">
        <v>33.0</v>
      </c>
      <c r="F3336" s="282">
        <v>0.0</v>
      </c>
      <c r="G3336" s="282">
        <v>1.0</v>
      </c>
      <c r="H3336" s="282">
        <v>8.0</v>
      </c>
      <c r="I3336" s="282">
        <v>10.0</v>
      </c>
      <c r="J3336" s="282">
        <v>6.0</v>
      </c>
      <c r="K3336" s="282">
        <v>0.0</v>
      </c>
      <c r="L3336" s="282">
        <v>2233.0</v>
      </c>
      <c r="M3336" s="210"/>
    </row>
    <row r="3337" ht="15.75" customHeight="1">
      <c r="A3337" s="210" t="s">
        <v>843</v>
      </c>
      <c r="B3337" s="210" t="s">
        <v>5387</v>
      </c>
      <c r="C3337" s="210" t="s">
        <v>5837</v>
      </c>
      <c r="D3337" s="210" t="s">
        <v>6497</v>
      </c>
      <c r="E3337" s="282">
        <v>1.0</v>
      </c>
      <c r="F3337" s="282">
        <v>0.0</v>
      </c>
      <c r="G3337" s="282">
        <v>0.0</v>
      </c>
      <c r="H3337" s="282">
        <v>0.0</v>
      </c>
      <c r="I3337" s="282">
        <v>0.0</v>
      </c>
      <c r="J3337" s="282">
        <v>0.0</v>
      </c>
      <c r="K3337" s="282">
        <v>0.0</v>
      </c>
      <c r="L3337" s="282">
        <v>90.0</v>
      </c>
      <c r="M3337" s="210"/>
    </row>
    <row r="3338" ht="15.75" customHeight="1">
      <c r="A3338" s="210" t="s">
        <v>569</v>
      </c>
      <c r="B3338" s="210" t="s">
        <v>5383</v>
      </c>
      <c r="C3338" s="210" t="s">
        <v>5801</v>
      </c>
      <c r="D3338" s="210" t="s">
        <v>177</v>
      </c>
      <c r="E3338" s="282">
        <v>6.0</v>
      </c>
      <c r="F3338" s="282">
        <v>1.0</v>
      </c>
      <c r="G3338" s="282">
        <v>1.0</v>
      </c>
      <c r="H3338" s="282">
        <v>6.0</v>
      </c>
      <c r="I3338" s="282">
        <v>0.0</v>
      </c>
      <c r="J3338" s="282">
        <v>0.0</v>
      </c>
      <c r="K3338" s="282">
        <v>0.0</v>
      </c>
      <c r="L3338" s="282">
        <v>164.0</v>
      </c>
      <c r="M3338" s="210"/>
    </row>
    <row r="3339" ht="15.75" customHeight="1">
      <c r="A3339" s="210" t="s">
        <v>569</v>
      </c>
      <c r="B3339" s="210" t="s">
        <v>5384</v>
      </c>
      <c r="C3339" s="210" t="s">
        <v>5801</v>
      </c>
      <c r="D3339" s="210" t="s">
        <v>151</v>
      </c>
      <c r="E3339" s="282">
        <v>30.0</v>
      </c>
      <c r="F3339" s="282">
        <v>2.0</v>
      </c>
      <c r="G3339" s="282">
        <v>3.0</v>
      </c>
      <c r="H3339" s="282">
        <v>5.0</v>
      </c>
      <c r="I3339" s="282">
        <v>13.0</v>
      </c>
      <c r="J3339" s="282">
        <v>5.0</v>
      </c>
      <c r="K3339" s="282">
        <v>0.0</v>
      </c>
      <c r="L3339" s="282">
        <v>2116.0</v>
      </c>
      <c r="M3339" s="210"/>
    </row>
    <row r="3340" ht="15.75" customHeight="1">
      <c r="A3340" s="210" t="s">
        <v>569</v>
      </c>
      <c r="B3340" s="210" t="s">
        <v>5385</v>
      </c>
      <c r="C3340" s="210" t="s">
        <v>5931</v>
      </c>
      <c r="D3340" s="210" t="s">
        <v>6133</v>
      </c>
      <c r="E3340" s="282">
        <v>27.0</v>
      </c>
      <c r="F3340" s="282">
        <v>5.0</v>
      </c>
      <c r="G3340" s="282">
        <v>6.0</v>
      </c>
      <c r="H3340" s="282">
        <v>11.0</v>
      </c>
      <c r="I3340" s="282">
        <v>14.0</v>
      </c>
      <c r="J3340" s="282">
        <v>1.0</v>
      </c>
      <c r="K3340" s="282">
        <v>0.0</v>
      </c>
      <c r="L3340" s="282">
        <v>1386.0</v>
      </c>
      <c r="M3340" s="210"/>
    </row>
    <row r="3341" ht="15.75" customHeight="1">
      <c r="A3341" s="210" t="s">
        <v>569</v>
      </c>
      <c r="B3341" s="210" t="s">
        <v>5386</v>
      </c>
      <c r="C3341" s="210" t="s">
        <v>6544</v>
      </c>
      <c r="D3341" s="210" t="s">
        <v>6545</v>
      </c>
      <c r="E3341" s="282">
        <v>26.0</v>
      </c>
      <c r="F3341" s="282">
        <v>3.0</v>
      </c>
      <c r="G3341" s="282">
        <v>4.0</v>
      </c>
      <c r="H3341" s="282">
        <v>8.0</v>
      </c>
      <c r="I3341" s="282">
        <v>9.0</v>
      </c>
      <c r="J3341" s="282">
        <v>2.0</v>
      </c>
      <c r="K3341" s="282">
        <v>0.0</v>
      </c>
      <c r="L3341" s="282">
        <v>1679.0</v>
      </c>
      <c r="M3341" s="210"/>
    </row>
    <row r="3342" ht="15.75" customHeight="1">
      <c r="A3342" s="210" t="s">
        <v>569</v>
      </c>
      <c r="B3342" s="210" t="s">
        <v>5387</v>
      </c>
      <c r="C3342" s="210" t="s">
        <v>6546</v>
      </c>
      <c r="D3342" s="210" t="s">
        <v>6547</v>
      </c>
      <c r="E3342" s="282">
        <v>39.0</v>
      </c>
      <c r="F3342" s="282">
        <v>6.0</v>
      </c>
      <c r="G3342" s="282">
        <v>4.0</v>
      </c>
      <c r="H3342" s="282">
        <v>23.0</v>
      </c>
      <c r="I3342" s="282">
        <v>14.0</v>
      </c>
      <c r="J3342" s="282">
        <v>2.0</v>
      </c>
      <c r="K3342" s="282">
        <v>0.0</v>
      </c>
      <c r="L3342" s="282">
        <v>1646.0</v>
      </c>
      <c r="M3342" s="210"/>
    </row>
    <row r="3343" ht="15.75" customHeight="1">
      <c r="A3343" s="210" t="s">
        <v>569</v>
      </c>
      <c r="B3343" s="210" t="s">
        <v>5388</v>
      </c>
      <c r="C3343" s="210" t="s">
        <v>6280</v>
      </c>
      <c r="D3343" s="210" t="s">
        <v>6548</v>
      </c>
      <c r="E3343" s="282">
        <v>7.0</v>
      </c>
      <c r="F3343" s="282">
        <v>0.0</v>
      </c>
      <c r="G3343" s="282">
        <v>0.0</v>
      </c>
      <c r="H3343" s="282">
        <v>7.0</v>
      </c>
      <c r="I3343" s="282">
        <v>0.0</v>
      </c>
      <c r="J3343" s="282">
        <v>0.0</v>
      </c>
      <c r="K3343" s="282">
        <v>0.0</v>
      </c>
      <c r="L3343" s="282">
        <v>135.0</v>
      </c>
      <c r="M3343" s="210"/>
    </row>
    <row r="3344" ht="15.75" customHeight="1">
      <c r="A3344" s="210" t="s">
        <v>569</v>
      </c>
      <c r="B3344" s="210" t="s">
        <v>5391</v>
      </c>
      <c r="C3344" s="210" t="s">
        <v>6549</v>
      </c>
      <c r="D3344" s="210" t="s">
        <v>6550</v>
      </c>
      <c r="E3344" s="282">
        <v>18.0</v>
      </c>
      <c r="F3344" s="282">
        <v>1.0</v>
      </c>
      <c r="G3344" s="282">
        <v>1.0</v>
      </c>
      <c r="H3344" s="282">
        <v>8.0</v>
      </c>
      <c r="I3344" s="282">
        <v>6.0</v>
      </c>
      <c r="J3344" s="282">
        <v>3.0</v>
      </c>
      <c r="K3344" s="282">
        <v>0.0</v>
      </c>
      <c r="L3344" s="282">
        <v>934.0</v>
      </c>
      <c r="M3344" s="210"/>
    </row>
    <row r="3345" ht="15.75" customHeight="1">
      <c r="A3345" s="210" t="s">
        <v>569</v>
      </c>
      <c r="B3345" s="210" t="s">
        <v>5392</v>
      </c>
      <c r="C3345" s="210" t="s">
        <v>6280</v>
      </c>
      <c r="D3345" s="210" t="s">
        <v>6548</v>
      </c>
      <c r="E3345" s="282">
        <v>1.0</v>
      </c>
      <c r="F3345" s="282">
        <v>0.0</v>
      </c>
      <c r="G3345" s="282">
        <v>0.0</v>
      </c>
      <c r="H3345" s="282">
        <v>1.0</v>
      </c>
      <c r="I3345" s="282">
        <v>0.0</v>
      </c>
      <c r="J3345" s="282">
        <v>0.0</v>
      </c>
      <c r="K3345" s="282">
        <v>0.0</v>
      </c>
      <c r="L3345" s="282">
        <v>10.0</v>
      </c>
      <c r="M3345" s="210"/>
    </row>
    <row r="3346" ht="15.75" customHeight="1">
      <c r="A3346" s="210" t="s">
        <v>811</v>
      </c>
      <c r="B3346" s="210" t="s">
        <v>5383</v>
      </c>
      <c r="C3346" s="210" t="s">
        <v>5801</v>
      </c>
      <c r="D3346" s="210" t="s">
        <v>151</v>
      </c>
      <c r="E3346" s="282">
        <v>6.0</v>
      </c>
      <c r="F3346" s="282">
        <v>0.0</v>
      </c>
      <c r="G3346" s="282">
        <v>0.0</v>
      </c>
      <c r="H3346" s="282">
        <v>4.0</v>
      </c>
      <c r="I3346" s="282">
        <v>2.0</v>
      </c>
      <c r="J3346" s="282">
        <v>0.0</v>
      </c>
      <c r="K3346" s="282">
        <v>0.0</v>
      </c>
      <c r="L3346" s="282">
        <v>256.0</v>
      </c>
      <c r="M3346" s="210"/>
    </row>
    <row r="3347" ht="15.75" customHeight="1">
      <c r="A3347" s="210" t="s">
        <v>811</v>
      </c>
      <c r="B3347" s="210" t="s">
        <v>5384</v>
      </c>
      <c r="C3347" s="210" t="s">
        <v>5801</v>
      </c>
      <c r="D3347" s="210" t="s">
        <v>5851</v>
      </c>
      <c r="E3347" s="282">
        <v>28.0</v>
      </c>
      <c r="F3347" s="282">
        <v>0.0</v>
      </c>
      <c r="G3347" s="282">
        <v>1.0</v>
      </c>
      <c r="H3347" s="282">
        <v>3.0</v>
      </c>
      <c r="I3347" s="282">
        <v>8.0</v>
      </c>
      <c r="J3347" s="282">
        <v>5.0</v>
      </c>
      <c r="K3347" s="282">
        <v>0.0</v>
      </c>
      <c r="L3347" s="282">
        <v>2086.0</v>
      </c>
      <c r="M3347" s="210"/>
    </row>
    <row r="3348" ht="15.75" customHeight="1">
      <c r="A3348" s="210" t="s">
        <v>811</v>
      </c>
      <c r="B3348" s="210" t="s">
        <v>5385</v>
      </c>
      <c r="C3348" s="210" t="s">
        <v>5801</v>
      </c>
      <c r="D3348" s="210" t="s">
        <v>5851</v>
      </c>
      <c r="E3348" s="282">
        <v>35.0</v>
      </c>
      <c r="F3348" s="282">
        <v>3.0</v>
      </c>
      <c r="G3348" s="282">
        <v>3.0</v>
      </c>
      <c r="H3348" s="282">
        <v>1.0</v>
      </c>
      <c r="I3348" s="282">
        <v>10.0</v>
      </c>
      <c r="J3348" s="282">
        <v>12.0</v>
      </c>
      <c r="K3348" s="282">
        <v>0.0</v>
      </c>
      <c r="L3348" s="282">
        <v>2901.0</v>
      </c>
      <c r="M3348" s="210"/>
    </row>
    <row r="3349" ht="15.75" customHeight="1">
      <c r="A3349" s="210" t="s">
        <v>811</v>
      </c>
      <c r="B3349" s="210" t="s">
        <v>5386</v>
      </c>
      <c r="C3349" s="210" t="s">
        <v>5801</v>
      </c>
      <c r="D3349" s="210" t="s">
        <v>5851</v>
      </c>
      <c r="E3349" s="282">
        <v>31.0</v>
      </c>
      <c r="F3349" s="282">
        <v>0.0</v>
      </c>
      <c r="G3349" s="282">
        <v>0.0</v>
      </c>
      <c r="H3349" s="282">
        <v>2.0</v>
      </c>
      <c r="I3349" s="282">
        <v>11.0</v>
      </c>
      <c r="J3349" s="282">
        <v>3.0</v>
      </c>
      <c r="K3349" s="282">
        <v>0.0</v>
      </c>
      <c r="L3349" s="282">
        <v>2338.0</v>
      </c>
      <c r="M3349" s="210"/>
    </row>
    <row r="3350" ht="15.75" customHeight="1">
      <c r="A3350" s="210" t="s">
        <v>811</v>
      </c>
      <c r="B3350" s="210" t="s">
        <v>5387</v>
      </c>
      <c r="C3350" s="210" t="s">
        <v>5809</v>
      </c>
      <c r="D3350" s="210" t="s">
        <v>5938</v>
      </c>
      <c r="E3350" s="282">
        <v>29.0</v>
      </c>
      <c r="F3350" s="282">
        <v>1.0</v>
      </c>
      <c r="G3350" s="282">
        <v>1.0</v>
      </c>
      <c r="H3350" s="282">
        <v>11.0</v>
      </c>
      <c r="I3350" s="282">
        <v>6.0</v>
      </c>
      <c r="J3350" s="282">
        <v>4.0</v>
      </c>
      <c r="K3350" s="282">
        <v>1.0</v>
      </c>
      <c r="L3350" s="282">
        <v>1686.0</v>
      </c>
      <c r="M3350" s="210"/>
    </row>
    <row r="3351" ht="15.75" customHeight="1">
      <c r="A3351" s="210" t="s">
        <v>811</v>
      </c>
      <c r="B3351" s="210" t="s">
        <v>5388</v>
      </c>
      <c r="C3351" s="210" t="s">
        <v>5870</v>
      </c>
      <c r="D3351" s="210" t="s">
        <v>6551</v>
      </c>
      <c r="E3351" s="282">
        <v>16.0</v>
      </c>
      <c r="F3351" s="282">
        <v>0.0</v>
      </c>
      <c r="G3351" s="282">
        <v>1.0</v>
      </c>
      <c r="H3351" s="282">
        <v>2.0</v>
      </c>
      <c r="I3351" s="282">
        <v>1.0</v>
      </c>
      <c r="J3351" s="282">
        <v>4.0</v>
      </c>
      <c r="K3351" s="282">
        <v>0.0</v>
      </c>
      <c r="L3351" s="282">
        <v>1339.0</v>
      </c>
      <c r="M3351" s="210"/>
    </row>
    <row r="3352" ht="15.75" customHeight="1">
      <c r="A3352" s="210" t="s">
        <v>811</v>
      </c>
      <c r="B3352" s="210" t="s">
        <v>5391</v>
      </c>
      <c r="C3352" s="210" t="s">
        <v>5951</v>
      </c>
      <c r="D3352" s="210" t="s">
        <v>6552</v>
      </c>
      <c r="E3352" s="282">
        <v>19.0</v>
      </c>
      <c r="F3352" s="282">
        <v>1.0</v>
      </c>
      <c r="G3352" s="282">
        <v>2.0</v>
      </c>
      <c r="H3352" s="282">
        <v>5.0</v>
      </c>
      <c r="I3352" s="282">
        <v>9.0</v>
      </c>
      <c r="J3352" s="282">
        <v>0.0</v>
      </c>
      <c r="K3352" s="282">
        <v>0.0</v>
      </c>
      <c r="L3352" s="282">
        <v>1067.0</v>
      </c>
      <c r="M3352" s="210"/>
    </row>
    <row r="3353" ht="15.75" customHeight="1">
      <c r="A3353" s="210" t="s">
        <v>811</v>
      </c>
      <c r="B3353" s="210" t="s">
        <v>5392</v>
      </c>
      <c r="C3353" s="210" t="s">
        <v>5809</v>
      </c>
      <c r="D3353" s="210" t="s">
        <v>5938</v>
      </c>
      <c r="E3353" s="282">
        <v>19.0</v>
      </c>
      <c r="F3353" s="282">
        <v>1.0</v>
      </c>
      <c r="G3353" s="282">
        <v>3.0</v>
      </c>
      <c r="H3353" s="282">
        <v>11.0</v>
      </c>
      <c r="I3353" s="282">
        <v>6.0</v>
      </c>
      <c r="J3353" s="282">
        <v>1.0</v>
      </c>
      <c r="K3353" s="282">
        <v>0.0</v>
      </c>
      <c r="L3353" s="282">
        <v>798.0</v>
      </c>
      <c r="M3353" s="210"/>
    </row>
    <row r="3354" ht="15.75" customHeight="1">
      <c r="A3354" s="210" t="s">
        <v>811</v>
      </c>
      <c r="B3354" s="210" t="s">
        <v>5389</v>
      </c>
      <c r="C3354" s="210" t="s">
        <v>5809</v>
      </c>
      <c r="D3354" s="210" t="s">
        <v>6516</v>
      </c>
      <c r="E3354" s="282">
        <v>30.0</v>
      </c>
      <c r="F3354" s="282">
        <v>0.0</v>
      </c>
      <c r="G3354" s="282">
        <v>2.0</v>
      </c>
      <c r="H3354" s="282">
        <v>5.0</v>
      </c>
      <c r="I3354" s="282">
        <v>6.0</v>
      </c>
      <c r="J3354" s="282">
        <v>4.0</v>
      </c>
      <c r="K3354" s="282">
        <v>0.0</v>
      </c>
      <c r="L3354" s="282">
        <v>2277.0</v>
      </c>
      <c r="M3354" s="210"/>
    </row>
    <row r="3355" ht="15.75" customHeight="1">
      <c r="A3355" s="210" t="s">
        <v>811</v>
      </c>
      <c r="B3355" s="210" t="s">
        <v>5390</v>
      </c>
      <c r="C3355" s="210" t="s">
        <v>5809</v>
      </c>
      <c r="D3355" s="210" t="s">
        <v>6516</v>
      </c>
      <c r="E3355" s="282">
        <v>15.0</v>
      </c>
      <c r="F3355" s="282">
        <v>1.0</v>
      </c>
      <c r="G3355" s="282">
        <v>0.0</v>
      </c>
      <c r="H3355" s="282">
        <v>8.0</v>
      </c>
      <c r="I3355" s="282">
        <v>3.0</v>
      </c>
      <c r="J3355" s="282">
        <v>1.0</v>
      </c>
      <c r="K3355" s="282">
        <v>0.0</v>
      </c>
      <c r="L3355" s="282">
        <v>703.0</v>
      </c>
      <c r="M3355" s="210"/>
    </row>
    <row r="3356" ht="15.75" customHeight="1">
      <c r="A3356" s="210" t="s">
        <v>361</v>
      </c>
      <c r="B3356" s="210" t="s">
        <v>5383</v>
      </c>
      <c r="C3356" s="210" t="s">
        <v>5801</v>
      </c>
      <c r="D3356" s="210" t="s">
        <v>110</v>
      </c>
      <c r="E3356" s="282">
        <v>0.0</v>
      </c>
      <c r="F3356" s="282">
        <v>0.0</v>
      </c>
      <c r="G3356" s="210"/>
      <c r="H3356" s="282">
        <v>0.0</v>
      </c>
      <c r="I3356" s="282">
        <v>0.0</v>
      </c>
      <c r="J3356" s="282">
        <v>0.0</v>
      </c>
      <c r="K3356" s="282">
        <v>0.0</v>
      </c>
      <c r="L3356" s="282">
        <v>0.0</v>
      </c>
      <c r="M3356" s="210"/>
    </row>
    <row r="3357" ht="15.75" customHeight="1">
      <c r="A3357" s="210" t="s">
        <v>361</v>
      </c>
      <c r="B3357" s="210" t="s">
        <v>5384</v>
      </c>
      <c r="C3357" s="210" t="s">
        <v>5801</v>
      </c>
      <c r="D3357" s="210" t="s">
        <v>5836</v>
      </c>
      <c r="E3357" s="282">
        <v>0.0</v>
      </c>
      <c r="F3357" s="282">
        <v>0.0</v>
      </c>
      <c r="G3357" s="210"/>
      <c r="H3357" s="282">
        <v>0.0</v>
      </c>
      <c r="I3357" s="282">
        <v>0.0</v>
      </c>
      <c r="J3357" s="282">
        <v>0.0</v>
      </c>
      <c r="K3357" s="282">
        <v>0.0</v>
      </c>
      <c r="L3357" s="282">
        <v>0.0</v>
      </c>
      <c r="M3357" s="210"/>
    </row>
    <row r="3358" ht="15.75" customHeight="1">
      <c r="A3358" s="210" t="s">
        <v>712</v>
      </c>
      <c r="B3358" s="210" t="s">
        <v>5383</v>
      </c>
      <c r="C3358" s="210" t="s">
        <v>5801</v>
      </c>
      <c r="D3358" s="210" t="s">
        <v>249</v>
      </c>
      <c r="E3358" s="282">
        <v>3.0</v>
      </c>
      <c r="F3358" s="282">
        <v>0.0</v>
      </c>
      <c r="G3358" s="282">
        <v>0.0</v>
      </c>
      <c r="H3358" s="282">
        <v>3.0</v>
      </c>
      <c r="I3358" s="282">
        <v>0.0</v>
      </c>
      <c r="J3358" s="282">
        <v>0.0</v>
      </c>
      <c r="K3358" s="282">
        <v>0.0</v>
      </c>
      <c r="L3358" s="282">
        <v>85.0</v>
      </c>
      <c r="M3358" s="210"/>
    </row>
    <row r="3359" ht="15.75" customHeight="1">
      <c r="A3359" s="210" t="s">
        <v>712</v>
      </c>
      <c r="B3359" s="210" t="s">
        <v>5384</v>
      </c>
      <c r="C3359" s="210" t="s">
        <v>5801</v>
      </c>
      <c r="D3359" s="210" t="s">
        <v>116</v>
      </c>
      <c r="E3359" s="282">
        <v>4.0</v>
      </c>
      <c r="F3359" s="282">
        <v>0.0</v>
      </c>
      <c r="G3359" s="282">
        <v>0.0</v>
      </c>
      <c r="H3359" s="282">
        <v>4.0</v>
      </c>
      <c r="I3359" s="282">
        <v>0.0</v>
      </c>
      <c r="J3359" s="282">
        <v>0.0</v>
      </c>
      <c r="K3359" s="282">
        <v>0.0</v>
      </c>
      <c r="L3359" s="282">
        <v>23.0</v>
      </c>
      <c r="M3359" s="210"/>
    </row>
    <row r="3360" ht="15.75" customHeight="1">
      <c r="A3360" s="210" t="s">
        <v>712</v>
      </c>
      <c r="B3360" s="210" t="s">
        <v>5385</v>
      </c>
      <c r="C3360" s="210" t="s">
        <v>5801</v>
      </c>
      <c r="D3360" s="210" t="s">
        <v>116</v>
      </c>
      <c r="E3360" s="282">
        <v>15.0</v>
      </c>
      <c r="F3360" s="282">
        <v>1.0</v>
      </c>
      <c r="G3360" s="282">
        <v>0.0</v>
      </c>
      <c r="H3360" s="282">
        <v>7.0</v>
      </c>
      <c r="I3360" s="282">
        <v>3.0</v>
      </c>
      <c r="J3360" s="282">
        <v>4.0</v>
      </c>
      <c r="K3360" s="282">
        <v>0.0</v>
      </c>
      <c r="L3360" s="282">
        <v>756.0</v>
      </c>
      <c r="M3360" s="210"/>
    </row>
    <row r="3361" ht="15.75" customHeight="1">
      <c r="A3361" s="210" t="s">
        <v>712</v>
      </c>
      <c r="B3361" s="210" t="s">
        <v>5386</v>
      </c>
      <c r="C3361" s="210" t="s">
        <v>5801</v>
      </c>
      <c r="D3361" s="210" t="s">
        <v>116</v>
      </c>
      <c r="E3361" s="282">
        <v>34.0</v>
      </c>
      <c r="F3361" s="282">
        <v>1.0</v>
      </c>
      <c r="G3361" s="282">
        <v>0.0</v>
      </c>
      <c r="H3361" s="282">
        <v>4.0</v>
      </c>
      <c r="I3361" s="282">
        <v>5.0</v>
      </c>
      <c r="J3361" s="282">
        <v>9.0</v>
      </c>
      <c r="K3361" s="282">
        <v>0.0</v>
      </c>
      <c r="L3361" s="282">
        <v>2672.0</v>
      </c>
      <c r="M3361" s="210"/>
    </row>
    <row r="3362" ht="15.75" customHeight="1">
      <c r="A3362" s="210" t="s">
        <v>712</v>
      </c>
      <c r="B3362" s="210" t="s">
        <v>5387</v>
      </c>
      <c r="C3362" s="210" t="s">
        <v>5801</v>
      </c>
      <c r="D3362" s="210" t="s">
        <v>116</v>
      </c>
      <c r="E3362" s="282">
        <v>36.0</v>
      </c>
      <c r="F3362" s="282">
        <v>1.0</v>
      </c>
      <c r="G3362" s="282">
        <v>2.0</v>
      </c>
      <c r="H3362" s="282">
        <v>11.0</v>
      </c>
      <c r="I3362" s="282">
        <v>2.0</v>
      </c>
      <c r="J3362" s="282">
        <v>3.0</v>
      </c>
      <c r="K3362" s="282">
        <v>0.0</v>
      </c>
      <c r="L3362" s="282">
        <v>2421.0</v>
      </c>
      <c r="M3362" s="210"/>
    </row>
    <row r="3363" ht="15.75" customHeight="1">
      <c r="A3363" s="210" t="s">
        <v>712</v>
      </c>
      <c r="B3363" s="210" t="s">
        <v>5388</v>
      </c>
      <c r="C3363" s="210" t="s">
        <v>5801</v>
      </c>
      <c r="D3363" s="210" t="s">
        <v>116</v>
      </c>
      <c r="E3363" s="282">
        <v>30.0</v>
      </c>
      <c r="F3363" s="282">
        <v>2.0</v>
      </c>
      <c r="G3363" s="282">
        <v>1.0</v>
      </c>
      <c r="H3363" s="282">
        <v>2.0</v>
      </c>
      <c r="I3363" s="282">
        <v>4.0</v>
      </c>
      <c r="J3363" s="282">
        <v>5.0</v>
      </c>
      <c r="K3363" s="282">
        <v>0.0</v>
      </c>
      <c r="L3363" s="282">
        <v>2483.0</v>
      </c>
      <c r="M3363" s="210"/>
    </row>
    <row r="3364" ht="15.75" customHeight="1">
      <c r="A3364" s="210" t="s">
        <v>712</v>
      </c>
      <c r="B3364" s="210" t="s">
        <v>5391</v>
      </c>
      <c r="C3364" s="210" t="s">
        <v>5801</v>
      </c>
      <c r="D3364" s="210" t="s">
        <v>116</v>
      </c>
      <c r="E3364" s="282">
        <v>30.0</v>
      </c>
      <c r="F3364" s="282">
        <v>1.0</v>
      </c>
      <c r="G3364" s="282">
        <v>1.0</v>
      </c>
      <c r="H3364" s="282">
        <v>5.0</v>
      </c>
      <c r="I3364" s="282">
        <v>3.0</v>
      </c>
      <c r="J3364" s="282">
        <v>5.0</v>
      </c>
      <c r="K3364" s="282">
        <v>0.0</v>
      </c>
      <c r="L3364" s="282">
        <v>2261.0</v>
      </c>
      <c r="M3364" s="210"/>
    </row>
    <row r="3365" ht="15.75" customHeight="1">
      <c r="A3365" s="210" t="s">
        <v>712</v>
      </c>
      <c r="B3365" s="210" t="s">
        <v>5392</v>
      </c>
      <c r="C3365" s="210" t="s">
        <v>5801</v>
      </c>
      <c r="D3365" s="210" t="s">
        <v>116</v>
      </c>
      <c r="E3365" s="282">
        <v>26.0</v>
      </c>
      <c r="F3365" s="282">
        <v>1.0</v>
      </c>
      <c r="G3365" s="282">
        <v>0.0</v>
      </c>
      <c r="H3365" s="282">
        <v>4.0</v>
      </c>
      <c r="I3365" s="282">
        <v>2.0</v>
      </c>
      <c r="J3365" s="282">
        <v>3.0</v>
      </c>
      <c r="K3365" s="282">
        <v>0.0</v>
      </c>
      <c r="L3365" s="282">
        <v>1978.0</v>
      </c>
      <c r="M3365" s="210"/>
    </row>
    <row r="3366" ht="15.75" customHeight="1">
      <c r="A3366" s="210" t="s">
        <v>712</v>
      </c>
      <c r="B3366" s="210" t="s">
        <v>5389</v>
      </c>
      <c r="C3366" s="210" t="s">
        <v>6553</v>
      </c>
      <c r="D3366" s="210" t="s">
        <v>6554</v>
      </c>
      <c r="E3366" s="282">
        <v>22.0</v>
      </c>
      <c r="F3366" s="282">
        <v>1.0</v>
      </c>
      <c r="G3366" s="282">
        <v>0.0</v>
      </c>
      <c r="H3366" s="282">
        <v>0.0</v>
      </c>
      <c r="I3366" s="282">
        <v>0.0</v>
      </c>
      <c r="J3366" s="282">
        <v>0.0</v>
      </c>
      <c r="K3366" s="282">
        <v>0.0</v>
      </c>
      <c r="L3366" s="282">
        <v>1980.0</v>
      </c>
      <c r="M3366" s="210"/>
    </row>
    <row r="3367" ht="15.75" customHeight="1">
      <c r="A3367" s="210" t="s">
        <v>712</v>
      </c>
      <c r="B3367" s="210" t="s">
        <v>5390</v>
      </c>
      <c r="C3367" s="210" t="s">
        <v>5837</v>
      </c>
      <c r="D3367" s="210" t="s">
        <v>6555</v>
      </c>
      <c r="E3367" s="282">
        <v>27.0</v>
      </c>
      <c r="F3367" s="282">
        <v>2.0</v>
      </c>
      <c r="G3367" s="282">
        <v>0.0</v>
      </c>
      <c r="H3367" s="282">
        <v>0.0</v>
      </c>
      <c r="I3367" s="282">
        <v>0.0</v>
      </c>
      <c r="J3367" s="282">
        <v>8.0</v>
      </c>
      <c r="K3367" s="282">
        <v>1.0</v>
      </c>
      <c r="L3367" s="282">
        <v>2383.0</v>
      </c>
      <c r="M3367" s="210"/>
    </row>
    <row r="3368" ht="15.75" customHeight="1">
      <c r="A3368" s="210" t="s">
        <v>316</v>
      </c>
      <c r="B3368" s="210" t="s">
        <v>5383</v>
      </c>
      <c r="C3368" s="210" t="s">
        <v>5801</v>
      </c>
      <c r="D3368" s="210" t="s">
        <v>238</v>
      </c>
      <c r="E3368" s="282">
        <v>5.0</v>
      </c>
      <c r="F3368" s="282">
        <v>1.0</v>
      </c>
      <c r="G3368" s="282">
        <v>0.0</v>
      </c>
      <c r="H3368" s="282">
        <v>1.0</v>
      </c>
      <c r="I3368" s="282">
        <v>1.0</v>
      </c>
      <c r="J3368" s="282">
        <v>1.0</v>
      </c>
      <c r="K3368" s="282">
        <v>0.0</v>
      </c>
      <c r="L3368" s="282">
        <v>378.0</v>
      </c>
      <c r="M3368" s="210"/>
    </row>
    <row r="3369" ht="15.75" customHeight="1">
      <c r="A3369" s="210" t="s">
        <v>316</v>
      </c>
      <c r="B3369" s="210" t="s">
        <v>5384</v>
      </c>
      <c r="C3369" s="210" t="s">
        <v>5801</v>
      </c>
      <c r="D3369" s="210" t="s">
        <v>1142</v>
      </c>
      <c r="E3369" s="282">
        <v>38.0</v>
      </c>
      <c r="F3369" s="282">
        <v>11.0</v>
      </c>
      <c r="G3369" s="282">
        <v>2.0</v>
      </c>
      <c r="H3369" s="282">
        <v>1.0</v>
      </c>
      <c r="I3369" s="282">
        <v>24.0</v>
      </c>
      <c r="J3369" s="282">
        <v>4.0</v>
      </c>
      <c r="K3369" s="282">
        <v>0.0</v>
      </c>
      <c r="L3369" s="282">
        <v>3097.0</v>
      </c>
      <c r="M3369" s="210"/>
    </row>
    <row r="3370" ht="15.75" customHeight="1">
      <c r="A3370" s="210" t="s">
        <v>316</v>
      </c>
      <c r="B3370" s="210" t="s">
        <v>5385</v>
      </c>
      <c r="C3370" s="210" t="s">
        <v>5801</v>
      </c>
      <c r="D3370" s="210" t="s">
        <v>1142</v>
      </c>
      <c r="E3370" s="282">
        <v>32.0</v>
      </c>
      <c r="F3370" s="282">
        <v>5.0</v>
      </c>
      <c r="G3370" s="282">
        <v>1.0</v>
      </c>
      <c r="H3370" s="282">
        <v>7.0</v>
      </c>
      <c r="I3370" s="282">
        <v>17.0</v>
      </c>
      <c r="J3370" s="282">
        <v>3.0</v>
      </c>
      <c r="K3370" s="282">
        <v>1.0</v>
      </c>
      <c r="L3370" s="282">
        <v>2174.0</v>
      </c>
      <c r="M3370" s="210"/>
    </row>
    <row r="3371" ht="15.75" customHeight="1">
      <c r="A3371" s="210" t="s">
        <v>316</v>
      </c>
      <c r="B3371" s="210" t="s">
        <v>5386</v>
      </c>
      <c r="C3371" s="210" t="s">
        <v>5800</v>
      </c>
      <c r="D3371" s="210" t="s">
        <v>259</v>
      </c>
      <c r="E3371" s="282">
        <v>36.0</v>
      </c>
      <c r="F3371" s="282">
        <v>13.0</v>
      </c>
      <c r="G3371" s="282">
        <v>2.0</v>
      </c>
      <c r="H3371" s="282">
        <v>4.0</v>
      </c>
      <c r="I3371" s="282">
        <v>7.0</v>
      </c>
      <c r="J3371" s="282">
        <v>4.0</v>
      </c>
      <c r="K3371" s="282">
        <v>0.0</v>
      </c>
      <c r="L3371" s="282">
        <v>2872.0</v>
      </c>
      <c r="M3371" s="210"/>
    </row>
    <row r="3372" ht="15.75" customHeight="1">
      <c r="A3372" s="210" t="s">
        <v>316</v>
      </c>
      <c r="B3372" s="210" t="s">
        <v>5387</v>
      </c>
      <c r="C3372" s="210" t="s">
        <v>5801</v>
      </c>
      <c r="D3372" s="210" t="s">
        <v>95</v>
      </c>
      <c r="E3372" s="282">
        <v>8.0</v>
      </c>
      <c r="F3372" s="282">
        <v>1.0</v>
      </c>
      <c r="G3372" s="282">
        <v>0.0</v>
      </c>
      <c r="H3372" s="282">
        <v>7.0</v>
      </c>
      <c r="I3372" s="282">
        <v>1.0</v>
      </c>
      <c r="J3372" s="282">
        <v>0.0</v>
      </c>
      <c r="K3372" s="282">
        <v>0.0</v>
      </c>
      <c r="L3372" s="282">
        <v>164.0</v>
      </c>
      <c r="M3372" s="210"/>
    </row>
    <row r="3373" ht="15.75" customHeight="1">
      <c r="A3373" s="210" t="s">
        <v>316</v>
      </c>
      <c r="B3373" s="210" t="s">
        <v>5388</v>
      </c>
      <c r="C3373" s="210" t="s">
        <v>5801</v>
      </c>
      <c r="D3373" s="210" t="s">
        <v>238</v>
      </c>
      <c r="E3373" s="282">
        <v>32.0</v>
      </c>
      <c r="F3373" s="282">
        <v>5.0</v>
      </c>
      <c r="G3373" s="282">
        <v>2.0</v>
      </c>
      <c r="H3373" s="282">
        <v>9.0</v>
      </c>
      <c r="I3373" s="282">
        <v>12.0</v>
      </c>
      <c r="J3373" s="282">
        <v>1.0</v>
      </c>
      <c r="K3373" s="282">
        <v>0.0</v>
      </c>
      <c r="L3373" s="282">
        <v>2241.0</v>
      </c>
      <c r="M3373" s="210"/>
    </row>
    <row r="3374" ht="15.75" customHeight="1">
      <c r="A3374" s="210" t="s">
        <v>316</v>
      </c>
      <c r="B3374" s="210" t="s">
        <v>5391</v>
      </c>
      <c r="C3374" s="210" t="s">
        <v>5801</v>
      </c>
      <c r="D3374" s="210" t="s">
        <v>5967</v>
      </c>
      <c r="E3374" s="282">
        <v>27.0</v>
      </c>
      <c r="F3374" s="282">
        <v>5.0</v>
      </c>
      <c r="G3374" s="282">
        <v>3.0</v>
      </c>
      <c r="H3374" s="282">
        <v>10.0</v>
      </c>
      <c r="I3374" s="282">
        <v>8.0</v>
      </c>
      <c r="J3374" s="282">
        <v>2.0</v>
      </c>
      <c r="K3374" s="282">
        <v>0.0</v>
      </c>
      <c r="L3374" s="282">
        <v>1622.0</v>
      </c>
      <c r="M3374" s="210"/>
    </row>
    <row r="3375" ht="15.75" customHeight="1">
      <c r="A3375" s="210" t="s">
        <v>316</v>
      </c>
      <c r="B3375" s="210" t="s">
        <v>5392</v>
      </c>
      <c r="C3375" s="210" t="s">
        <v>5801</v>
      </c>
      <c r="D3375" s="210" t="s">
        <v>95</v>
      </c>
      <c r="E3375" s="282">
        <v>1.0</v>
      </c>
      <c r="F3375" s="282">
        <v>0.0</v>
      </c>
      <c r="G3375" s="282">
        <v>0.0</v>
      </c>
      <c r="H3375" s="282">
        <v>1.0</v>
      </c>
      <c r="I3375" s="282">
        <v>0.0</v>
      </c>
      <c r="J3375" s="282">
        <v>0.0</v>
      </c>
      <c r="K3375" s="282">
        <v>0.0</v>
      </c>
      <c r="L3375" s="282">
        <v>13.0</v>
      </c>
      <c r="M3375" s="210"/>
    </row>
    <row r="3376" ht="15.75" customHeight="1">
      <c r="A3376" s="210" t="s">
        <v>316</v>
      </c>
      <c r="B3376" s="210" t="s">
        <v>5389</v>
      </c>
      <c r="C3376" s="210" t="s">
        <v>5801</v>
      </c>
      <c r="D3376" s="210" t="s">
        <v>95</v>
      </c>
      <c r="E3376" s="282">
        <v>2.0</v>
      </c>
      <c r="F3376" s="282">
        <v>0.0</v>
      </c>
      <c r="G3376" s="282">
        <v>0.0</v>
      </c>
      <c r="H3376" s="282">
        <v>2.0</v>
      </c>
      <c r="I3376" s="282">
        <v>0.0</v>
      </c>
      <c r="J3376" s="282">
        <v>0.0</v>
      </c>
      <c r="K3376" s="282">
        <v>0.0</v>
      </c>
      <c r="L3376" s="282">
        <v>19.0</v>
      </c>
      <c r="M3376" s="210"/>
    </row>
    <row r="3377" ht="15.75" customHeight="1">
      <c r="A3377" s="210" t="s">
        <v>403</v>
      </c>
      <c r="B3377" s="210" t="s">
        <v>5383</v>
      </c>
      <c r="C3377" s="210" t="s">
        <v>5801</v>
      </c>
      <c r="D3377" s="210" t="s">
        <v>116</v>
      </c>
      <c r="E3377" s="282">
        <v>6.0</v>
      </c>
      <c r="F3377" s="282">
        <v>2.0</v>
      </c>
      <c r="G3377" s="282">
        <v>0.0</v>
      </c>
      <c r="H3377" s="282">
        <v>2.0</v>
      </c>
      <c r="I3377" s="282">
        <v>3.0</v>
      </c>
      <c r="J3377" s="282">
        <v>0.0</v>
      </c>
      <c r="K3377" s="282">
        <v>0.0</v>
      </c>
      <c r="L3377" s="282">
        <v>368.0</v>
      </c>
      <c r="M3377" s="210"/>
    </row>
    <row r="3378" ht="15.75" customHeight="1">
      <c r="A3378" s="210" t="s">
        <v>403</v>
      </c>
      <c r="B3378" s="210" t="s">
        <v>5384</v>
      </c>
      <c r="C3378" s="210" t="s">
        <v>5801</v>
      </c>
      <c r="D3378" s="210" t="s">
        <v>5967</v>
      </c>
      <c r="E3378" s="282">
        <v>36.0</v>
      </c>
      <c r="F3378" s="282">
        <v>4.0</v>
      </c>
      <c r="G3378" s="282">
        <v>2.0</v>
      </c>
      <c r="H3378" s="282">
        <v>12.0</v>
      </c>
      <c r="I3378" s="282">
        <v>13.0</v>
      </c>
      <c r="J3378" s="282">
        <v>1.0</v>
      </c>
      <c r="K3378" s="282">
        <v>0.0</v>
      </c>
      <c r="L3378" s="282">
        <v>2322.0</v>
      </c>
      <c r="M3378" s="210"/>
    </row>
    <row r="3379" ht="15.75" customHeight="1">
      <c r="A3379" s="210" t="s">
        <v>403</v>
      </c>
      <c r="B3379" s="210" t="s">
        <v>5385</v>
      </c>
      <c r="C3379" s="210" t="s">
        <v>5816</v>
      </c>
      <c r="D3379" s="210" t="s">
        <v>5948</v>
      </c>
      <c r="E3379" s="282">
        <v>37.0</v>
      </c>
      <c r="F3379" s="282">
        <v>3.0</v>
      </c>
      <c r="G3379" s="282">
        <v>1.0</v>
      </c>
      <c r="H3379" s="282">
        <v>6.0</v>
      </c>
      <c r="I3379" s="282">
        <v>17.0</v>
      </c>
      <c r="J3379" s="282">
        <v>6.0</v>
      </c>
      <c r="K3379" s="282">
        <v>0.0</v>
      </c>
      <c r="L3379" s="282">
        <v>2520.0</v>
      </c>
      <c r="M3379" s="210"/>
    </row>
    <row r="3380" ht="15.75" customHeight="1">
      <c r="A3380" s="210" t="s">
        <v>403</v>
      </c>
      <c r="B3380" s="210" t="s">
        <v>5386</v>
      </c>
      <c r="C3380" s="210" t="s">
        <v>5816</v>
      </c>
      <c r="D3380" s="210" t="s">
        <v>5878</v>
      </c>
      <c r="E3380" s="282">
        <v>5.0</v>
      </c>
      <c r="F3380" s="282">
        <v>0.0</v>
      </c>
      <c r="G3380" s="282">
        <v>0.0</v>
      </c>
      <c r="H3380" s="282">
        <v>3.0</v>
      </c>
      <c r="I3380" s="282">
        <v>1.0</v>
      </c>
      <c r="J3380" s="282">
        <v>1.0</v>
      </c>
      <c r="K3380" s="282">
        <v>0.0</v>
      </c>
      <c r="L3380" s="282">
        <v>252.0</v>
      </c>
      <c r="M3380" s="210"/>
    </row>
    <row r="3381" ht="15.75" customHeight="1">
      <c r="A3381" s="210" t="s">
        <v>403</v>
      </c>
      <c r="B3381" s="210" t="s">
        <v>5387</v>
      </c>
      <c r="C3381" s="210" t="s">
        <v>5816</v>
      </c>
      <c r="D3381" s="210" t="s">
        <v>6067</v>
      </c>
      <c r="E3381" s="282">
        <v>29.0</v>
      </c>
      <c r="F3381" s="282">
        <v>2.0</v>
      </c>
      <c r="G3381" s="282">
        <v>2.0</v>
      </c>
      <c r="H3381" s="282">
        <v>8.0</v>
      </c>
      <c r="I3381" s="282">
        <v>14.0</v>
      </c>
      <c r="J3381" s="282">
        <v>3.0</v>
      </c>
      <c r="K3381" s="282">
        <v>0.0</v>
      </c>
      <c r="L3381" s="282">
        <v>1830.0</v>
      </c>
      <c r="M3381" s="210"/>
    </row>
    <row r="3382" ht="15.75" customHeight="1">
      <c r="A3382" s="210" t="s">
        <v>403</v>
      </c>
      <c r="B3382" s="210" t="s">
        <v>5388</v>
      </c>
      <c r="C3382" s="210" t="s">
        <v>5801</v>
      </c>
      <c r="D3382" s="210" t="s">
        <v>5836</v>
      </c>
      <c r="E3382" s="282">
        <v>1.0</v>
      </c>
      <c r="F3382" s="282">
        <v>0.0</v>
      </c>
      <c r="G3382" s="282">
        <v>0.0</v>
      </c>
      <c r="H3382" s="282">
        <v>1.0</v>
      </c>
      <c r="I3382" s="282">
        <v>0.0</v>
      </c>
      <c r="J3382" s="282">
        <v>0.0</v>
      </c>
      <c r="K3382" s="282">
        <v>0.0</v>
      </c>
      <c r="L3382" s="282">
        <v>24.0</v>
      </c>
      <c r="M3382" s="210"/>
    </row>
    <row r="3383" ht="15.75" customHeight="1">
      <c r="A3383" s="210" t="s">
        <v>403</v>
      </c>
      <c r="B3383" s="210" t="s">
        <v>5391</v>
      </c>
      <c r="C3383" s="210" t="s">
        <v>5801</v>
      </c>
      <c r="D3383" s="210" t="s">
        <v>5836</v>
      </c>
      <c r="E3383" s="282">
        <v>0.0</v>
      </c>
      <c r="F3383" s="282">
        <v>0.0</v>
      </c>
      <c r="G3383" s="282">
        <v>0.0</v>
      </c>
      <c r="H3383" s="282">
        <v>0.0</v>
      </c>
      <c r="I3383" s="282">
        <v>0.0</v>
      </c>
      <c r="J3383" s="282">
        <v>0.0</v>
      </c>
      <c r="K3383" s="282">
        <v>0.0</v>
      </c>
      <c r="L3383" s="282">
        <v>0.0</v>
      </c>
      <c r="M3383" s="210"/>
    </row>
    <row r="3384" ht="15.75" customHeight="1">
      <c r="A3384" s="210" t="s">
        <v>508</v>
      </c>
      <c r="B3384" s="210" t="s">
        <v>5383</v>
      </c>
      <c r="C3384" s="210" t="s">
        <v>6556</v>
      </c>
      <c r="D3384" s="210" t="s">
        <v>259</v>
      </c>
      <c r="E3384" s="282">
        <v>10.0</v>
      </c>
      <c r="F3384" s="282">
        <v>0.0</v>
      </c>
      <c r="G3384" s="282">
        <v>1.0</v>
      </c>
      <c r="H3384" s="282">
        <v>3.0</v>
      </c>
      <c r="I3384" s="282">
        <v>7.0</v>
      </c>
      <c r="J3384" s="282">
        <v>2.0</v>
      </c>
      <c r="K3384" s="282">
        <v>0.0</v>
      </c>
      <c r="L3384" s="282">
        <v>521.0</v>
      </c>
      <c r="M3384" s="210"/>
    </row>
    <row r="3385" ht="15.75" customHeight="1">
      <c r="A3385" s="210" t="s">
        <v>508</v>
      </c>
      <c r="B3385" s="210" t="s">
        <v>5384</v>
      </c>
      <c r="C3385" s="210" t="s">
        <v>6008</v>
      </c>
      <c r="D3385" s="210" t="s">
        <v>98</v>
      </c>
      <c r="E3385" s="282">
        <v>6.0</v>
      </c>
      <c r="F3385" s="282">
        <v>0.0</v>
      </c>
      <c r="G3385" s="282">
        <v>0.0</v>
      </c>
      <c r="H3385" s="282">
        <v>2.0</v>
      </c>
      <c r="I3385" s="282">
        <v>4.0</v>
      </c>
      <c r="J3385" s="282">
        <v>0.0</v>
      </c>
      <c r="K3385" s="282">
        <v>0.0</v>
      </c>
      <c r="L3385" s="282">
        <v>282.0</v>
      </c>
      <c r="M3385" s="210"/>
    </row>
    <row r="3386" ht="15.75" customHeight="1">
      <c r="A3386" s="210" t="s">
        <v>508</v>
      </c>
      <c r="B3386" s="210" t="s">
        <v>5385</v>
      </c>
      <c r="C3386" s="210" t="s">
        <v>6557</v>
      </c>
      <c r="D3386" s="210" t="s">
        <v>98</v>
      </c>
      <c r="E3386" s="282">
        <v>29.0</v>
      </c>
      <c r="F3386" s="282">
        <v>5.0</v>
      </c>
      <c r="G3386" s="282">
        <v>8.0</v>
      </c>
      <c r="H3386" s="282">
        <v>10.0</v>
      </c>
      <c r="I3386" s="282">
        <v>15.0</v>
      </c>
      <c r="J3386" s="282">
        <v>5.0</v>
      </c>
      <c r="K3386" s="282">
        <v>0.0</v>
      </c>
      <c r="L3386" s="282">
        <v>1580.0</v>
      </c>
      <c r="M3386" s="210"/>
    </row>
    <row r="3387" ht="15.75" customHeight="1">
      <c r="A3387" s="210" t="s">
        <v>508</v>
      </c>
      <c r="B3387" s="210" t="s">
        <v>5386</v>
      </c>
      <c r="C3387" s="210" t="s">
        <v>5855</v>
      </c>
      <c r="D3387" s="210" t="s">
        <v>6558</v>
      </c>
      <c r="E3387" s="282">
        <v>26.0</v>
      </c>
      <c r="F3387" s="282">
        <v>6.0</v>
      </c>
      <c r="G3387" s="282">
        <v>6.0</v>
      </c>
      <c r="H3387" s="282">
        <v>0.0</v>
      </c>
      <c r="I3387" s="282">
        <v>11.0</v>
      </c>
      <c r="J3387" s="282">
        <v>2.0</v>
      </c>
      <c r="K3387" s="282">
        <v>0.0</v>
      </c>
      <c r="L3387" s="282">
        <v>2231.0</v>
      </c>
      <c r="M3387" s="210"/>
    </row>
    <row r="3388" ht="15.75" customHeight="1">
      <c r="A3388" s="210" t="s">
        <v>508</v>
      </c>
      <c r="B3388" s="210" t="s">
        <v>5387</v>
      </c>
      <c r="C3388" s="210" t="s">
        <v>5855</v>
      </c>
      <c r="D3388" s="210" t="s">
        <v>6558</v>
      </c>
      <c r="E3388" s="282">
        <v>22.0</v>
      </c>
      <c r="F3388" s="282">
        <v>3.0</v>
      </c>
      <c r="G3388" s="282">
        <v>5.0</v>
      </c>
      <c r="H3388" s="282">
        <v>11.0</v>
      </c>
      <c r="I3388" s="282">
        <v>9.0</v>
      </c>
      <c r="J3388" s="282">
        <v>1.0</v>
      </c>
      <c r="K3388" s="282">
        <v>0.0</v>
      </c>
      <c r="L3388" s="282">
        <v>1037.0</v>
      </c>
      <c r="M3388" s="210"/>
    </row>
    <row r="3389" ht="15.75" customHeight="1">
      <c r="A3389" s="210" t="s">
        <v>508</v>
      </c>
      <c r="B3389" s="210" t="s">
        <v>5388</v>
      </c>
      <c r="C3389" s="210" t="s">
        <v>5855</v>
      </c>
      <c r="D3389" s="210" t="s">
        <v>6559</v>
      </c>
      <c r="E3389" s="282">
        <v>26.0</v>
      </c>
      <c r="F3389" s="282">
        <v>4.0</v>
      </c>
      <c r="G3389" s="282">
        <v>5.0</v>
      </c>
      <c r="H3389" s="282">
        <v>6.0</v>
      </c>
      <c r="I3389" s="282">
        <v>14.0</v>
      </c>
      <c r="J3389" s="282">
        <v>4.0</v>
      </c>
      <c r="K3389" s="282">
        <v>0.0</v>
      </c>
      <c r="L3389" s="282">
        <v>1696.0</v>
      </c>
      <c r="M3389" s="210"/>
    </row>
    <row r="3390" ht="15.75" customHeight="1">
      <c r="A3390" s="210" t="s">
        <v>508</v>
      </c>
      <c r="B3390" s="210" t="s">
        <v>5391</v>
      </c>
      <c r="C3390" s="210" t="s">
        <v>5855</v>
      </c>
      <c r="D3390" s="210" t="s">
        <v>6559</v>
      </c>
      <c r="E3390" s="282">
        <v>11.0</v>
      </c>
      <c r="F3390" s="282">
        <v>0.0</v>
      </c>
      <c r="G3390" s="282">
        <v>0.0</v>
      </c>
      <c r="H3390" s="282">
        <v>5.0</v>
      </c>
      <c r="I3390" s="282">
        <v>6.0</v>
      </c>
      <c r="J3390" s="282">
        <v>0.0</v>
      </c>
      <c r="K3390" s="282">
        <v>0.0</v>
      </c>
      <c r="L3390" s="282">
        <v>516.0</v>
      </c>
      <c r="M3390" s="210"/>
    </row>
    <row r="3391" ht="15.75" customHeight="1">
      <c r="A3391" s="210" t="s">
        <v>572</v>
      </c>
      <c r="B3391" s="210" t="s">
        <v>5383</v>
      </c>
      <c r="C3391" s="210" t="s">
        <v>6531</v>
      </c>
      <c r="D3391" s="210" t="s">
        <v>264</v>
      </c>
      <c r="E3391" s="282">
        <v>6.0</v>
      </c>
      <c r="F3391" s="282">
        <v>1.0</v>
      </c>
      <c r="G3391" s="282">
        <v>1.0</v>
      </c>
      <c r="H3391" s="282">
        <v>1.0</v>
      </c>
      <c r="I3391" s="282">
        <v>3.0</v>
      </c>
      <c r="J3391" s="282">
        <v>1.0</v>
      </c>
      <c r="K3391" s="282">
        <v>0.0</v>
      </c>
      <c r="L3391" s="282">
        <v>432.0</v>
      </c>
      <c r="M3391" s="210"/>
    </row>
    <row r="3392" ht="15.75" customHeight="1">
      <c r="A3392" s="210" t="s">
        <v>572</v>
      </c>
      <c r="B3392" s="210" t="s">
        <v>5384</v>
      </c>
      <c r="C3392" s="210" t="s">
        <v>5870</v>
      </c>
      <c r="D3392" s="210" t="s">
        <v>6027</v>
      </c>
      <c r="E3392" s="282">
        <v>16.0</v>
      </c>
      <c r="F3392" s="282">
        <v>3.0</v>
      </c>
      <c r="G3392" s="282">
        <v>3.0</v>
      </c>
      <c r="H3392" s="282">
        <v>4.0</v>
      </c>
      <c r="I3392" s="282">
        <v>11.0</v>
      </c>
      <c r="J3392" s="282">
        <v>3.0</v>
      </c>
      <c r="K3392" s="282">
        <v>0.0</v>
      </c>
      <c r="L3392" s="282">
        <v>969.0</v>
      </c>
      <c r="M3392" s="210"/>
    </row>
    <row r="3393" ht="15.75" customHeight="1">
      <c r="A3393" s="210" t="s">
        <v>572</v>
      </c>
      <c r="B3393" s="210" t="s">
        <v>5385</v>
      </c>
      <c r="C3393" s="210" t="s">
        <v>5870</v>
      </c>
      <c r="D3393" s="210" t="s">
        <v>5995</v>
      </c>
      <c r="E3393" s="282">
        <v>33.0</v>
      </c>
      <c r="F3393" s="282">
        <v>7.0</v>
      </c>
      <c r="G3393" s="282">
        <v>7.0</v>
      </c>
      <c r="H3393" s="282">
        <v>2.0</v>
      </c>
      <c r="I3393" s="282">
        <v>10.0</v>
      </c>
      <c r="J3393" s="282">
        <v>7.0</v>
      </c>
      <c r="K3393" s="282">
        <v>0.0</v>
      </c>
      <c r="L3393" s="282">
        <v>2723.0</v>
      </c>
      <c r="M3393" s="210"/>
    </row>
    <row r="3394" ht="15.75" customHeight="1">
      <c r="A3394" s="210" t="s">
        <v>572</v>
      </c>
      <c r="B3394" s="210" t="s">
        <v>5386</v>
      </c>
      <c r="C3394" s="210" t="s">
        <v>5870</v>
      </c>
      <c r="D3394" s="210" t="s">
        <v>5995</v>
      </c>
      <c r="E3394" s="282">
        <v>18.0</v>
      </c>
      <c r="F3394" s="282">
        <v>0.0</v>
      </c>
      <c r="G3394" s="282">
        <v>0.0</v>
      </c>
      <c r="H3394" s="282">
        <v>12.0</v>
      </c>
      <c r="I3394" s="282">
        <v>3.0</v>
      </c>
      <c r="J3394" s="282">
        <v>4.0</v>
      </c>
      <c r="K3394" s="282">
        <v>0.0</v>
      </c>
      <c r="L3394" s="282">
        <v>643.0</v>
      </c>
      <c r="M3394" s="210"/>
    </row>
    <row r="3395" ht="15.75" customHeight="1">
      <c r="A3395" s="210" t="s">
        <v>572</v>
      </c>
      <c r="B3395" s="210" t="s">
        <v>5387</v>
      </c>
      <c r="C3395" s="210" t="s">
        <v>6198</v>
      </c>
      <c r="D3395" s="210" t="s">
        <v>6560</v>
      </c>
      <c r="E3395" s="282">
        <v>22.0</v>
      </c>
      <c r="F3395" s="282">
        <v>5.0</v>
      </c>
      <c r="G3395" s="282">
        <v>5.0</v>
      </c>
      <c r="H3395" s="282">
        <v>4.0</v>
      </c>
      <c r="I3395" s="282">
        <v>8.0</v>
      </c>
      <c r="J3395" s="282">
        <v>4.0</v>
      </c>
      <c r="K3395" s="282">
        <v>0.0</v>
      </c>
      <c r="L3395" s="282">
        <v>1679.0</v>
      </c>
      <c r="M3395" s="210"/>
    </row>
    <row r="3396" ht="15.75" customHeight="1">
      <c r="A3396" s="210" t="s">
        <v>753</v>
      </c>
      <c r="B3396" s="210" t="s">
        <v>5384</v>
      </c>
      <c r="C3396" s="210" t="s">
        <v>5805</v>
      </c>
      <c r="D3396" s="210" t="s">
        <v>6561</v>
      </c>
      <c r="E3396" s="282">
        <v>40.0</v>
      </c>
      <c r="F3396" s="282">
        <v>2.0</v>
      </c>
      <c r="G3396" s="282">
        <v>4.0</v>
      </c>
      <c r="H3396" s="282">
        <v>15.0</v>
      </c>
      <c r="I3396" s="282">
        <v>13.0</v>
      </c>
      <c r="J3396" s="282">
        <v>4.0</v>
      </c>
      <c r="K3396" s="282">
        <v>0.0</v>
      </c>
      <c r="L3396" s="282">
        <v>2279.0</v>
      </c>
      <c r="M3396" s="210"/>
    </row>
    <row r="3397" ht="15.75" customHeight="1">
      <c r="A3397" s="210" t="s">
        <v>753</v>
      </c>
      <c r="B3397" s="210" t="s">
        <v>5385</v>
      </c>
      <c r="C3397" s="210" t="s">
        <v>6562</v>
      </c>
      <c r="D3397" s="210" t="s">
        <v>6563</v>
      </c>
      <c r="E3397" s="282">
        <v>41.0</v>
      </c>
      <c r="F3397" s="282">
        <v>0.0</v>
      </c>
      <c r="G3397" s="282">
        <v>2.0</v>
      </c>
      <c r="H3397" s="282">
        <v>13.0</v>
      </c>
      <c r="I3397" s="282">
        <v>17.0</v>
      </c>
      <c r="J3397" s="282">
        <v>8.0</v>
      </c>
      <c r="K3397" s="282">
        <v>0.0</v>
      </c>
      <c r="L3397" s="282">
        <v>2613.0</v>
      </c>
      <c r="M3397" s="210"/>
    </row>
    <row r="3398" ht="15.75" customHeight="1">
      <c r="A3398" s="210" t="s">
        <v>333</v>
      </c>
      <c r="B3398" s="210" t="s">
        <v>5383</v>
      </c>
      <c r="C3398" s="210" t="s">
        <v>5801</v>
      </c>
      <c r="D3398" s="210" t="s">
        <v>143</v>
      </c>
      <c r="E3398" s="282">
        <v>0.0</v>
      </c>
      <c r="F3398" s="282">
        <v>0.0</v>
      </c>
      <c r="G3398" s="210"/>
      <c r="H3398" s="282">
        <v>0.0</v>
      </c>
      <c r="I3398" s="282">
        <v>0.0</v>
      </c>
      <c r="J3398" s="282">
        <v>0.0</v>
      </c>
      <c r="K3398" s="282">
        <v>0.0</v>
      </c>
      <c r="L3398" s="282">
        <v>0.0</v>
      </c>
      <c r="M3398" s="210"/>
    </row>
    <row r="3399" ht="15.75" customHeight="1">
      <c r="A3399" s="210" t="s">
        <v>333</v>
      </c>
      <c r="B3399" s="210" t="s">
        <v>5387</v>
      </c>
      <c r="C3399" s="210" t="s">
        <v>5801</v>
      </c>
      <c r="D3399" s="210" t="s">
        <v>110</v>
      </c>
      <c r="E3399" s="282">
        <v>0.0</v>
      </c>
      <c r="F3399" s="282">
        <v>0.0</v>
      </c>
      <c r="G3399" s="210"/>
      <c r="H3399" s="282">
        <v>0.0</v>
      </c>
      <c r="I3399" s="282">
        <v>0.0</v>
      </c>
      <c r="J3399" s="282">
        <v>0.0</v>
      </c>
      <c r="K3399" s="282">
        <v>0.0</v>
      </c>
      <c r="L3399" s="282">
        <v>0.0</v>
      </c>
      <c r="M3399" s="210"/>
    </row>
    <row r="3400" ht="15.75" customHeight="1">
      <c r="A3400" s="210" t="s">
        <v>333</v>
      </c>
      <c r="B3400" s="210" t="s">
        <v>5388</v>
      </c>
      <c r="C3400" s="210" t="s">
        <v>5801</v>
      </c>
      <c r="D3400" s="210" t="s">
        <v>110</v>
      </c>
      <c r="E3400" s="282">
        <v>0.0</v>
      </c>
      <c r="F3400" s="282">
        <v>0.0</v>
      </c>
      <c r="G3400" s="210"/>
      <c r="H3400" s="282">
        <v>0.0</v>
      </c>
      <c r="I3400" s="282">
        <v>0.0</v>
      </c>
      <c r="J3400" s="282">
        <v>1.0</v>
      </c>
      <c r="K3400" s="282">
        <v>0.0</v>
      </c>
      <c r="L3400" s="282">
        <v>0.0</v>
      </c>
      <c r="M3400" s="210"/>
    </row>
    <row r="3401" ht="15.75" customHeight="1">
      <c r="A3401" s="210" t="s">
        <v>333</v>
      </c>
      <c r="B3401" s="210" t="s">
        <v>5391</v>
      </c>
      <c r="C3401" s="210" t="s">
        <v>5801</v>
      </c>
      <c r="D3401" s="210" t="s">
        <v>110</v>
      </c>
      <c r="E3401" s="282">
        <v>0.0</v>
      </c>
      <c r="F3401" s="282">
        <v>0.0</v>
      </c>
      <c r="G3401" s="210"/>
      <c r="H3401" s="282">
        <v>0.0</v>
      </c>
      <c r="I3401" s="282">
        <v>0.0</v>
      </c>
      <c r="J3401" s="282">
        <v>0.0</v>
      </c>
      <c r="K3401" s="282">
        <v>0.0</v>
      </c>
      <c r="L3401" s="282">
        <v>0.0</v>
      </c>
      <c r="M3401" s="210"/>
    </row>
    <row r="3402" ht="15.75" customHeight="1">
      <c r="A3402" s="210" t="s">
        <v>333</v>
      </c>
      <c r="B3402" s="210" t="s">
        <v>5392</v>
      </c>
      <c r="C3402" s="210" t="s">
        <v>5801</v>
      </c>
      <c r="D3402" s="210" t="s">
        <v>110</v>
      </c>
      <c r="E3402" s="282">
        <v>0.0</v>
      </c>
      <c r="F3402" s="282">
        <v>0.0</v>
      </c>
      <c r="G3402" s="210"/>
      <c r="H3402" s="282">
        <v>0.0</v>
      </c>
      <c r="I3402" s="282">
        <v>0.0</v>
      </c>
      <c r="J3402" s="282">
        <v>0.0</v>
      </c>
      <c r="K3402" s="282">
        <v>0.0</v>
      </c>
      <c r="L3402" s="282">
        <v>0.0</v>
      </c>
      <c r="M3402" s="210"/>
    </row>
    <row r="3403" ht="15.75" customHeight="1">
      <c r="A3403" s="210" t="s">
        <v>333</v>
      </c>
      <c r="B3403" s="210" t="s">
        <v>5389</v>
      </c>
      <c r="C3403" s="210" t="s">
        <v>6009</v>
      </c>
      <c r="D3403" s="210" t="s">
        <v>6010</v>
      </c>
      <c r="E3403" s="282">
        <v>21.0</v>
      </c>
      <c r="F3403" s="282">
        <v>0.0</v>
      </c>
      <c r="G3403" s="210"/>
      <c r="H3403" s="282">
        <v>0.0</v>
      </c>
      <c r="I3403" s="282">
        <v>0.0</v>
      </c>
      <c r="J3403" s="282">
        <v>3.0</v>
      </c>
      <c r="K3403" s="282">
        <v>0.0</v>
      </c>
      <c r="L3403" s="282">
        <v>1890.0</v>
      </c>
      <c r="M3403" s="210"/>
    </row>
    <row r="3404" ht="15.75" customHeight="1">
      <c r="A3404" s="210" t="s">
        <v>333</v>
      </c>
      <c r="B3404" s="210" t="s">
        <v>5390</v>
      </c>
      <c r="C3404" s="210" t="s">
        <v>5801</v>
      </c>
      <c r="D3404" s="210" t="s">
        <v>238</v>
      </c>
      <c r="E3404" s="282">
        <v>0.0</v>
      </c>
      <c r="F3404" s="282">
        <v>0.0</v>
      </c>
      <c r="G3404" s="210"/>
      <c r="H3404" s="282">
        <v>0.0</v>
      </c>
      <c r="I3404" s="282">
        <v>0.0</v>
      </c>
      <c r="J3404" s="282">
        <v>0.0</v>
      </c>
      <c r="K3404" s="282">
        <v>0.0</v>
      </c>
      <c r="L3404" s="282">
        <v>0.0</v>
      </c>
      <c r="M3404" s="210"/>
    </row>
    <row r="3405" ht="15.75" customHeight="1">
      <c r="A3405" s="210" t="s">
        <v>308</v>
      </c>
      <c r="B3405" s="210" t="s">
        <v>5383</v>
      </c>
      <c r="C3405" s="210" t="s">
        <v>5801</v>
      </c>
      <c r="D3405" s="210" t="s">
        <v>113</v>
      </c>
      <c r="E3405" s="282">
        <v>5.0</v>
      </c>
      <c r="F3405" s="282">
        <v>3.0</v>
      </c>
      <c r="G3405" s="282">
        <v>0.0</v>
      </c>
      <c r="H3405" s="282">
        <v>1.0</v>
      </c>
      <c r="I3405" s="282">
        <v>3.0</v>
      </c>
      <c r="J3405" s="282">
        <v>0.0</v>
      </c>
      <c r="K3405" s="282">
        <v>0.0</v>
      </c>
      <c r="L3405" s="282">
        <v>337.0</v>
      </c>
      <c r="M3405" s="210"/>
    </row>
    <row r="3406" ht="15.75" customHeight="1">
      <c r="A3406" s="210" t="s">
        <v>308</v>
      </c>
      <c r="B3406" s="210" t="s">
        <v>5384</v>
      </c>
      <c r="C3406" s="210" t="s">
        <v>5801</v>
      </c>
      <c r="D3406" s="210" t="s">
        <v>5851</v>
      </c>
      <c r="E3406" s="282">
        <v>17.0</v>
      </c>
      <c r="F3406" s="282">
        <v>4.0</v>
      </c>
      <c r="G3406" s="282">
        <v>0.0</v>
      </c>
      <c r="H3406" s="282">
        <v>5.0</v>
      </c>
      <c r="I3406" s="282">
        <v>4.0</v>
      </c>
      <c r="J3406" s="282">
        <v>1.0</v>
      </c>
      <c r="K3406" s="282">
        <v>0.0</v>
      </c>
      <c r="L3406" s="282">
        <v>1143.0</v>
      </c>
      <c r="M3406" s="210"/>
    </row>
    <row r="3407" ht="15.75" customHeight="1">
      <c r="A3407" s="210" t="s">
        <v>308</v>
      </c>
      <c r="B3407" s="210" t="s">
        <v>5385</v>
      </c>
      <c r="C3407" s="210" t="s">
        <v>5801</v>
      </c>
      <c r="D3407" s="210" t="s">
        <v>5851</v>
      </c>
      <c r="E3407" s="282">
        <v>33.0</v>
      </c>
      <c r="F3407" s="282">
        <v>16.0</v>
      </c>
      <c r="G3407" s="282">
        <v>6.0</v>
      </c>
      <c r="H3407" s="282">
        <v>6.0</v>
      </c>
      <c r="I3407" s="282">
        <v>11.0</v>
      </c>
      <c r="J3407" s="282">
        <v>4.0</v>
      </c>
      <c r="K3407" s="282">
        <v>0.0</v>
      </c>
      <c r="L3407" s="282">
        <v>2526.0</v>
      </c>
      <c r="M3407" s="210"/>
    </row>
    <row r="3408" ht="15.75" customHeight="1">
      <c r="A3408" s="210" t="s">
        <v>308</v>
      </c>
      <c r="B3408" s="210" t="s">
        <v>5386</v>
      </c>
      <c r="C3408" s="210" t="s">
        <v>5902</v>
      </c>
      <c r="D3408" s="210" t="s">
        <v>6135</v>
      </c>
      <c r="E3408" s="282">
        <v>25.0</v>
      </c>
      <c r="F3408" s="282">
        <v>5.0</v>
      </c>
      <c r="G3408" s="282">
        <v>5.0</v>
      </c>
      <c r="H3408" s="282">
        <v>12.0</v>
      </c>
      <c r="I3408" s="282">
        <v>10.0</v>
      </c>
      <c r="J3408" s="282">
        <v>3.0</v>
      </c>
      <c r="K3408" s="282">
        <v>0.0</v>
      </c>
      <c r="L3408" s="282">
        <v>1268.0</v>
      </c>
      <c r="M3408" s="210"/>
    </row>
    <row r="3409" ht="15.75" customHeight="1">
      <c r="A3409" s="210" t="s">
        <v>308</v>
      </c>
      <c r="B3409" s="210" t="s">
        <v>5387</v>
      </c>
      <c r="C3409" s="210" t="s">
        <v>5809</v>
      </c>
      <c r="D3409" s="210" t="s">
        <v>6208</v>
      </c>
      <c r="E3409" s="282">
        <v>36.0</v>
      </c>
      <c r="F3409" s="282">
        <v>14.0</v>
      </c>
      <c r="G3409" s="282">
        <v>1.0</v>
      </c>
      <c r="H3409" s="282">
        <v>1.0</v>
      </c>
      <c r="I3409" s="282">
        <v>19.0</v>
      </c>
      <c r="J3409" s="282">
        <v>2.0</v>
      </c>
      <c r="K3409" s="282">
        <v>0.0</v>
      </c>
      <c r="L3409" s="282">
        <v>2947.0</v>
      </c>
      <c r="M3409" s="210"/>
    </row>
    <row r="3410" ht="15.75" customHeight="1">
      <c r="A3410" s="210" t="s">
        <v>308</v>
      </c>
      <c r="B3410" s="210" t="s">
        <v>5388</v>
      </c>
      <c r="C3410" s="210" t="s">
        <v>5809</v>
      </c>
      <c r="D3410" s="210" t="s">
        <v>6208</v>
      </c>
      <c r="E3410" s="282">
        <v>24.0</v>
      </c>
      <c r="F3410" s="282">
        <v>7.0</v>
      </c>
      <c r="G3410" s="282">
        <v>1.0</v>
      </c>
      <c r="H3410" s="282">
        <v>3.0</v>
      </c>
      <c r="I3410" s="282">
        <v>9.0</v>
      </c>
      <c r="J3410" s="282">
        <v>0.0</v>
      </c>
      <c r="K3410" s="282">
        <v>0.0</v>
      </c>
      <c r="L3410" s="282">
        <v>1818.0</v>
      </c>
      <c r="M3410" s="210"/>
    </row>
    <row r="3411" ht="15.75" customHeight="1">
      <c r="A3411" s="210" t="s">
        <v>308</v>
      </c>
      <c r="B3411" s="210" t="s">
        <v>5391</v>
      </c>
      <c r="C3411" s="210" t="s">
        <v>5809</v>
      </c>
      <c r="D3411" s="210" t="s">
        <v>6208</v>
      </c>
      <c r="E3411" s="282">
        <v>18.0</v>
      </c>
      <c r="F3411" s="282">
        <v>3.0</v>
      </c>
      <c r="G3411" s="282">
        <v>1.0</v>
      </c>
      <c r="H3411" s="282">
        <v>10.0</v>
      </c>
      <c r="I3411" s="282">
        <v>7.0</v>
      </c>
      <c r="J3411" s="282">
        <v>2.0</v>
      </c>
      <c r="K3411" s="282">
        <v>0.0</v>
      </c>
      <c r="L3411" s="282">
        <v>768.0</v>
      </c>
      <c r="M3411" s="210"/>
    </row>
    <row r="3412" ht="15.75" customHeight="1">
      <c r="A3412" s="210" t="s">
        <v>469</v>
      </c>
      <c r="B3412" s="210" t="s">
        <v>5383</v>
      </c>
      <c r="C3412" s="210" t="s">
        <v>5801</v>
      </c>
      <c r="D3412" s="210" t="s">
        <v>110</v>
      </c>
      <c r="E3412" s="282">
        <v>5.0</v>
      </c>
      <c r="F3412" s="282">
        <v>1.0</v>
      </c>
      <c r="G3412" s="282">
        <v>0.0</v>
      </c>
      <c r="H3412" s="282">
        <v>1.0</v>
      </c>
      <c r="I3412" s="282">
        <v>2.0</v>
      </c>
      <c r="J3412" s="282">
        <v>2.0</v>
      </c>
      <c r="K3412" s="282">
        <v>0.0</v>
      </c>
      <c r="L3412" s="282">
        <v>345.0</v>
      </c>
      <c r="M3412" s="210"/>
    </row>
    <row r="3413" ht="15.75" customHeight="1">
      <c r="A3413" s="210" t="s">
        <v>469</v>
      </c>
      <c r="B3413" s="210" t="s">
        <v>5384</v>
      </c>
      <c r="C3413" s="210" t="s">
        <v>5809</v>
      </c>
      <c r="D3413" s="210" t="s">
        <v>6079</v>
      </c>
      <c r="E3413" s="282">
        <v>32.0</v>
      </c>
      <c r="F3413" s="282">
        <v>4.0</v>
      </c>
      <c r="G3413" s="282">
        <v>4.0</v>
      </c>
      <c r="H3413" s="282">
        <v>1.0</v>
      </c>
      <c r="I3413" s="282">
        <v>7.0</v>
      </c>
      <c r="J3413" s="282">
        <v>3.0</v>
      </c>
      <c r="K3413" s="282">
        <v>0.0</v>
      </c>
      <c r="L3413" s="282">
        <v>2703.0</v>
      </c>
      <c r="M3413" s="210"/>
    </row>
    <row r="3414" ht="15.75" customHeight="1">
      <c r="A3414" s="210" t="s">
        <v>469</v>
      </c>
      <c r="B3414" s="210" t="s">
        <v>5385</v>
      </c>
      <c r="C3414" s="210" t="s">
        <v>5809</v>
      </c>
      <c r="D3414" s="210" t="s">
        <v>6079</v>
      </c>
      <c r="E3414" s="282">
        <v>36.0</v>
      </c>
      <c r="F3414" s="282">
        <v>2.0</v>
      </c>
      <c r="G3414" s="282">
        <v>2.0</v>
      </c>
      <c r="H3414" s="282">
        <v>1.0</v>
      </c>
      <c r="I3414" s="282">
        <v>1.0</v>
      </c>
      <c r="J3414" s="282">
        <v>1.0</v>
      </c>
      <c r="K3414" s="282">
        <v>1.0</v>
      </c>
      <c r="L3414" s="282">
        <v>3089.0</v>
      </c>
      <c r="M3414" s="210"/>
    </row>
    <row r="3415" ht="15.75" customHeight="1">
      <c r="A3415" s="210" t="s">
        <v>469</v>
      </c>
      <c r="B3415" s="210" t="s">
        <v>5386</v>
      </c>
      <c r="C3415" s="210" t="s">
        <v>5809</v>
      </c>
      <c r="D3415" s="210" t="s">
        <v>6079</v>
      </c>
      <c r="E3415" s="282">
        <v>33.0</v>
      </c>
      <c r="F3415" s="282">
        <v>0.0</v>
      </c>
      <c r="G3415" s="282">
        <v>4.0</v>
      </c>
      <c r="H3415" s="282">
        <v>10.0</v>
      </c>
      <c r="I3415" s="282">
        <v>4.0</v>
      </c>
      <c r="J3415" s="282">
        <v>4.0</v>
      </c>
      <c r="K3415" s="282">
        <v>0.0</v>
      </c>
      <c r="L3415" s="282">
        <v>2185.0</v>
      </c>
      <c r="M3415" s="210"/>
    </row>
    <row r="3416" ht="15.75" customHeight="1">
      <c r="A3416" s="210" t="s">
        <v>469</v>
      </c>
      <c r="B3416" s="210" t="s">
        <v>5387</v>
      </c>
      <c r="C3416" s="210" t="s">
        <v>5809</v>
      </c>
      <c r="D3416" s="210" t="s">
        <v>6079</v>
      </c>
      <c r="E3416" s="282">
        <v>35.0</v>
      </c>
      <c r="F3416" s="282">
        <v>0.0</v>
      </c>
      <c r="G3416" s="282">
        <v>3.0</v>
      </c>
      <c r="H3416" s="282">
        <v>0.0</v>
      </c>
      <c r="I3416" s="282">
        <v>10.0</v>
      </c>
      <c r="J3416" s="282">
        <v>8.0</v>
      </c>
      <c r="K3416" s="282">
        <v>0.0</v>
      </c>
      <c r="L3416" s="282">
        <v>2883.0</v>
      </c>
      <c r="M3416" s="210"/>
    </row>
    <row r="3417" ht="15.75" customHeight="1">
      <c r="A3417" s="210" t="s">
        <v>469</v>
      </c>
      <c r="B3417" s="210" t="s">
        <v>5388</v>
      </c>
      <c r="C3417" s="210" t="s">
        <v>5977</v>
      </c>
      <c r="D3417" s="210" t="s">
        <v>6564</v>
      </c>
      <c r="E3417" s="282">
        <v>20.0</v>
      </c>
      <c r="F3417" s="282">
        <v>1.0</v>
      </c>
      <c r="G3417" s="282">
        <v>2.0</v>
      </c>
      <c r="H3417" s="282">
        <v>1.0</v>
      </c>
      <c r="I3417" s="282">
        <v>5.0</v>
      </c>
      <c r="J3417" s="282">
        <v>1.0</v>
      </c>
      <c r="K3417" s="282">
        <v>0.0</v>
      </c>
      <c r="L3417" s="282">
        <v>1622.0</v>
      </c>
      <c r="M3417" s="210"/>
    </row>
    <row r="3418" ht="15.75" customHeight="1">
      <c r="A3418" s="210" t="s">
        <v>469</v>
      </c>
      <c r="B3418" s="210" t="s">
        <v>5391</v>
      </c>
      <c r="C3418" s="210" t="s">
        <v>5809</v>
      </c>
      <c r="D3418" s="210" t="s">
        <v>6565</v>
      </c>
      <c r="E3418" s="282">
        <v>17.0</v>
      </c>
      <c r="F3418" s="282">
        <v>2.0</v>
      </c>
      <c r="G3418" s="282">
        <v>1.0</v>
      </c>
      <c r="H3418" s="282">
        <v>7.0</v>
      </c>
      <c r="I3418" s="282">
        <v>3.0</v>
      </c>
      <c r="J3418" s="282">
        <v>0.0</v>
      </c>
      <c r="K3418" s="282">
        <v>0.0</v>
      </c>
      <c r="L3418" s="282">
        <v>910.0</v>
      </c>
      <c r="M3418" s="210"/>
    </row>
    <row r="3419" ht="15.75" customHeight="1">
      <c r="A3419" s="210" t="s">
        <v>467</v>
      </c>
      <c r="B3419" s="210" t="s">
        <v>5383</v>
      </c>
      <c r="C3419" s="210" t="s">
        <v>5801</v>
      </c>
      <c r="D3419" s="210" t="s">
        <v>143</v>
      </c>
      <c r="E3419" s="282">
        <v>5.0</v>
      </c>
      <c r="F3419" s="282">
        <v>0.0</v>
      </c>
      <c r="G3419" s="282">
        <v>0.0</v>
      </c>
      <c r="H3419" s="282">
        <v>2.0</v>
      </c>
      <c r="I3419" s="282">
        <v>2.0</v>
      </c>
      <c r="J3419" s="282">
        <v>0.0</v>
      </c>
      <c r="K3419" s="282">
        <v>0.0</v>
      </c>
      <c r="L3419" s="282">
        <v>254.0</v>
      </c>
      <c r="M3419" s="210"/>
    </row>
    <row r="3420" ht="15.75" customHeight="1">
      <c r="A3420" s="210" t="s">
        <v>467</v>
      </c>
      <c r="B3420" s="210" t="s">
        <v>5384</v>
      </c>
      <c r="C3420" s="210" t="s">
        <v>6566</v>
      </c>
      <c r="D3420" s="210" t="s">
        <v>6567</v>
      </c>
      <c r="E3420" s="282">
        <v>18.0</v>
      </c>
      <c r="F3420" s="282">
        <v>0.0</v>
      </c>
      <c r="G3420" s="282">
        <v>4.0</v>
      </c>
      <c r="H3420" s="282">
        <v>8.0</v>
      </c>
      <c r="I3420" s="282">
        <v>5.0</v>
      </c>
      <c r="J3420" s="282">
        <v>1.0</v>
      </c>
      <c r="K3420" s="282">
        <v>0.0</v>
      </c>
      <c r="L3420" s="282">
        <v>888.0</v>
      </c>
      <c r="M3420" s="210"/>
    </row>
    <row r="3421" ht="15.75" customHeight="1">
      <c r="A3421" s="210" t="s">
        <v>467</v>
      </c>
      <c r="B3421" s="210" t="s">
        <v>5385</v>
      </c>
      <c r="C3421" s="210" t="s">
        <v>5881</v>
      </c>
      <c r="D3421" s="210" t="s">
        <v>5961</v>
      </c>
      <c r="E3421" s="282">
        <v>25.0</v>
      </c>
      <c r="F3421" s="282">
        <v>2.0</v>
      </c>
      <c r="G3421" s="282">
        <v>7.0</v>
      </c>
      <c r="H3421" s="282">
        <v>3.0</v>
      </c>
      <c r="I3421" s="282">
        <v>6.0</v>
      </c>
      <c r="J3421" s="282">
        <v>5.0</v>
      </c>
      <c r="K3421" s="282">
        <v>0.0</v>
      </c>
      <c r="L3421" s="282">
        <v>1959.0</v>
      </c>
      <c r="M3421" s="210"/>
    </row>
    <row r="3422" ht="15.75" customHeight="1">
      <c r="A3422" s="210" t="s">
        <v>467</v>
      </c>
      <c r="B3422" s="210" t="s">
        <v>5386</v>
      </c>
      <c r="C3422" s="210" t="s">
        <v>5881</v>
      </c>
      <c r="D3422" s="210" t="s">
        <v>5961</v>
      </c>
      <c r="E3422" s="282">
        <v>28.0</v>
      </c>
      <c r="F3422" s="282">
        <v>1.0</v>
      </c>
      <c r="G3422" s="282">
        <v>8.0</v>
      </c>
      <c r="H3422" s="282">
        <v>0.0</v>
      </c>
      <c r="I3422" s="282">
        <v>2.0</v>
      </c>
      <c r="J3422" s="282">
        <v>4.0</v>
      </c>
      <c r="K3422" s="282">
        <v>0.0</v>
      </c>
      <c r="L3422" s="282">
        <v>2500.0</v>
      </c>
      <c r="M3422" s="210"/>
    </row>
    <row r="3423" ht="15.75" customHeight="1">
      <c r="A3423" s="210" t="s">
        <v>467</v>
      </c>
      <c r="B3423" s="210" t="s">
        <v>5387</v>
      </c>
      <c r="C3423" s="210" t="s">
        <v>5881</v>
      </c>
      <c r="D3423" s="210" t="s">
        <v>5961</v>
      </c>
      <c r="E3423" s="282">
        <v>26.0</v>
      </c>
      <c r="F3423" s="282">
        <v>0.0</v>
      </c>
      <c r="G3423" s="282">
        <v>10.0</v>
      </c>
      <c r="H3423" s="282">
        <v>1.0</v>
      </c>
      <c r="I3423" s="282">
        <v>9.0</v>
      </c>
      <c r="J3423" s="282">
        <v>2.0</v>
      </c>
      <c r="K3423" s="282">
        <v>0.0</v>
      </c>
      <c r="L3423" s="282">
        <v>2048.0</v>
      </c>
      <c r="M3423" s="210"/>
    </row>
    <row r="3424" ht="15.75" customHeight="1">
      <c r="A3424" s="210" t="s">
        <v>467</v>
      </c>
      <c r="B3424" s="210" t="s">
        <v>5388</v>
      </c>
      <c r="C3424" s="210" t="s">
        <v>5906</v>
      </c>
      <c r="D3424" s="210" t="s">
        <v>5961</v>
      </c>
      <c r="E3424" s="282">
        <v>12.0</v>
      </c>
      <c r="F3424" s="282">
        <v>1.0</v>
      </c>
      <c r="G3424" s="282">
        <v>3.0</v>
      </c>
      <c r="H3424" s="282">
        <v>4.0</v>
      </c>
      <c r="I3424" s="282">
        <v>3.0</v>
      </c>
      <c r="J3424" s="282">
        <v>0.0</v>
      </c>
      <c r="K3424" s="282">
        <v>0.0</v>
      </c>
      <c r="L3424" s="282">
        <v>688.0</v>
      </c>
      <c r="M3424" s="210"/>
    </row>
    <row r="3425" ht="15.75" customHeight="1">
      <c r="A3425" s="210" t="s">
        <v>467</v>
      </c>
      <c r="B3425" s="210" t="s">
        <v>5391</v>
      </c>
      <c r="C3425" s="210" t="s">
        <v>5881</v>
      </c>
      <c r="D3425" s="210" t="s">
        <v>5961</v>
      </c>
      <c r="E3425" s="282">
        <v>12.0</v>
      </c>
      <c r="F3425" s="282">
        <v>0.0</v>
      </c>
      <c r="G3425" s="282">
        <v>1.0</v>
      </c>
      <c r="H3425" s="282">
        <v>5.0</v>
      </c>
      <c r="I3425" s="282">
        <v>1.0</v>
      </c>
      <c r="J3425" s="282">
        <v>3.0</v>
      </c>
      <c r="K3425" s="282">
        <v>0.0</v>
      </c>
      <c r="L3425" s="282">
        <v>614.0</v>
      </c>
      <c r="M3425" s="210"/>
    </row>
    <row r="3426" ht="15.75" customHeight="1">
      <c r="A3426" s="210" t="s">
        <v>467</v>
      </c>
      <c r="B3426" s="210" t="s">
        <v>5392</v>
      </c>
      <c r="C3426" s="210" t="s">
        <v>5980</v>
      </c>
      <c r="D3426" s="210" t="s">
        <v>6064</v>
      </c>
      <c r="E3426" s="282">
        <v>21.0</v>
      </c>
      <c r="F3426" s="282">
        <v>0.0</v>
      </c>
      <c r="G3426" s="282">
        <v>4.0</v>
      </c>
      <c r="H3426" s="282">
        <v>3.0</v>
      </c>
      <c r="I3426" s="282">
        <v>2.0</v>
      </c>
      <c r="J3426" s="282">
        <v>2.0</v>
      </c>
      <c r="K3426" s="282">
        <v>0.0</v>
      </c>
      <c r="L3426" s="282">
        <v>1656.0</v>
      </c>
      <c r="M3426" s="210"/>
    </row>
    <row r="3427" ht="15.75" customHeight="1">
      <c r="A3427" s="210" t="s">
        <v>467</v>
      </c>
      <c r="B3427" s="210" t="s">
        <v>5389</v>
      </c>
      <c r="C3427" s="210" t="s">
        <v>6066</v>
      </c>
      <c r="D3427" s="210" t="s">
        <v>6065</v>
      </c>
      <c r="E3427" s="282">
        <v>13.0</v>
      </c>
      <c r="F3427" s="282">
        <v>0.0</v>
      </c>
      <c r="G3427" s="282">
        <v>2.0</v>
      </c>
      <c r="H3427" s="282">
        <v>1.0</v>
      </c>
      <c r="I3427" s="282">
        <v>5.0</v>
      </c>
      <c r="J3427" s="282">
        <v>2.0</v>
      </c>
      <c r="K3427" s="282">
        <v>0.0</v>
      </c>
      <c r="L3427" s="282">
        <v>985.0</v>
      </c>
      <c r="M3427" s="210"/>
    </row>
    <row r="3428" ht="15.75" customHeight="1">
      <c r="A3428" s="210" t="s">
        <v>467</v>
      </c>
      <c r="B3428" s="210" t="s">
        <v>5390</v>
      </c>
      <c r="C3428" s="210" t="s">
        <v>5982</v>
      </c>
      <c r="D3428" s="210" t="s">
        <v>6065</v>
      </c>
      <c r="E3428" s="282">
        <v>8.0</v>
      </c>
      <c r="F3428" s="282">
        <v>0.0</v>
      </c>
      <c r="G3428" s="282">
        <v>0.0</v>
      </c>
      <c r="H3428" s="282">
        <v>0.0</v>
      </c>
      <c r="I3428" s="282">
        <v>1.0</v>
      </c>
      <c r="J3428" s="282">
        <v>1.0</v>
      </c>
      <c r="K3428" s="282">
        <v>0.0</v>
      </c>
      <c r="L3428" s="282">
        <v>663.0</v>
      </c>
      <c r="M3428" s="210"/>
    </row>
    <row r="3429" ht="15.75" customHeight="1">
      <c r="A3429" s="210" t="s">
        <v>501</v>
      </c>
      <c r="B3429" s="210" t="s">
        <v>5383</v>
      </c>
      <c r="C3429" s="210" t="s">
        <v>5801</v>
      </c>
      <c r="D3429" s="210" t="s">
        <v>103</v>
      </c>
      <c r="E3429" s="282">
        <v>4.0</v>
      </c>
      <c r="F3429" s="282">
        <v>1.0</v>
      </c>
      <c r="G3429" s="282">
        <v>3.0</v>
      </c>
      <c r="H3429" s="282">
        <v>1.0</v>
      </c>
      <c r="I3429" s="282">
        <v>2.0</v>
      </c>
      <c r="J3429" s="282">
        <v>0.0</v>
      </c>
      <c r="K3429" s="282">
        <v>0.0</v>
      </c>
      <c r="L3429" s="282">
        <v>227.0</v>
      </c>
      <c r="M3429" s="210"/>
    </row>
    <row r="3430" ht="15.75" customHeight="1">
      <c r="A3430" s="210" t="s">
        <v>546</v>
      </c>
      <c r="B3430" s="210" t="s">
        <v>5383</v>
      </c>
      <c r="C3430" s="210" t="s">
        <v>5801</v>
      </c>
      <c r="D3430" s="210" t="s">
        <v>238</v>
      </c>
      <c r="E3430" s="282">
        <v>4.0</v>
      </c>
      <c r="F3430" s="282">
        <v>0.0</v>
      </c>
      <c r="G3430" s="282">
        <v>0.0</v>
      </c>
      <c r="H3430" s="282">
        <v>4.0</v>
      </c>
      <c r="I3430" s="282">
        <v>0.0</v>
      </c>
      <c r="J3430" s="282">
        <v>0.0</v>
      </c>
      <c r="K3430" s="282">
        <v>0.0</v>
      </c>
      <c r="L3430" s="282">
        <v>31.0</v>
      </c>
      <c r="M3430" s="210"/>
    </row>
    <row r="3431" ht="15.75" customHeight="1">
      <c r="A3431" s="210" t="s">
        <v>339</v>
      </c>
      <c r="B3431" s="210" t="s">
        <v>5383</v>
      </c>
      <c r="C3431" s="210" t="s">
        <v>5801</v>
      </c>
      <c r="D3431" s="210" t="s">
        <v>98</v>
      </c>
      <c r="E3431" s="282">
        <v>0.0</v>
      </c>
      <c r="F3431" s="282">
        <v>0.0</v>
      </c>
      <c r="G3431" s="210"/>
      <c r="H3431" s="282">
        <v>0.0</v>
      </c>
      <c r="I3431" s="282">
        <v>0.0</v>
      </c>
      <c r="J3431" s="282">
        <v>0.0</v>
      </c>
      <c r="K3431" s="282">
        <v>0.0</v>
      </c>
      <c r="L3431" s="282">
        <v>0.0</v>
      </c>
      <c r="M3431" s="210"/>
    </row>
    <row r="3432" ht="15.75" customHeight="1">
      <c r="A3432" s="210" t="s">
        <v>339</v>
      </c>
      <c r="B3432" s="210" t="s">
        <v>5384</v>
      </c>
      <c r="C3432" s="210" t="s">
        <v>5801</v>
      </c>
      <c r="D3432" s="210" t="s">
        <v>5955</v>
      </c>
      <c r="E3432" s="282">
        <v>0.0</v>
      </c>
      <c r="F3432" s="282">
        <v>0.0</v>
      </c>
      <c r="G3432" s="210"/>
      <c r="H3432" s="282">
        <v>0.0</v>
      </c>
      <c r="I3432" s="282">
        <v>0.0</v>
      </c>
      <c r="J3432" s="282">
        <v>0.0</v>
      </c>
      <c r="K3432" s="282">
        <v>0.0</v>
      </c>
      <c r="L3432" s="282">
        <v>0.0</v>
      </c>
      <c r="M3432" s="210"/>
    </row>
    <row r="3433" ht="15.75" customHeight="1">
      <c r="A3433" s="210" t="s">
        <v>178</v>
      </c>
      <c r="B3433" s="210" t="s">
        <v>5383</v>
      </c>
      <c r="C3433" s="210" t="s">
        <v>5801</v>
      </c>
      <c r="D3433" s="210" t="s">
        <v>90</v>
      </c>
      <c r="E3433" s="282">
        <v>5.0</v>
      </c>
      <c r="F3433" s="282">
        <v>0.0</v>
      </c>
      <c r="G3433" s="282">
        <v>3.0</v>
      </c>
      <c r="H3433" s="282">
        <v>5.0</v>
      </c>
      <c r="I3433" s="282">
        <v>0.0</v>
      </c>
      <c r="J3433" s="282">
        <v>0.0</v>
      </c>
      <c r="K3433" s="282">
        <v>0.0</v>
      </c>
      <c r="L3433" s="282">
        <v>52.0</v>
      </c>
      <c r="M3433" s="210"/>
    </row>
    <row r="3434" ht="15.75" customHeight="1">
      <c r="A3434" s="210" t="s">
        <v>178</v>
      </c>
      <c r="B3434" s="210" t="s">
        <v>5384</v>
      </c>
      <c r="C3434" s="210" t="s">
        <v>6283</v>
      </c>
      <c r="D3434" s="210" t="s">
        <v>6109</v>
      </c>
      <c r="E3434" s="282">
        <v>24.0</v>
      </c>
      <c r="F3434" s="282">
        <v>5.0</v>
      </c>
      <c r="G3434" s="282">
        <v>8.0</v>
      </c>
      <c r="H3434" s="282">
        <v>12.0</v>
      </c>
      <c r="I3434" s="282">
        <v>10.0</v>
      </c>
      <c r="J3434" s="282">
        <v>1.0</v>
      </c>
      <c r="K3434" s="282">
        <v>0.0</v>
      </c>
      <c r="L3434" s="282">
        <v>1127.0</v>
      </c>
      <c r="M3434" s="210"/>
    </row>
    <row r="3435" ht="15.75" customHeight="1">
      <c r="A3435" s="210" t="s">
        <v>178</v>
      </c>
      <c r="B3435" s="210" t="s">
        <v>5385</v>
      </c>
      <c r="C3435" s="210" t="s">
        <v>6283</v>
      </c>
      <c r="D3435" s="210" t="s">
        <v>6109</v>
      </c>
      <c r="E3435" s="282">
        <v>31.0</v>
      </c>
      <c r="F3435" s="282">
        <v>6.0</v>
      </c>
      <c r="G3435" s="282">
        <v>10.0</v>
      </c>
      <c r="H3435" s="282">
        <v>9.0</v>
      </c>
      <c r="I3435" s="282">
        <v>18.0</v>
      </c>
      <c r="J3435" s="282">
        <v>2.0</v>
      </c>
      <c r="K3435" s="282">
        <v>0.0</v>
      </c>
      <c r="L3435" s="282">
        <v>1968.0</v>
      </c>
      <c r="M3435" s="210"/>
    </row>
    <row r="3436" ht="15.75" customHeight="1">
      <c r="A3436" s="210" t="s">
        <v>178</v>
      </c>
      <c r="B3436" s="210" t="s">
        <v>5386</v>
      </c>
      <c r="C3436" s="210" t="s">
        <v>5933</v>
      </c>
      <c r="D3436" s="210" t="s">
        <v>6043</v>
      </c>
      <c r="E3436" s="282">
        <v>15.0</v>
      </c>
      <c r="F3436" s="282">
        <v>3.0</v>
      </c>
      <c r="G3436" s="282">
        <v>2.0</v>
      </c>
      <c r="H3436" s="282">
        <v>12.0</v>
      </c>
      <c r="I3436" s="282">
        <v>1.0</v>
      </c>
      <c r="J3436" s="282">
        <v>1.0</v>
      </c>
      <c r="K3436" s="282">
        <v>0.0</v>
      </c>
      <c r="L3436" s="282">
        <v>464.0</v>
      </c>
      <c r="M3436" s="210"/>
    </row>
    <row r="3437" ht="15.75" customHeight="1">
      <c r="A3437" s="210" t="s">
        <v>178</v>
      </c>
      <c r="B3437" s="210" t="s">
        <v>5387</v>
      </c>
      <c r="C3437" s="210" t="s">
        <v>5933</v>
      </c>
      <c r="D3437" s="210" t="s">
        <v>6043</v>
      </c>
      <c r="E3437" s="282">
        <v>25.0</v>
      </c>
      <c r="F3437" s="282">
        <v>3.0</v>
      </c>
      <c r="G3437" s="282">
        <v>5.0</v>
      </c>
      <c r="H3437" s="282">
        <v>15.0</v>
      </c>
      <c r="I3437" s="282">
        <v>7.0</v>
      </c>
      <c r="J3437" s="282">
        <v>2.0</v>
      </c>
      <c r="K3437" s="282">
        <v>0.0</v>
      </c>
      <c r="L3437" s="282">
        <v>1158.0</v>
      </c>
      <c r="M3437" s="210"/>
    </row>
    <row r="3438" ht="15.75" customHeight="1">
      <c r="A3438" s="210" t="s">
        <v>178</v>
      </c>
      <c r="B3438" s="210" t="s">
        <v>5388</v>
      </c>
      <c r="C3438" s="210" t="s">
        <v>5933</v>
      </c>
      <c r="D3438" s="210" t="s">
        <v>6043</v>
      </c>
      <c r="E3438" s="282">
        <v>12.0</v>
      </c>
      <c r="F3438" s="282">
        <v>6.0</v>
      </c>
      <c r="G3438" s="282">
        <v>1.0</v>
      </c>
      <c r="H3438" s="282">
        <v>5.0</v>
      </c>
      <c r="I3438" s="282">
        <v>4.0</v>
      </c>
      <c r="J3438" s="282">
        <v>0.0</v>
      </c>
      <c r="K3438" s="282">
        <v>0.0</v>
      </c>
      <c r="L3438" s="282">
        <v>635.0</v>
      </c>
      <c r="M3438" s="210"/>
    </row>
    <row r="3439" ht="15.75" customHeight="1">
      <c r="A3439" s="210" t="s">
        <v>178</v>
      </c>
      <c r="B3439" s="210" t="s">
        <v>5391</v>
      </c>
      <c r="C3439" s="210" t="s">
        <v>5933</v>
      </c>
      <c r="D3439" s="210" t="s">
        <v>6043</v>
      </c>
      <c r="E3439" s="282">
        <v>29.0</v>
      </c>
      <c r="F3439" s="282">
        <v>8.0</v>
      </c>
      <c r="G3439" s="282">
        <v>11.0</v>
      </c>
      <c r="H3439" s="282">
        <v>9.0</v>
      </c>
      <c r="I3439" s="282">
        <v>8.0</v>
      </c>
      <c r="J3439" s="282">
        <v>3.0</v>
      </c>
      <c r="K3439" s="282">
        <v>0.0</v>
      </c>
      <c r="L3439" s="282">
        <v>1884.0</v>
      </c>
      <c r="M3439" s="210"/>
    </row>
    <row r="3440" ht="15.75" customHeight="1">
      <c r="A3440" s="210" t="s">
        <v>178</v>
      </c>
      <c r="B3440" s="210" t="s">
        <v>5392</v>
      </c>
      <c r="C3440" s="210" t="s">
        <v>5999</v>
      </c>
      <c r="D3440" s="210" t="s">
        <v>6100</v>
      </c>
      <c r="E3440" s="282">
        <v>33.0</v>
      </c>
      <c r="F3440" s="282">
        <v>15.0</v>
      </c>
      <c r="G3440" s="282">
        <v>13.0</v>
      </c>
      <c r="H3440" s="282">
        <v>4.0</v>
      </c>
      <c r="I3440" s="282">
        <v>14.0</v>
      </c>
      <c r="J3440" s="282">
        <v>3.0</v>
      </c>
      <c r="K3440" s="282">
        <v>0.0</v>
      </c>
      <c r="L3440" s="282">
        <v>2625.0</v>
      </c>
      <c r="M3440" s="210"/>
    </row>
    <row r="3441" ht="15.75" customHeight="1">
      <c r="A3441" s="210" t="s">
        <v>178</v>
      </c>
      <c r="B3441" s="210" t="s">
        <v>5389</v>
      </c>
      <c r="C3441" s="210" t="s">
        <v>6568</v>
      </c>
      <c r="D3441" s="210" t="s">
        <v>6569</v>
      </c>
      <c r="E3441" s="282">
        <v>20.0</v>
      </c>
      <c r="F3441" s="282">
        <v>8.0</v>
      </c>
      <c r="G3441" s="282">
        <v>4.0</v>
      </c>
      <c r="H3441" s="282">
        <v>4.0</v>
      </c>
      <c r="I3441" s="282">
        <v>8.0</v>
      </c>
      <c r="J3441" s="282">
        <v>2.0</v>
      </c>
      <c r="K3441" s="282">
        <v>0.0</v>
      </c>
      <c r="L3441" s="282">
        <v>1387.0</v>
      </c>
      <c r="M3441" s="210"/>
    </row>
    <row r="3442" ht="15.75" customHeight="1">
      <c r="A3442" s="210" t="s">
        <v>254</v>
      </c>
      <c r="B3442" s="210" t="s">
        <v>5383</v>
      </c>
      <c r="C3442" s="210" t="s">
        <v>5801</v>
      </c>
      <c r="D3442" s="210" t="s">
        <v>256</v>
      </c>
      <c r="E3442" s="282">
        <v>4.0</v>
      </c>
      <c r="F3442" s="282">
        <v>0.0</v>
      </c>
      <c r="G3442" s="210"/>
      <c r="H3442" s="282">
        <v>0.0</v>
      </c>
      <c r="I3442" s="282">
        <v>0.0</v>
      </c>
      <c r="J3442" s="282">
        <v>0.0</v>
      </c>
      <c r="K3442" s="282">
        <v>0.0</v>
      </c>
      <c r="L3442" s="282">
        <v>360.0</v>
      </c>
      <c r="M3442" s="210"/>
    </row>
    <row r="3443" ht="15.75" customHeight="1">
      <c r="A3443" s="210" t="s">
        <v>254</v>
      </c>
      <c r="B3443" s="210" t="s">
        <v>5384</v>
      </c>
      <c r="C3443" s="210" t="s">
        <v>5801</v>
      </c>
      <c r="D3443" s="210" t="s">
        <v>5967</v>
      </c>
      <c r="E3443" s="282">
        <v>31.0</v>
      </c>
      <c r="F3443" s="282">
        <v>0.0</v>
      </c>
      <c r="G3443" s="210"/>
      <c r="H3443" s="282">
        <v>0.0</v>
      </c>
      <c r="I3443" s="282">
        <v>1.0</v>
      </c>
      <c r="J3443" s="282">
        <v>0.0</v>
      </c>
      <c r="K3443" s="282">
        <v>0.0</v>
      </c>
      <c r="L3443" s="282">
        <v>2745.0</v>
      </c>
      <c r="M3443" s="210"/>
    </row>
    <row r="3444" ht="15.75" customHeight="1">
      <c r="A3444" s="210" t="s">
        <v>254</v>
      </c>
      <c r="B3444" s="210" t="s">
        <v>5385</v>
      </c>
      <c r="C3444" s="210" t="s">
        <v>5816</v>
      </c>
      <c r="D3444" s="210" t="s">
        <v>5959</v>
      </c>
      <c r="E3444" s="282">
        <v>37.0</v>
      </c>
      <c r="F3444" s="282">
        <v>0.0</v>
      </c>
      <c r="G3444" s="210"/>
      <c r="H3444" s="282">
        <v>0.0</v>
      </c>
      <c r="I3444" s="282">
        <v>0.0</v>
      </c>
      <c r="J3444" s="282">
        <v>2.0</v>
      </c>
      <c r="K3444" s="282">
        <v>0.0</v>
      </c>
      <c r="L3444" s="282">
        <v>3330.0</v>
      </c>
      <c r="M3444" s="210"/>
    </row>
    <row r="3445" ht="15.75" customHeight="1">
      <c r="A3445" s="210" t="s">
        <v>254</v>
      </c>
      <c r="B3445" s="210" t="s">
        <v>5386</v>
      </c>
      <c r="C3445" s="210" t="s">
        <v>5816</v>
      </c>
      <c r="D3445" s="210" t="s">
        <v>1142</v>
      </c>
      <c r="E3445" s="282">
        <v>22.0</v>
      </c>
      <c r="F3445" s="282">
        <v>0.0</v>
      </c>
      <c r="G3445" s="210"/>
      <c r="H3445" s="282">
        <v>1.0</v>
      </c>
      <c r="I3445" s="282">
        <v>0.0</v>
      </c>
      <c r="J3445" s="282">
        <v>0.0</v>
      </c>
      <c r="K3445" s="282">
        <v>0.0</v>
      </c>
      <c r="L3445" s="282">
        <v>1913.0</v>
      </c>
      <c r="M3445" s="210"/>
    </row>
    <row r="3446" ht="15.75" customHeight="1">
      <c r="A3446" s="210" t="s">
        <v>254</v>
      </c>
      <c r="B3446" s="210" t="s">
        <v>5387</v>
      </c>
      <c r="C3446" s="210" t="s">
        <v>5801</v>
      </c>
      <c r="D3446" s="210" t="s">
        <v>1142</v>
      </c>
      <c r="E3446" s="282">
        <v>0.0</v>
      </c>
      <c r="F3446" s="282">
        <v>0.0</v>
      </c>
      <c r="G3446" s="210"/>
      <c r="H3446" s="282">
        <v>0.0</v>
      </c>
      <c r="I3446" s="282">
        <v>0.0</v>
      </c>
      <c r="J3446" s="282">
        <v>1.0</v>
      </c>
      <c r="K3446" s="282">
        <v>0.0</v>
      </c>
      <c r="L3446" s="282">
        <v>0.0</v>
      </c>
      <c r="M3446" s="210"/>
    </row>
    <row r="3447" ht="15.75" customHeight="1">
      <c r="A3447" s="210" t="s">
        <v>254</v>
      </c>
      <c r="B3447" s="210" t="s">
        <v>5388</v>
      </c>
      <c r="C3447" s="210" t="s">
        <v>5801</v>
      </c>
      <c r="D3447" s="210" t="s">
        <v>1142</v>
      </c>
      <c r="E3447" s="282">
        <v>2.0</v>
      </c>
      <c r="F3447" s="282">
        <v>0.0</v>
      </c>
      <c r="G3447" s="210"/>
      <c r="H3447" s="282">
        <v>0.0</v>
      </c>
      <c r="I3447" s="282">
        <v>0.0</v>
      </c>
      <c r="J3447" s="282">
        <v>0.0</v>
      </c>
      <c r="K3447" s="282">
        <v>0.0</v>
      </c>
      <c r="L3447" s="282">
        <v>180.0</v>
      </c>
      <c r="M3447" s="210"/>
    </row>
    <row r="3448" ht="15.75" customHeight="1">
      <c r="A3448" s="210" t="s">
        <v>787</v>
      </c>
      <c r="B3448" s="210" t="s">
        <v>5383</v>
      </c>
      <c r="C3448" s="210" t="s">
        <v>6570</v>
      </c>
      <c r="D3448" s="210" t="s">
        <v>143</v>
      </c>
      <c r="E3448" s="282">
        <v>4.0</v>
      </c>
      <c r="F3448" s="282">
        <v>0.0</v>
      </c>
      <c r="G3448" s="282">
        <v>0.0</v>
      </c>
      <c r="H3448" s="282">
        <v>3.0</v>
      </c>
      <c r="I3448" s="282">
        <v>1.0</v>
      </c>
      <c r="J3448" s="282">
        <v>1.0</v>
      </c>
      <c r="K3448" s="282">
        <v>0.0</v>
      </c>
      <c r="L3448" s="282">
        <v>129.0</v>
      </c>
      <c r="M3448" s="210"/>
    </row>
    <row r="3449" ht="15.75" customHeight="1">
      <c r="A3449" s="210" t="s">
        <v>787</v>
      </c>
      <c r="B3449" s="210" t="s">
        <v>5384</v>
      </c>
      <c r="C3449" s="210" t="s">
        <v>5968</v>
      </c>
      <c r="D3449" s="210" t="s">
        <v>1142</v>
      </c>
      <c r="E3449" s="282">
        <v>28.0</v>
      </c>
      <c r="F3449" s="282">
        <v>0.0</v>
      </c>
      <c r="G3449" s="282">
        <v>2.0</v>
      </c>
      <c r="H3449" s="282">
        <v>12.0</v>
      </c>
      <c r="I3449" s="282">
        <v>2.0</v>
      </c>
      <c r="J3449" s="282">
        <v>4.0</v>
      </c>
      <c r="K3449" s="282">
        <v>0.0</v>
      </c>
      <c r="L3449" s="282">
        <v>1606.0</v>
      </c>
      <c r="M3449" s="210"/>
    </row>
    <row r="3450" ht="15.75" customHeight="1">
      <c r="A3450" s="210" t="s">
        <v>787</v>
      </c>
      <c r="B3450" s="210" t="s">
        <v>5385</v>
      </c>
      <c r="C3450" s="210" t="s">
        <v>5933</v>
      </c>
      <c r="D3450" s="210" t="s">
        <v>6571</v>
      </c>
      <c r="E3450" s="282">
        <v>29.0</v>
      </c>
      <c r="F3450" s="282">
        <v>1.0</v>
      </c>
      <c r="G3450" s="282">
        <v>2.0</v>
      </c>
      <c r="H3450" s="282">
        <v>4.0</v>
      </c>
      <c r="I3450" s="282">
        <v>9.0</v>
      </c>
      <c r="J3450" s="282">
        <v>3.0</v>
      </c>
      <c r="K3450" s="282">
        <v>0.0</v>
      </c>
      <c r="L3450" s="282">
        <v>2119.0</v>
      </c>
      <c r="M3450" s="210"/>
    </row>
    <row r="3451" ht="15.75" customHeight="1">
      <c r="A3451" s="210" t="s">
        <v>787</v>
      </c>
      <c r="B3451" s="210" t="s">
        <v>5386</v>
      </c>
      <c r="C3451" s="210" t="s">
        <v>6572</v>
      </c>
      <c r="D3451" s="210" t="s">
        <v>6573</v>
      </c>
      <c r="E3451" s="282">
        <v>37.0</v>
      </c>
      <c r="F3451" s="282">
        <v>0.0</v>
      </c>
      <c r="G3451" s="282">
        <v>6.0</v>
      </c>
      <c r="H3451" s="282">
        <v>10.0</v>
      </c>
      <c r="I3451" s="282">
        <v>10.0</v>
      </c>
      <c r="J3451" s="282">
        <v>3.0</v>
      </c>
      <c r="K3451" s="282">
        <v>0.0</v>
      </c>
      <c r="L3451" s="282">
        <v>2452.0</v>
      </c>
      <c r="M3451" s="210"/>
    </row>
    <row r="3452" ht="15.75" customHeight="1">
      <c r="A3452" s="210" t="s">
        <v>787</v>
      </c>
      <c r="B3452" s="210" t="s">
        <v>5387</v>
      </c>
      <c r="C3452" s="210" t="s">
        <v>5855</v>
      </c>
      <c r="D3452" s="210" t="s">
        <v>6574</v>
      </c>
      <c r="E3452" s="282">
        <v>21.0</v>
      </c>
      <c r="F3452" s="282">
        <v>2.0</v>
      </c>
      <c r="G3452" s="282">
        <v>1.0</v>
      </c>
      <c r="H3452" s="282">
        <v>3.0</v>
      </c>
      <c r="I3452" s="282">
        <v>7.0</v>
      </c>
      <c r="J3452" s="282">
        <v>2.0</v>
      </c>
      <c r="K3452" s="282">
        <v>0.0</v>
      </c>
      <c r="L3452" s="282">
        <v>1549.0</v>
      </c>
      <c r="M3452" s="210"/>
    </row>
    <row r="3453" ht="15.75" customHeight="1">
      <c r="A3453" s="210" t="s">
        <v>787</v>
      </c>
      <c r="B3453" s="210" t="s">
        <v>5388</v>
      </c>
      <c r="C3453" s="210" t="s">
        <v>5855</v>
      </c>
      <c r="D3453" s="210" t="s">
        <v>6575</v>
      </c>
      <c r="E3453" s="282">
        <v>17.0</v>
      </c>
      <c r="F3453" s="282">
        <v>0.0</v>
      </c>
      <c r="G3453" s="282">
        <v>2.0</v>
      </c>
      <c r="H3453" s="282">
        <v>13.0</v>
      </c>
      <c r="I3453" s="282">
        <v>2.0</v>
      </c>
      <c r="J3453" s="282">
        <v>0.0</v>
      </c>
      <c r="K3453" s="282">
        <v>1.0</v>
      </c>
      <c r="L3453" s="282">
        <v>598.0</v>
      </c>
      <c r="M3453" s="210"/>
    </row>
    <row r="3454" ht="15.75" customHeight="1">
      <c r="A3454" s="210" t="s">
        <v>787</v>
      </c>
      <c r="B3454" s="210" t="s">
        <v>5391</v>
      </c>
      <c r="C3454" s="210" t="s">
        <v>5855</v>
      </c>
      <c r="D3454" s="210" t="s">
        <v>6575</v>
      </c>
      <c r="E3454" s="282">
        <v>3.0</v>
      </c>
      <c r="F3454" s="282">
        <v>0.0</v>
      </c>
      <c r="G3454" s="282">
        <v>0.0</v>
      </c>
      <c r="H3454" s="282">
        <v>3.0</v>
      </c>
      <c r="I3454" s="282">
        <v>0.0</v>
      </c>
      <c r="J3454" s="282">
        <v>0.0</v>
      </c>
      <c r="K3454" s="282">
        <v>0.0</v>
      </c>
      <c r="L3454" s="282">
        <v>16.0</v>
      </c>
      <c r="M3454" s="210"/>
    </row>
    <row r="3455" ht="15.75" customHeight="1">
      <c r="A3455" s="210" t="s">
        <v>646</v>
      </c>
      <c r="B3455" s="210" t="s">
        <v>5383</v>
      </c>
      <c r="C3455" s="210" t="s">
        <v>5801</v>
      </c>
      <c r="D3455" s="210" t="s">
        <v>162</v>
      </c>
      <c r="E3455" s="282">
        <v>0.0</v>
      </c>
      <c r="F3455" s="282">
        <v>0.0</v>
      </c>
      <c r="G3455" s="282">
        <v>0.0</v>
      </c>
      <c r="H3455" s="282">
        <v>0.0</v>
      </c>
      <c r="I3455" s="282">
        <v>0.0</v>
      </c>
      <c r="J3455" s="282">
        <v>0.0</v>
      </c>
      <c r="K3455" s="282">
        <v>0.0</v>
      </c>
      <c r="L3455" s="282">
        <v>0.0</v>
      </c>
      <c r="M3455" s="210"/>
    </row>
    <row r="3456" ht="15.75" customHeight="1">
      <c r="A3456" s="210" t="s">
        <v>356</v>
      </c>
      <c r="B3456" s="210" t="s">
        <v>5383</v>
      </c>
      <c r="C3456" s="210" t="s">
        <v>6576</v>
      </c>
      <c r="D3456" s="210" t="s">
        <v>197</v>
      </c>
      <c r="E3456" s="282">
        <v>5.0</v>
      </c>
      <c r="F3456" s="282">
        <v>0.0</v>
      </c>
      <c r="G3456" s="282">
        <v>0.0</v>
      </c>
      <c r="H3456" s="282">
        <v>0.0</v>
      </c>
      <c r="I3456" s="282">
        <v>0.0</v>
      </c>
      <c r="J3456" s="282">
        <v>0.0</v>
      </c>
      <c r="K3456" s="282">
        <v>0.0</v>
      </c>
      <c r="L3456" s="282">
        <v>450.0</v>
      </c>
      <c r="M3456" s="210"/>
    </row>
    <row r="3457" ht="15.75" customHeight="1">
      <c r="A3457" s="210" t="s">
        <v>356</v>
      </c>
      <c r="B3457" s="210" t="s">
        <v>5384</v>
      </c>
      <c r="C3457" s="210" t="s">
        <v>6222</v>
      </c>
      <c r="D3457" s="210" t="s">
        <v>6223</v>
      </c>
      <c r="E3457" s="282">
        <v>30.0</v>
      </c>
      <c r="F3457" s="282">
        <v>0.0</v>
      </c>
      <c r="G3457" s="210"/>
      <c r="H3457" s="282">
        <v>0.0</v>
      </c>
      <c r="I3457" s="282">
        <v>0.0</v>
      </c>
      <c r="J3457" s="282">
        <v>2.0</v>
      </c>
      <c r="K3457" s="282">
        <v>0.0</v>
      </c>
      <c r="L3457" s="282">
        <v>2700.0</v>
      </c>
      <c r="M3457" s="210"/>
    </row>
    <row r="3458" ht="15.75" customHeight="1">
      <c r="A3458" s="210" t="s">
        <v>356</v>
      </c>
      <c r="B3458" s="210" t="s">
        <v>5385</v>
      </c>
      <c r="C3458" s="210" t="s">
        <v>6222</v>
      </c>
      <c r="D3458" s="210" t="s">
        <v>6223</v>
      </c>
      <c r="E3458" s="282">
        <v>3.0</v>
      </c>
      <c r="F3458" s="282">
        <v>0.0</v>
      </c>
      <c r="G3458" s="210"/>
      <c r="H3458" s="282">
        <v>0.0</v>
      </c>
      <c r="I3458" s="282">
        <v>0.0</v>
      </c>
      <c r="J3458" s="282">
        <v>0.0</v>
      </c>
      <c r="K3458" s="282">
        <v>0.0</v>
      </c>
      <c r="L3458" s="282">
        <v>270.0</v>
      </c>
      <c r="M3458" s="210"/>
    </row>
    <row r="3459" ht="15.75" customHeight="1">
      <c r="A3459" s="210" t="s">
        <v>356</v>
      </c>
      <c r="B3459" s="210" t="s">
        <v>5386</v>
      </c>
      <c r="C3459" s="210" t="s">
        <v>6047</v>
      </c>
      <c r="D3459" s="210" t="s">
        <v>6223</v>
      </c>
      <c r="E3459" s="282">
        <v>0.0</v>
      </c>
      <c r="F3459" s="282">
        <v>0.0</v>
      </c>
      <c r="G3459" s="210"/>
      <c r="H3459" s="282">
        <v>0.0</v>
      </c>
      <c r="I3459" s="282">
        <v>0.0</v>
      </c>
      <c r="J3459" s="282">
        <v>0.0</v>
      </c>
      <c r="K3459" s="282">
        <v>0.0</v>
      </c>
      <c r="L3459" s="282">
        <v>0.0</v>
      </c>
      <c r="M3459" s="210"/>
    </row>
    <row r="3460" ht="15.75" customHeight="1">
      <c r="A3460" s="210" t="s">
        <v>356</v>
      </c>
      <c r="B3460" s="210" t="s">
        <v>5387</v>
      </c>
      <c r="C3460" s="210" t="s">
        <v>5801</v>
      </c>
      <c r="D3460" s="210" t="s">
        <v>5812</v>
      </c>
      <c r="E3460" s="282">
        <v>0.0</v>
      </c>
      <c r="F3460" s="282">
        <v>0.0</v>
      </c>
      <c r="G3460" s="210"/>
      <c r="H3460" s="282">
        <v>0.0</v>
      </c>
      <c r="I3460" s="282">
        <v>0.0</v>
      </c>
      <c r="J3460" s="282">
        <v>0.0</v>
      </c>
      <c r="K3460" s="282">
        <v>0.0</v>
      </c>
      <c r="L3460" s="282">
        <v>0.0</v>
      </c>
      <c r="M3460" s="210"/>
    </row>
    <row r="3461" ht="15.75" customHeight="1">
      <c r="A3461" s="210" t="s">
        <v>356</v>
      </c>
      <c r="B3461" s="210" t="s">
        <v>5388</v>
      </c>
      <c r="C3461" s="210" t="s">
        <v>5801</v>
      </c>
      <c r="D3461" s="210" t="s">
        <v>5958</v>
      </c>
      <c r="E3461" s="282">
        <v>0.0</v>
      </c>
      <c r="F3461" s="282">
        <v>0.0</v>
      </c>
      <c r="G3461" s="210"/>
      <c r="H3461" s="282">
        <v>0.0</v>
      </c>
      <c r="I3461" s="282">
        <v>0.0</v>
      </c>
      <c r="J3461" s="282">
        <v>0.0</v>
      </c>
      <c r="K3461" s="282">
        <v>0.0</v>
      </c>
      <c r="L3461" s="282">
        <v>0.0</v>
      </c>
      <c r="M3461" s="210"/>
    </row>
    <row r="3462" ht="15.75" customHeight="1">
      <c r="A3462" s="210" t="s">
        <v>562</v>
      </c>
      <c r="B3462" s="210" t="s">
        <v>5383</v>
      </c>
      <c r="C3462" s="210" t="s">
        <v>5801</v>
      </c>
      <c r="D3462" s="210" t="s">
        <v>98</v>
      </c>
      <c r="E3462" s="282">
        <v>3.0</v>
      </c>
      <c r="F3462" s="282">
        <v>1.0</v>
      </c>
      <c r="G3462" s="282">
        <v>0.0</v>
      </c>
      <c r="H3462" s="282">
        <v>3.0</v>
      </c>
      <c r="I3462" s="282">
        <v>0.0</v>
      </c>
      <c r="J3462" s="282">
        <v>1.0</v>
      </c>
      <c r="K3462" s="282">
        <v>0.0</v>
      </c>
      <c r="L3462" s="282">
        <v>30.0</v>
      </c>
      <c r="M3462" s="210"/>
    </row>
    <row r="3463" ht="15.75" customHeight="1">
      <c r="A3463" s="210" t="s">
        <v>562</v>
      </c>
      <c r="B3463" s="210" t="s">
        <v>5384</v>
      </c>
      <c r="C3463" s="210" t="s">
        <v>5801</v>
      </c>
      <c r="D3463" s="210" t="s">
        <v>249</v>
      </c>
      <c r="E3463" s="282">
        <v>22.0</v>
      </c>
      <c r="F3463" s="282">
        <v>3.0</v>
      </c>
      <c r="G3463" s="282">
        <v>3.0</v>
      </c>
      <c r="H3463" s="282">
        <v>12.0</v>
      </c>
      <c r="I3463" s="282">
        <v>10.0</v>
      </c>
      <c r="J3463" s="282">
        <v>1.0</v>
      </c>
      <c r="K3463" s="282">
        <v>0.0</v>
      </c>
      <c r="L3463" s="282">
        <v>933.0</v>
      </c>
      <c r="M3463" s="210"/>
    </row>
    <row r="3464" ht="15.75" customHeight="1">
      <c r="A3464" s="210" t="s">
        <v>562</v>
      </c>
      <c r="B3464" s="210" t="s">
        <v>5385</v>
      </c>
      <c r="C3464" s="210" t="s">
        <v>5800</v>
      </c>
      <c r="D3464" s="210" t="s">
        <v>5966</v>
      </c>
      <c r="E3464" s="282">
        <v>21.0</v>
      </c>
      <c r="F3464" s="282">
        <v>1.0</v>
      </c>
      <c r="G3464" s="282">
        <v>1.0</v>
      </c>
      <c r="H3464" s="282">
        <v>11.0</v>
      </c>
      <c r="I3464" s="282">
        <v>4.0</v>
      </c>
      <c r="J3464" s="282">
        <v>2.0</v>
      </c>
      <c r="K3464" s="282">
        <v>0.0</v>
      </c>
      <c r="L3464" s="282">
        <v>922.0</v>
      </c>
      <c r="M3464" s="210"/>
    </row>
    <row r="3465" ht="15.75" customHeight="1">
      <c r="A3465" s="210" t="s">
        <v>562</v>
      </c>
      <c r="B3465" s="210" t="s">
        <v>5386</v>
      </c>
      <c r="C3465" s="210" t="s">
        <v>5801</v>
      </c>
      <c r="D3465" s="210" t="s">
        <v>98</v>
      </c>
      <c r="E3465" s="282">
        <v>28.0</v>
      </c>
      <c r="F3465" s="282">
        <v>3.0</v>
      </c>
      <c r="G3465" s="282">
        <v>4.0</v>
      </c>
      <c r="H3465" s="282">
        <v>23.0</v>
      </c>
      <c r="I3465" s="282">
        <v>4.0</v>
      </c>
      <c r="J3465" s="282">
        <v>2.0</v>
      </c>
      <c r="K3465" s="282">
        <v>0.0</v>
      </c>
      <c r="L3465" s="282">
        <v>767.0</v>
      </c>
      <c r="M3465" s="210"/>
    </row>
    <row r="3466" ht="15.75" customHeight="1">
      <c r="A3466" s="210" t="s">
        <v>562</v>
      </c>
      <c r="B3466" s="210" t="s">
        <v>5387</v>
      </c>
      <c r="C3466" s="210" t="s">
        <v>5852</v>
      </c>
      <c r="D3466" s="210" t="s">
        <v>238</v>
      </c>
      <c r="E3466" s="282">
        <v>39.0</v>
      </c>
      <c r="F3466" s="282">
        <v>8.0</v>
      </c>
      <c r="G3466" s="282">
        <v>2.0</v>
      </c>
      <c r="H3466" s="282">
        <v>15.0</v>
      </c>
      <c r="I3466" s="282">
        <v>19.0</v>
      </c>
      <c r="J3466" s="282">
        <v>2.0</v>
      </c>
      <c r="K3466" s="282">
        <v>0.0</v>
      </c>
      <c r="L3466" s="282">
        <v>2323.0</v>
      </c>
      <c r="M3466" s="210"/>
    </row>
    <row r="3467" ht="15.75" customHeight="1">
      <c r="A3467" s="210" t="s">
        <v>562</v>
      </c>
      <c r="B3467" s="210" t="s">
        <v>5388</v>
      </c>
      <c r="C3467" s="210" t="s">
        <v>5830</v>
      </c>
      <c r="D3467" s="210" t="s">
        <v>6577</v>
      </c>
      <c r="E3467" s="282">
        <v>28.0</v>
      </c>
      <c r="F3467" s="282">
        <v>11.0</v>
      </c>
      <c r="G3467" s="282">
        <v>7.0</v>
      </c>
      <c r="H3467" s="282">
        <v>0.0</v>
      </c>
      <c r="I3467" s="282">
        <v>11.0</v>
      </c>
      <c r="J3467" s="282">
        <v>4.0</v>
      </c>
      <c r="K3467" s="282">
        <v>0.0</v>
      </c>
      <c r="L3467" s="282">
        <v>2366.0</v>
      </c>
      <c r="M3467" s="210"/>
    </row>
    <row r="3468" ht="15.75" customHeight="1">
      <c r="A3468" s="210" t="s">
        <v>562</v>
      </c>
      <c r="B3468" s="210" t="s">
        <v>5391</v>
      </c>
      <c r="C3468" s="210" t="s">
        <v>5830</v>
      </c>
      <c r="D3468" s="210" t="s">
        <v>6577</v>
      </c>
      <c r="E3468" s="282">
        <v>26.0</v>
      </c>
      <c r="F3468" s="282">
        <v>3.0</v>
      </c>
      <c r="G3468" s="282">
        <v>2.0</v>
      </c>
      <c r="H3468" s="282">
        <v>16.0</v>
      </c>
      <c r="I3468" s="282">
        <v>7.0</v>
      </c>
      <c r="J3468" s="282">
        <v>0.0</v>
      </c>
      <c r="K3468" s="282">
        <v>0.0</v>
      </c>
      <c r="L3468" s="282">
        <v>1102.0</v>
      </c>
      <c r="M3468" s="210"/>
    </row>
    <row r="3469" ht="15.75" customHeight="1">
      <c r="A3469" s="210" t="s">
        <v>562</v>
      </c>
      <c r="B3469" s="210" t="s">
        <v>5392</v>
      </c>
      <c r="C3469" s="210" t="s">
        <v>6578</v>
      </c>
      <c r="D3469" s="210" t="s">
        <v>6579</v>
      </c>
      <c r="E3469" s="282">
        <v>32.0</v>
      </c>
      <c r="F3469" s="282">
        <v>3.0</v>
      </c>
      <c r="G3469" s="282">
        <v>0.0</v>
      </c>
      <c r="H3469" s="282">
        <v>14.0</v>
      </c>
      <c r="I3469" s="282">
        <v>9.0</v>
      </c>
      <c r="J3469" s="282">
        <v>2.0</v>
      </c>
      <c r="K3469" s="282">
        <v>0.0</v>
      </c>
      <c r="L3469" s="282">
        <v>1661.0</v>
      </c>
      <c r="M3469" s="210"/>
    </row>
    <row r="3470" ht="15.75" customHeight="1">
      <c r="A3470" s="210" t="s">
        <v>562</v>
      </c>
      <c r="B3470" s="210" t="s">
        <v>5389</v>
      </c>
      <c r="C3470" s="210" t="s">
        <v>6014</v>
      </c>
      <c r="D3470" s="210" t="s">
        <v>6580</v>
      </c>
      <c r="E3470" s="282">
        <v>27.0</v>
      </c>
      <c r="F3470" s="282">
        <v>10.0</v>
      </c>
      <c r="G3470" s="282">
        <v>3.0</v>
      </c>
      <c r="H3470" s="282">
        <v>1.0</v>
      </c>
      <c r="I3470" s="282">
        <v>10.0</v>
      </c>
      <c r="J3470" s="282">
        <v>1.0</v>
      </c>
      <c r="K3470" s="282">
        <v>0.0</v>
      </c>
      <c r="L3470" s="282">
        <v>2224.0</v>
      </c>
      <c r="M3470" s="210"/>
    </row>
    <row r="3471" ht="15.75" customHeight="1">
      <c r="A3471" s="210" t="s">
        <v>562</v>
      </c>
      <c r="B3471" s="210" t="s">
        <v>5390</v>
      </c>
      <c r="C3471" s="210" t="s">
        <v>6014</v>
      </c>
      <c r="D3471" s="210" t="s">
        <v>6580</v>
      </c>
      <c r="E3471" s="282">
        <v>25.0</v>
      </c>
      <c r="F3471" s="282">
        <v>7.0</v>
      </c>
      <c r="G3471" s="282">
        <v>5.0</v>
      </c>
      <c r="H3471" s="282">
        <v>7.0</v>
      </c>
      <c r="I3471" s="282">
        <v>11.0</v>
      </c>
      <c r="J3471" s="282">
        <v>1.0</v>
      </c>
      <c r="K3471" s="282">
        <v>0.0</v>
      </c>
      <c r="L3471" s="282">
        <v>1660.0</v>
      </c>
      <c r="M3471" s="210"/>
    </row>
    <row r="3472" ht="15.75" customHeight="1">
      <c r="A3472" s="210" t="s">
        <v>296</v>
      </c>
      <c r="B3472" s="210" t="s">
        <v>5383</v>
      </c>
      <c r="C3472" s="210" t="s">
        <v>5801</v>
      </c>
      <c r="D3472" s="210" t="s">
        <v>264</v>
      </c>
      <c r="E3472" s="282">
        <v>5.0</v>
      </c>
      <c r="F3472" s="282">
        <v>0.0</v>
      </c>
      <c r="G3472" s="282">
        <v>1.0</v>
      </c>
      <c r="H3472" s="282">
        <v>2.0</v>
      </c>
      <c r="I3472" s="282">
        <v>1.0</v>
      </c>
      <c r="J3472" s="282">
        <v>2.0</v>
      </c>
      <c r="K3472" s="282">
        <v>0.0</v>
      </c>
      <c r="L3472" s="282">
        <v>316.0</v>
      </c>
      <c r="M3472" s="210"/>
    </row>
    <row r="3473" ht="15.75" customHeight="1">
      <c r="A3473" s="210" t="s">
        <v>296</v>
      </c>
      <c r="B3473" s="210" t="s">
        <v>5384</v>
      </c>
      <c r="C3473" s="210" t="s">
        <v>5902</v>
      </c>
      <c r="D3473" s="210" t="s">
        <v>6499</v>
      </c>
      <c r="E3473" s="282">
        <v>14.0</v>
      </c>
      <c r="F3473" s="282">
        <v>3.0</v>
      </c>
      <c r="G3473" s="282">
        <v>2.0</v>
      </c>
      <c r="H3473" s="282">
        <v>4.0</v>
      </c>
      <c r="I3473" s="282">
        <v>7.0</v>
      </c>
      <c r="J3473" s="282">
        <v>4.0</v>
      </c>
      <c r="K3473" s="282">
        <v>0.0</v>
      </c>
      <c r="L3473" s="282">
        <v>863.0</v>
      </c>
      <c r="M3473" s="210"/>
    </row>
    <row r="3474" ht="15.75" customHeight="1">
      <c r="A3474" s="210" t="s">
        <v>296</v>
      </c>
      <c r="B3474" s="210" t="s">
        <v>5385</v>
      </c>
      <c r="C3474" s="210" t="s">
        <v>5902</v>
      </c>
      <c r="D3474" s="210" t="s">
        <v>6499</v>
      </c>
      <c r="E3474" s="282">
        <v>23.0</v>
      </c>
      <c r="F3474" s="282">
        <v>4.0</v>
      </c>
      <c r="G3474" s="282">
        <v>1.0</v>
      </c>
      <c r="H3474" s="282">
        <v>8.0</v>
      </c>
      <c r="I3474" s="282">
        <v>11.0</v>
      </c>
      <c r="J3474" s="282">
        <v>3.0</v>
      </c>
      <c r="K3474" s="282">
        <v>0.0</v>
      </c>
      <c r="L3474" s="282">
        <v>1302.0</v>
      </c>
      <c r="M3474" s="210"/>
    </row>
    <row r="3475" ht="15.75" customHeight="1">
      <c r="A3475" s="210" t="s">
        <v>296</v>
      </c>
      <c r="B3475" s="210" t="s">
        <v>5386</v>
      </c>
      <c r="C3475" s="210" t="s">
        <v>5902</v>
      </c>
      <c r="D3475" s="210" t="s">
        <v>6499</v>
      </c>
      <c r="E3475" s="282">
        <v>9.0</v>
      </c>
      <c r="F3475" s="282">
        <v>2.0</v>
      </c>
      <c r="G3475" s="282">
        <v>1.0</v>
      </c>
      <c r="H3475" s="282">
        <v>5.0</v>
      </c>
      <c r="I3475" s="282">
        <v>4.0</v>
      </c>
      <c r="J3475" s="282">
        <v>1.0</v>
      </c>
      <c r="K3475" s="282">
        <v>0.0</v>
      </c>
      <c r="L3475" s="282">
        <v>400.0</v>
      </c>
      <c r="M3475" s="210"/>
    </row>
    <row r="3476" ht="15.75" customHeight="1">
      <c r="A3476" s="210" t="s">
        <v>296</v>
      </c>
      <c r="B3476" s="210" t="s">
        <v>5387</v>
      </c>
      <c r="C3476" s="210" t="s">
        <v>5902</v>
      </c>
      <c r="D3476" s="210" t="s">
        <v>6499</v>
      </c>
      <c r="E3476" s="282">
        <v>15.0</v>
      </c>
      <c r="F3476" s="282">
        <v>1.0</v>
      </c>
      <c r="G3476" s="282">
        <v>2.0</v>
      </c>
      <c r="H3476" s="282">
        <v>6.0</v>
      </c>
      <c r="I3476" s="282">
        <v>3.0</v>
      </c>
      <c r="J3476" s="282">
        <v>1.0</v>
      </c>
      <c r="K3476" s="282">
        <v>0.0</v>
      </c>
      <c r="L3476" s="282">
        <v>945.0</v>
      </c>
      <c r="M3476" s="210"/>
    </row>
    <row r="3477" ht="15.75" customHeight="1">
      <c r="A3477" s="210" t="s">
        <v>296</v>
      </c>
      <c r="B3477" s="210" t="s">
        <v>5388</v>
      </c>
      <c r="C3477" s="210" t="s">
        <v>5902</v>
      </c>
      <c r="D3477" s="210" t="s">
        <v>6499</v>
      </c>
      <c r="E3477" s="282">
        <v>30.0</v>
      </c>
      <c r="F3477" s="282">
        <v>1.0</v>
      </c>
      <c r="G3477" s="282">
        <v>2.0</v>
      </c>
      <c r="H3477" s="282">
        <v>3.0</v>
      </c>
      <c r="I3477" s="282">
        <v>6.0</v>
      </c>
      <c r="J3477" s="282">
        <v>7.0</v>
      </c>
      <c r="K3477" s="282">
        <v>0.0</v>
      </c>
      <c r="L3477" s="282">
        <v>2341.0</v>
      </c>
      <c r="M3477" s="210"/>
    </row>
    <row r="3478" ht="15.75" customHeight="1">
      <c r="A3478" s="210" t="s">
        <v>296</v>
      </c>
      <c r="B3478" s="210" t="s">
        <v>5391</v>
      </c>
      <c r="C3478" s="210" t="s">
        <v>5902</v>
      </c>
      <c r="D3478" s="210" t="s">
        <v>6499</v>
      </c>
      <c r="E3478" s="282">
        <v>29.0</v>
      </c>
      <c r="F3478" s="282">
        <v>0.0</v>
      </c>
      <c r="G3478" s="282">
        <v>7.0</v>
      </c>
      <c r="H3478" s="282">
        <v>6.0</v>
      </c>
      <c r="I3478" s="282">
        <v>4.0</v>
      </c>
      <c r="J3478" s="282">
        <v>3.0</v>
      </c>
      <c r="K3478" s="282">
        <v>0.0</v>
      </c>
      <c r="L3478" s="282">
        <v>2087.0</v>
      </c>
      <c r="M3478" s="210"/>
    </row>
    <row r="3479" ht="15.75" customHeight="1">
      <c r="A3479" s="210" t="s">
        <v>296</v>
      </c>
      <c r="B3479" s="210" t="s">
        <v>5392</v>
      </c>
      <c r="C3479" s="210" t="s">
        <v>5902</v>
      </c>
      <c r="D3479" s="210" t="s">
        <v>6499</v>
      </c>
      <c r="E3479" s="282">
        <v>30.0</v>
      </c>
      <c r="F3479" s="282">
        <v>1.0</v>
      </c>
      <c r="G3479" s="282">
        <v>7.0</v>
      </c>
      <c r="H3479" s="282">
        <v>6.0</v>
      </c>
      <c r="I3479" s="282">
        <v>6.0</v>
      </c>
      <c r="J3479" s="282">
        <v>3.0</v>
      </c>
      <c r="K3479" s="282">
        <v>2.0</v>
      </c>
      <c r="L3479" s="282">
        <v>2227.0</v>
      </c>
      <c r="M3479" s="210"/>
    </row>
    <row r="3480" ht="15.75" customHeight="1">
      <c r="A3480" s="210" t="s">
        <v>296</v>
      </c>
      <c r="B3480" s="210" t="s">
        <v>5389</v>
      </c>
      <c r="C3480" s="210" t="s">
        <v>5902</v>
      </c>
      <c r="D3480" s="210" t="s">
        <v>6499</v>
      </c>
      <c r="E3480" s="282">
        <v>32.0</v>
      </c>
      <c r="F3480" s="282">
        <v>0.0</v>
      </c>
      <c r="G3480" s="282">
        <v>6.0</v>
      </c>
      <c r="H3480" s="282">
        <v>6.0</v>
      </c>
      <c r="I3480" s="282">
        <v>5.0</v>
      </c>
      <c r="J3480" s="282">
        <v>5.0</v>
      </c>
      <c r="K3480" s="282">
        <v>0.0</v>
      </c>
      <c r="L3480" s="282">
        <v>2382.0</v>
      </c>
      <c r="M3480" s="210"/>
    </row>
    <row r="3481" ht="15.75" customHeight="1">
      <c r="A3481" s="210" t="s">
        <v>296</v>
      </c>
      <c r="B3481" s="210" t="s">
        <v>5390</v>
      </c>
      <c r="C3481" s="210" t="s">
        <v>5902</v>
      </c>
      <c r="D3481" s="210" t="s">
        <v>6499</v>
      </c>
      <c r="E3481" s="282">
        <v>31.0</v>
      </c>
      <c r="F3481" s="282">
        <v>0.0</v>
      </c>
      <c r="G3481" s="282">
        <v>5.0</v>
      </c>
      <c r="H3481" s="282">
        <v>10.0</v>
      </c>
      <c r="I3481" s="282">
        <v>9.0</v>
      </c>
      <c r="J3481" s="282">
        <v>1.0</v>
      </c>
      <c r="K3481" s="282">
        <v>0.0</v>
      </c>
      <c r="L3481" s="282">
        <v>1915.0</v>
      </c>
      <c r="M3481" s="210"/>
    </row>
    <row r="3482" ht="15.75" customHeight="1">
      <c r="A3482" s="210" t="s">
        <v>565</v>
      </c>
      <c r="B3482" s="210" t="s">
        <v>5383</v>
      </c>
      <c r="C3482" s="210" t="s">
        <v>5801</v>
      </c>
      <c r="D3482" s="210" t="s">
        <v>264</v>
      </c>
      <c r="E3482" s="282">
        <v>5.0</v>
      </c>
      <c r="F3482" s="282">
        <v>0.0</v>
      </c>
      <c r="G3482" s="282">
        <v>3.0</v>
      </c>
      <c r="H3482" s="282">
        <v>2.0</v>
      </c>
      <c r="I3482" s="282">
        <v>2.0</v>
      </c>
      <c r="J3482" s="282">
        <v>0.0</v>
      </c>
      <c r="K3482" s="282">
        <v>0.0</v>
      </c>
      <c r="L3482" s="282">
        <v>328.0</v>
      </c>
      <c r="M3482" s="210"/>
    </row>
    <row r="3483" ht="15.75" customHeight="1">
      <c r="A3483" s="210" t="s">
        <v>565</v>
      </c>
      <c r="B3483" s="210" t="s">
        <v>5384</v>
      </c>
      <c r="C3483" s="210" t="s">
        <v>5902</v>
      </c>
      <c r="D3483" s="210" t="s">
        <v>5903</v>
      </c>
      <c r="E3483" s="282">
        <v>4.0</v>
      </c>
      <c r="F3483" s="282">
        <v>0.0</v>
      </c>
      <c r="G3483" s="282">
        <v>0.0</v>
      </c>
      <c r="H3483" s="282">
        <v>4.0</v>
      </c>
      <c r="I3483" s="282">
        <v>0.0</v>
      </c>
      <c r="J3483" s="282">
        <v>0.0</v>
      </c>
      <c r="K3483" s="282">
        <v>0.0</v>
      </c>
      <c r="L3483" s="282">
        <v>19.0</v>
      </c>
      <c r="M3483" s="210"/>
    </row>
    <row r="3484" ht="15.75" customHeight="1">
      <c r="A3484" s="210" t="s">
        <v>565</v>
      </c>
      <c r="B3484" s="210" t="s">
        <v>5385</v>
      </c>
      <c r="C3484" s="210" t="s">
        <v>5902</v>
      </c>
      <c r="D3484" s="210" t="s">
        <v>5903</v>
      </c>
      <c r="E3484" s="282">
        <v>0.0</v>
      </c>
      <c r="F3484" s="282">
        <v>0.0</v>
      </c>
      <c r="G3484" s="282">
        <v>0.0</v>
      </c>
      <c r="H3484" s="282">
        <v>0.0</v>
      </c>
      <c r="I3484" s="282">
        <v>0.0</v>
      </c>
      <c r="J3484" s="282">
        <v>0.0</v>
      </c>
      <c r="K3484" s="282">
        <v>0.0</v>
      </c>
      <c r="L3484" s="282">
        <v>0.0</v>
      </c>
      <c r="M3484" s="210"/>
    </row>
    <row r="3485" ht="15.75" customHeight="1">
      <c r="A3485" s="210" t="s">
        <v>855</v>
      </c>
      <c r="B3485" s="210" t="s">
        <v>5383</v>
      </c>
      <c r="C3485" s="210" t="s">
        <v>5801</v>
      </c>
      <c r="D3485" s="210" t="s">
        <v>244</v>
      </c>
      <c r="E3485" s="282">
        <v>2.0</v>
      </c>
      <c r="F3485" s="282">
        <v>0.0</v>
      </c>
      <c r="G3485" s="282">
        <v>0.0</v>
      </c>
      <c r="H3485" s="282">
        <v>2.0</v>
      </c>
      <c r="I3485" s="282">
        <v>0.0</v>
      </c>
      <c r="J3485" s="282">
        <v>0.0</v>
      </c>
      <c r="K3485" s="282">
        <v>0.0</v>
      </c>
      <c r="L3485" s="282">
        <v>57.0</v>
      </c>
      <c r="M3485" s="210"/>
    </row>
    <row r="3486" ht="15.75" customHeight="1">
      <c r="A3486" s="210" t="s">
        <v>855</v>
      </c>
      <c r="B3486" s="210" t="s">
        <v>5384</v>
      </c>
      <c r="C3486" s="210" t="s">
        <v>5881</v>
      </c>
      <c r="D3486" s="210" t="s">
        <v>5925</v>
      </c>
      <c r="E3486" s="282">
        <v>26.0</v>
      </c>
      <c r="F3486" s="282">
        <v>4.0</v>
      </c>
      <c r="G3486" s="282">
        <v>0.0</v>
      </c>
      <c r="H3486" s="282">
        <v>12.0</v>
      </c>
      <c r="I3486" s="282">
        <v>14.0</v>
      </c>
      <c r="J3486" s="282">
        <v>4.0</v>
      </c>
      <c r="K3486" s="282">
        <v>0.0</v>
      </c>
      <c r="L3486" s="282">
        <v>1285.0</v>
      </c>
      <c r="M3486" s="210"/>
    </row>
    <row r="3487" ht="15.75" customHeight="1">
      <c r="A3487" s="210" t="s">
        <v>855</v>
      </c>
      <c r="B3487" s="210" t="s">
        <v>5385</v>
      </c>
      <c r="C3487" s="210" t="s">
        <v>5881</v>
      </c>
      <c r="D3487" s="210" t="s">
        <v>5989</v>
      </c>
      <c r="E3487" s="282">
        <v>15.0</v>
      </c>
      <c r="F3487" s="282">
        <v>0.0</v>
      </c>
      <c r="G3487" s="282">
        <v>1.0</v>
      </c>
      <c r="H3487" s="282">
        <v>15.0</v>
      </c>
      <c r="I3487" s="282">
        <v>0.0</v>
      </c>
      <c r="J3487" s="282">
        <v>0.0</v>
      </c>
      <c r="K3487" s="282">
        <v>0.0</v>
      </c>
      <c r="L3487" s="282">
        <v>171.0</v>
      </c>
      <c r="M3487" s="210"/>
    </row>
    <row r="3488" ht="15.75" customHeight="1">
      <c r="A3488" s="210" t="s">
        <v>855</v>
      </c>
      <c r="B3488" s="210" t="s">
        <v>5386</v>
      </c>
      <c r="C3488" s="210" t="s">
        <v>5906</v>
      </c>
      <c r="D3488" s="210" t="s">
        <v>6581</v>
      </c>
      <c r="E3488" s="282">
        <v>23.0</v>
      </c>
      <c r="F3488" s="282">
        <v>2.0</v>
      </c>
      <c r="G3488" s="282">
        <v>7.0</v>
      </c>
      <c r="H3488" s="282">
        <v>8.0</v>
      </c>
      <c r="I3488" s="282">
        <v>15.0</v>
      </c>
      <c r="J3488" s="282">
        <v>3.0</v>
      </c>
      <c r="K3488" s="282">
        <v>0.0</v>
      </c>
      <c r="L3488" s="282">
        <v>1225.0</v>
      </c>
      <c r="M3488" s="210"/>
    </row>
    <row r="3489" ht="15.75" customHeight="1">
      <c r="A3489" s="210" t="s">
        <v>839</v>
      </c>
      <c r="B3489" s="210" t="s">
        <v>5383</v>
      </c>
      <c r="C3489" s="210" t="s">
        <v>5801</v>
      </c>
      <c r="D3489" s="210" t="s">
        <v>264</v>
      </c>
      <c r="E3489" s="282">
        <v>5.0</v>
      </c>
      <c r="F3489" s="282">
        <v>0.0</v>
      </c>
      <c r="G3489" s="282">
        <v>0.0</v>
      </c>
      <c r="H3489" s="282">
        <v>1.0</v>
      </c>
      <c r="I3489" s="282">
        <v>2.0</v>
      </c>
      <c r="J3489" s="282">
        <v>1.0</v>
      </c>
      <c r="K3489" s="282">
        <v>0.0</v>
      </c>
      <c r="L3489" s="282">
        <v>392.0</v>
      </c>
      <c r="M3489" s="210"/>
    </row>
    <row r="3490" ht="15.75" customHeight="1">
      <c r="A3490" s="210" t="s">
        <v>839</v>
      </c>
      <c r="B3490" s="210" t="s">
        <v>5384</v>
      </c>
      <c r="C3490" s="210" t="s">
        <v>6343</v>
      </c>
      <c r="D3490" s="210" t="s">
        <v>6582</v>
      </c>
      <c r="E3490" s="282">
        <v>29.0</v>
      </c>
      <c r="F3490" s="282">
        <v>0.0</v>
      </c>
      <c r="G3490" s="282">
        <v>0.0</v>
      </c>
      <c r="H3490" s="282">
        <v>9.0</v>
      </c>
      <c r="I3490" s="282">
        <v>15.0</v>
      </c>
      <c r="J3490" s="282">
        <v>6.0</v>
      </c>
      <c r="K3490" s="282">
        <v>0.0</v>
      </c>
      <c r="L3490" s="282">
        <v>1627.0</v>
      </c>
      <c r="M3490" s="210"/>
    </row>
    <row r="3491" ht="15.75" customHeight="1">
      <c r="A3491" s="210" t="s">
        <v>839</v>
      </c>
      <c r="B3491" s="210" t="s">
        <v>5385</v>
      </c>
      <c r="C3491" s="210" t="s">
        <v>6583</v>
      </c>
      <c r="D3491" s="210" t="s">
        <v>6584</v>
      </c>
      <c r="E3491" s="282">
        <v>23.0</v>
      </c>
      <c r="F3491" s="282">
        <v>2.0</v>
      </c>
      <c r="G3491" s="282">
        <v>0.0</v>
      </c>
      <c r="H3491" s="282">
        <v>5.0</v>
      </c>
      <c r="I3491" s="282">
        <v>11.0</v>
      </c>
      <c r="J3491" s="282">
        <v>10.0</v>
      </c>
      <c r="K3491" s="282">
        <v>0.0</v>
      </c>
      <c r="L3491" s="282">
        <v>1551.0</v>
      </c>
      <c r="M3491" s="210"/>
    </row>
    <row r="3492" ht="15.75" customHeight="1">
      <c r="A3492" s="210" t="s">
        <v>265</v>
      </c>
      <c r="B3492" s="210" t="s">
        <v>5383</v>
      </c>
      <c r="C3492" s="210" t="s">
        <v>5801</v>
      </c>
      <c r="D3492" s="210" t="s">
        <v>103</v>
      </c>
      <c r="E3492" s="282">
        <v>2.0</v>
      </c>
      <c r="F3492" s="282">
        <v>1.0</v>
      </c>
      <c r="G3492" s="282">
        <v>0.0</v>
      </c>
      <c r="H3492" s="282">
        <v>2.0</v>
      </c>
      <c r="I3492" s="282">
        <v>0.0</v>
      </c>
      <c r="J3492" s="282">
        <v>0.0</v>
      </c>
      <c r="K3492" s="282">
        <v>0.0</v>
      </c>
      <c r="L3492" s="282">
        <v>73.0</v>
      </c>
      <c r="M3492" s="210"/>
    </row>
    <row r="3493" ht="15.75" customHeight="1">
      <c r="A3493" s="210" t="s">
        <v>265</v>
      </c>
      <c r="B3493" s="210" t="s">
        <v>5384</v>
      </c>
      <c r="C3493" s="210" t="s">
        <v>6283</v>
      </c>
      <c r="D3493" s="210" t="s">
        <v>6358</v>
      </c>
      <c r="E3493" s="282">
        <v>27.0</v>
      </c>
      <c r="F3493" s="282">
        <v>5.0</v>
      </c>
      <c r="G3493" s="282">
        <v>4.0</v>
      </c>
      <c r="H3493" s="282">
        <v>6.0</v>
      </c>
      <c r="I3493" s="282">
        <v>14.0</v>
      </c>
      <c r="J3493" s="282">
        <v>9.0</v>
      </c>
      <c r="K3493" s="282">
        <v>0.0</v>
      </c>
      <c r="L3493" s="282">
        <v>1895.0</v>
      </c>
      <c r="M3493" s="210"/>
    </row>
    <row r="3494" ht="15.75" customHeight="1">
      <c r="A3494" s="210" t="s">
        <v>265</v>
      </c>
      <c r="B3494" s="210" t="s">
        <v>5385</v>
      </c>
      <c r="C3494" s="210" t="s">
        <v>6070</v>
      </c>
      <c r="D3494" s="210" t="s">
        <v>6100</v>
      </c>
      <c r="E3494" s="282">
        <v>26.0</v>
      </c>
      <c r="F3494" s="282">
        <v>5.0</v>
      </c>
      <c r="G3494" s="282">
        <v>3.0</v>
      </c>
      <c r="H3494" s="282">
        <v>15.0</v>
      </c>
      <c r="I3494" s="282">
        <v>9.0</v>
      </c>
      <c r="J3494" s="282">
        <v>4.0</v>
      </c>
      <c r="K3494" s="282">
        <v>0.0</v>
      </c>
      <c r="L3494" s="282">
        <v>1001.0</v>
      </c>
      <c r="M3494" s="210"/>
    </row>
    <row r="3495" ht="15.75" customHeight="1">
      <c r="A3495" s="210" t="s">
        <v>265</v>
      </c>
      <c r="B3495" s="210" t="s">
        <v>5386</v>
      </c>
      <c r="C3495" s="210" t="s">
        <v>6283</v>
      </c>
      <c r="D3495" s="210" t="s">
        <v>6358</v>
      </c>
      <c r="E3495" s="282">
        <v>25.0</v>
      </c>
      <c r="F3495" s="282">
        <v>2.0</v>
      </c>
      <c r="G3495" s="282">
        <v>2.0</v>
      </c>
      <c r="H3495" s="282">
        <v>24.0</v>
      </c>
      <c r="I3495" s="282">
        <v>1.0</v>
      </c>
      <c r="J3495" s="282">
        <v>1.0</v>
      </c>
      <c r="K3495" s="282">
        <v>0.0</v>
      </c>
      <c r="L3495" s="282">
        <v>466.0</v>
      </c>
      <c r="M3495" s="210"/>
    </row>
    <row r="3496" ht="15.75" customHeight="1">
      <c r="A3496" s="210" t="s">
        <v>265</v>
      </c>
      <c r="B3496" s="210" t="s">
        <v>5387</v>
      </c>
      <c r="C3496" s="210" t="s">
        <v>6107</v>
      </c>
      <c r="D3496" s="210" t="s">
        <v>6585</v>
      </c>
      <c r="E3496" s="282">
        <v>34.0</v>
      </c>
      <c r="F3496" s="282">
        <v>4.0</v>
      </c>
      <c r="G3496" s="282">
        <v>5.0</v>
      </c>
      <c r="H3496" s="282">
        <v>14.0</v>
      </c>
      <c r="I3496" s="282">
        <v>10.0</v>
      </c>
      <c r="J3496" s="282">
        <v>5.0</v>
      </c>
      <c r="K3496" s="282">
        <v>0.0</v>
      </c>
      <c r="L3496" s="282">
        <v>1798.0</v>
      </c>
      <c r="M3496" s="210"/>
    </row>
    <row r="3497" ht="15.75" customHeight="1">
      <c r="A3497" s="210" t="s">
        <v>506</v>
      </c>
      <c r="B3497" s="210" t="s">
        <v>5383</v>
      </c>
      <c r="C3497" s="210" t="s">
        <v>5801</v>
      </c>
      <c r="D3497" s="210" t="s">
        <v>151</v>
      </c>
      <c r="E3497" s="282">
        <v>4.0</v>
      </c>
      <c r="F3497" s="282">
        <v>0.0</v>
      </c>
      <c r="G3497" s="282">
        <v>0.0</v>
      </c>
      <c r="H3497" s="282">
        <v>1.0</v>
      </c>
      <c r="I3497" s="282">
        <v>3.0</v>
      </c>
      <c r="J3497" s="282">
        <v>0.0</v>
      </c>
      <c r="K3497" s="282">
        <v>0.0</v>
      </c>
      <c r="L3497" s="282">
        <v>200.0</v>
      </c>
      <c r="M3497" s="210"/>
    </row>
    <row r="3498" ht="15.75" customHeight="1">
      <c r="A3498" s="210" t="s">
        <v>506</v>
      </c>
      <c r="B3498" s="210" t="s">
        <v>5384</v>
      </c>
      <c r="C3498" s="210" t="s">
        <v>6202</v>
      </c>
      <c r="D3498" s="210" t="s">
        <v>6586</v>
      </c>
      <c r="E3498" s="282">
        <v>15.0</v>
      </c>
      <c r="F3498" s="282">
        <v>0.0</v>
      </c>
      <c r="G3498" s="282">
        <v>3.0</v>
      </c>
      <c r="H3498" s="282">
        <v>12.0</v>
      </c>
      <c r="I3498" s="282">
        <v>3.0</v>
      </c>
      <c r="J3498" s="282">
        <v>6.0</v>
      </c>
      <c r="K3498" s="282">
        <v>0.0</v>
      </c>
      <c r="L3498" s="282">
        <v>385.0</v>
      </c>
      <c r="M3498" s="210"/>
    </row>
    <row r="3499" ht="15.75" customHeight="1">
      <c r="A3499" s="210" t="s">
        <v>506</v>
      </c>
      <c r="B3499" s="210" t="s">
        <v>5385</v>
      </c>
      <c r="C3499" s="210" t="s">
        <v>5801</v>
      </c>
      <c r="D3499" s="210" t="s">
        <v>110</v>
      </c>
      <c r="E3499" s="282">
        <v>23.0</v>
      </c>
      <c r="F3499" s="282">
        <v>3.0</v>
      </c>
      <c r="G3499" s="282">
        <v>2.0</v>
      </c>
      <c r="H3499" s="282">
        <v>13.0</v>
      </c>
      <c r="I3499" s="282">
        <v>8.0</v>
      </c>
      <c r="J3499" s="282">
        <v>4.0</v>
      </c>
      <c r="K3499" s="282">
        <v>0.0</v>
      </c>
      <c r="L3499" s="282">
        <v>976.0</v>
      </c>
      <c r="M3499" s="210"/>
    </row>
    <row r="3500" ht="15.75" customHeight="1">
      <c r="A3500" s="210" t="s">
        <v>506</v>
      </c>
      <c r="B3500" s="210" t="s">
        <v>5386</v>
      </c>
      <c r="C3500" s="210" t="s">
        <v>5801</v>
      </c>
      <c r="D3500" s="210" t="s">
        <v>110</v>
      </c>
      <c r="E3500" s="282">
        <v>24.0</v>
      </c>
      <c r="F3500" s="282">
        <v>2.0</v>
      </c>
      <c r="G3500" s="282">
        <v>2.0</v>
      </c>
      <c r="H3500" s="282">
        <v>18.0</v>
      </c>
      <c r="I3500" s="282">
        <v>3.0</v>
      </c>
      <c r="J3500" s="282">
        <v>2.0</v>
      </c>
      <c r="K3500" s="282">
        <v>0.0</v>
      </c>
      <c r="L3500" s="282">
        <v>876.0</v>
      </c>
      <c r="M3500" s="210"/>
    </row>
    <row r="3501" ht="15.75" customHeight="1">
      <c r="A3501" s="210" t="s">
        <v>506</v>
      </c>
      <c r="B3501" s="210" t="s">
        <v>5387</v>
      </c>
      <c r="C3501" s="210" t="s">
        <v>5801</v>
      </c>
      <c r="D3501" s="210" t="s">
        <v>110</v>
      </c>
      <c r="E3501" s="282">
        <v>27.0</v>
      </c>
      <c r="F3501" s="282">
        <v>11.0</v>
      </c>
      <c r="G3501" s="282">
        <v>7.0</v>
      </c>
      <c r="H3501" s="282">
        <v>7.0</v>
      </c>
      <c r="I3501" s="282">
        <v>10.0</v>
      </c>
      <c r="J3501" s="282">
        <v>4.0</v>
      </c>
      <c r="K3501" s="282">
        <v>1.0</v>
      </c>
      <c r="L3501" s="282">
        <v>1782.0</v>
      </c>
      <c r="M3501" s="210"/>
    </row>
    <row r="3502" ht="15.75" customHeight="1">
      <c r="A3502" s="210" t="s">
        <v>506</v>
      </c>
      <c r="B3502" s="210" t="s">
        <v>5388</v>
      </c>
      <c r="C3502" s="210" t="s">
        <v>5924</v>
      </c>
      <c r="D3502" s="210" t="s">
        <v>110</v>
      </c>
      <c r="E3502" s="282">
        <v>27.0</v>
      </c>
      <c r="F3502" s="282">
        <v>11.0</v>
      </c>
      <c r="G3502" s="282">
        <v>3.0</v>
      </c>
      <c r="H3502" s="282">
        <v>11.0</v>
      </c>
      <c r="I3502" s="282">
        <v>12.0</v>
      </c>
      <c r="J3502" s="282">
        <v>6.0</v>
      </c>
      <c r="K3502" s="282">
        <v>0.0</v>
      </c>
      <c r="L3502" s="282">
        <v>1487.0</v>
      </c>
      <c r="M3502" s="210"/>
    </row>
    <row r="3503" ht="15.75" customHeight="1">
      <c r="A3503" s="210" t="s">
        <v>506</v>
      </c>
      <c r="B3503" s="210" t="s">
        <v>5391</v>
      </c>
      <c r="C3503" s="210" t="s">
        <v>5881</v>
      </c>
      <c r="D3503" s="210" t="s">
        <v>5989</v>
      </c>
      <c r="E3503" s="282">
        <v>28.0</v>
      </c>
      <c r="F3503" s="282">
        <v>9.0</v>
      </c>
      <c r="G3503" s="282">
        <v>4.0</v>
      </c>
      <c r="H3503" s="282">
        <v>5.0</v>
      </c>
      <c r="I3503" s="282">
        <v>11.0</v>
      </c>
      <c r="J3503" s="282">
        <v>3.0</v>
      </c>
      <c r="K3503" s="282">
        <v>0.0</v>
      </c>
      <c r="L3503" s="282">
        <v>1985.0</v>
      </c>
      <c r="M3503" s="210"/>
    </row>
    <row r="3504" ht="15.75" customHeight="1">
      <c r="A3504" s="210" t="s">
        <v>506</v>
      </c>
      <c r="B3504" s="210" t="s">
        <v>5392</v>
      </c>
      <c r="C3504" s="210" t="s">
        <v>5881</v>
      </c>
      <c r="D3504" s="210" t="s">
        <v>121</v>
      </c>
      <c r="E3504" s="282">
        <v>25.0</v>
      </c>
      <c r="F3504" s="282">
        <v>6.0</v>
      </c>
      <c r="G3504" s="282">
        <v>3.0</v>
      </c>
      <c r="H3504" s="282">
        <v>4.0</v>
      </c>
      <c r="I3504" s="282">
        <v>15.0</v>
      </c>
      <c r="J3504" s="282">
        <v>8.0</v>
      </c>
      <c r="K3504" s="282">
        <v>0.0</v>
      </c>
      <c r="L3504" s="282">
        <v>1763.0</v>
      </c>
      <c r="M3504" s="210"/>
    </row>
    <row r="3505" ht="15.75" customHeight="1">
      <c r="A3505" s="210" t="s">
        <v>506</v>
      </c>
      <c r="B3505" s="210" t="s">
        <v>5389</v>
      </c>
      <c r="C3505" s="210" t="s">
        <v>5881</v>
      </c>
      <c r="D3505" s="210" t="s">
        <v>5989</v>
      </c>
      <c r="E3505" s="282">
        <v>24.0</v>
      </c>
      <c r="F3505" s="282">
        <v>2.0</v>
      </c>
      <c r="G3505" s="282">
        <v>2.0</v>
      </c>
      <c r="H3505" s="282">
        <v>8.0</v>
      </c>
      <c r="I3505" s="282">
        <v>9.0</v>
      </c>
      <c r="J3505" s="282">
        <v>10.0</v>
      </c>
      <c r="K3505" s="282">
        <v>0.0</v>
      </c>
      <c r="L3505" s="282">
        <v>1406.0</v>
      </c>
      <c r="M3505" s="210"/>
    </row>
    <row r="3506" ht="15.75" customHeight="1">
      <c r="A3506" s="210" t="s">
        <v>506</v>
      </c>
      <c r="B3506" s="210" t="s">
        <v>5390</v>
      </c>
      <c r="C3506" s="210" t="s">
        <v>5800</v>
      </c>
      <c r="D3506" s="210" t="s">
        <v>244</v>
      </c>
      <c r="E3506" s="282">
        <v>14.0</v>
      </c>
      <c r="F3506" s="282">
        <v>1.0</v>
      </c>
      <c r="G3506" s="282">
        <v>0.0</v>
      </c>
      <c r="H3506" s="282">
        <v>5.0</v>
      </c>
      <c r="I3506" s="282">
        <v>6.0</v>
      </c>
      <c r="J3506" s="282">
        <v>2.0</v>
      </c>
      <c r="K3506" s="282">
        <v>0.0</v>
      </c>
      <c r="L3506" s="282">
        <v>753.0</v>
      </c>
      <c r="M3506" s="210"/>
    </row>
    <row r="3507" ht="15.75" customHeight="1">
      <c r="A3507" s="210" t="s">
        <v>782</v>
      </c>
      <c r="B3507" s="210" t="s">
        <v>5383</v>
      </c>
      <c r="C3507" s="210" t="s">
        <v>5801</v>
      </c>
      <c r="D3507" s="210" t="s">
        <v>116</v>
      </c>
      <c r="E3507" s="282">
        <v>2.0</v>
      </c>
      <c r="F3507" s="282">
        <v>0.0</v>
      </c>
      <c r="G3507" s="282">
        <v>0.0</v>
      </c>
      <c r="H3507" s="282">
        <v>2.0</v>
      </c>
      <c r="I3507" s="282">
        <v>0.0</v>
      </c>
      <c r="J3507" s="282">
        <v>0.0</v>
      </c>
      <c r="K3507" s="282">
        <v>0.0</v>
      </c>
      <c r="L3507" s="282">
        <v>62.0</v>
      </c>
      <c r="M3507" s="210"/>
    </row>
    <row r="3508" ht="15.75" customHeight="1">
      <c r="A3508" s="210" t="s">
        <v>782</v>
      </c>
      <c r="B3508" s="210" t="s">
        <v>5384</v>
      </c>
      <c r="C3508" s="210" t="s">
        <v>5801</v>
      </c>
      <c r="D3508" s="210" t="s">
        <v>95</v>
      </c>
      <c r="E3508" s="282">
        <v>10.0</v>
      </c>
      <c r="F3508" s="282">
        <v>0.0</v>
      </c>
      <c r="G3508" s="282">
        <v>2.0</v>
      </c>
      <c r="H3508" s="282">
        <v>10.0</v>
      </c>
      <c r="I3508" s="282">
        <v>0.0</v>
      </c>
      <c r="J3508" s="282">
        <v>1.0</v>
      </c>
      <c r="K3508" s="282">
        <v>0.0</v>
      </c>
      <c r="L3508" s="282">
        <v>258.0</v>
      </c>
      <c r="M3508" s="210"/>
    </row>
    <row r="3509" ht="15.75" customHeight="1">
      <c r="A3509" s="210" t="s">
        <v>782</v>
      </c>
      <c r="B3509" s="210" t="s">
        <v>5385</v>
      </c>
      <c r="C3509" s="210" t="s">
        <v>5801</v>
      </c>
      <c r="D3509" s="210" t="s">
        <v>103</v>
      </c>
      <c r="E3509" s="282">
        <v>31.0</v>
      </c>
      <c r="F3509" s="282">
        <v>1.0</v>
      </c>
      <c r="G3509" s="282">
        <v>3.0</v>
      </c>
      <c r="H3509" s="282">
        <v>7.0</v>
      </c>
      <c r="I3509" s="282">
        <v>13.0</v>
      </c>
      <c r="J3509" s="282">
        <v>6.0</v>
      </c>
      <c r="K3509" s="282">
        <v>1.0</v>
      </c>
      <c r="L3509" s="282">
        <v>2084.0</v>
      </c>
      <c r="M3509" s="210"/>
    </row>
    <row r="3510" ht="15.75" customHeight="1">
      <c r="A3510" s="210" t="s">
        <v>782</v>
      </c>
      <c r="B3510" s="210" t="s">
        <v>5386</v>
      </c>
      <c r="C3510" s="210" t="s">
        <v>5801</v>
      </c>
      <c r="D3510" s="210" t="s">
        <v>103</v>
      </c>
      <c r="E3510" s="282">
        <v>33.0</v>
      </c>
      <c r="F3510" s="282">
        <v>4.0</v>
      </c>
      <c r="G3510" s="282">
        <v>5.0</v>
      </c>
      <c r="H3510" s="282">
        <v>5.0</v>
      </c>
      <c r="I3510" s="282">
        <v>10.0</v>
      </c>
      <c r="J3510" s="282">
        <v>9.0</v>
      </c>
      <c r="K3510" s="282">
        <v>0.0</v>
      </c>
      <c r="L3510" s="282">
        <v>2494.0</v>
      </c>
      <c r="M3510" s="210"/>
    </row>
    <row r="3511" ht="15.75" customHeight="1">
      <c r="A3511" s="210" t="s">
        <v>782</v>
      </c>
      <c r="B3511" s="210" t="s">
        <v>5387</v>
      </c>
      <c r="C3511" s="210" t="s">
        <v>5801</v>
      </c>
      <c r="D3511" s="210" t="s">
        <v>103</v>
      </c>
      <c r="E3511" s="282">
        <v>30.0</v>
      </c>
      <c r="F3511" s="282">
        <v>2.0</v>
      </c>
      <c r="G3511" s="282">
        <v>11.0</v>
      </c>
      <c r="H3511" s="282">
        <v>4.0</v>
      </c>
      <c r="I3511" s="282">
        <v>8.0</v>
      </c>
      <c r="J3511" s="282">
        <v>9.0</v>
      </c>
      <c r="K3511" s="282">
        <v>1.0</v>
      </c>
      <c r="L3511" s="282">
        <v>2180.0</v>
      </c>
      <c r="M3511" s="210"/>
    </row>
    <row r="3512" ht="15.75" customHeight="1">
      <c r="A3512" s="210" t="s">
        <v>782</v>
      </c>
      <c r="B3512" s="210" t="s">
        <v>5388</v>
      </c>
      <c r="C3512" s="210" t="s">
        <v>5801</v>
      </c>
      <c r="D3512" s="210" t="s">
        <v>103</v>
      </c>
      <c r="E3512" s="282">
        <v>33.0</v>
      </c>
      <c r="F3512" s="282">
        <v>2.0</v>
      </c>
      <c r="G3512" s="282">
        <v>6.0</v>
      </c>
      <c r="H3512" s="282">
        <v>5.0</v>
      </c>
      <c r="I3512" s="282">
        <v>1.0</v>
      </c>
      <c r="J3512" s="282">
        <v>7.0</v>
      </c>
      <c r="K3512" s="282">
        <v>1.0</v>
      </c>
      <c r="L3512" s="282">
        <v>2651.0</v>
      </c>
      <c r="M3512" s="210"/>
    </row>
    <row r="3513" ht="15.75" customHeight="1">
      <c r="A3513" s="210" t="s">
        <v>782</v>
      </c>
      <c r="B3513" s="210" t="s">
        <v>5391</v>
      </c>
      <c r="C3513" s="210" t="s">
        <v>5801</v>
      </c>
      <c r="D3513" s="210" t="s">
        <v>103</v>
      </c>
      <c r="E3513" s="282">
        <v>18.0</v>
      </c>
      <c r="F3513" s="282">
        <v>1.0</v>
      </c>
      <c r="G3513" s="282">
        <v>2.0</v>
      </c>
      <c r="H3513" s="282">
        <v>4.0</v>
      </c>
      <c r="I3513" s="282">
        <v>7.0</v>
      </c>
      <c r="J3513" s="282">
        <v>4.0</v>
      </c>
      <c r="K3513" s="282">
        <v>0.0</v>
      </c>
      <c r="L3513" s="282">
        <v>1225.0</v>
      </c>
      <c r="M3513" s="210"/>
    </row>
    <row r="3514" ht="15.75" customHeight="1">
      <c r="A3514" s="210" t="s">
        <v>782</v>
      </c>
      <c r="B3514" s="210" t="s">
        <v>5392</v>
      </c>
      <c r="C3514" s="210" t="s">
        <v>5801</v>
      </c>
      <c r="D3514" s="210" t="s">
        <v>103</v>
      </c>
      <c r="E3514" s="282">
        <v>21.0</v>
      </c>
      <c r="F3514" s="282">
        <v>4.0</v>
      </c>
      <c r="G3514" s="282">
        <v>7.0</v>
      </c>
      <c r="H3514" s="282">
        <v>6.0</v>
      </c>
      <c r="I3514" s="282">
        <v>9.0</v>
      </c>
      <c r="J3514" s="282">
        <v>5.0</v>
      </c>
      <c r="K3514" s="282">
        <v>0.0</v>
      </c>
      <c r="L3514" s="282">
        <v>1359.0</v>
      </c>
      <c r="M3514" s="210"/>
    </row>
    <row r="3515" ht="15.75" customHeight="1">
      <c r="A3515" s="210" t="s">
        <v>782</v>
      </c>
      <c r="B3515" s="210" t="s">
        <v>5389</v>
      </c>
      <c r="C3515" s="210" t="s">
        <v>5801</v>
      </c>
      <c r="D3515" s="210" t="s">
        <v>103</v>
      </c>
      <c r="E3515" s="282">
        <v>30.0</v>
      </c>
      <c r="F3515" s="282">
        <v>2.0</v>
      </c>
      <c r="G3515" s="282">
        <v>6.0</v>
      </c>
      <c r="H3515" s="282">
        <v>9.0</v>
      </c>
      <c r="I3515" s="282">
        <v>11.0</v>
      </c>
      <c r="J3515" s="282">
        <v>7.0</v>
      </c>
      <c r="K3515" s="282">
        <v>0.0</v>
      </c>
      <c r="L3515" s="282">
        <v>2098.0</v>
      </c>
      <c r="M3515" s="210"/>
    </row>
    <row r="3516" ht="15.75" customHeight="1">
      <c r="A3516" s="210" t="s">
        <v>782</v>
      </c>
      <c r="B3516" s="210" t="s">
        <v>5390</v>
      </c>
      <c r="C3516" s="210" t="s">
        <v>5802</v>
      </c>
      <c r="D3516" s="210" t="s">
        <v>103</v>
      </c>
      <c r="E3516" s="282">
        <v>29.0</v>
      </c>
      <c r="F3516" s="282">
        <v>4.0</v>
      </c>
      <c r="G3516" s="282">
        <v>4.0</v>
      </c>
      <c r="H3516" s="282">
        <v>13.0</v>
      </c>
      <c r="I3516" s="282">
        <v>4.0</v>
      </c>
      <c r="J3516" s="282">
        <v>2.0</v>
      </c>
      <c r="K3516" s="282">
        <v>0.0</v>
      </c>
      <c r="L3516" s="282">
        <v>1733.0</v>
      </c>
      <c r="M3516" s="210"/>
    </row>
    <row r="3517" ht="15.75" customHeight="1">
      <c r="A3517" s="210" t="s">
        <v>692</v>
      </c>
      <c r="B3517" s="210" t="s">
        <v>5383</v>
      </c>
      <c r="C3517" s="210" t="s">
        <v>6587</v>
      </c>
      <c r="D3517" s="210" t="s">
        <v>151</v>
      </c>
      <c r="E3517" s="282">
        <v>3.0</v>
      </c>
      <c r="F3517" s="282">
        <v>0.0</v>
      </c>
      <c r="G3517" s="282">
        <v>0.0</v>
      </c>
      <c r="H3517" s="282">
        <v>1.0</v>
      </c>
      <c r="I3517" s="282">
        <v>0.0</v>
      </c>
      <c r="J3517" s="282">
        <v>0.0</v>
      </c>
      <c r="K3517" s="282">
        <v>0.0</v>
      </c>
      <c r="L3517" s="282">
        <v>195.0</v>
      </c>
      <c r="M3517" s="210"/>
    </row>
    <row r="3518" ht="15.75" customHeight="1">
      <c r="A3518" s="210" t="s">
        <v>692</v>
      </c>
      <c r="B3518" s="210" t="s">
        <v>5384</v>
      </c>
      <c r="C3518" s="210" t="s">
        <v>5837</v>
      </c>
      <c r="D3518" s="210" t="s">
        <v>6588</v>
      </c>
      <c r="E3518" s="282">
        <v>38.0</v>
      </c>
      <c r="F3518" s="282">
        <v>2.0</v>
      </c>
      <c r="G3518" s="282">
        <v>2.0</v>
      </c>
      <c r="H3518" s="282">
        <v>0.0</v>
      </c>
      <c r="I3518" s="282">
        <v>0.0</v>
      </c>
      <c r="J3518" s="282">
        <v>3.0</v>
      </c>
      <c r="K3518" s="282">
        <v>0.0</v>
      </c>
      <c r="L3518" s="282">
        <v>3420.0</v>
      </c>
      <c r="M3518" s="210"/>
    </row>
    <row r="3519" ht="15.75" customHeight="1">
      <c r="A3519" s="210" t="s">
        <v>692</v>
      </c>
      <c r="B3519" s="210" t="s">
        <v>5385</v>
      </c>
      <c r="C3519" s="210" t="s">
        <v>5837</v>
      </c>
      <c r="D3519" s="210" t="s">
        <v>6588</v>
      </c>
      <c r="E3519" s="282">
        <v>37.0</v>
      </c>
      <c r="F3519" s="282">
        <v>0.0</v>
      </c>
      <c r="G3519" s="282">
        <v>0.0</v>
      </c>
      <c r="H3519" s="282">
        <v>1.0</v>
      </c>
      <c r="I3519" s="282">
        <v>1.0</v>
      </c>
      <c r="J3519" s="282">
        <v>2.0</v>
      </c>
      <c r="K3519" s="282">
        <v>0.0</v>
      </c>
      <c r="L3519" s="282">
        <v>3218.0</v>
      </c>
      <c r="M3519" s="210"/>
    </row>
    <row r="3520" ht="15.75" customHeight="1">
      <c r="A3520" s="210" t="s">
        <v>129</v>
      </c>
      <c r="B3520" s="210" t="s">
        <v>5383</v>
      </c>
      <c r="C3520" s="210" t="s">
        <v>5801</v>
      </c>
      <c r="D3520" s="210" t="s">
        <v>90</v>
      </c>
      <c r="E3520" s="282">
        <v>4.0</v>
      </c>
      <c r="F3520" s="282">
        <v>2.0</v>
      </c>
      <c r="G3520" s="282">
        <v>2.0</v>
      </c>
      <c r="H3520" s="282">
        <v>1.0</v>
      </c>
      <c r="I3520" s="282">
        <v>3.0</v>
      </c>
      <c r="J3520" s="282">
        <v>1.0</v>
      </c>
      <c r="K3520" s="282">
        <v>0.0</v>
      </c>
      <c r="L3520" s="282">
        <v>261.0</v>
      </c>
      <c r="M3520" s="210"/>
    </row>
    <row r="3521" ht="15.75" customHeight="1">
      <c r="A3521" s="210" t="s">
        <v>129</v>
      </c>
      <c r="B3521" s="210" t="s">
        <v>5384</v>
      </c>
      <c r="C3521" s="210" t="s">
        <v>5801</v>
      </c>
      <c r="D3521" s="210" t="s">
        <v>98</v>
      </c>
      <c r="E3521" s="282">
        <v>32.0</v>
      </c>
      <c r="F3521" s="282">
        <v>13.0</v>
      </c>
      <c r="G3521" s="282">
        <v>3.0</v>
      </c>
      <c r="H3521" s="282">
        <v>2.0</v>
      </c>
      <c r="I3521" s="282">
        <v>6.0</v>
      </c>
      <c r="J3521" s="282">
        <v>5.0</v>
      </c>
      <c r="K3521" s="282">
        <v>1.0</v>
      </c>
      <c r="L3521" s="282">
        <v>2644.0</v>
      </c>
      <c r="M3521" s="210"/>
    </row>
    <row r="3522" ht="15.75" customHeight="1">
      <c r="A3522" s="210" t="s">
        <v>129</v>
      </c>
      <c r="B3522" s="210" t="s">
        <v>5385</v>
      </c>
      <c r="C3522" s="210" t="s">
        <v>5801</v>
      </c>
      <c r="D3522" s="210" t="s">
        <v>95</v>
      </c>
      <c r="E3522" s="282">
        <v>25.0</v>
      </c>
      <c r="F3522" s="282">
        <v>10.0</v>
      </c>
      <c r="G3522" s="282">
        <v>6.0</v>
      </c>
      <c r="H3522" s="282">
        <v>6.0</v>
      </c>
      <c r="I3522" s="282">
        <v>9.0</v>
      </c>
      <c r="J3522" s="282">
        <v>1.0</v>
      </c>
      <c r="K3522" s="282">
        <v>0.0</v>
      </c>
      <c r="L3522" s="282">
        <v>1664.0</v>
      </c>
      <c r="M3522" s="210"/>
    </row>
    <row r="3523" ht="15.75" customHeight="1">
      <c r="A3523" s="210" t="s">
        <v>129</v>
      </c>
      <c r="B3523" s="210" t="s">
        <v>5386</v>
      </c>
      <c r="C3523" s="210" t="s">
        <v>5803</v>
      </c>
      <c r="D3523" s="210" t="s">
        <v>95</v>
      </c>
      <c r="E3523" s="282">
        <v>26.0</v>
      </c>
      <c r="F3523" s="282">
        <v>8.0</v>
      </c>
      <c r="G3523" s="282">
        <v>0.0</v>
      </c>
      <c r="H3523" s="282">
        <v>10.0</v>
      </c>
      <c r="I3523" s="282">
        <v>5.0</v>
      </c>
      <c r="J3523" s="282">
        <v>1.0</v>
      </c>
      <c r="K3523" s="282">
        <v>0.0</v>
      </c>
      <c r="L3523" s="282">
        <v>1586.0</v>
      </c>
      <c r="M3523" s="210"/>
    </row>
    <row r="3524" ht="15.75" customHeight="1">
      <c r="A3524" s="210" t="s">
        <v>129</v>
      </c>
      <c r="B3524" s="210" t="s">
        <v>5387</v>
      </c>
      <c r="C3524" s="210" t="s">
        <v>5801</v>
      </c>
      <c r="D3524" s="210" t="s">
        <v>95</v>
      </c>
      <c r="E3524" s="282">
        <v>36.0</v>
      </c>
      <c r="F3524" s="282">
        <v>24.0</v>
      </c>
      <c r="G3524" s="282">
        <v>10.0</v>
      </c>
      <c r="H3524" s="282">
        <v>4.0</v>
      </c>
      <c r="I3524" s="282">
        <v>7.0</v>
      </c>
      <c r="J3524" s="282">
        <v>4.0</v>
      </c>
      <c r="K3524" s="282">
        <v>0.0</v>
      </c>
      <c r="L3524" s="282">
        <v>2888.0</v>
      </c>
      <c r="M3524" s="210"/>
    </row>
    <row r="3525" ht="15.75" customHeight="1">
      <c r="A3525" s="210" t="s">
        <v>129</v>
      </c>
      <c r="B3525" s="210" t="s">
        <v>5388</v>
      </c>
      <c r="C3525" s="210" t="s">
        <v>5801</v>
      </c>
      <c r="D3525" s="210" t="s">
        <v>95</v>
      </c>
      <c r="E3525" s="282">
        <v>36.0</v>
      </c>
      <c r="F3525" s="282">
        <v>23.0</v>
      </c>
      <c r="G3525" s="282">
        <v>2.0</v>
      </c>
      <c r="H3525" s="282">
        <v>3.0</v>
      </c>
      <c r="I3525" s="282">
        <v>8.0</v>
      </c>
      <c r="J3525" s="282">
        <v>2.0</v>
      </c>
      <c r="K3525" s="282">
        <v>0.0</v>
      </c>
      <c r="L3525" s="282">
        <v>2983.0</v>
      </c>
      <c r="M3525" s="210"/>
    </row>
    <row r="3526" ht="15.75" customHeight="1">
      <c r="A3526" s="210" t="s">
        <v>129</v>
      </c>
      <c r="B3526" s="210" t="s">
        <v>5391</v>
      </c>
      <c r="C3526" s="210" t="s">
        <v>5803</v>
      </c>
      <c r="D3526" s="210" t="s">
        <v>5904</v>
      </c>
      <c r="E3526" s="282">
        <v>32.0</v>
      </c>
      <c r="F3526" s="282">
        <v>12.0</v>
      </c>
      <c r="G3526" s="282">
        <v>0.0</v>
      </c>
      <c r="H3526" s="282">
        <v>10.0</v>
      </c>
      <c r="I3526" s="282">
        <v>4.0</v>
      </c>
      <c r="J3526" s="282">
        <v>4.0</v>
      </c>
      <c r="K3526" s="282">
        <v>0.0</v>
      </c>
      <c r="L3526" s="282">
        <v>2130.0</v>
      </c>
      <c r="M3526" s="210"/>
    </row>
    <row r="3527" ht="15.75" customHeight="1">
      <c r="A3527" s="210" t="s">
        <v>129</v>
      </c>
      <c r="B3527" s="210" t="s">
        <v>5392</v>
      </c>
      <c r="C3527" s="210" t="s">
        <v>5803</v>
      </c>
      <c r="D3527" s="210" t="s">
        <v>5904</v>
      </c>
      <c r="E3527" s="282">
        <v>34.0</v>
      </c>
      <c r="F3527" s="282">
        <v>16.0</v>
      </c>
      <c r="G3527" s="282">
        <v>7.0</v>
      </c>
      <c r="H3527" s="282">
        <v>1.0</v>
      </c>
      <c r="I3527" s="282">
        <v>3.0</v>
      </c>
      <c r="J3527" s="282">
        <v>4.0</v>
      </c>
      <c r="K3527" s="282">
        <v>0.0</v>
      </c>
      <c r="L3527" s="282">
        <v>2869.0</v>
      </c>
      <c r="M3527" s="210"/>
    </row>
    <row r="3528" ht="15.75" customHeight="1">
      <c r="A3528" s="210" t="s">
        <v>129</v>
      </c>
      <c r="B3528" s="210" t="s">
        <v>5389</v>
      </c>
      <c r="C3528" s="210" t="s">
        <v>5803</v>
      </c>
      <c r="D3528" s="210" t="s">
        <v>6021</v>
      </c>
      <c r="E3528" s="282">
        <v>37.0</v>
      </c>
      <c r="F3528" s="282">
        <v>25.0</v>
      </c>
      <c r="G3528" s="282">
        <v>6.0</v>
      </c>
      <c r="H3528" s="282">
        <v>1.0</v>
      </c>
      <c r="I3528" s="282">
        <v>2.0</v>
      </c>
      <c r="J3528" s="282">
        <v>3.0</v>
      </c>
      <c r="K3528" s="282">
        <v>0.0</v>
      </c>
      <c r="L3528" s="282">
        <v>3267.0</v>
      </c>
      <c r="M3528" s="210"/>
    </row>
    <row r="3529" ht="15.75" customHeight="1">
      <c r="A3529" s="210" t="s">
        <v>129</v>
      </c>
      <c r="B3529" s="210" t="s">
        <v>5390</v>
      </c>
      <c r="C3529" s="210" t="s">
        <v>5803</v>
      </c>
      <c r="D3529" s="210" t="s">
        <v>6021</v>
      </c>
      <c r="E3529" s="282">
        <v>37.0</v>
      </c>
      <c r="F3529" s="282">
        <v>18.0</v>
      </c>
      <c r="G3529" s="282">
        <v>6.0</v>
      </c>
      <c r="H3529" s="282">
        <v>1.0</v>
      </c>
      <c r="I3529" s="282">
        <v>8.0</v>
      </c>
      <c r="J3529" s="282">
        <v>3.0</v>
      </c>
      <c r="K3529" s="282">
        <v>0.0</v>
      </c>
      <c r="L3529" s="282">
        <v>3174.0</v>
      </c>
      <c r="M3529" s="210"/>
    </row>
    <row r="3530" ht="15.75" customHeight="1">
      <c r="A3530" s="210" t="s">
        <v>493</v>
      </c>
      <c r="B3530" s="210" t="s">
        <v>5383</v>
      </c>
      <c r="C3530" s="210" t="s">
        <v>6589</v>
      </c>
      <c r="D3530" s="210" t="s">
        <v>162</v>
      </c>
      <c r="E3530" s="282">
        <v>25.0</v>
      </c>
      <c r="F3530" s="282">
        <v>6.0</v>
      </c>
      <c r="G3530" s="282">
        <v>1.0</v>
      </c>
      <c r="H3530" s="282">
        <v>0.0</v>
      </c>
      <c r="I3530" s="282">
        <v>10.0</v>
      </c>
      <c r="J3530" s="282">
        <v>3.0</v>
      </c>
      <c r="K3530" s="282">
        <v>0.0</v>
      </c>
      <c r="L3530" s="282">
        <v>2115.0</v>
      </c>
      <c r="M3530" s="210"/>
    </row>
    <row r="3531" ht="15.75" customHeight="1">
      <c r="A3531" s="210" t="s">
        <v>493</v>
      </c>
      <c r="B3531" s="210" t="s">
        <v>5384</v>
      </c>
      <c r="C3531" s="210" t="s">
        <v>6590</v>
      </c>
      <c r="D3531" s="210" t="s">
        <v>6591</v>
      </c>
      <c r="E3531" s="282">
        <v>28.0</v>
      </c>
      <c r="F3531" s="282">
        <v>2.0</v>
      </c>
      <c r="G3531" s="282">
        <v>0.0</v>
      </c>
      <c r="H3531" s="282">
        <v>6.0</v>
      </c>
      <c r="I3531" s="282">
        <v>13.0</v>
      </c>
      <c r="J3531" s="282">
        <v>0.0</v>
      </c>
      <c r="K3531" s="282">
        <v>0.0</v>
      </c>
      <c r="L3531" s="282">
        <v>1982.0</v>
      </c>
      <c r="M3531" s="210"/>
    </row>
    <row r="3532" ht="15.75" customHeight="1">
      <c r="A3532" s="210" t="s">
        <v>493</v>
      </c>
      <c r="B3532" s="210" t="s">
        <v>5385</v>
      </c>
      <c r="C3532" s="210" t="s">
        <v>6136</v>
      </c>
      <c r="D3532" s="210" t="s">
        <v>6591</v>
      </c>
      <c r="E3532" s="282">
        <v>24.0</v>
      </c>
      <c r="F3532" s="282">
        <v>1.0</v>
      </c>
      <c r="G3532" s="282">
        <v>3.0</v>
      </c>
      <c r="H3532" s="282">
        <v>15.0</v>
      </c>
      <c r="I3532" s="282">
        <v>9.0</v>
      </c>
      <c r="J3532" s="282">
        <v>0.0</v>
      </c>
      <c r="K3532" s="282">
        <v>0.0</v>
      </c>
      <c r="L3532" s="282">
        <v>875.0</v>
      </c>
      <c r="M3532" s="210"/>
    </row>
    <row r="3533" ht="15.75" customHeight="1">
      <c r="A3533" s="210" t="s">
        <v>493</v>
      </c>
      <c r="B3533" s="210" t="s">
        <v>5386</v>
      </c>
      <c r="C3533" s="210" t="s">
        <v>6014</v>
      </c>
      <c r="D3533" s="210" t="s">
        <v>6592</v>
      </c>
      <c r="E3533" s="282">
        <v>1.0</v>
      </c>
      <c r="F3533" s="282">
        <v>0.0</v>
      </c>
      <c r="G3533" s="282">
        <v>0.0</v>
      </c>
      <c r="H3533" s="282">
        <v>1.0</v>
      </c>
      <c r="I3533" s="282">
        <v>0.0</v>
      </c>
      <c r="J3533" s="282">
        <v>0.0</v>
      </c>
      <c r="K3533" s="282">
        <v>0.0</v>
      </c>
      <c r="L3533" s="282">
        <v>1.0</v>
      </c>
      <c r="M3533" s="210"/>
    </row>
    <row r="3534" ht="15.75" customHeight="1">
      <c r="A3534" s="210" t="s">
        <v>461</v>
      </c>
      <c r="B3534" s="210" t="s">
        <v>5383</v>
      </c>
      <c r="C3534" s="210" t="s">
        <v>6593</v>
      </c>
      <c r="D3534" s="210" t="s">
        <v>116</v>
      </c>
      <c r="E3534" s="282">
        <v>2.0</v>
      </c>
      <c r="F3534" s="282">
        <v>0.0</v>
      </c>
      <c r="G3534" s="282">
        <v>0.0</v>
      </c>
      <c r="H3534" s="282">
        <v>0.0</v>
      </c>
      <c r="I3534" s="282">
        <v>1.0</v>
      </c>
      <c r="J3534" s="282">
        <v>1.0</v>
      </c>
      <c r="K3534" s="282">
        <v>0.0</v>
      </c>
      <c r="L3534" s="282">
        <v>153.0</v>
      </c>
      <c r="M3534" s="210"/>
    </row>
    <row r="3535" ht="15.75" customHeight="1">
      <c r="A3535" s="210" t="s">
        <v>461</v>
      </c>
      <c r="B3535" s="210" t="s">
        <v>5384</v>
      </c>
      <c r="C3535" s="210" t="s">
        <v>5881</v>
      </c>
      <c r="D3535" s="210" t="s">
        <v>5884</v>
      </c>
      <c r="E3535" s="282">
        <v>22.0</v>
      </c>
      <c r="F3535" s="282">
        <v>1.0</v>
      </c>
      <c r="G3535" s="282">
        <v>0.0</v>
      </c>
      <c r="H3535" s="282">
        <v>1.0</v>
      </c>
      <c r="I3535" s="282">
        <v>3.0</v>
      </c>
      <c r="J3535" s="282">
        <v>3.0</v>
      </c>
      <c r="K3535" s="282">
        <v>0.0</v>
      </c>
      <c r="L3535" s="282">
        <v>1812.0</v>
      </c>
      <c r="M3535" s="210"/>
    </row>
    <row r="3536" ht="15.75" customHeight="1">
      <c r="A3536" s="210" t="s">
        <v>461</v>
      </c>
      <c r="B3536" s="210" t="s">
        <v>5385</v>
      </c>
      <c r="C3536" s="210" t="s">
        <v>5881</v>
      </c>
      <c r="D3536" s="210" t="s">
        <v>5884</v>
      </c>
      <c r="E3536" s="282">
        <v>24.0</v>
      </c>
      <c r="F3536" s="282">
        <v>0.0</v>
      </c>
      <c r="G3536" s="282">
        <v>1.0</v>
      </c>
      <c r="H3536" s="282">
        <v>7.0</v>
      </c>
      <c r="I3536" s="282">
        <v>4.0</v>
      </c>
      <c r="J3536" s="282">
        <v>3.0</v>
      </c>
      <c r="K3536" s="282">
        <v>0.0</v>
      </c>
      <c r="L3536" s="282">
        <v>1519.0</v>
      </c>
      <c r="M3536" s="210"/>
    </row>
    <row r="3537" ht="15.75" customHeight="1">
      <c r="A3537" s="210" t="s">
        <v>461</v>
      </c>
      <c r="B3537" s="210" t="s">
        <v>5386</v>
      </c>
      <c r="C3537" s="210" t="s">
        <v>5881</v>
      </c>
      <c r="D3537" s="210" t="s">
        <v>5884</v>
      </c>
      <c r="E3537" s="282">
        <v>27.0</v>
      </c>
      <c r="F3537" s="282">
        <v>0.0</v>
      </c>
      <c r="G3537" s="282">
        <v>1.0</v>
      </c>
      <c r="H3537" s="282">
        <v>7.0</v>
      </c>
      <c r="I3537" s="282">
        <v>4.0</v>
      </c>
      <c r="J3537" s="282">
        <v>3.0</v>
      </c>
      <c r="K3537" s="282">
        <v>0.0</v>
      </c>
      <c r="L3537" s="282">
        <v>1790.0</v>
      </c>
      <c r="M3537" s="210"/>
    </row>
    <row r="3538" ht="15.75" customHeight="1">
      <c r="A3538" s="210" t="s">
        <v>461</v>
      </c>
      <c r="B3538" s="210" t="s">
        <v>5387</v>
      </c>
      <c r="C3538" s="210" t="s">
        <v>5870</v>
      </c>
      <c r="D3538" s="210" t="s">
        <v>5910</v>
      </c>
      <c r="E3538" s="282">
        <v>27.0</v>
      </c>
      <c r="F3538" s="282">
        <v>1.0</v>
      </c>
      <c r="G3538" s="282">
        <v>2.0</v>
      </c>
      <c r="H3538" s="282">
        <v>3.0</v>
      </c>
      <c r="I3538" s="282">
        <v>1.0</v>
      </c>
      <c r="J3538" s="282">
        <v>4.0</v>
      </c>
      <c r="K3538" s="282">
        <v>0.0</v>
      </c>
      <c r="L3538" s="282">
        <v>2195.0</v>
      </c>
      <c r="M3538" s="210"/>
    </row>
    <row r="3539" ht="15.75" customHeight="1">
      <c r="A3539" s="210" t="s">
        <v>461</v>
      </c>
      <c r="B3539" s="210" t="s">
        <v>5388</v>
      </c>
      <c r="C3539" s="210" t="s">
        <v>6594</v>
      </c>
      <c r="D3539" s="210" t="s">
        <v>6595</v>
      </c>
      <c r="E3539" s="282">
        <v>16.0</v>
      </c>
      <c r="F3539" s="282">
        <v>0.0</v>
      </c>
      <c r="G3539" s="282">
        <v>0.0</v>
      </c>
      <c r="H3539" s="282">
        <v>8.0</v>
      </c>
      <c r="I3539" s="282">
        <v>1.0</v>
      </c>
      <c r="J3539" s="282">
        <v>4.0</v>
      </c>
      <c r="K3539" s="282">
        <v>0.0</v>
      </c>
      <c r="L3539" s="282">
        <v>916.0</v>
      </c>
      <c r="M3539" s="210"/>
    </row>
    <row r="3540" ht="15.75" customHeight="1">
      <c r="A3540" s="210" t="s">
        <v>862</v>
      </c>
      <c r="B3540" s="210" t="s">
        <v>5383</v>
      </c>
      <c r="C3540" s="210" t="s">
        <v>5801</v>
      </c>
      <c r="D3540" s="210" t="s">
        <v>259</v>
      </c>
      <c r="E3540" s="282">
        <v>3.0</v>
      </c>
      <c r="F3540" s="282">
        <v>0.0</v>
      </c>
      <c r="G3540" s="282">
        <v>1.0</v>
      </c>
      <c r="H3540" s="282">
        <v>1.0</v>
      </c>
      <c r="I3540" s="282">
        <v>2.0</v>
      </c>
      <c r="J3540" s="282">
        <v>0.0</v>
      </c>
      <c r="K3540" s="282">
        <v>0.0</v>
      </c>
      <c r="L3540" s="282">
        <v>156.0</v>
      </c>
      <c r="M3540" s="210"/>
    </row>
    <row r="3541" ht="15.75" customHeight="1">
      <c r="A3541" s="210" t="s">
        <v>862</v>
      </c>
      <c r="B3541" s="210" t="s">
        <v>5385</v>
      </c>
      <c r="C3541" s="210" t="s">
        <v>5805</v>
      </c>
      <c r="D3541" s="210" t="s">
        <v>6596</v>
      </c>
      <c r="E3541" s="282">
        <v>8.0</v>
      </c>
      <c r="F3541" s="282">
        <v>2.0</v>
      </c>
      <c r="G3541" s="282">
        <v>0.0</v>
      </c>
      <c r="H3541" s="282">
        <v>2.0</v>
      </c>
      <c r="I3541" s="282">
        <v>6.0</v>
      </c>
      <c r="J3541" s="282">
        <v>0.0</v>
      </c>
      <c r="K3541" s="282">
        <v>0.0</v>
      </c>
      <c r="L3541" s="282">
        <v>443.0</v>
      </c>
      <c r="M3541" s="210"/>
    </row>
    <row r="3542" ht="15.75" customHeight="1">
      <c r="A3542" s="210" t="s">
        <v>862</v>
      </c>
      <c r="B3542" s="210" t="s">
        <v>5386</v>
      </c>
      <c r="C3542" s="210" t="s">
        <v>6597</v>
      </c>
      <c r="D3542" s="210" t="s">
        <v>6598</v>
      </c>
      <c r="E3542" s="282">
        <v>14.0</v>
      </c>
      <c r="F3542" s="282">
        <v>1.0</v>
      </c>
      <c r="G3542" s="282">
        <v>0.0</v>
      </c>
      <c r="H3542" s="282">
        <v>12.0</v>
      </c>
      <c r="I3542" s="282">
        <v>2.0</v>
      </c>
      <c r="J3542" s="282">
        <v>1.0</v>
      </c>
      <c r="K3542" s="282">
        <v>0.0</v>
      </c>
      <c r="L3542" s="282">
        <v>317.0</v>
      </c>
      <c r="M3542" s="210"/>
    </row>
    <row r="3543" ht="15.75" customHeight="1">
      <c r="A3543" s="210" t="s">
        <v>862</v>
      </c>
      <c r="B3543" s="210" t="s">
        <v>5387</v>
      </c>
      <c r="C3543" s="210" t="s">
        <v>5803</v>
      </c>
      <c r="D3543" s="210" t="s">
        <v>5804</v>
      </c>
      <c r="E3543" s="282">
        <v>0.0</v>
      </c>
      <c r="F3543" s="282">
        <v>0.0</v>
      </c>
      <c r="G3543" s="282">
        <v>0.0</v>
      </c>
      <c r="H3543" s="282">
        <v>0.0</v>
      </c>
      <c r="I3543" s="282">
        <v>0.0</v>
      </c>
      <c r="J3543" s="282">
        <v>0.0</v>
      </c>
      <c r="K3543" s="282">
        <v>0.0</v>
      </c>
      <c r="L3543" s="282">
        <v>0.0</v>
      </c>
      <c r="M3543" s="210"/>
    </row>
    <row r="3544" ht="15.75" customHeight="1">
      <c r="A3544" s="210" t="s">
        <v>862</v>
      </c>
      <c r="B3544" s="210" t="s">
        <v>5388</v>
      </c>
      <c r="C3544" s="210" t="s">
        <v>5803</v>
      </c>
      <c r="D3544" s="210" t="s">
        <v>5804</v>
      </c>
      <c r="E3544" s="282">
        <v>1.0</v>
      </c>
      <c r="F3544" s="282">
        <v>0.0</v>
      </c>
      <c r="G3544" s="282">
        <v>0.0</v>
      </c>
      <c r="H3544" s="282">
        <v>1.0</v>
      </c>
      <c r="I3544" s="282">
        <v>0.0</v>
      </c>
      <c r="J3544" s="282">
        <v>0.0</v>
      </c>
      <c r="K3544" s="282">
        <v>0.0</v>
      </c>
      <c r="L3544" s="282">
        <v>19.0</v>
      </c>
      <c r="M3544" s="210"/>
    </row>
    <row r="3545" ht="15.75" customHeight="1">
      <c r="A3545" s="210" t="s">
        <v>746</v>
      </c>
      <c r="B3545" s="210" t="s">
        <v>5383</v>
      </c>
      <c r="C3545" s="210" t="s">
        <v>5801</v>
      </c>
      <c r="D3545" s="210" t="s">
        <v>98</v>
      </c>
      <c r="E3545" s="282">
        <v>0.0</v>
      </c>
      <c r="F3545" s="282">
        <v>0.0</v>
      </c>
      <c r="G3545" s="282">
        <v>0.0</v>
      </c>
      <c r="H3545" s="282">
        <v>0.0</v>
      </c>
      <c r="I3545" s="282">
        <v>0.0</v>
      </c>
      <c r="J3545" s="282">
        <v>0.0</v>
      </c>
      <c r="K3545" s="282">
        <v>0.0</v>
      </c>
      <c r="L3545" s="282">
        <v>0.0</v>
      </c>
      <c r="M3545" s="210"/>
    </row>
    <row r="3546" ht="15.75" customHeight="1">
      <c r="A3546" s="210" t="s">
        <v>746</v>
      </c>
      <c r="B3546" s="210" t="s">
        <v>5384</v>
      </c>
      <c r="C3546" s="210" t="s">
        <v>6599</v>
      </c>
      <c r="D3546" s="210" t="s">
        <v>6600</v>
      </c>
      <c r="E3546" s="282">
        <v>32.0</v>
      </c>
      <c r="F3546" s="282">
        <v>3.0</v>
      </c>
      <c r="G3546" s="282">
        <v>5.0</v>
      </c>
      <c r="H3546" s="282">
        <v>3.0</v>
      </c>
      <c r="I3546" s="282">
        <v>10.0</v>
      </c>
      <c r="J3546" s="282">
        <v>5.0</v>
      </c>
      <c r="K3546" s="282">
        <v>0.0</v>
      </c>
      <c r="L3546" s="282">
        <v>2580.0</v>
      </c>
      <c r="M3546" s="210"/>
    </row>
    <row r="3547" ht="15.75" customHeight="1">
      <c r="A3547" s="210" t="s">
        <v>746</v>
      </c>
      <c r="B3547" s="210" t="s">
        <v>5385</v>
      </c>
      <c r="C3547" s="210" t="s">
        <v>6599</v>
      </c>
      <c r="D3547" s="210" t="s">
        <v>6600</v>
      </c>
      <c r="E3547" s="282">
        <v>27.0</v>
      </c>
      <c r="F3547" s="282">
        <v>1.0</v>
      </c>
      <c r="G3547" s="282">
        <v>5.0</v>
      </c>
      <c r="H3547" s="282">
        <v>4.0</v>
      </c>
      <c r="I3547" s="282">
        <v>2.0</v>
      </c>
      <c r="J3547" s="282">
        <v>3.0</v>
      </c>
      <c r="K3547" s="282">
        <v>0.0</v>
      </c>
      <c r="L3547" s="282">
        <v>2105.0</v>
      </c>
      <c r="M3547" s="210"/>
    </row>
    <row r="3548" ht="15.75" customHeight="1">
      <c r="A3548" s="210" t="s">
        <v>746</v>
      </c>
      <c r="B3548" s="210" t="s">
        <v>5386</v>
      </c>
      <c r="C3548" s="210" t="s">
        <v>6601</v>
      </c>
      <c r="D3548" s="210" t="s">
        <v>6602</v>
      </c>
      <c r="E3548" s="282">
        <v>21.0</v>
      </c>
      <c r="F3548" s="282">
        <v>0.0</v>
      </c>
      <c r="G3548" s="282">
        <v>2.0</v>
      </c>
      <c r="H3548" s="282">
        <v>3.0</v>
      </c>
      <c r="I3548" s="282">
        <v>1.0</v>
      </c>
      <c r="J3548" s="282">
        <v>7.0</v>
      </c>
      <c r="K3548" s="282">
        <v>0.0</v>
      </c>
      <c r="L3548" s="282">
        <v>1688.0</v>
      </c>
      <c r="M3548" s="210"/>
    </row>
    <row r="3549" ht="15.75" customHeight="1">
      <c r="A3549" s="210" t="s">
        <v>746</v>
      </c>
      <c r="B3549" s="210" t="s">
        <v>5387</v>
      </c>
      <c r="C3549" s="210" t="s">
        <v>6599</v>
      </c>
      <c r="D3549" s="210" t="s">
        <v>6603</v>
      </c>
      <c r="E3549" s="282">
        <v>28.0</v>
      </c>
      <c r="F3549" s="282">
        <v>1.0</v>
      </c>
      <c r="G3549" s="282">
        <v>4.0</v>
      </c>
      <c r="H3549" s="282">
        <v>0.0</v>
      </c>
      <c r="I3549" s="282">
        <v>0.0</v>
      </c>
      <c r="J3549" s="282">
        <v>2.0</v>
      </c>
      <c r="K3549" s="282">
        <v>1.0</v>
      </c>
      <c r="L3549" s="282">
        <v>2444.0</v>
      </c>
      <c r="M3549" s="210"/>
    </row>
    <row r="3550" ht="15.75" customHeight="1">
      <c r="A3550" s="210" t="s">
        <v>746</v>
      </c>
      <c r="B3550" s="210" t="s">
        <v>5388</v>
      </c>
      <c r="C3550" s="210" t="s">
        <v>6599</v>
      </c>
      <c r="D3550" s="210" t="s">
        <v>6603</v>
      </c>
      <c r="E3550" s="282">
        <v>24.0</v>
      </c>
      <c r="F3550" s="282">
        <v>1.0</v>
      </c>
      <c r="G3550" s="282">
        <v>3.0</v>
      </c>
      <c r="H3550" s="282">
        <v>1.0</v>
      </c>
      <c r="I3550" s="282">
        <v>1.0</v>
      </c>
      <c r="J3550" s="282">
        <v>8.0</v>
      </c>
      <c r="K3550" s="282">
        <v>0.0</v>
      </c>
      <c r="L3550" s="282">
        <v>2095.0</v>
      </c>
      <c r="M3550" s="210"/>
    </row>
    <row r="3551" ht="15.75" customHeight="1">
      <c r="A3551" s="210" t="s">
        <v>746</v>
      </c>
      <c r="B3551" s="210" t="s">
        <v>5391</v>
      </c>
      <c r="C3551" s="210" t="s">
        <v>6599</v>
      </c>
      <c r="D3551" s="210" t="s">
        <v>6603</v>
      </c>
      <c r="E3551" s="282">
        <v>15.0</v>
      </c>
      <c r="F3551" s="282">
        <v>0.0</v>
      </c>
      <c r="G3551" s="282">
        <v>1.0</v>
      </c>
      <c r="H3551" s="282">
        <v>2.0</v>
      </c>
      <c r="I3551" s="282">
        <v>0.0</v>
      </c>
      <c r="J3551" s="282">
        <v>3.0</v>
      </c>
      <c r="K3551" s="282">
        <v>0.0</v>
      </c>
      <c r="L3551" s="282">
        <v>1216.0</v>
      </c>
      <c r="M3551" s="210"/>
    </row>
    <row r="3552" ht="15.75" customHeight="1">
      <c r="A3552" s="210" t="s">
        <v>857</v>
      </c>
      <c r="B3552" s="210" t="s">
        <v>5383</v>
      </c>
      <c r="C3552" s="210" t="s">
        <v>5801</v>
      </c>
      <c r="D3552" s="210" t="s">
        <v>162</v>
      </c>
      <c r="E3552" s="282">
        <v>2.0</v>
      </c>
      <c r="F3552" s="282">
        <v>1.0</v>
      </c>
      <c r="G3552" s="282">
        <v>0.0</v>
      </c>
      <c r="H3552" s="282">
        <v>2.0</v>
      </c>
      <c r="I3552" s="282">
        <v>0.0</v>
      </c>
      <c r="J3552" s="282">
        <v>0.0</v>
      </c>
      <c r="K3552" s="282">
        <v>0.0</v>
      </c>
      <c r="L3552" s="282">
        <v>46.0</v>
      </c>
      <c r="M3552" s="210"/>
    </row>
    <row r="3553" ht="15.75" customHeight="1">
      <c r="A3553" s="210" t="s">
        <v>857</v>
      </c>
      <c r="B3553" s="210" t="s">
        <v>5384</v>
      </c>
      <c r="C3553" s="210" t="s">
        <v>5801</v>
      </c>
      <c r="D3553" s="210" t="s">
        <v>103</v>
      </c>
      <c r="E3553" s="282">
        <v>24.0</v>
      </c>
      <c r="F3553" s="282">
        <v>1.0</v>
      </c>
      <c r="G3553" s="282">
        <v>2.0</v>
      </c>
      <c r="H3553" s="282">
        <v>20.0</v>
      </c>
      <c r="I3553" s="282">
        <v>2.0</v>
      </c>
      <c r="J3553" s="282">
        <v>1.0</v>
      </c>
      <c r="K3553" s="282">
        <v>0.0</v>
      </c>
      <c r="L3553" s="282">
        <v>799.0</v>
      </c>
      <c r="M3553" s="210"/>
    </row>
    <row r="3554" ht="15.75" customHeight="1">
      <c r="A3554" s="210" t="s">
        <v>857</v>
      </c>
      <c r="B3554" s="210" t="s">
        <v>5385</v>
      </c>
      <c r="C3554" s="210" t="s">
        <v>5801</v>
      </c>
      <c r="D3554" s="210" t="s">
        <v>103</v>
      </c>
      <c r="E3554" s="282">
        <v>12.0</v>
      </c>
      <c r="F3554" s="282">
        <v>1.0</v>
      </c>
      <c r="G3554" s="282">
        <v>1.0</v>
      </c>
      <c r="H3554" s="282">
        <v>11.0</v>
      </c>
      <c r="I3554" s="282">
        <v>1.0</v>
      </c>
      <c r="J3554" s="282">
        <v>1.0</v>
      </c>
      <c r="K3554" s="282">
        <v>0.0</v>
      </c>
      <c r="L3554" s="282">
        <v>311.0</v>
      </c>
      <c r="M3554" s="210"/>
    </row>
    <row r="3555" ht="15.75" customHeight="1">
      <c r="A3555" s="210" t="s">
        <v>857</v>
      </c>
      <c r="B3555" s="210" t="s">
        <v>5386</v>
      </c>
      <c r="C3555" s="210" t="s">
        <v>5801</v>
      </c>
      <c r="D3555" s="210" t="s">
        <v>5947</v>
      </c>
      <c r="E3555" s="282">
        <v>0.0</v>
      </c>
      <c r="F3555" s="282">
        <v>0.0</v>
      </c>
      <c r="G3555" s="282">
        <v>0.0</v>
      </c>
      <c r="H3555" s="282">
        <v>0.0</v>
      </c>
      <c r="I3555" s="282">
        <v>0.0</v>
      </c>
      <c r="J3555" s="282">
        <v>0.0</v>
      </c>
      <c r="K3555" s="282">
        <v>0.0</v>
      </c>
      <c r="L3555" s="282">
        <v>0.0</v>
      </c>
      <c r="M3555" s="210"/>
    </row>
    <row r="3556" ht="15.75" customHeight="1">
      <c r="A3556" s="210" t="s">
        <v>507</v>
      </c>
      <c r="B3556" s="210" t="s">
        <v>5383</v>
      </c>
      <c r="C3556" s="210" t="s">
        <v>5801</v>
      </c>
      <c r="D3556" s="210" t="s">
        <v>244</v>
      </c>
      <c r="E3556" s="282">
        <v>2.0</v>
      </c>
      <c r="F3556" s="282">
        <v>0.0</v>
      </c>
      <c r="G3556" s="282">
        <v>0.0</v>
      </c>
      <c r="H3556" s="282">
        <v>1.0</v>
      </c>
      <c r="I3556" s="282">
        <v>1.0</v>
      </c>
      <c r="J3556" s="282">
        <v>0.0</v>
      </c>
      <c r="K3556" s="282">
        <v>0.0</v>
      </c>
      <c r="L3556" s="282">
        <v>28.0</v>
      </c>
      <c r="M3556" s="210"/>
    </row>
    <row r="3557" ht="15.75" customHeight="1">
      <c r="A3557" s="210" t="s">
        <v>507</v>
      </c>
      <c r="B3557" s="210" t="s">
        <v>5384</v>
      </c>
      <c r="C3557" s="210" t="s">
        <v>6604</v>
      </c>
      <c r="D3557" s="210" t="s">
        <v>6605</v>
      </c>
      <c r="E3557" s="282">
        <v>17.0</v>
      </c>
      <c r="F3557" s="282">
        <v>0.0</v>
      </c>
      <c r="G3557" s="282">
        <v>0.0</v>
      </c>
      <c r="H3557" s="282">
        <v>14.0</v>
      </c>
      <c r="I3557" s="282">
        <v>3.0</v>
      </c>
      <c r="J3557" s="282">
        <v>0.0</v>
      </c>
      <c r="K3557" s="282">
        <v>0.0</v>
      </c>
      <c r="L3557" s="282">
        <v>474.0</v>
      </c>
      <c r="M3557" s="210"/>
    </row>
    <row r="3558" ht="15.75" customHeight="1">
      <c r="A3558" s="210" t="s">
        <v>507</v>
      </c>
      <c r="B3558" s="210" t="s">
        <v>5385</v>
      </c>
      <c r="C3558" s="210" t="s">
        <v>6606</v>
      </c>
      <c r="D3558" s="210" t="s">
        <v>6607</v>
      </c>
      <c r="E3558" s="282">
        <v>32.0</v>
      </c>
      <c r="F3558" s="282">
        <v>6.0</v>
      </c>
      <c r="G3558" s="282">
        <v>6.0</v>
      </c>
      <c r="H3558" s="282">
        <v>8.0</v>
      </c>
      <c r="I3558" s="282">
        <v>8.0</v>
      </c>
      <c r="J3558" s="282">
        <v>1.0</v>
      </c>
      <c r="K3558" s="282">
        <v>0.0</v>
      </c>
      <c r="L3558" s="282">
        <v>2172.0</v>
      </c>
      <c r="M3558" s="210"/>
    </row>
    <row r="3559" ht="15.75" customHeight="1">
      <c r="A3559" s="210" t="s">
        <v>507</v>
      </c>
      <c r="B3559" s="210" t="s">
        <v>5386</v>
      </c>
      <c r="C3559" s="210" t="s">
        <v>6608</v>
      </c>
      <c r="D3559" s="210" t="s">
        <v>6609</v>
      </c>
      <c r="E3559" s="282">
        <v>35.0</v>
      </c>
      <c r="F3559" s="282">
        <v>13.0</v>
      </c>
      <c r="G3559" s="282">
        <v>2.0</v>
      </c>
      <c r="H3559" s="282">
        <v>5.0</v>
      </c>
      <c r="I3559" s="282">
        <v>17.0</v>
      </c>
      <c r="J3559" s="282">
        <v>2.0</v>
      </c>
      <c r="K3559" s="282">
        <v>0.0</v>
      </c>
      <c r="L3559" s="282">
        <v>2628.0</v>
      </c>
      <c r="M3559" s="210"/>
    </row>
    <row r="3560" ht="15.75" customHeight="1">
      <c r="A3560" s="210" t="s">
        <v>507</v>
      </c>
      <c r="B3560" s="210" t="s">
        <v>5387</v>
      </c>
      <c r="C3560" s="210" t="s">
        <v>6280</v>
      </c>
      <c r="D3560" s="210" t="s">
        <v>6610</v>
      </c>
      <c r="E3560" s="282">
        <v>17.0</v>
      </c>
      <c r="F3560" s="282">
        <v>1.0</v>
      </c>
      <c r="G3560" s="282">
        <v>1.0</v>
      </c>
      <c r="H3560" s="282">
        <v>11.0</v>
      </c>
      <c r="I3560" s="282">
        <v>4.0</v>
      </c>
      <c r="J3560" s="282">
        <v>0.0</v>
      </c>
      <c r="K3560" s="282">
        <v>0.0</v>
      </c>
      <c r="L3560" s="282">
        <v>591.0</v>
      </c>
      <c r="M3560" s="210"/>
    </row>
    <row r="3561" ht="15.75" customHeight="1">
      <c r="A3561" s="210" t="s">
        <v>623</v>
      </c>
      <c r="B3561" s="210" t="s">
        <v>5383</v>
      </c>
      <c r="C3561" s="210" t="s">
        <v>5801</v>
      </c>
      <c r="D3561" s="210" t="s">
        <v>151</v>
      </c>
      <c r="E3561" s="282">
        <v>3.0</v>
      </c>
      <c r="F3561" s="282">
        <v>0.0</v>
      </c>
      <c r="G3561" s="282">
        <v>0.0</v>
      </c>
      <c r="H3561" s="282">
        <v>0.0</v>
      </c>
      <c r="I3561" s="282">
        <v>1.0</v>
      </c>
      <c r="J3561" s="282">
        <v>0.0</v>
      </c>
      <c r="K3561" s="282">
        <v>1.0</v>
      </c>
      <c r="L3561" s="282">
        <v>212.0</v>
      </c>
      <c r="M3561" s="210"/>
    </row>
    <row r="3562" ht="15.75" customHeight="1">
      <c r="A3562" s="210" t="s">
        <v>623</v>
      </c>
      <c r="B3562" s="210" t="s">
        <v>5384</v>
      </c>
      <c r="C3562" s="210" t="s">
        <v>5809</v>
      </c>
      <c r="D3562" s="210" t="s">
        <v>6565</v>
      </c>
      <c r="E3562" s="282">
        <v>32.0</v>
      </c>
      <c r="F3562" s="282">
        <v>2.0</v>
      </c>
      <c r="G3562" s="282">
        <v>0.0</v>
      </c>
      <c r="H3562" s="282">
        <v>3.0</v>
      </c>
      <c r="I3562" s="282">
        <v>6.0</v>
      </c>
      <c r="J3562" s="282">
        <v>3.0</v>
      </c>
      <c r="K3562" s="282">
        <v>0.0</v>
      </c>
      <c r="L3562" s="282">
        <v>2493.0</v>
      </c>
      <c r="M3562" s="210"/>
    </row>
    <row r="3563" ht="15.75" customHeight="1">
      <c r="A3563" s="210" t="s">
        <v>623</v>
      </c>
      <c r="B3563" s="210" t="s">
        <v>5385</v>
      </c>
      <c r="C3563" s="210" t="s">
        <v>5809</v>
      </c>
      <c r="D3563" s="210" t="s">
        <v>6565</v>
      </c>
      <c r="E3563" s="282">
        <v>18.0</v>
      </c>
      <c r="F3563" s="282">
        <v>0.0</v>
      </c>
      <c r="G3563" s="282">
        <v>1.0</v>
      </c>
      <c r="H3563" s="282">
        <v>1.0</v>
      </c>
      <c r="I3563" s="282">
        <v>4.0</v>
      </c>
      <c r="J3563" s="282">
        <v>3.0</v>
      </c>
      <c r="K3563" s="282">
        <v>0.0</v>
      </c>
      <c r="L3563" s="282">
        <v>1465.0</v>
      </c>
      <c r="M3563" s="210"/>
    </row>
    <row r="3564" ht="15.75" customHeight="1">
      <c r="A3564" s="210" t="s">
        <v>623</v>
      </c>
      <c r="B3564" s="210" t="s">
        <v>5386</v>
      </c>
      <c r="C3564" s="210" t="s">
        <v>5996</v>
      </c>
      <c r="D3564" s="210" t="s">
        <v>6611</v>
      </c>
      <c r="E3564" s="282">
        <v>33.0</v>
      </c>
      <c r="F3564" s="282">
        <v>0.0</v>
      </c>
      <c r="G3564" s="282">
        <v>4.0</v>
      </c>
      <c r="H3564" s="282">
        <v>5.0</v>
      </c>
      <c r="I3564" s="282">
        <v>9.0</v>
      </c>
      <c r="J3564" s="282">
        <v>4.0</v>
      </c>
      <c r="K3564" s="282">
        <v>0.0</v>
      </c>
      <c r="L3564" s="282">
        <v>2520.0</v>
      </c>
      <c r="M3564" s="210"/>
    </row>
    <row r="3565" ht="15.75" customHeight="1">
      <c r="A3565" s="210" t="s">
        <v>623</v>
      </c>
      <c r="B3565" s="210" t="s">
        <v>5387</v>
      </c>
      <c r="C3565" s="210" t="s">
        <v>5996</v>
      </c>
      <c r="D3565" s="210" t="s">
        <v>6611</v>
      </c>
      <c r="E3565" s="282">
        <v>13.0</v>
      </c>
      <c r="F3565" s="282">
        <v>1.0</v>
      </c>
      <c r="G3565" s="282">
        <v>4.0</v>
      </c>
      <c r="H3565" s="282">
        <v>0.0</v>
      </c>
      <c r="I3565" s="282">
        <v>1.0</v>
      </c>
      <c r="J3565" s="282">
        <v>2.0</v>
      </c>
      <c r="K3565" s="282">
        <v>1.0</v>
      </c>
      <c r="L3565" s="282">
        <v>1116.0</v>
      </c>
      <c r="M3565" s="210"/>
    </row>
    <row r="3566" ht="15.75" customHeight="1">
      <c r="A3566" s="210" t="s">
        <v>623</v>
      </c>
      <c r="B3566" s="210" t="s">
        <v>5388</v>
      </c>
      <c r="C3566" s="210" t="s">
        <v>5803</v>
      </c>
      <c r="D3566" s="210" t="s">
        <v>5806</v>
      </c>
      <c r="E3566" s="282">
        <v>25.0</v>
      </c>
      <c r="F3566" s="282">
        <v>0.0</v>
      </c>
      <c r="G3566" s="282">
        <v>2.0</v>
      </c>
      <c r="H3566" s="282">
        <v>3.0</v>
      </c>
      <c r="I3566" s="282">
        <v>3.0</v>
      </c>
      <c r="J3566" s="282">
        <v>7.0</v>
      </c>
      <c r="K3566" s="282">
        <v>0.0</v>
      </c>
      <c r="L3566" s="282">
        <v>2041.0</v>
      </c>
      <c r="M3566" s="210"/>
    </row>
    <row r="3567" ht="15.75" customHeight="1">
      <c r="A3567" s="210" t="s">
        <v>623</v>
      </c>
      <c r="B3567" s="210" t="s">
        <v>5391</v>
      </c>
      <c r="C3567" s="210" t="s">
        <v>5809</v>
      </c>
      <c r="D3567" s="210" t="s">
        <v>6612</v>
      </c>
      <c r="E3567" s="282">
        <v>34.0</v>
      </c>
      <c r="F3567" s="282">
        <v>1.0</v>
      </c>
      <c r="G3567" s="282">
        <v>2.0</v>
      </c>
      <c r="H3567" s="282">
        <v>1.0</v>
      </c>
      <c r="I3567" s="282">
        <v>1.0</v>
      </c>
      <c r="J3567" s="282">
        <v>9.0</v>
      </c>
      <c r="K3567" s="282">
        <v>0.0</v>
      </c>
      <c r="L3567" s="282">
        <v>2918.0</v>
      </c>
      <c r="M3567" s="210"/>
    </row>
    <row r="3568" ht="15.75" customHeight="1">
      <c r="A3568" s="210" t="s">
        <v>623</v>
      </c>
      <c r="B3568" s="210" t="s">
        <v>5392</v>
      </c>
      <c r="C3568" s="210" t="s">
        <v>5809</v>
      </c>
      <c r="D3568" s="210" t="s">
        <v>6612</v>
      </c>
      <c r="E3568" s="282">
        <v>36.0</v>
      </c>
      <c r="F3568" s="282">
        <v>1.0</v>
      </c>
      <c r="G3568" s="282">
        <v>3.0</v>
      </c>
      <c r="H3568" s="282">
        <v>0.0</v>
      </c>
      <c r="I3568" s="282">
        <v>0.0</v>
      </c>
      <c r="J3568" s="282">
        <v>12.0</v>
      </c>
      <c r="K3568" s="282">
        <v>0.0</v>
      </c>
      <c r="L3568" s="282">
        <v>3240.0</v>
      </c>
      <c r="M3568" s="210"/>
    </row>
    <row r="3569" ht="15.75" customHeight="1">
      <c r="A3569" s="210" t="s">
        <v>623</v>
      </c>
      <c r="B3569" s="210" t="s">
        <v>5389</v>
      </c>
      <c r="C3569" s="210" t="s">
        <v>5977</v>
      </c>
      <c r="D3569" s="210" t="s">
        <v>6613</v>
      </c>
      <c r="E3569" s="282">
        <v>26.0</v>
      </c>
      <c r="F3569" s="282">
        <v>0.0</v>
      </c>
      <c r="G3569" s="282">
        <v>1.0</v>
      </c>
      <c r="H3569" s="282">
        <v>1.0</v>
      </c>
      <c r="I3569" s="282">
        <v>5.0</v>
      </c>
      <c r="J3569" s="282">
        <v>4.0</v>
      </c>
      <c r="K3569" s="282">
        <v>0.0</v>
      </c>
      <c r="L3569" s="282">
        <v>2265.0</v>
      </c>
      <c r="M3569" s="210"/>
    </row>
    <row r="3570" ht="15.75" customHeight="1">
      <c r="A3570" s="210" t="s">
        <v>623</v>
      </c>
      <c r="B3570" s="210" t="s">
        <v>5390</v>
      </c>
      <c r="C3570" s="210" t="s">
        <v>5809</v>
      </c>
      <c r="D3570" s="210" t="s">
        <v>5810</v>
      </c>
      <c r="E3570" s="282">
        <v>30.0</v>
      </c>
      <c r="F3570" s="282">
        <v>0.0</v>
      </c>
      <c r="G3570" s="282">
        <v>0.0</v>
      </c>
      <c r="H3570" s="282">
        <v>1.0</v>
      </c>
      <c r="I3570" s="282">
        <v>2.0</v>
      </c>
      <c r="J3570" s="282">
        <v>3.0</v>
      </c>
      <c r="K3570" s="282">
        <v>0.0</v>
      </c>
      <c r="L3570" s="282">
        <v>2507.0</v>
      </c>
      <c r="M3570" s="210"/>
    </row>
    <row r="3571" ht="15.75" customHeight="1">
      <c r="A3571" s="210" t="s">
        <v>353</v>
      </c>
      <c r="B3571" s="210" t="s">
        <v>5383</v>
      </c>
      <c r="C3571" s="210" t="s">
        <v>5801</v>
      </c>
      <c r="D3571" s="210" t="s">
        <v>116</v>
      </c>
      <c r="E3571" s="282">
        <v>0.0</v>
      </c>
      <c r="F3571" s="282">
        <v>0.0</v>
      </c>
      <c r="G3571" s="210"/>
      <c r="H3571" s="282">
        <v>0.0</v>
      </c>
      <c r="I3571" s="282">
        <v>0.0</v>
      </c>
      <c r="J3571" s="282">
        <v>0.0</v>
      </c>
      <c r="K3571" s="282">
        <v>0.0</v>
      </c>
      <c r="L3571" s="282">
        <v>0.0</v>
      </c>
      <c r="M3571" s="210"/>
    </row>
    <row r="3572" ht="15.75" customHeight="1">
      <c r="A3572" s="210" t="s">
        <v>353</v>
      </c>
      <c r="B3572" s="210" t="s">
        <v>5384</v>
      </c>
      <c r="C3572" s="210" t="s">
        <v>5801</v>
      </c>
      <c r="D3572" s="210" t="s">
        <v>98</v>
      </c>
      <c r="E3572" s="282">
        <v>23.0</v>
      </c>
      <c r="F3572" s="282">
        <v>0.0</v>
      </c>
      <c r="G3572" s="210"/>
      <c r="H3572" s="282">
        <v>0.0</v>
      </c>
      <c r="I3572" s="282">
        <v>0.0</v>
      </c>
      <c r="J3572" s="282">
        <v>1.0</v>
      </c>
      <c r="K3572" s="282">
        <v>0.0</v>
      </c>
      <c r="L3572" s="282">
        <v>2070.0</v>
      </c>
      <c r="M3572" s="210"/>
    </row>
    <row r="3573" ht="15.75" customHeight="1">
      <c r="A3573" s="210" t="s">
        <v>353</v>
      </c>
      <c r="B3573" s="210" t="s">
        <v>5385</v>
      </c>
      <c r="C3573" s="210" t="s">
        <v>5801</v>
      </c>
      <c r="D3573" s="210" t="s">
        <v>98</v>
      </c>
      <c r="E3573" s="282">
        <v>35.0</v>
      </c>
      <c r="F3573" s="282">
        <v>0.0</v>
      </c>
      <c r="G3573" s="210"/>
      <c r="H3573" s="282">
        <v>0.0</v>
      </c>
      <c r="I3573" s="282">
        <v>0.0</v>
      </c>
      <c r="J3573" s="282">
        <v>1.0</v>
      </c>
      <c r="K3573" s="282">
        <v>0.0</v>
      </c>
      <c r="L3573" s="282">
        <v>3150.0</v>
      </c>
      <c r="M3573" s="210"/>
    </row>
    <row r="3574" ht="15.75" customHeight="1">
      <c r="A3574" s="210" t="s">
        <v>353</v>
      </c>
      <c r="B3574" s="210" t="s">
        <v>5386</v>
      </c>
      <c r="C3574" s="210" t="s">
        <v>5801</v>
      </c>
      <c r="D3574" s="210" t="s">
        <v>98</v>
      </c>
      <c r="E3574" s="282">
        <v>38.0</v>
      </c>
      <c r="F3574" s="282">
        <v>0.0</v>
      </c>
      <c r="G3574" s="210"/>
      <c r="H3574" s="282">
        <v>0.0</v>
      </c>
      <c r="I3574" s="282">
        <v>0.0</v>
      </c>
      <c r="J3574" s="282">
        <v>2.0</v>
      </c>
      <c r="K3574" s="282">
        <v>0.0</v>
      </c>
      <c r="L3574" s="282">
        <v>3420.0</v>
      </c>
      <c r="M3574" s="210"/>
    </row>
    <row r="3575" ht="15.75" customHeight="1">
      <c r="A3575" s="210" t="s">
        <v>353</v>
      </c>
      <c r="B3575" s="210" t="s">
        <v>5387</v>
      </c>
      <c r="C3575" s="210" t="s">
        <v>5803</v>
      </c>
      <c r="D3575" s="210" t="s">
        <v>6614</v>
      </c>
      <c r="E3575" s="282">
        <v>37.0</v>
      </c>
      <c r="F3575" s="282">
        <v>0.0</v>
      </c>
      <c r="G3575" s="210"/>
      <c r="H3575" s="282">
        <v>0.0</v>
      </c>
      <c r="I3575" s="282">
        <v>1.0</v>
      </c>
      <c r="J3575" s="282">
        <v>1.0</v>
      </c>
      <c r="K3575" s="282">
        <v>0.0</v>
      </c>
      <c r="L3575" s="282">
        <v>3330.0</v>
      </c>
      <c r="M3575" s="210"/>
    </row>
    <row r="3576" ht="15.75" customHeight="1">
      <c r="A3576" s="210" t="s">
        <v>353</v>
      </c>
      <c r="B3576" s="210" t="s">
        <v>5388</v>
      </c>
      <c r="C3576" s="210" t="s">
        <v>5803</v>
      </c>
      <c r="D3576" s="210" t="s">
        <v>6614</v>
      </c>
      <c r="E3576" s="282">
        <v>38.0</v>
      </c>
      <c r="F3576" s="282">
        <v>0.0</v>
      </c>
      <c r="G3576" s="210"/>
      <c r="H3576" s="282">
        <v>0.0</v>
      </c>
      <c r="I3576" s="282">
        <v>0.0</v>
      </c>
      <c r="J3576" s="282">
        <v>0.0</v>
      </c>
      <c r="K3576" s="282">
        <v>0.0</v>
      </c>
      <c r="L3576" s="282">
        <v>3420.0</v>
      </c>
      <c r="M3576" s="210"/>
    </row>
    <row r="3577" ht="15.75" customHeight="1">
      <c r="A3577" s="210" t="s">
        <v>353</v>
      </c>
      <c r="B3577" s="210" t="s">
        <v>5391</v>
      </c>
      <c r="C3577" s="210" t="s">
        <v>5803</v>
      </c>
      <c r="D3577" s="210" t="s">
        <v>6614</v>
      </c>
      <c r="E3577" s="282">
        <v>37.0</v>
      </c>
      <c r="F3577" s="282">
        <v>0.0</v>
      </c>
      <c r="G3577" s="210"/>
      <c r="H3577" s="282">
        <v>0.0</v>
      </c>
      <c r="I3577" s="282">
        <v>1.0</v>
      </c>
      <c r="J3577" s="282">
        <v>0.0</v>
      </c>
      <c r="K3577" s="282">
        <v>0.0</v>
      </c>
      <c r="L3577" s="282">
        <v>3330.0</v>
      </c>
      <c r="M3577" s="210"/>
    </row>
    <row r="3578" ht="15.75" customHeight="1">
      <c r="A3578" s="210" t="s">
        <v>353</v>
      </c>
      <c r="B3578" s="210" t="s">
        <v>5392</v>
      </c>
      <c r="C3578" s="210" t="s">
        <v>5919</v>
      </c>
      <c r="D3578" s="210" t="s">
        <v>6615</v>
      </c>
      <c r="E3578" s="282">
        <v>34.0</v>
      </c>
      <c r="F3578" s="282">
        <v>0.0</v>
      </c>
      <c r="G3578" s="210"/>
      <c r="H3578" s="282">
        <v>0.0</v>
      </c>
      <c r="I3578" s="282">
        <v>0.0</v>
      </c>
      <c r="J3578" s="282">
        <v>4.0</v>
      </c>
      <c r="K3578" s="282">
        <v>0.0</v>
      </c>
      <c r="L3578" s="282">
        <v>3060.0</v>
      </c>
      <c r="M3578" s="210"/>
    </row>
    <row r="3579" ht="15.75" customHeight="1">
      <c r="A3579" s="210" t="s">
        <v>353</v>
      </c>
      <c r="B3579" s="210" t="s">
        <v>5389</v>
      </c>
      <c r="C3579" s="210" t="s">
        <v>5919</v>
      </c>
      <c r="D3579" s="210" t="s">
        <v>6615</v>
      </c>
      <c r="E3579" s="282">
        <v>31.0</v>
      </c>
      <c r="F3579" s="282">
        <v>0.0</v>
      </c>
      <c r="G3579" s="210"/>
      <c r="H3579" s="282">
        <v>0.0</v>
      </c>
      <c r="I3579" s="282">
        <v>0.0</v>
      </c>
      <c r="J3579" s="282">
        <v>1.0</v>
      </c>
      <c r="K3579" s="282">
        <v>0.0</v>
      </c>
      <c r="L3579" s="282">
        <v>2790.0</v>
      </c>
      <c r="M3579" s="210"/>
    </row>
    <row r="3580" ht="15.75" customHeight="1">
      <c r="A3580" s="210" t="s">
        <v>353</v>
      </c>
      <c r="B3580" s="210" t="s">
        <v>5390</v>
      </c>
      <c r="C3580" s="210" t="s">
        <v>5919</v>
      </c>
      <c r="D3580" s="210" t="s">
        <v>6615</v>
      </c>
      <c r="E3580" s="282">
        <v>34.0</v>
      </c>
      <c r="F3580" s="282">
        <v>0.0</v>
      </c>
      <c r="G3580" s="210"/>
      <c r="H3580" s="282">
        <v>0.0</v>
      </c>
      <c r="I3580" s="282">
        <v>0.0</v>
      </c>
      <c r="J3580" s="282">
        <v>3.0</v>
      </c>
      <c r="K3580" s="282">
        <v>1.0</v>
      </c>
      <c r="L3580" s="282">
        <v>2999.0</v>
      </c>
      <c r="M3580" s="210"/>
    </row>
    <row r="3581" ht="15.75" customHeight="1">
      <c r="A3581" s="210" t="s">
        <v>694</v>
      </c>
      <c r="B3581" s="210" t="s">
        <v>5383</v>
      </c>
      <c r="C3581" s="210" t="s">
        <v>6616</v>
      </c>
      <c r="D3581" s="210" t="s">
        <v>264</v>
      </c>
      <c r="E3581" s="282">
        <v>7.0</v>
      </c>
      <c r="F3581" s="282">
        <v>0.0</v>
      </c>
      <c r="G3581" s="282">
        <v>0.0</v>
      </c>
      <c r="H3581" s="282">
        <v>0.0</v>
      </c>
      <c r="I3581" s="282">
        <v>1.0</v>
      </c>
      <c r="J3581" s="282">
        <v>1.0</v>
      </c>
      <c r="K3581" s="282">
        <v>0.0</v>
      </c>
      <c r="L3581" s="282">
        <v>575.0</v>
      </c>
      <c r="M3581" s="210"/>
    </row>
    <row r="3582" ht="15.75" customHeight="1">
      <c r="A3582" s="210" t="s">
        <v>694</v>
      </c>
      <c r="B3582" s="210" t="s">
        <v>5384</v>
      </c>
      <c r="C3582" s="210" t="s">
        <v>5906</v>
      </c>
      <c r="D3582" s="210" t="s">
        <v>5928</v>
      </c>
      <c r="E3582" s="282">
        <v>23.0</v>
      </c>
      <c r="F3582" s="282">
        <v>4.0</v>
      </c>
      <c r="G3582" s="282">
        <v>0.0</v>
      </c>
      <c r="H3582" s="282">
        <v>1.0</v>
      </c>
      <c r="I3582" s="282">
        <v>5.0</v>
      </c>
      <c r="J3582" s="282">
        <v>3.0</v>
      </c>
      <c r="K3582" s="282">
        <v>1.0</v>
      </c>
      <c r="L3582" s="282">
        <v>1832.0</v>
      </c>
      <c r="M3582" s="210"/>
    </row>
    <row r="3583" ht="15.75" customHeight="1">
      <c r="A3583" s="210" t="s">
        <v>694</v>
      </c>
      <c r="B3583" s="210" t="s">
        <v>5385</v>
      </c>
      <c r="C3583" s="210" t="s">
        <v>5881</v>
      </c>
      <c r="D3583" s="210" t="s">
        <v>5928</v>
      </c>
      <c r="E3583" s="282">
        <v>31.0</v>
      </c>
      <c r="F3583" s="282">
        <v>1.0</v>
      </c>
      <c r="G3583" s="282">
        <v>0.0</v>
      </c>
      <c r="H3583" s="282">
        <v>0.0</v>
      </c>
      <c r="I3583" s="282">
        <v>4.0</v>
      </c>
      <c r="J3583" s="282">
        <v>5.0</v>
      </c>
      <c r="K3583" s="282">
        <v>0.0</v>
      </c>
      <c r="L3583" s="282">
        <v>2712.0</v>
      </c>
      <c r="M3583" s="210"/>
    </row>
    <row r="3584" ht="15.75" customHeight="1">
      <c r="A3584" s="210" t="s">
        <v>694</v>
      </c>
      <c r="B3584" s="210" t="s">
        <v>5386</v>
      </c>
      <c r="C3584" s="210" t="s">
        <v>6083</v>
      </c>
      <c r="D3584" s="210" t="s">
        <v>6617</v>
      </c>
      <c r="E3584" s="282">
        <v>24.0</v>
      </c>
      <c r="F3584" s="282">
        <v>3.0</v>
      </c>
      <c r="G3584" s="282">
        <v>1.0</v>
      </c>
      <c r="H3584" s="282">
        <v>2.0</v>
      </c>
      <c r="I3584" s="282">
        <v>3.0</v>
      </c>
      <c r="J3584" s="282">
        <v>3.0</v>
      </c>
      <c r="K3584" s="282">
        <v>1.0</v>
      </c>
      <c r="L3584" s="282">
        <v>1893.0</v>
      </c>
      <c r="M3584" s="210"/>
    </row>
    <row r="3585" ht="15.75" customHeight="1">
      <c r="A3585" s="210" t="s">
        <v>694</v>
      </c>
      <c r="B3585" s="210" t="s">
        <v>5387</v>
      </c>
      <c r="C3585" s="210" t="s">
        <v>5881</v>
      </c>
      <c r="D3585" s="210" t="s">
        <v>5961</v>
      </c>
      <c r="E3585" s="282">
        <v>32.0</v>
      </c>
      <c r="F3585" s="282">
        <v>2.0</v>
      </c>
      <c r="G3585" s="282">
        <v>1.0</v>
      </c>
      <c r="H3585" s="282">
        <v>0.0</v>
      </c>
      <c r="I3585" s="282">
        <v>7.0</v>
      </c>
      <c r="J3585" s="282">
        <v>5.0</v>
      </c>
      <c r="K3585" s="282">
        <v>0.0</v>
      </c>
      <c r="L3585" s="282">
        <v>2734.0</v>
      </c>
      <c r="M3585" s="210"/>
    </row>
    <row r="3586" ht="15.75" customHeight="1">
      <c r="A3586" s="210" t="s">
        <v>694</v>
      </c>
      <c r="B3586" s="210" t="s">
        <v>5388</v>
      </c>
      <c r="C3586" s="210" t="s">
        <v>5906</v>
      </c>
      <c r="D3586" s="210" t="s">
        <v>5961</v>
      </c>
      <c r="E3586" s="282">
        <v>21.0</v>
      </c>
      <c r="F3586" s="282">
        <v>2.0</v>
      </c>
      <c r="G3586" s="282">
        <v>4.0</v>
      </c>
      <c r="H3586" s="282">
        <v>2.0</v>
      </c>
      <c r="I3586" s="282">
        <v>3.0</v>
      </c>
      <c r="J3586" s="282">
        <v>2.0</v>
      </c>
      <c r="K3586" s="282">
        <v>1.0</v>
      </c>
      <c r="L3586" s="282">
        <v>1580.0</v>
      </c>
      <c r="M3586" s="210"/>
    </row>
    <row r="3587" ht="15.75" customHeight="1">
      <c r="A3587" s="210" t="s">
        <v>694</v>
      </c>
      <c r="B3587" s="210" t="s">
        <v>5391</v>
      </c>
      <c r="C3587" s="210" t="s">
        <v>5881</v>
      </c>
      <c r="D3587" s="210" t="s">
        <v>5961</v>
      </c>
      <c r="E3587" s="282">
        <v>23.0</v>
      </c>
      <c r="F3587" s="282">
        <v>2.0</v>
      </c>
      <c r="G3587" s="282">
        <v>0.0</v>
      </c>
      <c r="H3587" s="282">
        <v>0.0</v>
      </c>
      <c r="I3587" s="282">
        <v>1.0</v>
      </c>
      <c r="J3587" s="282">
        <v>3.0</v>
      </c>
      <c r="K3587" s="282">
        <v>0.0</v>
      </c>
      <c r="L3587" s="282">
        <v>2025.0</v>
      </c>
      <c r="M3587" s="210"/>
    </row>
    <row r="3588" ht="15.75" customHeight="1">
      <c r="A3588" s="210" t="s">
        <v>694</v>
      </c>
      <c r="B3588" s="210" t="s">
        <v>5392</v>
      </c>
      <c r="C3588" s="210" t="s">
        <v>5881</v>
      </c>
      <c r="D3588" s="210" t="s">
        <v>6530</v>
      </c>
      <c r="E3588" s="282">
        <v>12.0</v>
      </c>
      <c r="F3588" s="282">
        <v>0.0</v>
      </c>
      <c r="G3588" s="282">
        <v>1.0</v>
      </c>
      <c r="H3588" s="282">
        <v>1.0</v>
      </c>
      <c r="I3588" s="282">
        <v>2.0</v>
      </c>
      <c r="J3588" s="282">
        <v>1.0</v>
      </c>
      <c r="K3588" s="282">
        <v>0.0</v>
      </c>
      <c r="L3588" s="282">
        <v>901.0</v>
      </c>
      <c r="M3588" s="210"/>
    </row>
    <row r="3589" ht="15.75" customHeight="1">
      <c r="A3589" s="210" t="s">
        <v>694</v>
      </c>
      <c r="B3589" s="210" t="s">
        <v>5389</v>
      </c>
      <c r="C3589" s="210" t="s">
        <v>5881</v>
      </c>
      <c r="D3589" s="210" t="s">
        <v>6530</v>
      </c>
      <c r="E3589" s="282">
        <v>13.0</v>
      </c>
      <c r="F3589" s="282">
        <v>0.0</v>
      </c>
      <c r="G3589" s="282">
        <v>0.0</v>
      </c>
      <c r="H3589" s="282">
        <v>1.0</v>
      </c>
      <c r="I3589" s="282">
        <v>0.0</v>
      </c>
      <c r="J3589" s="282">
        <v>2.0</v>
      </c>
      <c r="K3589" s="282">
        <v>0.0</v>
      </c>
      <c r="L3589" s="282">
        <v>1146.0</v>
      </c>
      <c r="M3589" s="210"/>
    </row>
    <row r="3590" ht="15.75" customHeight="1">
      <c r="A3590" s="210" t="s">
        <v>694</v>
      </c>
      <c r="B3590" s="210" t="s">
        <v>5390</v>
      </c>
      <c r="C3590" s="210" t="s">
        <v>5906</v>
      </c>
      <c r="D3590" s="210" t="s">
        <v>6530</v>
      </c>
      <c r="E3590" s="282">
        <v>30.0</v>
      </c>
      <c r="F3590" s="282">
        <v>5.0</v>
      </c>
      <c r="G3590" s="282">
        <v>2.0</v>
      </c>
      <c r="H3590" s="282">
        <v>1.0</v>
      </c>
      <c r="I3590" s="282">
        <v>0.0</v>
      </c>
      <c r="J3590" s="282">
        <v>3.0</v>
      </c>
      <c r="K3590" s="282">
        <v>0.0</v>
      </c>
      <c r="L3590" s="282">
        <v>2619.0</v>
      </c>
      <c r="M3590" s="210"/>
    </row>
    <row r="3591" ht="15.75" customHeight="1">
      <c r="A3591" s="210" t="s">
        <v>735</v>
      </c>
      <c r="B3591" s="210" t="s">
        <v>5383</v>
      </c>
      <c r="C3591" s="210" t="s">
        <v>6531</v>
      </c>
      <c r="D3591" s="210" t="s">
        <v>241</v>
      </c>
      <c r="E3591" s="282">
        <v>5.0</v>
      </c>
      <c r="F3591" s="282">
        <v>0.0</v>
      </c>
      <c r="G3591" s="282">
        <v>0.0</v>
      </c>
      <c r="H3591" s="282">
        <v>0.0</v>
      </c>
      <c r="I3591" s="282">
        <v>0.0</v>
      </c>
      <c r="J3591" s="282">
        <v>1.0</v>
      </c>
      <c r="K3591" s="282">
        <v>0.0</v>
      </c>
      <c r="L3591" s="282">
        <v>450.0</v>
      </c>
      <c r="M3591" s="210"/>
    </row>
    <row r="3592" ht="15.75" customHeight="1">
      <c r="A3592" s="210" t="s">
        <v>735</v>
      </c>
      <c r="B3592" s="210" t="s">
        <v>5384</v>
      </c>
      <c r="C3592" s="210" t="s">
        <v>5870</v>
      </c>
      <c r="D3592" s="210" t="s">
        <v>6528</v>
      </c>
      <c r="E3592" s="282">
        <v>25.0</v>
      </c>
      <c r="F3592" s="282">
        <v>1.0</v>
      </c>
      <c r="G3592" s="282">
        <v>0.0</v>
      </c>
      <c r="H3592" s="282">
        <v>3.0</v>
      </c>
      <c r="I3592" s="282">
        <v>3.0</v>
      </c>
      <c r="J3592" s="282">
        <v>3.0</v>
      </c>
      <c r="K3592" s="282">
        <v>0.0</v>
      </c>
      <c r="L3592" s="282">
        <v>1951.0</v>
      </c>
      <c r="M3592" s="210"/>
    </row>
    <row r="3593" ht="15.75" customHeight="1">
      <c r="A3593" s="210" t="s">
        <v>735</v>
      </c>
      <c r="B3593" s="210" t="s">
        <v>5385</v>
      </c>
      <c r="C3593" s="210" t="s">
        <v>5870</v>
      </c>
      <c r="D3593" s="210" t="s">
        <v>6528</v>
      </c>
      <c r="E3593" s="282">
        <v>1.0</v>
      </c>
      <c r="F3593" s="282">
        <v>0.0</v>
      </c>
      <c r="G3593" s="282">
        <v>0.0</v>
      </c>
      <c r="H3593" s="282">
        <v>1.0</v>
      </c>
      <c r="I3593" s="282">
        <v>0.0</v>
      </c>
      <c r="J3593" s="282">
        <v>0.0</v>
      </c>
      <c r="K3593" s="282">
        <v>0.0</v>
      </c>
      <c r="L3593" s="282">
        <v>1.0</v>
      </c>
      <c r="M3593" s="210"/>
    </row>
    <row r="3594" ht="15.75" customHeight="1">
      <c r="A3594" s="210" t="s">
        <v>696</v>
      </c>
      <c r="B3594" s="210" t="s">
        <v>5383</v>
      </c>
      <c r="C3594" s="210" t="s">
        <v>5801</v>
      </c>
      <c r="D3594" s="210" t="s">
        <v>177</v>
      </c>
      <c r="E3594" s="282">
        <v>0.0</v>
      </c>
      <c r="F3594" s="282">
        <v>0.0</v>
      </c>
      <c r="G3594" s="282">
        <v>0.0</v>
      </c>
      <c r="H3594" s="282">
        <v>0.0</v>
      </c>
      <c r="I3594" s="282">
        <v>0.0</v>
      </c>
      <c r="J3594" s="282">
        <v>0.0</v>
      </c>
      <c r="K3594" s="282">
        <v>0.0</v>
      </c>
      <c r="L3594" s="282">
        <v>0.0</v>
      </c>
      <c r="M3594" s="210"/>
    </row>
    <row r="3595" ht="15.75" customHeight="1">
      <c r="A3595" s="210" t="s">
        <v>696</v>
      </c>
      <c r="B3595" s="210" t="s">
        <v>5384</v>
      </c>
      <c r="C3595" s="210" t="s">
        <v>5816</v>
      </c>
      <c r="D3595" s="210" t="s">
        <v>6511</v>
      </c>
      <c r="E3595" s="282">
        <v>12.0</v>
      </c>
      <c r="F3595" s="282">
        <v>1.0</v>
      </c>
      <c r="G3595" s="282">
        <v>0.0</v>
      </c>
      <c r="H3595" s="282">
        <v>3.0</v>
      </c>
      <c r="I3595" s="282">
        <v>6.0</v>
      </c>
      <c r="J3595" s="282">
        <v>2.0</v>
      </c>
      <c r="K3595" s="282">
        <v>0.0</v>
      </c>
      <c r="L3595" s="282">
        <v>766.0</v>
      </c>
      <c r="M3595" s="210"/>
    </row>
    <row r="3596" ht="15.75" customHeight="1">
      <c r="A3596" s="210" t="s">
        <v>601</v>
      </c>
      <c r="B3596" s="210" t="s">
        <v>5383</v>
      </c>
      <c r="C3596" s="210" t="s">
        <v>6500</v>
      </c>
      <c r="D3596" s="210" t="s">
        <v>197</v>
      </c>
      <c r="E3596" s="282">
        <v>20.0</v>
      </c>
      <c r="F3596" s="282">
        <v>6.0</v>
      </c>
      <c r="G3596" s="282">
        <v>6.0</v>
      </c>
      <c r="H3596" s="282">
        <v>1.0</v>
      </c>
      <c r="I3596" s="282">
        <v>2.0</v>
      </c>
      <c r="J3596" s="282">
        <v>0.0</v>
      </c>
      <c r="K3596" s="282">
        <v>0.0</v>
      </c>
      <c r="L3596" s="282">
        <v>1715.0</v>
      </c>
      <c r="M3596" s="210"/>
    </row>
    <row r="3597" ht="15.75" customHeight="1">
      <c r="A3597" s="210" t="s">
        <v>601</v>
      </c>
      <c r="B3597" s="210" t="s">
        <v>5384</v>
      </c>
      <c r="C3597" s="210" t="s">
        <v>6280</v>
      </c>
      <c r="D3597" s="210" t="s">
        <v>6504</v>
      </c>
      <c r="E3597" s="282">
        <v>29.0</v>
      </c>
      <c r="F3597" s="282">
        <v>6.0</v>
      </c>
      <c r="G3597" s="282">
        <v>2.0</v>
      </c>
      <c r="H3597" s="282">
        <v>0.0</v>
      </c>
      <c r="I3597" s="282">
        <v>2.0</v>
      </c>
      <c r="J3597" s="282">
        <v>3.0</v>
      </c>
      <c r="K3597" s="282">
        <v>0.0</v>
      </c>
      <c r="L3597" s="282">
        <v>2550.0</v>
      </c>
      <c r="M3597" s="210"/>
    </row>
    <row r="3598" ht="15.75" customHeight="1">
      <c r="A3598" s="210" t="s">
        <v>601</v>
      </c>
      <c r="B3598" s="210" t="s">
        <v>5385</v>
      </c>
      <c r="C3598" s="210" t="s">
        <v>6618</v>
      </c>
      <c r="D3598" s="210" t="s">
        <v>6619</v>
      </c>
      <c r="E3598" s="282">
        <v>21.0</v>
      </c>
      <c r="F3598" s="282">
        <v>6.0</v>
      </c>
      <c r="G3598" s="282">
        <v>10.0</v>
      </c>
      <c r="H3598" s="282">
        <v>0.0</v>
      </c>
      <c r="I3598" s="282">
        <v>4.0</v>
      </c>
      <c r="J3598" s="282">
        <v>1.0</v>
      </c>
      <c r="K3598" s="282">
        <v>0.0</v>
      </c>
      <c r="L3598" s="282">
        <v>1857.0</v>
      </c>
      <c r="M3598" s="210"/>
    </row>
    <row r="3599" ht="15.75" customHeight="1">
      <c r="A3599" s="210" t="s">
        <v>601</v>
      </c>
      <c r="B3599" s="210" t="s">
        <v>5386</v>
      </c>
      <c r="C3599" s="210" t="s">
        <v>6618</v>
      </c>
      <c r="D3599" s="210" t="s">
        <v>6619</v>
      </c>
      <c r="E3599" s="282">
        <v>21.0</v>
      </c>
      <c r="F3599" s="282">
        <v>2.0</v>
      </c>
      <c r="G3599" s="282">
        <v>3.0</v>
      </c>
      <c r="H3599" s="282">
        <v>6.0</v>
      </c>
      <c r="I3599" s="282">
        <v>6.0</v>
      </c>
      <c r="J3599" s="282">
        <v>3.0</v>
      </c>
      <c r="K3599" s="282">
        <v>0.0</v>
      </c>
      <c r="L3599" s="282">
        <v>1365.0</v>
      </c>
      <c r="M3599" s="210"/>
    </row>
    <row r="3600" ht="15.75" customHeight="1">
      <c r="A3600" s="210" t="s">
        <v>601</v>
      </c>
      <c r="B3600" s="210" t="s">
        <v>5387</v>
      </c>
      <c r="C3600" s="210" t="s">
        <v>6618</v>
      </c>
      <c r="D3600" s="210" t="s">
        <v>6619</v>
      </c>
      <c r="E3600" s="282">
        <v>3.0</v>
      </c>
      <c r="F3600" s="282">
        <v>0.0</v>
      </c>
      <c r="G3600" s="282">
        <v>0.0</v>
      </c>
      <c r="H3600" s="282">
        <v>3.0</v>
      </c>
      <c r="I3600" s="282">
        <v>0.0</v>
      </c>
      <c r="J3600" s="282">
        <v>0.0</v>
      </c>
      <c r="K3600" s="282">
        <v>1.0</v>
      </c>
      <c r="L3600" s="282">
        <v>41.0</v>
      </c>
      <c r="M3600" s="210"/>
    </row>
    <row r="3601" ht="15.75" customHeight="1">
      <c r="A3601" s="210" t="s">
        <v>704</v>
      </c>
      <c r="B3601" s="210" t="s">
        <v>5383</v>
      </c>
      <c r="C3601" s="210" t="s">
        <v>6620</v>
      </c>
      <c r="D3601" s="210" t="s">
        <v>143</v>
      </c>
      <c r="E3601" s="282">
        <v>2.0</v>
      </c>
      <c r="F3601" s="282">
        <v>0.0</v>
      </c>
      <c r="G3601" s="282">
        <v>0.0</v>
      </c>
      <c r="H3601" s="282">
        <v>1.0</v>
      </c>
      <c r="I3601" s="282">
        <v>0.0</v>
      </c>
      <c r="J3601" s="282">
        <v>0.0</v>
      </c>
      <c r="K3601" s="282">
        <v>0.0</v>
      </c>
      <c r="L3601" s="282">
        <v>102.0</v>
      </c>
      <c r="M3601" s="210"/>
    </row>
    <row r="3602" ht="15.75" customHeight="1">
      <c r="A3602" s="210" t="s">
        <v>704</v>
      </c>
      <c r="B3602" s="210" t="s">
        <v>5384</v>
      </c>
      <c r="C3602" s="210" t="s">
        <v>5809</v>
      </c>
      <c r="D3602" s="210" t="s">
        <v>6079</v>
      </c>
      <c r="E3602" s="282">
        <v>23.0</v>
      </c>
      <c r="F3602" s="282">
        <v>1.0</v>
      </c>
      <c r="G3602" s="282">
        <v>0.0</v>
      </c>
      <c r="H3602" s="282">
        <v>2.0</v>
      </c>
      <c r="I3602" s="282">
        <v>1.0</v>
      </c>
      <c r="J3602" s="282">
        <v>0.0</v>
      </c>
      <c r="K3602" s="282">
        <v>1.0</v>
      </c>
      <c r="L3602" s="282">
        <v>1768.0</v>
      </c>
      <c r="M3602" s="210"/>
    </row>
    <row r="3603" ht="15.75" customHeight="1">
      <c r="A3603" s="210" t="s">
        <v>704</v>
      </c>
      <c r="B3603" s="210" t="s">
        <v>5385</v>
      </c>
      <c r="C3603" s="210" t="s">
        <v>5809</v>
      </c>
      <c r="D3603" s="210" t="s">
        <v>6079</v>
      </c>
      <c r="E3603" s="282">
        <v>26.0</v>
      </c>
      <c r="F3603" s="282">
        <v>3.0</v>
      </c>
      <c r="G3603" s="282">
        <v>0.0</v>
      </c>
      <c r="H3603" s="282">
        <v>1.0</v>
      </c>
      <c r="I3603" s="282">
        <v>3.0</v>
      </c>
      <c r="J3603" s="282">
        <v>4.0</v>
      </c>
      <c r="K3603" s="282">
        <v>0.0</v>
      </c>
      <c r="L3603" s="282">
        <v>2160.0</v>
      </c>
      <c r="M3603" s="210"/>
    </row>
    <row r="3604" ht="15.75" customHeight="1">
      <c r="A3604" s="210" t="s">
        <v>704</v>
      </c>
      <c r="B3604" s="210" t="s">
        <v>5386</v>
      </c>
      <c r="C3604" s="210" t="s">
        <v>5809</v>
      </c>
      <c r="D3604" s="210" t="s">
        <v>6079</v>
      </c>
      <c r="E3604" s="282">
        <v>26.0</v>
      </c>
      <c r="F3604" s="282">
        <v>0.0</v>
      </c>
      <c r="G3604" s="282">
        <v>0.0</v>
      </c>
      <c r="H3604" s="282">
        <v>5.0</v>
      </c>
      <c r="I3604" s="282">
        <v>3.0</v>
      </c>
      <c r="J3604" s="282">
        <v>5.0</v>
      </c>
      <c r="K3604" s="282">
        <v>0.0</v>
      </c>
      <c r="L3604" s="282">
        <v>1829.0</v>
      </c>
      <c r="M3604" s="210"/>
    </row>
    <row r="3605" ht="15.75" customHeight="1">
      <c r="A3605" s="210" t="s">
        <v>704</v>
      </c>
      <c r="B3605" s="210" t="s">
        <v>5387</v>
      </c>
      <c r="C3605" s="210" t="s">
        <v>5809</v>
      </c>
      <c r="D3605" s="210" t="s">
        <v>6079</v>
      </c>
      <c r="E3605" s="282">
        <v>28.0</v>
      </c>
      <c r="F3605" s="282">
        <v>5.0</v>
      </c>
      <c r="G3605" s="282">
        <v>1.0</v>
      </c>
      <c r="H3605" s="282">
        <v>6.0</v>
      </c>
      <c r="I3605" s="282">
        <v>1.0</v>
      </c>
      <c r="J3605" s="282">
        <v>7.0</v>
      </c>
      <c r="K3605" s="282">
        <v>0.0</v>
      </c>
      <c r="L3605" s="282">
        <v>2087.0</v>
      </c>
      <c r="M3605" s="210"/>
    </row>
    <row r="3606" ht="15.75" customHeight="1">
      <c r="A3606" s="210" t="s">
        <v>704</v>
      </c>
      <c r="B3606" s="210" t="s">
        <v>5388</v>
      </c>
      <c r="C3606" s="210" t="s">
        <v>6621</v>
      </c>
      <c r="D3606" s="210" t="s">
        <v>6622</v>
      </c>
      <c r="E3606" s="282">
        <v>21.0</v>
      </c>
      <c r="F3606" s="282">
        <v>2.0</v>
      </c>
      <c r="G3606" s="282">
        <v>0.0</v>
      </c>
      <c r="H3606" s="282">
        <v>0.0</v>
      </c>
      <c r="I3606" s="282">
        <v>2.0</v>
      </c>
      <c r="J3606" s="282">
        <v>2.0</v>
      </c>
      <c r="K3606" s="282">
        <v>0.0</v>
      </c>
      <c r="L3606" s="282">
        <v>1846.0</v>
      </c>
      <c r="M3606" s="210"/>
    </row>
    <row r="3607" ht="15.75" customHeight="1">
      <c r="A3607" s="210" t="s">
        <v>704</v>
      </c>
      <c r="B3607" s="210" t="s">
        <v>5391</v>
      </c>
      <c r="C3607" s="210" t="s">
        <v>5902</v>
      </c>
      <c r="D3607" s="210" t="s">
        <v>5971</v>
      </c>
      <c r="E3607" s="282">
        <v>23.0</v>
      </c>
      <c r="F3607" s="282">
        <v>2.0</v>
      </c>
      <c r="G3607" s="282">
        <v>2.0</v>
      </c>
      <c r="H3607" s="282">
        <v>1.0</v>
      </c>
      <c r="I3607" s="282">
        <v>1.0</v>
      </c>
      <c r="J3607" s="282">
        <v>5.0</v>
      </c>
      <c r="K3607" s="282">
        <v>0.0</v>
      </c>
      <c r="L3607" s="282">
        <v>2008.0</v>
      </c>
      <c r="M3607" s="210"/>
    </row>
    <row r="3608" ht="15.75" customHeight="1">
      <c r="A3608" s="210" t="s">
        <v>704</v>
      </c>
      <c r="B3608" s="210" t="s">
        <v>5392</v>
      </c>
      <c r="C3608" s="210" t="s">
        <v>5902</v>
      </c>
      <c r="D3608" s="210" t="s">
        <v>5971</v>
      </c>
      <c r="E3608" s="282">
        <v>19.0</v>
      </c>
      <c r="F3608" s="282">
        <v>0.0</v>
      </c>
      <c r="G3608" s="282">
        <v>0.0</v>
      </c>
      <c r="H3608" s="282">
        <v>2.0</v>
      </c>
      <c r="I3608" s="282">
        <v>1.0</v>
      </c>
      <c r="J3608" s="282">
        <v>4.0</v>
      </c>
      <c r="K3608" s="282">
        <v>0.0</v>
      </c>
      <c r="L3608" s="282">
        <v>1527.0</v>
      </c>
      <c r="M3608" s="210"/>
    </row>
    <row r="3609" ht="15.75" customHeight="1">
      <c r="A3609" s="210" t="s">
        <v>704</v>
      </c>
      <c r="B3609" s="210" t="s">
        <v>5389</v>
      </c>
      <c r="C3609" s="210" t="s">
        <v>6623</v>
      </c>
      <c r="D3609" s="210" t="s">
        <v>6624</v>
      </c>
      <c r="E3609" s="282">
        <v>26.0</v>
      </c>
      <c r="F3609" s="282">
        <v>1.0</v>
      </c>
      <c r="G3609" s="282">
        <v>1.0</v>
      </c>
      <c r="H3609" s="282">
        <v>0.0</v>
      </c>
      <c r="I3609" s="282">
        <v>0.0</v>
      </c>
      <c r="J3609" s="282">
        <v>7.0</v>
      </c>
      <c r="K3609" s="282">
        <v>0.0</v>
      </c>
      <c r="L3609" s="282">
        <v>2340.0</v>
      </c>
      <c r="M3609" s="210"/>
    </row>
    <row r="3610" ht="15.75" customHeight="1">
      <c r="A3610" s="210" t="s">
        <v>704</v>
      </c>
      <c r="B3610" s="210" t="s">
        <v>5390</v>
      </c>
      <c r="C3610" s="210" t="s">
        <v>6623</v>
      </c>
      <c r="D3610" s="210" t="s">
        <v>6624</v>
      </c>
      <c r="E3610" s="282">
        <v>23.0</v>
      </c>
      <c r="F3610" s="282">
        <v>2.0</v>
      </c>
      <c r="G3610" s="282">
        <v>0.0</v>
      </c>
      <c r="H3610" s="282">
        <v>1.0</v>
      </c>
      <c r="I3610" s="282">
        <v>1.0</v>
      </c>
      <c r="J3610" s="282">
        <v>5.0</v>
      </c>
      <c r="K3610" s="282">
        <v>0.0</v>
      </c>
      <c r="L3610" s="282">
        <v>1991.0</v>
      </c>
      <c r="M3610" s="210"/>
    </row>
    <row r="3611" ht="15.75" customHeight="1">
      <c r="A3611" s="210" t="s">
        <v>707</v>
      </c>
      <c r="B3611" s="210" t="s">
        <v>5383</v>
      </c>
      <c r="C3611" s="210" t="s">
        <v>6589</v>
      </c>
      <c r="D3611" s="210" t="s">
        <v>121</v>
      </c>
      <c r="E3611" s="282">
        <v>19.0</v>
      </c>
      <c r="F3611" s="282">
        <v>0.0</v>
      </c>
      <c r="G3611" s="282">
        <v>1.0</v>
      </c>
      <c r="H3611" s="282">
        <v>1.0</v>
      </c>
      <c r="I3611" s="282">
        <v>2.0</v>
      </c>
      <c r="J3611" s="282">
        <v>3.0</v>
      </c>
      <c r="K3611" s="282">
        <v>0.0</v>
      </c>
      <c r="L3611" s="282">
        <v>1575.0</v>
      </c>
      <c r="M3611" s="210"/>
    </row>
    <row r="3612" ht="15.75" customHeight="1">
      <c r="A3612" s="210" t="s">
        <v>707</v>
      </c>
      <c r="B3612" s="210" t="s">
        <v>5384</v>
      </c>
      <c r="C3612" s="210" t="s">
        <v>6590</v>
      </c>
      <c r="D3612" s="210" t="s">
        <v>6625</v>
      </c>
      <c r="E3612" s="282">
        <v>9.0</v>
      </c>
      <c r="F3612" s="282">
        <v>0.0</v>
      </c>
      <c r="G3612" s="282">
        <v>0.0</v>
      </c>
      <c r="H3612" s="282">
        <v>1.0</v>
      </c>
      <c r="I3612" s="282">
        <v>5.0</v>
      </c>
      <c r="J3612" s="282">
        <v>2.0</v>
      </c>
      <c r="K3612" s="282">
        <v>0.0</v>
      </c>
      <c r="L3612" s="282">
        <v>652.0</v>
      </c>
      <c r="M3612" s="210"/>
    </row>
    <row r="3613" ht="15.75" customHeight="1">
      <c r="A3613" s="210" t="s">
        <v>711</v>
      </c>
      <c r="B3613" s="210" t="s">
        <v>5383</v>
      </c>
      <c r="C3613" s="210" t="s">
        <v>6589</v>
      </c>
      <c r="D3613" s="210" t="s">
        <v>95</v>
      </c>
      <c r="E3613" s="282">
        <v>15.0</v>
      </c>
      <c r="F3613" s="282">
        <v>0.0</v>
      </c>
      <c r="G3613" s="282">
        <v>0.0</v>
      </c>
      <c r="H3613" s="282">
        <v>1.0</v>
      </c>
      <c r="I3613" s="282">
        <v>3.0</v>
      </c>
      <c r="J3613" s="282">
        <v>7.0</v>
      </c>
      <c r="K3613" s="282">
        <v>0.0</v>
      </c>
      <c r="L3613" s="282">
        <v>1239.0</v>
      </c>
      <c r="M3613" s="210"/>
    </row>
    <row r="3614" ht="15.75" customHeight="1">
      <c r="A3614" s="210" t="s">
        <v>711</v>
      </c>
      <c r="B3614" s="210" t="s">
        <v>5384</v>
      </c>
      <c r="C3614" s="210" t="s">
        <v>6590</v>
      </c>
      <c r="D3614" s="210" t="s">
        <v>6138</v>
      </c>
      <c r="E3614" s="282">
        <v>5.0</v>
      </c>
      <c r="F3614" s="282">
        <v>0.0</v>
      </c>
      <c r="G3614" s="282">
        <v>0.0</v>
      </c>
      <c r="H3614" s="282">
        <v>3.0</v>
      </c>
      <c r="I3614" s="282">
        <v>1.0</v>
      </c>
      <c r="J3614" s="282">
        <v>1.0</v>
      </c>
      <c r="K3614" s="282">
        <v>0.0</v>
      </c>
      <c r="L3614" s="282">
        <v>181.0</v>
      </c>
      <c r="M3614" s="210"/>
    </row>
    <row r="3615" ht="15.75" customHeight="1">
      <c r="A3615" s="210" t="s">
        <v>711</v>
      </c>
      <c r="B3615" s="210" t="s">
        <v>5385</v>
      </c>
      <c r="C3615" s="210" t="s">
        <v>6136</v>
      </c>
      <c r="D3615" s="210" t="s">
        <v>6138</v>
      </c>
      <c r="E3615" s="282">
        <v>2.0</v>
      </c>
      <c r="F3615" s="282">
        <v>0.0</v>
      </c>
      <c r="G3615" s="282">
        <v>0.0</v>
      </c>
      <c r="H3615" s="282">
        <v>0.0</v>
      </c>
      <c r="I3615" s="282">
        <v>0.0</v>
      </c>
      <c r="J3615" s="282">
        <v>1.0</v>
      </c>
      <c r="K3615" s="282">
        <v>0.0</v>
      </c>
      <c r="L3615" s="282">
        <v>180.0</v>
      </c>
      <c r="M3615" s="210"/>
    </row>
    <row r="3616" ht="15.75" customHeight="1">
      <c r="A3616" s="210" t="s">
        <v>770</v>
      </c>
      <c r="B3616" s="210" t="s">
        <v>5383</v>
      </c>
      <c r="C3616" s="210" t="s">
        <v>6626</v>
      </c>
      <c r="D3616" s="210" t="s">
        <v>241</v>
      </c>
      <c r="E3616" s="282">
        <v>1.0</v>
      </c>
      <c r="F3616" s="282">
        <v>0.0</v>
      </c>
      <c r="G3616" s="282">
        <v>0.0</v>
      </c>
      <c r="H3616" s="282">
        <v>1.0</v>
      </c>
      <c r="I3616" s="282">
        <v>0.0</v>
      </c>
      <c r="J3616" s="282">
        <v>0.0</v>
      </c>
      <c r="K3616" s="282">
        <v>0.0</v>
      </c>
      <c r="L3616" s="282">
        <v>1.0</v>
      </c>
      <c r="M3616" s="210"/>
    </row>
    <row r="3617" ht="15.75" customHeight="1">
      <c r="A3617" s="210" t="s">
        <v>770</v>
      </c>
      <c r="B3617" s="210" t="s">
        <v>5384</v>
      </c>
      <c r="C3617" s="210" t="s">
        <v>5861</v>
      </c>
      <c r="D3617" s="210" t="s">
        <v>256</v>
      </c>
      <c r="E3617" s="282">
        <v>19.0</v>
      </c>
      <c r="F3617" s="282">
        <v>1.0</v>
      </c>
      <c r="G3617" s="282">
        <v>0.0</v>
      </c>
      <c r="H3617" s="282">
        <v>1.0</v>
      </c>
      <c r="I3617" s="282">
        <v>10.0</v>
      </c>
      <c r="J3617" s="282">
        <v>4.0</v>
      </c>
      <c r="K3617" s="282">
        <v>0.0</v>
      </c>
      <c r="L3617" s="282">
        <v>1419.0</v>
      </c>
      <c r="M3617" s="210"/>
    </row>
    <row r="3618" ht="15.75" customHeight="1">
      <c r="A3618" s="210" t="s">
        <v>770</v>
      </c>
      <c r="B3618" s="210" t="s">
        <v>5385</v>
      </c>
      <c r="C3618" s="210" t="s">
        <v>5861</v>
      </c>
      <c r="D3618" s="210" t="s">
        <v>256</v>
      </c>
      <c r="E3618" s="282">
        <v>16.0</v>
      </c>
      <c r="F3618" s="282">
        <v>0.0</v>
      </c>
      <c r="G3618" s="282">
        <v>1.0</v>
      </c>
      <c r="H3618" s="282">
        <v>11.0</v>
      </c>
      <c r="I3618" s="282">
        <v>4.0</v>
      </c>
      <c r="J3618" s="282">
        <v>3.0</v>
      </c>
      <c r="K3618" s="282">
        <v>0.0</v>
      </c>
      <c r="L3618" s="282">
        <v>523.0</v>
      </c>
      <c r="M3618" s="210"/>
    </row>
    <row r="3619" ht="15.75" customHeight="1">
      <c r="A3619" s="210" t="s">
        <v>770</v>
      </c>
      <c r="B3619" s="210" t="s">
        <v>5386</v>
      </c>
      <c r="C3619" s="210" t="s">
        <v>5801</v>
      </c>
      <c r="D3619" s="210" t="s">
        <v>95</v>
      </c>
      <c r="E3619" s="282">
        <v>0.0</v>
      </c>
      <c r="F3619" s="282">
        <v>0.0</v>
      </c>
      <c r="G3619" s="282">
        <v>0.0</v>
      </c>
      <c r="H3619" s="282">
        <v>0.0</v>
      </c>
      <c r="I3619" s="282">
        <v>0.0</v>
      </c>
      <c r="J3619" s="282">
        <v>0.0</v>
      </c>
      <c r="K3619" s="282">
        <v>0.0</v>
      </c>
      <c r="L3619" s="282">
        <v>0.0</v>
      </c>
      <c r="M3619" s="210"/>
    </row>
    <row r="3620" ht="15.75" customHeight="1">
      <c r="A3620" s="210" t="s">
        <v>770</v>
      </c>
      <c r="B3620" s="210" t="s">
        <v>5387</v>
      </c>
      <c r="C3620" s="210" t="s">
        <v>5801</v>
      </c>
      <c r="D3620" s="210" t="s">
        <v>95</v>
      </c>
      <c r="E3620" s="282">
        <v>0.0</v>
      </c>
      <c r="F3620" s="282">
        <v>0.0</v>
      </c>
      <c r="G3620" s="282">
        <v>0.0</v>
      </c>
      <c r="H3620" s="282">
        <v>0.0</v>
      </c>
      <c r="I3620" s="282">
        <v>0.0</v>
      </c>
      <c r="J3620" s="282">
        <v>0.0</v>
      </c>
      <c r="K3620" s="282">
        <v>0.0</v>
      </c>
      <c r="L3620" s="282">
        <v>0.0</v>
      </c>
      <c r="M3620" s="210"/>
    </row>
    <row r="3621" ht="15.75" customHeight="1">
      <c r="A3621" s="210" t="s">
        <v>228</v>
      </c>
      <c r="B3621" s="210" t="s">
        <v>5383</v>
      </c>
      <c r="C3621" s="210" t="s">
        <v>6627</v>
      </c>
      <c r="D3621" s="210" t="s">
        <v>90</v>
      </c>
      <c r="E3621" s="282">
        <v>5.0</v>
      </c>
      <c r="F3621" s="282">
        <v>0.0</v>
      </c>
      <c r="G3621" s="282">
        <v>1.0</v>
      </c>
      <c r="H3621" s="282">
        <v>3.0</v>
      </c>
      <c r="I3621" s="282">
        <v>0.0</v>
      </c>
      <c r="J3621" s="282">
        <v>0.0</v>
      </c>
      <c r="K3621" s="282">
        <v>0.0</v>
      </c>
      <c r="L3621" s="282">
        <v>213.0</v>
      </c>
      <c r="M3621" s="210"/>
    </row>
    <row r="3622" ht="15.75" customHeight="1">
      <c r="A3622" s="210" t="s">
        <v>228</v>
      </c>
      <c r="B3622" s="210" t="s">
        <v>5384</v>
      </c>
      <c r="C3622" s="210" t="s">
        <v>5803</v>
      </c>
      <c r="D3622" s="210" t="s">
        <v>5904</v>
      </c>
      <c r="E3622" s="282">
        <v>32.0</v>
      </c>
      <c r="F3622" s="282">
        <v>7.0</v>
      </c>
      <c r="G3622" s="282">
        <v>1.0</v>
      </c>
      <c r="H3622" s="282">
        <v>14.0</v>
      </c>
      <c r="I3622" s="282">
        <v>3.0</v>
      </c>
      <c r="J3622" s="282">
        <v>2.0</v>
      </c>
      <c r="K3622" s="282">
        <v>0.0</v>
      </c>
      <c r="L3622" s="282">
        <v>1892.0</v>
      </c>
      <c r="M3622" s="210"/>
    </row>
    <row r="3623" ht="15.75" customHeight="1">
      <c r="A3623" s="210" t="s">
        <v>228</v>
      </c>
      <c r="B3623" s="210" t="s">
        <v>5385</v>
      </c>
      <c r="C3623" s="210" t="s">
        <v>5803</v>
      </c>
      <c r="D3623" s="210" t="s">
        <v>5904</v>
      </c>
      <c r="E3623" s="282">
        <v>24.0</v>
      </c>
      <c r="F3623" s="282">
        <v>1.0</v>
      </c>
      <c r="G3623" s="282">
        <v>0.0</v>
      </c>
      <c r="H3623" s="282">
        <v>14.0</v>
      </c>
      <c r="I3623" s="282">
        <v>3.0</v>
      </c>
      <c r="J3623" s="282">
        <v>8.0</v>
      </c>
      <c r="K3623" s="282">
        <v>0.0</v>
      </c>
      <c r="L3623" s="282">
        <v>1151.0</v>
      </c>
      <c r="M3623" s="210"/>
    </row>
    <row r="3624" ht="15.75" customHeight="1">
      <c r="A3624" s="210" t="s">
        <v>228</v>
      </c>
      <c r="B3624" s="210" t="s">
        <v>5386</v>
      </c>
      <c r="C3624" s="210" t="s">
        <v>5803</v>
      </c>
      <c r="D3624" s="210" t="s">
        <v>5904</v>
      </c>
      <c r="E3624" s="282">
        <v>30.0</v>
      </c>
      <c r="F3624" s="282">
        <v>1.0</v>
      </c>
      <c r="G3624" s="282">
        <v>1.0</v>
      </c>
      <c r="H3624" s="282">
        <v>2.0</v>
      </c>
      <c r="I3624" s="282">
        <v>8.0</v>
      </c>
      <c r="J3624" s="282">
        <v>9.0</v>
      </c>
      <c r="K3624" s="282">
        <v>0.0</v>
      </c>
      <c r="L3624" s="282">
        <v>2391.0</v>
      </c>
      <c r="M3624" s="210"/>
    </row>
    <row r="3625" ht="15.75" customHeight="1">
      <c r="A3625" s="210" t="s">
        <v>228</v>
      </c>
      <c r="B3625" s="210" t="s">
        <v>5387</v>
      </c>
      <c r="C3625" s="210" t="s">
        <v>5803</v>
      </c>
      <c r="D3625" s="210" t="s">
        <v>5904</v>
      </c>
      <c r="E3625" s="282">
        <v>32.0</v>
      </c>
      <c r="F3625" s="282">
        <v>4.0</v>
      </c>
      <c r="G3625" s="282">
        <v>1.0</v>
      </c>
      <c r="H3625" s="282">
        <v>8.0</v>
      </c>
      <c r="I3625" s="282">
        <v>4.0</v>
      </c>
      <c r="J3625" s="282">
        <v>3.0</v>
      </c>
      <c r="K3625" s="282">
        <v>0.0</v>
      </c>
      <c r="L3625" s="282">
        <v>2128.0</v>
      </c>
      <c r="M3625" s="210"/>
    </row>
    <row r="3626" ht="15.75" customHeight="1">
      <c r="A3626" s="210" t="s">
        <v>228</v>
      </c>
      <c r="B3626" s="210" t="s">
        <v>5388</v>
      </c>
      <c r="C3626" s="210" t="s">
        <v>5803</v>
      </c>
      <c r="D3626" s="210" t="s">
        <v>5904</v>
      </c>
      <c r="E3626" s="282">
        <v>27.0</v>
      </c>
      <c r="F3626" s="282">
        <v>4.0</v>
      </c>
      <c r="G3626" s="282">
        <v>1.0</v>
      </c>
      <c r="H3626" s="282">
        <v>7.0</v>
      </c>
      <c r="I3626" s="282">
        <v>8.0</v>
      </c>
      <c r="J3626" s="282">
        <v>2.0</v>
      </c>
      <c r="K3626" s="282">
        <v>0.0</v>
      </c>
      <c r="L3626" s="282">
        <v>1771.0</v>
      </c>
      <c r="M3626" s="210"/>
    </row>
    <row r="3627" ht="15.75" customHeight="1">
      <c r="A3627" s="210" t="s">
        <v>228</v>
      </c>
      <c r="B3627" s="210" t="s">
        <v>5391</v>
      </c>
      <c r="C3627" s="210" t="s">
        <v>5803</v>
      </c>
      <c r="D3627" s="210" t="s">
        <v>5904</v>
      </c>
      <c r="E3627" s="282">
        <v>16.0</v>
      </c>
      <c r="F3627" s="282">
        <v>2.0</v>
      </c>
      <c r="G3627" s="282">
        <v>0.0</v>
      </c>
      <c r="H3627" s="282">
        <v>7.0</v>
      </c>
      <c r="I3627" s="282">
        <v>1.0</v>
      </c>
      <c r="J3627" s="282">
        <v>1.0</v>
      </c>
      <c r="K3627" s="282">
        <v>0.0</v>
      </c>
      <c r="L3627" s="282">
        <v>862.0</v>
      </c>
      <c r="M3627" s="210"/>
    </row>
    <row r="3628" ht="15.75" customHeight="1">
      <c r="A3628" s="210" t="s">
        <v>228</v>
      </c>
      <c r="B3628" s="210" t="s">
        <v>5392</v>
      </c>
      <c r="C3628" s="210" t="s">
        <v>5803</v>
      </c>
      <c r="D3628" s="210" t="s">
        <v>5904</v>
      </c>
      <c r="E3628" s="282">
        <v>13.0</v>
      </c>
      <c r="F3628" s="282">
        <v>0.0</v>
      </c>
      <c r="G3628" s="282">
        <v>0.0</v>
      </c>
      <c r="H3628" s="282">
        <v>6.0</v>
      </c>
      <c r="I3628" s="282">
        <v>1.0</v>
      </c>
      <c r="J3628" s="282">
        <v>2.0</v>
      </c>
      <c r="K3628" s="282">
        <v>0.0</v>
      </c>
      <c r="L3628" s="282">
        <v>629.0</v>
      </c>
      <c r="M3628" s="210"/>
    </row>
    <row r="3629" ht="15.75" customHeight="1">
      <c r="A3629" s="210" t="s">
        <v>228</v>
      </c>
      <c r="B3629" s="210" t="s">
        <v>5389</v>
      </c>
      <c r="C3629" s="210" t="s">
        <v>5803</v>
      </c>
      <c r="D3629" s="210" t="s">
        <v>5904</v>
      </c>
      <c r="E3629" s="282">
        <v>2.0</v>
      </c>
      <c r="F3629" s="282">
        <v>0.0</v>
      </c>
      <c r="G3629" s="282">
        <v>0.0</v>
      </c>
      <c r="H3629" s="282">
        <v>1.0</v>
      </c>
      <c r="I3629" s="282">
        <v>0.0</v>
      </c>
      <c r="J3629" s="282">
        <v>1.0</v>
      </c>
      <c r="K3629" s="282">
        <v>0.0</v>
      </c>
      <c r="L3629" s="282">
        <v>96.0</v>
      </c>
      <c r="M3629" s="210"/>
    </row>
    <row r="3630" ht="15.75" customHeight="1">
      <c r="A3630" s="210" t="s">
        <v>119</v>
      </c>
      <c r="B3630" s="210" t="s">
        <v>5383</v>
      </c>
      <c r="C3630" s="210" t="s">
        <v>6593</v>
      </c>
      <c r="D3630" s="210" t="s">
        <v>121</v>
      </c>
      <c r="E3630" s="282">
        <v>5.0</v>
      </c>
      <c r="F3630" s="282">
        <v>1.0</v>
      </c>
      <c r="G3630" s="282">
        <v>1.0</v>
      </c>
      <c r="H3630" s="282">
        <v>0.0</v>
      </c>
      <c r="I3630" s="282">
        <v>1.0</v>
      </c>
      <c r="J3630" s="282">
        <v>1.0</v>
      </c>
      <c r="K3630" s="282">
        <v>0.0</v>
      </c>
      <c r="L3630" s="282">
        <v>448.0</v>
      </c>
      <c r="M3630" s="210"/>
    </row>
    <row r="3631" ht="15.75" customHeight="1">
      <c r="A3631" s="210" t="s">
        <v>119</v>
      </c>
      <c r="B3631" s="210" t="s">
        <v>5384</v>
      </c>
      <c r="C3631" s="210" t="s">
        <v>5881</v>
      </c>
      <c r="D3631" s="210" t="s">
        <v>95</v>
      </c>
      <c r="E3631" s="282">
        <v>30.0</v>
      </c>
      <c r="F3631" s="282">
        <v>6.0</v>
      </c>
      <c r="G3631" s="282">
        <v>4.0</v>
      </c>
      <c r="H3631" s="282">
        <v>3.0</v>
      </c>
      <c r="I3631" s="282">
        <v>16.0</v>
      </c>
      <c r="J3631" s="282">
        <v>7.0</v>
      </c>
      <c r="K3631" s="282">
        <v>0.0</v>
      </c>
      <c r="L3631" s="282">
        <v>2297.0</v>
      </c>
      <c r="M3631" s="210"/>
    </row>
    <row r="3632" ht="15.75" customHeight="1">
      <c r="A3632" s="210" t="s">
        <v>119</v>
      </c>
      <c r="B3632" s="210" t="s">
        <v>5385</v>
      </c>
      <c r="C3632" s="210" t="s">
        <v>5801</v>
      </c>
      <c r="D3632" s="210" t="s">
        <v>95</v>
      </c>
      <c r="E3632" s="282">
        <v>32.0</v>
      </c>
      <c r="F3632" s="282">
        <v>3.0</v>
      </c>
      <c r="G3632" s="282">
        <v>0.0</v>
      </c>
      <c r="H3632" s="282">
        <v>21.0</v>
      </c>
      <c r="I3632" s="282">
        <v>10.0</v>
      </c>
      <c r="J3632" s="282">
        <v>2.0</v>
      </c>
      <c r="K3632" s="282">
        <v>0.0</v>
      </c>
      <c r="L3632" s="282">
        <v>1173.0</v>
      </c>
      <c r="M3632" s="210"/>
    </row>
    <row r="3633" ht="15.75" customHeight="1">
      <c r="A3633" s="210" t="s">
        <v>119</v>
      </c>
      <c r="B3633" s="210" t="s">
        <v>5386</v>
      </c>
      <c r="C3633" s="210" t="s">
        <v>5800</v>
      </c>
      <c r="D3633" s="210" t="s">
        <v>95</v>
      </c>
      <c r="E3633" s="282">
        <v>13.0</v>
      </c>
      <c r="F3633" s="282">
        <v>1.0</v>
      </c>
      <c r="G3633" s="282">
        <v>2.0</v>
      </c>
      <c r="H3633" s="282">
        <v>8.0</v>
      </c>
      <c r="I3633" s="282">
        <v>3.0</v>
      </c>
      <c r="J3633" s="282">
        <v>3.0</v>
      </c>
      <c r="K3633" s="282">
        <v>0.0</v>
      </c>
      <c r="L3633" s="282">
        <v>626.0</v>
      </c>
      <c r="M3633" s="210"/>
    </row>
    <row r="3634" ht="15.75" customHeight="1">
      <c r="A3634" s="210" t="s">
        <v>119</v>
      </c>
      <c r="B3634" s="210" t="s">
        <v>5387</v>
      </c>
      <c r="C3634" s="210" t="s">
        <v>5801</v>
      </c>
      <c r="D3634" s="210" t="s">
        <v>116</v>
      </c>
      <c r="E3634" s="282">
        <v>32.0</v>
      </c>
      <c r="F3634" s="282">
        <v>11.0</v>
      </c>
      <c r="G3634" s="282">
        <v>6.0</v>
      </c>
      <c r="H3634" s="282">
        <v>2.0</v>
      </c>
      <c r="I3634" s="282">
        <v>17.0</v>
      </c>
      <c r="J3634" s="282">
        <v>7.0</v>
      </c>
      <c r="K3634" s="282">
        <v>0.0</v>
      </c>
      <c r="L3634" s="282">
        <v>2538.0</v>
      </c>
      <c r="M3634" s="210"/>
    </row>
    <row r="3635" ht="15.75" customHeight="1">
      <c r="A3635" s="210" t="s">
        <v>119</v>
      </c>
      <c r="B3635" s="210" t="s">
        <v>5388</v>
      </c>
      <c r="C3635" s="210" t="s">
        <v>5801</v>
      </c>
      <c r="D3635" s="210" t="s">
        <v>116</v>
      </c>
      <c r="E3635" s="282">
        <v>34.0</v>
      </c>
      <c r="F3635" s="282">
        <v>9.0</v>
      </c>
      <c r="G3635" s="282">
        <v>8.0</v>
      </c>
      <c r="H3635" s="282">
        <v>3.0</v>
      </c>
      <c r="I3635" s="282">
        <v>14.0</v>
      </c>
      <c r="J3635" s="282">
        <v>3.0</v>
      </c>
      <c r="K3635" s="282">
        <v>0.0</v>
      </c>
      <c r="L3635" s="282">
        <v>2628.0</v>
      </c>
      <c r="M3635" s="210"/>
    </row>
    <row r="3636" ht="15.75" customHeight="1">
      <c r="A3636" s="210" t="s">
        <v>119</v>
      </c>
      <c r="B3636" s="210" t="s">
        <v>5391</v>
      </c>
      <c r="C3636" s="210" t="s">
        <v>5801</v>
      </c>
      <c r="D3636" s="210" t="s">
        <v>116</v>
      </c>
      <c r="E3636" s="282">
        <v>28.0</v>
      </c>
      <c r="F3636" s="282">
        <v>3.0</v>
      </c>
      <c r="G3636" s="282">
        <v>2.0</v>
      </c>
      <c r="H3636" s="282">
        <v>5.0</v>
      </c>
      <c r="I3636" s="282">
        <v>9.0</v>
      </c>
      <c r="J3636" s="282">
        <v>2.0</v>
      </c>
      <c r="K3636" s="282">
        <v>0.0</v>
      </c>
      <c r="L3636" s="282">
        <v>1944.0</v>
      </c>
      <c r="M3636" s="210"/>
    </row>
    <row r="3637" ht="15.75" customHeight="1">
      <c r="A3637" s="210" t="s">
        <v>119</v>
      </c>
      <c r="B3637" s="210" t="s">
        <v>5392</v>
      </c>
      <c r="C3637" s="210" t="s">
        <v>5801</v>
      </c>
      <c r="D3637" s="210" t="s">
        <v>116</v>
      </c>
      <c r="E3637" s="282">
        <v>21.0</v>
      </c>
      <c r="F3637" s="282">
        <v>1.0</v>
      </c>
      <c r="G3637" s="282">
        <v>1.0</v>
      </c>
      <c r="H3637" s="282">
        <v>4.0</v>
      </c>
      <c r="I3637" s="282">
        <v>5.0</v>
      </c>
      <c r="J3637" s="282">
        <v>1.0</v>
      </c>
      <c r="K3637" s="282">
        <v>0.0</v>
      </c>
      <c r="L3637" s="282">
        <v>1450.0</v>
      </c>
      <c r="M3637" s="210"/>
    </row>
    <row r="3638" ht="15.75" customHeight="1">
      <c r="A3638" s="210" t="s">
        <v>119</v>
      </c>
      <c r="B3638" s="210" t="s">
        <v>5389</v>
      </c>
      <c r="C3638" s="210" t="s">
        <v>5933</v>
      </c>
      <c r="D3638" s="210" t="s">
        <v>6628</v>
      </c>
      <c r="E3638" s="282">
        <v>28.0</v>
      </c>
      <c r="F3638" s="282">
        <v>2.0</v>
      </c>
      <c r="G3638" s="282">
        <v>5.0</v>
      </c>
      <c r="H3638" s="282">
        <v>1.0</v>
      </c>
      <c r="I3638" s="282">
        <v>4.0</v>
      </c>
      <c r="J3638" s="282">
        <v>4.0</v>
      </c>
      <c r="K3638" s="282">
        <v>0.0</v>
      </c>
      <c r="L3638" s="282">
        <v>2329.0</v>
      </c>
      <c r="M3638" s="210"/>
    </row>
    <row r="3639" ht="15.75" customHeight="1">
      <c r="A3639" s="210" t="s">
        <v>119</v>
      </c>
      <c r="B3639" s="210" t="s">
        <v>5390</v>
      </c>
      <c r="C3639" s="210" t="s">
        <v>5933</v>
      </c>
      <c r="D3639" s="210" t="s">
        <v>6628</v>
      </c>
      <c r="E3639" s="282">
        <v>32.0</v>
      </c>
      <c r="F3639" s="282">
        <v>2.0</v>
      </c>
      <c r="G3639" s="282">
        <v>1.0</v>
      </c>
      <c r="H3639" s="282">
        <v>12.0</v>
      </c>
      <c r="I3639" s="282">
        <v>8.0</v>
      </c>
      <c r="J3639" s="282">
        <v>6.0</v>
      </c>
      <c r="K3639" s="282">
        <v>0.0</v>
      </c>
      <c r="L3639" s="282">
        <v>1904.0</v>
      </c>
      <c r="M3639" s="210"/>
    </row>
    <row r="3640" ht="15.75" customHeight="1">
      <c r="A3640" s="210" t="s">
        <v>533</v>
      </c>
      <c r="B3640" s="210" t="s">
        <v>5383</v>
      </c>
      <c r="C3640" s="210" t="s">
        <v>6627</v>
      </c>
      <c r="D3640" s="210" t="s">
        <v>90</v>
      </c>
      <c r="E3640" s="282">
        <v>5.0</v>
      </c>
      <c r="F3640" s="282">
        <v>0.0</v>
      </c>
      <c r="G3640" s="282">
        <v>0.0</v>
      </c>
      <c r="H3640" s="282">
        <v>4.0</v>
      </c>
      <c r="I3640" s="282">
        <v>1.0</v>
      </c>
      <c r="J3640" s="282">
        <v>0.0</v>
      </c>
      <c r="K3640" s="282">
        <v>0.0</v>
      </c>
      <c r="L3640" s="282">
        <v>118.0</v>
      </c>
      <c r="M3640" s="210"/>
    </row>
    <row r="3641" ht="15.75" customHeight="1">
      <c r="A3641" s="210" t="s">
        <v>533</v>
      </c>
      <c r="B3641" s="210" t="s">
        <v>5384</v>
      </c>
      <c r="C3641" s="210" t="s">
        <v>5803</v>
      </c>
      <c r="D3641" s="210" t="s">
        <v>6120</v>
      </c>
      <c r="E3641" s="282">
        <v>30.0</v>
      </c>
      <c r="F3641" s="282">
        <v>0.0</v>
      </c>
      <c r="G3641" s="282">
        <v>1.0</v>
      </c>
      <c r="H3641" s="282">
        <v>6.0</v>
      </c>
      <c r="I3641" s="282">
        <v>10.0</v>
      </c>
      <c r="J3641" s="282">
        <v>8.0</v>
      </c>
      <c r="K3641" s="282">
        <v>1.0</v>
      </c>
      <c r="L3641" s="282">
        <v>2126.0</v>
      </c>
      <c r="M3641" s="210"/>
    </row>
    <row r="3642" ht="15.75" customHeight="1">
      <c r="A3642" s="210" t="s">
        <v>533</v>
      </c>
      <c r="B3642" s="210" t="s">
        <v>5385</v>
      </c>
      <c r="C3642" s="210" t="s">
        <v>6059</v>
      </c>
      <c r="D3642" s="210" t="s">
        <v>6629</v>
      </c>
      <c r="E3642" s="282">
        <v>14.0</v>
      </c>
      <c r="F3642" s="282">
        <v>0.0</v>
      </c>
      <c r="G3642" s="282">
        <v>1.0</v>
      </c>
      <c r="H3642" s="282">
        <v>7.0</v>
      </c>
      <c r="I3642" s="282">
        <v>5.0</v>
      </c>
      <c r="J3642" s="282">
        <v>1.0</v>
      </c>
      <c r="K3642" s="282">
        <v>0.0</v>
      </c>
      <c r="L3642" s="282">
        <v>507.0</v>
      </c>
      <c r="M3642" s="210"/>
    </row>
    <row r="3643" ht="15.75" customHeight="1">
      <c r="A3643" s="210" t="s">
        <v>533</v>
      </c>
      <c r="B3643" s="210" t="s">
        <v>5386</v>
      </c>
      <c r="C3643" s="210" t="s">
        <v>5803</v>
      </c>
      <c r="D3643" s="210" t="s">
        <v>6429</v>
      </c>
      <c r="E3643" s="282">
        <v>24.0</v>
      </c>
      <c r="F3643" s="282">
        <v>0.0</v>
      </c>
      <c r="G3643" s="282">
        <v>1.0</v>
      </c>
      <c r="H3643" s="282">
        <v>3.0</v>
      </c>
      <c r="I3643" s="282">
        <v>6.0</v>
      </c>
      <c r="J3643" s="282">
        <v>2.0</v>
      </c>
      <c r="K3643" s="282">
        <v>0.0</v>
      </c>
      <c r="L3643" s="282">
        <v>1858.0</v>
      </c>
      <c r="M3643" s="210"/>
    </row>
    <row r="3644" ht="15.75" customHeight="1">
      <c r="A3644" s="210" t="s">
        <v>533</v>
      </c>
      <c r="B3644" s="210" t="s">
        <v>5387</v>
      </c>
      <c r="C3644" s="210" t="s">
        <v>5803</v>
      </c>
      <c r="D3644" s="210" t="s">
        <v>5804</v>
      </c>
      <c r="E3644" s="282">
        <v>5.0</v>
      </c>
      <c r="F3644" s="282">
        <v>0.0</v>
      </c>
      <c r="G3644" s="282">
        <v>0.0</v>
      </c>
      <c r="H3644" s="282">
        <v>2.0</v>
      </c>
      <c r="I3644" s="282">
        <v>1.0</v>
      </c>
      <c r="J3644" s="282">
        <v>0.0</v>
      </c>
      <c r="K3644" s="282">
        <v>0.0</v>
      </c>
      <c r="L3644" s="282">
        <v>259.0</v>
      </c>
      <c r="M3644" s="210"/>
    </row>
    <row r="3645" ht="15.75" customHeight="1">
      <c r="A3645" s="210" t="s">
        <v>533</v>
      </c>
      <c r="B3645" s="210" t="s">
        <v>5388</v>
      </c>
      <c r="C3645" s="210" t="s">
        <v>5803</v>
      </c>
      <c r="D3645" s="210" t="s">
        <v>5804</v>
      </c>
      <c r="E3645" s="282">
        <v>6.0</v>
      </c>
      <c r="F3645" s="282">
        <v>0.0</v>
      </c>
      <c r="G3645" s="282">
        <v>0.0</v>
      </c>
      <c r="H3645" s="282">
        <v>4.0</v>
      </c>
      <c r="I3645" s="282">
        <v>1.0</v>
      </c>
      <c r="J3645" s="282">
        <v>0.0</v>
      </c>
      <c r="K3645" s="282">
        <v>0.0</v>
      </c>
      <c r="L3645" s="282">
        <v>192.0</v>
      </c>
      <c r="M3645" s="210"/>
    </row>
    <row r="3646" ht="15.75" customHeight="1">
      <c r="A3646" s="210" t="s">
        <v>653</v>
      </c>
      <c r="B3646" s="210" t="s">
        <v>5383</v>
      </c>
      <c r="C3646" s="210" t="s">
        <v>5801</v>
      </c>
      <c r="D3646" s="210" t="s">
        <v>151</v>
      </c>
      <c r="E3646" s="282">
        <v>0.0</v>
      </c>
      <c r="F3646" s="282">
        <v>0.0</v>
      </c>
      <c r="G3646" s="282">
        <v>0.0</v>
      </c>
      <c r="H3646" s="282">
        <v>0.0</v>
      </c>
      <c r="I3646" s="282">
        <v>0.0</v>
      </c>
      <c r="J3646" s="282">
        <v>0.0</v>
      </c>
      <c r="K3646" s="282">
        <v>0.0</v>
      </c>
      <c r="L3646" s="282">
        <v>0.0</v>
      </c>
      <c r="M3646" s="210"/>
    </row>
    <row r="3647" ht="15.75" customHeight="1">
      <c r="A3647" s="210" t="s">
        <v>653</v>
      </c>
      <c r="B3647" s="210" t="s">
        <v>5384</v>
      </c>
      <c r="C3647" s="210" t="s">
        <v>5801</v>
      </c>
      <c r="D3647" s="210" t="s">
        <v>5947</v>
      </c>
      <c r="E3647" s="282">
        <v>0.0</v>
      </c>
      <c r="F3647" s="282">
        <v>0.0</v>
      </c>
      <c r="G3647" s="282">
        <v>0.0</v>
      </c>
      <c r="H3647" s="282">
        <v>0.0</v>
      </c>
      <c r="I3647" s="282">
        <v>0.0</v>
      </c>
      <c r="J3647" s="282">
        <v>0.0</v>
      </c>
      <c r="K3647" s="282">
        <v>0.0</v>
      </c>
      <c r="L3647" s="282">
        <v>0.0</v>
      </c>
      <c r="M3647" s="210"/>
    </row>
    <row r="3648" ht="15.75" customHeight="1">
      <c r="A3648" s="210" t="s">
        <v>825</v>
      </c>
      <c r="B3648" s="210" t="s">
        <v>5383</v>
      </c>
      <c r="C3648" s="210" t="s">
        <v>6531</v>
      </c>
      <c r="D3648" s="210" t="s">
        <v>177</v>
      </c>
      <c r="E3648" s="282">
        <v>6.0</v>
      </c>
      <c r="F3648" s="282">
        <v>0.0</v>
      </c>
      <c r="G3648" s="282">
        <v>0.0</v>
      </c>
      <c r="H3648" s="282">
        <v>4.0</v>
      </c>
      <c r="I3648" s="282">
        <v>0.0</v>
      </c>
      <c r="J3648" s="282">
        <v>0.0</v>
      </c>
      <c r="K3648" s="282">
        <v>0.0</v>
      </c>
      <c r="L3648" s="282">
        <v>253.0</v>
      </c>
      <c r="M3648" s="210"/>
    </row>
    <row r="3649" ht="15.75" customHeight="1">
      <c r="A3649" s="210" t="s">
        <v>825</v>
      </c>
      <c r="B3649" s="210" t="s">
        <v>5384</v>
      </c>
      <c r="C3649" s="210" t="s">
        <v>6630</v>
      </c>
      <c r="D3649" s="210" t="s">
        <v>6631</v>
      </c>
      <c r="E3649" s="282">
        <v>21.0</v>
      </c>
      <c r="F3649" s="282">
        <v>0.0</v>
      </c>
      <c r="G3649" s="282">
        <v>2.0</v>
      </c>
      <c r="H3649" s="282">
        <v>3.0</v>
      </c>
      <c r="I3649" s="282">
        <v>7.0</v>
      </c>
      <c r="J3649" s="282">
        <v>1.0</v>
      </c>
      <c r="K3649" s="282">
        <v>0.0</v>
      </c>
      <c r="L3649" s="282">
        <v>1553.0</v>
      </c>
      <c r="M3649" s="210"/>
    </row>
    <row r="3650" ht="15.75" customHeight="1">
      <c r="A3650" s="210" t="s">
        <v>825</v>
      </c>
      <c r="B3650" s="210" t="s">
        <v>5385</v>
      </c>
      <c r="C3650" s="210" t="s">
        <v>6630</v>
      </c>
      <c r="D3650" s="210" t="s">
        <v>6631</v>
      </c>
      <c r="E3650" s="282">
        <v>19.0</v>
      </c>
      <c r="F3650" s="282">
        <v>0.0</v>
      </c>
      <c r="G3650" s="282">
        <v>1.0</v>
      </c>
      <c r="H3650" s="282">
        <v>6.0</v>
      </c>
      <c r="I3650" s="282">
        <v>8.0</v>
      </c>
      <c r="J3650" s="282">
        <v>1.0</v>
      </c>
      <c r="K3650" s="282">
        <v>0.0</v>
      </c>
      <c r="L3650" s="282">
        <v>1081.0</v>
      </c>
      <c r="M3650" s="210"/>
    </row>
    <row r="3651" ht="15.75" customHeight="1">
      <c r="A3651" s="210" t="s">
        <v>825</v>
      </c>
      <c r="B3651" s="210" t="s">
        <v>5386</v>
      </c>
      <c r="C3651" s="210" t="s">
        <v>5870</v>
      </c>
      <c r="D3651" s="210" t="s">
        <v>6528</v>
      </c>
      <c r="E3651" s="282">
        <v>25.0</v>
      </c>
      <c r="F3651" s="282">
        <v>0.0</v>
      </c>
      <c r="G3651" s="282">
        <v>1.0</v>
      </c>
      <c r="H3651" s="282">
        <v>7.0</v>
      </c>
      <c r="I3651" s="282">
        <v>5.0</v>
      </c>
      <c r="J3651" s="282">
        <v>5.0</v>
      </c>
      <c r="K3651" s="282">
        <v>0.0</v>
      </c>
      <c r="L3651" s="282">
        <v>1584.0</v>
      </c>
      <c r="M3651" s="210"/>
    </row>
    <row r="3652" ht="15.75" customHeight="1">
      <c r="A3652" s="210" t="s">
        <v>825</v>
      </c>
      <c r="B3652" s="210" t="s">
        <v>5387</v>
      </c>
      <c r="C3652" s="210" t="s">
        <v>5870</v>
      </c>
      <c r="D3652" s="210" t="s">
        <v>6528</v>
      </c>
      <c r="E3652" s="282">
        <v>1.0</v>
      </c>
      <c r="F3652" s="282">
        <v>0.0</v>
      </c>
      <c r="G3652" s="282">
        <v>0.0</v>
      </c>
      <c r="H3652" s="282">
        <v>0.0</v>
      </c>
      <c r="I3652" s="282">
        <v>1.0</v>
      </c>
      <c r="J3652" s="282">
        <v>0.0</v>
      </c>
      <c r="K3652" s="282">
        <v>0.0</v>
      </c>
      <c r="L3652" s="282">
        <v>65.0</v>
      </c>
      <c r="M3652" s="210"/>
    </row>
    <row r="3653" ht="15.75" customHeight="1">
      <c r="A3653" s="210" t="s">
        <v>687</v>
      </c>
      <c r="B3653" s="210" t="s">
        <v>5383</v>
      </c>
      <c r="C3653" s="210" t="s">
        <v>5801</v>
      </c>
      <c r="D3653" s="210" t="s">
        <v>113</v>
      </c>
      <c r="E3653" s="282">
        <v>0.0</v>
      </c>
      <c r="F3653" s="282">
        <v>0.0</v>
      </c>
      <c r="G3653" s="282">
        <v>0.0</v>
      </c>
      <c r="H3653" s="282">
        <v>0.0</v>
      </c>
      <c r="I3653" s="282">
        <v>0.0</v>
      </c>
      <c r="J3653" s="282">
        <v>0.0</v>
      </c>
      <c r="K3653" s="282">
        <v>0.0</v>
      </c>
      <c r="L3653" s="282">
        <v>0.0</v>
      </c>
      <c r="M3653" s="210"/>
    </row>
    <row r="3654" ht="15.75" customHeight="1">
      <c r="A3654" s="210" t="s">
        <v>687</v>
      </c>
      <c r="B3654" s="210" t="s">
        <v>5384</v>
      </c>
      <c r="C3654" s="210" t="s">
        <v>5809</v>
      </c>
      <c r="D3654" s="210" t="s">
        <v>6058</v>
      </c>
      <c r="E3654" s="282">
        <v>21.0</v>
      </c>
      <c r="F3654" s="282">
        <v>3.0</v>
      </c>
      <c r="G3654" s="282">
        <v>0.0</v>
      </c>
      <c r="H3654" s="282">
        <v>1.0</v>
      </c>
      <c r="I3654" s="282">
        <v>4.0</v>
      </c>
      <c r="J3654" s="282">
        <v>7.0</v>
      </c>
      <c r="K3654" s="282">
        <v>1.0</v>
      </c>
      <c r="L3654" s="282">
        <v>1730.0</v>
      </c>
      <c r="M3654" s="210"/>
    </row>
    <row r="3655" ht="15.75" customHeight="1">
      <c r="A3655" s="210" t="s">
        <v>687</v>
      </c>
      <c r="B3655" s="210" t="s">
        <v>5385</v>
      </c>
      <c r="C3655" s="210" t="s">
        <v>5809</v>
      </c>
      <c r="D3655" s="210" t="s">
        <v>6058</v>
      </c>
      <c r="E3655" s="282">
        <v>26.0</v>
      </c>
      <c r="F3655" s="282">
        <v>2.0</v>
      </c>
      <c r="G3655" s="282">
        <v>2.0</v>
      </c>
      <c r="H3655" s="282">
        <v>2.0</v>
      </c>
      <c r="I3655" s="282">
        <v>9.0</v>
      </c>
      <c r="J3655" s="282">
        <v>3.0</v>
      </c>
      <c r="K3655" s="282">
        <v>1.0</v>
      </c>
      <c r="L3655" s="282">
        <v>1886.0</v>
      </c>
      <c r="M3655" s="210"/>
    </row>
    <row r="3656" ht="15.75" customHeight="1">
      <c r="A3656" s="210" t="s">
        <v>687</v>
      </c>
      <c r="B3656" s="210" t="s">
        <v>5386</v>
      </c>
      <c r="C3656" s="210" t="s">
        <v>5830</v>
      </c>
      <c r="D3656" s="210" t="s">
        <v>6078</v>
      </c>
      <c r="E3656" s="282">
        <v>27.0</v>
      </c>
      <c r="F3656" s="282">
        <v>2.0</v>
      </c>
      <c r="G3656" s="282">
        <v>1.0</v>
      </c>
      <c r="H3656" s="282">
        <v>2.0</v>
      </c>
      <c r="I3656" s="282">
        <v>4.0</v>
      </c>
      <c r="J3656" s="282">
        <v>8.0</v>
      </c>
      <c r="K3656" s="282">
        <v>0.0</v>
      </c>
      <c r="L3656" s="282">
        <v>2240.0</v>
      </c>
      <c r="M3656" s="210"/>
    </row>
    <row r="3657" ht="15.75" customHeight="1">
      <c r="A3657" s="210" t="s">
        <v>687</v>
      </c>
      <c r="B3657" s="210" t="s">
        <v>5387</v>
      </c>
      <c r="C3657" s="210" t="s">
        <v>5830</v>
      </c>
      <c r="D3657" s="210" t="s">
        <v>6078</v>
      </c>
      <c r="E3657" s="282">
        <v>26.0</v>
      </c>
      <c r="F3657" s="282">
        <v>3.0</v>
      </c>
      <c r="G3657" s="282">
        <v>1.0</v>
      </c>
      <c r="H3657" s="282">
        <v>0.0</v>
      </c>
      <c r="I3657" s="282">
        <v>2.0</v>
      </c>
      <c r="J3657" s="282">
        <v>5.0</v>
      </c>
      <c r="K3657" s="282">
        <v>0.0</v>
      </c>
      <c r="L3657" s="282">
        <v>2308.0</v>
      </c>
      <c r="M3657" s="210"/>
    </row>
    <row r="3658" ht="15.75" customHeight="1">
      <c r="A3658" s="210" t="s">
        <v>687</v>
      </c>
      <c r="B3658" s="210" t="s">
        <v>5388</v>
      </c>
      <c r="C3658" s="210" t="s">
        <v>5830</v>
      </c>
      <c r="D3658" s="210" t="s">
        <v>6078</v>
      </c>
      <c r="E3658" s="282">
        <v>26.0</v>
      </c>
      <c r="F3658" s="282">
        <v>4.0</v>
      </c>
      <c r="G3658" s="282">
        <v>2.0</v>
      </c>
      <c r="H3658" s="282">
        <v>0.0</v>
      </c>
      <c r="I3658" s="282">
        <v>1.0</v>
      </c>
      <c r="J3658" s="282">
        <v>8.0</v>
      </c>
      <c r="K3658" s="282">
        <v>0.0</v>
      </c>
      <c r="L3658" s="282">
        <v>2332.0</v>
      </c>
      <c r="M3658" s="210"/>
    </row>
    <row r="3659" ht="15.75" customHeight="1">
      <c r="A3659" s="210" t="s">
        <v>687</v>
      </c>
      <c r="B3659" s="210" t="s">
        <v>5391</v>
      </c>
      <c r="C3659" s="210" t="s">
        <v>5830</v>
      </c>
      <c r="D3659" s="210" t="s">
        <v>6078</v>
      </c>
      <c r="E3659" s="282">
        <v>9.0</v>
      </c>
      <c r="F3659" s="282">
        <v>1.0</v>
      </c>
      <c r="G3659" s="282">
        <v>1.0</v>
      </c>
      <c r="H3659" s="282">
        <v>0.0</v>
      </c>
      <c r="I3659" s="282">
        <v>1.0</v>
      </c>
      <c r="J3659" s="282">
        <v>1.0</v>
      </c>
      <c r="K3659" s="282">
        <v>0.0</v>
      </c>
      <c r="L3659" s="282">
        <v>747.0</v>
      </c>
      <c r="M3659" s="210"/>
    </row>
    <row r="3660" ht="15.75" customHeight="1">
      <c r="A3660" s="210" t="s">
        <v>687</v>
      </c>
      <c r="B3660" s="210" t="s">
        <v>5392</v>
      </c>
      <c r="C3660" s="210" t="s">
        <v>5870</v>
      </c>
      <c r="D3660" s="210" t="s">
        <v>6632</v>
      </c>
      <c r="E3660" s="282">
        <v>30.0</v>
      </c>
      <c r="F3660" s="282">
        <v>2.0</v>
      </c>
      <c r="G3660" s="282">
        <v>3.0</v>
      </c>
      <c r="H3660" s="282">
        <v>1.0</v>
      </c>
      <c r="I3660" s="282">
        <v>0.0</v>
      </c>
      <c r="J3660" s="282">
        <v>4.0</v>
      </c>
      <c r="K3660" s="282">
        <v>1.0</v>
      </c>
      <c r="L3660" s="282">
        <v>2608.0</v>
      </c>
      <c r="M3660" s="210"/>
    </row>
    <row r="3661" ht="15.75" customHeight="1">
      <c r="A3661" s="210" t="s">
        <v>687</v>
      </c>
      <c r="B3661" s="210" t="s">
        <v>5389</v>
      </c>
      <c r="C3661" s="210" t="s">
        <v>6630</v>
      </c>
      <c r="D3661" s="210" t="s">
        <v>6633</v>
      </c>
      <c r="E3661" s="282">
        <v>27.0</v>
      </c>
      <c r="F3661" s="282">
        <v>2.0</v>
      </c>
      <c r="G3661" s="282">
        <v>1.0</v>
      </c>
      <c r="H3661" s="282">
        <v>0.0</v>
      </c>
      <c r="I3661" s="282">
        <v>0.0</v>
      </c>
      <c r="J3661" s="282">
        <v>7.0</v>
      </c>
      <c r="K3661" s="282">
        <v>0.0</v>
      </c>
      <c r="L3661" s="282">
        <v>2430.0</v>
      </c>
      <c r="M3661" s="210"/>
    </row>
    <row r="3662" ht="15.75" customHeight="1">
      <c r="A3662" s="210" t="s">
        <v>687</v>
      </c>
      <c r="B3662" s="210" t="s">
        <v>5390</v>
      </c>
      <c r="C3662" s="210" t="s">
        <v>5870</v>
      </c>
      <c r="D3662" s="210" t="s">
        <v>6054</v>
      </c>
      <c r="E3662" s="282">
        <v>21.0</v>
      </c>
      <c r="F3662" s="282">
        <v>0.0</v>
      </c>
      <c r="G3662" s="282">
        <v>2.0</v>
      </c>
      <c r="H3662" s="282">
        <v>4.0</v>
      </c>
      <c r="I3662" s="282">
        <v>2.0</v>
      </c>
      <c r="J3662" s="282">
        <v>7.0</v>
      </c>
      <c r="K3662" s="282">
        <v>0.0</v>
      </c>
      <c r="L3662" s="282">
        <v>1611.0</v>
      </c>
      <c r="M3662" s="210"/>
    </row>
    <row r="3663" ht="15.75" customHeight="1">
      <c r="A3663" s="210" t="s">
        <v>723</v>
      </c>
      <c r="B3663" s="210" t="s">
        <v>5383</v>
      </c>
      <c r="C3663" s="210" t="s">
        <v>5801</v>
      </c>
      <c r="D3663" s="210" t="s">
        <v>197</v>
      </c>
      <c r="E3663" s="282">
        <v>2.0</v>
      </c>
      <c r="F3663" s="282">
        <v>0.0</v>
      </c>
      <c r="G3663" s="282">
        <v>0.0</v>
      </c>
      <c r="H3663" s="282">
        <v>1.0</v>
      </c>
      <c r="I3663" s="282">
        <v>0.0</v>
      </c>
      <c r="J3663" s="282">
        <v>0.0</v>
      </c>
      <c r="K3663" s="282">
        <v>0.0</v>
      </c>
      <c r="L3663" s="282">
        <v>105.0</v>
      </c>
      <c r="M3663" s="210"/>
    </row>
    <row r="3664" ht="15.75" customHeight="1">
      <c r="A3664" s="210" t="s">
        <v>723</v>
      </c>
      <c r="B3664" s="210" t="s">
        <v>5384</v>
      </c>
      <c r="C3664" s="210" t="s">
        <v>5977</v>
      </c>
      <c r="D3664" s="210" t="s">
        <v>6634</v>
      </c>
      <c r="E3664" s="282">
        <v>24.0</v>
      </c>
      <c r="F3664" s="282">
        <v>1.0</v>
      </c>
      <c r="G3664" s="282">
        <v>1.0</v>
      </c>
      <c r="H3664" s="282">
        <v>1.0</v>
      </c>
      <c r="I3664" s="282">
        <v>2.0</v>
      </c>
      <c r="J3664" s="282">
        <v>6.0</v>
      </c>
      <c r="K3664" s="282">
        <v>0.0</v>
      </c>
      <c r="L3664" s="282">
        <v>2052.0</v>
      </c>
      <c r="M3664" s="210"/>
    </row>
    <row r="3665" ht="15.75" customHeight="1">
      <c r="A3665" s="210" t="s">
        <v>723</v>
      </c>
      <c r="B3665" s="210" t="s">
        <v>5385</v>
      </c>
      <c r="C3665" s="210" t="s">
        <v>5977</v>
      </c>
      <c r="D3665" s="210" t="s">
        <v>6635</v>
      </c>
      <c r="E3665" s="282">
        <v>24.0</v>
      </c>
      <c r="F3665" s="282">
        <v>1.0</v>
      </c>
      <c r="G3665" s="282">
        <v>0.0</v>
      </c>
      <c r="H3665" s="282">
        <v>6.0</v>
      </c>
      <c r="I3665" s="282">
        <v>2.0</v>
      </c>
      <c r="J3665" s="282">
        <v>4.0</v>
      </c>
      <c r="K3665" s="282">
        <v>0.0</v>
      </c>
      <c r="L3665" s="282">
        <v>1655.0</v>
      </c>
      <c r="M3665" s="210"/>
    </row>
    <row r="3666" ht="15.75" customHeight="1">
      <c r="A3666" s="210" t="s">
        <v>723</v>
      </c>
      <c r="B3666" s="210" t="s">
        <v>5386</v>
      </c>
      <c r="C3666" s="210" t="s">
        <v>5837</v>
      </c>
      <c r="D3666" s="210" t="s">
        <v>6497</v>
      </c>
      <c r="E3666" s="282">
        <v>17.0</v>
      </c>
      <c r="F3666" s="282">
        <v>0.0</v>
      </c>
      <c r="G3666" s="282">
        <v>0.0</v>
      </c>
      <c r="H3666" s="282">
        <v>5.0</v>
      </c>
      <c r="I3666" s="282">
        <v>5.0</v>
      </c>
      <c r="J3666" s="282">
        <v>4.0</v>
      </c>
      <c r="K3666" s="282">
        <v>0.0</v>
      </c>
      <c r="L3666" s="282">
        <v>1045.0</v>
      </c>
      <c r="M3666" s="210"/>
    </row>
    <row r="3667" ht="15.75" customHeight="1">
      <c r="A3667" s="210" t="s">
        <v>723</v>
      </c>
      <c r="B3667" s="210" t="s">
        <v>5387</v>
      </c>
      <c r="C3667" s="210" t="s">
        <v>5837</v>
      </c>
      <c r="D3667" s="210" t="s">
        <v>6497</v>
      </c>
      <c r="E3667" s="282">
        <v>1.0</v>
      </c>
      <c r="F3667" s="282">
        <v>0.0</v>
      </c>
      <c r="G3667" s="282">
        <v>0.0</v>
      </c>
      <c r="H3667" s="282">
        <v>1.0</v>
      </c>
      <c r="I3667" s="282">
        <v>0.0</v>
      </c>
      <c r="J3667" s="282">
        <v>0.0</v>
      </c>
      <c r="K3667" s="282">
        <v>0.0</v>
      </c>
      <c r="L3667" s="282">
        <v>1.0</v>
      </c>
      <c r="M3667" s="210"/>
    </row>
    <row r="3668" ht="15.75" customHeight="1">
      <c r="A3668" s="210" t="s">
        <v>799</v>
      </c>
      <c r="B3668" s="210" t="s">
        <v>5383</v>
      </c>
      <c r="C3668" s="210" t="s">
        <v>6587</v>
      </c>
      <c r="D3668" s="210" t="s">
        <v>197</v>
      </c>
      <c r="E3668" s="282">
        <v>3.0</v>
      </c>
      <c r="F3668" s="282">
        <v>0.0</v>
      </c>
      <c r="G3668" s="282">
        <v>0.0</v>
      </c>
      <c r="H3668" s="282">
        <v>3.0</v>
      </c>
      <c r="I3668" s="282">
        <v>0.0</v>
      </c>
      <c r="J3668" s="282">
        <v>1.0</v>
      </c>
      <c r="K3668" s="282">
        <v>0.0</v>
      </c>
      <c r="L3668" s="282">
        <v>63.0</v>
      </c>
      <c r="M3668" s="210"/>
    </row>
    <row r="3669" ht="15.75" customHeight="1">
      <c r="A3669" s="210" t="s">
        <v>799</v>
      </c>
      <c r="B3669" s="210" t="s">
        <v>5384</v>
      </c>
      <c r="C3669" s="210" t="s">
        <v>5809</v>
      </c>
      <c r="D3669" s="210" t="s">
        <v>6555</v>
      </c>
      <c r="E3669" s="282">
        <v>21.0</v>
      </c>
      <c r="F3669" s="282">
        <v>1.0</v>
      </c>
      <c r="G3669" s="282">
        <v>2.0</v>
      </c>
      <c r="H3669" s="282">
        <v>11.0</v>
      </c>
      <c r="I3669" s="282">
        <v>5.0</v>
      </c>
      <c r="J3669" s="282">
        <v>0.0</v>
      </c>
      <c r="K3669" s="282">
        <v>0.0</v>
      </c>
      <c r="L3669" s="282">
        <v>917.0</v>
      </c>
      <c r="M3669" s="210"/>
    </row>
    <row r="3670" ht="15.75" customHeight="1">
      <c r="A3670" s="210" t="s">
        <v>799</v>
      </c>
      <c r="B3670" s="210" t="s">
        <v>5385</v>
      </c>
      <c r="C3670" s="210" t="s">
        <v>5837</v>
      </c>
      <c r="D3670" s="210" t="s">
        <v>6555</v>
      </c>
      <c r="E3670" s="282">
        <v>16.0</v>
      </c>
      <c r="F3670" s="282">
        <v>1.0</v>
      </c>
      <c r="G3670" s="282">
        <v>0.0</v>
      </c>
      <c r="H3670" s="282">
        <v>12.0</v>
      </c>
      <c r="I3670" s="282">
        <v>4.0</v>
      </c>
      <c r="J3670" s="282">
        <v>1.0</v>
      </c>
      <c r="K3670" s="282">
        <v>0.0</v>
      </c>
      <c r="L3670" s="282">
        <v>453.0</v>
      </c>
      <c r="M3670" s="210"/>
    </row>
    <row r="3671" ht="15.75" customHeight="1">
      <c r="A3671" s="210" t="s">
        <v>756</v>
      </c>
      <c r="B3671" s="210" t="s">
        <v>5383</v>
      </c>
      <c r="C3671" s="210" t="s">
        <v>5801</v>
      </c>
      <c r="D3671" s="210" t="s">
        <v>259</v>
      </c>
      <c r="E3671" s="282">
        <v>0.0</v>
      </c>
      <c r="F3671" s="282">
        <v>0.0</v>
      </c>
      <c r="G3671" s="282">
        <v>0.0</v>
      </c>
      <c r="H3671" s="282">
        <v>0.0</v>
      </c>
      <c r="I3671" s="282">
        <v>0.0</v>
      </c>
      <c r="J3671" s="282">
        <v>0.0</v>
      </c>
      <c r="K3671" s="282">
        <v>0.0</v>
      </c>
      <c r="L3671" s="282">
        <v>0.0</v>
      </c>
      <c r="M3671" s="210"/>
    </row>
    <row r="3672" ht="15.75" customHeight="1">
      <c r="A3672" s="210" t="s">
        <v>756</v>
      </c>
      <c r="B3672" s="210" t="s">
        <v>5384</v>
      </c>
      <c r="C3672" s="210" t="s">
        <v>5801</v>
      </c>
      <c r="D3672" s="210" t="s">
        <v>5851</v>
      </c>
      <c r="E3672" s="282">
        <v>18.0</v>
      </c>
      <c r="F3672" s="282">
        <v>1.0</v>
      </c>
      <c r="G3672" s="282">
        <v>2.0</v>
      </c>
      <c r="H3672" s="282">
        <v>8.0</v>
      </c>
      <c r="I3672" s="282">
        <v>7.0</v>
      </c>
      <c r="J3672" s="282">
        <v>4.0</v>
      </c>
      <c r="K3672" s="282">
        <v>0.0</v>
      </c>
      <c r="L3672" s="282">
        <v>1034.0</v>
      </c>
      <c r="M3672" s="210"/>
    </row>
    <row r="3673" ht="15.75" customHeight="1">
      <c r="A3673" s="210" t="s">
        <v>756</v>
      </c>
      <c r="B3673" s="210" t="s">
        <v>5385</v>
      </c>
      <c r="C3673" s="210" t="s">
        <v>5801</v>
      </c>
      <c r="D3673" s="210" t="s">
        <v>5851</v>
      </c>
      <c r="E3673" s="282">
        <v>22.0</v>
      </c>
      <c r="F3673" s="282">
        <v>0.0</v>
      </c>
      <c r="G3673" s="282">
        <v>1.0</v>
      </c>
      <c r="H3673" s="282">
        <v>15.0</v>
      </c>
      <c r="I3673" s="282">
        <v>6.0</v>
      </c>
      <c r="J3673" s="282">
        <v>3.0</v>
      </c>
      <c r="K3673" s="282">
        <v>0.0</v>
      </c>
      <c r="L3673" s="282">
        <v>690.0</v>
      </c>
      <c r="M3673" s="210"/>
    </row>
    <row r="3674" ht="15.75" customHeight="1">
      <c r="A3674" s="210" t="s">
        <v>756</v>
      </c>
      <c r="B3674" s="210" t="s">
        <v>5386</v>
      </c>
      <c r="C3674" s="210" t="s">
        <v>5809</v>
      </c>
      <c r="D3674" s="210" t="s">
        <v>5976</v>
      </c>
      <c r="E3674" s="282">
        <v>30.0</v>
      </c>
      <c r="F3674" s="282">
        <v>1.0</v>
      </c>
      <c r="G3674" s="282">
        <v>0.0</v>
      </c>
      <c r="H3674" s="282">
        <v>14.0</v>
      </c>
      <c r="I3674" s="282">
        <v>8.0</v>
      </c>
      <c r="J3674" s="282">
        <v>3.0</v>
      </c>
      <c r="K3674" s="282">
        <v>0.0</v>
      </c>
      <c r="L3674" s="282">
        <v>1528.0</v>
      </c>
      <c r="M3674" s="210"/>
    </row>
    <row r="3675" ht="15.75" customHeight="1">
      <c r="A3675" s="210" t="s">
        <v>756</v>
      </c>
      <c r="B3675" s="210" t="s">
        <v>5387</v>
      </c>
      <c r="C3675" s="210" t="s">
        <v>5809</v>
      </c>
      <c r="D3675" s="210" t="s">
        <v>5976</v>
      </c>
      <c r="E3675" s="282">
        <v>36.0</v>
      </c>
      <c r="F3675" s="282">
        <v>1.0</v>
      </c>
      <c r="G3675" s="282">
        <v>6.0</v>
      </c>
      <c r="H3675" s="282">
        <v>10.0</v>
      </c>
      <c r="I3675" s="282">
        <v>6.0</v>
      </c>
      <c r="J3675" s="282">
        <v>2.0</v>
      </c>
      <c r="K3675" s="282">
        <v>0.0</v>
      </c>
      <c r="L3675" s="282">
        <v>2446.0</v>
      </c>
      <c r="M3675" s="210"/>
    </row>
    <row r="3676" ht="15.75" customHeight="1">
      <c r="A3676" s="210" t="s">
        <v>756</v>
      </c>
      <c r="B3676" s="210" t="s">
        <v>5388</v>
      </c>
      <c r="C3676" s="210" t="s">
        <v>5809</v>
      </c>
      <c r="D3676" s="210" t="s">
        <v>5976</v>
      </c>
      <c r="E3676" s="282">
        <v>17.0</v>
      </c>
      <c r="F3676" s="282">
        <v>1.0</v>
      </c>
      <c r="G3676" s="282">
        <v>1.0</v>
      </c>
      <c r="H3676" s="282">
        <v>12.0</v>
      </c>
      <c r="I3676" s="282">
        <v>3.0</v>
      </c>
      <c r="J3676" s="282">
        <v>3.0</v>
      </c>
      <c r="K3676" s="282">
        <v>1.0</v>
      </c>
      <c r="L3676" s="282">
        <v>581.0</v>
      </c>
      <c r="M3676" s="210"/>
    </row>
    <row r="3677" ht="15.75" customHeight="1">
      <c r="A3677" s="210" t="s">
        <v>756</v>
      </c>
      <c r="B3677" s="210" t="s">
        <v>5391</v>
      </c>
      <c r="C3677" s="210" t="s">
        <v>5809</v>
      </c>
      <c r="D3677" s="210" t="s">
        <v>5976</v>
      </c>
      <c r="E3677" s="282">
        <v>30.0</v>
      </c>
      <c r="F3677" s="282">
        <v>0.0</v>
      </c>
      <c r="G3677" s="282">
        <v>1.0</v>
      </c>
      <c r="H3677" s="282">
        <v>23.0</v>
      </c>
      <c r="I3677" s="282">
        <v>5.0</v>
      </c>
      <c r="J3677" s="282">
        <v>3.0</v>
      </c>
      <c r="K3677" s="282">
        <v>0.0</v>
      </c>
      <c r="L3677" s="282">
        <v>900.0</v>
      </c>
      <c r="M3677" s="210"/>
    </row>
    <row r="3678" ht="15.75" customHeight="1">
      <c r="A3678" s="210" t="s">
        <v>756</v>
      </c>
      <c r="B3678" s="210" t="s">
        <v>5392</v>
      </c>
      <c r="C3678" s="210" t="s">
        <v>6636</v>
      </c>
      <c r="D3678" s="210" t="s">
        <v>6637</v>
      </c>
      <c r="E3678" s="282">
        <v>31.0</v>
      </c>
      <c r="F3678" s="282">
        <v>1.0</v>
      </c>
      <c r="G3678" s="282">
        <v>5.0</v>
      </c>
      <c r="H3678" s="282">
        <v>12.0</v>
      </c>
      <c r="I3678" s="282">
        <v>9.0</v>
      </c>
      <c r="J3678" s="282">
        <v>3.0</v>
      </c>
      <c r="K3678" s="282">
        <v>0.0</v>
      </c>
      <c r="L3678" s="282">
        <v>1801.0</v>
      </c>
      <c r="M3678" s="210"/>
    </row>
    <row r="3679" ht="15.75" customHeight="1">
      <c r="A3679" s="210" t="s">
        <v>756</v>
      </c>
      <c r="B3679" s="210" t="s">
        <v>5389</v>
      </c>
      <c r="C3679" s="210" t="s">
        <v>5837</v>
      </c>
      <c r="D3679" s="210" t="s">
        <v>6638</v>
      </c>
      <c r="E3679" s="282">
        <v>37.0</v>
      </c>
      <c r="F3679" s="282">
        <v>4.0</v>
      </c>
      <c r="G3679" s="282">
        <v>3.0</v>
      </c>
      <c r="H3679" s="282">
        <v>1.0</v>
      </c>
      <c r="I3679" s="282">
        <v>4.0</v>
      </c>
      <c r="J3679" s="282">
        <v>7.0</v>
      </c>
      <c r="K3679" s="282">
        <v>0.0</v>
      </c>
      <c r="L3679" s="282">
        <v>3250.0</v>
      </c>
      <c r="M3679" s="210"/>
    </row>
    <row r="3680" ht="15.75" customHeight="1">
      <c r="A3680" s="210" t="s">
        <v>756</v>
      </c>
      <c r="B3680" s="210" t="s">
        <v>5390</v>
      </c>
      <c r="C3680" s="210" t="s">
        <v>5837</v>
      </c>
      <c r="D3680" s="210" t="s">
        <v>6638</v>
      </c>
      <c r="E3680" s="282">
        <v>31.0</v>
      </c>
      <c r="F3680" s="282">
        <v>2.0</v>
      </c>
      <c r="G3680" s="282">
        <v>2.0</v>
      </c>
      <c r="H3680" s="282">
        <v>10.0</v>
      </c>
      <c r="I3680" s="282">
        <v>6.0</v>
      </c>
      <c r="J3680" s="282">
        <v>5.0</v>
      </c>
      <c r="K3680" s="282">
        <v>0.0</v>
      </c>
      <c r="L3680" s="282">
        <v>1919.0</v>
      </c>
      <c r="M3680" s="210"/>
    </row>
    <row r="3681" ht="15.75" customHeight="1">
      <c r="A3681" s="210" t="s">
        <v>759</v>
      </c>
      <c r="B3681" s="210" t="s">
        <v>5383</v>
      </c>
      <c r="C3681" s="210" t="s">
        <v>5924</v>
      </c>
      <c r="D3681" s="210" t="s">
        <v>264</v>
      </c>
      <c r="E3681" s="282">
        <v>4.0</v>
      </c>
      <c r="F3681" s="282">
        <v>0.0</v>
      </c>
      <c r="G3681" s="282">
        <v>0.0</v>
      </c>
      <c r="H3681" s="282">
        <v>1.0</v>
      </c>
      <c r="I3681" s="282">
        <v>1.0</v>
      </c>
      <c r="J3681" s="282">
        <v>1.0</v>
      </c>
      <c r="K3681" s="282">
        <v>0.0</v>
      </c>
      <c r="L3681" s="282">
        <v>294.0</v>
      </c>
      <c r="M3681" s="210"/>
    </row>
    <row r="3682" ht="15.75" customHeight="1">
      <c r="A3682" s="210" t="s">
        <v>759</v>
      </c>
      <c r="B3682" s="210" t="s">
        <v>5384</v>
      </c>
      <c r="C3682" s="210" t="s">
        <v>5906</v>
      </c>
      <c r="D3682" s="210" t="s">
        <v>6581</v>
      </c>
      <c r="E3682" s="282">
        <v>23.0</v>
      </c>
      <c r="F3682" s="282">
        <v>0.0</v>
      </c>
      <c r="G3682" s="282">
        <v>4.0</v>
      </c>
      <c r="H3682" s="282">
        <v>1.0</v>
      </c>
      <c r="I3682" s="282">
        <v>8.0</v>
      </c>
      <c r="J3682" s="282">
        <v>3.0</v>
      </c>
      <c r="K3682" s="282">
        <v>0.0</v>
      </c>
      <c r="L3682" s="282">
        <v>1780.0</v>
      </c>
      <c r="M3682" s="210"/>
    </row>
    <row r="3683" ht="15.75" customHeight="1">
      <c r="A3683" s="210" t="s">
        <v>759</v>
      </c>
      <c r="B3683" s="210" t="s">
        <v>5385</v>
      </c>
      <c r="C3683" s="210" t="s">
        <v>5881</v>
      </c>
      <c r="D3683" s="210" t="s">
        <v>6087</v>
      </c>
      <c r="E3683" s="282">
        <v>15.0</v>
      </c>
      <c r="F3683" s="282">
        <v>0.0</v>
      </c>
      <c r="G3683" s="282">
        <v>0.0</v>
      </c>
      <c r="H3683" s="282">
        <v>9.0</v>
      </c>
      <c r="I3683" s="282">
        <v>1.0</v>
      </c>
      <c r="J3683" s="282">
        <v>0.0</v>
      </c>
      <c r="K3683" s="282">
        <v>0.0</v>
      </c>
      <c r="L3683" s="282">
        <v>619.0</v>
      </c>
      <c r="M3683" s="210"/>
    </row>
    <row r="3684" ht="15.75" customHeight="1">
      <c r="A3684" s="210" t="s">
        <v>759</v>
      </c>
      <c r="B3684" s="210" t="s">
        <v>5386</v>
      </c>
      <c r="C3684" s="210" t="s">
        <v>6639</v>
      </c>
      <c r="D3684" s="210" t="s">
        <v>6640</v>
      </c>
      <c r="E3684" s="282">
        <v>18.0</v>
      </c>
      <c r="F3684" s="282">
        <v>0.0</v>
      </c>
      <c r="G3684" s="282">
        <v>2.0</v>
      </c>
      <c r="H3684" s="282">
        <v>11.0</v>
      </c>
      <c r="I3684" s="282">
        <v>1.0</v>
      </c>
      <c r="J3684" s="282">
        <v>1.0</v>
      </c>
      <c r="K3684" s="282">
        <v>0.0</v>
      </c>
      <c r="L3684" s="282">
        <v>748.0</v>
      </c>
      <c r="M3684" s="210"/>
    </row>
    <row r="3685" ht="15.75" customHeight="1">
      <c r="A3685" s="210" t="s">
        <v>759</v>
      </c>
      <c r="B3685" s="210" t="s">
        <v>5387</v>
      </c>
      <c r="C3685" s="210" t="s">
        <v>6641</v>
      </c>
      <c r="D3685" s="210" t="s">
        <v>6642</v>
      </c>
      <c r="E3685" s="282">
        <v>16.0</v>
      </c>
      <c r="F3685" s="282">
        <v>3.0</v>
      </c>
      <c r="G3685" s="282">
        <v>1.0</v>
      </c>
      <c r="H3685" s="282">
        <v>3.0</v>
      </c>
      <c r="I3685" s="282">
        <v>6.0</v>
      </c>
      <c r="J3685" s="282">
        <v>6.0</v>
      </c>
      <c r="K3685" s="282">
        <v>0.0</v>
      </c>
      <c r="L3685" s="282">
        <v>1088.0</v>
      </c>
      <c r="M3685" s="210"/>
    </row>
    <row r="3686" ht="15.75" customHeight="1">
      <c r="A3686" s="210" t="s">
        <v>759</v>
      </c>
      <c r="B3686" s="210" t="s">
        <v>5388</v>
      </c>
      <c r="C3686" s="210" t="s">
        <v>5870</v>
      </c>
      <c r="D3686" s="210" t="s">
        <v>5910</v>
      </c>
      <c r="E3686" s="282">
        <v>1.0</v>
      </c>
      <c r="F3686" s="282">
        <v>0.0</v>
      </c>
      <c r="G3686" s="282">
        <v>0.0</v>
      </c>
      <c r="H3686" s="282">
        <v>1.0</v>
      </c>
      <c r="I3686" s="282">
        <v>0.0</v>
      </c>
      <c r="J3686" s="282">
        <v>0.0</v>
      </c>
      <c r="K3686" s="282">
        <v>0.0</v>
      </c>
      <c r="L3686" s="282">
        <v>11.0</v>
      </c>
      <c r="M3686" s="210"/>
    </row>
    <row r="3687" ht="15.75" customHeight="1">
      <c r="A3687" s="210" t="s">
        <v>768</v>
      </c>
      <c r="B3687" s="210" t="s">
        <v>5383</v>
      </c>
      <c r="C3687" s="210" t="s">
        <v>6643</v>
      </c>
      <c r="D3687" s="210" t="s">
        <v>244</v>
      </c>
      <c r="E3687" s="282">
        <v>3.0</v>
      </c>
      <c r="F3687" s="282">
        <v>0.0</v>
      </c>
      <c r="G3687" s="282">
        <v>0.0</v>
      </c>
      <c r="H3687" s="282">
        <v>2.0</v>
      </c>
      <c r="I3687" s="282">
        <v>1.0</v>
      </c>
      <c r="J3687" s="282">
        <v>0.0</v>
      </c>
      <c r="K3687" s="282">
        <v>0.0</v>
      </c>
      <c r="L3687" s="282">
        <v>84.0</v>
      </c>
      <c r="M3687" s="210"/>
    </row>
    <row r="3688" ht="15.75" customHeight="1">
      <c r="A3688" s="210" t="s">
        <v>768</v>
      </c>
      <c r="B3688" s="210" t="s">
        <v>5384</v>
      </c>
      <c r="C3688" s="210" t="s">
        <v>5801</v>
      </c>
      <c r="D3688" s="210" t="s">
        <v>5851</v>
      </c>
      <c r="E3688" s="282">
        <v>34.0</v>
      </c>
      <c r="F3688" s="282">
        <v>0.0</v>
      </c>
      <c r="G3688" s="282">
        <v>3.0</v>
      </c>
      <c r="H3688" s="282">
        <v>4.0</v>
      </c>
      <c r="I3688" s="282">
        <v>5.0</v>
      </c>
      <c r="J3688" s="282">
        <v>5.0</v>
      </c>
      <c r="K3688" s="282">
        <v>0.0</v>
      </c>
      <c r="L3688" s="282">
        <v>2751.0</v>
      </c>
      <c r="M3688" s="210"/>
    </row>
    <row r="3689" ht="15.75" customHeight="1">
      <c r="A3689" s="210" t="s">
        <v>768</v>
      </c>
      <c r="B3689" s="210" t="s">
        <v>5385</v>
      </c>
      <c r="C3689" s="210" t="s">
        <v>5801</v>
      </c>
      <c r="D3689" s="210" t="s">
        <v>5851</v>
      </c>
      <c r="E3689" s="282">
        <v>31.0</v>
      </c>
      <c r="F3689" s="282">
        <v>0.0</v>
      </c>
      <c r="G3689" s="282">
        <v>3.0</v>
      </c>
      <c r="H3689" s="282">
        <v>7.0</v>
      </c>
      <c r="I3689" s="282">
        <v>6.0</v>
      </c>
      <c r="J3689" s="282">
        <v>5.0</v>
      </c>
      <c r="K3689" s="282">
        <v>0.0</v>
      </c>
      <c r="L3689" s="282">
        <v>2254.0</v>
      </c>
      <c r="M3689" s="210"/>
    </row>
    <row r="3690" ht="15.75" customHeight="1">
      <c r="A3690" s="210" t="s">
        <v>768</v>
      </c>
      <c r="B3690" s="210" t="s">
        <v>5386</v>
      </c>
      <c r="C3690" s="210" t="s">
        <v>5809</v>
      </c>
      <c r="D3690" s="210" t="s">
        <v>5895</v>
      </c>
      <c r="E3690" s="282">
        <v>15.0</v>
      </c>
      <c r="F3690" s="282">
        <v>0.0</v>
      </c>
      <c r="G3690" s="282">
        <v>0.0</v>
      </c>
      <c r="H3690" s="282">
        <v>13.0</v>
      </c>
      <c r="I3690" s="282">
        <v>0.0</v>
      </c>
      <c r="J3690" s="282">
        <v>2.0</v>
      </c>
      <c r="K3690" s="282">
        <v>0.0</v>
      </c>
      <c r="L3690" s="282">
        <v>407.0</v>
      </c>
      <c r="M3690" s="210"/>
    </row>
    <row r="3691" ht="15.75" customHeight="1">
      <c r="A3691" s="210" t="s">
        <v>768</v>
      </c>
      <c r="B3691" s="210" t="s">
        <v>5387</v>
      </c>
      <c r="C3691" s="210" t="s">
        <v>5809</v>
      </c>
      <c r="D3691" s="210" t="s">
        <v>5895</v>
      </c>
      <c r="E3691" s="282">
        <v>26.0</v>
      </c>
      <c r="F3691" s="282">
        <v>1.0</v>
      </c>
      <c r="G3691" s="282">
        <v>2.0</v>
      </c>
      <c r="H3691" s="282">
        <v>12.0</v>
      </c>
      <c r="I3691" s="282">
        <v>5.0</v>
      </c>
      <c r="J3691" s="282">
        <v>4.0</v>
      </c>
      <c r="K3691" s="282">
        <v>0.0</v>
      </c>
      <c r="L3691" s="282">
        <v>1257.0</v>
      </c>
      <c r="M3691" s="210"/>
    </row>
    <row r="3692" ht="15.75" customHeight="1">
      <c r="A3692" s="210" t="s">
        <v>768</v>
      </c>
      <c r="B3692" s="210" t="s">
        <v>5388</v>
      </c>
      <c r="C3692" s="210" t="s">
        <v>5809</v>
      </c>
      <c r="D3692" s="210" t="s">
        <v>5895</v>
      </c>
      <c r="E3692" s="282">
        <v>18.0</v>
      </c>
      <c r="F3692" s="282">
        <v>0.0</v>
      </c>
      <c r="G3692" s="282">
        <v>1.0</v>
      </c>
      <c r="H3692" s="282">
        <v>2.0</v>
      </c>
      <c r="I3692" s="282">
        <v>2.0</v>
      </c>
      <c r="J3692" s="282">
        <v>1.0</v>
      </c>
      <c r="K3692" s="282">
        <v>0.0</v>
      </c>
      <c r="L3692" s="282">
        <v>1420.0</v>
      </c>
      <c r="M3692" s="210"/>
    </row>
    <row r="3693" ht="15.75" customHeight="1">
      <c r="A3693" s="210" t="s">
        <v>768</v>
      </c>
      <c r="B3693" s="210" t="s">
        <v>5391</v>
      </c>
      <c r="C3693" s="210" t="s">
        <v>5982</v>
      </c>
      <c r="D3693" s="210" t="s">
        <v>5983</v>
      </c>
      <c r="E3693" s="282">
        <v>29.0</v>
      </c>
      <c r="F3693" s="282">
        <v>1.0</v>
      </c>
      <c r="G3693" s="282">
        <v>2.0</v>
      </c>
      <c r="H3693" s="282">
        <v>1.0</v>
      </c>
      <c r="I3693" s="282">
        <v>7.0</v>
      </c>
      <c r="J3693" s="282">
        <v>6.0</v>
      </c>
      <c r="K3693" s="282">
        <v>0.0</v>
      </c>
      <c r="L3693" s="282">
        <v>2431.0</v>
      </c>
      <c r="M3693" s="210"/>
    </row>
    <row r="3694" ht="15.75" customHeight="1">
      <c r="A3694" s="210" t="s">
        <v>768</v>
      </c>
      <c r="B3694" s="210" t="s">
        <v>5392</v>
      </c>
      <c r="C3694" s="210" t="s">
        <v>5982</v>
      </c>
      <c r="D3694" s="210" t="s">
        <v>5983</v>
      </c>
      <c r="E3694" s="282">
        <v>28.0</v>
      </c>
      <c r="F3694" s="282">
        <v>4.0</v>
      </c>
      <c r="G3694" s="282">
        <v>0.0</v>
      </c>
      <c r="H3694" s="282">
        <v>1.0</v>
      </c>
      <c r="I3694" s="282">
        <v>1.0</v>
      </c>
      <c r="J3694" s="282">
        <v>2.0</v>
      </c>
      <c r="K3694" s="282">
        <v>0.0</v>
      </c>
      <c r="L3694" s="282">
        <v>2406.0</v>
      </c>
      <c r="M3694" s="210"/>
    </row>
    <row r="3695" ht="15.75" customHeight="1">
      <c r="A3695" s="210" t="s">
        <v>729</v>
      </c>
      <c r="B3695" s="210" t="s">
        <v>5383</v>
      </c>
      <c r="C3695" s="210" t="s">
        <v>6643</v>
      </c>
      <c r="D3695" s="210" t="s">
        <v>244</v>
      </c>
      <c r="E3695" s="282">
        <v>7.0</v>
      </c>
      <c r="F3695" s="282">
        <v>1.0</v>
      </c>
      <c r="G3695" s="282">
        <v>0.0</v>
      </c>
      <c r="H3695" s="282">
        <v>2.0</v>
      </c>
      <c r="I3695" s="282">
        <v>3.0</v>
      </c>
      <c r="J3695" s="282">
        <v>1.0</v>
      </c>
      <c r="K3695" s="282">
        <v>0.0</v>
      </c>
      <c r="L3695" s="282">
        <v>517.0</v>
      </c>
      <c r="M3695" s="210"/>
    </row>
    <row r="3696" ht="15.75" customHeight="1">
      <c r="A3696" s="210" t="s">
        <v>729</v>
      </c>
      <c r="B3696" s="210" t="s">
        <v>5384</v>
      </c>
      <c r="C3696" s="210" t="s">
        <v>6593</v>
      </c>
      <c r="D3696" s="210" t="s">
        <v>5851</v>
      </c>
      <c r="E3696" s="282">
        <v>25.0</v>
      </c>
      <c r="F3696" s="282">
        <v>0.0</v>
      </c>
      <c r="G3696" s="282">
        <v>2.0</v>
      </c>
      <c r="H3696" s="282">
        <v>7.0</v>
      </c>
      <c r="I3696" s="282">
        <v>8.0</v>
      </c>
      <c r="J3696" s="282">
        <v>3.0</v>
      </c>
      <c r="K3696" s="282">
        <v>0.0</v>
      </c>
      <c r="L3696" s="282">
        <v>1578.0</v>
      </c>
      <c r="M3696" s="210"/>
    </row>
    <row r="3697" ht="15.75" customHeight="1">
      <c r="A3697" s="210" t="s">
        <v>729</v>
      </c>
      <c r="B3697" s="210" t="s">
        <v>5385</v>
      </c>
      <c r="C3697" s="210" t="s">
        <v>5835</v>
      </c>
      <c r="D3697" s="210" t="s">
        <v>5851</v>
      </c>
      <c r="E3697" s="282">
        <v>29.0</v>
      </c>
      <c r="F3697" s="282">
        <v>0.0</v>
      </c>
      <c r="G3697" s="282">
        <v>2.0</v>
      </c>
      <c r="H3697" s="282">
        <v>5.0</v>
      </c>
      <c r="I3697" s="282">
        <v>4.0</v>
      </c>
      <c r="J3697" s="282">
        <v>10.0</v>
      </c>
      <c r="K3697" s="282">
        <v>0.0</v>
      </c>
      <c r="L3697" s="282">
        <v>2287.0</v>
      </c>
      <c r="M3697" s="210"/>
    </row>
    <row r="3698" ht="15.75" customHeight="1">
      <c r="A3698" s="210" t="s">
        <v>729</v>
      </c>
      <c r="B3698" s="210" t="s">
        <v>5386</v>
      </c>
      <c r="C3698" s="210" t="s">
        <v>5809</v>
      </c>
      <c r="D3698" s="210" t="s">
        <v>6110</v>
      </c>
      <c r="E3698" s="282">
        <v>24.0</v>
      </c>
      <c r="F3698" s="282">
        <v>0.0</v>
      </c>
      <c r="G3698" s="282">
        <v>0.0</v>
      </c>
      <c r="H3698" s="282">
        <v>10.0</v>
      </c>
      <c r="I3698" s="282">
        <v>5.0</v>
      </c>
      <c r="J3698" s="282">
        <v>4.0</v>
      </c>
      <c r="K3698" s="282">
        <v>0.0</v>
      </c>
      <c r="L3698" s="282">
        <v>1288.0</v>
      </c>
      <c r="M3698" s="210"/>
    </row>
    <row r="3699" ht="15.75" customHeight="1">
      <c r="A3699" s="210" t="s">
        <v>729</v>
      </c>
      <c r="B3699" s="210" t="s">
        <v>5387</v>
      </c>
      <c r="C3699" s="210" t="s">
        <v>5809</v>
      </c>
      <c r="D3699" s="210" t="s">
        <v>6110</v>
      </c>
      <c r="E3699" s="282">
        <v>23.0</v>
      </c>
      <c r="F3699" s="282">
        <v>1.0</v>
      </c>
      <c r="G3699" s="282">
        <v>0.0</v>
      </c>
      <c r="H3699" s="282">
        <v>8.0</v>
      </c>
      <c r="I3699" s="282">
        <v>5.0</v>
      </c>
      <c r="J3699" s="282">
        <v>0.0</v>
      </c>
      <c r="K3699" s="282">
        <v>0.0</v>
      </c>
      <c r="L3699" s="282">
        <v>1475.0</v>
      </c>
      <c r="M3699" s="210"/>
    </row>
    <row r="3700" ht="15.75" customHeight="1">
      <c r="A3700" s="210" t="s">
        <v>868</v>
      </c>
      <c r="B3700" s="210" t="s">
        <v>5383</v>
      </c>
      <c r="C3700" s="210" t="s">
        <v>5801</v>
      </c>
      <c r="D3700" s="210" t="s">
        <v>241</v>
      </c>
      <c r="E3700" s="282">
        <v>2.0</v>
      </c>
      <c r="F3700" s="282">
        <v>0.0</v>
      </c>
      <c r="G3700" s="282">
        <v>1.0</v>
      </c>
      <c r="H3700" s="282">
        <v>2.0</v>
      </c>
      <c r="I3700" s="282">
        <v>0.0</v>
      </c>
      <c r="J3700" s="282">
        <v>1.0</v>
      </c>
      <c r="K3700" s="282">
        <v>0.0</v>
      </c>
      <c r="L3700" s="282">
        <v>48.0</v>
      </c>
      <c r="M3700" s="210"/>
    </row>
    <row r="3701" ht="15.75" customHeight="1">
      <c r="A3701" s="210" t="s">
        <v>868</v>
      </c>
      <c r="B3701" s="210" t="s">
        <v>5384</v>
      </c>
      <c r="C3701" s="210" t="s">
        <v>5931</v>
      </c>
      <c r="D3701" s="210" t="s">
        <v>6644</v>
      </c>
      <c r="E3701" s="282">
        <v>30.0</v>
      </c>
      <c r="F3701" s="282">
        <v>3.0</v>
      </c>
      <c r="G3701" s="282">
        <v>5.0</v>
      </c>
      <c r="H3701" s="282">
        <v>11.0</v>
      </c>
      <c r="I3701" s="282">
        <v>18.0</v>
      </c>
      <c r="J3701" s="282">
        <v>1.0</v>
      </c>
      <c r="K3701" s="282">
        <v>0.0</v>
      </c>
      <c r="L3701" s="282">
        <v>1504.0</v>
      </c>
      <c r="M3701" s="210"/>
    </row>
    <row r="3702" ht="15.75" customHeight="1">
      <c r="A3702" s="210" t="s">
        <v>868</v>
      </c>
      <c r="B3702" s="210" t="s">
        <v>5385</v>
      </c>
      <c r="C3702" s="210" t="s">
        <v>5931</v>
      </c>
      <c r="D3702" s="210" t="s">
        <v>6645</v>
      </c>
      <c r="E3702" s="282">
        <v>32.0</v>
      </c>
      <c r="F3702" s="282">
        <v>10.0</v>
      </c>
      <c r="G3702" s="282">
        <v>2.0</v>
      </c>
      <c r="H3702" s="282">
        <v>5.0</v>
      </c>
      <c r="I3702" s="282">
        <v>16.0</v>
      </c>
      <c r="J3702" s="282">
        <v>6.0</v>
      </c>
      <c r="K3702" s="282">
        <v>0.0</v>
      </c>
      <c r="L3702" s="282">
        <v>2455.0</v>
      </c>
      <c r="M3702" s="210"/>
    </row>
    <row r="3703" ht="15.75" customHeight="1">
      <c r="A3703" s="210" t="s">
        <v>868</v>
      </c>
      <c r="B3703" s="210" t="s">
        <v>5386</v>
      </c>
      <c r="C3703" s="210" t="s">
        <v>5933</v>
      </c>
      <c r="D3703" s="210" t="s">
        <v>6646</v>
      </c>
      <c r="E3703" s="282">
        <v>8.0</v>
      </c>
      <c r="F3703" s="282">
        <v>0.0</v>
      </c>
      <c r="G3703" s="282">
        <v>0.0</v>
      </c>
      <c r="H3703" s="282">
        <v>8.0</v>
      </c>
      <c r="I3703" s="282">
        <v>0.0</v>
      </c>
      <c r="J3703" s="282">
        <v>1.0</v>
      </c>
      <c r="K3703" s="282">
        <v>0.0</v>
      </c>
      <c r="L3703" s="282">
        <v>70.0</v>
      </c>
      <c r="M3703" s="210"/>
    </row>
    <row r="3704" ht="15.75" customHeight="1">
      <c r="A3704" s="210" t="s">
        <v>868</v>
      </c>
      <c r="B3704" s="210" t="s">
        <v>5387</v>
      </c>
      <c r="C3704" s="210" t="s">
        <v>6070</v>
      </c>
      <c r="D3704" s="210" t="s">
        <v>6647</v>
      </c>
      <c r="E3704" s="282">
        <v>26.0</v>
      </c>
      <c r="F3704" s="282">
        <v>5.0</v>
      </c>
      <c r="G3704" s="282">
        <v>1.0</v>
      </c>
      <c r="H3704" s="282">
        <v>15.0</v>
      </c>
      <c r="I3704" s="282">
        <v>8.0</v>
      </c>
      <c r="J3704" s="282">
        <v>0.0</v>
      </c>
      <c r="K3704" s="282">
        <v>0.0</v>
      </c>
      <c r="L3704" s="282">
        <v>1300.0</v>
      </c>
      <c r="M3704" s="210"/>
    </row>
    <row r="3705" ht="15.75" customHeight="1">
      <c r="A3705" s="210" t="s">
        <v>868</v>
      </c>
      <c r="B3705" s="210" t="s">
        <v>5388</v>
      </c>
      <c r="C3705" s="210" t="s">
        <v>5933</v>
      </c>
      <c r="D3705" s="210" t="s">
        <v>6648</v>
      </c>
      <c r="E3705" s="282">
        <v>18.0</v>
      </c>
      <c r="F3705" s="282">
        <v>1.0</v>
      </c>
      <c r="G3705" s="282">
        <v>1.0</v>
      </c>
      <c r="H3705" s="282">
        <v>8.0</v>
      </c>
      <c r="I3705" s="282">
        <v>6.0</v>
      </c>
      <c r="J3705" s="282">
        <v>0.0</v>
      </c>
      <c r="K3705" s="282">
        <v>0.0</v>
      </c>
      <c r="L3705" s="282">
        <v>1008.0</v>
      </c>
      <c r="M3705" s="210"/>
    </row>
    <row r="3706" ht="15.75" customHeight="1">
      <c r="A3706" s="210" t="s">
        <v>868</v>
      </c>
      <c r="B3706" s="210" t="s">
        <v>5391</v>
      </c>
      <c r="C3706" s="210" t="s">
        <v>5881</v>
      </c>
      <c r="D3706" s="210" t="s">
        <v>6085</v>
      </c>
      <c r="E3706" s="282">
        <v>2.0</v>
      </c>
      <c r="F3706" s="282">
        <v>0.0</v>
      </c>
      <c r="G3706" s="282">
        <v>0.0</v>
      </c>
      <c r="H3706" s="282">
        <v>2.0</v>
      </c>
      <c r="I3706" s="282">
        <v>0.0</v>
      </c>
      <c r="J3706" s="282">
        <v>0.0</v>
      </c>
      <c r="K3706" s="282">
        <v>0.0</v>
      </c>
      <c r="L3706" s="282">
        <v>54.0</v>
      </c>
      <c r="M3706" s="210"/>
    </row>
    <row r="3707" ht="15.75" customHeight="1">
      <c r="A3707" s="210" t="s">
        <v>459</v>
      </c>
      <c r="B3707" s="210" t="s">
        <v>5383</v>
      </c>
      <c r="C3707" s="210" t="s">
        <v>5801</v>
      </c>
      <c r="D3707" s="210" t="s">
        <v>98</v>
      </c>
      <c r="E3707" s="282">
        <v>3.0</v>
      </c>
      <c r="F3707" s="282">
        <v>0.0</v>
      </c>
      <c r="G3707" s="282">
        <v>0.0</v>
      </c>
      <c r="H3707" s="282">
        <v>3.0</v>
      </c>
      <c r="I3707" s="282">
        <v>0.0</v>
      </c>
      <c r="J3707" s="282">
        <v>0.0</v>
      </c>
      <c r="K3707" s="282">
        <v>0.0</v>
      </c>
      <c r="L3707" s="282">
        <v>52.0</v>
      </c>
      <c r="M3707" s="210"/>
    </row>
    <row r="3708" ht="15.75" customHeight="1">
      <c r="A3708" s="210" t="s">
        <v>459</v>
      </c>
      <c r="B3708" s="210" t="s">
        <v>5384</v>
      </c>
      <c r="C3708" s="210" t="s">
        <v>5902</v>
      </c>
      <c r="D3708" s="210" t="s">
        <v>5972</v>
      </c>
      <c r="E3708" s="282">
        <v>31.0</v>
      </c>
      <c r="F3708" s="282">
        <v>0.0</v>
      </c>
      <c r="G3708" s="282">
        <v>1.0</v>
      </c>
      <c r="H3708" s="282">
        <v>2.0</v>
      </c>
      <c r="I3708" s="282">
        <v>3.0</v>
      </c>
      <c r="J3708" s="282">
        <v>9.0</v>
      </c>
      <c r="K3708" s="282">
        <v>0.0</v>
      </c>
      <c r="L3708" s="282">
        <v>2556.0</v>
      </c>
      <c r="M3708" s="210"/>
    </row>
    <row r="3709" ht="15.75" customHeight="1">
      <c r="A3709" s="210" t="s">
        <v>459</v>
      </c>
      <c r="B3709" s="210" t="s">
        <v>5385</v>
      </c>
      <c r="C3709" s="210" t="s">
        <v>5902</v>
      </c>
      <c r="D3709" s="210" t="s">
        <v>5972</v>
      </c>
      <c r="E3709" s="282">
        <v>26.0</v>
      </c>
      <c r="F3709" s="282">
        <v>3.0</v>
      </c>
      <c r="G3709" s="282">
        <v>2.0</v>
      </c>
      <c r="H3709" s="282">
        <v>2.0</v>
      </c>
      <c r="I3709" s="282">
        <v>2.0</v>
      </c>
      <c r="J3709" s="282">
        <v>3.0</v>
      </c>
      <c r="K3709" s="282">
        <v>0.0</v>
      </c>
      <c r="L3709" s="282">
        <v>2112.0</v>
      </c>
      <c r="M3709" s="210"/>
    </row>
    <row r="3710" ht="15.75" customHeight="1">
      <c r="A3710" s="210" t="s">
        <v>459</v>
      </c>
      <c r="B3710" s="210" t="s">
        <v>5386</v>
      </c>
      <c r="C3710" s="210" t="s">
        <v>5902</v>
      </c>
      <c r="D3710" s="210" t="s">
        <v>5972</v>
      </c>
      <c r="E3710" s="282">
        <v>26.0</v>
      </c>
      <c r="F3710" s="282">
        <v>2.0</v>
      </c>
      <c r="G3710" s="282">
        <v>1.0</v>
      </c>
      <c r="H3710" s="282">
        <v>5.0</v>
      </c>
      <c r="I3710" s="282">
        <v>7.0</v>
      </c>
      <c r="J3710" s="282">
        <v>6.0</v>
      </c>
      <c r="K3710" s="282">
        <v>1.0</v>
      </c>
      <c r="L3710" s="282">
        <v>1868.0</v>
      </c>
      <c r="M3710" s="210"/>
    </row>
    <row r="3711" ht="15.75" customHeight="1">
      <c r="A3711" s="210" t="s">
        <v>459</v>
      </c>
      <c r="B3711" s="210" t="s">
        <v>5387</v>
      </c>
      <c r="C3711" s="210" t="s">
        <v>5902</v>
      </c>
      <c r="D3711" s="210" t="s">
        <v>5972</v>
      </c>
      <c r="E3711" s="282">
        <v>31.0</v>
      </c>
      <c r="F3711" s="282">
        <v>1.0</v>
      </c>
      <c r="G3711" s="282">
        <v>1.0</v>
      </c>
      <c r="H3711" s="282">
        <v>1.0</v>
      </c>
      <c r="I3711" s="282">
        <v>6.0</v>
      </c>
      <c r="J3711" s="282">
        <v>4.0</v>
      </c>
      <c r="K3711" s="282">
        <v>0.0</v>
      </c>
      <c r="L3711" s="282">
        <v>2583.0</v>
      </c>
      <c r="M3711" s="210"/>
    </row>
    <row r="3712" ht="15.75" customHeight="1">
      <c r="A3712" s="210" t="s">
        <v>459</v>
      </c>
      <c r="B3712" s="210" t="s">
        <v>5388</v>
      </c>
      <c r="C3712" s="210" t="s">
        <v>5902</v>
      </c>
      <c r="D3712" s="210" t="s">
        <v>5972</v>
      </c>
      <c r="E3712" s="282">
        <v>17.0</v>
      </c>
      <c r="F3712" s="282">
        <v>0.0</v>
      </c>
      <c r="G3712" s="282">
        <v>0.0</v>
      </c>
      <c r="H3712" s="282">
        <v>2.0</v>
      </c>
      <c r="I3712" s="282">
        <v>4.0</v>
      </c>
      <c r="J3712" s="282">
        <v>3.0</v>
      </c>
      <c r="K3712" s="282">
        <v>1.0</v>
      </c>
      <c r="L3712" s="282">
        <v>1220.0</v>
      </c>
      <c r="M3712" s="210"/>
    </row>
    <row r="3713" ht="15.75" customHeight="1">
      <c r="A3713" s="210" t="s">
        <v>459</v>
      </c>
      <c r="B3713" s="210" t="s">
        <v>5391</v>
      </c>
      <c r="C3713" s="210" t="s">
        <v>5902</v>
      </c>
      <c r="D3713" s="210" t="s">
        <v>6187</v>
      </c>
      <c r="E3713" s="282">
        <v>32.0</v>
      </c>
      <c r="F3713" s="282">
        <v>3.0</v>
      </c>
      <c r="G3713" s="282">
        <v>0.0</v>
      </c>
      <c r="H3713" s="282">
        <v>1.0</v>
      </c>
      <c r="I3713" s="282">
        <v>1.0</v>
      </c>
      <c r="J3713" s="282">
        <v>7.0</v>
      </c>
      <c r="K3713" s="282">
        <v>0.0</v>
      </c>
      <c r="L3713" s="282">
        <v>2806.0</v>
      </c>
      <c r="M3713" s="210"/>
    </row>
    <row r="3714" ht="15.75" customHeight="1">
      <c r="A3714" s="210" t="s">
        <v>459</v>
      </c>
      <c r="B3714" s="210" t="s">
        <v>5392</v>
      </c>
      <c r="C3714" s="210" t="s">
        <v>5902</v>
      </c>
      <c r="D3714" s="210" t="s">
        <v>6187</v>
      </c>
      <c r="E3714" s="282">
        <v>22.0</v>
      </c>
      <c r="F3714" s="282">
        <v>1.0</v>
      </c>
      <c r="G3714" s="282">
        <v>0.0</v>
      </c>
      <c r="H3714" s="282">
        <v>0.0</v>
      </c>
      <c r="I3714" s="282">
        <v>0.0</v>
      </c>
      <c r="J3714" s="282">
        <v>5.0</v>
      </c>
      <c r="K3714" s="282">
        <v>0.0</v>
      </c>
      <c r="L3714" s="282">
        <v>1929.0</v>
      </c>
      <c r="M3714" s="210"/>
    </row>
    <row r="3715" ht="15.75" customHeight="1">
      <c r="A3715" s="210" t="s">
        <v>459</v>
      </c>
      <c r="B3715" s="210" t="s">
        <v>5390</v>
      </c>
      <c r="C3715" s="210" t="s">
        <v>6041</v>
      </c>
      <c r="D3715" s="210" t="s">
        <v>6649</v>
      </c>
      <c r="E3715" s="282">
        <v>62.0</v>
      </c>
      <c r="F3715" s="282">
        <v>0.0</v>
      </c>
      <c r="G3715" s="282">
        <v>4.0</v>
      </c>
      <c r="H3715" s="282">
        <v>2.0</v>
      </c>
      <c r="I3715" s="282">
        <v>6.0</v>
      </c>
      <c r="J3715" s="282">
        <v>16.0</v>
      </c>
      <c r="K3715" s="282">
        <v>0.0</v>
      </c>
      <c r="L3715" s="282">
        <v>5352.0</v>
      </c>
      <c r="M3715" s="210"/>
    </row>
    <row r="3716" ht="15.75" customHeight="1">
      <c r="A3716" s="210" t="s">
        <v>282</v>
      </c>
      <c r="B3716" s="210" t="s">
        <v>5383</v>
      </c>
      <c r="C3716" s="210" t="s">
        <v>5801</v>
      </c>
      <c r="D3716" s="210" t="s">
        <v>98</v>
      </c>
      <c r="E3716" s="282">
        <v>0.0</v>
      </c>
      <c r="F3716" s="282">
        <v>0.0</v>
      </c>
      <c r="G3716" s="282">
        <v>0.0</v>
      </c>
      <c r="H3716" s="282">
        <v>0.0</v>
      </c>
      <c r="I3716" s="282">
        <v>0.0</v>
      </c>
      <c r="J3716" s="282">
        <v>0.0</v>
      </c>
      <c r="K3716" s="282">
        <v>0.0</v>
      </c>
      <c r="L3716" s="282">
        <v>0.0</v>
      </c>
      <c r="M3716" s="210"/>
    </row>
    <row r="3717" ht="15.75" customHeight="1">
      <c r="A3717" s="210" t="s">
        <v>282</v>
      </c>
      <c r="B3717" s="210" t="s">
        <v>5384</v>
      </c>
      <c r="C3717" s="210" t="s">
        <v>5881</v>
      </c>
      <c r="D3717" s="210" t="s">
        <v>6061</v>
      </c>
      <c r="E3717" s="282">
        <v>25.0</v>
      </c>
      <c r="F3717" s="282">
        <v>3.0</v>
      </c>
      <c r="G3717" s="282">
        <v>0.0</v>
      </c>
      <c r="H3717" s="282">
        <v>5.0</v>
      </c>
      <c r="I3717" s="282">
        <v>6.0</v>
      </c>
      <c r="J3717" s="282">
        <v>4.0</v>
      </c>
      <c r="K3717" s="282">
        <v>1.0</v>
      </c>
      <c r="L3717" s="282">
        <v>1582.0</v>
      </c>
      <c r="M3717" s="210"/>
    </row>
    <row r="3718" ht="15.75" customHeight="1">
      <c r="A3718" s="210" t="s">
        <v>282</v>
      </c>
      <c r="B3718" s="210" t="s">
        <v>5385</v>
      </c>
      <c r="C3718" s="210" t="s">
        <v>5881</v>
      </c>
      <c r="D3718" s="210" t="s">
        <v>6061</v>
      </c>
      <c r="E3718" s="282">
        <v>30.0</v>
      </c>
      <c r="F3718" s="282">
        <v>1.0</v>
      </c>
      <c r="G3718" s="282">
        <v>0.0</v>
      </c>
      <c r="H3718" s="282">
        <v>6.0</v>
      </c>
      <c r="I3718" s="282">
        <v>8.0</v>
      </c>
      <c r="J3718" s="282">
        <v>4.0</v>
      </c>
      <c r="K3718" s="282">
        <v>0.0</v>
      </c>
      <c r="L3718" s="282">
        <v>2019.0</v>
      </c>
      <c r="M3718" s="210"/>
    </row>
    <row r="3719" ht="15.75" customHeight="1">
      <c r="A3719" s="210" t="s">
        <v>282</v>
      </c>
      <c r="B3719" s="210" t="s">
        <v>5386</v>
      </c>
      <c r="C3719" s="210" t="s">
        <v>5881</v>
      </c>
      <c r="D3719" s="210" t="s">
        <v>6061</v>
      </c>
      <c r="E3719" s="282">
        <v>23.0</v>
      </c>
      <c r="F3719" s="282">
        <v>1.0</v>
      </c>
      <c r="G3719" s="282">
        <v>2.0</v>
      </c>
      <c r="H3719" s="282">
        <v>3.0</v>
      </c>
      <c r="I3719" s="282">
        <v>5.0</v>
      </c>
      <c r="J3719" s="282">
        <v>4.0</v>
      </c>
      <c r="K3719" s="282">
        <v>0.0</v>
      </c>
      <c r="L3719" s="282">
        <v>1767.0</v>
      </c>
      <c r="M3719" s="210"/>
    </row>
    <row r="3720" ht="15.75" customHeight="1">
      <c r="A3720" s="210" t="s">
        <v>282</v>
      </c>
      <c r="B3720" s="210" t="s">
        <v>5387</v>
      </c>
      <c r="C3720" s="210" t="s">
        <v>5881</v>
      </c>
      <c r="D3720" s="210" t="s">
        <v>6061</v>
      </c>
      <c r="E3720" s="282">
        <v>33.0</v>
      </c>
      <c r="F3720" s="282">
        <v>5.0</v>
      </c>
      <c r="G3720" s="282">
        <v>0.0</v>
      </c>
      <c r="H3720" s="282">
        <v>1.0</v>
      </c>
      <c r="I3720" s="282">
        <v>5.0</v>
      </c>
      <c r="J3720" s="282">
        <v>6.0</v>
      </c>
      <c r="K3720" s="282">
        <v>0.0</v>
      </c>
      <c r="L3720" s="282">
        <v>2816.0</v>
      </c>
      <c r="M3720" s="210"/>
    </row>
    <row r="3721" ht="15.75" customHeight="1">
      <c r="A3721" s="210" t="s">
        <v>282</v>
      </c>
      <c r="B3721" s="210" t="s">
        <v>5388</v>
      </c>
      <c r="C3721" s="210" t="s">
        <v>5881</v>
      </c>
      <c r="D3721" s="210" t="s">
        <v>6061</v>
      </c>
      <c r="E3721" s="282">
        <v>31.0</v>
      </c>
      <c r="F3721" s="282">
        <v>1.0</v>
      </c>
      <c r="G3721" s="282">
        <v>3.0</v>
      </c>
      <c r="H3721" s="282">
        <v>0.0</v>
      </c>
      <c r="I3721" s="282">
        <v>4.0</v>
      </c>
      <c r="J3721" s="282">
        <v>6.0</v>
      </c>
      <c r="K3721" s="282">
        <v>0.0</v>
      </c>
      <c r="L3721" s="282">
        <v>2583.0</v>
      </c>
      <c r="M3721" s="210"/>
    </row>
    <row r="3722" ht="15.75" customHeight="1">
      <c r="A3722" s="210" t="s">
        <v>282</v>
      </c>
      <c r="B3722" s="210" t="s">
        <v>5391</v>
      </c>
      <c r="C3722" s="210" t="s">
        <v>5881</v>
      </c>
      <c r="D3722" s="210" t="s">
        <v>6293</v>
      </c>
      <c r="E3722" s="282">
        <v>21.0</v>
      </c>
      <c r="F3722" s="282">
        <v>1.0</v>
      </c>
      <c r="G3722" s="282">
        <v>1.0</v>
      </c>
      <c r="H3722" s="282">
        <v>1.0</v>
      </c>
      <c r="I3722" s="282">
        <v>1.0</v>
      </c>
      <c r="J3722" s="282">
        <v>1.0</v>
      </c>
      <c r="K3722" s="282">
        <v>0.0</v>
      </c>
      <c r="L3722" s="282">
        <v>1777.0</v>
      </c>
      <c r="M3722" s="210"/>
    </row>
    <row r="3723" ht="15.75" customHeight="1">
      <c r="A3723" s="210" t="s">
        <v>282</v>
      </c>
      <c r="B3723" s="210" t="s">
        <v>5392</v>
      </c>
      <c r="C3723" s="210" t="s">
        <v>5881</v>
      </c>
      <c r="D3723" s="210" t="s">
        <v>6293</v>
      </c>
      <c r="E3723" s="282">
        <v>26.0</v>
      </c>
      <c r="F3723" s="282">
        <v>1.0</v>
      </c>
      <c r="G3723" s="282">
        <v>2.0</v>
      </c>
      <c r="H3723" s="282">
        <v>1.0</v>
      </c>
      <c r="I3723" s="282">
        <v>2.0</v>
      </c>
      <c r="J3723" s="282">
        <v>3.0</v>
      </c>
      <c r="K3723" s="282">
        <v>0.0</v>
      </c>
      <c r="L3723" s="282">
        <v>2213.0</v>
      </c>
      <c r="M3723" s="210"/>
    </row>
    <row r="3724" ht="15.75" customHeight="1">
      <c r="A3724" s="210" t="s">
        <v>282</v>
      </c>
      <c r="B3724" s="210" t="s">
        <v>5389</v>
      </c>
      <c r="C3724" s="210" t="s">
        <v>5881</v>
      </c>
      <c r="D3724" s="210" t="s">
        <v>6293</v>
      </c>
      <c r="E3724" s="282">
        <v>27.0</v>
      </c>
      <c r="F3724" s="282">
        <v>1.0</v>
      </c>
      <c r="G3724" s="282">
        <v>2.0</v>
      </c>
      <c r="H3724" s="282">
        <v>3.0</v>
      </c>
      <c r="I3724" s="282">
        <v>3.0</v>
      </c>
      <c r="J3724" s="282">
        <v>4.0</v>
      </c>
      <c r="K3724" s="282">
        <v>0.0</v>
      </c>
      <c r="L3724" s="282">
        <v>2181.0</v>
      </c>
      <c r="M3724" s="210"/>
    </row>
    <row r="3725" ht="15.75" customHeight="1">
      <c r="A3725" s="210" t="s">
        <v>282</v>
      </c>
      <c r="B3725" s="210" t="s">
        <v>5390</v>
      </c>
      <c r="C3725" s="210" t="s">
        <v>5881</v>
      </c>
      <c r="D3725" s="210" t="s">
        <v>6061</v>
      </c>
      <c r="E3725" s="282">
        <v>30.0</v>
      </c>
      <c r="F3725" s="282">
        <v>2.0</v>
      </c>
      <c r="G3725" s="282">
        <v>2.0</v>
      </c>
      <c r="H3725" s="282">
        <v>1.0</v>
      </c>
      <c r="I3725" s="282">
        <v>4.0</v>
      </c>
      <c r="J3725" s="282">
        <v>1.0</v>
      </c>
      <c r="K3725" s="282">
        <v>0.0</v>
      </c>
      <c r="L3725" s="282">
        <v>2494.0</v>
      </c>
      <c r="M3725" s="210"/>
    </row>
    <row r="3726" ht="15.75" customHeight="1">
      <c r="A3726" s="210" t="s">
        <v>282</v>
      </c>
      <c r="B3726" s="210" t="s">
        <v>5388</v>
      </c>
      <c r="C3726" s="210" t="s">
        <v>5881</v>
      </c>
      <c r="D3726" s="210" t="s">
        <v>6061</v>
      </c>
      <c r="E3726" s="282">
        <v>31.0</v>
      </c>
      <c r="F3726" s="282">
        <v>1.0</v>
      </c>
      <c r="G3726" s="282">
        <v>3.0</v>
      </c>
      <c r="H3726" s="282">
        <v>0.0</v>
      </c>
      <c r="I3726" s="282">
        <v>4.0</v>
      </c>
      <c r="J3726" s="282">
        <v>6.0</v>
      </c>
      <c r="K3726" s="282">
        <v>0.0</v>
      </c>
      <c r="L3726" s="282">
        <v>2583.0</v>
      </c>
      <c r="M3726" s="210"/>
    </row>
    <row r="3727" ht="15.75" customHeight="1">
      <c r="A3727" s="210" t="s">
        <v>282</v>
      </c>
      <c r="B3727" s="210" t="s">
        <v>5391</v>
      </c>
      <c r="C3727" s="210" t="s">
        <v>5881</v>
      </c>
      <c r="D3727" s="210" t="s">
        <v>6293</v>
      </c>
      <c r="E3727" s="282">
        <v>21.0</v>
      </c>
      <c r="F3727" s="282">
        <v>1.0</v>
      </c>
      <c r="G3727" s="282">
        <v>1.0</v>
      </c>
      <c r="H3727" s="282">
        <v>1.0</v>
      </c>
      <c r="I3727" s="282">
        <v>1.0</v>
      </c>
      <c r="J3727" s="282">
        <v>1.0</v>
      </c>
      <c r="K3727" s="282">
        <v>0.0</v>
      </c>
      <c r="L3727" s="282">
        <v>1777.0</v>
      </c>
      <c r="M3727" s="210"/>
    </row>
    <row r="3728" ht="15.75" customHeight="1">
      <c r="A3728" s="210" t="s">
        <v>282</v>
      </c>
      <c r="B3728" s="210" t="s">
        <v>5392</v>
      </c>
      <c r="C3728" s="210" t="s">
        <v>5881</v>
      </c>
      <c r="D3728" s="210" t="s">
        <v>6293</v>
      </c>
      <c r="E3728" s="282">
        <v>26.0</v>
      </c>
      <c r="F3728" s="282">
        <v>1.0</v>
      </c>
      <c r="G3728" s="282">
        <v>2.0</v>
      </c>
      <c r="H3728" s="282">
        <v>1.0</v>
      </c>
      <c r="I3728" s="282">
        <v>2.0</v>
      </c>
      <c r="J3728" s="282">
        <v>3.0</v>
      </c>
      <c r="K3728" s="282">
        <v>0.0</v>
      </c>
      <c r="L3728" s="282">
        <v>2213.0</v>
      </c>
      <c r="M3728" s="210"/>
    </row>
    <row r="3729" ht="15.75" customHeight="1">
      <c r="A3729" s="210" t="s">
        <v>282</v>
      </c>
      <c r="B3729" s="210" t="s">
        <v>5389</v>
      </c>
      <c r="C3729" s="210" t="s">
        <v>5881</v>
      </c>
      <c r="D3729" s="210" t="s">
        <v>6293</v>
      </c>
      <c r="E3729" s="282">
        <v>27.0</v>
      </c>
      <c r="F3729" s="282">
        <v>1.0</v>
      </c>
      <c r="G3729" s="282">
        <v>2.0</v>
      </c>
      <c r="H3729" s="282">
        <v>3.0</v>
      </c>
      <c r="I3729" s="282">
        <v>3.0</v>
      </c>
      <c r="J3729" s="282">
        <v>4.0</v>
      </c>
      <c r="K3729" s="282">
        <v>0.0</v>
      </c>
      <c r="L3729" s="282">
        <v>2181.0</v>
      </c>
      <c r="M3729" s="210"/>
    </row>
    <row r="3730" ht="15.75" customHeight="1">
      <c r="A3730" s="210" t="s">
        <v>282</v>
      </c>
      <c r="B3730" s="210" t="s">
        <v>5390</v>
      </c>
      <c r="C3730" s="210" t="s">
        <v>5881</v>
      </c>
      <c r="D3730" s="210" t="s">
        <v>6061</v>
      </c>
      <c r="E3730" s="282">
        <v>30.0</v>
      </c>
      <c r="F3730" s="282">
        <v>2.0</v>
      </c>
      <c r="G3730" s="282">
        <v>2.0</v>
      </c>
      <c r="H3730" s="282">
        <v>1.0</v>
      </c>
      <c r="I3730" s="282">
        <v>4.0</v>
      </c>
      <c r="J3730" s="282">
        <v>1.0</v>
      </c>
      <c r="K3730" s="282">
        <v>0.0</v>
      </c>
      <c r="L3730" s="282">
        <v>2494.0</v>
      </c>
      <c r="M3730" s="210"/>
    </row>
    <row r="3731" ht="15.75" customHeight="1">
      <c r="A3731" s="210" t="s">
        <v>564</v>
      </c>
      <c r="B3731" s="210" t="s">
        <v>5383</v>
      </c>
      <c r="C3731" s="210" t="s">
        <v>5801</v>
      </c>
      <c r="D3731" s="210" t="s">
        <v>116</v>
      </c>
      <c r="E3731" s="282">
        <v>0.0</v>
      </c>
      <c r="F3731" s="282">
        <v>0.0</v>
      </c>
      <c r="G3731" s="282">
        <v>0.0</v>
      </c>
      <c r="H3731" s="282">
        <v>0.0</v>
      </c>
      <c r="I3731" s="282">
        <v>0.0</v>
      </c>
      <c r="J3731" s="282">
        <v>0.0</v>
      </c>
      <c r="K3731" s="282">
        <v>0.0</v>
      </c>
      <c r="L3731" s="282">
        <v>0.0</v>
      </c>
      <c r="M3731" s="210"/>
    </row>
    <row r="3732" ht="15.75" customHeight="1">
      <c r="A3732" s="210" t="s">
        <v>564</v>
      </c>
      <c r="B3732" s="210" t="s">
        <v>5385</v>
      </c>
      <c r="C3732" s="210" t="s">
        <v>6650</v>
      </c>
      <c r="D3732" s="210" t="s">
        <v>6131</v>
      </c>
      <c r="E3732" s="282">
        <v>0.0</v>
      </c>
      <c r="F3732" s="282">
        <v>0.0</v>
      </c>
      <c r="G3732" s="282">
        <v>0.0</v>
      </c>
      <c r="H3732" s="282">
        <v>0.0</v>
      </c>
      <c r="I3732" s="282">
        <v>0.0</v>
      </c>
      <c r="J3732" s="282">
        <v>0.0</v>
      </c>
      <c r="K3732" s="282">
        <v>0.0</v>
      </c>
      <c r="L3732" s="282">
        <v>0.0</v>
      </c>
      <c r="M3732" s="210"/>
    </row>
    <row r="3733" ht="15.75" customHeight="1">
      <c r="A3733" s="210" t="s">
        <v>564</v>
      </c>
      <c r="B3733" s="210" t="s">
        <v>5387</v>
      </c>
      <c r="C3733" s="210" t="s">
        <v>6130</v>
      </c>
      <c r="D3733" s="210" t="s">
        <v>6131</v>
      </c>
      <c r="E3733" s="282">
        <v>0.0</v>
      </c>
      <c r="F3733" s="282">
        <v>0.0</v>
      </c>
      <c r="G3733" s="282">
        <v>0.0</v>
      </c>
      <c r="H3733" s="282">
        <v>0.0</v>
      </c>
      <c r="I3733" s="282">
        <v>0.0</v>
      </c>
      <c r="J3733" s="282">
        <v>0.0</v>
      </c>
      <c r="K3733" s="282">
        <v>0.0</v>
      </c>
      <c r="L3733" s="282">
        <v>0.0</v>
      </c>
      <c r="M3733" s="210"/>
    </row>
    <row r="3734" ht="15.75" customHeight="1">
      <c r="A3734" s="210" t="s">
        <v>788</v>
      </c>
      <c r="B3734" s="210" t="s">
        <v>5383</v>
      </c>
      <c r="C3734" s="210" t="s">
        <v>5801</v>
      </c>
      <c r="D3734" s="210" t="s">
        <v>177</v>
      </c>
      <c r="E3734" s="282">
        <v>3.0</v>
      </c>
      <c r="F3734" s="282">
        <v>1.0</v>
      </c>
      <c r="G3734" s="282">
        <v>0.0</v>
      </c>
      <c r="H3734" s="282">
        <v>3.0</v>
      </c>
      <c r="I3734" s="282">
        <v>0.0</v>
      </c>
      <c r="J3734" s="282">
        <v>0.0</v>
      </c>
      <c r="K3734" s="282">
        <v>0.0</v>
      </c>
      <c r="L3734" s="282">
        <v>52.0</v>
      </c>
      <c r="M3734" s="210"/>
    </row>
    <row r="3735" ht="15.75" customHeight="1">
      <c r="A3735" s="210" t="s">
        <v>788</v>
      </c>
      <c r="B3735" s="210" t="s">
        <v>5384</v>
      </c>
      <c r="C3735" s="210" t="s">
        <v>5816</v>
      </c>
      <c r="D3735" s="210" t="s">
        <v>6056</v>
      </c>
      <c r="E3735" s="282">
        <v>4.0</v>
      </c>
      <c r="F3735" s="282">
        <v>0.0</v>
      </c>
      <c r="G3735" s="282">
        <v>0.0</v>
      </c>
      <c r="H3735" s="282">
        <v>2.0</v>
      </c>
      <c r="I3735" s="282">
        <v>1.0</v>
      </c>
      <c r="J3735" s="282">
        <v>1.0</v>
      </c>
      <c r="K3735" s="282">
        <v>0.0</v>
      </c>
      <c r="L3735" s="282">
        <v>113.0</v>
      </c>
      <c r="M3735" s="210"/>
    </row>
    <row r="3736" ht="15.75" customHeight="1">
      <c r="A3736" s="210" t="s">
        <v>788</v>
      </c>
      <c r="B3736" s="210" t="s">
        <v>5385</v>
      </c>
      <c r="C3736" s="210" t="s">
        <v>5816</v>
      </c>
      <c r="D3736" s="210" t="s">
        <v>6056</v>
      </c>
      <c r="E3736" s="282">
        <v>13.0</v>
      </c>
      <c r="F3736" s="282">
        <v>0.0</v>
      </c>
      <c r="G3736" s="282">
        <v>0.0</v>
      </c>
      <c r="H3736" s="282">
        <v>10.0</v>
      </c>
      <c r="I3736" s="282">
        <v>3.0</v>
      </c>
      <c r="J3736" s="282">
        <v>2.0</v>
      </c>
      <c r="K3736" s="282">
        <v>0.0</v>
      </c>
      <c r="L3736" s="282">
        <v>340.0</v>
      </c>
      <c r="M3736" s="210"/>
    </row>
    <row r="3737" ht="15.75" customHeight="1">
      <c r="A3737" s="210" t="s">
        <v>852</v>
      </c>
      <c r="B3737" s="210" t="s">
        <v>5383</v>
      </c>
      <c r="C3737" s="210" t="s">
        <v>5801</v>
      </c>
      <c r="D3737" s="210" t="s">
        <v>241</v>
      </c>
      <c r="E3737" s="282">
        <v>1.0</v>
      </c>
      <c r="F3737" s="282">
        <v>0.0</v>
      </c>
      <c r="G3737" s="282">
        <v>0.0</v>
      </c>
      <c r="H3737" s="282">
        <v>1.0</v>
      </c>
      <c r="I3737" s="282">
        <v>0.0</v>
      </c>
      <c r="J3737" s="282">
        <v>0.0</v>
      </c>
      <c r="K3737" s="282">
        <v>0.0</v>
      </c>
      <c r="L3737" s="282">
        <v>14.0</v>
      </c>
      <c r="M3737" s="210"/>
    </row>
    <row r="3738" ht="15.75" customHeight="1">
      <c r="A3738" s="210" t="s">
        <v>766</v>
      </c>
      <c r="B3738" s="210" t="s">
        <v>5391</v>
      </c>
      <c r="C3738" s="210" t="s">
        <v>5816</v>
      </c>
      <c r="D3738" s="210" t="s">
        <v>5825</v>
      </c>
      <c r="E3738" s="282">
        <v>31.0</v>
      </c>
      <c r="F3738" s="282">
        <v>1.0</v>
      </c>
      <c r="G3738" s="282">
        <v>5.0</v>
      </c>
      <c r="H3738" s="282">
        <v>0.0</v>
      </c>
      <c r="I3738" s="282">
        <v>1.0</v>
      </c>
      <c r="J3738" s="282">
        <v>1.0</v>
      </c>
      <c r="K3738" s="282">
        <v>0.0</v>
      </c>
      <c r="L3738" s="282">
        <v>2776.0</v>
      </c>
      <c r="M3738" s="210"/>
    </row>
    <row r="3739" ht="15.75" customHeight="1">
      <c r="A3739" s="210" t="s">
        <v>766</v>
      </c>
      <c r="B3739" s="210" t="s">
        <v>5392</v>
      </c>
      <c r="C3739" s="210" t="s">
        <v>5816</v>
      </c>
      <c r="D3739" s="210" t="s">
        <v>5825</v>
      </c>
      <c r="E3739" s="282">
        <v>14.0</v>
      </c>
      <c r="F3739" s="282">
        <v>0.0</v>
      </c>
      <c r="G3739" s="282">
        <v>1.0</v>
      </c>
      <c r="H3739" s="282">
        <v>9.0</v>
      </c>
      <c r="I3739" s="282">
        <v>1.0</v>
      </c>
      <c r="J3739" s="282">
        <v>1.0</v>
      </c>
      <c r="K3739" s="282">
        <v>0.0</v>
      </c>
      <c r="L3739" s="282">
        <v>706.0</v>
      </c>
      <c r="M3739" s="210"/>
    </row>
    <row r="3740" ht="15.75" customHeight="1">
      <c r="A3740" s="210" t="s">
        <v>321</v>
      </c>
      <c r="B3740" s="210" t="s">
        <v>5383</v>
      </c>
      <c r="C3740" s="210" t="s">
        <v>5801</v>
      </c>
      <c r="D3740" s="210" t="s">
        <v>162</v>
      </c>
      <c r="E3740" s="282">
        <v>0.0</v>
      </c>
      <c r="F3740" s="282">
        <v>0.0</v>
      </c>
      <c r="G3740" s="210"/>
      <c r="H3740" s="282">
        <v>0.0</v>
      </c>
      <c r="I3740" s="282">
        <v>0.0</v>
      </c>
      <c r="J3740" s="282">
        <v>0.0</v>
      </c>
      <c r="K3740" s="282">
        <v>0.0</v>
      </c>
      <c r="L3740" s="282">
        <v>0.0</v>
      </c>
      <c r="M3740" s="210"/>
    </row>
    <row r="3741" ht="15.75" customHeight="1">
      <c r="A3741" s="210" t="s">
        <v>321</v>
      </c>
      <c r="B3741" s="210" t="s">
        <v>5384</v>
      </c>
      <c r="C3741" s="210" t="s">
        <v>5801</v>
      </c>
      <c r="D3741" s="210" t="s">
        <v>162</v>
      </c>
      <c r="E3741" s="282">
        <v>1.0</v>
      </c>
      <c r="F3741" s="282">
        <v>0.0</v>
      </c>
      <c r="G3741" s="210"/>
      <c r="H3741" s="282">
        <v>1.0</v>
      </c>
      <c r="I3741" s="282">
        <v>0.0</v>
      </c>
      <c r="J3741" s="282">
        <v>0.0</v>
      </c>
      <c r="K3741" s="282">
        <v>0.0</v>
      </c>
      <c r="L3741" s="282">
        <v>4.0</v>
      </c>
      <c r="M3741" s="210"/>
    </row>
    <row r="3742" ht="15.75" customHeight="1">
      <c r="A3742" s="210" t="s">
        <v>321</v>
      </c>
      <c r="B3742" s="210" t="s">
        <v>5385</v>
      </c>
      <c r="C3742" s="210" t="s">
        <v>5801</v>
      </c>
      <c r="D3742" s="210" t="s">
        <v>162</v>
      </c>
      <c r="E3742" s="282">
        <v>0.0</v>
      </c>
      <c r="F3742" s="282">
        <v>0.0</v>
      </c>
      <c r="G3742" s="210"/>
      <c r="H3742" s="282">
        <v>0.0</v>
      </c>
      <c r="I3742" s="282">
        <v>0.0</v>
      </c>
      <c r="J3742" s="282">
        <v>0.0</v>
      </c>
      <c r="K3742" s="282">
        <v>0.0</v>
      </c>
      <c r="L3742" s="282">
        <v>0.0</v>
      </c>
      <c r="M3742" s="210"/>
    </row>
    <row r="3743" ht="15.75" customHeight="1">
      <c r="A3743" s="210" t="s">
        <v>321</v>
      </c>
      <c r="B3743" s="210" t="s">
        <v>5386</v>
      </c>
      <c r="C3743" s="210" t="s">
        <v>5801</v>
      </c>
      <c r="D3743" s="210" t="s">
        <v>5826</v>
      </c>
      <c r="E3743" s="282">
        <v>1.0</v>
      </c>
      <c r="F3743" s="282">
        <v>0.0</v>
      </c>
      <c r="G3743" s="210"/>
      <c r="H3743" s="282">
        <v>1.0</v>
      </c>
      <c r="I3743" s="282">
        <v>0.0</v>
      </c>
      <c r="J3743" s="282">
        <v>0.0</v>
      </c>
      <c r="K3743" s="282">
        <v>0.0</v>
      </c>
      <c r="L3743" s="282">
        <v>2.0</v>
      </c>
      <c r="M3743" s="210"/>
    </row>
    <row r="3744" ht="15.75" customHeight="1">
      <c r="A3744" s="210" t="s">
        <v>853</v>
      </c>
      <c r="B3744" s="210" t="s">
        <v>5383</v>
      </c>
      <c r="C3744" s="210" t="s">
        <v>5801</v>
      </c>
      <c r="D3744" s="210" t="s">
        <v>98</v>
      </c>
      <c r="E3744" s="282">
        <v>3.0</v>
      </c>
      <c r="F3744" s="282">
        <v>0.0</v>
      </c>
      <c r="G3744" s="282">
        <v>1.0</v>
      </c>
      <c r="H3744" s="282">
        <v>3.0</v>
      </c>
      <c r="I3744" s="282">
        <v>0.0</v>
      </c>
      <c r="J3744" s="282">
        <v>0.0</v>
      </c>
      <c r="K3744" s="282">
        <v>0.0</v>
      </c>
      <c r="L3744" s="282">
        <v>64.0</v>
      </c>
      <c r="M3744" s="210"/>
    </row>
    <row r="3745" ht="15.75" customHeight="1">
      <c r="A3745" s="210" t="s">
        <v>853</v>
      </c>
      <c r="B3745" s="210" t="s">
        <v>5384</v>
      </c>
      <c r="C3745" s="210" t="s">
        <v>5800</v>
      </c>
      <c r="D3745" s="210" t="s">
        <v>98</v>
      </c>
      <c r="E3745" s="282">
        <v>27.0</v>
      </c>
      <c r="F3745" s="282">
        <v>2.0</v>
      </c>
      <c r="G3745" s="282">
        <v>0.0</v>
      </c>
      <c r="H3745" s="282">
        <v>13.0</v>
      </c>
      <c r="I3745" s="282">
        <v>11.0</v>
      </c>
      <c r="J3745" s="282">
        <v>3.0</v>
      </c>
      <c r="K3745" s="282">
        <v>0.0</v>
      </c>
      <c r="L3745" s="282">
        <v>1241.0</v>
      </c>
      <c r="M3745" s="210"/>
    </row>
    <row r="3746" ht="15.75" customHeight="1">
      <c r="A3746" s="210" t="s">
        <v>853</v>
      </c>
      <c r="B3746" s="210" t="s">
        <v>5385</v>
      </c>
      <c r="C3746" s="210" t="s">
        <v>5801</v>
      </c>
      <c r="D3746" s="210" t="s">
        <v>259</v>
      </c>
      <c r="E3746" s="282">
        <v>26.0</v>
      </c>
      <c r="F3746" s="282">
        <v>4.0</v>
      </c>
      <c r="G3746" s="282">
        <v>0.0</v>
      </c>
      <c r="H3746" s="282">
        <v>2.0</v>
      </c>
      <c r="I3746" s="282">
        <v>18.0</v>
      </c>
      <c r="J3746" s="282">
        <v>2.0</v>
      </c>
      <c r="K3746" s="282">
        <v>0.0</v>
      </c>
      <c r="L3746" s="282">
        <v>1788.0</v>
      </c>
      <c r="M3746" s="210"/>
    </row>
    <row r="3747" ht="15.75" customHeight="1">
      <c r="A3747" s="210" t="s">
        <v>853</v>
      </c>
      <c r="B3747" s="210" t="s">
        <v>5386</v>
      </c>
      <c r="C3747" s="210" t="s">
        <v>5801</v>
      </c>
      <c r="D3747" s="210" t="s">
        <v>5823</v>
      </c>
      <c r="E3747" s="282">
        <v>1.0</v>
      </c>
      <c r="F3747" s="282">
        <v>0.0</v>
      </c>
      <c r="G3747" s="282">
        <v>0.0</v>
      </c>
      <c r="H3747" s="282">
        <v>1.0</v>
      </c>
      <c r="I3747" s="282">
        <v>0.0</v>
      </c>
      <c r="J3747" s="282">
        <v>0.0</v>
      </c>
      <c r="K3747" s="282">
        <v>0.0</v>
      </c>
      <c r="L3747" s="282">
        <v>17.0</v>
      </c>
      <c r="M3747" s="210"/>
    </row>
    <row r="3748" ht="15.75" customHeight="1">
      <c r="A3748" s="210" t="s">
        <v>853</v>
      </c>
      <c r="B3748" s="210" t="s">
        <v>5387</v>
      </c>
      <c r="C3748" s="210" t="s">
        <v>5816</v>
      </c>
      <c r="D3748" s="210" t="s">
        <v>5823</v>
      </c>
      <c r="E3748" s="282">
        <v>0.0</v>
      </c>
      <c r="F3748" s="282">
        <v>0.0</v>
      </c>
      <c r="G3748" s="282">
        <v>0.0</v>
      </c>
      <c r="H3748" s="282">
        <v>0.0</v>
      </c>
      <c r="I3748" s="282">
        <v>0.0</v>
      </c>
      <c r="J3748" s="282">
        <v>0.0</v>
      </c>
      <c r="K3748" s="282">
        <v>0.0</v>
      </c>
      <c r="L3748" s="282">
        <v>0.0</v>
      </c>
      <c r="M3748" s="210"/>
    </row>
    <row r="3749" ht="15.75" customHeight="1">
      <c r="A3749" s="210" t="s">
        <v>570</v>
      </c>
      <c r="B3749" s="210" t="s">
        <v>5383</v>
      </c>
      <c r="C3749" s="210" t="s">
        <v>5801</v>
      </c>
      <c r="D3749" s="210" t="s">
        <v>151</v>
      </c>
      <c r="E3749" s="282">
        <v>3.0</v>
      </c>
      <c r="F3749" s="282">
        <v>0.0</v>
      </c>
      <c r="G3749" s="282">
        <v>0.0</v>
      </c>
      <c r="H3749" s="282">
        <v>1.0</v>
      </c>
      <c r="I3749" s="282">
        <v>2.0</v>
      </c>
      <c r="J3749" s="282">
        <v>1.0</v>
      </c>
      <c r="K3749" s="282">
        <v>0.0</v>
      </c>
      <c r="L3749" s="282">
        <v>184.0</v>
      </c>
      <c r="M3749" s="210"/>
    </row>
    <row r="3750" ht="15.75" customHeight="1">
      <c r="A3750" s="210" t="s">
        <v>570</v>
      </c>
      <c r="B3750" s="210" t="s">
        <v>5384</v>
      </c>
      <c r="C3750" s="210" t="s">
        <v>5801</v>
      </c>
      <c r="D3750" s="210" t="s">
        <v>151</v>
      </c>
      <c r="E3750" s="282">
        <v>21.0</v>
      </c>
      <c r="F3750" s="282">
        <v>2.0</v>
      </c>
      <c r="G3750" s="282">
        <v>4.0</v>
      </c>
      <c r="H3750" s="282">
        <v>4.0</v>
      </c>
      <c r="I3750" s="282">
        <v>14.0</v>
      </c>
      <c r="J3750" s="282">
        <v>5.0</v>
      </c>
      <c r="K3750" s="282">
        <v>1.0</v>
      </c>
      <c r="L3750" s="282">
        <v>1361.0</v>
      </c>
      <c r="M3750" s="210"/>
    </row>
    <row r="3751" ht="15.75" customHeight="1">
      <c r="A3751" s="210" t="s">
        <v>570</v>
      </c>
      <c r="B3751" s="210" t="s">
        <v>5385</v>
      </c>
      <c r="C3751" s="210" t="s">
        <v>5801</v>
      </c>
      <c r="D3751" s="210" t="s">
        <v>151</v>
      </c>
      <c r="E3751" s="282">
        <v>36.0</v>
      </c>
      <c r="F3751" s="282">
        <v>2.0</v>
      </c>
      <c r="G3751" s="282">
        <v>1.0</v>
      </c>
      <c r="H3751" s="282">
        <v>17.0</v>
      </c>
      <c r="I3751" s="282">
        <v>16.0</v>
      </c>
      <c r="J3751" s="282">
        <v>6.0</v>
      </c>
      <c r="K3751" s="282">
        <v>0.0</v>
      </c>
      <c r="L3751" s="282">
        <v>1634.0</v>
      </c>
      <c r="M3751" s="210"/>
    </row>
    <row r="3752" ht="15.75" customHeight="1">
      <c r="A3752" s="210" t="s">
        <v>570</v>
      </c>
      <c r="B3752" s="210" t="s">
        <v>5386</v>
      </c>
      <c r="C3752" s="210" t="s">
        <v>5827</v>
      </c>
      <c r="D3752" s="210" t="s">
        <v>5828</v>
      </c>
      <c r="E3752" s="282">
        <v>26.0</v>
      </c>
      <c r="F3752" s="282">
        <v>7.0</v>
      </c>
      <c r="G3752" s="282">
        <v>2.0</v>
      </c>
      <c r="H3752" s="282">
        <v>0.0</v>
      </c>
      <c r="I3752" s="282">
        <v>5.0</v>
      </c>
      <c r="J3752" s="282">
        <v>5.0</v>
      </c>
      <c r="K3752" s="282">
        <v>1.0</v>
      </c>
      <c r="L3752" s="282">
        <v>2211.0</v>
      </c>
      <c r="M3752" s="210"/>
    </row>
    <row r="3753" ht="15.75" customHeight="1">
      <c r="A3753" s="210" t="s">
        <v>570</v>
      </c>
      <c r="B3753" s="210" t="s">
        <v>5387</v>
      </c>
      <c r="C3753" s="210" t="s">
        <v>5827</v>
      </c>
      <c r="D3753" s="210" t="s">
        <v>5829</v>
      </c>
      <c r="E3753" s="282">
        <v>20.0</v>
      </c>
      <c r="F3753" s="282">
        <v>1.0</v>
      </c>
      <c r="G3753" s="282">
        <v>1.0</v>
      </c>
      <c r="H3753" s="282">
        <v>7.0</v>
      </c>
      <c r="I3753" s="282">
        <v>9.0</v>
      </c>
      <c r="J3753" s="282">
        <v>4.0</v>
      </c>
      <c r="K3753" s="282">
        <v>0.0</v>
      </c>
      <c r="L3753" s="282">
        <v>1143.0</v>
      </c>
      <c r="M3753" s="210"/>
    </row>
    <row r="3754" ht="15.75" customHeight="1">
      <c r="A3754" s="210" t="s">
        <v>570</v>
      </c>
      <c r="B3754" s="210" t="s">
        <v>5388</v>
      </c>
      <c r="C3754" s="210" t="s">
        <v>5830</v>
      </c>
      <c r="D3754" s="210" t="s">
        <v>5831</v>
      </c>
      <c r="E3754" s="282">
        <v>9.0</v>
      </c>
      <c r="F3754" s="282">
        <v>0.0</v>
      </c>
      <c r="G3754" s="282">
        <v>1.0</v>
      </c>
      <c r="H3754" s="282">
        <v>8.0</v>
      </c>
      <c r="I3754" s="282">
        <v>1.0</v>
      </c>
      <c r="J3754" s="282">
        <v>2.0</v>
      </c>
      <c r="K3754" s="282">
        <v>0.0</v>
      </c>
      <c r="L3754" s="282">
        <v>138.0</v>
      </c>
      <c r="M3754" s="210"/>
    </row>
    <row r="3755" ht="15.75" customHeight="1">
      <c r="A3755" s="210" t="s">
        <v>93</v>
      </c>
      <c r="B3755" s="210" t="s">
        <v>5383</v>
      </c>
      <c r="C3755" s="210" t="s">
        <v>5801</v>
      </c>
      <c r="D3755" s="210" t="s">
        <v>95</v>
      </c>
      <c r="E3755" s="282">
        <v>3.0</v>
      </c>
      <c r="F3755" s="282">
        <v>1.0</v>
      </c>
      <c r="G3755" s="282">
        <v>1.0</v>
      </c>
      <c r="H3755" s="282">
        <v>0.0</v>
      </c>
      <c r="I3755" s="282">
        <v>2.0</v>
      </c>
      <c r="J3755" s="282">
        <v>0.0</v>
      </c>
      <c r="K3755" s="282">
        <v>0.0</v>
      </c>
      <c r="L3755" s="282">
        <v>241.0</v>
      </c>
      <c r="M3755" s="210"/>
    </row>
    <row r="3756" ht="15.75" customHeight="1">
      <c r="A3756" s="210" t="s">
        <v>93</v>
      </c>
      <c r="B3756" s="210" t="s">
        <v>5384</v>
      </c>
      <c r="C3756" s="210" t="s">
        <v>5801</v>
      </c>
      <c r="D3756" s="210" t="s">
        <v>95</v>
      </c>
      <c r="E3756" s="282">
        <v>37.0</v>
      </c>
      <c r="F3756" s="282">
        <v>2.0</v>
      </c>
      <c r="G3756" s="282">
        <v>6.0</v>
      </c>
      <c r="H3756" s="282">
        <v>3.0</v>
      </c>
      <c r="I3756" s="282">
        <v>17.0</v>
      </c>
      <c r="J3756" s="282">
        <v>7.0</v>
      </c>
      <c r="K3756" s="282">
        <v>0.0</v>
      </c>
      <c r="L3756" s="282">
        <v>2859.0</v>
      </c>
      <c r="M3756" s="210"/>
    </row>
    <row r="3757" ht="15.75" customHeight="1">
      <c r="A3757" s="210" t="s">
        <v>93</v>
      </c>
      <c r="B3757" s="210" t="s">
        <v>5385</v>
      </c>
      <c r="C3757" s="210" t="s">
        <v>5801</v>
      </c>
      <c r="D3757" s="210" t="s">
        <v>95</v>
      </c>
      <c r="E3757" s="282">
        <v>35.0</v>
      </c>
      <c r="F3757" s="282">
        <v>6.0</v>
      </c>
      <c r="G3757" s="282">
        <v>7.0</v>
      </c>
      <c r="H3757" s="282">
        <v>4.0</v>
      </c>
      <c r="I3757" s="282">
        <v>14.0</v>
      </c>
      <c r="J3757" s="282">
        <v>6.0</v>
      </c>
      <c r="K3757" s="282">
        <v>0.0</v>
      </c>
      <c r="L3757" s="282">
        <v>2623.0</v>
      </c>
      <c r="M3757" s="210"/>
    </row>
    <row r="3758" ht="15.75" customHeight="1">
      <c r="A3758" s="210" t="s">
        <v>93</v>
      </c>
      <c r="B3758" s="210" t="s">
        <v>5386</v>
      </c>
      <c r="C3758" s="210" t="s">
        <v>5801</v>
      </c>
      <c r="D3758" s="210" t="s">
        <v>95</v>
      </c>
      <c r="E3758" s="282">
        <v>36.0</v>
      </c>
      <c r="F3758" s="282">
        <v>3.0</v>
      </c>
      <c r="G3758" s="282">
        <v>13.0</v>
      </c>
      <c r="H3758" s="282">
        <v>0.0</v>
      </c>
      <c r="I3758" s="282">
        <v>19.0</v>
      </c>
      <c r="J3758" s="282">
        <v>9.0</v>
      </c>
      <c r="K3758" s="282">
        <v>0.0</v>
      </c>
      <c r="L3758" s="282">
        <v>2933.0</v>
      </c>
      <c r="M3758" s="210"/>
    </row>
    <row r="3759" ht="15.75" customHeight="1">
      <c r="A3759" s="210" t="s">
        <v>93</v>
      </c>
      <c r="B3759" s="210" t="s">
        <v>5387</v>
      </c>
      <c r="C3759" s="210" t="s">
        <v>5801</v>
      </c>
      <c r="D3759" s="210" t="s">
        <v>95</v>
      </c>
      <c r="E3759" s="282">
        <v>36.0</v>
      </c>
      <c r="F3759" s="282">
        <v>3.0</v>
      </c>
      <c r="G3759" s="282">
        <v>9.0</v>
      </c>
      <c r="H3759" s="282">
        <v>4.0</v>
      </c>
      <c r="I3759" s="282">
        <v>9.0</v>
      </c>
      <c r="J3759" s="282">
        <v>5.0</v>
      </c>
      <c r="K3759" s="282">
        <v>0.0</v>
      </c>
      <c r="L3759" s="282">
        <v>2901.0</v>
      </c>
      <c r="M3759" s="210"/>
    </row>
    <row r="3760" ht="15.75" customHeight="1">
      <c r="A3760" s="210" t="s">
        <v>93</v>
      </c>
      <c r="B3760" s="210" t="s">
        <v>5388</v>
      </c>
      <c r="C3760" s="210" t="s">
        <v>5801</v>
      </c>
      <c r="D3760" s="210" t="s">
        <v>95</v>
      </c>
      <c r="E3760" s="282">
        <v>27.0</v>
      </c>
      <c r="F3760" s="282">
        <v>1.0</v>
      </c>
      <c r="G3760" s="282">
        <v>5.0</v>
      </c>
      <c r="H3760" s="282">
        <v>4.0</v>
      </c>
      <c r="I3760" s="282">
        <v>6.0</v>
      </c>
      <c r="J3760" s="282">
        <v>11.0</v>
      </c>
      <c r="K3760" s="282">
        <v>0.0</v>
      </c>
      <c r="L3760" s="282">
        <v>2013.0</v>
      </c>
      <c r="M3760" s="210"/>
    </row>
    <row r="3761" ht="15.75" customHeight="1">
      <c r="A3761" s="210" t="s">
        <v>93</v>
      </c>
      <c r="B3761" s="210" t="s">
        <v>5391</v>
      </c>
      <c r="C3761" s="210" t="s">
        <v>5801</v>
      </c>
      <c r="D3761" s="210" t="s">
        <v>249</v>
      </c>
      <c r="E3761" s="282">
        <v>35.0</v>
      </c>
      <c r="F3761" s="282">
        <v>1.0</v>
      </c>
      <c r="G3761" s="282">
        <v>4.0</v>
      </c>
      <c r="H3761" s="282">
        <v>0.0</v>
      </c>
      <c r="I3761" s="282">
        <v>3.0</v>
      </c>
      <c r="J3761" s="282">
        <v>8.0</v>
      </c>
      <c r="K3761" s="282">
        <v>0.0</v>
      </c>
      <c r="L3761" s="282">
        <v>3113.0</v>
      </c>
      <c r="M3761" s="210"/>
    </row>
    <row r="3762" ht="15.75" customHeight="1">
      <c r="A3762" s="210" t="s">
        <v>93</v>
      </c>
      <c r="B3762" s="210" t="s">
        <v>5392</v>
      </c>
      <c r="C3762" s="210" t="s">
        <v>5801</v>
      </c>
      <c r="D3762" s="210" t="s">
        <v>249</v>
      </c>
      <c r="E3762" s="282">
        <v>34.0</v>
      </c>
      <c r="F3762" s="282">
        <v>6.0</v>
      </c>
      <c r="G3762" s="282">
        <v>0.0</v>
      </c>
      <c r="H3762" s="282">
        <v>0.0</v>
      </c>
      <c r="I3762" s="282">
        <v>10.0</v>
      </c>
      <c r="J3762" s="282">
        <v>13.0</v>
      </c>
      <c r="K3762" s="282">
        <v>0.0</v>
      </c>
      <c r="L3762" s="282">
        <v>2965.0</v>
      </c>
      <c r="M3762" s="210"/>
    </row>
    <row r="3763" ht="15.75" customHeight="1">
      <c r="A3763" s="210" t="s">
        <v>93</v>
      </c>
      <c r="B3763" s="210" t="s">
        <v>5389</v>
      </c>
      <c r="C3763" s="210" t="s">
        <v>5801</v>
      </c>
      <c r="D3763" s="210" t="s">
        <v>249</v>
      </c>
      <c r="E3763" s="282">
        <v>28.0</v>
      </c>
      <c r="F3763" s="282">
        <v>0.0</v>
      </c>
      <c r="G3763" s="282">
        <v>1.0</v>
      </c>
      <c r="H3763" s="282">
        <v>6.0</v>
      </c>
      <c r="I3763" s="282">
        <v>8.0</v>
      </c>
      <c r="J3763" s="282">
        <v>9.0</v>
      </c>
      <c r="K3763" s="282">
        <v>0.0</v>
      </c>
      <c r="L3763" s="282">
        <v>1911.0</v>
      </c>
      <c r="M3763" s="210"/>
    </row>
    <row r="3764" ht="15.75" customHeight="1">
      <c r="A3764" s="210" t="s">
        <v>93</v>
      </c>
      <c r="B3764" s="210" t="s">
        <v>5390</v>
      </c>
      <c r="C3764" s="210" t="s">
        <v>5832</v>
      </c>
      <c r="D3764" s="210" t="s">
        <v>5833</v>
      </c>
      <c r="E3764" s="282">
        <v>21.0</v>
      </c>
      <c r="F3764" s="282">
        <v>0.0</v>
      </c>
      <c r="G3764" s="282">
        <v>2.0</v>
      </c>
      <c r="H3764" s="282">
        <v>3.0</v>
      </c>
      <c r="I3764" s="282">
        <v>4.0</v>
      </c>
      <c r="J3764" s="282">
        <v>5.0</v>
      </c>
      <c r="K3764" s="282">
        <v>0.0</v>
      </c>
      <c r="L3764" s="282">
        <v>1562.0</v>
      </c>
      <c r="M3764" s="210"/>
    </row>
    <row r="3765" ht="15.75" customHeight="1">
      <c r="A3765" s="210" t="s">
        <v>589</v>
      </c>
      <c r="B3765" s="210" t="s">
        <v>5383</v>
      </c>
      <c r="C3765" s="210" t="s">
        <v>5801</v>
      </c>
      <c r="D3765" s="210" t="s">
        <v>151</v>
      </c>
      <c r="E3765" s="282">
        <v>3.0</v>
      </c>
      <c r="F3765" s="282">
        <v>0.0</v>
      </c>
      <c r="G3765" s="282">
        <v>0.0</v>
      </c>
      <c r="H3765" s="282">
        <v>0.0</v>
      </c>
      <c r="I3765" s="282">
        <v>0.0</v>
      </c>
      <c r="J3765" s="282">
        <v>0.0</v>
      </c>
      <c r="K3765" s="282">
        <v>0.0</v>
      </c>
      <c r="L3765" s="282">
        <v>270.0</v>
      </c>
      <c r="M3765" s="210"/>
    </row>
    <row r="3766" ht="15.75" customHeight="1">
      <c r="A3766" s="210" t="s">
        <v>589</v>
      </c>
      <c r="B3766" s="210" t="s">
        <v>5384</v>
      </c>
      <c r="C3766" s="210" t="s">
        <v>5801</v>
      </c>
      <c r="D3766" s="210" t="s">
        <v>151</v>
      </c>
      <c r="E3766" s="282">
        <v>37.0</v>
      </c>
      <c r="F3766" s="282">
        <v>0.0</v>
      </c>
      <c r="G3766" s="282">
        <v>1.0</v>
      </c>
      <c r="H3766" s="282">
        <v>0.0</v>
      </c>
      <c r="I3766" s="282">
        <v>0.0</v>
      </c>
      <c r="J3766" s="282">
        <v>3.0</v>
      </c>
      <c r="K3766" s="282">
        <v>1.0</v>
      </c>
      <c r="L3766" s="282">
        <v>3295.0</v>
      </c>
      <c r="M3766" s="210"/>
    </row>
    <row r="3767" ht="15.75" customHeight="1">
      <c r="A3767" s="210" t="s">
        <v>589</v>
      </c>
      <c r="B3767" s="210" t="s">
        <v>5385</v>
      </c>
      <c r="C3767" s="210" t="s">
        <v>5801</v>
      </c>
      <c r="D3767" s="210" t="s">
        <v>151</v>
      </c>
      <c r="E3767" s="282">
        <v>37.0</v>
      </c>
      <c r="F3767" s="282">
        <v>3.0</v>
      </c>
      <c r="G3767" s="282">
        <v>1.0</v>
      </c>
      <c r="H3767" s="282">
        <v>0.0</v>
      </c>
      <c r="I3767" s="282">
        <v>0.0</v>
      </c>
      <c r="J3767" s="282">
        <v>6.0</v>
      </c>
      <c r="K3767" s="282">
        <v>0.0</v>
      </c>
      <c r="L3767" s="282">
        <v>3330.0</v>
      </c>
      <c r="M3767" s="210"/>
    </row>
    <row r="3768" ht="15.75" customHeight="1">
      <c r="A3768" s="210" t="s">
        <v>589</v>
      </c>
      <c r="B3768" s="210" t="s">
        <v>5386</v>
      </c>
      <c r="C3768" s="210" t="s">
        <v>5816</v>
      </c>
      <c r="D3768" s="210" t="s">
        <v>5834</v>
      </c>
      <c r="E3768" s="282">
        <v>30.0</v>
      </c>
      <c r="F3768" s="282">
        <v>4.0</v>
      </c>
      <c r="G3768" s="282">
        <v>0.0</v>
      </c>
      <c r="H3768" s="282">
        <v>11.0</v>
      </c>
      <c r="I3768" s="282">
        <v>4.0</v>
      </c>
      <c r="J3768" s="282">
        <v>2.0</v>
      </c>
      <c r="K3768" s="282">
        <v>0.0</v>
      </c>
      <c r="L3768" s="282">
        <v>1850.0</v>
      </c>
      <c r="M3768" s="210"/>
    </row>
    <row r="3769" ht="15.75" customHeight="1">
      <c r="A3769" s="210" t="s">
        <v>99</v>
      </c>
      <c r="B3769" s="210" t="s">
        <v>5383</v>
      </c>
      <c r="C3769" s="210" t="s">
        <v>5801</v>
      </c>
      <c r="D3769" s="210" t="s">
        <v>95</v>
      </c>
      <c r="E3769" s="282">
        <v>3.0</v>
      </c>
      <c r="F3769" s="282">
        <v>0.0</v>
      </c>
      <c r="G3769" s="282">
        <v>0.0</v>
      </c>
      <c r="H3769" s="282">
        <v>0.0</v>
      </c>
      <c r="I3769" s="282">
        <v>1.0</v>
      </c>
      <c r="J3769" s="282">
        <v>0.0</v>
      </c>
      <c r="K3769" s="282">
        <v>0.0</v>
      </c>
      <c r="L3769" s="282">
        <v>241.0</v>
      </c>
      <c r="M3769" s="210"/>
    </row>
    <row r="3770" ht="15.75" customHeight="1">
      <c r="A3770" s="210" t="s">
        <v>99</v>
      </c>
      <c r="B3770" s="210" t="s">
        <v>5384</v>
      </c>
      <c r="C3770" s="210" t="s">
        <v>5801</v>
      </c>
      <c r="D3770" s="210" t="s">
        <v>95</v>
      </c>
      <c r="E3770" s="282">
        <v>28.0</v>
      </c>
      <c r="F3770" s="282">
        <v>1.0</v>
      </c>
      <c r="G3770" s="282">
        <v>4.0</v>
      </c>
      <c r="H3770" s="282">
        <v>0.0</v>
      </c>
      <c r="I3770" s="282">
        <v>14.0</v>
      </c>
      <c r="J3770" s="282">
        <v>5.0</v>
      </c>
      <c r="K3770" s="282">
        <v>0.0</v>
      </c>
      <c r="L3770" s="282">
        <v>2282.0</v>
      </c>
      <c r="M3770" s="210"/>
    </row>
    <row r="3771" ht="15.75" customHeight="1">
      <c r="A3771" s="210" t="s">
        <v>99</v>
      </c>
      <c r="B3771" s="210" t="s">
        <v>5385</v>
      </c>
      <c r="C3771" s="210" t="s">
        <v>5801</v>
      </c>
      <c r="D3771" s="210" t="s">
        <v>95</v>
      </c>
      <c r="E3771" s="282">
        <v>29.0</v>
      </c>
      <c r="F3771" s="282">
        <v>0.0</v>
      </c>
      <c r="G3771" s="282">
        <v>2.0</v>
      </c>
      <c r="H3771" s="282">
        <v>3.0</v>
      </c>
      <c r="I3771" s="282">
        <v>10.0</v>
      </c>
      <c r="J3771" s="282">
        <v>3.0</v>
      </c>
      <c r="K3771" s="282">
        <v>0.0</v>
      </c>
      <c r="L3771" s="282">
        <v>2165.0</v>
      </c>
      <c r="M3771" s="210"/>
    </row>
    <row r="3772" ht="15.75" customHeight="1">
      <c r="A3772" s="210" t="s">
        <v>99</v>
      </c>
      <c r="B3772" s="210" t="s">
        <v>5386</v>
      </c>
      <c r="C3772" s="210" t="s">
        <v>5801</v>
      </c>
      <c r="D3772" s="210" t="s">
        <v>95</v>
      </c>
      <c r="E3772" s="282">
        <v>31.0</v>
      </c>
      <c r="F3772" s="282">
        <v>1.0</v>
      </c>
      <c r="G3772" s="282">
        <v>3.0</v>
      </c>
      <c r="H3772" s="282">
        <v>2.0</v>
      </c>
      <c r="I3772" s="282">
        <v>16.0</v>
      </c>
      <c r="J3772" s="282">
        <v>4.0</v>
      </c>
      <c r="K3772" s="282">
        <v>0.0</v>
      </c>
      <c r="L3772" s="282">
        <v>2321.0</v>
      </c>
      <c r="M3772" s="210"/>
    </row>
    <row r="3773" ht="15.75" customHeight="1">
      <c r="A3773" s="210" t="s">
        <v>99</v>
      </c>
      <c r="B3773" s="210" t="s">
        <v>5387</v>
      </c>
      <c r="C3773" s="210" t="s">
        <v>5801</v>
      </c>
      <c r="D3773" s="210" t="s">
        <v>95</v>
      </c>
      <c r="E3773" s="282">
        <v>33.0</v>
      </c>
      <c r="F3773" s="282">
        <v>0.0</v>
      </c>
      <c r="G3773" s="282">
        <v>3.0</v>
      </c>
      <c r="H3773" s="282">
        <v>0.0</v>
      </c>
      <c r="I3773" s="282">
        <v>4.0</v>
      </c>
      <c r="J3773" s="282">
        <v>6.0</v>
      </c>
      <c r="K3773" s="282">
        <v>0.0</v>
      </c>
      <c r="L3773" s="282">
        <v>2926.0</v>
      </c>
      <c r="M3773" s="210"/>
    </row>
    <row r="3774" ht="15.75" customHeight="1">
      <c r="A3774" s="210" t="s">
        <v>99</v>
      </c>
      <c r="B3774" s="210" t="s">
        <v>5388</v>
      </c>
      <c r="C3774" s="210" t="s">
        <v>5801</v>
      </c>
      <c r="D3774" s="210" t="s">
        <v>95</v>
      </c>
      <c r="E3774" s="282">
        <v>25.0</v>
      </c>
      <c r="F3774" s="282">
        <v>2.0</v>
      </c>
      <c r="G3774" s="282">
        <v>0.0</v>
      </c>
      <c r="H3774" s="282">
        <v>4.0</v>
      </c>
      <c r="I3774" s="282">
        <v>4.0</v>
      </c>
      <c r="J3774" s="282">
        <v>7.0</v>
      </c>
      <c r="K3774" s="282">
        <v>0.0</v>
      </c>
      <c r="L3774" s="282">
        <v>1922.0</v>
      </c>
      <c r="M3774" s="210"/>
    </row>
    <row r="3775" ht="15.75" customHeight="1">
      <c r="A3775" s="210" t="s">
        <v>99</v>
      </c>
      <c r="B3775" s="210" t="s">
        <v>5391</v>
      </c>
      <c r="C3775" s="210" t="s">
        <v>5801</v>
      </c>
      <c r="D3775" s="210" t="s">
        <v>177</v>
      </c>
      <c r="E3775" s="282">
        <v>24.0</v>
      </c>
      <c r="F3775" s="282">
        <v>1.0</v>
      </c>
      <c r="G3775" s="282">
        <v>0.0</v>
      </c>
      <c r="H3775" s="282">
        <v>6.0</v>
      </c>
      <c r="I3775" s="282">
        <v>1.0</v>
      </c>
      <c r="J3775" s="282">
        <v>2.0</v>
      </c>
      <c r="K3775" s="282">
        <v>0.0</v>
      </c>
      <c r="L3775" s="282">
        <v>1685.0</v>
      </c>
      <c r="M3775" s="210"/>
    </row>
    <row r="3776" ht="15.75" customHeight="1">
      <c r="A3776" s="210" t="s">
        <v>99</v>
      </c>
      <c r="B3776" s="210" t="s">
        <v>5392</v>
      </c>
      <c r="C3776" s="210" t="s">
        <v>5801</v>
      </c>
      <c r="D3776" s="210" t="s">
        <v>116</v>
      </c>
      <c r="E3776" s="282">
        <v>4.0</v>
      </c>
      <c r="F3776" s="282">
        <v>0.0</v>
      </c>
      <c r="G3776" s="282">
        <v>0.0</v>
      </c>
      <c r="H3776" s="282">
        <v>4.0</v>
      </c>
      <c r="I3776" s="282">
        <v>0.0</v>
      </c>
      <c r="J3776" s="282">
        <v>0.0</v>
      </c>
      <c r="K3776" s="282">
        <v>0.0</v>
      </c>
      <c r="L3776" s="282">
        <v>87.0</v>
      </c>
      <c r="M3776" s="210"/>
    </row>
    <row r="3777" ht="15.75" customHeight="1">
      <c r="A3777" s="210" t="s">
        <v>99</v>
      </c>
      <c r="B3777" s="210" t="s">
        <v>5389</v>
      </c>
      <c r="C3777" s="210" t="s">
        <v>5801</v>
      </c>
      <c r="D3777" s="210" t="s">
        <v>116</v>
      </c>
      <c r="E3777" s="282">
        <v>3.0</v>
      </c>
      <c r="F3777" s="282">
        <v>0.0</v>
      </c>
      <c r="G3777" s="282">
        <v>0.0</v>
      </c>
      <c r="H3777" s="282">
        <v>2.0</v>
      </c>
      <c r="I3777" s="282">
        <v>0.0</v>
      </c>
      <c r="J3777" s="282">
        <v>0.0</v>
      </c>
      <c r="K3777" s="282">
        <v>0.0</v>
      </c>
      <c r="L3777" s="282">
        <v>153.0</v>
      </c>
      <c r="M3777" s="210"/>
    </row>
    <row r="3778" ht="15.75" customHeight="1">
      <c r="A3778" s="210" t="s">
        <v>114</v>
      </c>
      <c r="B3778" s="210" t="s">
        <v>5383</v>
      </c>
      <c r="C3778" s="210" t="s">
        <v>5800</v>
      </c>
      <c r="D3778" s="210" t="s">
        <v>143</v>
      </c>
      <c r="E3778" s="282">
        <v>2.0</v>
      </c>
      <c r="F3778" s="282">
        <v>0.0</v>
      </c>
      <c r="G3778" s="282">
        <v>1.0</v>
      </c>
      <c r="H3778" s="282">
        <v>0.0</v>
      </c>
      <c r="I3778" s="282">
        <v>2.0</v>
      </c>
      <c r="J3778" s="282">
        <v>0.0</v>
      </c>
      <c r="K3778" s="282">
        <v>0.0</v>
      </c>
      <c r="L3778" s="282">
        <v>146.0</v>
      </c>
      <c r="M3778" s="210"/>
    </row>
    <row r="3779" ht="15.75" customHeight="1">
      <c r="A3779" s="210" t="s">
        <v>114</v>
      </c>
      <c r="B3779" s="210" t="s">
        <v>5384</v>
      </c>
      <c r="C3779" s="210" t="s">
        <v>5801</v>
      </c>
      <c r="D3779" s="210" t="s">
        <v>143</v>
      </c>
      <c r="E3779" s="282">
        <v>37.0</v>
      </c>
      <c r="F3779" s="282">
        <v>1.0</v>
      </c>
      <c r="G3779" s="282">
        <v>7.0</v>
      </c>
      <c r="H3779" s="282">
        <v>1.0</v>
      </c>
      <c r="I3779" s="282">
        <v>19.0</v>
      </c>
      <c r="J3779" s="282">
        <v>5.0</v>
      </c>
      <c r="K3779" s="282">
        <v>0.0</v>
      </c>
      <c r="L3779" s="282">
        <v>3065.0</v>
      </c>
      <c r="M3779" s="210"/>
    </row>
    <row r="3780" ht="15.75" customHeight="1">
      <c r="A3780" s="210" t="s">
        <v>114</v>
      </c>
      <c r="B3780" s="210" t="s">
        <v>5385</v>
      </c>
      <c r="C3780" s="210" t="s">
        <v>5801</v>
      </c>
      <c r="D3780" s="210" t="s">
        <v>95</v>
      </c>
      <c r="E3780" s="282">
        <v>18.0</v>
      </c>
      <c r="F3780" s="282">
        <v>0.0</v>
      </c>
      <c r="G3780" s="282">
        <v>1.0</v>
      </c>
      <c r="H3780" s="282">
        <v>15.0</v>
      </c>
      <c r="I3780" s="282">
        <v>3.0</v>
      </c>
      <c r="J3780" s="282">
        <v>0.0</v>
      </c>
      <c r="K3780" s="282">
        <v>0.0</v>
      </c>
      <c r="L3780" s="282">
        <v>485.0</v>
      </c>
      <c r="M3780" s="210"/>
    </row>
    <row r="3781" ht="15.75" customHeight="1">
      <c r="A3781" s="210" t="s">
        <v>114</v>
      </c>
      <c r="B3781" s="210" t="s">
        <v>5386</v>
      </c>
      <c r="C3781" s="210" t="s">
        <v>5835</v>
      </c>
      <c r="D3781" s="210" t="s">
        <v>249</v>
      </c>
      <c r="E3781" s="282">
        <v>31.0</v>
      </c>
      <c r="F3781" s="282">
        <v>1.0</v>
      </c>
      <c r="G3781" s="282">
        <v>2.0</v>
      </c>
      <c r="H3781" s="282">
        <v>4.0</v>
      </c>
      <c r="I3781" s="282">
        <v>8.0</v>
      </c>
      <c r="J3781" s="282">
        <v>3.0</v>
      </c>
      <c r="K3781" s="282">
        <v>0.0</v>
      </c>
      <c r="L3781" s="282">
        <v>2500.0</v>
      </c>
      <c r="M3781" s="210"/>
    </row>
    <row r="3782" ht="15.75" customHeight="1">
      <c r="A3782" s="210" t="s">
        <v>114</v>
      </c>
      <c r="B3782" s="210" t="s">
        <v>5387</v>
      </c>
      <c r="C3782" s="210" t="s">
        <v>5816</v>
      </c>
      <c r="D3782" s="210" t="s">
        <v>116</v>
      </c>
      <c r="E3782" s="282">
        <v>30.0</v>
      </c>
      <c r="F3782" s="282">
        <v>0.0</v>
      </c>
      <c r="G3782" s="282">
        <v>1.0</v>
      </c>
      <c r="H3782" s="282">
        <v>3.0</v>
      </c>
      <c r="I3782" s="282">
        <v>8.0</v>
      </c>
      <c r="J3782" s="282">
        <v>2.0</v>
      </c>
      <c r="K3782" s="282">
        <v>0.0</v>
      </c>
      <c r="L3782" s="282">
        <v>2347.0</v>
      </c>
      <c r="M3782" s="210"/>
    </row>
    <row r="3783" ht="15.75" customHeight="1">
      <c r="A3783" s="210" t="s">
        <v>114</v>
      </c>
      <c r="B3783" s="210" t="s">
        <v>5388</v>
      </c>
      <c r="C3783" s="210" t="s">
        <v>5835</v>
      </c>
      <c r="D3783" s="210" t="s">
        <v>116</v>
      </c>
      <c r="E3783" s="282">
        <v>2.0</v>
      </c>
      <c r="F3783" s="282">
        <v>0.0</v>
      </c>
      <c r="G3783" s="282">
        <v>0.0</v>
      </c>
      <c r="H3783" s="282">
        <v>1.0</v>
      </c>
      <c r="I3783" s="282">
        <v>1.0</v>
      </c>
      <c r="J3783" s="282">
        <v>0.0</v>
      </c>
      <c r="K3783" s="282">
        <v>0.0</v>
      </c>
      <c r="L3783" s="282">
        <v>80.0</v>
      </c>
      <c r="M3783" s="210"/>
    </row>
    <row r="3784" ht="15.75" customHeight="1">
      <c r="A3784" s="210" t="s">
        <v>114</v>
      </c>
      <c r="B3784" s="210" t="s">
        <v>5391</v>
      </c>
      <c r="C3784" s="210" t="s">
        <v>5801</v>
      </c>
      <c r="D3784" s="210" t="s">
        <v>5836</v>
      </c>
      <c r="E3784" s="282">
        <v>0.0</v>
      </c>
      <c r="F3784" s="282">
        <v>0.0</v>
      </c>
      <c r="G3784" s="282">
        <v>0.0</v>
      </c>
      <c r="H3784" s="282">
        <v>0.0</v>
      </c>
      <c r="I3784" s="282">
        <v>0.0</v>
      </c>
      <c r="J3784" s="282">
        <v>0.0</v>
      </c>
      <c r="K3784" s="282">
        <v>0.0</v>
      </c>
      <c r="L3784" s="282">
        <v>0.0</v>
      </c>
      <c r="M3784" s="210"/>
    </row>
    <row r="3785" ht="15.75" customHeight="1">
      <c r="A3785" s="210" t="s">
        <v>114</v>
      </c>
      <c r="B3785" s="210" t="s">
        <v>5392</v>
      </c>
      <c r="C3785" s="210" t="s">
        <v>5801</v>
      </c>
      <c r="D3785" s="210" t="s">
        <v>5836</v>
      </c>
      <c r="E3785" s="282">
        <v>0.0</v>
      </c>
      <c r="F3785" s="282">
        <v>0.0</v>
      </c>
      <c r="G3785" s="282">
        <v>0.0</v>
      </c>
      <c r="H3785" s="282">
        <v>0.0</v>
      </c>
      <c r="I3785" s="282">
        <v>0.0</v>
      </c>
      <c r="J3785" s="282">
        <v>0.0</v>
      </c>
      <c r="K3785" s="282">
        <v>0.0</v>
      </c>
      <c r="L3785" s="282">
        <v>0.0</v>
      </c>
      <c r="M3785" s="210"/>
    </row>
    <row r="3786" ht="15.75" customHeight="1">
      <c r="A3786" s="210" t="s">
        <v>471</v>
      </c>
      <c r="B3786" s="210" t="s">
        <v>5383</v>
      </c>
      <c r="C3786" s="210" t="s">
        <v>5801</v>
      </c>
      <c r="D3786" s="210" t="s">
        <v>264</v>
      </c>
      <c r="E3786" s="282">
        <v>3.0</v>
      </c>
      <c r="F3786" s="282">
        <v>0.0</v>
      </c>
      <c r="G3786" s="282">
        <v>0.0</v>
      </c>
      <c r="H3786" s="282">
        <v>0.0</v>
      </c>
      <c r="I3786" s="282">
        <v>3.0</v>
      </c>
      <c r="J3786" s="282">
        <v>0.0</v>
      </c>
      <c r="K3786" s="282">
        <v>0.0</v>
      </c>
      <c r="L3786" s="282">
        <v>177.0</v>
      </c>
      <c r="M3786" s="210"/>
    </row>
    <row r="3787" ht="15.75" customHeight="1">
      <c r="A3787" s="210" t="s">
        <v>471</v>
      </c>
      <c r="B3787" s="210" t="s">
        <v>5384</v>
      </c>
      <c r="C3787" s="210" t="s">
        <v>5800</v>
      </c>
      <c r="D3787" s="210" t="s">
        <v>121</v>
      </c>
      <c r="E3787" s="282">
        <v>29.0</v>
      </c>
      <c r="F3787" s="282">
        <v>6.0</v>
      </c>
      <c r="G3787" s="282">
        <v>3.0</v>
      </c>
      <c r="H3787" s="282">
        <v>12.0</v>
      </c>
      <c r="I3787" s="282">
        <v>9.0</v>
      </c>
      <c r="J3787" s="282">
        <v>1.0</v>
      </c>
      <c r="K3787" s="282">
        <v>0.0</v>
      </c>
      <c r="L3787" s="282">
        <v>1626.0</v>
      </c>
      <c r="M3787" s="210"/>
    </row>
    <row r="3788" ht="15.75" customHeight="1">
      <c r="A3788" s="210" t="s">
        <v>471</v>
      </c>
      <c r="B3788" s="210" t="s">
        <v>5385</v>
      </c>
      <c r="C3788" s="210" t="s">
        <v>5801</v>
      </c>
      <c r="D3788" s="210" t="s">
        <v>98</v>
      </c>
      <c r="E3788" s="282">
        <v>31.0</v>
      </c>
      <c r="F3788" s="282">
        <v>0.0</v>
      </c>
      <c r="G3788" s="282">
        <v>2.0</v>
      </c>
      <c r="H3788" s="282">
        <v>20.0</v>
      </c>
      <c r="I3788" s="282">
        <v>9.0</v>
      </c>
      <c r="J3788" s="282">
        <v>0.0</v>
      </c>
      <c r="K3788" s="282">
        <v>0.0</v>
      </c>
      <c r="L3788" s="282">
        <v>1136.0</v>
      </c>
      <c r="M3788" s="210"/>
    </row>
    <row r="3789" ht="15.75" customHeight="1">
      <c r="A3789" s="210" t="s">
        <v>471</v>
      </c>
      <c r="B3789" s="210" t="s">
        <v>5386</v>
      </c>
      <c r="C3789" s="210" t="s">
        <v>5801</v>
      </c>
      <c r="D3789" s="210" t="s">
        <v>143</v>
      </c>
      <c r="E3789" s="282">
        <v>22.0</v>
      </c>
      <c r="F3789" s="282">
        <v>8.0</v>
      </c>
      <c r="G3789" s="282">
        <v>1.0</v>
      </c>
      <c r="H3789" s="282">
        <v>6.0</v>
      </c>
      <c r="I3789" s="282">
        <v>12.0</v>
      </c>
      <c r="J3789" s="282">
        <v>1.0</v>
      </c>
      <c r="K3789" s="282">
        <v>0.0</v>
      </c>
      <c r="L3789" s="282">
        <v>1376.0</v>
      </c>
      <c r="M3789" s="210"/>
    </row>
    <row r="3790" ht="15.75" customHeight="1">
      <c r="A3790" s="210" t="s">
        <v>471</v>
      </c>
      <c r="B3790" s="210" t="s">
        <v>5387</v>
      </c>
      <c r="C3790" s="210" t="s">
        <v>5801</v>
      </c>
      <c r="D3790" s="210" t="s">
        <v>143</v>
      </c>
      <c r="E3790" s="282">
        <v>35.0</v>
      </c>
      <c r="F3790" s="282">
        <v>13.0</v>
      </c>
      <c r="G3790" s="282">
        <v>7.0</v>
      </c>
      <c r="H3790" s="282">
        <v>2.0</v>
      </c>
      <c r="I3790" s="282">
        <v>10.0</v>
      </c>
      <c r="J3790" s="282">
        <v>4.0</v>
      </c>
      <c r="K3790" s="282">
        <v>0.0</v>
      </c>
      <c r="L3790" s="282">
        <v>2894.0</v>
      </c>
      <c r="M3790" s="210"/>
    </row>
    <row r="3791" ht="15.75" customHeight="1">
      <c r="A3791" s="210" t="s">
        <v>471</v>
      </c>
      <c r="B3791" s="210" t="s">
        <v>5388</v>
      </c>
      <c r="C3791" s="210" t="s">
        <v>5801</v>
      </c>
      <c r="D3791" s="210" t="s">
        <v>143</v>
      </c>
      <c r="E3791" s="282">
        <v>36.0</v>
      </c>
      <c r="F3791" s="282">
        <v>16.0</v>
      </c>
      <c r="G3791" s="282">
        <v>3.0</v>
      </c>
      <c r="H3791" s="282">
        <v>2.0</v>
      </c>
      <c r="I3791" s="282">
        <v>4.0</v>
      </c>
      <c r="J3791" s="282">
        <v>4.0</v>
      </c>
      <c r="K3791" s="282">
        <v>0.0</v>
      </c>
      <c r="L3791" s="282">
        <v>3010.0</v>
      </c>
      <c r="M3791" s="210"/>
    </row>
    <row r="3792" ht="15.75" customHeight="1">
      <c r="A3792" s="210" t="s">
        <v>471</v>
      </c>
      <c r="B3792" s="210" t="s">
        <v>5391</v>
      </c>
      <c r="C3792" s="210" t="s">
        <v>5801</v>
      </c>
      <c r="D3792" s="210" t="s">
        <v>143</v>
      </c>
      <c r="E3792" s="282">
        <v>37.0</v>
      </c>
      <c r="F3792" s="282">
        <v>15.0</v>
      </c>
      <c r="G3792" s="282">
        <v>1.0</v>
      </c>
      <c r="H3792" s="282">
        <v>0.0</v>
      </c>
      <c r="I3792" s="282">
        <v>2.0</v>
      </c>
      <c r="J3792" s="282">
        <v>5.0</v>
      </c>
      <c r="K3792" s="282">
        <v>0.0</v>
      </c>
      <c r="L3792" s="282">
        <v>3300.0</v>
      </c>
      <c r="M3792" s="210"/>
    </row>
    <row r="3793" ht="15.75" customHeight="1">
      <c r="A3793" s="210" t="s">
        <v>471</v>
      </c>
      <c r="B3793" s="210" t="s">
        <v>5392</v>
      </c>
      <c r="C3793" s="210" t="s">
        <v>5801</v>
      </c>
      <c r="D3793" s="210" t="s">
        <v>143</v>
      </c>
      <c r="E3793" s="282">
        <v>32.0</v>
      </c>
      <c r="F3793" s="282">
        <v>10.0</v>
      </c>
      <c r="G3793" s="282">
        <v>3.0</v>
      </c>
      <c r="H3793" s="282">
        <v>3.0</v>
      </c>
      <c r="I3793" s="282">
        <v>1.0</v>
      </c>
      <c r="J3793" s="282">
        <v>2.0</v>
      </c>
      <c r="K3793" s="282">
        <v>0.0</v>
      </c>
      <c r="L3793" s="282">
        <v>2681.0</v>
      </c>
      <c r="M3793" s="210"/>
    </row>
    <row r="3794" ht="15.75" customHeight="1">
      <c r="A3794" s="210" t="s">
        <v>471</v>
      </c>
      <c r="B3794" s="210" t="s">
        <v>5389</v>
      </c>
      <c r="C3794" s="210" t="s">
        <v>5801</v>
      </c>
      <c r="D3794" s="210" t="s">
        <v>143</v>
      </c>
      <c r="E3794" s="282">
        <v>35.0</v>
      </c>
      <c r="F3794" s="282">
        <v>26.0</v>
      </c>
      <c r="G3794" s="282">
        <v>5.0</v>
      </c>
      <c r="H3794" s="282">
        <v>1.0</v>
      </c>
      <c r="I3794" s="282">
        <v>1.0</v>
      </c>
      <c r="J3794" s="282">
        <v>5.0</v>
      </c>
      <c r="K3794" s="282">
        <v>0.0</v>
      </c>
      <c r="L3794" s="282">
        <v>3071.0</v>
      </c>
      <c r="M3794" s="210"/>
    </row>
    <row r="3795" ht="15.75" customHeight="1">
      <c r="A3795" s="210" t="s">
        <v>471</v>
      </c>
      <c r="B3795" s="210" t="s">
        <v>5390</v>
      </c>
      <c r="C3795" s="210" t="s">
        <v>5801</v>
      </c>
      <c r="D3795" s="210" t="s">
        <v>143</v>
      </c>
      <c r="E3795" s="282">
        <v>35.0</v>
      </c>
      <c r="F3795" s="282">
        <v>12.0</v>
      </c>
      <c r="G3795" s="282">
        <v>5.0</v>
      </c>
      <c r="H3795" s="282">
        <v>4.0</v>
      </c>
      <c r="I3795" s="282">
        <v>11.0</v>
      </c>
      <c r="J3795" s="282">
        <v>4.0</v>
      </c>
      <c r="K3795" s="282">
        <v>0.0</v>
      </c>
      <c r="L3795" s="282">
        <v>2595.0</v>
      </c>
      <c r="M3795" s="210"/>
    </row>
    <row r="3796" ht="15.75" customHeight="1">
      <c r="A3796" s="210" t="s">
        <v>804</v>
      </c>
      <c r="B3796" s="210" t="s">
        <v>5383</v>
      </c>
      <c r="C3796" s="210" t="s">
        <v>5801</v>
      </c>
      <c r="D3796" s="210" t="s">
        <v>110</v>
      </c>
      <c r="E3796" s="282">
        <v>1.0</v>
      </c>
      <c r="F3796" s="282">
        <v>0.0</v>
      </c>
      <c r="G3796" s="282">
        <v>0.0</v>
      </c>
      <c r="H3796" s="282">
        <v>0.0</v>
      </c>
      <c r="I3796" s="282">
        <v>1.0</v>
      </c>
      <c r="J3796" s="282">
        <v>0.0</v>
      </c>
      <c r="K3796" s="282">
        <v>0.0</v>
      </c>
      <c r="L3796" s="282">
        <v>59.0</v>
      </c>
      <c r="M3796" s="210"/>
    </row>
    <row r="3797" ht="15.75" customHeight="1">
      <c r="A3797" s="210" t="s">
        <v>804</v>
      </c>
      <c r="B3797" s="210" t="s">
        <v>5384</v>
      </c>
      <c r="C3797" s="210" t="s">
        <v>5801</v>
      </c>
      <c r="D3797" s="210" t="s">
        <v>110</v>
      </c>
      <c r="E3797" s="282">
        <v>20.0</v>
      </c>
      <c r="F3797" s="282">
        <v>2.0</v>
      </c>
      <c r="G3797" s="282">
        <v>2.0</v>
      </c>
      <c r="H3797" s="282">
        <v>7.0</v>
      </c>
      <c r="I3797" s="282">
        <v>9.0</v>
      </c>
      <c r="J3797" s="282">
        <v>2.0</v>
      </c>
      <c r="K3797" s="282">
        <v>0.0</v>
      </c>
      <c r="L3797" s="282">
        <v>1151.0</v>
      </c>
      <c r="M3797" s="210"/>
    </row>
    <row r="3798" ht="15.75" customHeight="1">
      <c r="A3798" s="210" t="s">
        <v>804</v>
      </c>
      <c r="B3798" s="210" t="s">
        <v>5385</v>
      </c>
      <c r="C3798" s="210" t="s">
        <v>5801</v>
      </c>
      <c r="D3798" s="210" t="s">
        <v>110</v>
      </c>
      <c r="E3798" s="282">
        <v>28.0</v>
      </c>
      <c r="F3798" s="282">
        <v>2.0</v>
      </c>
      <c r="G3798" s="282">
        <v>2.0</v>
      </c>
      <c r="H3798" s="282">
        <v>4.0</v>
      </c>
      <c r="I3798" s="282">
        <v>11.0</v>
      </c>
      <c r="J3798" s="282">
        <v>5.0</v>
      </c>
      <c r="K3798" s="282">
        <v>0.0</v>
      </c>
      <c r="L3798" s="282">
        <v>2012.0</v>
      </c>
      <c r="M3798" s="210"/>
    </row>
    <row r="3799" ht="15.75" customHeight="1">
      <c r="A3799" s="210" t="s">
        <v>804</v>
      </c>
      <c r="B3799" s="210" t="s">
        <v>5386</v>
      </c>
      <c r="C3799" s="210" t="s">
        <v>5801</v>
      </c>
      <c r="D3799" s="210" t="s">
        <v>110</v>
      </c>
      <c r="E3799" s="282">
        <v>31.0</v>
      </c>
      <c r="F3799" s="282">
        <v>2.0</v>
      </c>
      <c r="G3799" s="282">
        <v>1.0</v>
      </c>
      <c r="H3799" s="282">
        <v>16.0</v>
      </c>
      <c r="I3799" s="282">
        <v>11.0</v>
      </c>
      <c r="J3799" s="282">
        <v>7.0</v>
      </c>
      <c r="K3799" s="282">
        <v>0.0</v>
      </c>
      <c r="L3799" s="282">
        <v>1520.0</v>
      </c>
      <c r="M3799" s="210"/>
    </row>
    <row r="3800" ht="15.75" customHeight="1">
      <c r="A3800" s="210" t="s">
        <v>804</v>
      </c>
      <c r="B3800" s="210" t="s">
        <v>5387</v>
      </c>
      <c r="C3800" s="210" t="s">
        <v>5801</v>
      </c>
      <c r="D3800" s="210" t="s">
        <v>110</v>
      </c>
      <c r="E3800" s="282">
        <v>21.0</v>
      </c>
      <c r="F3800" s="282">
        <v>0.0</v>
      </c>
      <c r="G3800" s="282">
        <v>3.0</v>
      </c>
      <c r="H3800" s="282">
        <v>4.0</v>
      </c>
      <c r="I3800" s="282">
        <v>13.0</v>
      </c>
      <c r="J3800" s="282">
        <v>4.0</v>
      </c>
      <c r="K3800" s="282">
        <v>0.0</v>
      </c>
      <c r="L3800" s="282">
        <v>1331.0</v>
      </c>
      <c r="M3800" s="210"/>
    </row>
    <row r="3801" ht="15.75" customHeight="1">
      <c r="A3801" s="210" t="s">
        <v>804</v>
      </c>
      <c r="B3801" s="210" t="s">
        <v>5388</v>
      </c>
      <c r="C3801" s="210" t="s">
        <v>5801</v>
      </c>
      <c r="D3801" s="210" t="s">
        <v>110</v>
      </c>
      <c r="E3801" s="282">
        <v>31.0</v>
      </c>
      <c r="F3801" s="282">
        <v>1.0</v>
      </c>
      <c r="G3801" s="282">
        <v>0.0</v>
      </c>
      <c r="H3801" s="282">
        <v>3.0</v>
      </c>
      <c r="I3801" s="282">
        <v>6.0</v>
      </c>
      <c r="J3801" s="282">
        <v>14.0</v>
      </c>
      <c r="K3801" s="282">
        <v>0.0</v>
      </c>
      <c r="L3801" s="282">
        <v>2488.0</v>
      </c>
      <c r="M3801" s="210"/>
    </row>
    <row r="3802" ht="15.75" customHeight="1">
      <c r="A3802" s="210" t="s">
        <v>804</v>
      </c>
      <c r="B3802" s="210" t="s">
        <v>5391</v>
      </c>
      <c r="C3802" s="210" t="s">
        <v>5801</v>
      </c>
      <c r="D3802" s="210" t="s">
        <v>259</v>
      </c>
      <c r="E3802" s="282">
        <v>37.0</v>
      </c>
      <c r="F3802" s="282">
        <v>0.0</v>
      </c>
      <c r="G3802" s="282">
        <v>2.0</v>
      </c>
      <c r="H3802" s="282">
        <v>5.0</v>
      </c>
      <c r="I3802" s="282">
        <v>4.0</v>
      </c>
      <c r="J3802" s="282">
        <v>7.0</v>
      </c>
      <c r="K3802" s="282">
        <v>0.0</v>
      </c>
      <c r="L3802" s="282">
        <v>2961.0</v>
      </c>
      <c r="M3802" s="210"/>
    </row>
    <row r="3803" ht="15.75" customHeight="1">
      <c r="A3803" s="210" t="s">
        <v>804</v>
      </c>
      <c r="B3803" s="210" t="s">
        <v>5392</v>
      </c>
      <c r="C3803" s="210" t="s">
        <v>5816</v>
      </c>
      <c r="D3803" s="210" t="s">
        <v>5823</v>
      </c>
      <c r="E3803" s="282">
        <v>39.0</v>
      </c>
      <c r="F3803" s="282">
        <v>2.0</v>
      </c>
      <c r="G3803" s="282">
        <v>4.0</v>
      </c>
      <c r="H3803" s="282">
        <v>6.0</v>
      </c>
      <c r="I3803" s="282">
        <v>7.0</v>
      </c>
      <c r="J3803" s="282">
        <v>2.0</v>
      </c>
      <c r="K3803" s="282">
        <v>0.0</v>
      </c>
      <c r="L3803" s="282">
        <v>3025.0</v>
      </c>
      <c r="M3803" s="210"/>
    </row>
    <row r="3804" ht="15.75" customHeight="1">
      <c r="A3804" s="210" t="s">
        <v>804</v>
      </c>
      <c r="B3804" s="210" t="s">
        <v>5389</v>
      </c>
      <c r="C3804" s="210" t="s">
        <v>5837</v>
      </c>
      <c r="D3804" s="210" t="s">
        <v>5838</v>
      </c>
      <c r="E3804" s="282">
        <v>16.0</v>
      </c>
      <c r="F3804" s="282">
        <v>1.0</v>
      </c>
      <c r="G3804" s="282">
        <v>2.0</v>
      </c>
      <c r="H3804" s="282">
        <v>2.0</v>
      </c>
      <c r="I3804" s="282">
        <v>7.0</v>
      </c>
      <c r="J3804" s="282">
        <v>0.0</v>
      </c>
      <c r="K3804" s="282">
        <v>0.0</v>
      </c>
      <c r="L3804" s="282">
        <v>1193.0</v>
      </c>
      <c r="M3804" s="210"/>
    </row>
    <row r="3805" ht="15.75" customHeight="1">
      <c r="A3805" s="210" t="s">
        <v>322</v>
      </c>
      <c r="B3805" s="210" t="s">
        <v>5383</v>
      </c>
      <c r="C3805" s="210" t="s">
        <v>5801</v>
      </c>
      <c r="D3805" s="210" t="s">
        <v>244</v>
      </c>
      <c r="E3805" s="282">
        <v>0.0</v>
      </c>
      <c r="F3805" s="282">
        <v>0.0</v>
      </c>
      <c r="G3805" s="210"/>
      <c r="H3805" s="282">
        <v>0.0</v>
      </c>
      <c r="I3805" s="282">
        <v>0.0</v>
      </c>
      <c r="J3805" s="282">
        <v>0.0</v>
      </c>
      <c r="K3805" s="282">
        <v>0.0</v>
      </c>
      <c r="L3805" s="282">
        <v>0.0</v>
      </c>
      <c r="M3805" s="210"/>
    </row>
    <row r="3806" ht="15.75" customHeight="1">
      <c r="A3806" s="210" t="s">
        <v>322</v>
      </c>
      <c r="B3806" s="210" t="s">
        <v>5384</v>
      </c>
      <c r="C3806" s="210" t="s">
        <v>5801</v>
      </c>
      <c r="D3806" s="210" t="s">
        <v>244</v>
      </c>
      <c r="E3806" s="282">
        <v>0.0</v>
      </c>
      <c r="F3806" s="282">
        <v>0.0</v>
      </c>
      <c r="G3806" s="210"/>
      <c r="H3806" s="282">
        <v>0.0</v>
      </c>
      <c r="I3806" s="282">
        <v>0.0</v>
      </c>
      <c r="J3806" s="282">
        <v>0.0</v>
      </c>
      <c r="K3806" s="282">
        <v>0.0</v>
      </c>
      <c r="L3806" s="282">
        <v>0.0</v>
      </c>
      <c r="M3806" s="210"/>
    </row>
    <row r="3807" ht="15.75" customHeight="1">
      <c r="A3807" s="210" t="s">
        <v>322</v>
      </c>
      <c r="B3807" s="210" t="s">
        <v>5385</v>
      </c>
      <c r="C3807" s="210" t="s">
        <v>5801</v>
      </c>
      <c r="D3807" s="210" t="s">
        <v>244</v>
      </c>
      <c r="E3807" s="282">
        <v>0.0</v>
      </c>
      <c r="F3807" s="282">
        <v>0.0</v>
      </c>
      <c r="G3807" s="210"/>
      <c r="H3807" s="282">
        <v>0.0</v>
      </c>
      <c r="I3807" s="282">
        <v>0.0</v>
      </c>
      <c r="J3807" s="282">
        <v>0.0</v>
      </c>
      <c r="K3807" s="282">
        <v>0.0</v>
      </c>
      <c r="L3807" s="282">
        <v>0.0</v>
      </c>
      <c r="M3807" s="210"/>
    </row>
    <row r="3808" ht="15.75" customHeight="1">
      <c r="A3808" s="210" t="s">
        <v>322</v>
      </c>
      <c r="B3808" s="210" t="s">
        <v>5386</v>
      </c>
      <c r="C3808" s="210" t="s">
        <v>5801</v>
      </c>
      <c r="D3808" s="210" t="s">
        <v>244</v>
      </c>
      <c r="E3808" s="282">
        <v>1.0</v>
      </c>
      <c r="F3808" s="282">
        <v>0.0</v>
      </c>
      <c r="G3808" s="210"/>
      <c r="H3808" s="282">
        <v>0.0</v>
      </c>
      <c r="I3808" s="282">
        <v>0.0</v>
      </c>
      <c r="J3808" s="282">
        <v>0.0</v>
      </c>
      <c r="K3808" s="282">
        <v>0.0</v>
      </c>
      <c r="L3808" s="282">
        <v>90.0</v>
      </c>
      <c r="M3808" s="210"/>
    </row>
    <row r="3809" ht="15.75" customHeight="1">
      <c r="A3809" s="210" t="s">
        <v>322</v>
      </c>
      <c r="B3809" s="210" t="s">
        <v>5387</v>
      </c>
      <c r="C3809" s="210" t="s">
        <v>5801</v>
      </c>
      <c r="D3809" s="210" t="s">
        <v>244</v>
      </c>
      <c r="E3809" s="282">
        <v>1.0</v>
      </c>
      <c r="F3809" s="282">
        <v>0.0</v>
      </c>
      <c r="G3809" s="210"/>
      <c r="H3809" s="282">
        <v>1.0</v>
      </c>
      <c r="I3809" s="282">
        <v>0.0</v>
      </c>
      <c r="J3809" s="282">
        <v>0.0</v>
      </c>
      <c r="K3809" s="282">
        <v>0.0</v>
      </c>
      <c r="L3809" s="282">
        <v>26.0</v>
      </c>
      <c r="M3809" s="210"/>
    </row>
    <row r="3810" ht="15.75" customHeight="1">
      <c r="A3810" s="210" t="s">
        <v>322</v>
      </c>
      <c r="B3810" s="210" t="s">
        <v>5388</v>
      </c>
      <c r="C3810" s="210" t="s">
        <v>5801</v>
      </c>
      <c r="D3810" s="210" t="s">
        <v>244</v>
      </c>
      <c r="E3810" s="282">
        <v>0.0</v>
      </c>
      <c r="F3810" s="282">
        <v>0.0</v>
      </c>
      <c r="G3810" s="210"/>
      <c r="H3810" s="282">
        <v>0.0</v>
      </c>
      <c r="I3810" s="282">
        <v>0.0</v>
      </c>
      <c r="J3810" s="282">
        <v>0.0</v>
      </c>
      <c r="K3810" s="282">
        <v>0.0</v>
      </c>
      <c r="L3810" s="282">
        <v>0.0</v>
      </c>
      <c r="M3810" s="210"/>
    </row>
    <row r="3811" ht="15.75" customHeight="1">
      <c r="A3811" s="210" t="s">
        <v>322</v>
      </c>
      <c r="B3811" s="210" t="s">
        <v>5391</v>
      </c>
      <c r="C3811" s="210" t="s">
        <v>5816</v>
      </c>
      <c r="D3811" s="210" t="s">
        <v>5839</v>
      </c>
      <c r="E3811" s="282">
        <v>0.0</v>
      </c>
      <c r="F3811" s="282">
        <v>0.0</v>
      </c>
      <c r="G3811" s="210"/>
      <c r="H3811" s="282">
        <v>0.0</v>
      </c>
      <c r="I3811" s="282">
        <v>0.0</v>
      </c>
      <c r="J3811" s="282">
        <v>0.0</v>
      </c>
      <c r="K3811" s="282">
        <v>0.0</v>
      </c>
      <c r="L3811" s="282">
        <v>0.0</v>
      </c>
      <c r="M3811" s="210"/>
    </row>
    <row r="3812" ht="15.75" customHeight="1">
      <c r="A3812" s="210" t="s">
        <v>322</v>
      </c>
      <c r="B3812" s="210" t="s">
        <v>5392</v>
      </c>
      <c r="C3812" s="210" t="s">
        <v>5816</v>
      </c>
      <c r="D3812" s="210" t="s">
        <v>5840</v>
      </c>
      <c r="E3812" s="282">
        <v>0.0</v>
      </c>
      <c r="F3812" s="282">
        <v>0.0</v>
      </c>
      <c r="G3812" s="210"/>
      <c r="H3812" s="282">
        <v>0.0</v>
      </c>
      <c r="I3812" s="282">
        <v>0.0</v>
      </c>
      <c r="J3812" s="282">
        <v>0.0</v>
      </c>
      <c r="K3812" s="282">
        <v>0.0</v>
      </c>
      <c r="L3812" s="282">
        <v>0.0</v>
      </c>
      <c r="M3812" s="210"/>
    </row>
    <row r="3813" ht="15.75" customHeight="1">
      <c r="A3813" s="210" t="s">
        <v>387</v>
      </c>
      <c r="B3813" s="210" t="s">
        <v>5383</v>
      </c>
      <c r="C3813" s="210" t="s">
        <v>5801</v>
      </c>
      <c r="D3813" s="210" t="s">
        <v>197</v>
      </c>
      <c r="E3813" s="282">
        <v>3.0</v>
      </c>
      <c r="F3813" s="282">
        <v>0.0</v>
      </c>
      <c r="G3813" s="282">
        <v>0.0</v>
      </c>
      <c r="H3813" s="282">
        <v>0.0</v>
      </c>
      <c r="I3813" s="282">
        <v>0.0</v>
      </c>
      <c r="J3813" s="282">
        <v>1.0</v>
      </c>
      <c r="K3813" s="282">
        <v>0.0</v>
      </c>
      <c r="L3813" s="282">
        <v>270.0</v>
      </c>
      <c r="M3813" s="210"/>
    </row>
    <row r="3814" ht="15.75" customHeight="1">
      <c r="A3814" s="210" t="s">
        <v>387</v>
      </c>
      <c r="B3814" s="210" t="s">
        <v>5384</v>
      </c>
      <c r="C3814" s="210" t="s">
        <v>5801</v>
      </c>
      <c r="D3814" s="210" t="s">
        <v>197</v>
      </c>
      <c r="E3814" s="282">
        <v>24.0</v>
      </c>
      <c r="F3814" s="282">
        <v>0.0</v>
      </c>
      <c r="G3814" s="282">
        <v>0.0</v>
      </c>
      <c r="H3814" s="282">
        <v>1.0</v>
      </c>
      <c r="I3814" s="282">
        <v>0.0</v>
      </c>
      <c r="J3814" s="282">
        <v>4.0</v>
      </c>
      <c r="K3814" s="282">
        <v>0.0</v>
      </c>
      <c r="L3814" s="282">
        <v>2083.0</v>
      </c>
      <c r="M3814" s="210"/>
    </row>
    <row r="3815" ht="15.75" customHeight="1">
      <c r="A3815" s="210" t="s">
        <v>387</v>
      </c>
      <c r="B3815" s="210" t="s">
        <v>5385</v>
      </c>
      <c r="C3815" s="210" t="s">
        <v>5801</v>
      </c>
      <c r="D3815" s="210" t="s">
        <v>197</v>
      </c>
      <c r="E3815" s="282">
        <v>32.0</v>
      </c>
      <c r="F3815" s="282">
        <v>3.0</v>
      </c>
      <c r="G3815" s="282">
        <v>2.0</v>
      </c>
      <c r="H3815" s="282">
        <v>0.0</v>
      </c>
      <c r="I3815" s="282">
        <v>4.0</v>
      </c>
      <c r="J3815" s="282">
        <v>9.0</v>
      </c>
      <c r="K3815" s="282">
        <v>0.0</v>
      </c>
      <c r="L3815" s="282">
        <v>2732.0</v>
      </c>
      <c r="M3815" s="210"/>
    </row>
    <row r="3816" ht="15.75" customHeight="1">
      <c r="A3816" s="210" t="s">
        <v>387</v>
      </c>
      <c r="B3816" s="210" t="s">
        <v>5386</v>
      </c>
      <c r="C3816" s="210" t="s">
        <v>5830</v>
      </c>
      <c r="D3816" s="210" t="s">
        <v>5841</v>
      </c>
      <c r="E3816" s="282">
        <v>28.0</v>
      </c>
      <c r="F3816" s="282">
        <v>1.0</v>
      </c>
      <c r="G3816" s="282">
        <v>3.0</v>
      </c>
      <c r="H3816" s="282">
        <v>1.0</v>
      </c>
      <c r="I3816" s="282">
        <v>1.0</v>
      </c>
      <c r="J3816" s="282">
        <v>1.0</v>
      </c>
      <c r="K3816" s="282">
        <v>0.0</v>
      </c>
      <c r="L3816" s="282">
        <v>2398.0</v>
      </c>
      <c r="M3816" s="210"/>
    </row>
    <row r="3817" ht="15.75" customHeight="1">
      <c r="A3817" s="210" t="s">
        <v>387</v>
      </c>
      <c r="B3817" s="210" t="s">
        <v>5387</v>
      </c>
      <c r="C3817" s="210" t="s">
        <v>5842</v>
      </c>
      <c r="D3817" s="210" t="s">
        <v>5843</v>
      </c>
      <c r="E3817" s="282">
        <v>35.0</v>
      </c>
      <c r="F3817" s="282">
        <v>0.0</v>
      </c>
      <c r="G3817" s="282">
        <v>0.0</v>
      </c>
      <c r="H3817" s="282">
        <v>10.0</v>
      </c>
      <c r="I3817" s="282">
        <v>6.0</v>
      </c>
      <c r="J3817" s="282">
        <v>7.0</v>
      </c>
      <c r="K3817" s="282">
        <v>0.0</v>
      </c>
      <c r="L3817" s="282">
        <v>2405.0</v>
      </c>
      <c r="M3817" s="210"/>
    </row>
    <row r="3818" ht="15.75" customHeight="1">
      <c r="A3818" s="210" t="s">
        <v>387</v>
      </c>
      <c r="B3818" s="210" t="s">
        <v>5388</v>
      </c>
      <c r="C3818" s="210" t="s">
        <v>5830</v>
      </c>
      <c r="D3818" s="210" t="s">
        <v>5841</v>
      </c>
      <c r="E3818" s="282">
        <v>25.0</v>
      </c>
      <c r="F3818" s="282">
        <v>1.0</v>
      </c>
      <c r="G3818" s="282">
        <v>2.0</v>
      </c>
      <c r="H3818" s="282">
        <v>21.0</v>
      </c>
      <c r="I3818" s="282">
        <v>1.0</v>
      </c>
      <c r="J3818" s="282">
        <v>1.0</v>
      </c>
      <c r="K3818" s="282">
        <v>0.0</v>
      </c>
      <c r="L3818" s="282">
        <v>621.0</v>
      </c>
      <c r="M3818" s="210"/>
    </row>
    <row r="3819" ht="15.75" customHeight="1">
      <c r="A3819" s="210" t="s">
        <v>387</v>
      </c>
      <c r="B3819" s="210" t="s">
        <v>5391</v>
      </c>
      <c r="C3819" s="210" t="s">
        <v>5830</v>
      </c>
      <c r="D3819" s="210" t="s">
        <v>5841</v>
      </c>
      <c r="E3819" s="282">
        <v>23.0</v>
      </c>
      <c r="F3819" s="282">
        <v>4.0</v>
      </c>
      <c r="G3819" s="282">
        <v>2.0</v>
      </c>
      <c r="H3819" s="282">
        <v>11.0</v>
      </c>
      <c r="I3819" s="282">
        <v>4.0</v>
      </c>
      <c r="J3819" s="282">
        <v>4.0</v>
      </c>
      <c r="K3819" s="282">
        <v>0.0</v>
      </c>
      <c r="L3819" s="282">
        <v>1118.0</v>
      </c>
      <c r="M3819" s="210"/>
    </row>
    <row r="3820" ht="15.75" customHeight="1">
      <c r="A3820" s="210" t="s">
        <v>387</v>
      </c>
      <c r="B3820" s="210" t="s">
        <v>5392</v>
      </c>
      <c r="C3820" s="210" t="s">
        <v>5844</v>
      </c>
      <c r="D3820" s="210" t="s">
        <v>5845</v>
      </c>
      <c r="E3820" s="282">
        <v>30.0</v>
      </c>
      <c r="F3820" s="282">
        <v>3.0</v>
      </c>
      <c r="G3820" s="282">
        <v>3.0</v>
      </c>
      <c r="H3820" s="282">
        <v>0.0</v>
      </c>
      <c r="I3820" s="282">
        <v>5.0</v>
      </c>
      <c r="J3820" s="282">
        <v>9.0</v>
      </c>
      <c r="K3820" s="282">
        <v>0.0</v>
      </c>
      <c r="L3820" s="282">
        <v>2596.0</v>
      </c>
      <c r="M3820" s="210"/>
    </row>
    <row r="3821" ht="15.75" customHeight="1">
      <c r="A3821" s="210" t="s">
        <v>202</v>
      </c>
      <c r="B3821" s="210" t="s">
        <v>5383</v>
      </c>
      <c r="C3821" s="210" t="s">
        <v>5801</v>
      </c>
      <c r="D3821" s="210" t="s">
        <v>121</v>
      </c>
      <c r="E3821" s="282">
        <v>3.0</v>
      </c>
      <c r="F3821" s="282">
        <v>1.0</v>
      </c>
      <c r="G3821" s="282">
        <v>0.0</v>
      </c>
      <c r="H3821" s="282">
        <v>0.0</v>
      </c>
      <c r="I3821" s="282">
        <v>0.0</v>
      </c>
      <c r="J3821" s="282">
        <v>0.0</v>
      </c>
      <c r="K3821" s="282">
        <v>0.0</v>
      </c>
      <c r="L3821" s="282">
        <v>270.0</v>
      </c>
      <c r="M3821" s="210"/>
    </row>
    <row r="3822" ht="15.75" customHeight="1">
      <c r="A3822" s="210" t="s">
        <v>202</v>
      </c>
      <c r="B3822" s="210" t="s">
        <v>5384</v>
      </c>
      <c r="C3822" s="210" t="s">
        <v>5801</v>
      </c>
      <c r="D3822" s="210" t="s">
        <v>121</v>
      </c>
      <c r="E3822" s="282">
        <v>29.0</v>
      </c>
      <c r="F3822" s="282">
        <v>2.0</v>
      </c>
      <c r="G3822" s="282">
        <v>5.0</v>
      </c>
      <c r="H3822" s="282">
        <v>2.0</v>
      </c>
      <c r="I3822" s="282">
        <v>6.0</v>
      </c>
      <c r="J3822" s="282">
        <v>8.0</v>
      </c>
      <c r="K3822" s="282">
        <v>0.0</v>
      </c>
      <c r="L3822" s="282">
        <v>2359.0</v>
      </c>
      <c r="M3822" s="210"/>
    </row>
    <row r="3823" ht="15.75" customHeight="1">
      <c r="A3823" s="210" t="s">
        <v>202</v>
      </c>
      <c r="B3823" s="210" t="s">
        <v>5385</v>
      </c>
      <c r="C3823" s="210" t="s">
        <v>5801</v>
      </c>
      <c r="D3823" s="210" t="s">
        <v>121</v>
      </c>
      <c r="E3823" s="282">
        <v>33.0</v>
      </c>
      <c r="F3823" s="282">
        <v>2.0</v>
      </c>
      <c r="G3823" s="282">
        <v>5.0</v>
      </c>
      <c r="H3823" s="282">
        <v>3.0</v>
      </c>
      <c r="I3823" s="282">
        <v>9.0</v>
      </c>
      <c r="J3823" s="282">
        <v>1.0</v>
      </c>
      <c r="K3823" s="282">
        <v>0.0</v>
      </c>
      <c r="L3823" s="282">
        <v>2555.0</v>
      </c>
      <c r="M3823" s="210"/>
    </row>
    <row r="3824" ht="15.75" customHeight="1">
      <c r="A3824" s="210" t="s">
        <v>202</v>
      </c>
      <c r="B3824" s="210" t="s">
        <v>5386</v>
      </c>
      <c r="C3824" s="210" t="s">
        <v>5801</v>
      </c>
      <c r="D3824" s="210" t="s">
        <v>121</v>
      </c>
      <c r="E3824" s="282">
        <v>37.0</v>
      </c>
      <c r="F3824" s="282">
        <v>4.0</v>
      </c>
      <c r="G3824" s="282">
        <v>1.0</v>
      </c>
      <c r="H3824" s="282">
        <v>0.0</v>
      </c>
      <c r="I3824" s="282">
        <v>11.0</v>
      </c>
      <c r="J3824" s="282">
        <v>3.0</v>
      </c>
      <c r="K3824" s="282">
        <v>0.0</v>
      </c>
      <c r="L3824" s="282">
        <v>3165.0</v>
      </c>
      <c r="M3824" s="210"/>
    </row>
    <row r="3825" ht="15.75" customHeight="1">
      <c r="A3825" s="210" t="s">
        <v>202</v>
      </c>
      <c r="B3825" s="210" t="s">
        <v>5387</v>
      </c>
      <c r="C3825" s="210" t="s">
        <v>5801</v>
      </c>
      <c r="D3825" s="210" t="s">
        <v>121</v>
      </c>
      <c r="E3825" s="282">
        <v>35.0</v>
      </c>
      <c r="F3825" s="282">
        <v>1.0</v>
      </c>
      <c r="G3825" s="282">
        <v>7.0</v>
      </c>
      <c r="H3825" s="282">
        <v>4.0</v>
      </c>
      <c r="I3825" s="282">
        <v>9.0</v>
      </c>
      <c r="J3825" s="282">
        <v>8.0</v>
      </c>
      <c r="K3825" s="282">
        <v>0.0</v>
      </c>
      <c r="L3825" s="282">
        <v>2808.0</v>
      </c>
      <c r="M3825" s="210"/>
    </row>
    <row r="3826" ht="15.75" customHeight="1">
      <c r="A3826" s="210" t="s">
        <v>202</v>
      </c>
      <c r="B3826" s="210" t="s">
        <v>5388</v>
      </c>
      <c r="C3826" s="210" t="s">
        <v>5800</v>
      </c>
      <c r="D3826" s="210" t="s">
        <v>95</v>
      </c>
      <c r="E3826" s="282">
        <v>26.0</v>
      </c>
      <c r="F3826" s="282">
        <v>2.0</v>
      </c>
      <c r="G3826" s="282">
        <v>6.0</v>
      </c>
      <c r="H3826" s="282">
        <v>8.0</v>
      </c>
      <c r="I3826" s="282">
        <v>10.0</v>
      </c>
      <c r="J3826" s="282">
        <v>3.0</v>
      </c>
      <c r="K3826" s="282">
        <v>0.0</v>
      </c>
      <c r="L3826" s="282">
        <v>1579.0</v>
      </c>
      <c r="M3826" s="210"/>
    </row>
    <row r="3827" ht="15.75" customHeight="1">
      <c r="A3827" s="210" t="s">
        <v>202</v>
      </c>
      <c r="B3827" s="210" t="s">
        <v>5391</v>
      </c>
      <c r="C3827" s="210" t="s">
        <v>5801</v>
      </c>
      <c r="D3827" s="210" t="s">
        <v>121</v>
      </c>
      <c r="E3827" s="282">
        <v>36.0</v>
      </c>
      <c r="F3827" s="282">
        <v>1.0</v>
      </c>
      <c r="G3827" s="282">
        <v>5.0</v>
      </c>
      <c r="H3827" s="282">
        <v>0.0</v>
      </c>
      <c r="I3827" s="282">
        <v>2.0</v>
      </c>
      <c r="J3827" s="282">
        <v>8.0</v>
      </c>
      <c r="K3827" s="282">
        <v>0.0</v>
      </c>
      <c r="L3827" s="282">
        <v>3195.0</v>
      </c>
      <c r="M3827" s="210"/>
    </row>
    <row r="3828" ht="15.75" customHeight="1">
      <c r="A3828" s="210" t="s">
        <v>202</v>
      </c>
      <c r="B3828" s="210" t="s">
        <v>5392</v>
      </c>
      <c r="C3828" s="210" t="s">
        <v>5801</v>
      </c>
      <c r="D3828" s="210" t="s">
        <v>121</v>
      </c>
      <c r="E3828" s="282">
        <v>34.0</v>
      </c>
      <c r="F3828" s="282">
        <v>1.0</v>
      </c>
      <c r="G3828" s="282">
        <v>4.0</v>
      </c>
      <c r="H3828" s="282">
        <v>0.0</v>
      </c>
      <c r="I3828" s="282">
        <v>3.0</v>
      </c>
      <c r="J3828" s="282">
        <v>7.0</v>
      </c>
      <c r="K3828" s="282">
        <v>0.0</v>
      </c>
      <c r="L3828" s="282">
        <v>2983.0</v>
      </c>
      <c r="M3828" s="210"/>
    </row>
    <row r="3829" ht="15.75" customHeight="1">
      <c r="A3829" s="210" t="s">
        <v>202</v>
      </c>
      <c r="B3829" s="210" t="s">
        <v>5389</v>
      </c>
      <c r="C3829" s="210" t="s">
        <v>5801</v>
      </c>
      <c r="D3829" s="210" t="s">
        <v>5846</v>
      </c>
      <c r="E3829" s="282">
        <v>35.0</v>
      </c>
      <c r="F3829" s="282">
        <v>1.0</v>
      </c>
      <c r="G3829" s="282">
        <v>4.0</v>
      </c>
      <c r="H3829" s="282">
        <v>2.0</v>
      </c>
      <c r="I3829" s="282">
        <v>4.0</v>
      </c>
      <c r="J3829" s="282">
        <v>11.0</v>
      </c>
      <c r="K3829" s="282">
        <v>0.0</v>
      </c>
      <c r="L3829" s="282">
        <v>2990.0</v>
      </c>
      <c r="M3829" s="210"/>
    </row>
    <row r="3830" ht="15.75" customHeight="1">
      <c r="A3830" s="210" t="s">
        <v>202</v>
      </c>
      <c r="B3830" s="210" t="s">
        <v>5390</v>
      </c>
      <c r="C3830" s="210" t="s">
        <v>5847</v>
      </c>
      <c r="D3830" s="210" t="s">
        <v>5848</v>
      </c>
      <c r="E3830" s="282">
        <v>32.0</v>
      </c>
      <c r="F3830" s="282">
        <v>0.0</v>
      </c>
      <c r="G3830" s="282">
        <v>1.0</v>
      </c>
      <c r="H3830" s="282">
        <v>0.0</v>
      </c>
      <c r="I3830" s="282">
        <v>3.0</v>
      </c>
      <c r="J3830" s="282">
        <v>8.0</v>
      </c>
      <c r="K3830" s="282">
        <v>0.0</v>
      </c>
      <c r="L3830" s="282">
        <v>2823.0</v>
      </c>
      <c r="M3830" s="210"/>
    </row>
    <row r="3831" ht="15.75" customHeight="1">
      <c r="A3831" s="210" t="s">
        <v>516</v>
      </c>
      <c r="B3831" s="210" t="s">
        <v>5383</v>
      </c>
      <c r="C3831" s="210" t="s">
        <v>5801</v>
      </c>
      <c r="D3831" s="210" t="s">
        <v>256</v>
      </c>
      <c r="E3831" s="282">
        <v>2.0</v>
      </c>
      <c r="F3831" s="282">
        <v>0.0</v>
      </c>
      <c r="G3831" s="282">
        <v>0.0</v>
      </c>
      <c r="H3831" s="282">
        <v>0.0</v>
      </c>
      <c r="I3831" s="282">
        <v>1.0</v>
      </c>
      <c r="J3831" s="282">
        <v>0.0</v>
      </c>
      <c r="K3831" s="282">
        <v>0.0</v>
      </c>
      <c r="L3831" s="282">
        <v>175.0</v>
      </c>
      <c r="M3831" s="210"/>
    </row>
    <row r="3832" ht="15.75" customHeight="1">
      <c r="A3832" s="210" t="s">
        <v>516</v>
      </c>
      <c r="B3832" s="210" t="s">
        <v>5384</v>
      </c>
      <c r="C3832" s="210" t="s">
        <v>5801</v>
      </c>
      <c r="D3832" s="210" t="s">
        <v>256</v>
      </c>
      <c r="E3832" s="282">
        <v>35.0</v>
      </c>
      <c r="F3832" s="282">
        <v>0.0</v>
      </c>
      <c r="G3832" s="282">
        <v>2.0</v>
      </c>
      <c r="H3832" s="282">
        <v>13.0</v>
      </c>
      <c r="I3832" s="282">
        <v>14.0</v>
      </c>
      <c r="J3832" s="282">
        <v>7.0</v>
      </c>
      <c r="K3832" s="282">
        <v>0.0</v>
      </c>
      <c r="L3832" s="282">
        <v>2016.0</v>
      </c>
      <c r="M3832" s="210"/>
    </row>
    <row r="3833" ht="15.75" customHeight="1">
      <c r="A3833" s="210" t="s">
        <v>516</v>
      </c>
      <c r="B3833" s="210" t="s">
        <v>5385</v>
      </c>
      <c r="C3833" s="210" t="s">
        <v>5801</v>
      </c>
      <c r="D3833" s="210" t="s">
        <v>256</v>
      </c>
      <c r="E3833" s="282">
        <v>31.0</v>
      </c>
      <c r="F3833" s="282">
        <v>0.0</v>
      </c>
      <c r="G3833" s="282">
        <v>2.0</v>
      </c>
      <c r="H3833" s="282">
        <v>17.0</v>
      </c>
      <c r="I3833" s="282">
        <v>10.0</v>
      </c>
      <c r="J3833" s="282">
        <v>8.0</v>
      </c>
      <c r="K3833" s="282">
        <v>0.0</v>
      </c>
      <c r="L3833" s="282">
        <v>1391.0</v>
      </c>
      <c r="M3833" s="210"/>
    </row>
    <row r="3834" ht="15.75" customHeight="1">
      <c r="A3834" s="210" t="s">
        <v>516</v>
      </c>
      <c r="B3834" s="210" t="s">
        <v>5386</v>
      </c>
      <c r="C3834" s="210" t="s">
        <v>5816</v>
      </c>
      <c r="D3834" s="210" t="s">
        <v>5849</v>
      </c>
      <c r="E3834" s="282">
        <v>36.0</v>
      </c>
      <c r="F3834" s="282">
        <v>1.0</v>
      </c>
      <c r="G3834" s="282">
        <v>4.0</v>
      </c>
      <c r="H3834" s="282">
        <v>8.0</v>
      </c>
      <c r="I3834" s="282">
        <v>6.0</v>
      </c>
      <c r="J3834" s="282">
        <v>8.0</v>
      </c>
      <c r="K3834" s="282">
        <v>0.0</v>
      </c>
      <c r="L3834" s="282">
        <v>2648.0</v>
      </c>
      <c r="M3834" s="210"/>
    </row>
    <row r="3835" ht="15.75" customHeight="1">
      <c r="A3835" s="210" t="s">
        <v>516</v>
      </c>
      <c r="B3835" s="210" t="s">
        <v>5387</v>
      </c>
      <c r="C3835" s="210" t="s">
        <v>5816</v>
      </c>
      <c r="D3835" s="210" t="s">
        <v>5850</v>
      </c>
      <c r="E3835" s="282">
        <v>35.0</v>
      </c>
      <c r="F3835" s="282">
        <v>2.0</v>
      </c>
      <c r="G3835" s="282">
        <v>1.0</v>
      </c>
      <c r="H3835" s="282">
        <v>11.0</v>
      </c>
      <c r="I3835" s="282">
        <v>14.0</v>
      </c>
      <c r="J3835" s="282">
        <v>6.0</v>
      </c>
      <c r="K3835" s="282">
        <v>0.0</v>
      </c>
      <c r="L3835" s="282">
        <v>2238.0</v>
      </c>
      <c r="M3835" s="210"/>
    </row>
    <row r="3836" ht="15.75" customHeight="1">
      <c r="A3836" s="210" t="s">
        <v>516</v>
      </c>
      <c r="B3836" s="210" t="s">
        <v>5388</v>
      </c>
      <c r="C3836" s="210" t="s">
        <v>5816</v>
      </c>
      <c r="D3836" s="210" t="s">
        <v>5850</v>
      </c>
      <c r="E3836" s="282">
        <v>28.0</v>
      </c>
      <c r="F3836" s="282">
        <v>2.0</v>
      </c>
      <c r="G3836" s="282">
        <v>3.0</v>
      </c>
      <c r="H3836" s="282">
        <v>8.0</v>
      </c>
      <c r="I3836" s="282">
        <v>12.0</v>
      </c>
      <c r="J3836" s="282">
        <v>8.0</v>
      </c>
      <c r="K3836" s="282">
        <v>1.0</v>
      </c>
      <c r="L3836" s="282">
        <v>1801.0</v>
      </c>
      <c r="M3836" s="210"/>
    </row>
    <row r="3837" ht="15.75" customHeight="1">
      <c r="A3837" s="210" t="s">
        <v>516</v>
      </c>
      <c r="B3837" s="210" t="s">
        <v>5389</v>
      </c>
      <c r="C3837" s="210" t="s">
        <v>5816</v>
      </c>
      <c r="D3837" s="210" t="s">
        <v>5850</v>
      </c>
      <c r="E3837" s="282">
        <v>7.0</v>
      </c>
      <c r="F3837" s="282">
        <v>0.0</v>
      </c>
      <c r="G3837" s="282">
        <v>0.0</v>
      </c>
      <c r="H3837" s="282">
        <v>0.0</v>
      </c>
      <c r="I3837" s="282">
        <v>6.0</v>
      </c>
      <c r="J3837" s="282">
        <v>0.0</v>
      </c>
      <c r="K3837" s="282">
        <v>0.0</v>
      </c>
      <c r="L3837" s="282">
        <v>492.0</v>
      </c>
      <c r="M3837" s="210"/>
    </row>
    <row r="3838" ht="15.75" customHeight="1">
      <c r="A3838" s="210" t="s">
        <v>806</v>
      </c>
      <c r="B3838" s="210" t="s">
        <v>5383</v>
      </c>
      <c r="C3838" s="210" t="s">
        <v>5801</v>
      </c>
      <c r="D3838" s="210" t="s">
        <v>238</v>
      </c>
      <c r="E3838" s="282">
        <v>0.0</v>
      </c>
      <c r="F3838" s="282">
        <v>0.0</v>
      </c>
      <c r="G3838" s="282">
        <v>0.0</v>
      </c>
      <c r="H3838" s="282">
        <v>0.0</v>
      </c>
      <c r="I3838" s="282">
        <v>0.0</v>
      </c>
      <c r="J3838" s="282">
        <v>0.0</v>
      </c>
      <c r="K3838" s="282">
        <v>0.0</v>
      </c>
      <c r="L3838" s="282">
        <v>0.0</v>
      </c>
      <c r="M3838" s="210"/>
    </row>
    <row r="3839" ht="15.75" customHeight="1">
      <c r="A3839" s="210" t="s">
        <v>806</v>
      </c>
      <c r="B3839" s="210" t="s">
        <v>5384</v>
      </c>
      <c r="C3839" s="210" t="s">
        <v>5800</v>
      </c>
      <c r="D3839" s="210" t="s">
        <v>238</v>
      </c>
      <c r="E3839" s="282">
        <v>17.0</v>
      </c>
      <c r="F3839" s="282">
        <v>0.0</v>
      </c>
      <c r="G3839" s="282">
        <v>0.0</v>
      </c>
      <c r="H3839" s="282">
        <v>10.0</v>
      </c>
      <c r="I3839" s="282">
        <v>7.0</v>
      </c>
      <c r="J3839" s="282">
        <v>1.0</v>
      </c>
      <c r="K3839" s="282">
        <v>0.0</v>
      </c>
      <c r="L3839" s="282">
        <v>589.0</v>
      </c>
      <c r="M3839" s="210"/>
    </row>
    <row r="3840" ht="15.75" customHeight="1">
      <c r="A3840" s="210" t="s">
        <v>806</v>
      </c>
      <c r="B3840" s="210" t="s">
        <v>5385</v>
      </c>
      <c r="C3840" s="210" t="s">
        <v>5801</v>
      </c>
      <c r="D3840" s="210" t="s">
        <v>5851</v>
      </c>
      <c r="E3840" s="282">
        <v>24.0</v>
      </c>
      <c r="F3840" s="282">
        <v>0.0</v>
      </c>
      <c r="G3840" s="282">
        <v>0.0</v>
      </c>
      <c r="H3840" s="282">
        <v>15.0</v>
      </c>
      <c r="I3840" s="282">
        <v>9.0</v>
      </c>
      <c r="J3840" s="282">
        <v>0.0</v>
      </c>
      <c r="K3840" s="282">
        <v>0.0</v>
      </c>
      <c r="L3840" s="282">
        <v>825.0</v>
      </c>
      <c r="M3840" s="210"/>
    </row>
    <row r="3841" ht="15.75" customHeight="1">
      <c r="A3841" s="210" t="s">
        <v>806</v>
      </c>
      <c r="B3841" s="210" t="s">
        <v>5386</v>
      </c>
      <c r="C3841" s="210" t="s">
        <v>5852</v>
      </c>
      <c r="D3841" s="210" t="s">
        <v>5851</v>
      </c>
      <c r="E3841" s="282">
        <v>19.0</v>
      </c>
      <c r="F3841" s="282">
        <v>1.0</v>
      </c>
      <c r="G3841" s="282">
        <v>1.0</v>
      </c>
      <c r="H3841" s="282">
        <v>9.0</v>
      </c>
      <c r="I3841" s="282">
        <v>5.0</v>
      </c>
      <c r="J3841" s="282">
        <v>7.0</v>
      </c>
      <c r="K3841" s="282">
        <v>0.0</v>
      </c>
      <c r="L3841" s="282">
        <v>909.0</v>
      </c>
      <c r="M3841" s="210"/>
    </row>
    <row r="3842" ht="15.75" customHeight="1">
      <c r="A3842" s="210" t="s">
        <v>806</v>
      </c>
      <c r="B3842" s="210" t="s">
        <v>5387</v>
      </c>
      <c r="C3842" s="210" t="s">
        <v>5853</v>
      </c>
      <c r="D3842" s="210" t="s">
        <v>5854</v>
      </c>
      <c r="E3842" s="282">
        <v>28.0</v>
      </c>
      <c r="F3842" s="282">
        <v>5.0</v>
      </c>
      <c r="G3842" s="282">
        <v>3.0</v>
      </c>
      <c r="H3842" s="282">
        <v>2.0</v>
      </c>
      <c r="I3842" s="282">
        <v>5.0</v>
      </c>
      <c r="J3842" s="282">
        <v>6.0</v>
      </c>
      <c r="K3842" s="282">
        <v>0.0</v>
      </c>
      <c r="L3842" s="282">
        <v>2275.0</v>
      </c>
      <c r="M3842" s="210"/>
    </row>
    <row r="3843" ht="15.75" customHeight="1">
      <c r="A3843" s="210" t="s">
        <v>806</v>
      </c>
      <c r="B3843" s="210" t="s">
        <v>5388</v>
      </c>
      <c r="C3843" s="210" t="s">
        <v>5855</v>
      </c>
      <c r="D3843" s="210" t="s">
        <v>5856</v>
      </c>
      <c r="E3843" s="282">
        <v>29.0</v>
      </c>
      <c r="F3843" s="282">
        <v>4.0</v>
      </c>
      <c r="G3843" s="282">
        <v>6.0</v>
      </c>
      <c r="H3843" s="282">
        <v>2.0</v>
      </c>
      <c r="I3843" s="282">
        <v>6.0</v>
      </c>
      <c r="J3843" s="282">
        <v>5.0</v>
      </c>
      <c r="K3843" s="282">
        <v>0.0</v>
      </c>
      <c r="L3843" s="282">
        <v>2421.0</v>
      </c>
      <c r="M3843" s="210"/>
    </row>
    <row r="3844" ht="15.75" customHeight="1">
      <c r="A3844" s="210" t="s">
        <v>806</v>
      </c>
      <c r="B3844" s="210" t="s">
        <v>5391</v>
      </c>
      <c r="C3844" s="210" t="s">
        <v>5855</v>
      </c>
      <c r="D3844" s="210" t="s">
        <v>5856</v>
      </c>
      <c r="E3844" s="282">
        <v>11.0</v>
      </c>
      <c r="F3844" s="282">
        <v>0.0</v>
      </c>
      <c r="G3844" s="282">
        <v>0.0</v>
      </c>
      <c r="H3844" s="282">
        <v>8.0</v>
      </c>
      <c r="I3844" s="282">
        <v>3.0</v>
      </c>
      <c r="J3844" s="282">
        <v>1.0</v>
      </c>
      <c r="K3844" s="282">
        <v>0.0</v>
      </c>
      <c r="L3844" s="282">
        <v>320.0</v>
      </c>
      <c r="M3844" s="210"/>
    </row>
    <row r="3845" ht="15.75" customHeight="1">
      <c r="A3845" s="210" t="s">
        <v>806</v>
      </c>
      <c r="B3845" s="210" t="s">
        <v>5392</v>
      </c>
      <c r="C3845" s="210" t="s">
        <v>5855</v>
      </c>
      <c r="D3845" s="210" t="s">
        <v>5856</v>
      </c>
      <c r="E3845" s="282">
        <v>3.0</v>
      </c>
      <c r="F3845" s="282">
        <v>0.0</v>
      </c>
      <c r="G3845" s="282">
        <v>0.0</v>
      </c>
      <c r="H3845" s="282">
        <v>3.0</v>
      </c>
      <c r="I3845" s="282">
        <v>0.0</v>
      </c>
      <c r="J3845" s="282">
        <v>0.0</v>
      </c>
      <c r="K3845" s="282">
        <v>0.0</v>
      </c>
      <c r="L3845" s="282">
        <v>9.0</v>
      </c>
      <c r="M3845" s="210"/>
    </row>
    <row r="3846" ht="15.75" customHeight="1">
      <c r="A3846" s="210" t="s">
        <v>806</v>
      </c>
      <c r="B3846" s="210" t="s">
        <v>5389</v>
      </c>
      <c r="C3846" s="210" t="s">
        <v>5857</v>
      </c>
      <c r="D3846" s="210" t="s">
        <v>5856</v>
      </c>
      <c r="E3846" s="282">
        <v>0.0</v>
      </c>
      <c r="F3846" s="282">
        <v>0.0</v>
      </c>
      <c r="G3846" s="282">
        <v>0.0</v>
      </c>
      <c r="H3846" s="282">
        <v>0.0</v>
      </c>
      <c r="I3846" s="282">
        <v>0.0</v>
      </c>
      <c r="J3846" s="282">
        <v>0.0</v>
      </c>
      <c r="K3846" s="282">
        <v>0.0</v>
      </c>
      <c r="L3846" s="282">
        <v>0.0</v>
      </c>
      <c r="M3846" s="210"/>
    </row>
    <row r="3847" ht="15.75" customHeight="1">
      <c r="A3847" s="210" t="s">
        <v>806</v>
      </c>
      <c r="B3847" s="210" t="s">
        <v>5390</v>
      </c>
      <c r="C3847" s="210" t="s">
        <v>5857</v>
      </c>
      <c r="D3847" s="210" t="s">
        <v>5856</v>
      </c>
      <c r="E3847" s="282">
        <v>0.0</v>
      </c>
      <c r="F3847" s="282">
        <v>0.0</v>
      </c>
      <c r="G3847" s="282">
        <v>0.0</v>
      </c>
      <c r="H3847" s="282">
        <v>0.0</v>
      </c>
      <c r="I3847" s="282">
        <v>0.0</v>
      </c>
      <c r="J3847" s="282">
        <v>0.0</v>
      </c>
      <c r="K3847" s="282">
        <v>0.0</v>
      </c>
      <c r="L3847" s="282">
        <v>0.0</v>
      </c>
      <c r="M3847" s="210"/>
    </row>
    <row r="3848" ht="15.75" customHeight="1">
      <c r="A3848" s="210" t="s">
        <v>808</v>
      </c>
      <c r="B3848" s="210" t="s">
        <v>5383</v>
      </c>
      <c r="C3848" s="210" t="s">
        <v>5800</v>
      </c>
      <c r="D3848" s="210" t="s">
        <v>98</v>
      </c>
      <c r="E3848" s="282">
        <v>1.0</v>
      </c>
      <c r="F3848" s="282">
        <v>0.0</v>
      </c>
      <c r="G3848" s="282">
        <v>0.0</v>
      </c>
      <c r="H3848" s="282">
        <v>1.0</v>
      </c>
      <c r="I3848" s="282">
        <v>0.0</v>
      </c>
      <c r="J3848" s="282">
        <v>0.0</v>
      </c>
      <c r="K3848" s="282">
        <v>0.0</v>
      </c>
      <c r="L3848" s="282">
        <v>32.0</v>
      </c>
      <c r="M3848" s="210"/>
    </row>
    <row r="3849" ht="15.75" customHeight="1">
      <c r="A3849" s="210" t="s">
        <v>808</v>
      </c>
      <c r="B3849" s="210" t="s">
        <v>5384</v>
      </c>
      <c r="C3849" s="210" t="s">
        <v>5801</v>
      </c>
      <c r="D3849" s="210" t="s">
        <v>98</v>
      </c>
      <c r="E3849" s="282">
        <v>31.0</v>
      </c>
      <c r="F3849" s="282">
        <v>0.0</v>
      </c>
      <c r="G3849" s="282">
        <v>2.0</v>
      </c>
      <c r="H3849" s="282">
        <v>13.0</v>
      </c>
      <c r="I3849" s="282">
        <v>9.0</v>
      </c>
      <c r="J3849" s="282">
        <v>2.0</v>
      </c>
      <c r="K3849" s="282">
        <v>0.0</v>
      </c>
      <c r="L3849" s="282">
        <v>1777.0</v>
      </c>
      <c r="M3849" s="210"/>
    </row>
    <row r="3850" ht="15.75" customHeight="1">
      <c r="A3850" s="210" t="s">
        <v>808</v>
      </c>
      <c r="B3850" s="210" t="s">
        <v>5385</v>
      </c>
      <c r="C3850" s="210" t="s">
        <v>5801</v>
      </c>
      <c r="D3850" s="210" t="s">
        <v>98</v>
      </c>
      <c r="E3850" s="282">
        <v>22.0</v>
      </c>
      <c r="F3850" s="282">
        <v>1.0</v>
      </c>
      <c r="G3850" s="282">
        <v>0.0</v>
      </c>
      <c r="H3850" s="282">
        <v>12.0</v>
      </c>
      <c r="I3850" s="282">
        <v>7.0</v>
      </c>
      <c r="J3850" s="282">
        <v>2.0</v>
      </c>
      <c r="K3850" s="282">
        <v>0.0</v>
      </c>
      <c r="L3850" s="282">
        <v>987.0</v>
      </c>
      <c r="M3850" s="210"/>
    </row>
    <row r="3851" ht="15.75" customHeight="1">
      <c r="A3851" s="210" t="s">
        <v>808</v>
      </c>
      <c r="B3851" s="210" t="s">
        <v>5386</v>
      </c>
      <c r="C3851" s="210" t="s">
        <v>5801</v>
      </c>
      <c r="D3851" s="210" t="s">
        <v>98</v>
      </c>
      <c r="E3851" s="282">
        <v>11.0</v>
      </c>
      <c r="F3851" s="282">
        <v>1.0</v>
      </c>
      <c r="G3851" s="282">
        <v>0.0</v>
      </c>
      <c r="H3851" s="282">
        <v>11.0</v>
      </c>
      <c r="I3851" s="282">
        <v>0.0</v>
      </c>
      <c r="J3851" s="282">
        <v>0.0</v>
      </c>
      <c r="K3851" s="282">
        <v>0.0</v>
      </c>
      <c r="L3851" s="282">
        <v>63.0</v>
      </c>
      <c r="M3851" s="210"/>
    </row>
    <row r="3852" ht="15.75" customHeight="1">
      <c r="A3852" s="210" t="s">
        <v>808</v>
      </c>
      <c r="B3852" s="210" t="s">
        <v>5387</v>
      </c>
      <c r="C3852" s="210" t="s">
        <v>5801</v>
      </c>
      <c r="D3852" s="210" t="s">
        <v>98</v>
      </c>
      <c r="E3852" s="282">
        <v>1.0</v>
      </c>
      <c r="F3852" s="282">
        <v>0.0</v>
      </c>
      <c r="G3852" s="282">
        <v>0.0</v>
      </c>
      <c r="H3852" s="282">
        <v>1.0</v>
      </c>
      <c r="I3852" s="282">
        <v>0.0</v>
      </c>
      <c r="J3852" s="282">
        <v>0.0</v>
      </c>
      <c r="K3852" s="282">
        <v>0.0</v>
      </c>
      <c r="L3852" s="282">
        <v>11.0</v>
      </c>
      <c r="M3852" s="210"/>
    </row>
    <row r="3853" ht="15.75" customHeight="1">
      <c r="A3853" s="210" t="s">
        <v>101</v>
      </c>
      <c r="B3853" s="210" t="s">
        <v>5383</v>
      </c>
      <c r="C3853" s="210" t="s">
        <v>5801</v>
      </c>
      <c r="D3853" s="210" t="s">
        <v>103</v>
      </c>
      <c r="E3853" s="282">
        <v>3.0</v>
      </c>
      <c r="F3853" s="282">
        <v>0.0</v>
      </c>
      <c r="G3853" s="282">
        <v>0.0</v>
      </c>
      <c r="H3853" s="282">
        <v>0.0</v>
      </c>
      <c r="I3853" s="282">
        <v>0.0</v>
      </c>
      <c r="J3853" s="282">
        <v>0.0</v>
      </c>
      <c r="K3853" s="282">
        <v>0.0</v>
      </c>
      <c r="L3853" s="282">
        <v>270.0</v>
      </c>
      <c r="M3853" s="210"/>
    </row>
    <row r="3854" ht="15.75" customHeight="1">
      <c r="A3854" s="210" t="s">
        <v>101</v>
      </c>
      <c r="B3854" s="210" t="s">
        <v>5384</v>
      </c>
      <c r="C3854" s="210" t="s">
        <v>5801</v>
      </c>
      <c r="D3854" s="210" t="s">
        <v>103</v>
      </c>
      <c r="E3854" s="282">
        <v>36.0</v>
      </c>
      <c r="F3854" s="282">
        <v>3.0</v>
      </c>
      <c r="G3854" s="282">
        <v>0.0</v>
      </c>
      <c r="H3854" s="282">
        <v>0.0</v>
      </c>
      <c r="I3854" s="282">
        <v>1.0</v>
      </c>
      <c r="J3854" s="282">
        <v>9.0</v>
      </c>
      <c r="K3854" s="282">
        <v>0.0</v>
      </c>
      <c r="L3854" s="282">
        <v>3234.0</v>
      </c>
      <c r="M3854" s="210"/>
    </row>
    <row r="3855" ht="15.75" customHeight="1">
      <c r="A3855" s="210" t="s">
        <v>101</v>
      </c>
      <c r="B3855" s="210" t="s">
        <v>5385</v>
      </c>
      <c r="C3855" s="210" t="s">
        <v>5801</v>
      </c>
      <c r="D3855" s="210" t="s">
        <v>103</v>
      </c>
      <c r="E3855" s="282">
        <v>30.0</v>
      </c>
      <c r="F3855" s="282">
        <v>4.0</v>
      </c>
      <c r="G3855" s="282">
        <v>1.0</v>
      </c>
      <c r="H3855" s="282">
        <v>0.0</v>
      </c>
      <c r="I3855" s="282">
        <v>6.0</v>
      </c>
      <c r="J3855" s="282">
        <v>6.0</v>
      </c>
      <c r="K3855" s="282">
        <v>0.0</v>
      </c>
      <c r="L3855" s="282">
        <v>2640.0</v>
      </c>
      <c r="M3855" s="210"/>
    </row>
    <row r="3856" ht="15.75" customHeight="1">
      <c r="A3856" s="210" t="s">
        <v>101</v>
      </c>
      <c r="B3856" s="210" t="s">
        <v>5386</v>
      </c>
      <c r="C3856" s="210" t="s">
        <v>5801</v>
      </c>
      <c r="D3856" s="210" t="s">
        <v>143</v>
      </c>
      <c r="E3856" s="282">
        <v>33.0</v>
      </c>
      <c r="F3856" s="282">
        <v>3.0</v>
      </c>
      <c r="G3856" s="282">
        <v>1.0</v>
      </c>
      <c r="H3856" s="282">
        <v>0.0</v>
      </c>
      <c r="I3856" s="282">
        <v>4.0</v>
      </c>
      <c r="J3856" s="282">
        <v>7.0</v>
      </c>
      <c r="K3856" s="282">
        <v>0.0</v>
      </c>
      <c r="L3856" s="282">
        <v>2893.0</v>
      </c>
      <c r="M3856" s="210"/>
    </row>
    <row r="3857" ht="15.75" customHeight="1">
      <c r="A3857" s="210" t="s">
        <v>101</v>
      </c>
      <c r="B3857" s="210" t="s">
        <v>5387</v>
      </c>
      <c r="C3857" s="210" t="s">
        <v>5801</v>
      </c>
      <c r="D3857" s="210" t="s">
        <v>143</v>
      </c>
      <c r="E3857" s="282">
        <v>33.0</v>
      </c>
      <c r="F3857" s="282">
        <v>5.0</v>
      </c>
      <c r="G3857" s="282">
        <v>1.0</v>
      </c>
      <c r="H3857" s="282">
        <v>0.0</v>
      </c>
      <c r="I3857" s="282">
        <v>1.0</v>
      </c>
      <c r="J3857" s="282">
        <v>2.0</v>
      </c>
      <c r="K3857" s="282">
        <v>0.0</v>
      </c>
      <c r="L3857" s="282">
        <v>2936.0</v>
      </c>
      <c r="M3857" s="210"/>
    </row>
    <row r="3858" ht="15.75" customHeight="1">
      <c r="A3858" s="210" t="s">
        <v>101</v>
      </c>
      <c r="B3858" s="210" t="s">
        <v>5388</v>
      </c>
      <c r="C3858" s="210" t="s">
        <v>5801</v>
      </c>
      <c r="D3858" s="210" t="s">
        <v>143</v>
      </c>
      <c r="E3858" s="282">
        <v>27.0</v>
      </c>
      <c r="F3858" s="282">
        <v>3.0</v>
      </c>
      <c r="G3858" s="282">
        <v>1.0</v>
      </c>
      <c r="H3858" s="282">
        <v>0.0</v>
      </c>
      <c r="I3858" s="282">
        <v>4.0</v>
      </c>
      <c r="J3858" s="282">
        <v>2.0</v>
      </c>
      <c r="K3858" s="282">
        <v>0.0</v>
      </c>
      <c r="L3858" s="282">
        <v>2277.0</v>
      </c>
      <c r="M3858" s="210"/>
    </row>
    <row r="3859" ht="15.75" customHeight="1">
      <c r="A3859" s="210" t="s">
        <v>101</v>
      </c>
      <c r="B3859" s="210" t="s">
        <v>5391</v>
      </c>
      <c r="C3859" s="210" t="s">
        <v>5858</v>
      </c>
      <c r="D3859" s="210" t="s">
        <v>143</v>
      </c>
      <c r="E3859" s="282">
        <v>16.0</v>
      </c>
      <c r="F3859" s="282">
        <v>1.0</v>
      </c>
      <c r="G3859" s="282">
        <v>0.0</v>
      </c>
      <c r="H3859" s="282">
        <v>5.0</v>
      </c>
      <c r="I3859" s="282">
        <v>2.0</v>
      </c>
      <c r="J3859" s="282">
        <v>3.0</v>
      </c>
      <c r="K3859" s="282">
        <v>0.0</v>
      </c>
      <c r="L3859" s="282">
        <v>1037.0</v>
      </c>
      <c r="M3859" s="210"/>
    </row>
    <row r="3860" ht="15.75" customHeight="1">
      <c r="A3860" s="210" t="s">
        <v>101</v>
      </c>
      <c r="B3860" s="210" t="s">
        <v>5392</v>
      </c>
      <c r="C3860" s="210" t="s">
        <v>5859</v>
      </c>
      <c r="D3860" s="210" t="s">
        <v>5860</v>
      </c>
      <c r="E3860" s="282">
        <v>12.0</v>
      </c>
      <c r="F3860" s="282">
        <v>0.0</v>
      </c>
      <c r="G3860" s="282">
        <v>0.0</v>
      </c>
      <c r="H3860" s="282">
        <v>2.0</v>
      </c>
      <c r="I3860" s="282">
        <v>2.0</v>
      </c>
      <c r="J3860" s="282">
        <v>4.0</v>
      </c>
      <c r="K3860" s="282">
        <v>0.0</v>
      </c>
      <c r="L3860" s="282">
        <v>1011.0</v>
      </c>
      <c r="M3860" s="210"/>
    </row>
    <row r="3861" ht="15.75" customHeight="1">
      <c r="A3861" s="210" t="s">
        <v>104</v>
      </c>
      <c r="B3861" s="210" t="s">
        <v>5383</v>
      </c>
      <c r="C3861" s="210" t="s">
        <v>5801</v>
      </c>
      <c r="D3861" s="210" t="s">
        <v>90</v>
      </c>
      <c r="E3861" s="282">
        <v>2.0</v>
      </c>
      <c r="F3861" s="282">
        <v>0.0</v>
      </c>
      <c r="G3861" s="282">
        <v>0.0</v>
      </c>
      <c r="H3861" s="282">
        <v>0.0</v>
      </c>
      <c r="I3861" s="282">
        <v>0.0</v>
      </c>
      <c r="J3861" s="282">
        <v>0.0</v>
      </c>
      <c r="K3861" s="282">
        <v>0.0</v>
      </c>
      <c r="L3861" s="282">
        <v>180.0</v>
      </c>
      <c r="M3861" s="210"/>
    </row>
    <row r="3862" ht="15.75" customHeight="1">
      <c r="A3862" s="210" t="s">
        <v>104</v>
      </c>
      <c r="B3862" s="210" t="s">
        <v>5384</v>
      </c>
      <c r="C3862" s="210" t="s">
        <v>5801</v>
      </c>
      <c r="D3862" s="210" t="s">
        <v>143</v>
      </c>
      <c r="E3862" s="282">
        <v>29.0</v>
      </c>
      <c r="F3862" s="282">
        <v>3.0</v>
      </c>
      <c r="G3862" s="282">
        <v>1.0</v>
      </c>
      <c r="H3862" s="282">
        <v>0.0</v>
      </c>
      <c r="I3862" s="282">
        <v>3.0</v>
      </c>
      <c r="J3862" s="282">
        <v>7.0</v>
      </c>
      <c r="K3862" s="282">
        <v>0.0</v>
      </c>
      <c r="L3862" s="282">
        <v>2530.0</v>
      </c>
      <c r="M3862" s="210"/>
    </row>
    <row r="3863" ht="15.75" customHeight="1">
      <c r="A3863" s="210" t="s">
        <v>104</v>
      </c>
      <c r="B3863" s="210" t="s">
        <v>5385</v>
      </c>
      <c r="C3863" s="210" t="s">
        <v>5801</v>
      </c>
      <c r="D3863" s="210" t="s">
        <v>143</v>
      </c>
      <c r="E3863" s="282">
        <v>34.0</v>
      </c>
      <c r="F3863" s="282">
        <v>1.0</v>
      </c>
      <c r="G3863" s="282">
        <v>2.0</v>
      </c>
      <c r="H3863" s="282">
        <v>4.0</v>
      </c>
      <c r="I3863" s="282">
        <v>6.0</v>
      </c>
      <c r="J3863" s="282">
        <v>8.0</v>
      </c>
      <c r="K3863" s="282">
        <v>0.0</v>
      </c>
      <c r="L3863" s="282">
        <v>2725.0</v>
      </c>
      <c r="M3863" s="210"/>
    </row>
    <row r="3864" ht="15.75" customHeight="1">
      <c r="A3864" s="210" t="s">
        <v>104</v>
      </c>
      <c r="B3864" s="210" t="s">
        <v>5386</v>
      </c>
      <c r="C3864" s="210" t="s">
        <v>5801</v>
      </c>
      <c r="D3864" s="210" t="s">
        <v>143</v>
      </c>
      <c r="E3864" s="282">
        <v>23.0</v>
      </c>
      <c r="F3864" s="282">
        <v>0.0</v>
      </c>
      <c r="G3864" s="282">
        <v>2.0</v>
      </c>
      <c r="H3864" s="282">
        <v>11.0</v>
      </c>
      <c r="I3864" s="282">
        <v>7.0</v>
      </c>
      <c r="J3864" s="282">
        <v>5.0</v>
      </c>
      <c r="K3864" s="282">
        <v>0.0</v>
      </c>
      <c r="L3864" s="282">
        <v>1180.0</v>
      </c>
      <c r="M3864" s="210"/>
    </row>
    <row r="3865" ht="15.75" customHeight="1">
      <c r="A3865" s="210" t="s">
        <v>104</v>
      </c>
      <c r="B3865" s="210" t="s">
        <v>5387</v>
      </c>
      <c r="C3865" s="210" t="s">
        <v>5801</v>
      </c>
      <c r="D3865" s="210" t="s">
        <v>143</v>
      </c>
      <c r="E3865" s="282">
        <v>12.0</v>
      </c>
      <c r="F3865" s="282">
        <v>0.0</v>
      </c>
      <c r="G3865" s="282">
        <v>0.0</v>
      </c>
      <c r="H3865" s="282">
        <v>3.0</v>
      </c>
      <c r="I3865" s="282">
        <v>2.0</v>
      </c>
      <c r="J3865" s="282">
        <v>4.0</v>
      </c>
      <c r="K3865" s="282">
        <v>0.0</v>
      </c>
      <c r="L3865" s="282">
        <v>857.0</v>
      </c>
      <c r="M3865" s="210"/>
    </row>
    <row r="3866" ht="15.75" customHeight="1">
      <c r="A3866" s="210" t="s">
        <v>104</v>
      </c>
      <c r="B3866" s="210" t="s">
        <v>5388</v>
      </c>
      <c r="C3866" s="210" t="s">
        <v>5861</v>
      </c>
      <c r="D3866" s="210" t="s">
        <v>143</v>
      </c>
      <c r="E3866" s="282">
        <v>13.0</v>
      </c>
      <c r="F3866" s="282">
        <v>0.0</v>
      </c>
      <c r="G3866" s="282">
        <v>0.0</v>
      </c>
      <c r="H3866" s="282">
        <v>1.0</v>
      </c>
      <c r="I3866" s="282">
        <v>1.0</v>
      </c>
      <c r="J3866" s="282">
        <v>2.0</v>
      </c>
      <c r="K3866" s="282">
        <v>0.0</v>
      </c>
      <c r="L3866" s="282">
        <v>1079.0</v>
      </c>
      <c r="M3866" s="210"/>
    </row>
    <row r="3867" ht="15.75" customHeight="1">
      <c r="A3867" s="210" t="s">
        <v>104</v>
      </c>
      <c r="B3867" s="210" t="s">
        <v>5391</v>
      </c>
      <c r="C3867" s="210" t="s">
        <v>5816</v>
      </c>
      <c r="D3867" s="210" t="s">
        <v>5862</v>
      </c>
      <c r="E3867" s="282">
        <v>18.0</v>
      </c>
      <c r="F3867" s="282">
        <v>0.0</v>
      </c>
      <c r="G3867" s="282">
        <v>1.0</v>
      </c>
      <c r="H3867" s="282">
        <v>4.0</v>
      </c>
      <c r="I3867" s="282">
        <v>4.0</v>
      </c>
      <c r="J3867" s="282">
        <v>2.0</v>
      </c>
      <c r="K3867" s="282">
        <v>0.0</v>
      </c>
      <c r="L3867" s="282">
        <v>1203.0</v>
      </c>
      <c r="M3867" s="210"/>
    </row>
    <row r="3868" ht="15.75" customHeight="1">
      <c r="A3868" s="210" t="s">
        <v>104</v>
      </c>
      <c r="B3868" s="210" t="s">
        <v>5392</v>
      </c>
      <c r="C3868" s="210" t="s">
        <v>5801</v>
      </c>
      <c r="D3868" s="210" t="s">
        <v>5812</v>
      </c>
      <c r="E3868" s="282">
        <v>1.0</v>
      </c>
      <c r="F3868" s="282">
        <v>0.0</v>
      </c>
      <c r="G3868" s="282">
        <v>0.0</v>
      </c>
      <c r="H3868" s="282">
        <v>1.0</v>
      </c>
      <c r="I3868" s="282">
        <v>0.0</v>
      </c>
      <c r="J3868" s="282">
        <v>0.0</v>
      </c>
      <c r="K3868" s="282">
        <v>0.0</v>
      </c>
      <c r="L3868" s="282">
        <v>8.0</v>
      </c>
      <c r="M3868" s="210"/>
    </row>
    <row r="3869" ht="15.75" customHeight="1">
      <c r="A3869" s="210" t="s">
        <v>104</v>
      </c>
      <c r="B3869" s="210" t="s">
        <v>5389</v>
      </c>
      <c r="C3869" s="210" t="s">
        <v>5801</v>
      </c>
      <c r="D3869" s="210" t="s">
        <v>5812</v>
      </c>
      <c r="E3869" s="282">
        <v>0.0</v>
      </c>
      <c r="F3869" s="282">
        <v>0.0</v>
      </c>
      <c r="G3869" s="282">
        <v>0.0</v>
      </c>
      <c r="H3869" s="282">
        <v>0.0</v>
      </c>
      <c r="I3869" s="282">
        <v>0.0</v>
      </c>
      <c r="J3869" s="282">
        <v>0.0</v>
      </c>
      <c r="K3869" s="282">
        <v>0.0</v>
      </c>
      <c r="L3869" s="282">
        <v>0.0</v>
      </c>
      <c r="M3869" s="210"/>
    </row>
    <row r="3870" ht="15.75" customHeight="1">
      <c r="A3870" s="210" t="s">
        <v>509</v>
      </c>
      <c r="B3870" s="210" t="s">
        <v>5383</v>
      </c>
      <c r="C3870" s="210" t="s">
        <v>5801</v>
      </c>
      <c r="D3870" s="210" t="s">
        <v>103</v>
      </c>
      <c r="E3870" s="282">
        <v>3.0</v>
      </c>
      <c r="F3870" s="282">
        <v>0.0</v>
      </c>
      <c r="G3870" s="282">
        <v>0.0</v>
      </c>
      <c r="H3870" s="282">
        <v>0.0</v>
      </c>
      <c r="I3870" s="282">
        <v>2.0</v>
      </c>
      <c r="J3870" s="282">
        <v>0.0</v>
      </c>
      <c r="K3870" s="282">
        <v>0.0</v>
      </c>
      <c r="L3870" s="282">
        <v>212.0</v>
      </c>
      <c r="M3870" s="210"/>
    </row>
    <row r="3871" ht="15.75" customHeight="1">
      <c r="A3871" s="210" t="s">
        <v>509</v>
      </c>
      <c r="B3871" s="210" t="s">
        <v>5384</v>
      </c>
      <c r="C3871" s="210" t="s">
        <v>5801</v>
      </c>
      <c r="D3871" s="210" t="s">
        <v>244</v>
      </c>
      <c r="E3871" s="282">
        <v>22.0</v>
      </c>
      <c r="F3871" s="282">
        <v>0.0</v>
      </c>
      <c r="G3871" s="282">
        <v>0.0</v>
      </c>
      <c r="H3871" s="282">
        <v>5.0</v>
      </c>
      <c r="I3871" s="282">
        <v>6.0</v>
      </c>
      <c r="J3871" s="282">
        <v>6.0</v>
      </c>
      <c r="K3871" s="282">
        <v>0.0</v>
      </c>
      <c r="L3871" s="282">
        <v>1498.0</v>
      </c>
      <c r="M3871" s="210"/>
    </row>
    <row r="3872" ht="15.75" customHeight="1">
      <c r="A3872" s="210" t="s">
        <v>509</v>
      </c>
      <c r="B3872" s="210" t="s">
        <v>5385</v>
      </c>
      <c r="C3872" s="210" t="s">
        <v>5863</v>
      </c>
      <c r="D3872" s="210" t="s">
        <v>244</v>
      </c>
      <c r="E3872" s="282">
        <v>26.0</v>
      </c>
      <c r="F3872" s="282">
        <v>1.0</v>
      </c>
      <c r="G3872" s="282">
        <v>2.0</v>
      </c>
      <c r="H3872" s="282">
        <v>8.0</v>
      </c>
      <c r="I3872" s="282">
        <v>5.0</v>
      </c>
      <c r="J3872" s="282">
        <v>6.0</v>
      </c>
      <c r="K3872" s="282">
        <v>1.0</v>
      </c>
      <c r="L3872" s="282">
        <v>1679.0</v>
      </c>
      <c r="M3872" s="210"/>
    </row>
    <row r="3873" ht="15.75" customHeight="1">
      <c r="A3873" s="210" t="s">
        <v>509</v>
      </c>
      <c r="B3873" s="210" t="s">
        <v>5386</v>
      </c>
      <c r="C3873" s="210" t="s">
        <v>5864</v>
      </c>
      <c r="D3873" s="210" t="s">
        <v>5865</v>
      </c>
      <c r="E3873" s="282">
        <v>7.0</v>
      </c>
      <c r="F3873" s="282">
        <v>0.0</v>
      </c>
      <c r="G3873" s="282">
        <v>0.0</v>
      </c>
      <c r="H3873" s="282">
        <v>2.0</v>
      </c>
      <c r="I3873" s="282">
        <v>4.0</v>
      </c>
      <c r="J3873" s="282">
        <v>0.0</v>
      </c>
      <c r="K3873" s="282">
        <v>0.0</v>
      </c>
      <c r="L3873" s="282">
        <v>384.0</v>
      </c>
      <c r="M3873" s="210"/>
    </row>
    <row r="3874" ht="15.75" customHeight="1">
      <c r="A3874" s="210" t="s">
        <v>509</v>
      </c>
      <c r="B3874" s="210" t="s">
        <v>5387</v>
      </c>
      <c r="C3874" s="210" t="s">
        <v>5866</v>
      </c>
      <c r="D3874" s="210" t="s">
        <v>5867</v>
      </c>
      <c r="E3874" s="282">
        <v>0.0</v>
      </c>
      <c r="F3874" s="282">
        <v>0.0</v>
      </c>
      <c r="G3874" s="282">
        <v>0.0</v>
      </c>
      <c r="H3874" s="282">
        <v>0.0</v>
      </c>
      <c r="I3874" s="282">
        <v>0.0</v>
      </c>
      <c r="J3874" s="282">
        <v>0.0</v>
      </c>
      <c r="K3874" s="282">
        <v>0.0</v>
      </c>
      <c r="L3874" s="282">
        <v>0.0</v>
      </c>
      <c r="M3874" s="210"/>
    </row>
    <row r="3875" ht="15.75" customHeight="1">
      <c r="A3875" s="210" t="s">
        <v>509</v>
      </c>
      <c r="B3875" s="210" t="s">
        <v>5388</v>
      </c>
      <c r="C3875" s="210" t="s">
        <v>5868</v>
      </c>
      <c r="D3875" s="210" t="s">
        <v>5867</v>
      </c>
      <c r="E3875" s="282">
        <v>6.0</v>
      </c>
      <c r="F3875" s="282">
        <v>0.0</v>
      </c>
      <c r="G3875" s="282">
        <v>0.0</v>
      </c>
      <c r="H3875" s="282">
        <v>0.0</v>
      </c>
      <c r="I3875" s="282">
        <v>2.0</v>
      </c>
      <c r="J3875" s="282">
        <v>1.0</v>
      </c>
      <c r="K3875" s="282">
        <v>0.0</v>
      </c>
      <c r="L3875" s="282">
        <v>495.0</v>
      </c>
      <c r="M3875" s="210"/>
    </row>
    <row r="3876" ht="15.75" customHeight="1">
      <c r="A3876" s="210" t="s">
        <v>769</v>
      </c>
      <c r="B3876" s="210" t="s">
        <v>5383</v>
      </c>
      <c r="C3876" s="210" t="s">
        <v>5801</v>
      </c>
      <c r="D3876" s="210" t="s">
        <v>259</v>
      </c>
      <c r="E3876" s="282">
        <v>3.0</v>
      </c>
      <c r="F3876" s="282">
        <v>0.0</v>
      </c>
      <c r="G3876" s="282">
        <v>0.0</v>
      </c>
      <c r="H3876" s="282">
        <v>3.0</v>
      </c>
      <c r="I3876" s="282">
        <v>0.0</v>
      </c>
      <c r="J3876" s="282">
        <v>1.0</v>
      </c>
      <c r="K3876" s="282">
        <v>0.0</v>
      </c>
      <c r="L3876" s="282">
        <v>46.0</v>
      </c>
      <c r="M3876" s="210"/>
    </row>
    <row r="3877" ht="15.75" customHeight="1">
      <c r="A3877" s="210" t="s">
        <v>769</v>
      </c>
      <c r="B3877" s="210" t="s">
        <v>5384</v>
      </c>
      <c r="C3877" s="210" t="s">
        <v>5801</v>
      </c>
      <c r="D3877" s="210" t="s">
        <v>259</v>
      </c>
      <c r="E3877" s="282">
        <v>31.0</v>
      </c>
      <c r="F3877" s="282">
        <v>0.0</v>
      </c>
      <c r="G3877" s="282">
        <v>1.0</v>
      </c>
      <c r="H3877" s="282">
        <v>13.0</v>
      </c>
      <c r="I3877" s="282">
        <v>7.0</v>
      </c>
      <c r="J3877" s="282">
        <v>6.0</v>
      </c>
      <c r="K3877" s="282">
        <v>0.0</v>
      </c>
      <c r="L3877" s="282">
        <v>1910.0</v>
      </c>
      <c r="M3877" s="210"/>
    </row>
    <row r="3878" ht="15.75" customHeight="1">
      <c r="A3878" s="210" t="s">
        <v>769</v>
      </c>
      <c r="B3878" s="210" t="s">
        <v>5385</v>
      </c>
      <c r="C3878" s="210" t="s">
        <v>5801</v>
      </c>
      <c r="D3878" s="210" t="s">
        <v>259</v>
      </c>
      <c r="E3878" s="282">
        <v>12.0</v>
      </c>
      <c r="F3878" s="282">
        <v>0.0</v>
      </c>
      <c r="G3878" s="282">
        <v>0.0</v>
      </c>
      <c r="H3878" s="282">
        <v>7.0</v>
      </c>
      <c r="I3878" s="282">
        <v>1.0</v>
      </c>
      <c r="J3878" s="282">
        <v>1.0</v>
      </c>
      <c r="K3878" s="282">
        <v>0.0</v>
      </c>
      <c r="L3878" s="282">
        <v>581.0</v>
      </c>
      <c r="M3878" s="210"/>
    </row>
    <row r="3879" ht="15.75" customHeight="1">
      <c r="A3879" s="210" t="s">
        <v>769</v>
      </c>
      <c r="B3879" s="210" t="s">
        <v>5386</v>
      </c>
      <c r="C3879" s="210" t="s">
        <v>5869</v>
      </c>
      <c r="D3879" s="210" t="s">
        <v>259</v>
      </c>
      <c r="E3879" s="282">
        <v>33.0</v>
      </c>
      <c r="F3879" s="282">
        <v>0.0</v>
      </c>
      <c r="G3879" s="282">
        <v>0.0</v>
      </c>
      <c r="H3879" s="282">
        <v>12.0</v>
      </c>
      <c r="I3879" s="282">
        <v>9.0</v>
      </c>
      <c r="J3879" s="282">
        <v>3.0</v>
      </c>
      <c r="K3879" s="282">
        <v>0.0</v>
      </c>
      <c r="L3879" s="282">
        <v>1947.0</v>
      </c>
      <c r="M3879" s="210"/>
    </row>
    <row r="3880" ht="15.75" customHeight="1">
      <c r="A3880" s="210" t="s">
        <v>769</v>
      </c>
      <c r="B3880" s="210" t="s">
        <v>5387</v>
      </c>
      <c r="C3880" s="210" t="s">
        <v>5870</v>
      </c>
      <c r="D3880" s="210" t="s">
        <v>5871</v>
      </c>
      <c r="E3880" s="282">
        <v>27.0</v>
      </c>
      <c r="F3880" s="282">
        <v>0.0</v>
      </c>
      <c r="G3880" s="282">
        <v>2.0</v>
      </c>
      <c r="H3880" s="282">
        <v>0.0</v>
      </c>
      <c r="I3880" s="282">
        <v>2.0</v>
      </c>
      <c r="J3880" s="282">
        <v>5.0</v>
      </c>
      <c r="K3880" s="282">
        <v>0.0</v>
      </c>
      <c r="L3880" s="282">
        <v>2424.0</v>
      </c>
      <c r="M3880" s="210"/>
    </row>
    <row r="3881" ht="15.75" customHeight="1">
      <c r="A3881" s="210" t="s">
        <v>769</v>
      </c>
      <c r="B3881" s="210" t="s">
        <v>5388</v>
      </c>
      <c r="C3881" s="210" t="s">
        <v>5872</v>
      </c>
      <c r="D3881" s="210" t="s">
        <v>5873</v>
      </c>
      <c r="E3881" s="282">
        <v>24.0</v>
      </c>
      <c r="F3881" s="282">
        <v>3.0</v>
      </c>
      <c r="G3881" s="282">
        <v>1.0</v>
      </c>
      <c r="H3881" s="282">
        <v>0.0</v>
      </c>
      <c r="I3881" s="282">
        <v>1.0</v>
      </c>
      <c r="J3881" s="282">
        <v>4.0</v>
      </c>
      <c r="K3881" s="282">
        <v>1.0</v>
      </c>
      <c r="L3881" s="282">
        <v>2151.0</v>
      </c>
      <c r="M3881" s="210"/>
    </row>
    <row r="3882" ht="15.75" customHeight="1">
      <c r="A3882" s="210" t="s">
        <v>769</v>
      </c>
      <c r="B3882" s="210" t="s">
        <v>5391</v>
      </c>
      <c r="C3882" s="210" t="s">
        <v>5874</v>
      </c>
      <c r="D3882" s="210" t="s">
        <v>5875</v>
      </c>
      <c r="E3882" s="282">
        <v>27.0</v>
      </c>
      <c r="F3882" s="282">
        <v>1.0</v>
      </c>
      <c r="G3882" s="282">
        <v>3.0</v>
      </c>
      <c r="H3882" s="282">
        <v>0.0</v>
      </c>
      <c r="I3882" s="282">
        <v>1.0</v>
      </c>
      <c r="J3882" s="282">
        <v>4.0</v>
      </c>
      <c r="K3882" s="282">
        <v>0.0</v>
      </c>
      <c r="L3882" s="282">
        <v>2408.0</v>
      </c>
      <c r="M3882" s="210"/>
    </row>
    <row r="3883" ht="15.75" customHeight="1">
      <c r="A3883" s="210" t="s">
        <v>769</v>
      </c>
      <c r="B3883" s="210" t="s">
        <v>5392</v>
      </c>
      <c r="C3883" s="210" t="s">
        <v>5874</v>
      </c>
      <c r="D3883" s="210" t="s">
        <v>5875</v>
      </c>
      <c r="E3883" s="282">
        <v>20.0</v>
      </c>
      <c r="F3883" s="282">
        <v>0.0</v>
      </c>
      <c r="G3883" s="282">
        <v>1.0</v>
      </c>
      <c r="H3883" s="282">
        <v>2.0</v>
      </c>
      <c r="I3883" s="282">
        <v>2.0</v>
      </c>
      <c r="J3883" s="282">
        <v>4.0</v>
      </c>
      <c r="K3883" s="282">
        <v>0.0</v>
      </c>
      <c r="L3883" s="282">
        <v>1677.0</v>
      </c>
      <c r="M3883" s="210"/>
    </row>
    <row r="3884" ht="15.75" customHeight="1">
      <c r="A3884" s="210" t="s">
        <v>769</v>
      </c>
      <c r="B3884" s="210" t="s">
        <v>5389</v>
      </c>
      <c r="C3884" s="210" t="s">
        <v>5876</v>
      </c>
      <c r="D3884" s="210" t="s">
        <v>5877</v>
      </c>
      <c r="E3884" s="282">
        <v>8.0</v>
      </c>
      <c r="F3884" s="282">
        <v>0.0</v>
      </c>
      <c r="G3884" s="282">
        <v>0.0</v>
      </c>
      <c r="H3884" s="282">
        <v>4.0</v>
      </c>
      <c r="I3884" s="282">
        <v>1.0</v>
      </c>
      <c r="J3884" s="282">
        <v>0.0</v>
      </c>
      <c r="K3884" s="282">
        <v>0.0</v>
      </c>
      <c r="L3884" s="282">
        <v>470.0</v>
      </c>
      <c r="M3884" s="210"/>
    </row>
    <row r="3885" ht="15.75" customHeight="1">
      <c r="A3885" s="210" t="s">
        <v>747</v>
      </c>
      <c r="B3885" s="210" t="s">
        <v>5383</v>
      </c>
      <c r="C3885" s="210" t="s">
        <v>5801</v>
      </c>
      <c r="D3885" s="210" t="s">
        <v>110</v>
      </c>
      <c r="E3885" s="282">
        <v>2.0</v>
      </c>
      <c r="F3885" s="282">
        <v>0.0</v>
      </c>
      <c r="G3885" s="282">
        <v>0.0</v>
      </c>
      <c r="H3885" s="282">
        <v>0.0</v>
      </c>
      <c r="I3885" s="282">
        <v>2.0</v>
      </c>
      <c r="J3885" s="282">
        <v>0.0</v>
      </c>
      <c r="K3885" s="282">
        <v>0.0</v>
      </c>
      <c r="L3885" s="282">
        <v>150.0</v>
      </c>
      <c r="M3885" s="210"/>
    </row>
    <row r="3886" ht="15.75" customHeight="1">
      <c r="A3886" s="210" t="s">
        <v>747</v>
      </c>
      <c r="B3886" s="210" t="s">
        <v>5384</v>
      </c>
      <c r="C3886" s="210" t="s">
        <v>5801</v>
      </c>
      <c r="D3886" s="210" t="s">
        <v>110</v>
      </c>
      <c r="E3886" s="282">
        <v>29.0</v>
      </c>
      <c r="F3886" s="282">
        <v>1.0</v>
      </c>
      <c r="G3886" s="282">
        <v>3.0</v>
      </c>
      <c r="H3886" s="282">
        <v>3.0</v>
      </c>
      <c r="I3886" s="282">
        <v>11.0</v>
      </c>
      <c r="J3886" s="282">
        <v>3.0</v>
      </c>
      <c r="K3886" s="282">
        <v>1.0</v>
      </c>
      <c r="L3886" s="282">
        <v>2194.0</v>
      </c>
      <c r="M3886" s="210"/>
    </row>
    <row r="3887" ht="15.75" customHeight="1">
      <c r="A3887" s="210" t="s">
        <v>747</v>
      </c>
      <c r="B3887" s="210" t="s">
        <v>5385</v>
      </c>
      <c r="C3887" s="210" t="s">
        <v>5801</v>
      </c>
      <c r="D3887" s="210" t="s">
        <v>110</v>
      </c>
      <c r="E3887" s="282">
        <v>25.0</v>
      </c>
      <c r="F3887" s="282">
        <v>1.0</v>
      </c>
      <c r="G3887" s="282">
        <v>5.0</v>
      </c>
      <c r="H3887" s="282">
        <v>4.0</v>
      </c>
      <c r="I3887" s="282">
        <v>11.0</v>
      </c>
      <c r="J3887" s="282">
        <v>6.0</v>
      </c>
      <c r="K3887" s="282">
        <v>0.0</v>
      </c>
      <c r="L3887" s="282">
        <v>1695.0</v>
      </c>
      <c r="M3887" s="210"/>
    </row>
    <row r="3888" ht="15.75" customHeight="1">
      <c r="A3888" s="210" t="s">
        <v>747</v>
      </c>
      <c r="B3888" s="210" t="s">
        <v>5386</v>
      </c>
      <c r="C3888" s="210" t="s">
        <v>5801</v>
      </c>
      <c r="D3888" s="210" t="s">
        <v>110</v>
      </c>
      <c r="E3888" s="282">
        <v>26.0</v>
      </c>
      <c r="F3888" s="282">
        <v>2.0</v>
      </c>
      <c r="G3888" s="282">
        <v>3.0</v>
      </c>
      <c r="H3888" s="282">
        <v>2.0</v>
      </c>
      <c r="I3888" s="282">
        <v>7.0</v>
      </c>
      <c r="J3888" s="282">
        <v>2.0</v>
      </c>
      <c r="K3888" s="282">
        <v>0.0</v>
      </c>
      <c r="L3888" s="282">
        <v>2124.0</v>
      </c>
      <c r="M3888" s="210"/>
    </row>
    <row r="3889" ht="15.75" customHeight="1">
      <c r="A3889" s="210" t="s">
        <v>747</v>
      </c>
      <c r="B3889" s="210" t="s">
        <v>5387</v>
      </c>
      <c r="C3889" s="210" t="s">
        <v>5801</v>
      </c>
      <c r="D3889" s="210" t="s">
        <v>110</v>
      </c>
      <c r="E3889" s="282">
        <v>32.0</v>
      </c>
      <c r="F3889" s="282">
        <v>2.0</v>
      </c>
      <c r="G3889" s="282">
        <v>2.0</v>
      </c>
      <c r="H3889" s="282">
        <v>2.0</v>
      </c>
      <c r="I3889" s="282">
        <v>7.0</v>
      </c>
      <c r="J3889" s="282">
        <v>7.0</v>
      </c>
      <c r="K3889" s="282">
        <v>0.0</v>
      </c>
      <c r="L3889" s="282">
        <v>2653.0</v>
      </c>
      <c r="M3889" s="210"/>
    </row>
    <row r="3890" ht="15.75" customHeight="1">
      <c r="A3890" s="210" t="s">
        <v>747</v>
      </c>
      <c r="B3890" s="210" t="s">
        <v>5388</v>
      </c>
      <c r="C3890" s="210" t="s">
        <v>5801</v>
      </c>
      <c r="D3890" s="210" t="s">
        <v>110</v>
      </c>
      <c r="E3890" s="282">
        <v>25.0</v>
      </c>
      <c r="F3890" s="282">
        <v>1.0</v>
      </c>
      <c r="G3890" s="282">
        <v>1.0</v>
      </c>
      <c r="H3890" s="282">
        <v>9.0</v>
      </c>
      <c r="I3890" s="282">
        <v>4.0</v>
      </c>
      <c r="J3890" s="282">
        <v>2.0</v>
      </c>
      <c r="K3890" s="282">
        <v>1.0</v>
      </c>
      <c r="L3890" s="282">
        <v>1623.0</v>
      </c>
      <c r="M3890" s="210"/>
    </row>
    <row r="3891" ht="15.75" customHeight="1">
      <c r="A3891" s="210" t="s">
        <v>747</v>
      </c>
      <c r="B3891" s="210" t="s">
        <v>5391</v>
      </c>
      <c r="C3891" s="210" t="s">
        <v>5801</v>
      </c>
      <c r="D3891" s="210" t="s">
        <v>110</v>
      </c>
      <c r="E3891" s="282">
        <v>26.0</v>
      </c>
      <c r="F3891" s="282">
        <v>1.0</v>
      </c>
      <c r="G3891" s="282">
        <v>1.0</v>
      </c>
      <c r="H3891" s="282">
        <v>4.0</v>
      </c>
      <c r="I3891" s="282">
        <v>7.0</v>
      </c>
      <c r="J3891" s="282">
        <v>5.0</v>
      </c>
      <c r="K3891" s="282">
        <v>0.0</v>
      </c>
      <c r="L3891" s="282">
        <v>1956.0</v>
      </c>
      <c r="M3891" s="210"/>
    </row>
    <row r="3892" ht="15.75" customHeight="1">
      <c r="A3892" s="210" t="s">
        <v>747</v>
      </c>
      <c r="B3892" s="210" t="s">
        <v>5392</v>
      </c>
      <c r="C3892" s="210" t="s">
        <v>5801</v>
      </c>
      <c r="D3892" s="210" t="s">
        <v>110</v>
      </c>
      <c r="E3892" s="282">
        <v>21.0</v>
      </c>
      <c r="F3892" s="282">
        <v>1.0</v>
      </c>
      <c r="G3892" s="282">
        <v>3.0</v>
      </c>
      <c r="H3892" s="282">
        <v>3.0</v>
      </c>
      <c r="I3892" s="282">
        <v>2.0</v>
      </c>
      <c r="J3892" s="282">
        <v>0.0</v>
      </c>
      <c r="K3892" s="282">
        <v>0.0</v>
      </c>
      <c r="L3892" s="282">
        <v>1562.0</v>
      </c>
      <c r="M3892" s="210"/>
    </row>
    <row r="3893" ht="15.75" customHeight="1">
      <c r="A3893" s="210" t="s">
        <v>747</v>
      </c>
      <c r="B3893" s="210" t="s">
        <v>5389</v>
      </c>
      <c r="C3893" s="210" t="s">
        <v>5801</v>
      </c>
      <c r="D3893" s="210" t="s">
        <v>110</v>
      </c>
      <c r="E3893" s="282">
        <v>12.0</v>
      </c>
      <c r="F3893" s="282">
        <v>0.0</v>
      </c>
      <c r="G3893" s="282">
        <v>1.0</v>
      </c>
      <c r="H3893" s="282">
        <v>1.0</v>
      </c>
      <c r="I3893" s="282">
        <v>2.0</v>
      </c>
      <c r="J3893" s="282">
        <v>3.0</v>
      </c>
      <c r="K3893" s="282">
        <v>0.0</v>
      </c>
      <c r="L3893" s="282">
        <v>988.0</v>
      </c>
      <c r="M3893" s="210"/>
    </row>
    <row r="3894" ht="15.75" customHeight="1">
      <c r="A3894" s="210" t="s">
        <v>747</v>
      </c>
      <c r="B3894" s="210" t="s">
        <v>5390</v>
      </c>
      <c r="C3894" s="210" t="s">
        <v>5801</v>
      </c>
      <c r="D3894" s="210" t="s">
        <v>110</v>
      </c>
      <c r="E3894" s="282">
        <v>6.0</v>
      </c>
      <c r="F3894" s="282">
        <v>0.0</v>
      </c>
      <c r="G3894" s="282">
        <v>1.0</v>
      </c>
      <c r="H3894" s="282">
        <v>3.0</v>
      </c>
      <c r="I3894" s="282">
        <v>1.0</v>
      </c>
      <c r="J3894" s="282">
        <v>4.0</v>
      </c>
      <c r="K3894" s="282">
        <v>0.0</v>
      </c>
      <c r="L3894" s="282">
        <v>370.0</v>
      </c>
      <c r="M3894" s="210"/>
    </row>
    <row r="3895" ht="15.75" customHeight="1">
      <c r="A3895" s="210" t="s">
        <v>761</v>
      </c>
      <c r="B3895" s="210" t="s">
        <v>5383</v>
      </c>
      <c r="C3895" s="210" t="s">
        <v>5801</v>
      </c>
      <c r="D3895" s="210" t="s">
        <v>256</v>
      </c>
      <c r="E3895" s="282">
        <v>3.0</v>
      </c>
      <c r="F3895" s="282">
        <v>0.0</v>
      </c>
      <c r="G3895" s="282">
        <v>0.0</v>
      </c>
      <c r="H3895" s="282">
        <v>1.0</v>
      </c>
      <c r="I3895" s="282">
        <v>0.0</v>
      </c>
      <c r="J3895" s="282">
        <v>1.0</v>
      </c>
      <c r="K3895" s="282">
        <v>0.0</v>
      </c>
      <c r="L3895" s="282">
        <v>191.0</v>
      </c>
      <c r="M3895" s="210"/>
    </row>
    <row r="3896" ht="15.75" customHeight="1">
      <c r="A3896" s="210" t="s">
        <v>761</v>
      </c>
      <c r="B3896" s="210" t="s">
        <v>5384</v>
      </c>
      <c r="C3896" s="210" t="s">
        <v>5801</v>
      </c>
      <c r="D3896" s="210" t="s">
        <v>256</v>
      </c>
      <c r="E3896" s="282">
        <v>29.0</v>
      </c>
      <c r="F3896" s="282">
        <v>1.0</v>
      </c>
      <c r="G3896" s="282">
        <v>1.0</v>
      </c>
      <c r="H3896" s="282">
        <v>6.0</v>
      </c>
      <c r="I3896" s="282">
        <v>3.0</v>
      </c>
      <c r="J3896" s="282">
        <v>5.0</v>
      </c>
      <c r="K3896" s="282">
        <v>0.0</v>
      </c>
      <c r="L3896" s="282">
        <v>2139.0</v>
      </c>
      <c r="M3896" s="210"/>
    </row>
    <row r="3897" ht="15.75" customHeight="1">
      <c r="A3897" s="210" t="s">
        <v>761</v>
      </c>
      <c r="B3897" s="210" t="s">
        <v>5385</v>
      </c>
      <c r="C3897" s="210" t="s">
        <v>5801</v>
      </c>
      <c r="D3897" s="210" t="s">
        <v>256</v>
      </c>
      <c r="E3897" s="282">
        <v>31.0</v>
      </c>
      <c r="F3897" s="282">
        <v>2.0</v>
      </c>
      <c r="G3897" s="282">
        <v>0.0</v>
      </c>
      <c r="H3897" s="282">
        <v>4.0</v>
      </c>
      <c r="I3897" s="282">
        <v>10.0</v>
      </c>
      <c r="J3897" s="282">
        <v>5.0</v>
      </c>
      <c r="K3897" s="282">
        <v>0.0</v>
      </c>
      <c r="L3897" s="282">
        <v>2360.0</v>
      </c>
      <c r="M3897" s="210"/>
    </row>
    <row r="3898" ht="15.75" customHeight="1">
      <c r="A3898" s="210" t="s">
        <v>761</v>
      </c>
      <c r="B3898" s="210" t="s">
        <v>5386</v>
      </c>
      <c r="C3898" s="210" t="s">
        <v>5816</v>
      </c>
      <c r="D3898" s="210" t="s">
        <v>5878</v>
      </c>
      <c r="E3898" s="282">
        <v>24.0</v>
      </c>
      <c r="F3898" s="282">
        <v>0.0</v>
      </c>
      <c r="G3898" s="282">
        <v>0.0</v>
      </c>
      <c r="H3898" s="282">
        <v>3.0</v>
      </c>
      <c r="I3898" s="282">
        <v>2.0</v>
      </c>
      <c r="J3898" s="282">
        <v>5.0</v>
      </c>
      <c r="K3898" s="282">
        <v>1.0</v>
      </c>
      <c r="L3898" s="282">
        <v>1866.0</v>
      </c>
      <c r="M3898" s="210"/>
    </row>
    <row r="3899" ht="15.75" customHeight="1">
      <c r="A3899" s="210" t="s">
        <v>761</v>
      </c>
      <c r="B3899" s="210" t="s">
        <v>5387</v>
      </c>
      <c r="C3899" s="210" t="s">
        <v>5801</v>
      </c>
      <c r="D3899" s="210" t="s">
        <v>5879</v>
      </c>
      <c r="E3899" s="282">
        <v>25.0</v>
      </c>
      <c r="F3899" s="282">
        <v>2.0</v>
      </c>
      <c r="G3899" s="282">
        <v>0.0</v>
      </c>
      <c r="H3899" s="282">
        <v>8.0</v>
      </c>
      <c r="I3899" s="282">
        <v>3.0</v>
      </c>
      <c r="J3899" s="282">
        <v>3.0</v>
      </c>
      <c r="K3899" s="282">
        <v>0.0</v>
      </c>
      <c r="L3899" s="282">
        <v>1569.0</v>
      </c>
      <c r="M3899" s="210"/>
    </row>
    <row r="3900" ht="15.75" customHeight="1">
      <c r="A3900" s="210" t="s">
        <v>761</v>
      </c>
      <c r="B3900" s="210" t="s">
        <v>5388</v>
      </c>
      <c r="C3900" s="210" t="s">
        <v>5816</v>
      </c>
      <c r="D3900" s="210" t="s">
        <v>5880</v>
      </c>
      <c r="E3900" s="282">
        <v>33.0</v>
      </c>
      <c r="F3900" s="282">
        <v>3.0</v>
      </c>
      <c r="G3900" s="282">
        <v>0.0</v>
      </c>
      <c r="H3900" s="282">
        <v>0.0</v>
      </c>
      <c r="I3900" s="282">
        <v>0.0</v>
      </c>
      <c r="J3900" s="282">
        <v>5.0</v>
      </c>
      <c r="K3900" s="282">
        <v>1.0</v>
      </c>
      <c r="L3900" s="282">
        <v>2876.0</v>
      </c>
      <c r="M3900" s="210"/>
    </row>
    <row r="3901" ht="15.75" customHeight="1">
      <c r="A3901" s="210" t="s">
        <v>761</v>
      </c>
      <c r="B3901" s="210" t="s">
        <v>5391</v>
      </c>
      <c r="C3901" s="210" t="s">
        <v>5816</v>
      </c>
      <c r="D3901" s="210" t="s">
        <v>5880</v>
      </c>
      <c r="E3901" s="282">
        <v>14.0</v>
      </c>
      <c r="F3901" s="282">
        <v>3.0</v>
      </c>
      <c r="G3901" s="282">
        <v>0.0</v>
      </c>
      <c r="H3901" s="282">
        <v>0.0</v>
      </c>
      <c r="I3901" s="282">
        <v>1.0</v>
      </c>
      <c r="J3901" s="282">
        <v>4.0</v>
      </c>
      <c r="K3901" s="282">
        <v>0.0</v>
      </c>
      <c r="L3901" s="282">
        <v>1255.0</v>
      </c>
      <c r="M3901" s="210"/>
    </row>
    <row r="3902" ht="15.75" customHeight="1">
      <c r="A3902" s="210" t="s">
        <v>761</v>
      </c>
      <c r="B3902" s="210" t="s">
        <v>5392</v>
      </c>
      <c r="C3902" s="210" t="s">
        <v>5881</v>
      </c>
      <c r="D3902" s="210" t="s">
        <v>5882</v>
      </c>
      <c r="E3902" s="282">
        <v>1.0</v>
      </c>
      <c r="F3902" s="282">
        <v>0.0</v>
      </c>
      <c r="G3902" s="282">
        <v>0.0</v>
      </c>
      <c r="H3902" s="282">
        <v>0.0</v>
      </c>
      <c r="I3902" s="282">
        <v>0.0</v>
      </c>
      <c r="J3902" s="282">
        <v>0.0</v>
      </c>
      <c r="K3902" s="282">
        <v>0.0</v>
      </c>
      <c r="L3902" s="282">
        <v>90.0</v>
      </c>
      <c r="M3902" s="210"/>
    </row>
    <row r="3903" ht="15.75" customHeight="1">
      <c r="A3903" s="210" t="s">
        <v>761</v>
      </c>
      <c r="B3903" s="210" t="s">
        <v>5389</v>
      </c>
      <c r="C3903" s="210" t="s">
        <v>5881</v>
      </c>
      <c r="D3903" s="210" t="s">
        <v>5882</v>
      </c>
      <c r="E3903" s="282">
        <v>5.0</v>
      </c>
      <c r="F3903" s="282">
        <v>0.0</v>
      </c>
      <c r="G3903" s="282">
        <v>0.0</v>
      </c>
      <c r="H3903" s="282">
        <v>0.0</v>
      </c>
      <c r="I3903" s="282">
        <v>2.0</v>
      </c>
      <c r="J3903" s="282">
        <v>1.0</v>
      </c>
      <c r="K3903" s="282">
        <v>0.0</v>
      </c>
      <c r="L3903" s="282">
        <v>412.0</v>
      </c>
      <c r="M3903" s="210"/>
    </row>
    <row r="3904" ht="15.75" customHeight="1">
      <c r="A3904" s="210" t="s">
        <v>761</v>
      </c>
      <c r="B3904" s="210" t="s">
        <v>5390</v>
      </c>
      <c r="C3904" s="210" t="s">
        <v>5881</v>
      </c>
      <c r="D3904" s="210" t="s">
        <v>5883</v>
      </c>
      <c r="E3904" s="282">
        <v>34.0</v>
      </c>
      <c r="F3904" s="282">
        <v>0.0</v>
      </c>
      <c r="G3904" s="282">
        <v>1.0</v>
      </c>
      <c r="H3904" s="282">
        <v>0.0</v>
      </c>
      <c r="I3904" s="282">
        <v>0.0</v>
      </c>
      <c r="J3904" s="282">
        <v>4.0</v>
      </c>
      <c r="K3904" s="282">
        <v>0.0</v>
      </c>
      <c r="L3904" s="282">
        <v>3060.0</v>
      </c>
      <c r="M3904" s="210"/>
    </row>
    <row r="3905" ht="15.75" customHeight="1">
      <c r="A3905" s="210" t="s">
        <v>122</v>
      </c>
      <c r="B3905" s="210" t="s">
        <v>5383</v>
      </c>
      <c r="C3905" s="210" t="s">
        <v>5801</v>
      </c>
      <c r="D3905" s="210" t="s">
        <v>95</v>
      </c>
      <c r="E3905" s="282">
        <v>3.0</v>
      </c>
      <c r="F3905" s="282">
        <v>1.0</v>
      </c>
      <c r="G3905" s="282">
        <v>0.0</v>
      </c>
      <c r="H3905" s="282">
        <v>0.0</v>
      </c>
      <c r="I3905" s="282">
        <v>3.0</v>
      </c>
      <c r="J3905" s="282">
        <v>0.0</v>
      </c>
      <c r="K3905" s="282">
        <v>0.0</v>
      </c>
      <c r="L3905" s="282">
        <v>218.0</v>
      </c>
      <c r="M3905" s="210"/>
    </row>
    <row r="3906" ht="15.75" customHeight="1">
      <c r="A3906" s="210" t="s">
        <v>122</v>
      </c>
      <c r="B3906" s="210" t="s">
        <v>5384</v>
      </c>
      <c r="C3906" s="210" t="s">
        <v>5801</v>
      </c>
      <c r="D3906" s="210" t="s">
        <v>95</v>
      </c>
      <c r="E3906" s="282">
        <v>32.0</v>
      </c>
      <c r="F3906" s="282">
        <v>13.0</v>
      </c>
      <c r="G3906" s="282">
        <v>3.0</v>
      </c>
      <c r="H3906" s="282">
        <v>0.0</v>
      </c>
      <c r="I3906" s="282">
        <v>20.0</v>
      </c>
      <c r="J3906" s="282">
        <v>5.0</v>
      </c>
      <c r="K3906" s="282">
        <v>0.0</v>
      </c>
      <c r="L3906" s="282">
        <v>2576.0</v>
      </c>
      <c r="M3906" s="210"/>
    </row>
    <row r="3907" ht="15.75" customHeight="1">
      <c r="A3907" s="210" t="s">
        <v>122</v>
      </c>
      <c r="B3907" s="210" t="s">
        <v>5385</v>
      </c>
      <c r="C3907" s="210" t="s">
        <v>5801</v>
      </c>
      <c r="D3907" s="210" t="s">
        <v>95</v>
      </c>
      <c r="E3907" s="282">
        <v>33.0</v>
      </c>
      <c r="F3907" s="282">
        <v>3.0</v>
      </c>
      <c r="G3907" s="282">
        <v>6.0</v>
      </c>
      <c r="H3907" s="282">
        <v>5.0</v>
      </c>
      <c r="I3907" s="282">
        <v>16.0</v>
      </c>
      <c r="J3907" s="282">
        <v>3.0</v>
      </c>
      <c r="K3907" s="282">
        <v>0.0</v>
      </c>
      <c r="L3907" s="282">
        <v>2374.0</v>
      </c>
      <c r="M3907" s="210"/>
    </row>
    <row r="3908" ht="15.75" customHeight="1">
      <c r="A3908" s="210" t="s">
        <v>122</v>
      </c>
      <c r="B3908" s="210" t="s">
        <v>5386</v>
      </c>
      <c r="C3908" s="210" t="s">
        <v>5801</v>
      </c>
      <c r="D3908" s="210" t="s">
        <v>95</v>
      </c>
      <c r="E3908" s="282">
        <v>34.0</v>
      </c>
      <c r="F3908" s="282">
        <v>7.0</v>
      </c>
      <c r="G3908" s="282">
        <v>13.0</v>
      </c>
      <c r="H3908" s="282">
        <v>1.0</v>
      </c>
      <c r="I3908" s="282">
        <v>26.0</v>
      </c>
      <c r="J3908" s="282">
        <v>11.0</v>
      </c>
      <c r="K3908" s="282">
        <v>0.0</v>
      </c>
      <c r="L3908" s="282">
        <v>2505.0</v>
      </c>
      <c r="M3908" s="210"/>
    </row>
    <row r="3909" ht="15.75" customHeight="1">
      <c r="A3909" s="210" t="s">
        <v>122</v>
      </c>
      <c r="B3909" s="210" t="s">
        <v>5387</v>
      </c>
      <c r="C3909" s="210" t="s">
        <v>5801</v>
      </c>
      <c r="D3909" s="210" t="s">
        <v>110</v>
      </c>
      <c r="E3909" s="282">
        <v>33.0</v>
      </c>
      <c r="F3909" s="282">
        <v>4.0</v>
      </c>
      <c r="G3909" s="282">
        <v>10.0</v>
      </c>
      <c r="H3909" s="282">
        <v>3.0</v>
      </c>
      <c r="I3909" s="282">
        <v>17.0</v>
      </c>
      <c r="J3909" s="282">
        <v>4.0</v>
      </c>
      <c r="K3909" s="282">
        <v>0.0</v>
      </c>
      <c r="L3909" s="282">
        <v>2628.0</v>
      </c>
      <c r="M3909" s="210"/>
    </row>
    <row r="3910" ht="15.75" customHeight="1">
      <c r="A3910" s="210" t="s">
        <v>122</v>
      </c>
      <c r="B3910" s="210" t="s">
        <v>5388</v>
      </c>
      <c r="C3910" s="210" t="s">
        <v>5801</v>
      </c>
      <c r="D3910" s="210" t="s">
        <v>110</v>
      </c>
      <c r="E3910" s="282">
        <v>35.0</v>
      </c>
      <c r="F3910" s="282">
        <v>9.0</v>
      </c>
      <c r="G3910" s="282">
        <v>9.0</v>
      </c>
      <c r="H3910" s="282">
        <v>1.0</v>
      </c>
      <c r="I3910" s="282">
        <v>15.0</v>
      </c>
      <c r="J3910" s="282">
        <v>6.0</v>
      </c>
      <c r="K3910" s="282">
        <v>0.0</v>
      </c>
      <c r="L3910" s="282">
        <v>2717.0</v>
      </c>
      <c r="M3910" s="210"/>
    </row>
    <row r="3911" ht="15.75" customHeight="1">
      <c r="A3911" s="210" t="s">
        <v>122</v>
      </c>
      <c r="B3911" s="210" t="s">
        <v>5391</v>
      </c>
      <c r="C3911" s="210" t="s">
        <v>5801</v>
      </c>
      <c r="D3911" s="210" t="s">
        <v>110</v>
      </c>
      <c r="E3911" s="282">
        <v>36.0</v>
      </c>
      <c r="F3911" s="282">
        <v>3.0</v>
      </c>
      <c r="G3911" s="282">
        <v>6.0</v>
      </c>
      <c r="H3911" s="282">
        <v>2.0</v>
      </c>
      <c r="I3911" s="282">
        <v>15.0</v>
      </c>
      <c r="J3911" s="282">
        <v>3.0</v>
      </c>
      <c r="K3911" s="282">
        <v>0.0</v>
      </c>
      <c r="L3911" s="282">
        <v>2898.0</v>
      </c>
      <c r="M3911" s="210"/>
    </row>
    <row r="3912" ht="15.75" customHeight="1">
      <c r="A3912" s="210" t="s">
        <v>122</v>
      </c>
      <c r="B3912" s="210" t="s">
        <v>5392</v>
      </c>
      <c r="C3912" s="210" t="s">
        <v>5801</v>
      </c>
      <c r="D3912" s="210" t="s">
        <v>110</v>
      </c>
      <c r="E3912" s="282">
        <v>31.0</v>
      </c>
      <c r="F3912" s="282">
        <v>6.0</v>
      </c>
      <c r="G3912" s="282">
        <v>9.0</v>
      </c>
      <c r="H3912" s="282">
        <v>6.0</v>
      </c>
      <c r="I3912" s="282">
        <v>9.0</v>
      </c>
      <c r="J3912" s="282">
        <v>5.0</v>
      </c>
      <c r="K3912" s="282">
        <v>0.0</v>
      </c>
      <c r="L3912" s="282">
        <v>2172.0</v>
      </c>
      <c r="M3912" s="210"/>
    </row>
    <row r="3913" ht="15.75" customHeight="1">
      <c r="A3913" s="210" t="s">
        <v>122</v>
      </c>
      <c r="B3913" s="210" t="s">
        <v>5389</v>
      </c>
      <c r="C3913" s="210" t="s">
        <v>5881</v>
      </c>
      <c r="D3913" s="210" t="s">
        <v>5884</v>
      </c>
      <c r="E3913" s="282">
        <v>15.0</v>
      </c>
      <c r="F3913" s="282">
        <v>6.0</v>
      </c>
      <c r="G3913" s="282">
        <v>5.0</v>
      </c>
      <c r="H3913" s="282">
        <v>1.0</v>
      </c>
      <c r="I3913" s="282">
        <v>3.0</v>
      </c>
      <c r="J3913" s="282">
        <v>1.0</v>
      </c>
      <c r="K3913" s="282">
        <v>0.0</v>
      </c>
      <c r="L3913" s="282">
        <v>1217.0</v>
      </c>
      <c r="M3913" s="210"/>
    </row>
    <row r="3914" ht="15.75" customHeight="1">
      <c r="A3914" s="210" t="s">
        <v>122</v>
      </c>
      <c r="B3914" s="210" t="s">
        <v>5390</v>
      </c>
      <c r="C3914" s="210" t="s">
        <v>5881</v>
      </c>
      <c r="D3914" s="210" t="s">
        <v>5884</v>
      </c>
      <c r="E3914" s="282">
        <v>31.0</v>
      </c>
      <c r="F3914" s="282">
        <v>3.0</v>
      </c>
      <c r="G3914" s="282">
        <v>6.0</v>
      </c>
      <c r="H3914" s="282">
        <v>4.0</v>
      </c>
      <c r="I3914" s="282">
        <v>13.0</v>
      </c>
      <c r="J3914" s="282">
        <v>1.0</v>
      </c>
      <c r="K3914" s="282">
        <v>0.0</v>
      </c>
      <c r="L3914" s="282">
        <v>2264.0</v>
      </c>
      <c r="M3914" s="210"/>
    </row>
    <row r="3915" ht="15.75" customHeight="1">
      <c r="A3915" s="210" t="s">
        <v>489</v>
      </c>
      <c r="B3915" s="210" t="s">
        <v>5383</v>
      </c>
      <c r="C3915" s="210" t="s">
        <v>5801</v>
      </c>
      <c r="D3915" s="210" t="s">
        <v>162</v>
      </c>
      <c r="E3915" s="282">
        <v>1.0</v>
      </c>
      <c r="F3915" s="282">
        <v>0.0</v>
      </c>
      <c r="G3915" s="282">
        <v>0.0</v>
      </c>
      <c r="H3915" s="282">
        <v>1.0</v>
      </c>
      <c r="I3915" s="282">
        <v>0.0</v>
      </c>
      <c r="J3915" s="282">
        <v>0.0</v>
      </c>
      <c r="K3915" s="282">
        <v>0.0</v>
      </c>
      <c r="L3915" s="282">
        <v>14.0</v>
      </c>
      <c r="M3915" s="210"/>
    </row>
    <row r="3916" ht="15.75" customHeight="1">
      <c r="A3916" s="210" t="s">
        <v>489</v>
      </c>
      <c r="B3916" s="210" t="s">
        <v>5384</v>
      </c>
      <c r="C3916" s="210" t="s">
        <v>5801</v>
      </c>
      <c r="D3916" s="210" t="s">
        <v>259</v>
      </c>
      <c r="E3916" s="282">
        <v>37.0</v>
      </c>
      <c r="F3916" s="282">
        <v>1.0</v>
      </c>
      <c r="G3916" s="282">
        <v>5.0</v>
      </c>
      <c r="H3916" s="282">
        <v>8.0</v>
      </c>
      <c r="I3916" s="282">
        <v>18.0</v>
      </c>
      <c r="J3916" s="282">
        <v>3.0</v>
      </c>
      <c r="K3916" s="282">
        <v>0.0</v>
      </c>
      <c r="L3916" s="282">
        <v>2563.0</v>
      </c>
      <c r="M3916" s="210"/>
    </row>
    <row r="3917" ht="15.75" customHeight="1">
      <c r="A3917" s="210" t="s">
        <v>489</v>
      </c>
      <c r="B3917" s="210" t="s">
        <v>5385</v>
      </c>
      <c r="C3917" s="210" t="s">
        <v>5801</v>
      </c>
      <c r="D3917" s="210" t="s">
        <v>259</v>
      </c>
      <c r="E3917" s="282">
        <v>28.0</v>
      </c>
      <c r="F3917" s="282">
        <v>6.0</v>
      </c>
      <c r="G3917" s="282">
        <v>2.0</v>
      </c>
      <c r="H3917" s="282">
        <v>16.0</v>
      </c>
      <c r="I3917" s="282">
        <v>9.0</v>
      </c>
      <c r="J3917" s="282">
        <v>3.0</v>
      </c>
      <c r="K3917" s="282">
        <v>0.0</v>
      </c>
      <c r="L3917" s="282">
        <v>1280.0</v>
      </c>
      <c r="M3917" s="210"/>
    </row>
    <row r="3918" ht="15.75" customHeight="1">
      <c r="A3918" s="210" t="s">
        <v>489</v>
      </c>
      <c r="B3918" s="210" t="s">
        <v>5386</v>
      </c>
      <c r="C3918" s="210" t="s">
        <v>5816</v>
      </c>
      <c r="D3918" s="210" t="s">
        <v>5885</v>
      </c>
      <c r="E3918" s="282">
        <v>36.0</v>
      </c>
      <c r="F3918" s="282">
        <v>7.0</v>
      </c>
      <c r="G3918" s="282">
        <v>5.0</v>
      </c>
      <c r="H3918" s="282">
        <v>7.0</v>
      </c>
      <c r="I3918" s="282">
        <v>6.0</v>
      </c>
      <c r="J3918" s="282">
        <v>3.0</v>
      </c>
      <c r="K3918" s="282">
        <v>0.0</v>
      </c>
      <c r="L3918" s="282">
        <v>2752.0</v>
      </c>
      <c r="M3918" s="210"/>
    </row>
    <row r="3919" ht="15.75" customHeight="1">
      <c r="A3919" s="210" t="s">
        <v>489</v>
      </c>
      <c r="B3919" s="210" t="s">
        <v>5387</v>
      </c>
      <c r="C3919" s="210" t="s">
        <v>5816</v>
      </c>
      <c r="D3919" s="210" t="s">
        <v>5886</v>
      </c>
      <c r="E3919" s="282">
        <v>18.0</v>
      </c>
      <c r="F3919" s="282">
        <v>0.0</v>
      </c>
      <c r="G3919" s="282">
        <v>0.0</v>
      </c>
      <c r="H3919" s="282">
        <v>16.0</v>
      </c>
      <c r="I3919" s="282">
        <v>2.0</v>
      </c>
      <c r="J3919" s="282">
        <v>0.0</v>
      </c>
      <c r="K3919" s="282">
        <v>1.0</v>
      </c>
      <c r="L3919" s="282">
        <v>510.0</v>
      </c>
      <c r="M3919" s="210"/>
    </row>
    <row r="3920" ht="15.75" customHeight="1">
      <c r="A3920" s="210" t="s">
        <v>489</v>
      </c>
      <c r="B3920" s="210" t="s">
        <v>5391</v>
      </c>
      <c r="C3920" s="210" t="s">
        <v>5801</v>
      </c>
      <c r="D3920" s="210" t="s">
        <v>116</v>
      </c>
      <c r="E3920" s="282">
        <v>0.0</v>
      </c>
      <c r="F3920" s="282">
        <v>0.0</v>
      </c>
      <c r="G3920" s="282">
        <v>0.0</v>
      </c>
      <c r="H3920" s="282">
        <v>0.0</v>
      </c>
      <c r="I3920" s="282">
        <v>0.0</v>
      </c>
      <c r="J3920" s="282">
        <v>0.0</v>
      </c>
      <c r="K3920" s="282">
        <v>0.0</v>
      </c>
      <c r="L3920" s="282">
        <v>0.0</v>
      </c>
      <c r="M3920" s="210"/>
    </row>
    <row r="3921" ht="15.75" customHeight="1">
      <c r="A3921" s="210" t="s">
        <v>106</v>
      </c>
      <c r="B3921" s="210" t="s">
        <v>5383</v>
      </c>
      <c r="C3921" s="210" t="s">
        <v>5801</v>
      </c>
      <c r="D3921" s="210" t="s">
        <v>103</v>
      </c>
      <c r="E3921" s="282">
        <v>3.0</v>
      </c>
      <c r="F3921" s="282">
        <v>1.0</v>
      </c>
      <c r="G3921" s="282">
        <v>0.0</v>
      </c>
      <c r="H3921" s="282">
        <v>0.0</v>
      </c>
      <c r="I3921" s="282">
        <v>1.0</v>
      </c>
      <c r="J3921" s="282">
        <v>1.0</v>
      </c>
      <c r="K3921" s="282">
        <v>0.0</v>
      </c>
      <c r="L3921" s="282">
        <v>265.0</v>
      </c>
      <c r="M3921" s="210"/>
    </row>
    <row r="3922" ht="15.75" customHeight="1">
      <c r="A3922" s="210" t="s">
        <v>106</v>
      </c>
      <c r="B3922" s="210" t="s">
        <v>5384</v>
      </c>
      <c r="C3922" s="210" t="s">
        <v>5801</v>
      </c>
      <c r="D3922" s="210" t="s">
        <v>103</v>
      </c>
      <c r="E3922" s="282">
        <v>34.0</v>
      </c>
      <c r="F3922" s="282">
        <v>2.0</v>
      </c>
      <c r="G3922" s="282">
        <v>3.0</v>
      </c>
      <c r="H3922" s="282">
        <v>6.0</v>
      </c>
      <c r="I3922" s="282">
        <v>24.0</v>
      </c>
      <c r="J3922" s="282">
        <v>10.0</v>
      </c>
      <c r="K3922" s="282">
        <v>0.0</v>
      </c>
      <c r="L3922" s="282">
        <v>2389.0</v>
      </c>
      <c r="M3922" s="210"/>
    </row>
    <row r="3923" ht="15.75" customHeight="1">
      <c r="A3923" s="210" t="s">
        <v>106</v>
      </c>
      <c r="B3923" s="210" t="s">
        <v>5385</v>
      </c>
      <c r="C3923" s="210" t="s">
        <v>5801</v>
      </c>
      <c r="D3923" s="210" t="s">
        <v>162</v>
      </c>
      <c r="E3923" s="282">
        <v>32.0</v>
      </c>
      <c r="F3923" s="282">
        <v>0.0</v>
      </c>
      <c r="G3923" s="282">
        <v>3.0</v>
      </c>
      <c r="H3923" s="282">
        <v>7.0</v>
      </c>
      <c r="I3923" s="282">
        <v>8.0</v>
      </c>
      <c r="J3923" s="282">
        <v>2.0</v>
      </c>
      <c r="K3923" s="282">
        <v>0.0</v>
      </c>
      <c r="L3923" s="282">
        <v>2170.0</v>
      </c>
      <c r="M3923" s="210"/>
    </row>
    <row r="3924" ht="15.75" customHeight="1">
      <c r="A3924" s="210" t="s">
        <v>106</v>
      </c>
      <c r="B3924" s="210" t="s">
        <v>5386</v>
      </c>
      <c r="C3924" s="210" t="s">
        <v>5801</v>
      </c>
      <c r="D3924" s="210" t="s">
        <v>238</v>
      </c>
      <c r="E3924" s="282">
        <v>26.0</v>
      </c>
      <c r="F3924" s="282">
        <v>1.0</v>
      </c>
      <c r="G3924" s="282">
        <v>4.0</v>
      </c>
      <c r="H3924" s="282">
        <v>5.0</v>
      </c>
      <c r="I3924" s="282">
        <v>9.0</v>
      </c>
      <c r="J3924" s="282">
        <v>3.0</v>
      </c>
      <c r="K3924" s="282">
        <v>0.0</v>
      </c>
      <c r="L3924" s="282">
        <v>1790.0</v>
      </c>
      <c r="M3924" s="210"/>
    </row>
    <row r="3925" ht="15.75" customHeight="1">
      <c r="A3925" s="210" t="s">
        <v>106</v>
      </c>
      <c r="B3925" s="210" t="s">
        <v>5387</v>
      </c>
      <c r="C3925" s="210" t="s">
        <v>5816</v>
      </c>
      <c r="D3925" s="210" t="s">
        <v>5823</v>
      </c>
      <c r="E3925" s="282">
        <v>7.0</v>
      </c>
      <c r="F3925" s="282">
        <v>0.0</v>
      </c>
      <c r="G3925" s="282">
        <v>0.0</v>
      </c>
      <c r="H3925" s="282">
        <v>6.0</v>
      </c>
      <c r="I3925" s="282">
        <v>1.0</v>
      </c>
      <c r="J3925" s="282">
        <v>1.0</v>
      </c>
      <c r="K3925" s="282">
        <v>0.0</v>
      </c>
      <c r="L3925" s="282">
        <v>149.0</v>
      </c>
      <c r="M3925" s="210"/>
    </row>
    <row r="3926" ht="15.75" customHeight="1">
      <c r="A3926" s="210" t="s">
        <v>571</v>
      </c>
      <c r="B3926" s="210" t="s">
        <v>5383</v>
      </c>
      <c r="C3926" s="210" t="s">
        <v>5801</v>
      </c>
      <c r="D3926" s="210" t="s">
        <v>113</v>
      </c>
      <c r="E3926" s="282">
        <v>3.0</v>
      </c>
      <c r="F3926" s="282">
        <v>1.0</v>
      </c>
      <c r="G3926" s="282">
        <v>0.0</v>
      </c>
      <c r="H3926" s="282">
        <v>3.0</v>
      </c>
      <c r="I3926" s="282">
        <v>0.0</v>
      </c>
      <c r="J3926" s="282">
        <v>0.0</v>
      </c>
      <c r="K3926" s="282">
        <v>0.0</v>
      </c>
      <c r="L3926" s="282">
        <v>78.0</v>
      </c>
      <c r="M3926" s="210"/>
    </row>
    <row r="3927" ht="15.75" customHeight="1">
      <c r="A3927" s="210" t="s">
        <v>571</v>
      </c>
      <c r="B3927" s="210" t="s">
        <v>5384</v>
      </c>
      <c r="C3927" s="210" t="s">
        <v>5801</v>
      </c>
      <c r="D3927" s="210" t="s">
        <v>259</v>
      </c>
      <c r="E3927" s="282">
        <v>36.0</v>
      </c>
      <c r="F3927" s="282">
        <v>4.0</v>
      </c>
      <c r="G3927" s="282">
        <v>3.0</v>
      </c>
      <c r="H3927" s="282">
        <v>18.0</v>
      </c>
      <c r="I3927" s="282">
        <v>14.0</v>
      </c>
      <c r="J3927" s="282">
        <v>7.0</v>
      </c>
      <c r="K3927" s="282">
        <v>0.0</v>
      </c>
      <c r="L3927" s="282">
        <v>1784.0</v>
      </c>
      <c r="M3927" s="210"/>
    </row>
    <row r="3928" ht="15.75" customHeight="1">
      <c r="A3928" s="210" t="s">
        <v>571</v>
      </c>
      <c r="B3928" s="210" t="s">
        <v>5385</v>
      </c>
      <c r="C3928" s="210" t="s">
        <v>5801</v>
      </c>
      <c r="D3928" s="210" t="s">
        <v>113</v>
      </c>
      <c r="E3928" s="282">
        <v>20.0</v>
      </c>
      <c r="F3928" s="282">
        <v>0.0</v>
      </c>
      <c r="G3928" s="282">
        <v>0.0</v>
      </c>
      <c r="H3928" s="282">
        <v>19.0</v>
      </c>
      <c r="I3928" s="282">
        <v>1.0</v>
      </c>
      <c r="J3928" s="282">
        <v>4.0</v>
      </c>
      <c r="K3928" s="282">
        <v>0.0</v>
      </c>
      <c r="L3928" s="282">
        <v>237.0</v>
      </c>
      <c r="M3928" s="210"/>
    </row>
    <row r="3929" ht="15.75" customHeight="1">
      <c r="A3929" s="210" t="s">
        <v>571</v>
      </c>
      <c r="B3929" s="210" t="s">
        <v>5386</v>
      </c>
      <c r="C3929" s="210" t="s">
        <v>5801</v>
      </c>
      <c r="D3929" s="210" t="s">
        <v>244</v>
      </c>
      <c r="E3929" s="282">
        <v>12.0</v>
      </c>
      <c r="F3929" s="282">
        <v>1.0</v>
      </c>
      <c r="G3929" s="282">
        <v>0.0</v>
      </c>
      <c r="H3929" s="282">
        <v>11.0</v>
      </c>
      <c r="I3929" s="282">
        <v>1.0</v>
      </c>
      <c r="J3929" s="282">
        <v>1.0</v>
      </c>
      <c r="K3929" s="282">
        <v>0.0</v>
      </c>
      <c r="L3929" s="282">
        <v>218.0</v>
      </c>
      <c r="M3929" s="210"/>
    </row>
    <row r="3930" ht="15.75" customHeight="1">
      <c r="A3930" s="210" t="s">
        <v>571</v>
      </c>
      <c r="B3930" s="210" t="s">
        <v>5387</v>
      </c>
      <c r="C3930" s="210" t="s">
        <v>5801</v>
      </c>
      <c r="D3930" s="210" t="s">
        <v>5839</v>
      </c>
      <c r="E3930" s="282">
        <v>0.0</v>
      </c>
      <c r="F3930" s="282">
        <v>0.0</v>
      </c>
      <c r="G3930" s="282">
        <v>0.0</v>
      </c>
      <c r="H3930" s="282">
        <v>0.0</v>
      </c>
      <c r="I3930" s="282">
        <v>0.0</v>
      </c>
      <c r="J3930" s="282">
        <v>0.0</v>
      </c>
      <c r="K3930" s="282">
        <v>0.0</v>
      </c>
      <c r="L3930" s="282">
        <v>0.0</v>
      </c>
      <c r="M3930" s="210"/>
    </row>
    <row r="3931" ht="15.75" customHeight="1">
      <c r="A3931" s="210" t="s">
        <v>490</v>
      </c>
      <c r="B3931" s="210" t="s">
        <v>5383</v>
      </c>
      <c r="C3931" s="210" t="s">
        <v>5801</v>
      </c>
      <c r="D3931" s="210" t="s">
        <v>256</v>
      </c>
      <c r="E3931" s="282">
        <v>3.0</v>
      </c>
      <c r="F3931" s="282">
        <v>0.0</v>
      </c>
      <c r="G3931" s="282">
        <v>0.0</v>
      </c>
      <c r="H3931" s="282">
        <v>2.0</v>
      </c>
      <c r="I3931" s="282">
        <v>1.0</v>
      </c>
      <c r="J3931" s="282">
        <v>0.0</v>
      </c>
      <c r="K3931" s="282">
        <v>0.0</v>
      </c>
      <c r="L3931" s="282">
        <v>112.0</v>
      </c>
      <c r="M3931" s="210"/>
    </row>
    <row r="3932" ht="15.75" customHeight="1">
      <c r="A3932" s="210" t="s">
        <v>490</v>
      </c>
      <c r="B3932" s="210" t="s">
        <v>5384</v>
      </c>
      <c r="C3932" s="210" t="s">
        <v>5801</v>
      </c>
      <c r="D3932" s="210" t="s">
        <v>256</v>
      </c>
      <c r="E3932" s="282">
        <v>6.0</v>
      </c>
      <c r="F3932" s="282">
        <v>0.0</v>
      </c>
      <c r="G3932" s="282">
        <v>0.0</v>
      </c>
      <c r="H3932" s="282">
        <v>2.0</v>
      </c>
      <c r="I3932" s="282">
        <v>3.0</v>
      </c>
      <c r="J3932" s="282">
        <v>0.0</v>
      </c>
      <c r="K3932" s="282">
        <v>0.0</v>
      </c>
      <c r="L3932" s="282">
        <v>286.0</v>
      </c>
      <c r="M3932" s="210"/>
    </row>
    <row r="3933" ht="15.75" customHeight="1">
      <c r="A3933" s="210" t="s">
        <v>490</v>
      </c>
      <c r="B3933" s="210" t="s">
        <v>5385</v>
      </c>
      <c r="C3933" s="210" t="s">
        <v>5801</v>
      </c>
      <c r="D3933" s="210" t="s">
        <v>256</v>
      </c>
      <c r="E3933" s="282">
        <v>37.0</v>
      </c>
      <c r="F3933" s="282">
        <v>5.0</v>
      </c>
      <c r="G3933" s="282">
        <v>2.0</v>
      </c>
      <c r="H3933" s="282">
        <v>5.0</v>
      </c>
      <c r="I3933" s="282">
        <v>27.0</v>
      </c>
      <c r="J3933" s="282">
        <v>7.0</v>
      </c>
      <c r="K3933" s="282">
        <v>0.0</v>
      </c>
      <c r="L3933" s="282">
        <v>2463.0</v>
      </c>
      <c r="M3933" s="210"/>
    </row>
    <row r="3934" ht="15.75" customHeight="1">
      <c r="A3934" s="210" t="s">
        <v>490</v>
      </c>
      <c r="B3934" s="210" t="s">
        <v>5386</v>
      </c>
      <c r="C3934" s="210" t="s">
        <v>5801</v>
      </c>
      <c r="D3934" s="210" t="s">
        <v>244</v>
      </c>
      <c r="E3934" s="282">
        <v>35.0</v>
      </c>
      <c r="F3934" s="282">
        <v>12.0</v>
      </c>
      <c r="G3934" s="282">
        <v>7.0</v>
      </c>
      <c r="H3934" s="282">
        <v>2.0</v>
      </c>
      <c r="I3934" s="282">
        <v>18.0</v>
      </c>
      <c r="J3934" s="282">
        <v>4.0</v>
      </c>
      <c r="K3934" s="282">
        <v>0.0</v>
      </c>
      <c r="L3934" s="282">
        <v>2754.0</v>
      </c>
      <c r="M3934" s="210"/>
    </row>
    <row r="3935" ht="15.75" customHeight="1">
      <c r="A3935" s="210" t="s">
        <v>490</v>
      </c>
      <c r="B3935" s="210" t="s">
        <v>5387</v>
      </c>
      <c r="C3935" s="210" t="s">
        <v>5801</v>
      </c>
      <c r="D3935" s="210" t="s">
        <v>5879</v>
      </c>
      <c r="E3935" s="282">
        <v>30.0</v>
      </c>
      <c r="F3935" s="282">
        <v>5.0</v>
      </c>
      <c r="G3935" s="282">
        <v>6.0</v>
      </c>
      <c r="H3935" s="282">
        <v>7.0</v>
      </c>
      <c r="I3935" s="282">
        <v>20.0</v>
      </c>
      <c r="J3935" s="282">
        <v>3.0</v>
      </c>
      <c r="K3935" s="282">
        <v>1.0</v>
      </c>
      <c r="L3935" s="282">
        <v>1874.0</v>
      </c>
      <c r="M3935" s="210"/>
    </row>
    <row r="3936" ht="15.75" customHeight="1">
      <c r="A3936" s="210" t="s">
        <v>490</v>
      </c>
      <c r="B3936" s="210" t="s">
        <v>5388</v>
      </c>
      <c r="C3936" s="210" t="s">
        <v>5800</v>
      </c>
      <c r="D3936" s="210" t="s">
        <v>177</v>
      </c>
      <c r="E3936" s="282">
        <v>30.0</v>
      </c>
      <c r="F3936" s="282">
        <v>5.0</v>
      </c>
      <c r="G3936" s="282">
        <v>0.0</v>
      </c>
      <c r="H3936" s="282">
        <v>18.0</v>
      </c>
      <c r="I3936" s="282">
        <v>9.0</v>
      </c>
      <c r="J3936" s="282">
        <v>3.0</v>
      </c>
      <c r="K3936" s="282">
        <v>0.0</v>
      </c>
      <c r="L3936" s="282">
        <v>1252.0</v>
      </c>
      <c r="M3936" s="210"/>
    </row>
    <row r="3937" ht="15.75" customHeight="1">
      <c r="A3937" s="210" t="s">
        <v>490</v>
      </c>
      <c r="B3937" s="210" t="s">
        <v>5391</v>
      </c>
      <c r="C3937" s="210" t="s">
        <v>5801</v>
      </c>
      <c r="D3937" s="210" t="s">
        <v>5824</v>
      </c>
      <c r="E3937" s="282">
        <v>21.0</v>
      </c>
      <c r="F3937" s="282">
        <v>6.0</v>
      </c>
      <c r="G3937" s="282">
        <v>2.0</v>
      </c>
      <c r="H3937" s="282">
        <v>9.0</v>
      </c>
      <c r="I3937" s="282">
        <v>12.0</v>
      </c>
      <c r="J3937" s="282">
        <v>1.0</v>
      </c>
      <c r="K3937" s="282">
        <v>0.0</v>
      </c>
      <c r="L3937" s="282">
        <v>1030.0</v>
      </c>
      <c r="M3937" s="210"/>
    </row>
    <row r="3938" ht="15.75" customHeight="1">
      <c r="A3938" s="210" t="s">
        <v>490</v>
      </c>
      <c r="B3938" s="210" t="s">
        <v>5392</v>
      </c>
      <c r="C3938" s="210" t="s">
        <v>5801</v>
      </c>
      <c r="D3938" s="210" t="s">
        <v>5824</v>
      </c>
      <c r="E3938" s="282">
        <v>34.0</v>
      </c>
      <c r="F3938" s="282">
        <v>5.0</v>
      </c>
      <c r="G3938" s="282">
        <v>1.0</v>
      </c>
      <c r="H3938" s="282">
        <v>15.0</v>
      </c>
      <c r="I3938" s="282">
        <v>13.0</v>
      </c>
      <c r="J3938" s="282">
        <v>4.0</v>
      </c>
      <c r="K3938" s="282">
        <v>0.0</v>
      </c>
      <c r="L3938" s="282">
        <v>1810.0</v>
      </c>
      <c r="M3938" s="210"/>
    </row>
    <row r="3939" ht="15.75" customHeight="1">
      <c r="A3939" s="210" t="s">
        <v>490</v>
      </c>
      <c r="B3939" s="210" t="s">
        <v>5389</v>
      </c>
      <c r="C3939" s="210" t="s">
        <v>5801</v>
      </c>
      <c r="D3939" s="210" t="s">
        <v>5846</v>
      </c>
      <c r="E3939" s="282">
        <v>35.0</v>
      </c>
      <c r="F3939" s="282">
        <v>9.0</v>
      </c>
      <c r="G3939" s="282">
        <v>5.0</v>
      </c>
      <c r="H3939" s="282">
        <v>1.0</v>
      </c>
      <c r="I3939" s="282">
        <v>3.0</v>
      </c>
      <c r="J3939" s="282">
        <v>8.0</v>
      </c>
      <c r="K3939" s="282">
        <v>0.0</v>
      </c>
      <c r="L3939" s="282">
        <v>3112.0</v>
      </c>
      <c r="M3939" s="210"/>
    </row>
    <row r="3940" ht="15.75" customHeight="1">
      <c r="A3940" s="210" t="s">
        <v>490</v>
      </c>
      <c r="B3940" s="210" t="s">
        <v>5390</v>
      </c>
      <c r="C3940" s="210" t="s">
        <v>5816</v>
      </c>
      <c r="D3940" s="210" t="s">
        <v>5887</v>
      </c>
      <c r="E3940" s="282">
        <v>38.0</v>
      </c>
      <c r="F3940" s="282">
        <v>13.0</v>
      </c>
      <c r="G3940" s="282">
        <v>13.0</v>
      </c>
      <c r="H3940" s="282">
        <v>5.0</v>
      </c>
      <c r="I3940" s="282">
        <v>18.0</v>
      </c>
      <c r="J3940" s="282">
        <v>5.0</v>
      </c>
      <c r="K3940" s="282">
        <v>0.0</v>
      </c>
      <c r="L3940" s="282">
        <v>2805.0</v>
      </c>
      <c r="M3940" s="210"/>
    </row>
    <row r="3941" ht="15.75" customHeight="1">
      <c r="A3941" s="210" t="s">
        <v>288</v>
      </c>
      <c r="B3941" s="210" t="s">
        <v>5383</v>
      </c>
      <c r="C3941" s="210" t="s">
        <v>5801</v>
      </c>
      <c r="D3941" s="210" t="s">
        <v>95</v>
      </c>
      <c r="E3941" s="282">
        <v>3.0</v>
      </c>
      <c r="F3941" s="282">
        <v>0.0</v>
      </c>
      <c r="G3941" s="282">
        <v>0.0</v>
      </c>
      <c r="H3941" s="282">
        <v>3.0</v>
      </c>
      <c r="I3941" s="282">
        <v>0.0</v>
      </c>
      <c r="J3941" s="282">
        <v>0.0</v>
      </c>
      <c r="K3941" s="282">
        <v>0.0</v>
      </c>
      <c r="L3941" s="282">
        <v>62.0</v>
      </c>
      <c r="M3941" s="210"/>
    </row>
    <row r="3942" ht="15.75" customHeight="1">
      <c r="A3942" s="210" t="s">
        <v>288</v>
      </c>
      <c r="B3942" s="210" t="s">
        <v>5384</v>
      </c>
      <c r="C3942" s="210" t="s">
        <v>5801</v>
      </c>
      <c r="D3942" s="210" t="s">
        <v>95</v>
      </c>
      <c r="E3942" s="282">
        <v>37.0</v>
      </c>
      <c r="F3942" s="282">
        <v>0.0</v>
      </c>
      <c r="G3942" s="282">
        <v>3.0</v>
      </c>
      <c r="H3942" s="282">
        <v>23.0</v>
      </c>
      <c r="I3942" s="282">
        <v>3.0</v>
      </c>
      <c r="J3942" s="282">
        <v>1.0</v>
      </c>
      <c r="K3942" s="282">
        <v>0.0</v>
      </c>
      <c r="L3942" s="282">
        <v>1704.0</v>
      </c>
      <c r="M3942" s="210"/>
    </row>
    <row r="3943" ht="15.75" customHeight="1">
      <c r="A3943" s="210" t="s">
        <v>288</v>
      </c>
      <c r="B3943" s="210" t="s">
        <v>5385</v>
      </c>
      <c r="C3943" s="210" t="s">
        <v>5801</v>
      </c>
      <c r="D3943" s="210" t="s">
        <v>256</v>
      </c>
      <c r="E3943" s="282">
        <v>35.0</v>
      </c>
      <c r="F3943" s="282">
        <v>6.0</v>
      </c>
      <c r="G3943" s="282">
        <v>5.0</v>
      </c>
      <c r="H3943" s="282">
        <v>0.0</v>
      </c>
      <c r="I3943" s="282">
        <v>4.0</v>
      </c>
      <c r="J3943" s="282">
        <v>4.0</v>
      </c>
      <c r="K3943" s="282">
        <v>0.0</v>
      </c>
      <c r="L3943" s="282">
        <v>3086.0</v>
      </c>
      <c r="M3943" s="210"/>
    </row>
    <row r="3944" ht="15.75" customHeight="1">
      <c r="A3944" s="210" t="s">
        <v>288</v>
      </c>
      <c r="B3944" s="210" t="s">
        <v>5386</v>
      </c>
      <c r="C3944" s="210" t="s">
        <v>5816</v>
      </c>
      <c r="D3944" s="210" t="s">
        <v>5878</v>
      </c>
      <c r="E3944" s="282">
        <v>32.0</v>
      </c>
      <c r="F3944" s="282">
        <v>2.0</v>
      </c>
      <c r="G3944" s="282">
        <v>1.0</v>
      </c>
      <c r="H3944" s="282">
        <v>1.0</v>
      </c>
      <c r="I3944" s="282">
        <v>3.0</v>
      </c>
      <c r="J3944" s="282">
        <v>5.0</v>
      </c>
      <c r="K3944" s="282">
        <v>0.0</v>
      </c>
      <c r="L3944" s="282">
        <v>2725.0</v>
      </c>
      <c r="M3944" s="210"/>
    </row>
    <row r="3945" ht="15.75" customHeight="1">
      <c r="A3945" s="210" t="s">
        <v>288</v>
      </c>
      <c r="B3945" s="210" t="s">
        <v>5387</v>
      </c>
      <c r="C3945" s="210" t="s">
        <v>5816</v>
      </c>
      <c r="D3945" s="210" t="s">
        <v>5878</v>
      </c>
      <c r="E3945" s="282">
        <v>30.0</v>
      </c>
      <c r="F3945" s="282">
        <v>3.0</v>
      </c>
      <c r="G3945" s="282">
        <v>2.0</v>
      </c>
      <c r="H3945" s="282">
        <v>2.0</v>
      </c>
      <c r="I3945" s="282">
        <v>6.0</v>
      </c>
      <c r="J3945" s="282">
        <v>1.0</v>
      </c>
      <c r="K3945" s="282">
        <v>1.0</v>
      </c>
      <c r="L3945" s="282">
        <v>2410.0</v>
      </c>
      <c r="M3945" s="210"/>
    </row>
    <row r="3946" ht="15.75" customHeight="1">
      <c r="A3946" s="210" t="s">
        <v>288</v>
      </c>
      <c r="B3946" s="210" t="s">
        <v>5388</v>
      </c>
      <c r="C3946" s="210" t="s">
        <v>5859</v>
      </c>
      <c r="D3946" s="210" t="s">
        <v>5888</v>
      </c>
      <c r="E3946" s="282">
        <v>15.0</v>
      </c>
      <c r="F3946" s="282">
        <v>1.0</v>
      </c>
      <c r="G3946" s="282">
        <v>0.0</v>
      </c>
      <c r="H3946" s="282">
        <v>2.0</v>
      </c>
      <c r="I3946" s="282">
        <v>1.0</v>
      </c>
      <c r="J3946" s="282">
        <v>2.0</v>
      </c>
      <c r="K3946" s="282">
        <v>0.0</v>
      </c>
      <c r="L3946" s="282">
        <v>1198.0</v>
      </c>
      <c r="M3946" s="210"/>
    </row>
    <row r="3947" ht="15.75" customHeight="1">
      <c r="A3947" s="210" t="s">
        <v>288</v>
      </c>
      <c r="B3947" s="210" t="s">
        <v>5391</v>
      </c>
      <c r="C3947" s="210" t="s">
        <v>5859</v>
      </c>
      <c r="D3947" s="210" t="s">
        <v>5888</v>
      </c>
      <c r="E3947" s="282">
        <v>7.0</v>
      </c>
      <c r="F3947" s="282">
        <v>0.0</v>
      </c>
      <c r="G3947" s="282">
        <v>0.0</v>
      </c>
      <c r="H3947" s="282">
        <v>0.0</v>
      </c>
      <c r="I3947" s="282">
        <v>0.0</v>
      </c>
      <c r="J3947" s="282">
        <v>1.0</v>
      </c>
      <c r="K3947" s="282">
        <v>0.0</v>
      </c>
      <c r="L3947" s="282">
        <v>630.0</v>
      </c>
      <c r="M3947" s="210"/>
    </row>
    <row r="3948" ht="15.75" customHeight="1">
      <c r="A3948" s="210" t="s">
        <v>234</v>
      </c>
      <c r="B3948" s="210" t="s">
        <v>5383</v>
      </c>
      <c r="C3948" s="210" t="s">
        <v>5801</v>
      </c>
      <c r="D3948" s="210" t="s">
        <v>116</v>
      </c>
      <c r="E3948" s="282">
        <v>2.0</v>
      </c>
      <c r="F3948" s="282">
        <v>0.0</v>
      </c>
      <c r="G3948" s="210"/>
      <c r="H3948" s="282">
        <v>0.0</v>
      </c>
      <c r="I3948" s="282">
        <v>0.0</v>
      </c>
      <c r="J3948" s="282">
        <v>0.0</v>
      </c>
      <c r="K3948" s="282">
        <v>0.0</v>
      </c>
      <c r="L3948" s="282">
        <v>180.0</v>
      </c>
      <c r="M3948" s="210"/>
    </row>
    <row r="3949" ht="15.75" customHeight="1">
      <c r="A3949" s="210" t="s">
        <v>234</v>
      </c>
      <c r="B3949" s="210" t="s">
        <v>5384</v>
      </c>
      <c r="C3949" s="210" t="s">
        <v>5801</v>
      </c>
      <c r="D3949" s="210" t="s">
        <v>116</v>
      </c>
      <c r="E3949" s="282">
        <v>27.0</v>
      </c>
      <c r="F3949" s="282">
        <v>0.0</v>
      </c>
      <c r="G3949" s="210"/>
      <c r="H3949" s="282">
        <v>0.0</v>
      </c>
      <c r="I3949" s="282">
        <v>1.0</v>
      </c>
      <c r="J3949" s="282">
        <v>0.0</v>
      </c>
      <c r="K3949" s="282">
        <v>0.0</v>
      </c>
      <c r="L3949" s="282">
        <v>2426.0</v>
      </c>
      <c r="M3949" s="210"/>
    </row>
    <row r="3950" ht="15.75" customHeight="1">
      <c r="A3950" s="210" t="s">
        <v>234</v>
      </c>
      <c r="B3950" s="210" t="s">
        <v>5385</v>
      </c>
      <c r="C3950" s="210" t="s">
        <v>5801</v>
      </c>
      <c r="D3950" s="210" t="s">
        <v>5889</v>
      </c>
      <c r="E3950" s="282">
        <v>27.0</v>
      </c>
      <c r="F3950" s="282">
        <v>0.0</v>
      </c>
      <c r="G3950" s="210"/>
      <c r="H3950" s="282">
        <v>0.0</v>
      </c>
      <c r="I3950" s="282">
        <v>0.0</v>
      </c>
      <c r="J3950" s="282">
        <v>1.0</v>
      </c>
      <c r="K3950" s="282">
        <v>0.0</v>
      </c>
      <c r="L3950" s="282">
        <v>2430.0</v>
      </c>
      <c r="M3950" s="210"/>
    </row>
    <row r="3951" ht="15.75" customHeight="1">
      <c r="A3951" s="210" t="s">
        <v>234</v>
      </c>
      <c r="B3951" s="210" t="s">
        <v>5386</v>
      </c>
      <c r="C3951" s="210" t="s">
        <v>5816</v>
      </c>
      <c r="D3951" s="210" t="s">
        <v>5890</v>
      </c>
      <c r="E3951" s="282">
        <v>36.0</v>
      </c>
      <c r="F3951" s="282">
        <v>0.0</v>
      </c>
      <c r="G3951" s="210"/>
      <c r="H3951" s="282">
        <v>0.0</v>
      </c>
      <c r="I3951" s="282">
        <v>1.0</v>
      </c>
      <c r="J3951" s="282">
        <v>0.0</v>
      </c>
      <c r="K3951" s="282">
        <v>0.0</v>
      </c>
      <c r="L3951" s="282">
        <v>3174.0</v>
      </c>
      <c r="M3951" s="210"/>
    </row>
    <row r="3952" ht="15.75" customHeight="1">
      <c r="A3952" s="210" t="s">
        <v>234</v>
      </c>
      <c r="B3952" s="210" t="s">
        <v>5387</v>
      </c>
      <c r="C3952" s="210" t="s">
        <v>5861</v>
      </c>
      <c r="D3952" s="210" t="s">
        <v>116</v>
      </c>
      <c r="E3952" s="282">
        <v>20.0</v>
      </c>
      <c r="F3952" s="282">
        <v>0.0</v>
      </c>
      <c r="G3952" s="282">
        <v>0.0</v>
      </c>
      <c r="H3952" s="282">
        <v>0.0</v>
      </c>
      <c r="I3952" s="282">
        <v>0.0</v>
      </c>
      <c r="J3952" s="282">
        <v>2.0</v>
      </c>
      <c r="K3952" s="282">
        <v>1.0</v>
      </c>
      <c r="L3952" s="282">
        <v>1799.0</v>
      </c>
      <c r="M3952" s="210"/>
    </row>
    <row r="3953" ht="15.75" customHeight="1">
      <c r="A3953" s="210" t="s">
        <v>234</v>
      </c>
      <c r="B3953" s="210" t="s">
        <v>5388</v>
      </c>
      <c r="C3953" s="210" t="s">
        <v>5816</v>
      </c>
      <c r="D3953" s="210" t="s">
        <v>5891</v>
      </c>
      <c r="E3953" s="282">
        <v>33.0</v>
      </c>
      <c r="F3953" s="282">
        <v>0.0</v>
      </c>
      <c r="G3953" s="210"/>
      <c r="H3953" s="282">
        <v>0.0</v>
      </c>
      <c r="I3953" s="282">
        <v>0.0</v>
      </c>
      <c r="J3953" s="282">
        <v>1.0</v>
      </c>
      <c r="K3953" s="282">
        <v>0.0</v>
      </c>
      <c r="L3953" s="282">
        <v>2970.0</v>
      </c>
      <c r="M3953" s="210"/>
    </row>
    <row r="3954" ht="15.75" customHeight="1">
      <c r="A3954" s="210" t="s">
        <v>585</v>
      </c>
      <c r="B3954" s="210" t="s">
        <v>5383</v>
      </c>
      <c r="C3954" s="210" t="s">
        <v>5801</v>
      </c>
      <c r="D3954" s="210" t="s">
        <v>113</v>
      </c>
      <c r="E3954" s="282">
        <v>2.0</v>
      </c>
      <c r="F3954" s="282">
        <v>0.0</v>
      </c>
      <c r="G3954" s="282">
        <v>0.0</v>
      </c>
      <c r="H3954" s="282">
        <v>0.0</v>
      </c>
      <c r="I3954" s="282">
        <v>1.0</v>
      </c>
      <c r="J3954" s="282">
        <v>0.0</v>
      </c>
      <c r="K3954" s="282">
        <v>0.0</v>
      </c>
      <c r="L3954" s="282">
        <v>135.0</v>
      </c>
      <c r="M3954" s="210"/>
    </row>
    <row r="3955" ht="15.75" customHeight="1">
      <c r="A3955" s="210" t="s">
        <v>585</v>
      </c>
      <c r="B3955" s="210" t="s">
        <v>5384</v>
      </c>
      <c r="C3955" s="210" t="s">
        <v>5801</v>
      </c>
      <c r="D3955" s="210" t="s">
        <v>113</v>
      </c>
      <c r="E3955" s="282">
        <v>20.0</v>
      </c>
      <c r="F3955" s="282">
        <v>0.0</v>
      </c>
      <c r="G3955" s="282">
        <v>0.0</v>
      </c>
      <c r="H3955" s="282">
        <v>4.0</v>
      </c>
      <c r="I3955" s="282">
        <v>2.0</v>
      </c>
      <c r="J3955" s="282">
        <v>5.0</v>
      </c>
      <c r="K3955" s="282">
        <v>0.0</v>
      </c>
      <c r="L3955" s="282">
        <v>1557.0</v>
      </c>
      <c r="M3955" s="210"/>
    </row>
    <row r="3956" ht="15.75" customHeight="1">
      <c r="A3956" s="210" t="s">
        <v>585</v>
      </c>
      <c r="B3956" s="210" t="s">
        <v>5385</v>
      </c>
      <c r="C3956" s="210" t="s">
        <v>5801</v>
      </c>
      <c r="D3956" s="210" t="s">
        <v>113</v>
      </c>
      <c r="E3956" s="282">
        <v>29.0</v>
      </c>
      <c r="F3956" s="282">
        <v>1.0</v>
      </c>
      <c r="G3956" s="282">
        <v>1.0</v>
      </c>
      <c r="H3956" s="282">
        <v>2.0</v>
      </c>
      <c r="I3956" s="282">
        <v>2.0</v>
      </c>
      <c r="J3956" s="282">
        <v>6.0</v>
      </c>
      <c r="K3956" s="282">
        <v>0.0</v>
      </c>
      <c r="L3956" s="282">
        <v>2436.0</v>
      </c>
      <c r="M3956" s="210"/>
    </row>
    <row r="3957" ht="15.75" customHeight="1">
      <c r="A3957" s="210" t="s">
        <v>585</v>
      </c>
      <c r="B3957" s="210" t="s">
        <v>5386</v>
      </c>
      <c r="C3957" s="210" t="s">
        <v>5801</v>
      </c>
      <c r="D3957" s="210" t="s">
        <v>244</v>
      </c>
      <c r="E3957" s="282">
        <v>36.0</v>
      </c>
      <c r="F3957" s="282">
        <v>0.0</v>
      </c>
      <c r="G3957" s="282">
        <v>2.0</v>
      </c>
      <c r="H3957" s="282">
        <v>6.0</v>
      </c>
      <c r="I3957" s="282">
        <v>12.0</v>
      </c>
      <c r="J3957" s="282">
        <v>10.0</v>
      </c>
      <c r="K3957" s="282">
        <v>0.0</v>
      </c>
      <c r="L3957" s="282">
        <v>2593.0</v>
      </c>
      <c r="M3957" s="210"/>
    </row>
    <row r="3958" ht="15.75" customHeight="1">
      <c r="A3958" s="210" t="s">
        <v>585</v>
      </c>
      <c r="B3958" s="210" t="s">
        <v>5387</v>
      </c>
      <c r="C3958" s="210" t="s">
        <v>5861</v>
      </c>
      <c r="D3958" s="210" t="s">
        <v>5892</v>
      </c>
      <c r="E3958" s="282">
        <v>24.0</v>
      </c>
      <c r="F3958" s="282">
        <v>1.0</v>
      </c>
      <c r="G3958" s="282">
        <v>0.0</v>
      </c>
      <c r="H3958" s="282">
        <v>4.0</v>
      </c>
      <c r="I3958" s="282">
        <v>2.0</v>
      </c>
      <c r="J3958" s="282">
        <v>2.0</v>
      </c>
      <c r="K3958" s="282">
        <v>0.0</v>
      </c>
      <c r="L3958" s="282">
        <v>1853.0</v>
      </c>
      <c r="M3958" s="210"/>
    </row>
    <row r="3959" ht="15.75" customHeight="1">
      <c r="A3959" s="210" t="s">
        <v>585</v>
      </c>
      <c r="B3959" s="210" t="s">
        <v>5388</v>
      </c>
      <c r="C3959" s="210" t="s">
        <v>5816</v>
      </c>
      <c r="D3959" s="210" t="s">
        <v>5893</v>
      </c>
      <c r="E3959" s="282">
        <v>20.0</v>
      </c>
      <c r="F3959" s="282">
        <v>0.0</v>
      </c>
      <c r="G3959" s="282">
        <v>0.0</v>
      </c>
      <c r="H3959" s="282">
        <v>4.0</v>
      </c>
      <c r="I3959" s="282">
        <v>2.0</v>
      </c>
      <c r="J3959" s="282">
        <v>2.0</v>
      </c>
      <c r="K3959" s="282">
        <v>0.0</v>
      </c>
      <c r="L3959" s="282">
        <v>1453.0</v>
      </c>
      <c r="M3959" s="210"/>
    </row>
    <row r="3960" ht="15.75" customHeight="1">
      <c r="A3960" s="210" t="s">
        <v>585</v>
      </c>
      <c r="B3960" s="210" t="s">
        <v>5392</v>
      </c>
      <c r="C3960" s="210" t="s">
        <v>5816</v>
      </c>
      <c r="D3960" s="210" t="s">
        <v>5894</v>
      </c>
      <c r="E3960" s="282">
        <v>1.0</v>
      </c>
      <c r="F3960" s="282">
        <v>0.0</v>
      </c>
      <c r="G3960" s="282">
        <v>0.0</v>
      </c>
      <c r="H3960" s="282">
        <v>1.0</v>
      </c>
      <c r="I3960" s="282">
        <v>0.0</v>
      </c>
      <c r="J3960" s="282">
        <v>0.0</v>
      </c>
      <c r="K3960" s="282">
        <v>0.0</v>
      </c>
      <c r="L3960" s="282">
        <v>11.0</v>
      </c>
      <c r="M3960" s="210"/>
    </row>
    <row r="3961" ht="15.75" customHeight="1">
      <c r="A3961" s="210" t="s">
        <v>585</v>
      </c>
      <c r="B3961" s="210" t="s">
        <v>5389</v>
      </c>
      <c r="C3961" s="210" t="s">
        <v>5816</v>
      </c>
      <c r="D3961" s="210" t="s">
        <v>5839</v>
      </c>
      <c r="E3961" s="282">
        <v>0.0</v>
      </c>
      <c r="F3961" s="282">
        <v>0.0</v>
      </c>
      <c r="G3961" s="282">
        <v>0.0</v>
      </c>
      <c r="H3961" s="282">
        <v>0.0</v>
      </c>
      <c r="I3961" s="282">
        <v>0.0</v>
      </c>
      <c r="J3961" s="282">
        <v>0.0</v>
      </c>
      <c r="K3961" s="282">
        <v>0.0</v>
      </c>
      <c r="L3961" s="282">
        <v>0.0</v>
      </c>
      <c r="M3961" s="210"/>
    </row>
    <row r="3962" ht="15.75" customHeight="1">
      <c r="A3962" s="210" t="s">
        <v>648</v>
      </c>
      <c r="B3962" s="210" t="s">
        <v>5383</v>
      </c>
      <c r="C3962" s="210" t="s">
        <v>5801</v>
      </c>
      <c r="D3962" s="210" t="s">
        <v>113</v>
      </c>
      <c r="E3962" s="282">
        <v>1.0</v>
      </c>
      <c r="F3962" s="282">
        <v>0.0</v>
      </c>
      <c r="G3962" s="282">
        <v>0.0</v>
      </c>
      <c r="H3962" s="282">
        <v>1.0</v>
      </c>
      <c r="I3962" s="282">
        <v>0.0</v>
      </c>
      <c r="J3962" s="282">
        <v>0.0</v>
      </c>
      <c r="K3962" s="282">
        <v>0.0</v>
      </c>
      <c r="L3962" s="282">
        <v>3.0</v>
      </c>
      <c r="M3962" s="210"/>
    </row>
    <row r="3963" ht="15.75" customHeight="1">
      <c r="A3963" s="210" t="s">
        <v>648</v>
      </c>
      <c r="B3963" s="210" t="s">
        <v>5384</v>
      </c>
      <c r="C3963" s="210" t="s">
        <v>5801</v>
      </c>
      <c r="D3963" s="210" t="s">
        <v>121</v>
      </c>
      <c r="E3963" s="282">
        <v>6.0</v>
      </c>
      <c r="F3963" s="282">
        <v>1.0</v>
      </c>
      <c r="G3963" s="282">
        <v>2.0</v>
      </c>
      <c r="H3963" s="282">
        <v>1.0</v>
      </c>
      <c r="I3963" s="282">
        <v>4.0</v>
      </c>
      <c r="J3963" s="282">
        <v>0.0</v>
      </c>
      <c r="K3963" s="282">
        <v>0.0</v>
      </c>
      <c r="L3963" s="282">
        <v>370.0</v>
      </c>
      <c r="M3963" s="210"/>
    </row>
    <row r="3964" ht="15.75" customHeight="1">
      <c r="A3964" s="210" t="s">
        <v>648</v>
      </c>
      <c r="B3964" s="210" t="s">
        <v>5385</v>
      </c>
      <c r="C3964" s="210" t="s">
        <v>5801</v>
      </c>
      <c r="D3964" s="210" t="s">
        <v>121</v>
      </c>
      <c r="E3964" s="282">
        <v>15.0</v>
      </c>
      <c r="F3964" s="282">
        <v>2.0</v>
      </c>
      <c r="G3964" s="282">
        <v>1.0</v>
      </c>
      <c r="H3964" s="282">
        <v>8.0</v>
      </c>
      <c r="I3964" s="282">
        <v>5.0</v>
      </c>
      <c r="J3964" s="282">
        <v>3.0</v>
      </c>
      <c r="K3964" s="282">
        <v>0.0</v>
      </c>
      <c r="L3964" s="282">
        <v>716.0</v>
      </c>
      <c r="M3964" s="210"/>
    </row>
    <row r="3965" ht="15.75" customHeight="1">
      <c r="A3965" s="210" t="s">
        <v>648</v>
      </c>
      <c r="B3965" s="210" t="s">
        <v>5386</v>
      </c>
      <c r="C3965" s="210" t="s">
        <v>5801</v>
      </c>
      <c r="D3965" s="210" t="s">
        <v>121</v>
      </c>
      <c r="E3965" s="282">
        <v>23.0</v>
      </c>
      <c r="F3965" s="282">
        <v>1.0</v>
      </c>
      <c r="G3965" s="282">
        <v>2.0</v>
      </c>
      <c r="H3965" s="282">
        <v>7.0</v>
      </c>
      <c r="I3965" s="282">
        <v>11.0</v>
      </c>
      <c r="J3965" s="282">
        <v>4.0</v>
      </c>
      <c r="K3965" s="282">
        <v>0.0</v>
      </c>
      <c r="L3965" s="282">
        <v>1398.0</v>
      </c>
      <c r="M3965" s="210"/>
    </row>
    <row r="3966" ht="15.75" customHeight="1">
      <c r="A3966" s="210" t="s">
        <v>648</v>
      </c>
      <c r="B3966" s="210" t="s">
        <v>5387</v>
      </c>
      <c r="C3966" s="210" t="s">
        <v>5801</v>
      </c>
      <c r="D3966" s="210" t="s">
        <v>121</v>
      </c>
      <c r="E3966" s="282">
        <v>34.0</v>
      </c>
      <c r="F3966" s="282">
        <v>5.0</v>
      </c>
      <c r="G3966" s="282">
        <v>3.0</v>
      </c>
      <c r="H3966" s="282">
        <v>5.0</v>
      </c>
      <c r="I3966" s="282">
        <v>20.0</v>
      </c>
      <c r="J3966" s="282">
        <v>8.0</v>
      </c>
      <c r="K3966" s="282">
        <v>1.0</v>
      </c>
      <c r="L3966" s="282">
        <v>2347.0</v>
      </c>
      <c r="M3966" s="210"/>
    </row>
    <row r="3967" ht="15.75" customHeight="1">
      <c r="A3967" s="210" t="s">
        <v>648</v>
      </c>
      <c r="B3967" s="210" t="s">
        <v>5388</v>
      </c>
      <c r="C3967" s="210" t="s">
        <v>5801</v>
      </c>
      <c r="D3967" s="210" t="s">
        <v>121</v>
      </c>
      <c r="E3967" s="282">
        <v>33.0</v>
      </c>
      <c r="F3967" s="282">
        <v>3.0</v>
      </c>
      <c r="G3967" s="282">
        <v>2.0</v>
      </c>
      <c r="H3967" s="282">
        <v>2.0</v>
      </c>
      <c r="I3967" s="282">
        <v>13.0</v>
      </c>
      <c r="J3967" s="282">
        <v>10.0</v>
      </c>
      <c r="K3967" s="282">
        <v>0.0</v>
      </c>
      <c r="L3967" s="282">
        <v>2684.0</v>
      </c>
      <c r="M3967" s="210"/>
    </row>
    <row r="3968" ht="15.75" customHeight="1">
      <c r="A3968" s="210" t="s">
        <v>648</v>
      </c>
      <c r="B3968" s="210" t="s">
        <v>5391</v>
      </c>
      <c r="C3968" s="210" t="s">
        <v>5816</v>
      </c>
      <c r="D3968" s="210" t="s">
        <v>5890</v>
      </c>
      <c r="E3968" s="282">
        <v>26.0</v>
      </c>
      <c r="F3968" s="282">
        <v>4.0</v>
      </c>
      <c r="G3968" s="282">
        <v>4.0</v>
      </c>
      <c r="H3968" s="282">
        <v>2.0</v>
      </c>
      <c r="I3968" s="282">
        <v>9.0</v>
      </c>
      <c r="J3968" s="282">
        <v>5.0</v>
      </c>
      <c r="K3968" s="282">
        <v>0.0</v>
      </c>
      <c r="L3968" s="282">
        <v>2098.0</v>
      </c>
      <c r="M3968" s="210"/>
    </row>
    <row r="3969" ht="15.75" customHeight="1">
      <c r="A3969" s="210" t="s">
        <v>648</v>
      </c>
      <c r="B3969" s="210" t="s">
        <v>5392</v>
      </c>
      <c r="C3969" s="210" t="s">
        <v>5816</v>
      </c>
      <c r="D3969" s="210" t="s">
        <v>5890</v>
      </c>
      <c r="E3969" s="282">
        <v>26.0</v>
      </c>
      <c r="F3969" s="282">
        <v>1.0</v>
      </c>
      <c r="G3969" s="282">
        <v>4.0</v>
      </c>
      <c r="H3969" s="282">
        <v>12.0</v>
      </c>
      <c r="I3969" s="282">
        <v>6.0</v>
      </c>
      <c r="J3969" s="282">
        <v>3.0</v>
      </c>
      <c r="K3969" s="282">
        <v>0.0</v>
      </c>
      <c r="L3969" s="282">
        <v>1455.0</v>
      </c>
      <c r="M3969" s="210"/>
    </row>
    <row r="3970" ht="15.75" customHeight="1">
      <c r="A3970" s="210" t="s">
        <v>648</v>
      </c>
      <c r="B3970" s="210" t="s">
        <v>5389</v>
      </c>
      <c r="C3970" s="210" t="s">
        <v>5816</v>
      </c>
      <c r="D3970" s="210" t="s">
        <v>5840</v>
      </c>
      <c r="E3970" s="282">
        <v>10.0</v>
      </c>
      <c r="F3970" s="282">
        <v>0.0</v>
      </c>
      <c r="G3970" s="282">
        <v>0.0</v>
      </c>
      <c r="H3970" s="282">
        <v>9.0</v>
      </c>
      <c r="I3970" s="282">
        <v>1.0</v>
      </c>
      <c r="J3970" s="282">
        <v>0.0</v>
      </c>
      <c r="K3970" s="282">
        <v>0.0</v>
      </c>
      <c r="L3970" s="282">
        <v>150.0</v>
      </c>
      <c r="M3970" s="210"/>
    </row>
    <row r="3971" ht="15.75" customHeight="1">
      <c r="A3971" s="210" t="s">
        <v>810</v>
      </c>
      <c r="B3971" s="210" t="s">
        <v>5383</v>
      </c>
      <c r="C3971" s="210" t="s">
        <v>5800</v>
      </c>
      <c r="D3971" s="210" t="s">
        <v>113</v>
      </c>
      <c r="E3971" s="282">
        <v>1.0</v>
      </c>
      <c r="F3971" s="282">
        <v>0.0</v>
      </c>
      <c r="G3971" s="282">
        <v>0.0</v>
      </c>
      <c r="H3971" s="282">
        <v>0.0</v>
      </c>
      <c r="I3971" s="282">
        <v>1.0</v>
      </c>
      <c r="J3971" s="282">
        <v>0.0</v>
      </c>
      <c r="K3971" s="282">
        <v>0.0</v>
      </c>
      <c r="L3971" s="282">
        <v>69.0</v>
      </c>
      <c r="M3971" s="210"/>
    </row>
    <row r="3972" ht="15.75" customHeight="1">
      <c r="A3972" s="210" t="s">
        <v>810</v>
      </c>
      <c r="B3972" s="210" t="s">
        <v>5384</v>
      </c>
      <c r="C3972" s="210" t="s">
        <v>5801</v>
      </c>
      <c r="D3972" s="210" t="s">
        <v>113</v>
      </c>
      <c r="E3972" s="282">
        <v>28.0</v>
      </c>
      <c r="F3972" s="282">
        <v>1.0</v>
      </c>
      <c r="G3972" s="282">
        <v>0.0</v>
      </c>
      <c r="H3972" s="282">
        <v>13.0</v>
      </c>
      <c r="I3972" s="282">
        <v>12.0</v>
      </c>
      <c r="J3972" s="282">
        <v>8.0</v>
      </c>
      <c r="K3972" s="282">
        <v>0.0</v>
      </c>
      <c r="L3972" s="282">
        <v>1360.0</v>
      </c>
      <c r="M3972" s="210"/>
    </row>
    <row r="3973" ht="15.75" customHeight="1">
      <c r="A3973" s="210" t="s">
        <v>810</v>
      </c>
      <c r="B3973" s="210" t="s">
        <v>5385</v>
      </c>
      <c r="C3973" s="210" t="s">
        <v>5801</v>
      </c>
      <c r="D3973" s="210" t="s">
        <v>113</v>
      </c>
      <c r="E3973" s="282">
        <v>29.0</v>
      </c>
      <c r="F3973" s="282">
        <v>0.0</v>
      </c>
      <c r="G3973" s="282">
        <v>1.0</v>
      </c>
      <c r="H3973" s="282">
        <v>3.0</v>
      </c>
      <c r="I3973" s="282">
        <v>22.0</v>
      </c>
      <c r="J3973" s="282">
        <v>5.0</v>
      </c>
      <c r="K3973" s="282">
        <v>0.0</v>
      </c>
      <c r="L3973" s="282">
        <v>1941.0</v>
      </c>
      <c r="M3973" s="210"/>
    </row>
    <row r="3974" ht="15.75" customHeight="1">
      <c r="A3974" s="210" t="s">
        <v>810</v>
      </c>
      <c r="B3974" s="210" t="s">
        <v>5386</v>
      </c>
      <c r="C3974" s="210" t="s">
        <v>5801</v>
      </c>
      <c r="D3974" s="210" t="s">
        <v>113</v>
      </c>
      <c r="E3974" s="282">
        <v>32.0</v>
      </c>
      <c r="F3974" s="282">
        <v>1.0</v>
      </c>
      <c r="G3974" s="282">
        <v>2.0</v>
      </c>
      <c r="H3974" s="282">
        <v>13.0</v>
      </c>
      <c r="I3974" s="282">
        <v>18.0</v>
      </c>
      <c r="J3974" s="282">
        <v>7.0</v>
      </c>
      <c r="K3974" s="282">
        <v>0.0</v>
      </c>
      <c r="L3974" s="282">
        <v>1712.0</v>
      </c>
      <c r="M3974" s="210"/>
    </row>
    <row r="3975" ht="15.75" customHeight="1">
      <c r="A3975" s="210" t="s">
        <v>810</v>
      </c>
      <c r="B3975" s="210" t="s">
        <v>5387</v>
      </c>
      <c r="C3975" s="210" t="s">
        <v>5801</v>
      </c>
      <c r="D3975" s="210" t="s">
        <v>113</v>
      </c>
      <c r="E3975" s="282">
        <v>19.0</v>
      </c>
      <c r="F3975" s="282">
        <v>0.0</v>
      </c>
      <c r="G3975" s="282">
        <v>0.0</v>
      </c>
      <c r="H3975" s="282">
        <v>15.0</v>
      </c>
      <c r="I3975" s="282">
        <v>4.0</v>
      </c>
      <c r="J3975" s="282">
        <v>3.0</v>
      </c>
      <c r="K3975" s="282">
        <v>0.0</v>
      </c>
      <c r="L3975" s="282">
        <v>558.0</v>
      </c>
      <c r="M3975" s="210"/>
    </row>
    <row r="3976" ht="15.75" customHeight="1">
      <c r="A3976" s="210" t="s">
        <v>810</v>
      </c>
      <c r="B3976" s="210" t="s">
        <v>5388</v>
      </c>
      <c r="C3976" s="210" t="s">
        <v>5801</v>
      </c>
      <c r="D3976" s="210" t="s">
        <v>113</v>
      </c>
      <c r="E3976" s="282">
        <v>21.0</v>
      </c>
      <c r="F3976" s="282">
        <v>1.0</v>
      </c>
      <c r="G3976" s="282">
        <v>0.0</v>
      </c>
      <c r="H3976" s="282">
        <v>18.0</v>
      </c>
      <c r="I3976" s="282">
        <v>3.0</v>
      </c>
      <c r="J3976" s="282">
        <v>3.0</v>
      </c>
      <c r="K3976" s="282">
        <v>0.0</v>
      </c>
      <c r="L3976" s="282">
        <v>578.0</v>
      </c>
      <c r="M3976" s="210"/>
    </row>
    <row r="3977" ht="15.75" customHeight="1">
      <c r="A3977" s="210" t="s">
        <v>810</v>
      </c>
      <c r="B3977" s="210" t="s">
        <v>5391</v>
      </c>
      <c r="C3977" s="210" t="s">
        <v>5801</v>
      </c>
      <c r="D3977" s="210" t="s">
        <v>113</v>
      </c>
      <c r="E3977" s="282">
        <v>12.0</v>
      </c>
      <c r="F3977" s="282">
        <v>2.0</v>
      </c>
      <c r="G3977" s="282">
        <v>1.0</v>
      </c>
      <c r="H3977" s="282">
        <v>8.0</v>
      </c>
      <c r="I3977" s="282">
        <v>1.0</v>
      </c>
      <c r="J3977" s="282">
        <v>2.0</v>
      </c>
      <c r="K3977" s="282">
        <v>0.0</v>
      </c>
      <c r="L3977" s="282">
        <v>569.0</v>
      </c>
      <c r="M3977" s="210"/>
    </row>
    <row r="3978" ht="15.75" customHeight="1">
      <c r="A3978" s="210" t="s">
        <v>810</v>
      </c>
      <c r="B3978" s="210" t="s">
        <v>5392</v>
      </c>
      <c r="C3978" s="210" t="s">
        <v>5801</v>
      </c>
      <c r="D3978" s="210" t="s">
        <v>5879</v>
      </c>
      <c r="E3978" s="282">
        <v>29.0</v>
      </c>
      <c r="F3978" s="282">
        <v>1.0</v>
      </c>
      <c r="G3978" s="282">
        <v>3.0</v>
      </c>
      <c r="H3978" s="282">
        <v>4.0</v>
      </c>
      <c r="I3978" s="282">
        <v>4.0</v>
      </c>
      <c r="J3978" s="282">
        <v>9.0</v>
      </c>
      <c r="K3978" s="282">
        <v>0.0</v>
      </c>
      <c r="L3978" s="282">
        <v>2280.0</v>
      </c>
      <c r="M3978" s="210"/>
    </row>
    <row r="3979" ht="15.75" customHeight="1">
      <c r="A3979" s="210" t="s">
        <v>810</v>
      </c>
      <c r="B3979" s="210" t="s">
        <v>5389</v>
      </c>
      <c r="C3979" s="210" t="s">
        <v>5800</v>
      </c>
      <c r="D3979" s="210" t="s">
        <v>238</v>
      </c>
      <c r="E3979" s="282">
        <v>24.0</v>
      </c>
      <c r="F3979" s="282">
        <v>1.0</v>
      </c>
      <c r="G3979" s="282">
        <v>1.0</v>
      </c>
      <c r="H3979" s="282">
        <v>9.0</v>
      </c>
      <c r="I3979" s="282">
        <v>4.0</v>
      </c>
      <c r="J3979" s="282">
        <v>8.0</v>
      </c>
      <c r="K3979" s="282">
        <v>1.0</v>
      </c>
      <c r="L3979" s="282">
        <v>1496.0</v>
      </c>
      <c r="M3979" s="210"/>
    </row>
    <row r="3980" ht="15.75" customHeight="1">
      <c r="A3980" s="210" t="s">
        <v>810</v>
      </c>
      <c r="B3980" s="210" t="s">
        <v>5390</v>
      </c>
      <c r="C3980" s="210" t="s">
        <v>5801</v>
      </c>
      <c r="D3980" s="210" t="s">
        <v>113</v>
      </c>
      <c r="E3980" s="282">
        <v>20.0</v>
      </c>
      <c r="F3980" s="282">
        <v>1.0</v>
      </c>
      <c r="G3980" s="282">
        <v>3.0</v>
      </c>
      <c r="H3980" s="282">
        <v>4.0</v>
      </c>
      <c r="I3980" s="282">
        <v>7.0</v>
      </c>
      <c r="J3980" s="282">
        <v>8.0</v>
      </c>
      <c r="K3980" s="282">
        <v>0.0</v>
      </c>
      <c r="L3980" s="282">
        <v>1351.0</v>
      </c>
      <c r="M3980" s="210"/>
    </row>
    <row r="3981" ht="15.75" customHeight="1">
      <c r="A3981" s="210" t="s">
        <v>748</v>
      </c>
      <c r="B3981" s="210" t="s">
        <v>5383</v>
      </c>
      <c r="C3981" s="210" t="s">
        <v>5801</v>
      </c>
      <c r="D3981" s="210" t="s">
        <v>98</v>
      </c>
      <c r="E3981" s="282">
        <v>3.0</v>
      </c>
      <c r="F3981" s="282">
        <v>0.0</v>
      </c>
      <c r="G3981" s="282">
        <v>0.0</v>
      </c>
      <c r="H3981" s="282">
        <v>0.0</v>
      </c>
      <c r="I3981" s="282">
        <v>1.0</v>
      </c>
      <c r="J3981" s="282">
        <v>0.0</v>
      </c>
      <c r="K3981" s="282">
        <v>0.0</v>
      </c>
      <c r="L3981" s="282">
        <v>225.0</v>
      </c>
      <c r="M3981" s="210"/>
    </row>
    <row r="3982" ht="15.75" customHeight="1">
      <c r="A3982" s="210" t="s">
        <v>748</v>
      </c>
      <c r="B3982" s="210" t="s">
        <v>5384</v>
      </c>
      <c r="C3982" s="210" t="s">
        <v>5801</v>
      </c>
      <c r="D3982" s="210" t="s">
        <v>98</v>
      </c>
      <c r="E3982" s="282">
        <v>17.0</v>
      </c>
      <c r="F3982" s="282">
        <v>0.0</v>
      </c>
      <c r="G3982" s="282">
        <v>0.0</v>
      </c>
      <c r="H3982" s="282">
        <v>11.0</v>
      </c>
      <c r="I3982" s="282">
        <v>3.0</v>
      </c>
      <c r="J3982" s="282">
        <v>1.0</v>
      </c>
      <c r="K3982" s="282">
        <v>0.0</v>
      </c>
      <c r="L3982" s="282">
        <v>663.0</v>
      </c>
      <c r="M3982" s="210"/>
    </row>
    <row r="3983" ht="15.75" customHeight="1">
      <c r="A3983" s="210" t="s">
        <v>748</v>
      </c>
      <c r="B3983" s="210" t="s">
        <v>5385</v>
      </c>
      <c r="C3983" s="210" t="s">
        <v>5801</v>
      </c>
      <c r="D3983" s="210" t="s">
        <v>98</v>
      </c>
      <c r="E3983" s="282">
        <v>24.0</v>
      </c>
      <c r="F3983" s="282">
        <v>0.0</v>
      </c>
      <c r="G3983" s="282">
        <v>1.0</v>
      </c>
      <c r="H3983" s="282">
        <v>8.0</v>
      </c>
      <c r="I3983" s="282">
        <v>5.0</v>
      </c>
      <c r="J3983" s="282">
        <v>5.0</v>
      </c>
      <c r="K3983" s="282">
        <v>0.0</v>
      </c>
      <c r="L3983" s="282">
        <v>1504.0</v>
      </c>
      <c r="M3983" s="210"/>
    </row>
    <row r="3984" ht="15.75" customHeight="1">
      <c r="A3984" s="210" t="s">
        <v>748</v>
      </c>
      <c r="B3984" s="210" t="s">
        <v>5386</v>
      </c>
      <c r="C3984" s="210" t="s">
        <v>5809</v>
      </c>
      <c r="D3984" s="210" t="s">
        <v>5895</v>
      </c>
      <c r="E3984" s="282">
        <v>32.0</v>
      </c>
      <c r="F3984" s="282">
        <v>2.0</v>
      </c>
      <c r="G3984" s="282">
        <v>3.0</v>
      </c>
      <c r="H3984" s="282">
        <v>2.0</v>
      </c>
      <c r="I3984" s="282">
        <v>3.0</v>
      </c>
      <c r="J3984" s="282">
        <v>10.0</v>
      </c>
      <c r="K3984" s="282">
        <v>0.0</v>
      </c>
      <c r="L3984" s="282">
        <v>2699.0</v>
      </c>
      <c r="M3984" s="210"/>
    </row>
    <row r="3985" ht="15.75" customHeight="1">
      <c r="A3985" s="210" t="s">
        <v>748</v>
      </c>
      <c r="B3985" s="210" t="s">
        <v>5387</v>
      </c>
      <c r="C3985" s="210" t="s">
        <v>5809</v>
      </c>
      <c r="D3985" s="210" t="s">
        <v>5895</v>
      </c>
      <c r="E3985" s="282">
        <v>29.0</v>
      </c>
      <c r="F3985" s="282">
        <v>3.0</v>
      </c>
      <c r="G3985" s="282">
        <v>3.0</v>
      </c>
      <c r="H3985" s="282">
        <v>1.0</v>
      </c>
      <c r="I3985" s="282">
        <v>9.0</v>
      </c>
      <c r="J3985" s="282">
        <v>8.0</v>
      </c>
      <c r="K3985" s="282">
        <v>0.0</v>
      </c>
      <c r="L3985" s="282">
        <v>2389.0</v>
      </c>
      <c r="M3985" s="210"/>
    </row>
    <row r="3986" ht="15.75" customHeight="1">
      <c r="A3986" s="210" t="s">
        <v>748</v>
      </c>
      <c r="B3986" s="210" t="s">
        <v>5388</v>
      </c>
      <c r="C3986" s="210" t="s">
        <v>5809</v>
      </c>
      <c r="D3986" s="210" t="s">
        <v>5895</v>
      </c>
      <c r="E3986" s="282">
        <v>23.0</v>
      </c>
      <c r="F3986" s="282">
        <v>0.0</v>
      </c>
      <c r="G3986" s="282">
        <v>3.0</v>
      </c>
      <c r="H3986" s="282">
        <v>0.0</v>
      </c>
      <c r="I3986" s="282">
        <v>0.0</v>
      </c>
      <c r="J3986" s="282">
        <v>4.0</v>
      </c>
      <c r="K3986" s="282">
        <v>0.0</v>
      </c>
      <c r="L3986" s="282">
        <v>2070.0</v>
      </c>
      <c r="M3986" s="210"/>
    </row>
    <row r="3987" ht="15.75" customHeight="1">
      <c r="A3987" s="210" t="s">
        <v>748</v>
      </c>
      <c r="B3987" s="210" t="s">
        <v>5391</v>
      </c>
      <c r="C3987" s="210" t="s">
        <v>5809</v>
      </c>
      <c r="D3987" s="210" t="s">
        <v>5895</v>
      </c>
      <c r="E3987" s="282">
        <v>34.0</v>
      </c>
      <c r="F3987" s="282">
        <v>1.0</v>
      </c>
      <c r="G3987" s="282">
        <v>5.0</v>
      </c>
      <c r="H3987" s="282">
        <v>0.0</v>
      </c>
      <c r="I3987" s="282">
        <v>4.0</v>
      </c>
      <c r="J3987" s="282">
        <v>5.0</v>
      </c>
      <c r="K3987" s="282">
        <v>1.0</v>
      </c>
      <c r="L3987" s="282">
        <v>2977.0</v>
      </c>
      <c r="M3987" s="210"/>
    </row>
    <row r="3988" ht="15.75" customHeight="1">
      <c r="A3988" s="210" t="s">
        <v>748</v>
      </c>
      <c r="B3988" s="210" t="s">
        <v>5392</v>
      </c>
      <c r="C3988" s="210" t="s">
        <v>5896</v>
      </c>
      <c r="D3988" s="210" t="s">
        <v>5897</v>
      </c>
      <c r="E3988" s="282">
        <v>33.0</v>
      </c>
      <c r="F3988" s="282">
        <v>3.0</v>
      </c>
      <c r="G3988" s="282">
        <v>1.0</v>
      </c>
      <c r="H3988" s="282">
        <v>1.0</v>
      </c>
      <c r="I3988" s="282">
        <v>3.0</v>
      </c>
      <c r="J3988" s="282">
        <v>5.0</v>
      </c>
      <c r="K3988" s="282">
        <v>0.0</v>
      </c>
      <c r="L3988" s="282">
        <v>2753.0</v>
      </c>
      <c r="M3988" s="210"/>
    </row>
    <row r="3989" ht="15.75" customHeight="1">
      <c r="A3989" s="210" t="s">
        <v>791</v>
      </c>
      <c r="B3989" s="210" t="s">
        <v>5384</v>
      </c>
      <c r="C3989" s="210" t="s">
        <v>5801</v>
      </c>
      <c r="D3989" s="210" t="s">
        <v>256</v>
      </c>
      <c r="E3989" s="282">
        <v>22.0</v>
      </c>
      <c r="F3989" s="282">
        <v>0.0</v>
      </c>
      <c r="G3989" s="282">
        <v>2.0</v>
      </c>
      <c r="H3989" s="282">
        <v>4.0</v>
      </c>
      <c r="I3989" s="282">
        <v>8.0</v>
      </c>
      <c r="J3989" s="282">
        <v>2.0</v>
      </c>
      <c r="K3989" s="282">
        <v>0.0</v>
      </c>
      <c r="L3989" s="282">
        <v>1602.0</v>
      </c>
      <c r="M3989" s="210"/>
    </row>
    <row r="3990" ht="15.75" customHeight="1">
      <c r="A3990" s="210" t="s">
        <v>791</v>
      </c>
      <c r="B3990" s="210" t="s">
        <v>5385</v>
      </c>
      <c r="C3990" s="210" t="s">
        <v>5801</v>
      </c>
      <c r="D3990" s="210" t="s">
        <v>256</v>
      </c>
      <c r="E3990" s="282">
        <v>36.0</v>
      </c>
      <c r="F3990" s="282">
        <v>6.0</v>
      </c>
      <c r="G3990" s="282">
        <v>6.0</v>
      </c>
      <c r="H3990" s="282">
        <v>5.0</v>
      </c>
      <c r="I3990" s="282">
        <v>10.0</v>
      </c>
      <c r="J3990" s="282">
        <v>4.0</v>
      </c>
      <c r="K3990" s="282">
        <v>0.0</v>
      </c>
      <c r="L3990" s="282">
        <v>2758.0</v>
      </c>
      <c r="M3990" s="210"/>
    </row>
    <row r="3991" ht="15.75" customHeight="1">
      <c r="A3991" s="210" t="s">
        <v>791</v>
      </c>
      <c r="B3991" s="210" t="s">
        <v>5386</v>
      </c>
      <c r="C3991" s="210" t="s">
        <v>5816</v>
      </c>
      <c r="D3991" s="210" t="s">
        <v>5878</v>
      </c>
      <c r="E3991" s="282">
        <v>34.0</v>
      </c>
      <c r="F3991" s="282">
        <v>5.0</v>
      </c>
      <c r="G3991" s="282">
        <v>6.0</v>
      </c>
      <c r="H3991" s="282">
        <v>17.0</v>
      </c>
      <c r="I3991" s="282">
        <v>11.0</v>
      </c>
      <c r="J3991" s="282">
        <v>5.0</v>
      </c>
      <c r="K3991" s="282">
        <v>0.0</v>
      </c>
      <c r="L3991" s="282">
        <v>1662.0</v>
      </c>
      <c r="M3991" s="210"/>
    </row>
    <row r="3992" ht="15.75" customHeight="1">
      <c r="A3992" s="210" t="s">
        <v>791</v>
      </c>
      <c r="B3992" s="210" t="s">
        <v>5387</v>
      </c>
      <c r="C3992" s="210" t="s">
        <v>5816</v>
      </c>
      <c r="D3992" s="210" t="s">
        <v>5885</v>
      </c>
      <c r="E3992" s="282">
        <v>36.0</v>
      </c>
      <c r="F3992" s="282">
        <v>9.0</v>
      </c>
      <c r="G3992" s="282">
        <v>11.0</v>
      </c>
      <c r="H3992" s="282">
        <v>2.0</v>
      </c>
      <c r="I3992" s="282">
        <v>11.0</v>
      </c>
      <c r="J3992" s="282">
        <v>2.0</v>
      </c>
      <c r="K3992" s="282">
        <v>0.0</v>
      </c>
      <c r="L3992" s="282">
        <v>3046.0</v>
      </c>
      <c r="M3992" s="210"/>
    </row>
    <row r="3993" ht="15.75" customHeight="1">
      <c r="A3993" s="210" t="s">
        <v>791</v>
      </c>
      <c r="B3993" s="210" t="s">
        <v>5388</v>
      </c>
      <c r="C3993" s="210" t="s">
        <v>5816</v>
      </c>
      <c r="D3993" s="210" t="s">
        <v>5885</v>
      </c>
      <c r="E3993" s="282">
        <v>35.0</v>
      </c>
      <c r="F3993" s="282">
        <v>5.0</v>
      </c>
      <c r="G3993" s="282">
        <v>6.0</v>
      </c>
      <c r="H3993" s="282">
        <v>9.0</v>
      </c>
      <c r="I3993" s="282">
        <v>9.0</v>
      </c>
      <c r="J3993" s="282">
        <v>1.0</v>
      </c>
      <c r="K3993" s="282">
        <v>0.0</v>
      </c>
      <c r="L3993" s="282">
        <v>2428.0</v>
      </c>
      <c r="M3993" s="210"/>
    </row>
    <row r="3994" ht="15.75" customHeight="1">
      <c r="A3994" s="210" t="s">
        <v>791</v>
      </c>
      <c r="B3994" s="210" t="s">
        <v>5390</v>
      </c>
      <c r="C3994" s="210" t="s">
        <v>5816</v>
      </c>
      <c r="D3994" s="210" t="s">
        <v>5825</v>
      </c>
      <c r="E3994" s="282">
        <v>18.0</v>
      </c>
      <c r="F3994" s="282">
        <v>1.0</v>
      </c>
      <c r="G3994" s="282">
        <v>1.0</v>
      </c>
      <c r="H3994" s="282">
        <v>11.0</v>
      </c>
      <c r="I3994" s="282">
        <v>7.0</v>
      </c>
      <c r="J3994" s="282">
        <v>3.0</v>
      </c>
      <c r="K3994" s="282">
        <v>0.0</v>
      </c>
      <c r="L3994" s="282">
        <v>763.0</v>
      </c>
      <c r="M3994" s="210"/>
    </row>
    <row r="3995" ht="15.75" customHeight="1">
      <c r="A3995" s="210" t="s">
        <v>304</v>
      </c>
      <c r="B3995" s="210" t="s">
        <v>5383</v>
      </c>
      <c r="C3995" s="210" t="s">
        <v>5801</v>
      </c>
      <c r="D3995" s="210" t="s">
        <v>110</v>
      </c>
      <c r="E3995" s="282">
        <v>3.0</v>
      </c>
      <c r="F3995" s="282">
        <v>1.0</v>
      </c>
      <c r="G3995" s="282">
        <v>1.0</v>
      </c>
      <c r="H3995" s="282">
        <v>0.0</v>
      </c>
      <c r="I3995" s="282">
        <v>3.0</v>
      </c>
      <c r="J3995" s="282">
        <v>0.0</v>
      </c>
      <c r="K3995" s="282">
        <v>0.0</v>
      </c>
      <c r="L3995" s="282">
        <v>233.0</v>
      </c>
      <c r="M3995" s="210"/>
    </row>
    <row r="3996" ht="15.75" customHeight="1">
      <c r="A3996" s="210" t="s">
        <v>304</v>
      </c>
      <c r="B3996" s="210" t="s">
        <v>5384</v>
      </c>
      <c r="C3996" s="210" t="s">
        <v>5800</v>
      </c>
      <c r="D3996" s="210" t="s">
        <v>256</v>
      </c>
      <c r="E3996" s="282">
        <v>25.0</v>
      </c>
      <c r="F3996" s="282">
        <v>4.0</v>
      </c>
      <c r="G3996" s="282">
        <v>1.0</v>
      </c>
      <c r="H3996" s="282">
        <v>9.0</v>
      </c>
      <c r="I3996" s="282">
        <v>13.0</v>
      </c>
      <c r="J3996" s="282">
        <v>3.0</v>
      </c>
      <c r="K3996" s="282">
        <v>0.0</v>
      </c>
      <c r="L3996" s="282">
        <v>1366.0</v>
      </c>
      <c r="M3996" s="210"/>
    </row>
    <row r="3997" ht="15.75" customHeight="1">
      <c r="A3997" s="210" t="s">
        <v>304</v>
      </c>
      <c r="B3997" s="210" t="s">
        <v>5385</v>
      </c>
      <c r="C3997" s="210" t="s">
        <v>5801</v>
      </c>
      <c r="D3997" s="210" t="s">
        <v>151</v>
      </c>
      <c r="E3997" s="282">
        <v>33.0</v>
      </c>
      <c r="F3997" s="282">
        <v>5.0</v>
      </c>
      <c r="G3997" s="282">
        <v>2.0</v>
      </c>
      <c r="H3997" s="282">
        <v>15.0</v>
      </c>
      <c r="I3997" s="282">
        <v>18.0</v>
      </c>
      <c r="J3997" s="282">
        <v>4.0</v>
      </c>
      <c r="K3997" s="282">
        <v>0.0</v>
      </c>
      <c r="L3997" s="282">
        <v>1517.0</v>
      </c>
      <c r="M3997" s="210"/>
    </row>
    <row r="3998" ht="15.75" customHeight="1">
      <c r="A3998" s="210" t="s">
        <v>304</v>
      </c>
      <c r="B3998" s="210" t="s">
        <v>5386</v>
      </c>
      <c r="C3998" s="210" t="s">
        <v>5816</v>
      </c>
      <c r="D3998" s="210" t="s">
        <v>5898</v>
      </c>
      <c r="E3998" s="282">
        <v>34.0</v>
      </c>
      <c r="F3998" s="282">
        <v>6.0</v>
      </c>
      <c r="G3998" s="282">
        <v>1.0</v>
      </c>
      <c r="H3998" s="282">
        <v>8.0</v>
      </c>
      <c r="I3998" s="282">
        <v>19.0</v>
      </c>
      <c r="J3998" s="282">
        <v>7.0</v>
      </c>
      <c r="K3998" s="282">
        <v>0.0</v>
      </c>
      <c r="L3998" s="282">
        <v>2100.0</v>
      </c>
      <c r="M3998" s="210"/>
    </row>
    <row r="3999" ht="15.75" customHeight="1">
      <c r="A3999" s="210" t="s">
        <v>304</v>
      </c>
      <c r="B3999" s="210" t="s">
        <v>5387</v>
      </c>
      <c r="C3999" s="210" t="s">
        <v>5861</v>
      </c>
      <c r="D3999" s="210" t="s">
        <v>110</v>
      </c>
      <c r="E3999" s="282">
        <v>17.0</v>
      </c>
      <c r="F3999" s="282">
        <v>1.0</v>
      </c>
      <c r="G3999" s="282">
        <v>0.0</v>
      </c>
      <c r="H3999" s="282">
        <v>16.0</v>
      </c>
      <c r="I3999" s="282">
        <v>1.0</v>
      </c>
      <c r="J3999" s="282">
        <v>1.0</v>
      </c>
      <c r="K3999" s="282">
        <v>0.0</v>
      </c>
      <c r="L3999" s="282">
        <v>395.0</v>
      </c>
      <c r="M3999" s="210"/>
    </row>
    <row r="4000" ht="15.75" customHeight="1">
      <c r="A4000" s="210" t="s">
        <v>304</v>
      </c>
      <c r="B4000" s="210" t="s">
        <v>5388</v>
      </c>
      <c r="C4000" s="210" t="s">
        <v>5801</v>
      </c>
      <c r="D4000" s="210" t="s">
        <v>110</v>
      </c>
      <c r="E4000" s="282">
        <v>1.0</v>
      </c>
      <c r="F4000" s="282">
        <v>0.0</v>
      </c>
      <c r="G4000" s="282">
        <v>0.0</v>
      </c>
      <c r="H4000" s="282">
        <v>1.0</v>
      </c>
      <c r="I4000" s="282">
        <v>0.0</v>
      </c>
      <c r="J4000" s="282">
        <v>0.0</v>
      </c>
      <c r="K4000" s="282">
        <v>0.0</v>
      </c>
      <c r="L4000" s="282">
        <v>8.0</v>
      </c>
      <c r="M4000" s="210"/>
    </row>
    <row r="4001" ht="15.75" customHeight="1">
      <c r="A4001" s="210" t="s">
        <v>167</v>
      </c>
      <c r="B4001" s="210" t="s">
        <v>5383</v>
      </c>
      <c r="C4001" s="210" t="s">
        <v>5801</v>
      </c>
      <c r="D4001" s="210" t="s">
        <v>121</v>
      </c>
      <c r="E4001" s="282">
        <v>3.0</v>
      </c>
      <c r="F4001" s="282">
        <v>0.0</v>
      </c>
      <c r="G4001" s="282">
        <v>0.0</v>
      </c>
      <c r="H4001" s="282">
        <v>1.0</v>
      </c>
      <c r="I4001" s="282">
        <v>2.0</v>
      </c>
      <c r="J4001" s="282">
        <v>0.0</v>
      </c>
      <c r="K4001" s="282">
        <v>0.0</v>
      </c>
      <c r="L4001" s="282">
        <v>164.0</v>
      </c>
      <c r="M4001" s="210"/>
    </row>
    <row r="4002" ht="15.75" customHeight="1">
      <c r="A4002" s="210" t="s">
        <v>167</v>
      </c>
      <c r="B4002" s="210" t="s">
        <v>5384</v>
      </c>
      <c r="C4002" s="210" t="s">
        <v>5801</v>
      </c>
      <c r="D4002" s="210" t="s">
        <v>256</v>
      </c>
      <c r="E4002" s="282">
        <v>38.0</v>
      </c>
      <c r="F4002" s="282">
        <v>8.0</v>
      </c>
      <c r="G4002" s="282">
        <v>4.0</v>
      </c>
      <c r="H4002" s="282">
        <v>2.0</v>
      </c>
      <c r="I4002" s="282">
        <v>30.0</v>
      </c>
      <c r="J4002" s="282">
        <v>1.0</v>
      </c>
      <c r="K4002" s="282">
        <v>0.0</v>
      </c>
      <c r="L4002" s="282">
        <v>2680.0</v>
      </c>
      <c r="M4002" s="210"/>
    </row>
    <row r="4003" ht="15.75" customHeight="1">
      <c r="A4003" s="210" t="s">
        <v>167</v>
      </c>
      <c r="B4003" s="210" t="s">
        <v>5385</v>
      </c>
      <c r="C4003" s="210" t="s">
        <v>5801</v>
      </c>
      <c r="D4003" s="210" t="s">
        <v>256</v>
      </c>
      <c r="E4003" s="282">
        <v>27.0</v>
      </c>
      <c r="F4003" s="282">
        <v>4.0</v>
      </c>
      <c r="G4003" s="282">
        <v>1.0</v>
      </c>
      <c r="H4003" s="282">
        <v>17.0</v>
      </c>
      <c r="I4003" s="282">
        <v>10.0</v>
      </c>
      <c r="J4003" s="282">
        <v>1.0</v>
      </c>
      <c r="K4003" s="282">
        <v>0.0</v>
      </c>
      <c r="L4003" s="282">
        <v>940.0</v>
      </c>
      <c r="M4003" s="210"/>
    </row>
    <row r="4004" ht="15.75" customHeight="1">
      <c r="A4004" s="210" t="s">
        <v>167</v>
      </c>
      <c r="B4004" s="210" t="s">
        <v>5386</v>
      </c>
      <c r="C4004" s="210" t="s">
        <v>5816</v>
      </c>
      <c r="D4004" s="210" t="s">
        <v>5878</v>
      </c>
      <c r="E4004" s="282">
        <v>33.0</v>
      </c>
      <c r="F4004" s="282">
        <v>5.0</v>
      </c>
      <c r="G4004" s="282">
        <v>1.0</v>
      </c>
      <c r="H4004" s="282">
        <v>12.0</v>
      </c>
      <c r="I4004" s="282">
        <v>20.0</v>
      </c>
      <c r="J4004" s="282">
        <v>4.0</v>
      </c>
      <c r="K4004" s="282">
        <v>0.0</v>
      </c>
      <c r="L4004" s="282">
        <v>1683.0</v>
      </c>
      <c r="M4004" s="210"/>
    </row>
    <row r="4005" ht="15.75" customHeight="1">
      <c r="A4005" s="210" t="s">
        <v>167</v>
      </c>
      <c r="B4005" s="210" t="s">
        <v>5387</v>
      </c>
      <c r="C4005" s="210" t="s">
        <v>5816</v>
      </c>
      <c r="D4005" s="210" t="s">
        <v>5878</v>
      </c>
      <c r="E4005" s="282">
        <v>23.0</v>
      </c>
      <c r="F4005" s="282">
        <v>1.0</v>
      </c>
      <c r="G4005" s="282">
        <v>1.0</v>
      </c>
      <c r="H4005" s="282">
        <v>12.0</v>
      </c>
      <c r="I4005" s="282">
        <v>12.0</v>
      </c>
      <c r="J4005" s="282">
        <v>2.0</v>
      </c>
      <c r="K4005" s="282">
        <v>0.0</v>
      </c>
      <c r="L4005" s="282">
        <v>925.0</v>
      </c>
      <c r="M4005" s="210"/>
    </row>
    <row r="4006" ht="15.75" customHeight="1">
      <c r="A4006" s="210" t="s">
        <v>167</v>
      </c>
      <c r="B4006" s="210" t="s">
        <v>5388</v>
      </c>
      <c r="C4006" s="210" t="s">
        <v>5816</v>
      </c>
      <c r="D4006" s="210" t="s">
        <v>5891</v>
      </c>
      <c r="E4006" s="282">
        <v>34.0</v>
      </c>
      <c r="F4006" s="282">
        <v>0.0</v>
      </c>
      <c r="G4006" s="282">
        <v>3.0</v>
      </c>
      <c r="H4006" s="282">
        <v>10.0</v>
      </c>
      <c r="I4006" s="282">
        <v>24.0</v>
      </c>
      <c r="J4006" s="282">
        <v>2.0</v>
      </c>
      <c r="K4006" s="282">
        <v>0.0</v>
      </c>
      <c r="L4006" s="282">
        <v>1742.0</v>
      </c>
      <c r="M4006" s="210"/>
    </row>
    <row r="4007" ht="15.75" customHeight="1">
      <c r="A4007" s="210" t="s">
        <v>167</v>
      </c>
      <c r="B4007" s="210" t="s">
        <v>5391</v>
      </c>
      <c r="C4007" s="210" t="s">
        <v>5801</v>
      </c>
      <c r="D4007" s="210" t="s">
        <v>116</v>
      </c>
      <c r="E4007" s="282">
        <v>0.0</v>
      </c>
      <c r="F4007" s="282">
        <v>0.0</v>
      </c>
      <c r="G4007" s="282">
        <v>0.0</v>
      </c>
      <c r="H4007" s="282">
        <v>0.0</v>
      </c>
      <c r="I4007" s="282">
        <v>0.0</v>
      </c>
      <c r="J4007" s="282">
        <v>0.0</v>
      </c>
      <c r="K4007" s="282">
        <v>0.0</v>
      </c>
      <c r="L4007" s="282">
        <v>0.0</v>
      </c>
      <c r="M4007" s="210"/>
    </row>
    <row r="4008" ht="15.75" customHeight="1">
      <c r="A4008" s="210" t="s">
        <v>167</v>
      </c>
      <c r="B4008" s="210" t="s">
        <v>5392</v>
      </c>
      <c r="C4008" s="210" t="s">
        <v>5801</v>
      </c>
      <c r="D4008" s="210" t="s">
        <v>116</v>
      </c>
      <c r="E4008" s="282">
        <v>0.0</v>
      </c>
      <c r="F4008" s="282">
        <v>0.0</v>
      </c>
      <c r="G4008" s="282">
        <v>0.0</v>
      </c>
      <c r="H4008" s="282">
        <v>0.0</v>
      </c>
      <c r="I4008" s="282">
        <v>0.0</v>
      </c>
      <c r="J4008" s="282">
        <v>0.0</v>
      </c>
      <c r="K4008" s="282">
        <v>0.0</v>
      </c>
      <c r="L4008" s="282">
        <v>0.0</v>
      </c>
      <c r="M4008" s="210"/>
    </row>
    <row r="4009" ht="15.75" customHeight="1">
      <c r="A4009" s="210" t="s">
        <v>676</v>
      </c>
      <c r="B4009" s="210" t="s">
        <v>5383</v>
      </c>
      <c r="C4009" s="210" t="s">
        <v>5801</v>
      </c>
      <c r="D4009" s="210" t="s">
        <v>244</v>
      </c>
      <c r="E4009" s="282">
        <v>3.0</v>
      </c>
      <c r="F4009" s="282">
        <v>0.0</v>
      </c>
      <c r="G4009" s="282">
        <v>0.0</v>
      </c>
      <c r="H4009" s="282">
        <v>0.0</v>
      </c>
      <c r="I4009" s="282">
        <v>0.0</v>
      </c>
      <c r="J4009" s="282">
        <v>1.0</v>
      </c>
      <c r="K4009" s="282">
        <v>0.0</v>
      </c>
      <c r="L4009" s="282">
        <v>270.0</v>
      </c>
      <c r="M4009" s="210"/>
    </row>
    <row r="4010" ht="15.75" customHeight="1">
      <c r="A4010" s="210" t="s">
        <v>676</v>
      </c>
      <c r="B4010" s="210" t="s">
        <v>5384</v>
      </c>
      <c r="C4010" s="210" t="s">
        <v>5801</v>
      </c>
      <c r="D4010" s="210" t="s">
        <v>244</v>
      </c>
      <c r="E4010" s="282">
        <v>24.0</v>
      </c>
      <c r="F4010" s="282">
        <v>2.0</v>
      </c>
      <c r="G4010" s="282">
        <v>0.0</v>
      </c>
      <c r="H4010" s="282">
        <v>6.0</v>
      </c>
      <c r="I4010" s="282">
        <v>4.0</v>
      </c>
      <c r="J4010" s="282">
        <v>9.0</v>
      </c>
      <c r="K4010" s="282">
        <v>0.0</v>
      </c>
      <c r="L4010" s="282">
        <v>1636.0</v>
      </c>
      <c r="M4010" s="210"/>
    </row>
    <row r="4011" ht="15.75" customHeight="1">
      <c r="A4011" s="210" t="s">
        <v>676</v>
      </c>
      <c r="B4011" s="210" t="s">
        <v>5385</v>
      </c>
      <c r="C4011" s="210" t="s">
        <v>5801</v>
      </c>
      <c r="D4011" s="210" t="s">
        <v>244</v>
      </c>
      <c r="E4011" s="282">
        <v>19.0</v>
      </c>
      <c r="F4011" s="282">
        <v>0.0</v>
      </c>
      <c r="G4011" s="282">
        <v>0.0</v>
      </c>
      <c r="H4011" s="282">
        <v>8.0</v>
      </c>
      <c r="I4011" s="282">
        <v>2.0</v>
      </c>
      <c r="J4011" s="282">
        <v>5.0</v>
      </c>
      <c r="K4011" s="282">
        <v>0.0</v>
      </c>
      <c r="L4011" s="282">
        <v>1172.0</v>
      </c>
      <c r="M4011" s="210"/>
    </row>
    <row r="4012" ht="15.75" customHeight="1">
      <c r="A4012" s="210" t="s">
        <v>676</v>
      </c>
      <c r="B4012" s="210" t="s">
        <v>5386</v>
      </c>
      <c r="C4012" s="210" t="s">
        <v>5801</v>
      </c>
      <c r="D4012" s="210" t="s">
        <v>244</v>
      </c>
      <c r="E4012" s="282">
        <v>4.0</v>
      </c>
      <c r="F4012" s="282">
        <v>0.0</v>
      </c>
      <c r="G4012" s="282">
        <v>0.0</v>
      </c>
      <c r="H4012" s="282">
        <v>1.0</v>
      </c>
      <c r="I4012" s="282">
        <v>1.0</v>
      </c>
      <c r="J4012" s="282">
        <v>0.0</v>
      </c>
      <c r="K4012" s="282">
        <v>0.0</v>
      </c>
      <c r="L4012" s="282">
        <v>249.0</v>
      </c>
      <c r="M4012" s="210"/>
    </row>
    <row r="4013" ht="15.75" customHeight="1">
      <c r="A4013" s="210" t="s">
        <v>331</v>
      </c>
      <c r="B4013" s="210" t="s">
        <v>5384</v>
      </c>
      <c r="C4013" s="210" t="s">
        <v>5801</v>
      </c>
      <c r="D4013" s="210" t="s">
        <v>1142</v>
      </c>
      <c r="E4013" s="282">
        <v>3.0</v>
      </c>
      <c r="F4013" s="282">
        <v>0.0</v>
      </c>
      <c r="G4013" s="210"/>
      <c r="H4013" s="282">
        <v>0.0</v>
      </c>
      <c r="I4013" s="282">
        <v>0.0</v>
      </c>
      <c r="J4013" s="282">
        <v>0.0</v>
      </c>
      <c r="K4013" s="282">
        <v>0.0</v>
      </c>
      <c r="L4013" s="282">
        <v>270.0</v>
      </c>
      <c r="M4013" s="210"/>
    </row>
    <row r="4014" ht="15.75" customHeight="1">
      <c r="A4014" s="210" t="s">
        <v>331</v>
      </c>
      <c r="B4014" s="210" t="s">
        <v>5385</v>
      </c>
      <c r="C4014" s="210" t="s">
        <v>5801</v>
      </c>
      <c r="D4014" s="210" t="s">
        <v>256</v>
      </c>
      <c r="E4014" s="282">
        <v>1.0</v>
      </c>
      <c r="F4014" s="282">
        <v>0.0</v>
      </c>
      <c r="G4014" s="210"/>
      <c r="H4014" s="282">
        <v>0.0</v>
      </c>
      <c r="I4014" s="282">
        <v>0.0</v>
      </c>
      <c r="J4014" s="282">
        <v>0.0</v>
      </c>
      <c r="K4014" s="282">
        <v>0.0</v>
      </c>
      <c r="L4014" s="282">
        <v>90.0</v>
      </c>
      <c r="M4014" s="210"/>
    </row>
    <row r="4015" ht="15.75" customHeight="1">
      <c r="A4015" s="210" t="s">
        <v>331</v>
      </c>
      <c r="B4015" s="210" t="s">
        <v>5386</v>
      </c>
      <c r="C4015" s="210" t="s">
        <v>5801</v>
      </c>
      <c r="D4015" s="210" t="s">
        <v>249</v>
      </c>
      <c r="E4015" s="282">
        <v>35.0</v>
      </c>
      <c r="F4015" s="282">
        <v>0.0</v>
      </c>
      <c r="G4015" s="210"/>
      <c r="H4015" s="282">
        <v>0.0</v>
      </c>
      <c r="I4015" s="282">
        <v>0.0</v>
      </c>
      <c r="J4015" s="282">
        <v>3.0</v>
      </c>
      <c r="K4015" s="282">
        <v>0.0</v>
      </c>
      <c r="L4015" s="282">
        <v>3150.0</v>
      </c>
      <c r="M4015" s="210"/>
    </row>
    <row r="4016" ht="15.75" customHeight="1">
      <c r="A4016" s="210" t="s">
        <v>331</v>
      </c>
      <c r="B4016" s="210" t="s">
        <v>5387</v>
      </c>
      <c r="C4016" s="210" t="s">
        <v>5801</v>
      </c>
      <c r="D4016" s="210" t="s">
        <v>249</v>
      </c>
      <c r="E4016" s="282">
        <v>34.0</v>
      </c>
      <c r="F4016" s="282">
        <v>0.0</v>
      </c>
      <c r="G4016" s="210"/>
      <c r="H4016" s="282">
        <v>0.0</v>
      </c>
      <c r="I4016" s="282">
        <v>0.0</v>
      </c>
      <c r="J4016" s="282">
        <v>1.0</v>
      </c>
      <c r="K4016" s="282">
        <v>0.0</v>
      </c>
      <c r="L4016" s="282">
        <v>3060.0</v>
      </c>
      <c r="M4016" s="210"/>
    </row>
    <row r="4017" ht="15.75" customHeight="1">
      <c r="A4017" s="210" t="s">
        <v>331</v>
      </c>
      <c r="B4017" s="210" t="s">
        <v>5388</v>
      </c>
      <c r="C4017" s="210" t="s">
        <v>5801</v>
      </c>
      <c r="D4017" s="210" t="s">
        <v>249</v>
      </c>
      <c r="E4017" s="282">
        <v>16.0</v>
      </c>
      <c r="F4017" s="282">
        <v>0.0</v>
      </c>
      <c r="G4017" s="210"/>
      <c r="H4017" s="282">
        <v>0.0</v>
      </c>
      <c r="I4017" s="282">
        <v>0.0</v>
      </c>
      <c r="J4017" s="282">
        <v>1.0</v>
      </c>
      <c r="K4017" s="282">
        <v>0.0</v>
      </c>
      <c r="L4017" s="282">
        <v>1440.0</v>
      </c>
      <c r="M4017" s="210"/>
    </row>
    <row r="4018" ht="15.75" customHeight="1">
      <c r="A4018" s="210" t="s">
        <v>331</v>
      </c>
      <c r="B4018" s="210" t="s">
        <v>5391</v>
      </c>
      <c r="C4018" s="210" t="s">
        <v>5801</v>
      </c>
      <c r="D4018" s="210" t="s">
        <v>249</v>
      </c>
      <c r="E4018" s="282">
        <v>38.0</v>
      </c>
      <c r="F4018" s="282">
        <v>0.0</v>
      </c>
      <c r="G4018" s="210"/>
      <c r="H4018" s="282">
        <v>0.0</v>
      </c>
      <c r="I4018" s="282">
        <v>0.0</v>
      </c>
      <c r="J4018" s="282">
        <v>1.0</v>
      </c>
      <c r="K4018" s="282">
        <v>0.0</v>
      </c>
      <c r="L4018" s="282">
        <v>3420.0</v>
      </c>
      <c r="M4018" s="210"/>
    </row>
    <row r="4019" ht="15.75" customHeight="1">
      <c r="A4019" s="210" t="s">
        <v>331</v>
      </c>
      <c r="B4019" s="210" t="s">
        <v>5392</v>
      </c>
      <c r="C4019" s="210" t="s">
        <v>5801</v>
      </c>
      <c r="D4019" s="210" t="s">
        <v>249</v>
      </c>
      <c r="E4019" s="282">
        <v>29.0</v>
      </c>
      <c r="F4019" s="282">
        <v>0.0</v>
      </c>
      <c r="G4019" s="210"/>
      <c r="H4019" s="282">
        <v>0.0</v>
      </c>
      <c r="I4019" s="282">
        <v>2.0</v>
      </c>
      <c r="J4019" s="282">
        <v>0.0</v>
      </c>
      <c r="K4019" s="282">
        <v>0.0</v>
      </c>
      <c r="L4019" s="282">
        <v>2538.0</v>
      </c>
      <c r="M4019" s="210"/>
    </row>
    <row r="4020" ht="15.75" customHeight="1">
      <c r="A4020" s="210" t="s">
        <v>331</v>
      </c>
      <c r="B4020" s="210" t="s">
        <v>5389</v>
      </c>
      <c r="C4020" s="210" t="s">
        <v>5816</v>
      </c>
      <c r="D4020" s="210" t="s">
        <v>5880</v>
      </c>
      <c r="E4020" s="282">
        <v>33.0</v>
      </c>
      <c r="F4020" s="282">
        <v>0.0</v>
      </c>
      <c r="G4020" s="210"/>
      <c r="H4020" s="282">
        <v>0.0</v>
      </c>
      <c r="I4020" s="282">
        <v>0.0</v>
      </c>
      <c r="J4020" s="282">
        <v>2.0</v>
      </c>
      <c r="K4020" s="282">
        <v>0.0</v>
      </c>
      <c r="L4020" s="282">
        <v>2970.0</v>
      </c>
      <c r="M4020" s="210"/>
    </row>
    <row r="4021" ht="15.75" customHeight="1">
      <c r="A4021" s="210" t="s">
        <v>331</v>
      </c>
      <c r="B4021" s="210" t="s">
        <v>5390</v>
      </c>
      <c r="C4021" s="210" t="s">
        <v>5832</v>
      </c>
      <c r="D4021" s="210" t="s">
        <v>5899</v>
      </c>
      <c r="E4021" s="282">
        <v>18.0</v>
      </c>
      <c r="F4021" s="282">
        <v>0.0</v>
      </c>
      <c r="G4021" s="282">
        <v>0.0</v>
      </c>
      <c r="H4021" s="282">
        <v>0.0</v>
      </c>
      <c r="I4021" s="282">
        <v>1.0</v>
      </c>
      <c r="J4021" s="282">
        <v>2.0</v>
      </c>
      <c r="K4021" s="282">
        <v>0.0</v>
      </c>
      <c r="L4021" s="282">
        <v>1575.0</v>
      </c>
      <c r="M4021" s="210"/>
    </row>
    <row r="4022" ht="15.75" customHeight="1">
      <c r="A4022" s="210" t="s">
        <v>605</v>
      </c>
      <c r="B4022" s="210" t="s">
        <v>5383</v>
      </c>
      <c r="C4022" s="210" t="s">
        <v>5801</v>
      </c>
      <c r="D4022" s="210" t="s">
        <v>98</v>
      </c>
      <c r="E4022" s="282">
        <v>3.0</v>
      </c>
      <c r="F4022" s="282">
        <v>0.0</v>
      </c>
      <c r="G4022" s="282">
        <v>0.0</v>
      </c>
      <c r="H4022" s="282">
        <v>0.0</v>
      </c>
      <c r="I4022" s="282">
        <v>1.0</v>
      </c>
      <c r="J4022" s="282">
        <v>0.0</v>
      </c>
      <c r="K4022" s="282">
        <v>0.0</v>
      </c>
      <c r="L4022" s="282">
        <v>242.0</v>
      </c>
      <c r="M4022" s="210"/>
    </row>
    <row r="4023" ht="15.75" customHeight="1">
      <c r="A4023" s="210" t="s">
        <v>605</v>
      </c>
      <c r="B4023" s="210" t="s">
        <v>5384</v>
      </c>
      <c r="C4023" s="210" t="s">
        <v>5801</v>
      </c>
      <c r="D4023" s="210" t="s">
        <v>98</v>
      </c>
      <c r="E4023" s="282">
        <v>37.0</v>
      </c>
      <c r="F4023" s="282">
        <v>3.0</v>
      </c>
      <c r="G4023" s="282">
        <v>4.0</v>
      </c>
      <c r="H4023" s="282">
        <v>0.0</v>
      </c>
      <c r="I4023" s="282">
        <v>3.0</v>
      </c>
      <c r="J4023" s="282">
        <v>8.0</v>
      </c>
      <c r="K4023" s="282">
        <v>0.0</v>
      </c>
      <c r="L4023" s="282">
        <v>3292.0</v>
      </c>
      <c r="M4023" s="210"/>
    </row>
    <row r="4024" ht="15.75" customHeight="1">
      <c r="A4024" s="210" t="s">
        <v>605</v>
      </c>
      <c r="B4024" s="210" t="s">
        <v>5385</v>
      </c>
      <c r="C4024" s="210" t="s">
        <v>5801</v>
      </c>
      <c r="D4024" s="210" t="s">
        <v>98</v>
      </c>
      <c r="E4024" s="282">
        <v>36.0</v>
      </c>
      <c r="F4024" s="282">
        <v>1.0</v>
      </c>
      <c r="G4024" s="282">
        <v>1.0</v>
      </c>
      <c r="H4024" s="282">
        <v>2.0</v>
      </c>
      <c r="I4024" s="282">
        <v>7.0</v>
      </c>
      <c r="J4024" s="282">
        <v>8.0</v>
      </c>
      <c r="K4024" s="282">
        <v>1.0</v>
      </c>
      <c r="L4024" s="282">
        <v>2942.0</v>
      </c>
      <c r="M4024" s="210"/>
    </row>
    <row r="4025" ht="15.75" customHeight="1">
      <c r="A4025" s="210" t="s">
        <v>605</v>
      </c>
      <c r="B4025" s="210" t="s">
        <v>5386</v>
      </c>
      <c r="C4025" s="210" t="s">
        <v>5801</v>
      </c>
      <c r="D4025" s="210" t="s">
        <v>98</v>
      </c>
      <c r="E4025" s="282">
        <v>34.0</v>
      </c>
      <c r="F4025" s="282">
        <v>2.0</v>
      </c>
      <c r="G4025" s="282">
        <v>0.0</v>
      </c>
      <c r="H4025" s="282">
        <v>5.0</v>
      </c>
      <c r="I4025" s="282">
        <v>2.0</v>
      </c>
      <c r="J4025" s="282">
        <v>9.0</v>
      </c>
      <c r="K4025" s="282">
        <v>0.0</v>
      </c>
      <c r="L4025" s="282">
        <v>2674.0</v>
      </c>
      <c r="M4025" s="210"/>
    </row>
    <row r="4026" ht="15.75" customHeight="1">
      <c r="A4026" s="210" t="s">
        <v>605</v>
      </c>
      <c r="B4026" s="210" t="s">
        <v>5387</v>
      </c>
      <c r="C4026" s="210" t="s">
        <v>5801</v>
      </c>
      <c r="D4026" s="210" t="s">
        <v>98</v>
      </c>
      <c r="E4026" s="282">
        <v>34.0</v>
      </c>
      <c r="F4026" s="282">
        <v>1.0</v>
      </c>
      <c r="G4026" s="282">
        <v>1.0</v>
      </c>
      <c r="H4026" s="282">
        <v>12.0</v>
      </c>
      <c r="I4026" s="282">
        <v>5.0</v>
      </c>
      <c r="J4026" s="282">
        <v>8.0</v>
      </c>
      <c r="K4026" s="282">
        <v>0.0</v>
      </c>
      <c r="L4026" s="282">
        <v>2148.0</v>
      </c>
      <c r="M4026" s="210"/>
    </row>
    <row r="4027" ht="15.75" customHeight="1">
      <c r="A4027" s="210" t="s">
        <v>605</v>
      </c>
      <c r="B4027" s="210" t="s">
        <v>5388</v>
      </c>
      <c r="C4027" s="210" t="s">
        <v>5801</v>
      </c>
      <c r="D4027" s="210" t="s">
        <v>98</v>
      </c>
      <c r="E4027" s="282">
        <v>26.0</v>
      </c>
      <c r="F4027" s="282">
        <v>1.0</v>
      </c>
      <c r="G4027" s="282">
        <v>3.0</v>
      </c>
      <c r="H4027" s="282">
        <v>8.0</v>
      </c>
      <c r="I4027" s="282">
        <v>4.0</v>
      </c>
      <c r="J4027" s="282">
        <v>7.0</v>
      </c>
      <c r="K4027" s="282">
        <v>1.0</v>
      </c>
      <c r="L4027" s="282">
        <v>1613.0</v>
      </c>
      <c r="M4027" s="210"/>
    </row>
    <row r="4028" ht="15.75" customHeight="1">
      <c r="A4028" s="210" t="s">
        <v>605</v>
      </c>
      <c r="B4028" s="210" t="s">
        <v>5391</v>
      </c>
      <c r="C4028" s="210" t="s">
        <v>5801</v>
      </c>
      <c r="D4028" s="210" t="s">
        <v>98</v>
      </c>
      <c r="E4028" s="282">
        <v>35.0</v>
      </c>
      <c r="F4028" s="282">
        <v>4.0</v>
      </c>
      <c r="G4028" s="282">
        <v>3.0</v>
      </c>
      <c r="H4028" s="282">
        <v>9.0</v>
      </c>
      <c r="I4028" s="282">
        <v>4.0</v>
      </c>
      <c r="J4028" s="282">
        <v>10.0</v>
      </c>
      <c r="K4028" s="282">
        <v>0.0</v>
      </c>
      <c r="L4028" s="282">
        <v>2419.0</v>
      </c>
      <c r="M4028" s="210"/>
    </row>
    <row r="4029" ht="15.75" customHeight="1">
      <c r="A4029" s="210" t="s">
        <v>605</v>
      </c>
      <c r="B4029" s="210" t="s">
        <v>5392</v>
      </c>
      <c r="C4029" s="210" t="s">
        <v>5801</v>
      </c>
      <c r="D4029" s="210" t="s">
        <v>116</v>
      </c>
      <c r="E4029" s="282">
        <v>36.0</v>
      </c>
      <c r="F4029" s="282">
        <v>9.0</v>
      </c>
      <c r="G4029" s="282">
        <v>3.0</v>
      </c>
      <c r="H4029" s="282">
        <v>3.0</v>
      </c>
      <c r="I4029" s="282">
        <v>14.0</v>
      </c>
      <c r="J4029" s="282">
        <v>3.0</v>
      </c>
      <c r="K4029" s="282">
        <v>0.0</v>
      </c>
      <c r="L4029" s="282">
        <v>2836.0</v>
      </c>
      <c r="M4029" s="210"/>
    </row>
    <row r="4030" ht="15.75" customHeight="1">
      <c r="A4030" s="210" t="s">
        <v>605</v>
      </c>
      <c r="B4030" s="210" t="s">
        <v>5389</v>
      </c>
      <c r="C4030" s="210" t="s">
        <v>5800</v>
      </c>
      <c r="D4030" s="210" t="s">
        <v>116</v>
      </c>
      <c r="E4030" s="282">
        <v>28.0</v>
      </c>
      <c r="F4030" s="282">
        <v>3.0</v>
      </c>
      <c r="G4030" s="282">
        <v>2.0</v>
      </c>
      <c r="H4030" s="282">
        <v>11.0</v>
      </c>
      <c r="I4030" s="282">
        <v>7.0</v>
      </c>
      <c r="J4030" s="282">
        <v>2.0</v>
      </c>
      <c r="K4030" s="282">
        <v>0.0</v>
      </c>
      <c r="L4030" s="282">
        <v>1641.0</v>
      </c>
      <c r="M4030" s="210"/>
    </row>
    <row r="4031" ht="15.75" customHeight="1">
      <c r="A4031" s="210" t="s">
        <v>605</v>
      </c>
      <c r="B4031" s="210" t="s">
        <v>5390</v>
      </c>
      <c r="C4031" s="210" t="s">
        <v>5900</v>
      </c>
      <c r="D4031" s="210" t="s">
        <v>1309</v>
      </c>
      <c r="E4031" s="282">
        <v>6.0</v>
      </c>
      <c r="F4031" s="282">
        <v>0.0</v>
      </c>
      <c r="G4031" s="282">
        <v>0.0</v>
      </c>
      <c r="H4031" s="282">
        <v>5.0</v>
      </c>
      <c r="I4031" s="282">
        <v>1.0</v>
      </c>
      <c r="J4031" s="282">
        <v>0.0</v>
      </c>
      <c r="K4031" s="282">
        <v>0.0</v>
      </c>
      <c r="L4031" s="282">
        <v>98.0</v>
      </c>
      <c r="M4031" s="210"/>
    </row>
    <row r="4032" ht="15.75" customHeight="1">
      <c r="A4032" s="210" t="s">
        <v>375</v>
      </c>
      <c r="B4032" s="210" t="s">
        <v>5383</v>
      </c>
      <c r="C4032" s="210" t="s">
        <v>5801</v>
      </c>
      <c r="D4032" s="210" t="s">
        <v>103</v>
      </c>
      <c r="E4032" s="282">
        <v>1.0</v>
      </c>
      <c r="F4032" s="282">
        <v>0.0</v>
      </c>
      <c r="G4032" s="282">
        <v>0.0</v>
      </c>
      <c r="H4032" s="282">
        <v>1.0</v>
      </c>
      <c r="I4032" s="282">
        <v>0.0</v>
      </c>
      <c r="J4032" s="282">
        <v>0.0</v>
      </c>
      <c r="K4032" s="282">
        <v>0.0</v>
      </c>
      <c r="L4032" s="282">
        <v>5.0</v>
      </c>
      <c r="M4032" s="210"/>
    </row>
    <row r="4033" ht="15.75" customHeight="1">
      <c r="A4033" s="210" t="s">
        <v>375</v>
      </c>
      <c r="B4033" s="210" t="s">
        <v>5384</v>
      </c>
      <c r="C4033" s="210" t="s">
        <v>5801</v>
      </c>
      <c r="D4033" s="210" t="s">
        <v>103</v>
      </c>
      <c r="E4033" s="282">
        <v>29.0</v>
      </c>
      <c r="F4033" s="282">
        <v>1.0</v>
      </c>
      <c r="G4033" s="282">
        <v>1.0</v>
      </c>
      <c r="H4033" s="282">
        <v>2.0</v>
      </c>
      <c r="I4033" s="282">
        <v>0.0</v>
      </c>
      <c r="J4033" s="282">
        <v>7.0</v>
      </c>
      <c r="K4033" s="282">
        <v>0.0</v>
      </c>
      <c r="L4033" s="282">
        <v>2451.0</v>
      </c>
      <c r="M4033" s="210"/>
    </row>
    <row r="4034" ht="15.75" customHeight="1">
      <c r="A4034" s="210" t="s">
        <v>375</v>
      </c>
      <c r="B4034" s="210" t="s">
        <v>5385</v>
      </c>
      <c r="C4034" s="210" t="s">
        <v>5801</v>
      </c>
      <c r="D4034" s="210" t="s">
        <v>103</v>
      </c>
      <c r="E4034" s="282">
        <v>37.0</v>
      </c>
      <c r="F4034" s="282">
        <v>3.0</v>
      </c>
      <c r="G4034" s="282">
        <v>3.0</v>
      </c>
      <c r="H4034" s="282">
        <v>2.0</v>
      </c>
      <c r="I4034" s="282">
        <v>0.0</v>
      </c>
      <c r="J4034" s="282">
        <v>5.0</v>
      </c>
      <c r="K4034" s="282">
        <v>0.0</v>
      </c>
      <c r="L4034" s="282">
        <v>3182.0</v>
      </c>
      <c r="M4034" s="210"/>
    </row>
    <row r="4035" ht="15.75" customHeight="1">
      <c r="A4035" s="210" t="s">
        <v>375</v>
      </c>
      <c r="B4035" s="210" t="s">
        <v>5386</v>
      </c>
      <c r="C4035" s="210" t="s">
        <v>5801</v>
      </c>
      <c r="D4035" s="210" t="s">
        <v>103</v>
      </c>
      <c r="E4035" s="282">
        <v>22.0</v>
      </c>
      <c r="F4035" s="282">
        <v>1.0</v>
      </c>
      <c r="G4035" s="282">
        <v>2.0</v>
      </c>
      <c r="H4035" s="282">
        <v>0.0</v>
      </c>
      <c r="I4035" s="282">
        <v>2.0</v>
      </c>
      <c r="J4035" s="282">
        <v>6.0</v>
      </c>
      <c r="K4035" s="282">
        <v>0.0</v>
      </c>
      <c r="L4035" s="282">
        <v>1895.0</v>
      </c>
      <c r="M4035" s="210"/>
    </row>
    <row r="4036" ht="15.75" customHeight="1">
      <c r="A4036" s="210" t="s">
        <v>375</v>
      </c>
      <c r="B4036" s="210" t="s">
        <v>5387</v>
      </c>
      <c r="C4036" s="210" t="s">
        <v>5801</v>
      </c>
      <c r="D4036" s="210" t="s">
        <v>103</v>
      </c>
      <c r="E4036" s="282">
        <v>34.0</v>
      </c>
      <c r="F4036" s="282">
        <v>1.0</v>
      </c>
      <c r="G4036" s="282">
        <v>4.0</v>
      </c>
      <c r="H4036" s="282">
        <v>2.0</v>
      </c>
      <c r="I4036" s="282">
        <v>4.0</v>
      </c>
      <c r="J4036" s="282">
        <v>6.0</v>
      </c>
      <c r="K4036" s="282">
        <v>0.0</v>
      </c>
      <c r="L4036" s="282">
        <v>2916.0</v>
      </c>
      <c r="M4036" s="210"/>
    </row>
    <row r="4037" ht="15.75" customHeight="1">
      <c r="A4037" s="210" t="s">
        <v>375</v>
      </c>
      <c r="B4037" s="210" t="s">
        <v>5388</v>
      </c>
      <c r="C4037" s="210" t="s">
        <v>5801</v>
      </c>
      <c r="D4037" s="210" t="s">
        <v>103</v>
      </c>
      <c r="E4037" s="282">
        <v>22.0</v>
      </c>
      <c r="F4037" s="282">
        <v>2.0</v>
      </c>
      <c r="G4037" s="282">
        <v>0.0</v>
      </c>
      <c r="H4037" s="282">
        <v>6.0</v>
      </c>
      <c r="I4037" s="282">
        <v>6.0</v>
      </c>
      <c r="J4037" s="282">
        <v>2.0</v>
      </c>
      <c r="K4037" s="282">
        <v>0.0</v>
      </c>
      <c r="L4037" s="282">
        <v>1441.0</v>
      </c>
      <c r="M4037" s="210"/>
    </row>
    <row r="4038" ht="15.75" customHeight="1">
      <c r="A4038" s="210" t="s">
        <v>375</v>
      </c>
      <c r="B4038" s="210" t="s">
        <v>5391</v>
      </c>
      <c r="C4038" s="210" t="s">
        <v>5803</v>
      </c>
      <c r="D4038" s="210" t="s">
        <v>5901</v>
      </c>
      <c r="E4038" s="282">
        <v>11.0</v>
      </c>
      <c r="F4038" s="282">
        <v>1.0</v>
      </c>
      <c r="G4038" s="282">
        <v>0.0</v>
      </c>
      <c r="H4038" s="282">
        <v>2.0</v>
      </c>
      <c r="I4038" s="282">
        <v>1.0</v>
      </c>
      <c r="J4038" s="282">
        <v>1.0</v>
      </c>
      <c r="K4038" s="282">
        <v>0.0</v>
      </c>
      <c r="L4038" s="282">
        <v>806.0</v>
      </c>
      <c r="M4038" s="210"/>
    </row>
    <row r="4039" ht="15.75" customHeight="1">
      <c r="A4039" s="210" t="s">
        <v>375</v>
      </c>
      <c r="B4039" s="210" t="s">
        <v>5392</v>
      </c>
      <c r="C4039" s="210" t="s">
        <v>5803</v>
      </c>
      <c r="D4039" s="210" t="s">
        <v>5901</v>
      </c>
      <c r="E4039" s="282">
        <v>23.0</v>
      </c>
      <c r="F4039" s="282">
        <v>3.0</v>
      </c>
      <c r="G4039" s="282">
        <v>1.0</v>
      </c>
      <c r="H4039" s="282">
        <v>10.0</v>
      </c>
      <c r="I4039" s="282">
        <v>2.0</v>
      </c>
      <c r="J4039" s="282">
        <v>2.0</v>
      </c>
      <c r="K4039" s="282">
        <v>0.0</v>
      </c>
      <c r="L4039" s="282">
        <v>1341.0</v>
      </c>
      <c r="M4039" s="210"/>
    </row>
    <row r="4040" ht="15.75" customHeight="1">
      <c r="A4040" s="210" t="s">
        <v>375</v>
      </c>
      <c r="B4040" s="210" t="s">
        <v>5389</v>
      </c>
      <c r="C4040" s="210" t="s">
        <v>5902</v>
      </c>
      <c r="D4040" s="210" t="s">
        <v>5903</v>
      </c>
      <c r="E4040" s="282">
        <v>17.0</v>
      </c>
      <c r="F4040" s="282">
        <v>1.0</v>
      </c>
      <c r="G4040" s="282">
        <v>2.0</v>
      </c>
      <c r="H4040" s="282">
        <v>0.0</v>
      </c>
      <c r="I4040" s="282">
        <v>2.0</v>
      </c>
      <c r="J4040" s="282">
        <v>2.0</v>
      </c>
      <c r="K4040" s="282">
        <v>0.0</v>
      </c>
      <c r="L4040" s="282">
        <v>1488.0</v>
      </c>
      <c r="M4040" s="210"/>
    </row>
    <row r="4041" ht="15.75" customHeight="1">
      <c r="A4041" s="210" t="s">
        <v>375</v>
      </c>
      <c r="B4041" s="210" t="s">
        <v>5390</v>
      </c>
      <c r="C4041" s="210" t="s">
        <v>5902</v>
      </c>
      <c r="D4041" s="210" t="s">
        <v>5903</v>
      </c>
      <c r="E4041" s="282">
        <v>24.0</v>
      </c>
      <c r="F4041" s="282">
        <v>2.0</v>
      </c>
      <c r="G4041" s="282">
        <v>5.0</v>
      </c>
      <c r="H4041" s="282">
        <v>1.0</v>
      </c>
      <c r="I4041" s="282">
        <v>3.0</v>
      </c>
      <c r="J4041" s="282">
        <v>6.0</v>
      </c>
      <c r="K4041" s="282">
        <v>0.0</v>
      </c>
      <c r="L4041" s="282">
        <v>2046.0</v>
      </c>
      <c r="M4041" s="210"/>
    </row>
    <row r="4042" ht="15.75" customHeight="1">
      <c r="A4042" s="210" t="s">
        <v>200</v>
      </c>
      <c r="B4042" s="210" t="s">
        <v>5383</v>
      </c>
      <c r="C4042" s="210" t="s">
        <v>5801</v>
      </c>
      <c r="D4042" s="210" t="s">
        <v>95</v>
      </c>
      <c r="E4042" s="282">
        <v>3.0</v>
      </c>
      <c r="F4042" s="282">
        <v>1.0</v>
      </c>
      <c r="G4042" s="282">
        <v>0.0</v>
      </c>
      <c r="H4042" s="282">
        <v>0.0</v>
      </c>
      <c r="I4042" s="282">
        <v>2.0</v>
      </c>
      <c r="J4042" s="282">
        <v>0.0</v>
      </c>
      <c r="K4042" s="282">
        <v>0.0</v>
      </c>
      <c r="L4042" s="282">
        <v>228.0</v>
      </c>
      <c r="M4042" s="210"/>
    </row>
    <row r="4043" ht="15.75" customHeight="1">
      <c r="A4043" s="210" t="s">
        <v>200</v>
      </c>
      <c r="B4043" s="210" t="s">
        <v>5384</v>
      </c>
      <c r="C4043" s="210" t="s">
        <v>5801</v>
      </c>
      <c r="D4043" s="210" t="s">
        <v>95</v>
      </c>
      <c r="E4043" s="282">
        <v>33.0</v>
      </c>
      <c r="F4043" s="282">
        <v>2.0</v>
      </c>
      <c r="G4043" s="282">
        <v>2.0</v>
      </c>
      <c r="H4043" s="282">
        <v>6.0</v>
      </c>
      <c r="I4043" s="282">
        <v>13.0</v>
      </c>
      <c r="J4043" s="282">
        <v>2.0</v>
      </c>
      <c r="K4043" s="282">
        <v>0.0</v>
      </c>
      <c r="L4043" s="282">
        <v>2411.0</v>
      </c>
      <c r="M4043" s="210"/>
    </row>
    <row r="4044" ht="15.75" customHeight="1">
      <c r="A4044" s="210" t="s">
        <v>200</v>
      </c>
      <c r="B4044" s="210" t="s">
        <v>5385</v>
      </c>
      <c r="C4044" s="210" t="s">
        <v>5801</v>
      </c>
      <c r="D4044" s="210" t="s">
        <v>95</v>
      </c>
      <c r="E4044" s="282">
        <v>31.0</v>
      </c>
      <c r="F4044" s="282">
        <v>1.0</v>
      </c>
      <c r="G4044" s="282">
        <v>2.0</v>
      </c>
      <c r="H4044" s="282">
        <v>7.0</v>
      </c>
      <c r="I4044" s="282">
        <v>14.0</v>
      </c>
      <c r="J4044" s="282">
        <v>3.0</v>
      </c>
      <c r="K4044" s="282">
        <v>0.0</v>
      </c>
      <c r="L4044" s="282">
        <v>2031.0</v>
      </c>
      <c r="M4044" s="210"/>
    </row>
    <row r="4045" ht="15.75" customHeight="1">
      <c r="A4045" s="210" t="s">
        <v>200</v>
      </c>
      <c r="B4045" s="210" t="s">
        <v>5386</v>
      </c>
      <c r="C4045" s="210" t="s">
        <v>5801</v>
      </c>
      <c r="D4045" s="210" t="s">
        <v>95</v>
      </c>
      <c r="E4045" s="282">
        <v>25.0</v>
      </c>
      <c r="F4045" s="282">
        <v>2.0</v>
      </c>
      <c r="G4045" s="282">
        <v>1.0</v>
      </c>
      <c r="H4045" s="282">
        <v>7.0</v>
      </c>
      <c r="I4045" s="282">
        <v>9.0</v>
      </c>
      <c r="J4045" s="282">
        <v>4.0</v>
      </c>
      <c r="K4045" s="282">
        <v>0.0</v>
      </c>
      <c r="L4045" s="282">
        <v>1507.0</v>
      </c>
      <c r="M4045" s="210"/>
    </row>
    <row r="4046" ht="15.75" customHeight="1">
      <c r="A4046" s="210" t="s">
        <v>200</v>
      </c>
      <c r="B4046" s="210" t="s">
        <v>5387</v>
      </c>
      <c r="C4046" s="210" t="s">
        <v>5800</v>
      </c>
      <c r="D4046" s="210" t="s">
        <v>95</v>
      </c>
      <c r="E4046" s="282">
        <v>29.0</v>
      </c>
      <c r="F4046" s="282">
        <v>3.0</v>
      </c>
      <c r="G4046" s="282">
        <v>4.0</v>
      </c>
      <c r="H4046" s="282">
        <v>13.0</v>
      </c>
      <c r="I4046" s="282">
        <v>12.0</v>
      </c>
      <c r="J4046" s="282">
        <v>5.0</v>
      </c>
      <c r="K4046" s="282">
        <v>0.0</v>
      </c>
      <c r="L4046" s="282">
        <v>1368.0</v>
      </c>
      <c r="M4046" s="210"/>
    </row>
    <row r="4047" ht="15.75" customHeight="1">
      <c r="A4047" s="210" t="s">
        <v>200</v>
      </c>
      <c r="B4047" s="210" t="s">
        <v>5388</v>
      </c>
      <c r="C4047" s="210" t="s">
        <v>5801</v>
      </c>
      <c r="D4047" s="210" t="s">
        <v>177</v>
      </c>
      <c r="E4047" s="282">
        <v>33.0</v>
      </c>
      <c r="F4047" s="282">
        <v>1.0</v>
      </c>
      <c r="G4047" s="282">
        <v>1.0</v>
      </c>
      <c r="H4047" s="282">
        <v>3.0</v>
      </c>
      <c r="I4047" s="282">
        <v>3.0</v>
      </c>
      <c r="J4047" s="282">
        <v>6.0</v>
      </c>
      <c r="K4047" s="282">
        <v>0.0</v>
      </c>
      <c r="L4047" s="282">
        <v>2685.0</v>
      </c>
      <c r="M4047" s="210"/>
    </row>
    <row r="4048" ht="15.75" customHeight="1">
      <c r="A4048" s="210" t="s">
        <v>200</v>
      </c>
      <c r="B4048" s="210" t="s">
        <v>5391</v>
      </c>
      <c r="C4048" s="210" t="s">
        <v>5803</v>
      </c>
      <c r="D4048" s="210" t="s">
        <v>5904</v>
      </c>
      <c r="E4048" s="282">
        <v>6.0</v>
      </c>
      <c r="F4048" s="282">
        <v>0.0</v>
      </c>
      <c r="G4048" s="282">
        <v>0.0</v>
      </c>
      <c r="H4048" s="282">
        <v>1.0</v>
      </c>
      <c r="I4048" s="282">
        <v>1.0</v>
      </c>
      <c r="J4048" s="282">
        <v>0.0</v>
      </c>
      <c r="K4048" s="282">
        <v>0.0</v>
      </c>
      <c r="L4048" s="282">
        <v>444.0</v>
      </c>
      <c r="M4048" s="210"/>
    </row>
    <row r="4049" ht="15.75" customHeight="1">
      <c r="A4049" s="210" t="s">
        <v>200</v>
      </c>
      <c r="B4049" s="210" t="s">
        <v>5392</v>
      </c>
      <c r="C4049" s="210" t="s">
        <v>5803</v>
      </c>
      <c r="D4049" s="210" t="s">
        <v>5904</v>
      </c>
      <c r="E4049" s="282">
        <v>8.0</v>
      </c>
      <c r="F4049" s="282">
        <v>0.0</v>
      </c>
      <c r="G4049" s="282">
        <v>0.0</v>
      </c>
      <c r="H4049" s="282">
        <v>3.0</v>
      </c>
      <c r="I4049" s="282">
        <v>1.0</v>
      </c>
      <c r="J4049" s="282">
        <v>0.0</v>
      </c>
      <c r="K4049" s="282">
        <v>0.0</v>
      </c>
      <c r="L4049" s="282">
        <v>444.0</v>
      </c>
      <c r="M4049" s="210"/>
    </row>
    <row r="4050" ht="15.75" customHeight="1">
      <c r="A4050" s="210" t="s">
        <v>200</v>
      </c>
      <c r="B4050" s="210" t="s">
        <v>5389</v>
      </c>
      <c r="C4050" s="210" t="s">
        <v>5803</v>
      </c>
      <c r="D4050" s="210" t="s">
        <v>5904</v>
      </c>
      <c r="E4050" s="282">
        <v>18.0</v>
      </c>
      <c r="F4050" s="282">
        <v>0.0</v>
      </c>
      <c r="G4050" s="282">
        <v>0.0</v>
      </c>
      <c r="H4050" s="282">
        <v>3.0</v>
      </c>
      <c r="I4050" s="282">
        <v>3.0</v>
      </c>
      <c r="J4050" s="282">
        <v>3.0</v>
      </c>
      <c r="K4050" s="282">
        <v>0.0</v>
      </c>
      <c r="L4050" s="282">
        <v>1333.0</v>
      </c>
      <c r="M4050" s="210"/>
    </row>
    <row r="4051" ht="15.75" customHeight="1">
      <c r="A4051" s="210" t="s">
        <v>200</v>
      </c>
      <c r="B4051" s="210" t="s">
        <v>5390</v>
      </c>
      <c r="C4051" s="210" t="s">
        <v>5803</v>
      </c>
      <c r="D4051" s="210" t="s">
        <v>5904</v>
      </c>
      <c r="E4051" s="282">
        <v>28.0</v>
      </c>
      <c r="F4051" s="282">
        <v>1.0</v>
      </c>
      <c r="G4051" s="282">
        <v>0.0</v>
      </c>
      <c r="H4051" s="282">
        <v>4.0</v>
      </c>
      <c r="I4051" s="282">
        <v>11.0</v>
      </c>
      <c r="J4051" s="282">
        <v>8.0</v>
      </c>
      <c r="K4051" s="282">
        <v>0.0</v>
      </c>
      <c r="L4051" s="282">
        <v>1929.0</v>
      </c>
      <c r="M4051" s="210"/>
    </row>
    <row r="4052" ht="15.75" customHeight="1">
      <c r="A4052" s="210" t="s">
        <v>677</v>
      </c>
      <c r="B4052" s="210" t="s">
        <v>5383</v>
      </c>
      <c r="C4052" s="210" t="s">
        <v>5801</v>
      </c>
      <c r="D4052" s="210" t="s">
        <v>244</v>
      </c>
      <c r="E4052" s="282">
        <v>3.0</v>
      </c>
      <c r="F4052" s="282">
        <v>0.0</v>
      </c>
      <c r="G4052" s="282">
        <v>0.0</v>
      </c>
      <c r="H4052" s="282">
        <v>0.0</v>
      </c>
      <c r="I4052" s="282">
        <v>0.0</v>
      </c>
      <c r="J4052" s="282">
        <v>1.0</v>
      </c>
      <c r="K4052" s="282">
        <v>0.0</v>
      </c>
      <c r="L4052" s="282">
        <v>270.0</v>
      </c>
      <c r="M4052" s="210"/>
    </row>
    <row r="4053" ht="15.75" customHeight="1">
      <c r="A4053" s="210" t="s">
        <v>677</v>
      </c>
      <c r="B4053" s="210" t="s">
        <v>5384</v>
      </c>
      <c r="C4053" s="210" t="s">
        <v>5801</v>
      </c>
      <c r="D4053" s="210" t="s">
        <v>244</v>
      </c>
      <c r="E4053" s="282">
        <v>28.0</v>
      </c>
      <c r="F4053" s="282">
        <v>0.0</v>
      </c>
      <c r="G4053" s="282">
        <v>0.0</v>
      </c>
      <c r="H4053" s="282">
        <v>3.0</v>
      </c>
      <c r="I4053" s="282">
        <v>4.0</v>
      </c>
      <c r="J4053" s="282">
        <v>5.0</v>
      </c>
      <c r="K4053" s="282">
        <v>0.0</v>
      </c>
      <c r="L4053" s="282">
        <v>2143.0</v>
      </c>
      <c r="M4053" s="210"/>
    </row>
    <row r="4054" ht="15.75" customHeight="1">
      <c r="A4054" s="210" t="s">
        <v>677</v>
      </c>
      <c r="B4054" s="210" t="s">
        <v>5385</v>
      </c>
      <c r="C4054" s="210" t="s">
        <v>5801</v>
      </c>
      <c r="D4054" s="210" t="s">
        <v>244</v>
      </c>
      <c r="E4054" s="282">
        <v>23.0</v>
      </c>
      <c r="F4054" s="282">
        <v>1.0</v>
      </c>
      <c r="G4054" s="282">
        <v>1.0</v>
      </c>
      <c r="H4054" s="282">
        <v>3.0</v>
      </c>
      <c r="I4054" s="282">
        <v>5.0</v>
      </c>
      <c r="J4054" s="282">
        <v>6.0</v>
      </c>
      <c r="K4054" s="282">
        <v>1.0</v>
      </c>
      <c r="L4054" s="282">
        <v>1634.0</v>
      </c>
      <c r="M4054" s="210"/>
    </row>
    <row r="4055" ht="15.75" customHeight="1">
      <c r="A4055" s="210" t="s">
        <v>677</v>
      </c>
      <c r="B4055" s="210" t="s">
        <v>5386</v>
      </c>
      <c r="C4055" s="210" t="s">
        <v>5801</v>
      </c>
      <c r="D4055" s="210" t="s">
        <v>244</v>
      </c>
      <c r="E4055" s="282">
        <v>17.0</v>
      </c>
      <c r="F4055" s="282">
        <v>0.0</v>
      </c>
      <c r="G4055" s="282">
        <v>0.0</v>
      </c>
      <c r="H4055" s="282">
        <v>4.0</v>
      </c>
      <c r="I4055" s="282">
        <v>1.0</v>
      </c>
      <c r="J4055" s="282">
        <v>3.0</v>
      </c>
      <c r="K4055" s="282">
        <v>0.0</v>
      </c>
      <c r="L4055" s="282">
        <v>1195.0</v>
      </c>
      <c r="M4055" s="210"/>
    </row>
    <row r="4056" ht="15.75" customHeight="1">
      <c r="A4056" s="210" t="s">
        <v>677</v>
      </c>
      <c r="B4056" s="210" t="s">
        <v>5387</v>
      </c>
      <c r="C4056" s="210" t="s">
        <v>5801</v>
      </c>
      <c r="D4056" s="210" t="s">
        <v>244</v>
      </c>
      <c r="E4056" s="282">
        <v>30.0</v>
      </c>
      <c r="F4056" s="282">
        <v>0.0</v>
      </c>
      <c r="G4056" s="282">
        <v>0.0</v>
      </c>
      <c r="H4056" s="282">
        <v>8.0</v>
      </c>
      <c r="I4056" s="282">
        <v>9.0</v>
      </c>
      <c r="J4056" s="282">
        <v>9.0</v>
      </c>
      <c r="K4056" s="282">
        <v>0.0</v>
      </c>
      <c r="L4056" s="282">
        <v>1862.0</v>
      </c>
      <c r="M4056" s="210"/>
    </row>
    <row r="4057" ht="15.75" customHeight="1">
      <c r="A4057" s="210" t="s">
        <v>677</v>
      </c>
      <c r="B4057" s="210" t="s">
        <v>5388</v>
      </c>
      <c r="C4057" s="210" t="s">
        <v>5801</v>
      </c>
      <c r="D4057" s="210" t="s">
        <v>244</v>
      </c>
      <c r="E4057" s="282">
        <v>15.0</v>
      </c>
      <c r="F4057" s="282">
        <v>1.0</v>
      </c>
      <c r="G4057" s="282">
        <v>0.0</v>
      </c>
      <c r="H4057" s="282">
        <v>8.0</v>
      </c>
      <c r="I4057" s="282">
        <v>1.0</v>
      </c>
      <c r="J4057" s="282">
        <v>2.0</v>
      </c>
      <c r="K4057" s="282">
        <v>1.0</v>
      </c>
      <c r="L4057" s="282">
        <v>690.0</v>
      </c>
      <c r="M4057" s="210"/>
    </row>
    <row r="4058" ht="15.75" customHeight="1">
      <c r="A4058" s="210" t="s">
        <v>677</v>
      </c>
      <c r="B4058" s="210" t="s">
        <v>5391</v>
      </c>
      <c r="C4058" s="210" t="s">
        <v>5816</v>
      </c>
      <c r="D4058" s="210" t="s">
        <v>5839</v>
      </c>
      <c r="E4058" s="282">
        <v>28.0</v>
      </c>
      <c r="F4058" s="282">
        <v>1.0</v>
      </c>
      <c r="G4058" s="282">
        <v>0.0</v>
      </c>
      <c r="H4058" s="282">
        <v>5.0</v>
      </c>
      <c r="I4058" s="282">
        <v>2.0</v>
      </c>
      <c r="J4058" s="282">
        <v>6.0</v>
      </c>
      <c r="K4058" s="282">
        <v>0.0</v>
      </c>
      <c r="L4058" s="282">
        <v>2146.0</v>
      </c>
      <c r="M4058" s="210"/>
    </row>
    <row r="4059" ht="15.75" customHeight="1">
      <c r="A4059" s="210" t="s">
        <v>677</v>
      </c>
      <c r="B4059" s="210" t="s">
        <v>5392</v>
      </c>
      <c r="C4059" s="210" t="s">
        <v>5816</v>
      </c>
      <c r="D4059" s="210" t="s">
        <v>5905</v>
      </c>
      <c r="E4059" s="282">
        <v>27.0</v>
      </c>
      <c r="F4059" s="282">
        <v>0.0</v>
      </c>
      <c r="G4059" s="282">
        <v>2.0</v>
      </c>
      <c r="H4059" s="282">
        <v>6.0</v>
      </c>
      <c r="I4059" s="282">
        <v>3.0</v>
      </c>
      <c r="J4059" s="282">
        <v>3.0</v>
      </c>
      <c r="K4059" s="282">
        <v>0.0</v>
      </c>
      <c r="L4059" s="282">
        <v>1802.0</v>
      </c>
      <c r="M4059" s="210"/>
    </row>
    <row r="4060" ht="15.75" customHeight="1">
      <c r="A4060" s="210" t="s">
        <v>677</v>
      </c>
      <c r="B4060" s="210" t="s">
        <v>5389</v>
      </c>
      <c r="C4060" s="210" t="s">
        <v>5906</v>
      </c>
      <c r="D4060" s="210" t="s">
        <v>5907</v>
      </c>
      <c r="E4060" s="282">
        <v>17.0</v>
      </c>
      <c r="F4060" s="282">
        <v>0.0</v>
      </c>
      <c r="G4060" s="282">
        <v>0.0</v>
      </c>
      <c r="H4060" s="282">
        <v>6.0</v>
      </c>
      <c r="I4060" s="282">
        <v>4.0</v>
      </c>
      <c r="J4060" s="282">
        <v>4.0</v>
      </c>
      <c r="K4060" s="282">
        <v>0.0</v>
      </c>
      <c r="L4060" s="282">
        <v>1049.0</v>
      </c>
      <c r="M4060" s="210"/>
    </row>
    <row r="4061" ht="15.75" customHeight="1">
      <c r="A4061" s="210" t="s">
        <v>677</v>
      </c>
      <c r="B4061" s="210" t="s">
        <v>5390</v>
      </c>
      <c r="C4061" s="210" t="s">
        <v>5908</v>
      </c>
      <c r="D4061" s="210" t="s">
        <v>5909</v>
      </c>
      <c r="E4061" s="282">
        <v>37.0</v>
      </c>
      <c r="F4061" s="282">
        <v>2.0</v>
      </c>
      <c r="G4061" s="282">
        <v>0.0</v>
      </c>
      <c r="H4061" s="282">
        <v>0.0</v>
      </c>
      <c r="I4061" s="282">
        <v>3.0</v>
      </c>
      <c r="J4061" s="282">
        <v>12.0</v>
      </c>
      <c r="K4061" s="282">
        <v>0.0</v>
      </c>
      <c r="L4061" s="282">
        <v>3216.0</v>
      </c>
      <c r="M4061" s="210"/>
    </row>
    <row r="4062" ht="15.75" customHeight="1">
      <c r="A4062" s="210" t="s">
        <v>183</v>
      </c>
      <c r="B4062" s="210" t="s">
        <v>5383</v>
      </c>
      <c r="C4062" s="210" t="s">
        <v>5801</v>
      </c>
      <c r="D4062" s="210" t="s">
        <v>116</v>
      </c>
      <c r="E4062" s="282">
        <v>3.0</v>
      </c>
      <c r="F4062" s="282">
        <v>0.0</v>
      </c>
      <c r="G4062" s="282">
        <v>0.0</v>
      </c>
      <c r="H4062" s="282">
        <v>1.0</v>
      </c>
      <c r="I4062" s="282">
        <v>2.0</v>
      </c>
      <c r="J4062" s="282">
        <v>0.0</v>
      </c>
      <c r="K4062" s="282">
        <v>0.0</v>
      </c>
      <c r="L4062" s="282">
        <v>164.0</v>
      </c>
      <c r="M4062" s="210"/>
    </row>
    <row r="4063" ht="15.75" customHeight="1">
      <c r="A4063" s="210" t="s">
        <v>183</v>
      </c>
      <c r="B4063" s="210" t="s">
        <v>5384</v>
      </c>
      <c r="C4063" s="210" t="s">
        <v>5801</v>
      </c>
      <c r="D4063" s="210" t="s">
        <v>116</v>
      </c>
      <c r="E4063" s="282">
        <v>35.0</v>
      </c>
      <c r="F4063" s="282">
        <v>10.0</v>
      </c>
      <c r="G4063" s="282">
        <v>8.0</v>
      </c>
      <c r="H4063" s="282">
        <v>10.0</v>
      </c>
      <c r="I4063" s="282">
        <v>24.0</v>
      </c>
      <c r="J4063" s="282">
        <v>1.0</v>
      </c>
      <c r="K4063" s="282">
        <v>0.0</v>
      </c>
      <c r="L4063" s="282">
        <v>2042.0</v>
      </c>
      <c r="M4063" s="210"/>
    </row>
    <row r="4064" ht="15.75" customHeight="1">
      <c r="A4064" s="210" t="s">
        <v>183</v>
      </c>
      <c r="B4064" s="210" t="s">
        <v>5385</v>
      </c>
      <c r="C4064" s="210" t="s">
        <v>5801</v>
      </c>
      <c r="D4064" s="210" t="s">
        <v>110</v>
      </c>
      <c r="E4064" s="282">
        <v>32.0</v>
      </c>
      <c r="F4064" s="282">
        <v>0.0</v>
      </c>
      <c r="G4064" s="282">
        <v>1.0</v>
      </c>
      <c r="H4064" s="282">
        <v>23.0</v>
      </c>
      <c r="I4064" s="282">
        <v>9.0</v>
      </c>
      <c r="J4064" s="282">
        <v>2.0</v>
      </c>
      <c r="K4064" s="282">
        <v>0.0</v>
      </c>
      <c r="L4064" s="282">
        <v>1101.0</v>
      </c>
      <c r="M4064" s="210"/>
    </row>
    <row r="4065" ht="15.75" customHeight="1">
      <c r="A4065" s="210" t="s">
        <v>183</v>
      </c>
      <c r="B4065" s="210" t="s">
        <v>5386</v>
      </c>
      <c r="C4065" s="210" t="s">
        <v>5870</v>
      </c>
      <c r="D4065" s="210" t="s">
        <v>5910</v>
      </c>
      <c r="E4065" s="282">
        <v>33.0</v>
      </c>
      <c r="F4065" s="282">
        <v>14.0</v>
      </c>
      <c r="G4065" s="282">
        <v>7.0</v>
      </c>
      <c r="H4065" s="282">
        <v>2.0</v>
      </c>
      <c r="I4065" s="282">
        <v>8.0</v>
      </c>
      <c r="J4065" s="282">
        <v>4.0</v>
      </c>
      <c r="K4065" s="282">
        <v>0.0</v>
      </c>
      <c r="L4065" s="282">
        <v>2731.0</v>
      </c>
      <c r="M4065" s="210"/>
    </row>
    <row r="4066" ht="15.75" customHeight="1">
      <c r="A4066" s="210" t="s">
        <v>183</v>
      </c>
      <c r="B4066" s="210" t="s">
        <v>5387</v>
      </c>
      <c r="C4066" s="210" t="s">
        <v>5870</v>
      </c>
      <c r="D4066" s="210" t="s">
        <v>5910</v>
      </c>
      <c r="E4066" s="282">
        <v>32.0</v>
      </c>
      <c r="F4066" s="282">
        <v>3.0</v>
      </c>
      <c r="G4066" s="282">
        <v>4.0</v>
      </c>
      <c r="H4066" s="282">
        <v>12.0</v>
      </c>
      <c r="I4066" s="282">
        <v>8.0</v>
      </c>
      <c r="J4066" s="282">
        <v>0.0</v>
      </c>
      <c r="K4066" s="282">
        <v>0.0</v>
      </c>
      <c r="L4066" s="282">
        <v>1996.0</v>
      </c>
      <c r="M4066" s="210"/>
    </row>
    <row r="4067" ht="15.75" customHeight="1">
      <c r="A4067" s="210" t="s">
        <v>183</v>
      </c>
      <c r="B4067" s="210" t="s">
        <v>5388</v>
      </c>
      <c r="C4067" s="210" t="s">
        <v>5870</v>
      </c>
      <c r="D4067" s="210" t="s">
        <v>5910</v>
      </c>
      <c r="E4067" s="282">
        <v>13.0</v>
      </c>
      <c r="F4067" s="282">
        <v>1.0</v>
      </c>
      <c r="G4067" s="282">
        <v>1.0</v>
      </c>
      <c r="H4067" s="282">
        <v>5.0</v>
      </c>
      <c r="I4067" s="282">
        <v>5.0</v>
      </c>
      <c r="J4067" s="282">
        <v>0.0</v>
      </c>
      <c r="K4067" s="282">
        <v>0.0</v>
      </c>
      <c r="L4067" s="282">
        <v>769.0</v>
      </c>
      <c r="M4067" s="210"/>
    </row>
    <row r="4068" ht="15.75" customHeight="1">
      <c r="A4068" s="210" t="s">
        <v>814</v>
      </c>
      <c r="B4068" s="210" t="s">
        <v>5383</v>
      </c>
      <c r="C4068" s="210" t="s">
        <v>5801</v>
      </c>
      <c r="D4068" s="210" t="s">
        <v>116</v>
      </c>
      <c r="E4068" s="282">
        <v>3.0</v>
      </c>
      <c r="F4068" s="282">
        <v>0.0</v>
      </c>
      <c r="G4068" s="282">
        <v>0.0</v>
      </c>
      <c r="H4068" s="282">
        <v>0.0</v>
      </c>
      <c r="I4068" s="282">
        <v>0.0</v>
      </c>
      <c r="J4068" s="282">
        <v>2.0</v>
      </c>
      <c r="K4068" s="282">
        <v>0.0</v>
      </c>
      <c r="L4068" s="282">
        <v>270.0</v>
      </c>
      <c r="M4068" s="210"/>
    </row>
    <row r="4069" ht="15.75" customHeight="1">
      <c r="A4069" s="210" t="s">
        <v>814</v>
      </c>
      <c r="B4069" s="210" t="s">
        <v>5384</v>
      </c>
      <c r="C4069" s="210" t="s">
        <v>5801</v>
      </c>
      <c r="D4069" s="210" t="s">
        <v>116</v>
      </c>
      <c r="E4069" s="282">
        <v>30.0</v>
      </c>
      <c r="F4069" s="282">
        <v>0.0</v>
      </c>
      <c r="G4069" s="282">
        <v>5.0</v>
      </c>
      <c r="H4069" s="282">
        <v>1.0</v>
      </c>
      <c r="I4069" s="282">
        <v>1.0</v>
      </c>
      <c r="J4069" s="282">
        <v>10.0</v>
      </c>
      <c r="K4069" s="282">
        <v>0.0</v>
      </c>
      <c r="L4069" s="282">
        <v>2599.0</v>
      </c>
      <c r="M4069" s="210"/>
    </row>
    <row r="4070" ht="15.75" customHeight="1">
      <c r="A4070" s="210" t="s">
        <v>814</v>
      </c>
      <c r="B4070" s="210" t="s">
        <v>5385</v>
      </c>
      <c r="C4070" s="210" t="s">
        <v>5801</v>
      </c>
      <c r="D4070" s="210" t="s">
        <v>116</v>
      </c>
      <c r="E4070" s="282">
        <v>35.0</v>
      </c>
      <c r="F4070" s="282">
        <v>3.0</v>
      </c>
      <c r="G4070" s="282">
        <v>3.0</v>
      </c>
      <c r="H4070" s="282">
        <v>1.0</v>
      </c>
      <c r="I4070" s="282">
        <v>3.0</v>
      </c>
      <c r="J4070" s="282">
        <v>7.0</v>
      </c>
      <c r="K4070" s="282">
        <v>0.0</v>
      </c>
      <c r="L4070" s="282">
        <v>2964.0</v>
      </c>
      <c r="M4070" s="210"/>
    </row>
    <row r="4071" ht="15.75" customHeight="1">
      <c r="A4071" s="210" t="s">
        <v>814</v>
      </c>
      <c r="B4071" s="210" t="s">
        <v>5386</v>
      </c>
      <c r="C4071" s="210" t="s">
        <v>5801</v>
      </c>
      <c r="D4071" s="210" t="s">
        <v>116</v>
      </c>
      <c r="E4071" s="282">
        <v>30.0</v>
      </c>
      <c r="F4071" s="282">
        <v>3.0</v>
      </c>
      <c r="G4071" s="282">
        <v>0.0</v>
      </c>
      <c r="H4071" s="282">
        <v>2.0</v>
      </c>
      <c r="I4071" s="282">
        <v>1.0</v>
      </c>
      <c r="J4071" s="282">
        <v>5.0</v>
      </c>
      <c r="K4071" s="282">
        <v>0.0</v>
      </c>
      <c r="L4071" s="282">
        <v>2548.0</v>
      </c>
      <c r="M4071" s="210"/>
    </row>
    <row r="4072" ht="15.75" customHeight="1">
      <c r="A4072" s="210" t="s">
        <v>814</v>
      </c>
      <c r="B4072" s="210" t="s">
        <v>5387</v>
      </c>
      <c r="C4072" s="210" t="s">
        <v>5801</v>
      </c>
      <c r="D4072" s="210" t="s">
        <v>116</v>
      </c>
      <c r="E4072" s="282">
        <v>35.0</v>
      </c>
      <c r="F4072" s="282">
        <v>1.0</v>
      </c>
      <c r="G4072" s="282">
        <v>1.0</v>
      </c>
      <c r="H4072" s="282">
        <v>2.0</v>
      </c>
      <c r="I4072" s="282">
        <v>1.0</v>
      </c>
      <c r="J4072" s="282">
        <v>8.0</v>
      </c>
      <c r="K4072" s="282">
        <v>1.0</v>
      </c>
      <c r="L4072" s="282">
        <v>3022.0</v>
      </c>
      <c r="M4072" s="210"/>
    </row>
    <row r="4073" ht="15.75" customHeight="1">
      <c r="A4073" s="210" t="s">
        <v>814</v>
      </c>
      <c r="B4073" s="210" t="s">
        <v>5388</v>
      </c>
      <c r="C4073" s="210" t="s">
        <v>5801</v>
      </c>
      <c r="D4073" s="210" t="s">
        <v>116</v>
      </c>
      <c r="E4073" s="282">
        <v>35.0</v>
      </c>
      <c r="F4073" s="282">
        <v>2.0</v>
      </c>
      <c r="G4073" s="282">
        <v>5.0</v>
      </c>
      <c r="H4073" s="282">
        <v>6.0</v>
      </c>
      <c r="I4073" s="282">
        <v>2.0</v>
      </c>
      <c r="J4073" s="282">
        <v>12.0</v>
      </c>
      <c r="K4073" s="282">
        <v>0.0</v>
      </c>
      <c r="L4073" s="282">
        <v>2717.0</v>
      </c>
      <c r="M4073" s="210"/>
    </row>
    <row r="4074" ht="15.75" customHeight="1">
      <c r="A4074" s="210" t="s">
        <v>814</v>
      </c>
      <c r="B4074" s="210" t="s">
        <v>5391</v>
      </c>
      <c r="C4074" s="210" t="s">
        <v>5801</v>
      </c>
      <c r="D4074" s="210" t="s">
        <v>116</v>
      </c>
      <c r="E4074" s="282">
        <v>35.0</v>
      </c>
      <c r="F4074" s="282">
        <v>2.0</v>
      </c>
      <c r="G4074" s="282">
        <v>1.0</v>
      </c>
      <c r="H4074" s="282">
        <v>1.0</v>
      </c>
      <c r="I4074" s="282">
        <v>3.0</v>
      </c>
      <c r="J4074" s="282">
        <v>8.0</v>
      </c>
      <c r="K4074" s="282">
        <v>0.0</v>
      </c>
      <c r="L4074" s="282">
        <v>2979.0</v>
      </c>
      <c r="M4074" s="210"/>
    </row>
    <row r="4075" ht="15.75" customHeight="1">
      <c r="A4075" s="210" t="s">
        <v>814</v>
      </c>
      <c r="B4075" s="210" t="s">
        <v>5392</v>
      </c>
      <c r="C4075" s="210" t="s">
        <v>5911</v>
      </c>
      <c r="D4075" s="210" t="s">
        <v>116</v>
      </c>
      <c r="E4075" s="282">
        <v>35.0</v>
      </c>
      <c r="F4075" s="282">
        <v>3.0</v>
      </c>
      <c r="G4075" s="282">
        <v>2.0</v>
      </c>
      <c r="H4075" s="282">
        <v>5.0</v>
      </c>
      <c r="I4075" s="282">
        <v>5.0</v>
      </c>
      <c r="J4075" s="282">
        <v>8.0</v>
      </c>
      <c r="K4075" s="282">
        <v>0.0</v>
      </c>
      <c r="L4075" s="282">
        <v>2636.0</v>
      </c>
      <c r="M4075" s="210"/>
    </row>
    <row r="4076" ht="15.75" customHeight="1">
      <c r="A4076" s="210" t="s">
        <v>814</v>
      </c>
      <c r="B4076" s="210" t="s">
        <v>5389</v>
      </c>
      <c r="C4076" s="210" t="s">
        <v>5803</v>
      </c>
      <c r="D4076" s="210" t="s">
        <v>5912</v>
      </c>
      <c r="E4076" s="282">
        <v>33.0</v>
      </c>
      <c r="F4076" s="282">
        <v>4.0</v>
      </c>
      <c r="G4076" s="282">
        <v>0.0</v>
      </c>
      <c r="H4076" s="282">
        <v>1.0</v>
      </c>
      <c r="I4076" s="282">
        <v>5.0</v>
      </c>
      <c r="J4076" s="282">
        <v>8.0</v>
      </c>
      <c r="K4076" s="282">
        <v>0.0</v>
      </c>
      <c r="L4076" s="282">
        <v>2777.0</v>
      </c>
      <c r="M4076" s="210"/>
    </row>
    <row r="4077" ht="15.75" customHeight="1">
      <c r="A4077" s="210" t="s">
        <v>814</v>
      </c>
      <c r="B4077" s="210" t="s">
        <v>5390</v>
      </c>
      <c r="C4077" s="210" t="s">
        <v>5801</v>
      </c>
      <c r="D4077" s="210" t="s">
        <v>116</v>
      </c>
      <c r="E4077" s="282">
        <v>36.0</v>
      </c>
      <c r="F4077" s="282">
        <v>1.0</v>
      </c>
      <c r="G4077" s="282">
        <v>2.0</v>
      </c>
      <c r="H4077" s="282">
        <v>1.0</v>
      </c>
      <c r="I4077" s="282">
        <v>6.0</v>
      </c>
      <c r="J4077" s="282">
        <v>9.0</v>
      </c>
      <c r="K4077" s="282">
        <v>0.0</v>
      </c>
      <c r="L4077" s="282">
        <v>3095.0</v>
      </c>
      <c r="M4077" s="210"/>
    </row>
    <row r="4078" ht="15.75" customHeight="1">
      <c r="A4078" s="210" t="s">
        <v>741</v>
      </c>
      <c r="B4078" s="210" t="s">
        <v>5384</v>
      </c>
      <c r="C4078" s="210" t="s">
        <v>5801</v>
      </c>
      <c r="D4078" s="210" t="s">
        <v>103</v>
      </c>
      <c r="E4078" s="282">
        <v>1.0</v>
      </c>
      <c r="F4078" s="282">
        <v>0.0</v>
      </c>
      <c r="G4078" s="282">
        <v>0.0</v>
      </c>
      <c r="H4078" s="282">
        <v>0.0</v>
      </c>
      <c r="I4078" s="282">
        <v>1.0</v>
      </c>
      <c r="J4078" s="282">
        <v>0.0</v>
      </c>
      <c r="K4078" s="282">
        <v>0.0</v>
      </c>
      <c r="L4078" s="282">
        <v>45.0</v>
      </c>
      <c r="M4078" s="210"/>
    </row>
    <row r="4079" ht="15.75" customHeight="1">
      <c r="A4079" s="210" t="s">
        <v>741</v>
      </c>
      <c r="B4079" s="210" t="s">
        <v>5385</v>
      </c>
      <c r="C4079" s="210" t="s">
        <v>5801</v>
      </c>
      <c r="D4079" s="210" t="s">
        <v>103</v>
      </c>
      <c r="E4079" s="282">
        <v>17.0</v>
      </c>
      <c r="F4079" s="282">
        <v>0.0</v>
      </c>
      <c r="G4079" s="282">
        <v>0.0</v>
      </c>
      <c r="H4079" s="282">
        <v>6.0</v>
      </c>
      <c r="I4079" s="282">
        <v>7.0</v>
      </c>
      <c r="J4079" s="282">
        <v>0.0</v>
      </c>
      <c r="K4079" s="282">
        <v>0.0</v>
      </c>
      <c r="L4079" s="282">
        <v>1045.0</v>
      </c>
      <c r="M4079" s="210"/>
    </row>
    <row r="4080" ht="15.75" customHeight="1">
      <c r="A4080" s="210" t="s">
        <v>741</v>
      </c>
      <c r="B4080" s="210" t="s">
        <v>5386</v>
      </c>
      <c r="C4080" s="210" t="s">
        <v>5801</v>
      </c>
      <c r="D4080" s="210" t="s">
        <v>103</v>
      </c>
      <c r="E4080" s="282">
        <v>20.0</v>
      </c>
      <c r="F4080" s="282">
        <v>1.0</v>
      </c>
      <c r="G4080" s="282">
        <v>2.0</v>
      </c>
      <c r="H4080" s="282">
        <v>7.0</v>
      </c>
      <c r="I4080" s="282">
        <v>4.0</v>
      </c>
      <c r="J4080" s="282">
        <v>2.0</v>
      </c>
      <c r="K4080" s="282">
        <v>1.0</v>
      </c>
      <c r="L4080" s="282">
        <v>1166.0</v>
      </c>
      <c r="M4080" s="210"/>
    </row>
    <row r="4081" ht="15.75" customHeight="1">
      <c r="A4081" s="210" t="s">
        <v>741</v>
      </c>
      <c r="B4081" s="210" t="s">
        <v>5387</v>
      </c>
      <c r="C4081" s="210" t="s">
        <v>5835</v>
      </c>
      <c r="D4081" s="210" t="s">
        <v>103</v>
      </c>
      <c r="E4081" s="282">
        <v>30.0</v>
      </c>
      <c r="F4081" s="282">
        <v>0.0</v>
      </c>
      <c r="G4081" s="282">
        <v>1.0</v>
      </c>
      <c r="H4081" s="282">
        <v>16.0</v>
      </c>
      <c r="I4081" s="282">
        <v>5.0</v>
      </c>
      <c r="J4081" s="282">
        <v>4.0</v>
      </c>
      <c r="K4081" s="282">
        <v>1.0</v>
      </c>
      <c r="L4081" s="282">
        <v>1481.0</v>
      </c>
      <c r="M4081" s="210"/>
    </row>
    <row r="4082" ht="15.75" customHeight="1">
      <c r="A4082" s="210" t="s">
        <v>741</v>
      </c>
      <c r="B4082" s="210" t="s">
        <v>5388</v>
      </c>
      <c r="C4082" s="210" t="s">
        <v>5801</v>
      </c>
      <c r="D4082" s="210" t="s">
        <v>103</v>
      </c>
      <c r="E4082" s="282">
        <v>9.0</v>
      </c>
      <c r="F4082" s="282">
        <v>0.0</v>
      </c>
      <c r="G4082" s="282">
        <v>0.0</v>
      </c>
      <c r="H4082" s="282">
        <v>3.0</v>
      </c>
      <c r="I4082" s="282">
        <v>2.0</v>
      </c>
      <c r="J4082" s="282">
        <v>1.0</v>
      </c>
      <c r="K4082" s="282">
        <v>0.0</v>
      </c>
      <c r="L4082" s="282">
        <v>470.0</v>
      </c>
      <c r="M4082" s="210"/>
    </row>
    <row r="4083" ht="15.75" customHeight="1">
      <c r="A4083" s="210" t="s">
        <v>741</v>
      </c>
      <c r="B4083" s="210" t="s">
        <v>5391</v>
      </c>
      <c r="C4083" s="210" t="s">
        <v>5801</v>
      </c>
      <c r="D4083" s="210" t="s">
        <v>103</v>
      </c>
      <c r="E4083" s="282">
        <v>22.0</v>
      </c>
      <c r="F4083" s="282">
        <v>0.0</v>
      </c>
      <c r="G4083" s="282">
        <v>1.0</v>
      </c>
      <c r="H4083" s="282">
        <v>3.0</v>
      </c>
      <c r="I4083" s="282">
        <v>2.0</v>
      </c>
      <c r="J4083" s="282">
        <v>2.0</v>
      </c>
      <c r="K4083" s="282">
        <v>0.0</v>
      </c>
      <c r="L4083" s="282">
        <v>1742.0</v>
      </c>
      <c r="M4083" s="210"/>
    </row>
    <row r="4084" ht="15.75" customHeight="1">
      <c r="A4084" s="210" t="s">
        <v>741</v>
      </c>
      <c r="B4084" s="210" t="s">
        <v>5392</v>
      </c>
      <c r="C4084" s="210" t="s">
        <v>5801</v>
      </c>
      <c r="D4084" s="210" t="s">
        <v>103</v>
      </c>
      <c r="E4084" s="282">
        <v>12.0</v>
      </c>
      <c r="F4084" s="282">
        <v>1.0</v>
      </c>
      <c r="G4084" s="282">
        <v>0.0</v>
      </c>
      <c r="H4084" s="282">
        <v>2.0</v>
      </c>
      <c r="I4084" s="282">
        <v>1.0</v>
      </c>
      <c r="J4084" s="282">
        <v>1.0</v>
      </c>
      <c r="K4084" s="282">
        <v>0.0</v>
      </c>
      <c r="L4084" s="282">
        <v>967.0</v>
      </c>
      <c r="M4084" s="210"/>
    </row>
    <row r="4085" ht="15.75" customHeight="1">
      <c r="A4085" s="210" t="s">
        <v>741</v>
      </c>
      <c r="B4085" s="210" t="s">
        <v>5389</v>
      </c>
      <c r="C4085" s="210" t="s">
        <v>5801</v>
      </c>
      <c r="D4085" s="210" t="s">
        <v>110</v>
      </c>
      <c r="E4085" s="282">
        <v>25.0</v>
      </c>
      <c r="F4085" s="282">
        <v>0.0</v>
      </c>
      <c r="G4085" s="282">
        <v>2.0</v>
      </c>
      <c r="H4085" s="282">
        <v>2.0</v>
      </c>
      <c r="I4085" s="282">
        <v>3.0</v>
      </c>
      <c r="J4085" s="282">
        <v>4.0</v>
      </c>
      <c r="K4085" s="282">
        <v>0.0</v>
      </c>
      <c r="L4085" s="282">
        <v>2091.0</v>
      </c>
      <c r="M4085" s="210"/>
    </row>
    <row r="4086" ht="15.75" customHeight="1">
      <c r="A4086" s="210" t="s">
        <v>741</v>
      </c>
      <c r="B4086" s="210" t="s">
        <v>5390</v>
      </c>
      <c r="C4086" s="210" t="s">
        <v>5801</v>
      </c>
      <c r="D4086" s="210" t="s">
        <v>110</v>
      </c>
      <c r="E4086" s="282">
        <v>22.0</v>
      </c>
      <c r="F4086" s="282">
        <v>0.0</v>
      </c>
      <c r="G4086" s="282">
        <v>0.0</v>
      </c>
      <c r="H4086" s="282">
        <v>1.0</v>
      </c>
      <c r="I4086" s="282">
        <v>3.0</v>
      </c>
      <c r="J4086" s="282">
        <v>3.0</v>
      </c>
      <c r="K4086" s="282">
        <v>0.0</v>
      </c>
      <c r="L4086" s="282">
        <v>1842.0</v>
      </c>
      <c r="M4086" s="210"/>
    </row>
    <row r="4087" ht="15.75" customHeight="1">
      <c r="A4087" s="210" t="s">
        <v>749</v>
      </c>
      <c r="B4087" s="210" t="s">
        <v>5383</v>
      </c>
      <c r="C4087" s="210" t="s">
        <v>5801</v>
      </c>
      <c r="D4087" s="210" t="s">
        <v>162</v>
      </c>
      <c r="E4087" s="282">
        <v>1.0</v>
      </c>
      <c r="F4087" s="282">
        <v>0.0</v>
      </c>
      <c r="G4087" s="282">
        <v>0.0</v>
      </c>
      <c r="H4087" s="282">
        <v>1.0</v>
      </c>
      <c r="I4087" s="282">
        <v>0.0</v>
      </c>
      <c r="J4087" s="282">
        <v>0.0</v>
      </c>
      <c r="K4087" s="282">
        <v>0.0</v>
      </c>
      <c r="L4087" s="282">
        <v>8.0</v>
      </c>
      <c r="M4087" s="210"/>
    </row>
    <row r="4088" ht="15.75" customHeight="1">
      <c r="A4088" s="210" t="s">
        <v>749</v>
      </c>
      <c r="B4088" s="210" t="s">
        <v>5384</v>
      </c>
      <c r="C4088" s="210" t="s">
        <v>5801</v>
      </c>
      <c r="D4088" s="210" t="s">
        <v>162</v>
      </c>
      <c r="E4088" s="282">
        <v>15.0</v>
      </c>
      <c r="F4088" s="282">
        <v>2.0</v>
      </c>
      <c r="G4088" s="282">
        <v>0.0</v>
      </c>
      <c r="H4088" s="282">
        <v>8.0</v>
      </c>
      <c r="I4088" s="282">
        <v>7.0</v>
      </c>
      <c r="J4088" s="282">
        <v>0.0</v>
      </c>
      <c r="K4088" s="282">
        <v>0.0</v>
      </c>
      <c r="L4088" s="282">
        <v>673.0</v>
      </c>
      <c r="M4088" s="210"/>
    </row>
    <row r="4089" ht="15.75" customHeight="1">
      <c r="A4089" s="210" t="s">
        <v>749</v>
      </c>
      <c r="B4089" s="210" t="s">
        <v>5385</v>
      </c>
      <c r="C4089" s="210" t="s">
        <v>5801</v>
      </c>
      <c r="D4089" s="210" t="s">
        <v>162</v>
      </c>
      <c r="E4089" s="282">
        <v>15.0</v>
      </c>
      <c r="F4089" s="282">
        <v>1.0</v>
      </c>
      <c r="G4089" s="282">
        <v>0.0</v>
      </c>
      <c r="H4089" s="282">
        <v>9.0</v>
      </c>
      <c r="I4089" s="282">
        <v>3.0</v>
      </c>
      <c r="J4089" s="282">
        <v>1.0</v>
      </c>
      <c r="K4089" s="282">
        <v>0.0</v>
      </c>
      <c r="L4089" s="282">
        <v>667.0</v>
      </c>
      <c r="M4089" s="210"/>
    </row>
    <row r="4090" ht="15.75" customHeight="1">
      <c r="A4090" s="210" t="s">
        <v>749</v>
      </c>
      <c r="B4090" s="210" t="s">
        <v>5386</v>
      </c>
      <c r="C4090" s="210" t="s">
        <v>5801</v>
      </c>
      <c r="D4090" s="210" t="s">
        <v>162</v>
      </c>
      <c r="E4090" s="282">
        <v>31.0</v>
      </c>
      <c r="F4090" s="282">
        <v>3.0</v>
      </c>
      <c r="G4090" s="282">
        <v>2.0</v>
      </c>
      <c r="H4090" s="282">
        <v>4.0</v>
      </c>
      <c r="I4090" s="282">
        <v>9.0</v>
      </c>
      <c r="J4090" s="282">
        <v>7.0</v>
      </c>
      <c r="K4090" s="282">
        <v>0.0</v>
      </c>
      <c r="L4090" s="282">
        <v>2297.0</v>
      </c>
      <c r="M4090" s="210"/>
    </row>
    <row r="4091" ht="15.75" customHeight="1">
      <c r="A4091" s="210" t="s">
        <v>749</v>
      </c>
      <c r="B4091" s="210" t="s">
        <v>5387</v>
      </c>
      <c r="C4091" s="210" t="s">
        <v>5801</v>
      </c>
      <c r="D4091" s="210" t="s">
        <v>162</v>
      </c>
      <c r="E4091" s="282">
        <v>29.0</v>
      </c>
      <c r="F4091" s="282">
        <v>2.0</v>
      </c>
      <c r="G4091" s="282">
        <v>0.0</v>
      </c>
      <c r="H4091" s="282">
        <v>4.0</v>
      </c>
      <c r="I4091" s="282">
        <v>9.0</v>
      </c>
      <c r="J4091" s="282">
        <v>4.0</v>
      </c>
      <c r="K4091" s="282">
        <v>0.0</v>
      </c>
      <c r="L4091" s="282">
        <v>2146.0</v>
      </c>
      <c r="M4091" s="210"/>
    </row>
    <row r="4092" ht="15.75" customHeight="1">
      <c r="A4092" s="210" t="s">
        <v>749</v>
      </c>
      <c r="B4092" s="210" t="s">
        <v>5388</v>
      </c>
      <c r="C4092" s="210" t="s">
        <v>5801</v>
      </c>
      <c r="D4092" s="210" t="s">
        <v>143</v>
      </c>
      <c r="E4092" s="282">
        <v>29.0</v>
      </c>
      <c r="F4092" s="282">
        <v>0.0</v>
      </c>
      <c r="G4092" s="282">
        <v>0.0</v>
      </c>
      <c r="H4092" s="282">
        <v>1.0</v>
      </c>
      <c r="I4092" s="282">
        <v>9.0</v>
      </c>
      <c r="J4092" s="282">
        <v>2.0</v>
      </c>
      <c r="K4092" s="282">
        <v>0.0</v>
      </c>
      <c r="L4092" s="282">
        <v>2250.0</v>
      </c>
      <c r="M4092" s="210"/>
    </row>
    <row r="4093" ht="15.75" customHeight="1">
      <c r="A4093" s="210" t="s">
        <v>749</v>
      </c>
      <c r="B4093" s="210" t="s">
        <v>5391</v>
      </c>
      <c r="C4093" s="210" t="s">
        <v>5801</v>
      </c>
      <c r="D4093" s="210" t="s">
        <v>143</v>
      </c>
      <c r="E4093" s="282">
        <v>32.0</v>
      </c>
      <c r="F4093" s="282">
        <v>2.0</v>
      </c>
      <c r="G4093" s="282">
        <v>4.0</v>
      </c>
      <c r="H4093" s="282">
        <v>2.0</v>
      </c>
      <c r="I4093" s="282">
        <v>12.0</v>
      </c>
      <c r="J4093" s="282">
        <v>3.0</v>
      </c>
      <c r="K4093" s="282">
        <v>0.0</v>
      </c>
      <c r="L4093" s="282">
        <v>2427.0</v>
      </c>
      <c r="M4093" s="210"/>
    </row>
    <row r="4094" ht="15.75" customHeight="1">
      <c r="A4094" s="210" t="s">
        <v>749</v>
      </c>
      <c r="B4094" s="210" t="s">
        <v>5392</v>
      </c>
      <c r="C4094" s="210" t="s">
        <v>5801</v>
      </c>
      <c r="D4094" s="210" t="s">
        <v>143</v>
      </c>
      <c r="E4094" s="282">
        <v>35.0</v>
      </c>
      <c r="F4094" s="282">
        <v>5.0</v>
      </c>
      <c r="G4094" s="282">
        <v>2.0</v>
      </c>
      <c r="H4094" s="282">
        <v>0.0</v>
      </c>
      <c r="I4094" s="282">
        <v>6.0</v>
      </c>
      <c r="J4094" s="282">
        <v>3.0</v>
      </c>
      <c r="K4094" s="282">
        <v>0.0</v>
      </c>
      <c r="L4094" s="282">
        <v>2962.0</v>
      </c>
      <c r="M4094" s="210"/>
    </row>
    <row r="4095" ht="15.75" customHeight="1">
      <c r="A4095" s="210" t="s">
        <v>749</v>
      </c>
      <c r="B4095" s="210" t="s">
        <v>5389</v>
      </c>
      <c r="C4095" s="210" t="s">
        <v>5801</v>
      </c>
      <c r="D4095" s="210" t="s">
        <v>143</v>
      </c>
      <c r="E4095" s="282">
        <v>16.0</v>
      </c>
      <c r="F4095" s="282">
        <v>1.0</v>
      </c>
      <c r="G4095" s="282">
        <v>4.0</v>
      </c>
      <c r="H4095" s="282">
        <v>1.0</v>
      </c>
      <c r="I4095" s="282">
        <v>4.0</v>
      </c>
      <c r="J4095" s="282">
        <v>1.0</v>
      </c>
      <c r="K4095" s="282">
        <v>0.0</v>
      </c>
      <c r="L4095" s="282">
        <v>1258.0</v>
      </c>
      <c r="M4095" s="210"/>
    </row>
    <row r="4096" ht="15.75" customHeight="1">
      <c r="A4096" s="210" t="s">
        <v>749</v>
      </c>
      <c r="B4096" s="210" t="s">
        <v>5390</v>
      </c>
      <c r="C4096" s="210" t="s">
        <v>5801</v>
      </c>
      <c r="D4096" s="210" t="s">
        <v>5824</v>
      </c>
      <c r="E4096" s="282">
        <v>17.0</v>
      </c>
      <c r="F4096" s="282">
        <v>1.0</v>
      </c>
      <c r="G4096" s="282">
        <v>2.0</v>
      </c>
      <c r="H4096" s="282">
        <v>0.0</v>
      </c>
      <c r="I4096" s="282">
        <v>4.0</v>
      </c>
      <c r="J4096" s="282">
        <v>4.0</v>
      </c>
      <c r="K4096" s="282">
        <v>0.0</v>
      </c>
      <c r="L4096" s="282">
        <v>1397.0</v>
      </c>
      <c r="M4096" s="210"/>
    </row>
    <row r="4097" ht="15.75" customHeight="1">
      <c r="A4097" s="210" t="s">
        <v>678</v>
      </c>
      <c r="B4097" s="210" t="s">
        <v>5383</v>
      </c>
      <c r="C4097" s="210" t="s">
        <v>5801</v>
      </c>
      <c r="D4097" s="210" t="s">
        <v>95</v>
      </c>
      <c r="E4097" s="282">
        <v>0.0</v>
      </c>
      <c r="F4097" s="282">
        <v>0.0</v>
      </c>
      <c r="G4097" s="282">
        <v>0.0</v>
      </c>
      <c r="H4097" s="282">
        <v>0.0</v>
      </c>
      <c r="I4097" s="282">
        <v>0.0</v>
      </c>
      <c r="J4097" s="282">
        <v>0.0</v>
      </c>
      <c r="K4097" s="282">
        <v>0.0</v>
      </c>
      <c r="L4097" s="282">
        <v>0.0</v>
      </c>
      <c r="M4097" s="210"/>
    </row>
    <row r="4098" ht="15.75" customHeight="1">
      <c r="A4098" s="210" t="s">
        <v>678</v>
      </c>
      <c r="B4098" s="210" t="s">
        <v>5384</v>
      </c>
      <c r="C4098" s="210" t="s">
        <v>5801</v>
      </c>
      <c r="D4098" s="210" t="s">
        <v>95</v>
      </c>
      <c r="E4098" s="282">
        <v>25.0</v>
      </c>
      <c r="F4098" s="282">
        <v>1.0</v>
      </c>
      <c r="G4098" s="282">
        <v>0.0</v>
      </c>
      <c r="H4098" s="282">
        <v>8.0</v>
      </c>
      <c r="I4098" s="282">
        <v>1.0</v>
      </c>
      <c r="J4098" s="282">
        <v>0.0</v>
      </c>
      <c r="K4098" s="282">
        <v>0.0</v>
      </c>
      <c r="L4098" s="282">
        <v>1579.0</v>
      </c>
      <c r="M4098" s="210"/>
    </row>
    <row r="4099" ht="15.75" customHeight="1">
      <c r="A4099" s="210" t="s">
        <v>678</v>
      </c>
      <c r="B4099" s="210" t="s">
        <v>5385</v>
      </c>
      <c r="C4099" s="210" t="s">
        <v>5801</v>
      </c>
      <c r="D4099" s="210" t="s">
        <v>95</v>
      </c>
      <c r="E4099" s="282">
        <v>27.0</v>
      </c>
      <c r="F4099" s="282">
        <v>1.0</v>
      </c>
      <c r="G4099" s="282">
        <v>0.0</v>
      </c>
      <c r="H4099" s="282">
        <v>5.0</v>
      </c>
      <c r="I4099" s="282">
        <v>4.0</v>
      </c>
      <c r="J4099" s="282">
        <v>4.0</v>
      </c>
      <c r="K4099" s="282">
        <v>0.0</v>
      </c>
      <c r="L4099" s="282">
        <v>1943.0</v>
      </c>
      <c r="M4099" s="210"/>
    </row>
    <row r="4100" ht="15.75" customHeight="1">
      <c r="A4100" s="210" t="s">
        <v>678</v>
      </c>
      <c r="B4100" s="210" t="s">
        <v>5386</v>
      </c>
      <c r="C4100" s="210" t="s">
        <v>5801</v>
      </c>
      <c r="D4100" s="210" t="s">
        <v>95</v>
      </c>
      <c r="E4100" s="282">
        <v>30.0</v>
      </c>
      <c r="F4100" s="282">
        <v>0.0</v>
      </c>
      <c r="G4100" s="282">
        <v>0.0</v>
      </c>
      <c r="H4100" s="282">
        <v>2.0</v>
      </c>
      <c r="I4100" s="282">
        <v>5.0</v>
      </c>
      <c r="J4100" s="282">
        <v>3.0</v>
      </c>
      <c r="K4100" s="282">
        <v>0.0</v>
      </c>
      <c r="L4100" s="282">
        <v>2412.0</v>
      </c>
      <c r="M4100" s="210"/>
    </row>
    <row r="4101" ht="15.75" customHeight="1">
      <c r="A4101" s="210" t="s">
        <v>678</v>
      </c>
      <c r="B4101" s="210" t="s">
        <v>5387</v>
      </c>
      <c r="C4101" s="210" t="s">
        <v>5801</v>
      </c>
      <c r="D4101" s="210" t="s">
        <v>95</v>
      </c>
      <c r="E4101" s="282">
        <v>32.0</v>
      </c>
      <c r="F4101" s="282">
        <v>1.0</v>
      </c>
      <c r="G4101" s="282">
        <v>0.0</v>
      </c>
      <c r="H4101" s="282">
        <v>2.0</v>
      </c>
      <c r="I4101" s="282">
        <v>0.0</v>
      </c>
      <c r="J4101" s="282">
        <v>2.0</v>
      </c>
      <c r="K4101" s="282">
        <v>0.0</v>
      </c>
      <c r="L4101" s="282">
        <v>2732.0</v>
      </c>
      <c r="M4101" s="210"/>
    </row>
    <row r="4102" ht="15.75" customHeight="1">
      <c r="A4102" s="210" t="s">
        <v>678</v>
      </c>
      <c r="B4102" s="210" t="s">
        <v>5388</v>
      </c>
      <c r="C4102" s="210" t="s">
        <v>5801</v>
      </c>
      <c r="D4102" s="210" t="s">
        <v>95</v>
      </c>
      <c r="E4102" s="282">
        <v>34.0</v>
      </c>
      <c r="F4102" s="282">
        <v>4.0</v>
      </c>
      <c r="G4102" s="282">
        <v>3.0</v>
      </c>
      <c r="H4102" s="282">
        <v>2.0</v>
      </c>
      <c r="I4102" s="282">
        <v>2.0</v>
      </c>
      <c r="J4102" s="282">
        <v>5.0</v>
      </c>
      <c r="K4102" s="282">
        <v>0.0</v>
      </c>
      <c r="L4102" s="282">
        <v>2828.0</v>
      </c>
      <c r="M4102" s="210"/>
    </row>
    <row r="4103" ht="15.75" customHeight="1">
      <c r="A4103" s="210" t="s">
        <v>678</v>
      </c>
      <c r="B4103" s="210" t="s">
        <v>5391</v>
      </c>
      <c r="C4103" s="210" t="s">
        <v>5801</v>
      </c>
      <c r="D4103" s="210" t="s">
        <v>95</v>
      </c>
      <c r="E4103" s="282">
        <v>28.0</v>
      </c>
      <c r="F4103" s="282">
        <v>2.0</v>
      </c>
      <c r="G4103" s="282">
        <v>0.0</v>
      </c>
      <c r="H4103" s="282">
        <v>0.0</v>
      </c>
      <c r="I4103" s="282">
        <v>0.0</v>
      </c>
      <c r="J4103" s="282">
        <v>2.0</v>
      </c>
      <c r="K4103" s="282">
        <v>0.0</v>
      </c>
      <c r="L4103" s="282">
        <v>2520.0</v>
      </c>
      <c r="M4103" s="210"/>
    </row>
    <row r="4104" ht="15.75" customHeight="1">
      <c r="A4104" s="210" t="s">
        <v>678</v>
      </c>
      <c r="B4104" s="210" t="s">
        <v>5392</v>
      </c>
      <c r="C4104" s="210" t="s">
        <v>5801</v>
      </c>
      <c r="D4104" s="210" t="s">
        <v>113</v>
      </c>
      <c r="E4104" s="282">
        <v>36.0</v>
      </c>
      <c r="F4104" s="282">
        <v>6.0</v>
      </c>
      <c r="G4104" s="282">
        <v>1.0</v>
      </c>
      <c r="H4104" s="282">
        <v>0.0</v>
      </c>
      <c r="I4104" s="282">
        <v>7.0</v>
      </c>
      <c r="J4104" s="282">
        <v>3.0</v>
      </c>
      <c r="K4104" s="282">
        <v>0.0</v>
      </c>
      <c r="L4104" s="282">
        <v>3042.0</v>
      </c>
      <c r="M4104" s="210"/>
    </row>
    <row r="4105" ht="15.75" customHeight="1">
      <c r="A4105" s="210" t="s">
        <v>678</v>
      </c>
      <c r="B4105" s="210" t="s">
        <v>5389</v>
      </c>
      <c r="C4105" s="210" t="s">
        <v>5801</v>
      </c>
      <c r="D4105" s="210" t="s">
        <v>113</v>
      </c>
      <c r="E4105" s="282">
        <v>27.0</v>
      </c>
      <c r="F4105" s="282">
        <v>2.0</v>
      </c>
      <c r="G4105" s="282">
        <v>2.0</v>
      </c>
      <c r="H4105" s="282">
        <v>0.0</v>
      </c>
      <c r="I4105" s="282">
        <v>5.0</v>
      </c>
      <c r="J4105" s="282">
        <v>3.0</v>
      </c>
      <c r="K4105" s="282">
        <v>0.0</v>
      </c>
      <c r="L4105" s="282">
        <v>2272.0</v>
      </c>
      <c r="M4105" s="210"/>
    </row>
    <row r="4106" ht="15.75" customHeight="1">
      <c r="A4106" s="210" t="s">
        <v>678</v>
      </c>
      <c r="B4106" s="210" t="s">
        <v>5390</v>
      </c>
      <c r="C4106" s="210" t="s">
        <v>5801</v>
      </c>
      <c r="D4106" s="210" t="s">
        <v>113</v>
      </c>
      <c r="E4106" s="282">
        <v>2.0</v>
      </c>
      <c r="F4106" s="282">
        <v>0.0</v>
      </c>
      <c r="G4106" s="282">
        <v>0.0</v>
      </c>
      <c r="H4106" s="282">
        <v>0.0</v>
      </c>
      <c r="I4106" s="282">
        <v>0.0</v>
      </c>
      <c r="J4106" s="282">
        <v>0.0</v>
      </c>
      <c r="K4106" s="282">
        <v>0.0</v>
      </c>
      <c r="L4106" s="282">
        <v>180.0</v>
      </c>
      <c r="M4106" s="210"/>
    </row>
    <row r="4107" ht="15.75" customHeight="1">
      <c r="A4107" s="210" t="s">
        <v>730</v>
      </c>
      <c r="B4107" s="210" t="s">
        <v>5383</v>
      </c>
      <c r="C4107" s="210" t="s">
        <v>5801</v>
      </c>
      <c r="D4107" s="210" t="s">
        <v>238</v>
      </c>
      <c r="E4107" s="282">
        <v>3.0</v>
      </c>
      <c r="F4107" s="282">
        <v>0.0</v>
      </c>
      <c r="G4107" s="282">
        <v>0.0</v>
      </c>
      <c r="H4107" s="282">
        <v>0.0</v>
      </c>
      <c r="I4107" s="282">
        <v>0.0</v>
      </c>
      <c r="J4107" s="282">
        <v>2.0</v>
      </c>
      <c r="K4107" s="282">
        <v>0.0</v>
      </c>
      <c r="L4107" s="282">
        <v>270.0</v>
      </c>
      <c r="M4107" s="210"/>
    </row>
    <row r="4108" ht="15.75" customHeight="1">
      <c r="A4108" s="210" t="s">
        <v>730</v>
      </c>
      <c r="B4108" s="210" t="s">
        <v>5384</v>
      </c>
      <c r="C4108" s="210" t="s">
        <v>5801</v>
      </c>
      <c r="D4108" s="210" t="s">
        <v>238</v>
      </c>
      <c r="E4108" s="282">
        <v>29.0</v>
      </c>
      <c r="F4108" s="282">
        <v>0.0</v>
      </c>
      <c r="G4108" s="282">
        <v>1.0</v>
      </c>
      <c r="H4108" s="282">
        <v>3.0</v>
      </c>
      <c r="I4108" s="282">
        <v>3.0</v>
      </c>
      <c r="J4108" s="282">
        <v>6.0</v>
      </c>
      <c r="K4108" s="282">
        <v>0.0</v>
      </c>
      <c r="L4108" s="282">
        <v>2380.0</v>
      </c>
      <c r="M4108" s="210"/>
    </row>
    <row r="4109" ht="15.75" customHeight="1">
      <c r="A4109" s="210" t="s">
        <v>730</v>
      </c>
      <c r="B4109" s="210" t="s">
        <v>5385</v>
      </c>
      <c r="C4109" s="210" t="s">
        <v>5801</v>
      </c>
      <c r="D4109" s="210" t="s">
        <v>259</v>
      </c>
      <c r="E4109" s="282">
        <v>14.0</v>
      </c>
      <c r="F4109" s="282">
        <v>0.0</v>
      </c>
      <c r="G4109" s="282">
        <v>0.0</v>
      </c>
      <c r="H4109" s="282">
        <v>2.0</v>
      </c>
      <c r="I4109" s="282">
        <v>2.0</v>
      </c>
      <c r="J4109" s="282">
        <v>3.0</v>
      </c>
      <c r="K4109" s="282">
        <v>0.0</v>
      </c>
      <c r="L4109" s="282">
        <v>1024.0</v>
      </c>
      <c r="M4109" s="210"/>
    </row>
    <row r="4110" ht="15.75" customHeight="1">
      <c r="A4110" s="210" t="s">
        <v>730</v>
      </c>
      <c r="B4110" s="210" t="s">
        <v>5386</v>
      </c>
      <c r="C4110" s="210" t="s">
        <v>5801</v>
      </c>
      <c r="D4110" s="210" t="s">
        <v>103</v>
      </c>
      <c r="E4110" s="282">
        <v>0.0</v>
      </c>
      <c r="F4110" s="282">
        <v>0.0</v>
      </c>
      <c r="G4110" s="282">
        <v>0.0</v>
      </c>
      <c r="H4110" s="282">
        <v>0.0</v>
      </c>
      <c r="I4110" s="282">
        <v>0.0</v>
      </c>
      <c r="J4110" s="282">
        <v>0.0</v>
      </c>
      <c r="K4110" s="282">
        <v>0.0</v>
      </c>
      <c r="L4110" s="282">
        <v>0.0</v>
      </c>
      <c r="M4110" s="210"/>
    </row>
    <row r="4111" ht="15.75" customHeight="1">
      <c r="A4111" s="210" t="s">
        <v>147</v>
      </c>
      <c r="B4111" s="210" t="s">
        <v>5383</v>
      </c>
      <c r="C4111" s="210" t="s">
        <v>5801</v>
      </c>
      <c r="D4111" s="210" t="s">
        <v>103</v>
      </c>
      <c r="E4111" s="282">
        <v>3.0</v>
      </c>
      <c r="F4111" s="282">
        <v>0.0</v>
      </c>
      <c r="G4111" s="210"/>
      <c r="H4111" s="282">
        <v>0.0</v>
      </c>
      <c r="I4111" s="282">
        <v>0.0</v>
      </c>
      <c r="J4111" s="282">
        <v>0.0</v>
      </c>
      <c r="K4111" s="282">
        <v>0.0</v>
      </c>
      <c r="L4111" s="282">
        <v>270.0</v>
      </c>
      <c r="M4111" s="210"/>
    </row>
    <row r="4112" ht="15.75" customHeight="1">
      <c r="A4112" s="210" t="s">
        <v>147</v>
      </c>
      <c r="B4112" s="210" t="s">
        <v>5384</v>
      </c>
      <c r="C4112" s="210" t="s">
        <v>5801</v>
      </c>
      <c r="D4112" s="210" t="s">
        <v>256</v>
      </c>
      <c r="E4112" s="282">
        <v>33.0</v>
      </c>
      <c r="F4112" s="282">
        <v>0.0</v>
      </c>
      <c r="G4112" s="210"/>
      <c r="H4112" s="282">
        <v>0.0</v>
      </c>
      <c r="I4112" s="282">
        <v>2.0</v>
      </c>
      <c r="J4112" s="282">
        <v>0.0</v>
      </c>
      <c r="K4112" s="282">
        <v>0.0</v>
      </c>
      <c r="L4112" s="282">
        <v>2874.0</v>
      </c>
      <c r="M4112" s="210"/>
    </row>
    <row r="4113" ht="15.75" customHeight="1">
      <c r="A4113" s="210" t="s">
        <v>147</v>
      </c>
      <c r="B4113" s="210" t="s">
        <v>5385</v>
      </c>
      <c r="C4113" s="210" t="s">
        <v>5801</v>
      </c>
      <c r="D4113" s="210" t="s">
        <v>256</v>
      </c>
      <c r="E4113" s="282">
        <v>37.0</v>
      </c>
      <c r="F4113" s="282">
        <v>0.0</v>
      </c>
      <c r="G4113" s="210"/>
      <c r="H4113" s="282">
        <v>0.0</v>
      </c>
      <c r="I4113" s="282">
        <v>0.0</v>
      </c>
      <c r="J4113" s="282">
        <v>0.0</v>
      </c>
      <c r="K4113" s="282">
        <v>0.0</v>
      </c>
      <c r="L4113" s="282">
        <v>3330.0</v>
      </c>
      <c r="M4113" s="210"/>
    </row>
    <row r="4114" ht="15.75" customHeight="1">
      <c r="A4114" s="210" t="s">
        <v>147</v>
      </c>
      <c r="B4114" s="210" t="s">
        <v>5386</v>
      </c>
      <c r="C4114" s="210" t="s">
        <v>5816</v>
      </c>
      <c r="D4114" s="210" t="s">
        <v>5878</v>
      </c>
      <c r="E4114" s="282">
        <v>37.0</v>
      </c>
      <c r="F4114" s="282">
        <v>0.0</v>
      </c>
      <c r="G4114" s="210"/>
      <c r="H4114" s="282">
        <v>0.0</v>
      </c>
      <c r="I4114" s="282">
        <v>0.0</v>
      </c>
      <c r="J4114" s="282">
        <v>0.0</v>
      </c>
      <c r="K4114" s="282">
        <v>0.0</v>
      </c>
      <c r="L4114" s="282">
        <v>3330.0</v>
      </c>
      <c r="M4114" s="210"/>
    </row>
    <row r="4115" ht="15.75" customHeight="1">
      <c r="A4115" s="210" t="s">
        <v>147</v>
      </c>
      <c r="B4115" s="210" t="s">
        <v>5387</v>
      </c>
      <c r="C4115" s="210" t="s">
        <v>5816</v>
      </c>
      <c r="D4115" s="210" t="s">
        <v>5878</v>
      </c>
      <c r="E4115" s="282">
        <v>27.0</v>
      </c>
      <c r="F4115" s="282">
        <v>0.0</v>
      </c>
      <c r="G4115" s="210"/>
      <c r="H4115" s="282">
        <v>0.0</v>
      </c>
      <c r="I4115" s="282">
        <v>0.0</v>
      </c>
      <c r="J4115" s="282">
        <v>0.0</v>
      </c>
      <c r="K4115" s="282">
        <v>0.0</v>
      </c>
      <c r="L4115" s="282">
        <v>2430.0</v>
      </c>
      <c r="M4115" s="210"/>
    </row>
    <row r="4116" ht="15.75" customHeight="1">
      <c r="A4116" s="210" t="s">
        <v>147</v>
      </c>
      <c r="B4116" s="210" t="s">
        <v>5388</v>
      </c>
      <c r="C4116" s="210" t="s">
        <v>5816</v>
      </c>
      <c r="D4116" s="210" t="s">
        <v>5885</v>
      </c>
      <c r="E4116" s="282">
        <v>33.0</v>
      </c>
      <c r="F4116" s="282">
        <v>0.0</v>
      </c>
      <c r="G4116" s="210"/>
      <c r="H4116" s="282">
        <v>0.0</v>
      </c>
      <c r="I4116" s="282">
        <v>1.0</v>
      </c>
      <c r="J4116" s="282">
        <v>2.0</v>
      </c>
      <c r="K4116" s="282">
        <v>0.0</v>
      </c>
      <c r="L4116" s="282">
        <v>2940.0</v>
      </c>
      <c r="M4116" s="210"/>
    </row>
    <row r="4117" ht="15.75" customHeight="1">
      <c r="A4117" s="210" t="s">
        <v>91</v>
      </c>
      <c r="B4117" s="210" t="s">
        <v>5383</v>
      </c>
      <c r="C4117" s="210" t="s">
        <v>5801</v>
      </c>
      <c r="D4117" s="210" t="s">
        <v>90</v>
      </c>
      <c r="E4117" s="282">
        <v>3.0</v>
      </c>
      <c r="F4117" s="282">
        <v>1.0</v>
      </c>
      <c r="G4117" s="282">
        <v>0.0</v>
      </c>
      <c r="H4117" s="282">
        <v>0.0</v>
      </c>
      <c r="I4117" s="282">
        <v>0.0</v>
      </c>
      <c r="J4117" s="282">
        <v>0.0</v>
      </c>
      <c r="K4117" s="282">
        <v>0.0</v>
      </c>
      <c r="L4117" s="282">
        <v>270.0</v>
      </c>
      <c r="M4117" s="210"/>
    </row>
    <row r="4118" ht="15.75" customHeight="1">
      <c r="A4118" s="210" t="s">
        <v>91</v>
      </c>
      <c r="B4118" s="210" t="s">
        <v>5384</v>
      </c>
      <c r="C4118" s="210" t="s">
        <v>5801</v>
      </c>
      <c r="D4118" s="210" t="s">
        <v>90</v>
      </c>
      <c r="E4118" s="282">
        <v>36.0</v>
      </c>
      <c r="F4118" s="282">
        <v>1.0</v>
      </c>
      <c r="G4118" s="282">
        <v>6.0</v>
      </c>
      <c r="H4118" s="282">
        <v>0.0</v>
      </c>
      <c r="I4118" s="282">
        <v>1.0</v>
      </c>
      <c r="J4118" s="282">
        <v>6.0</v>
      </c>
      <c r="K4118" s="282">
        <v>0.0</v>
      </c>
      <c r="L4118" s="282">
        <v>3235.0</v>
      </c>
      <c r="M4118" s="210"/>
    </row>
    <row r="4119" ht="15.75" customHeight="1">
      <c r="A4119" s="210" t="s">
        <v>91</v>
      </c>
      <c r="B4119" s="210" t="s">
        <v>5385</v>
      </c>
      <c r="C4119" s="210" t="s">
        <v>5801</v>
      </c>
      <c r="D4119" s="210" t="s">
        <v>90</v>
      </c>
      <c r="E4119" s="282">
        <v>37.0</v>
      </c>
      <c r="F4119" s="282">
        <v>3.0</v>
      </c>
      <c r="G4119" s="282">
        <v>4.0</v>
      </c>
      <c r="H4119" s="282">
        <v>1.0</v>
      </c>
      <c r="I4119" s="282">
        <v>1.0</v>
      </c>
      <c r="J4119" s="282">
        <v>2.0</v>
      </c>
      <c r="K4119" s="282">
        <v>0.0</v>
      </c>
      <c r="L4119" s="282">
        <v>3257.0</v>
      </c>
      <c r="M4119" s="210"/>
    </row>
    <row r="4120" ht="15.75" customHeight="1">
      <c r="A4120" s="210" t="s">
        <v>91</v>
      </c>
      <c r="B4120" s="210" t="s">
        <v>5386</v>
      </c>
      <c r="C4120" s="210" t="s">
        <v>5801</v>
      </c>
      <c r="D4120" s="210" t="s">
        <v>90</v>
      </c>
      <c r="E4120" s="282">
        <v>33.0</v>
      </c>
      <c r="F4120" s="282">
        <v>1.0</v>
      </c>
      <c r="G4120" s="282">
        <v>5.0</v>
      </c>
      <c r="H4120" s="282">
        <v>0.0</v>
      </c>
      <c r="I4120" s="282">
        <v>4.0</v>
      </c>
      <c r="J4120" s="282">
        <v>3.0</v>
      </c>
      <c r="K4120" s="282">
        <v>0.0</v>
      </c>
      <c r="L4120" s="282">
        <v>2873.0</v>
      </c>
      <c r="M4120" s="210"/>
    </row>
    <row r="4121" ht="15.75" customHeight="1">
      <c r="A4121" s="210" t="s">
        <v>91</v>
      </c>
      <c r="B4121" s="210" t="s">
        <v>5387</v>
      </c>
      <c r="C4121" s="210" t="s">
        <v>5801</v>
      </c>
      <c r="D4121" s="210" t="s">
        <v>90</v>
      </c>
      <c r="E4121" s="282">
        <v>36.0</v>
      </c>
      <c r="F4121" s="282">
        <v>3.0</v>
      </c>
      <c r="G4121" s="282">
        <v>7.0</v>
      </c>
      <c r="H4121" s="282">
        <v>0.0</v>
      </c>
      <c r="I4121" s="282">
        <v>0.0</v>
      </c>
      <c r="J4121" s="282">
        <v>11.0</v>
      </c>
      <c r="K4121" s="282">
        <v>0.0</v>
      </c>
      <c r="L4121" s="282">
        <v>3240.0</v>
      </c>
      <c r="M4121" s="210"/>
    </row>
    <row r="4122" ht="15.75" customHeight="1">
      <c r="A4122" s="210" t="s">
        <v>91</v>
      </c>
      <c r="B4122" s="210" t="s">
        <v>5388</v>
      </c>
      <c r="C4122" s="210" t="s">
        <v>5801</v>
      </c>
      <c r="D4122" s="210" t="s">
        <v>90</v>
      </c>
      <c r="E4122" s="282">
        <v>33.0</v>
      </c>
      <c r="F4122" s="282">
        <v>3.0</v>
      </c>
      <c r="G4122" s="282">
        <v>4.0</v>
      </c>
      <c r="H4122" s="282">
        <v>0.0</v>
      </c>
      <c r="I4122" s="282">
        <v>0.0</v>
      </c>
      <c r="J4122" s="282">
        <v>5.0</v>
      </c>
      <c r="K4122" s="282">
        <v>0.0</v>
      </c>
      <c r="L4122" s="282">
        <v>2970.0</v>
      </c>
      <c r="M4122" s="210"/>
    </row>
    <row r="4123" ht="15.75" customHeight="1">
      <c r="A4123" s="210" t="s">
        <v>91</v>
      </c>
      <c r="B4123" s="210" t="s">
        <v>5391</v>
      </c>
      <c r="C4123" s="210" t="s">
        <v>5801</v>
      </c>
      <c r="D4123" s="210" t="s">
        <v>259</v>
      </c>
      <c r="E4123" s="282">
        <v>37.0</v>
      </c>
      <c r="F4123" s="282">
        <v>5.0</v>
      </c>
      <c r="G4123" s="282">
        <v>3.0</v>
      </c>
      <c r="H4123" s="282">
        <v>0.0</v>
      </c>
      <c r="I4123" s="282">
        <v>0.0</v>
      </c>
      <c r="J4123" s="282">
        <v>8.0</v>
      </c>
      <c r="K4123" s="282">
        <v>0.0</v>
      </c>
      <c r="L4123" s="282">
        <v>3330.0</v>
      </c>
      <c r="M4123" s="210"/>
    </row>
    <row r="4124" ht="15.75" customHeight="1">
      <c r="A4124" s="210" t="s">
        <v>91</v>
      </c>
      <c r="B4124" s="210" t="s">
        <v>5392</v>
      </c>
      <c r="C4124" s="210" t="s">
        <v>5816</v>
      </c>
      <c r="D4124" s="210" t="s">
        <v>5823</v>
      </c>
      <c r="E4124" s="282">
        <v>36.0</v>
      </c>
      <c r="F4124" s="282">
        <v>1.0</v>
      </c>
      <c r="G4124" s="282">
        <v>7.0</v>
      </c>
      <c r="H4124" s="282">
        <v>2.0</v>
      </c>
      <c r="I4124" s="282">
        <v>2.0</v>
      </c>
      <c r="J4124" s="282">
        <v>4.0</v>
      </c>
      <c r="K4124" s="282">
        <v>0.0</v>
      </c>
      <c r="L4124" s="282">
        <v>3078.0</v>
      </c>
      <c r="M4124" s="210"/>
    </row>
    <row r="4125" ht="15.75" customHeight="1">
      <c r="A4125" s="210" t="s">
        <v>117</v>
      </c>
      <c r="B4125" s="210" t="s">
        <v>5383</v>
      </c>
      <c r="C4125" s="210" t="s">
        <v>5801</v>
      </c>
      <c r="D4125" s="210" t="s">
        <v>95</v>
      </c>
      <c r="E4125" s="282">
        <v>3.0</v>
      </c>
      <c r="F4125" s="282">
        <v>0.0</v>
      </c>
      <c r="G4125" s="282">
        <v>0.0</v>
      </c>
      <c r="H4125" s="282">
        <v>0.0</v>
      </c>
      <c r="I4125" s="282">
        <v>2.0</v>
      </c>
      <c r="J4125" s="282">
        <v>0.0</v>
      </c>
      <c r="K4125" s="282">
        <v>0.0</v>
      </c>
      <c r="L4125" s="282">
        <v>237.0</v>
      </c>
      <c r="M4125" s="210"/>
    </row>
    <row r="4126" ht="15.75" customHeight="1">
      <c r="A4126" s="210" t="s">
        <v>117</v>
      </c>
      <c r="B4126" s="210" t="s">
        <v>5384</v>
      </c>
      <c r="C4126" s="210" t="s">
        <v>5801</v>
      </c>
      <c r="D4126" s="210" t="s">
        <v>95</v>
      </c>
      <c r="E4126" s="282">
        <v>30.0</v>
      </c>
      <c r="F4126" s="282">
        <v>5.0</v>
      </c>
      <c r="G4126" s="282">
        <v>6.0</v>
      </c>
      <c r="H4126" s="282">
        <v>1.0</v>
      </c>
      <c r="I4126" s="282">
        <v>28.0</v>
      </c>
      <c r="J4126" s="282">
        <v>0.0</v>
      </c>
      <c r="K4126" s="282">
        <v>0.0</v>
      </c>
      <c r="L4126" s="282">
        <v>2104.0</v>
      </c>
      <c r="M4126" s="210"/>
    </row>
    <row r="4127" ht="15.75" customHeight="1">
      <c r="A4127" s="210" t="s">
        <v>117</v>
      </c>
      <c r="B4127" s="210" t="s">
        <v>5385</v>
      </c>
      <c r="C4127" s="210" t="s">
        <v>5801</v>
      </c>
      <c r="D4127" s="210" t="s">
        <v>95</v>
      </c>
      <c r="E4127" s="282">
        <v>33.0</v>
      </c>
      <c r="F4127" s="282">
        <v>4.0</v>
      </c>
      <c r="G4127" s="282">
        <v>5.0</v>
      </c>
      <c r="H4127" s="282">
        <v>7.0</v>
      </c>
      <c r="I4127" s="282">
        <v>23.0</v>
      </c>
      <c r="J4127" s="282">
        <v>0.0</v>
      </c>
      <c r="K4127" s="282">
        <v>0.0</v>
      </c>
      <c r="L4127" s="282">
        <v>2085.0</v>
      </c>
      <c r="M4127" s="210"/>
    </row>
    <row r="4128" ht="15.75" customHeight="1">
      <c r="A4128" s="210" t="s">
        <v>117</v>
      </c>
      <c r="B4128" s="210" t="s">
        <v>5386</v>
      </c>
      <c r="C4128" s="210" t="s">
        <v>5801</v>
      </c>
      <c r="D4128" s="210" t="s">
        <v>95</v>
      </c>
      <c r="E4128" s="282">
        <v>32.0</v>
      </c>
      <c r="F4128" s="282">
        <v>2.0</v>
      </c>
      <c r="G4128" s="282">
        <v>4.0</v>
      </c>
      <c r="H4128" s="282">
        <v>19.0</v>
      </c>
      <c r="I4128" s="282">
        <v>7.0</v>
      </c>
      <c r="J4128" s="282">
        <v>1.0</v>
      </c>
      <c r="K4128" s="282">
        <v>0.0</v>
      </c>
      <c r="L4128" s="282">
        <v>1422.0</v>
      </c>
      <c r="M4128" s="210"/>
    </row>
    <row r="4129" ht="15.75" customHeight="1">
      <c r="A4129" s="210" t="s">
        <v>117</v>
      </c>
      <c r="B4129" s="210" t="s">
        <v>5387</v>
      </c>
      <c r="C4129" s="210" t="s">
        <v>5801</v>
      </c>
      <c r="D4129" s="210" t="s">
        <v>244</v>
      </c>
      <c r="E4129" s="282">
        <v>35.0</v>
      </c>
      <c r="F4129" s="282">
        <v>5.0</v>
      </c>
      <c r="G4129" s="282">
        <v>5.0</v>
      </c>
      <c r="H4129" s="282">
        <v>6.0</v>
      </c>
      <c r="I4129" s="282">
        <v>8.0</v>
      </c>
      <c r="J4129" s="282">
        <v>6.0</v>
      </c>
      <c r="K4129" s="282">
        <v>0.0</v>
      </c>
      <c r="L4129" s="282">
        <v>2615.0</v>
      </c>
      <c r="M4129" s="210"/>
    </row>
    <row r="4130" ht="15.75" customHeight="1">
      <c r="A4130" s="210" t="s">
        <v>117</v>
      </c>
      <c r="B4130" s="210" t="s">
        <v>5388</v>
      </c>
      <c r="C4130" s="210" t="s">
        <v>5800</v>
      </c>
      <c r="D4130" s="210" t="s">
        <v>244</v>
      </c>
      <c r="E4130" s="282">
        <v>16.0</v>
      </c>
      <c r="F4130" s="282">
        <v>0.0</v>
      </c>
      <c r="G4130" s="282">
        <v>3.0</v>
      </c>
      <c r="H4130" s="282">
        <v>11.0</v>
      </c>
      <c r="I4130" s="282">
        <v>3.0</v>
      </c>
      <c r="J4130" s="282">
        <v>1.0</v>
      </c>
      <c r="K4130" s="282">
        <v>0.0</v>
      </c>
      <c r="L4130" s="282">
        <v>539.0</v>
      </c>
      <c r="M4130" s="210"/>
    </row>
    <row r="4131" ht="15.75" customHeight="1">
      <c r="A4131" s="210" t="s">
        <v>117</v>
      </c>
      <c r="B4131" s="210" t="s">
        <v>5391</v>
      </c>
      <c r="C4131" s="210" t="s">
        <v>5801</v>
      </c>
      <c r="D4131" s="210" t="s">
        <v>177</v>
      </c>
      <c r="E4131" s="282">
        <v>13.0</v>
      </c>
      <c r="F4131" s="282">
        <v>1.0</v>
      </c>
      <c r="G4131" s="282">
        <v>0.0</v>
      </c>
      <c r="H4131" s="282">
        <v>3.0</v>
      </c>
      <c r="I4131" s="282">
        <v>4.0</v>
      </c>
      <c r="J4131" s="282">
        <v>4.0</v>
      </c>
      <c r="K4131" s="282">
        <v>0.0</v>
      </c>
      <c r="L4131" s="282">
        <v>893.0</v>
      </c>
      <c r="M4131" s="210"/>
    </row>
    <row r="4132" ht="15.75" customHeight="1">
      <c r="A4132" s="210" t="s">
        <v>117</v>
      </c>
      <c r="B4132" s="210" t="s">
        <v>5392</v>
      </c>
      <c r="C4132" s="210" t="s">
        <v>5814</v>
      </c>
      <c r="D4132" s="210" t="s">
        <v>5913</v>
      </c>
      <c r="E4132" s="282">
        <v>9.0</v>
      </c>
      <c r="F4132" s="282">
        <v>0.0</v>
      </c>
      <c r="G4132" s="282">
        <v>2.0</v>
      </c>
      <c r="H4132" s="282">
        <v>0.0</v>
      </c>
      <c r="I4132" s="282">
        <v>4.0</v>
      </c>
      <c r="J4132" s="282">
        <v>1.0</v>
      </c>
      <c r="K4132" s="282">
        <v>0.0</v>
      </c>
      <c r="L4132" s="282">
        <v>675.0</v>
      </c>
      <c r="M4132" s="210"/>
    </row>
    <row r="4133" ht="15.75" customHeight="1">
      <c r="A4133" s="210" t="s">
        <v>117</v>
      </c>
      <c r="B4133" s="210" t="s">
        <v>5389</v>
      </c>
      <c r="C4133" s="210" t="s">
        <v>5801</v>
      </c>
      <c r="D4133" s="210" t="s">
        <v>259</v>
      </c>
      <c r="E4133" s="282">
        <v>12.0</v>
      </c>
      <c r="F4133" s="282">
        <v>0.0</v>
      </c>
      <c r="G4133" s="282">
        <v>1.0</v>
      </c>
      <c r="H4133" s="282">
        <v>6.0</v>
      </c>
      <c r="I4133" s="282">
        <v>2.0</v>
      </c>
      <c r="J4133" s="282">
        <v>2.0</v>
      </c>
      <c r="K4133" s="282">
        <v>0.0</v>
      </c>
      <c r="L4133" s="282">
        <v>647.0</v>
      </c>
      <c r="M4133" s="210"/>
    </row>
    <row r="4134" ht="15.75" customHeight="1">
      <c r="A4134" s="210" t="s">
        <v>117</v>
      </c>
      <c r="B4134" s="210" t="s">
        <v>5390</v>
      </c>
      <c r="C4134" s="210" t="s">
        <v>5861</v>
      </c>
      <c r="D4134" s="210" t="s">
        <v>95</v>
      </c>
      <c r="E4134" s="282">
        <v>15.0</v>
      </c>
      <c r="F4134" s="282">
        <v>0.0</v>
      </c>
      <c r="G4134" s="282">
        <v>4.0</v>
      </c>
      <c r="H4134" s="282">
        <v>1.0</v>
      </c>
      <c r="I4134" s="282">
        <v>6.0</v>
      </c>
      <c r="J4134" s="282">
        <v>3.0</v>
      </c>
      <c r="K4134" s="282">
        <v>0.0</v>
      </c>
      <c r="L4134" s="282">
        <v>1168.0</v>
      </c>
      <c r="M4134" s="210"/>
    </row>
    <row r="4135" ht="15.75" customHeight="1">
      <c r="A4135" s="210" t="s">
        <v>587</v>
      </c>
      <c r="B4135" s="210" t="s">
        <v>5383</v>
      </c>
      <c r="C4135" s="210" t="s">
        <v>5801</v>
      </c>
      <c r="D4135" s="210" t="s">
        <v>116</v>
      </c>
      <c r="E4135" s="282">
        <v>3.0</v>
      </c>
      <c r="F4135" s="282">
        <v>0.0</v>
      </c>
      <c r="G4135" s="282">
        <v>0.0</v>
      </c>
      <c r="H4135" s="282">
        <v>0.0</v>
      </c>
      <c r="I4135" s="282">
        <v>0.0</v>
      </c>
      <c r="J4135" s="282">
        <v>1.0</v>
      </c>
      <c r="K4135" s="282">
        <v>0.0</v>
      </c>
      <c r="L4135" s="282">
        <v>270.0</v>
      </c>
      <c r="M4135" s="210"/>
    </row>
    <row r="4136" ht="15.75" customHeight="1">
      <c r="A4136" s="210" t="s">
        <v>587</v>
      </c>
      <c r="B4136" s="210" t="s">
        <v>5384</v>
      </c>
      <c r="C4136" s="210" t="s">
        <v>5801</v>
      </c>
      <c r="D4136" s="210" t="s">
        <v>116</v>
      </c>
      <c r="E4136" s="282">
        <v>37.0</v>
      </c>
      <c r="F4136" s="282">
        <v>0.0</v>
      </c>
      <c r="G4136" s="282">
        <v>1.0</v>
      </c>
      <c r="H4136" s="282">
        <v>5.0</v>
      </c>
      <c r="I4136" s="282">
        <v>4.0</v>
      </c>
      <c r="J4136" s="282">
        <v>5.0</v>
      </c>
      <c r="K4136" s="282">
        <v>0.0</v>
      </c>
      <c r="L4136" s="282">
        <v>2831.0</v>
      </c>
      <c r="M4136" s="210"/>
    </row>
    <row r="4137" ht="15.75" customHeight="1">
      <c r="A4137" s="210" t="s">
        <v>587</v>
      </c>
      <c r="B4137" s="210" t="s">
        <v>5385</v>
      </c>
      <c r="C4137" s="210" t="s">
        <v>5801</v>
      </c>
      <c r="D4137" s="210" t="s">
        <v>116</v>
      </c>
      <c r="E4137" s="282">
        <v>24.0</v>
      </c>
      <c r="F4137" s="282">
        <v>0.0</v>
      </c>
      <c r="G4137" s="282">
        <v>1.0</v>
      </c>
      <c r="H4137" s="282">
        <v>4.0</v>
      </c>
      <c r="I4137" s="282">
        <v>4.0</v>
      </c>
      <c r="J4137" s="282">
        <v>3.0</v>
      </c>
      <c r="K4137" s="282">
        <v>0.0</v>
      </c>
      <c r="L4137" s="282">
        <v>1798.0</v>
      </c>
      <c r="M4137" s="210"/>
    </row>
    <row r="4138" ht="15.75" customHeight="1">
      <c r="A4138" s="210" t="s">
        <v>587</v>
      </c>
      <c r="B4138" s="210" t="s">
        <v>5386</v>
      </c>
      <c r="C4138" s="210" t="s">
        <v>5801</v>
      </c>
      <c r="D4138" s="210" t="s">
        <v>116</v>
      </c>
      <c r="E4138" s="282">
        <v>31.0</v>
      </c>
      <c r="F4138" s="282">
        <v>1.0</v>
      </c>
      <c r="G4138" s="282">
        <v>1.0</v>
      </c>
      <c r="H4138" s="282">
        <v>6.0</v>
      </c>
      <c r="I4138" s="282">
        <v>6.0</v>
      </c>
      <c r="J4138" s="282">
        <v>6.0</v>
      </c>
      <c r="K4138" s="282">
        <v>0.0</v>
      </c>
      <c r="L4138" s="282">
        <v>2257.0</v>
      </c>
      <c r="M4138" s="210"/>
    </row>
    <row r="4139" ht="15.75" customHeight="1">
      <c r="A4139" s="210" t="s">
        <v>587</v>
      </c>
      <c r="B4139" s="210" t="s">
        <v>5387</v>
      </c>
      <c r="C4139" s="210" t="s">
        <v>5801</v>
      </c>
      <c r="D4139" s="210" t="s">
        <v>116</v>
      </c>
      <c r="E4139" s="282">
        <v>33.0</v>
      </c>
      <c r="F4139" s="282">
        <v>0.0</v>
      </c>
      <c r="G4139" s="282">
        <v>3.0</v>
      </c>
      <c r="H4139" s="282">
        <v>5.0</v>
      </c>
      <c r="I4139" s="282">
        <v>5.0</v>
      </c>
      <c r="J4139" s="282">
        <v>8.0</v>
      </c>
      <c r="K4139" s="282">
        <v>0.0</v>
      </c>
      <c r="L4139" s="282">
        <v>2628.0</v>
      </c>
      <c r="M4139" s="210"/>
    </row>
    <row r="4140" ht="15.75" customHeight="1">
      <c r="A4140" s="210" t="s">
        <v>587</v>
      </c>
      <c r="B4140" s="210" t="s">
        <v>5388</v>
      </c>
      <c r="C4140" s="210" t="s">
        <v>5801</v>
      </c>
      <c r="D4140" s="210" t="s">
        <v>116</v>
      </c>
      <c r="E4140" s="282">
        <v>34.0</v>
      </c>
      <c r="F4140" s="282">
        <v>2.0</v>
      </c>
      <c r="G4140" s="282">
        <v>1.0</v>
      </c>
      <c r="H4140" s="282">
        <v>2.0</v>
      </c>
      <c r="I4140" s="282">
        <v>8.0</v>
      </c>
      <c r="J4140" s="282">
        <v>5.0</v>
      </c>
      <c r="K4140" s="282">
        <v>0.0</v>
      </c>
      <c r="L4140" s="282">
        <v>2790.0</v>
      </c>
      <c r="M4140" s="210"/>
    </row>
    <row r="4141" ht="15.75" customHeight="1">
      <c r="A4141" s="210" t="s">
        <v>587</v>
      </c>
      <c r="B4141" s="210" t="s">
        <v>5391</v>
      </c>
      <c r="C4141" s="210" t="s">
        <v>5801</v>
      </c>
      <c r="D4141" s="210" t="s">
        <v>116</v>
      </c>
      <c r="E4141" s="282">
        <v>24.0</v>
      </c>
      <c r="F4141" s="282">
        <v>1.0</v>
      </c>
      <c r="G4141" s="282">
        <v>1.0</v>
      </c>
      <c r="H4141" s="282">
        <v>4.0</v>
      </c>
      <c r="I4141" s="282">
        <v>2.0</v>
      </c>
      <c r="J4141" s="282">
        <v>2.0</v>
      </c>
      <c r="K4141" s="282">
        <v>0.0</v>
      </c>
      <c r="L4141" s="282">
        <v>1803.0</v>
      </c>
      <c r="M4141" s="210"/>
    </row>
    <row r="4142" ht="15.75" customHeight="1">
      <c r="A4142" s="210" t="s">
        <v>587</v>
      </c>
      <c r="B4142" s="210" t="s">
        <v>5392</v>
      </c>
      <c r="C4142" s="210" t="s">
        <v>5801</v>
      </c>
      <c r="D4142" s="210" t="s">
        <v>5879</v>
      </c>
      <c r="E4142" s="282">
        <v>30.0</v>
      </c>
      <c r="F4142" s="282">
        <v>0.0</v>
      </c>
      <c r="G4142" s="282">
        <v>1.0</v>
      </c>
      <c r="H4142" s="282">
        <v>0.0</v>
      </c>
      <c r="I4142" s="282">
        <v>0.0</v>
      </c>
      <c r="J4142" s="282">
        <v>2.0</v>
      </c>
      <c r="K4142" s="282">
        <v>0.0</v>
      </c>
      <c r="L4142" s="282">
        <v>2700.0</v>
      </c>
      <c r="M4142" s="210"/>
    </row>
    <row r="4143" ht="15.75" customHeight="1">
      <c r="A4143" s="210" t="s">
        <v>587</v>
      </c>
      <c r="B4143" s="210" t="s">
        <v>5389</v>
      </c>
      <c r="C4143" s="210" t="s">
        <v>5816</v>
      </c>
      <c r="D4143" s="210" t="s">
        <v>116</v>
      </c>
      <c r="E4143" s="282">
        <v>35.0</v>
      </c>
      <c r="F4143" s="282">
        <v>0.0</v>
      </c>
      <c r="G4143" s="282">
        <v>0.0</v>
      </c>
      <c r="H4143" s="282">
        <v>0.0</v>
      </c>
      <c r="I4143" s="282">
        <v>0.0</v>
      </c>
      <c r="J4143" s="282">
        <v>4.0</v>
      </c>
      <c r="K4143" s="282">
        <v>1.0</v>
      </c>
      <c r="L4143" s="282">
        <v>3124.0</v>
      </c>
      <c r="M4143" s="210"/>
    </row>
    <row r="4144" ht="15.75" customHeight="1">
      <c r="A4144" s="210" t="s">
        <v>587</v>
      </c>
      <c r="B4144" s="210" t="s">
        <v>5390</v>
      </c>
      <c r="C4144" s="210" t="s">
        <v>5813</v>
      </c>
      <c r="D4144" s="210" t="s">
        <v>116</v>
      </c>
      <c r="E4144" s="282">
        <v>18.0</v>
      </c>
      <c r="F4144" s="282">
        <v>1.0</v>
      </c>
      <c r="G4144" s="282">
        <v>0.0</v>
      </c>
      <c r="H4144" s="282">
        <v>3.0</v>
      </c>
      <c r="I4144" s="282">
        <v>0.0</v>
      </c>
      <c r="J4144" s="282">
        <v>4.0</v>
      </c>
      <c r="K4144" s="282">
        <v>0.0</v>
      </c>
      <c r="L4144" s="282">
        <v>1449.0</v>
      </c>
      <c r="M4144" s="210"/>
    </row>
    <row r="4145" ht="15.75" customHeight="1">
      <c r="A4145" s="210" t="s">
        <v>412</v>
      </c>
      <c r="B4145" s="210" t="s">
        <v>5383</v>
      </c>
      <c r="C4145" s="210" t="s">
        <v>5801</v>
      </c>
      <c r="D4145" s="210" t="s">
        <v>256</v>
      </c>
      <c r="E4145" s="282">
        <v>2.0</v>
      </c>
      <c r="F4145" s="282">
        <v>1.0</v>
      </c>
      <c r="G4145" s="282">
        <v>0.0</v>
      </c>
      <c r="H4145" s="282">
        <v>1.0</v>
      </c>
      <c r="I4145" s="282">
        <v>1.0</v>
      </c>
      <c r="J4145" s="282">
        <v>0.0</v>
      </c>
      <c r="K4145" s="282">
        <v>0.0</v>
      </c>
      <c r="L4145" s="282">
        <v>91.0</v>
      </c>
      <c r="M4145" s="210"/>
    </row>
    <row r="4146" ht="15.75" customHeight="1">
      <c r="A4146" s="210" t="s">
        <v>412</v>
      </c>
      <c r="B4146" s="210" t="s">
        <v>5384</v>
      </c>
      <c r="C4146" s="210" t="s">
        <v>5800</v>
      </c>
      <c r="D4146" s="210" t="s">
        <v>256</v>
      </c>
      <c r="E4146" s="282">
        <v>37.0</v>
      </c>
      <c r="F4146" s="282">
        <v>9.0</v>
      </c>
      <c r="G4146" s="282">
        <v>3.0</v>
      </c>
      <c r="H4146" s="282">
        <v>11.0</v>
      </c>
      <c r="I4146" s="282">
        <v>13.0</v>
      </c>
      <c r="J4146" s="282">
        <v>4.0</v>
      </c>
      <c r="K4146" s="282">
        <v>0.0</v>
      </c>
      <c r="L4146" s="282">
        <v>2464.0</v>
      </c>
      <c r="M4146" s="210"/>
    </row>
    <row r="4147" ht="15.75" customHeight="1">
      <c r="A4147" s="210" t="s">
        <v>412</v>
      </c>
      <c r="B4147" s="210" t="s">
        <v>5385</v>
      </c>
      <c r="C4147" s="210" t="s">
        <v>5801</v>
      </c>
      <c r="D4147" s="210" t="s">
        <v>244</v>
      </c>
      <c r="E4147" s="282">
        <v>28.0</v>
      </c>
      <c r="F4147" s="282">
        <v>1.0</v>
      </c>
      <c r="G4147" s="282">
        <v>1.0</v>
      </c>
      <c r="H4147" s="282">
        <v>14.0</v>
      </c>
      <c r="I4147" s="282">
        <v>8.0</v>
      </c>
      <c r="J4147" s="282">
        <v>3.0</v>
      </c>
      <c r="K4147" s="282">
        <v>0.0</v>
      </c>
      <c r="L4147" s="282">
        <v>1362.0</v>
      </c>
      <c r="M4147" s="210"/>
    </row>
    <row r="4148" ht="15.75" customHeight="1">
      <c r="A4148" s="210" t="s">
        <v>412</v>
      </c>
      <c r="B4148" s="210" t="s">
        <v>5386</v>
      </c>
      <c r="C4148" s="210" t="s">
        <v>5801</v>
      </c>
      <c r="D4148" s="210" t="s">
        <v>5851</v>
      </c>
      <c r="E4148" s="282">
        <v>33.0</v>
      </c>
      <c r="F4148" s="282">
        <v>5.0</v>
      </c>
      <c r="G4148" s="282">
        <v>5.0</v>
      </c>
      <c r="H4148" s="282">
        <v>10.0</v>
      </c>
      <c r="I4148" s="282">
        <v>14.0</v>
      </c>
      <c r="J4148" s="282">
        <v>6.0</v>
      </c>
      <c r="K4148" s="282">
        <v>0.0</v>
      </c>
      <c r="L4148" s="282">
        <v>2172.0</v>
      </c>
      <c r="M4148" s="210"/>
    </row>
    <row r="4149" ht="15.75" customHeight="1">
      <c r="A4149" s="210" t="s">
        <v>412</v>
      </c>
      <c r="B4149" s="210" t="s">
        <v>5387</v>
      </c>
      <c r="C4149" s="210" t="s">
        <v>5816</v>
      </c>
      <c r="D4149" s="210" t="s">
        <v>5817</v>
      </c>
      <c r="E4149" s="282">
        <v>35.0</v>
      </c>
      <c r="F4149" s="282">
        <v>5.0</v>
      </c>
      <c r="G4149" s="282">
        <v>3.0</v>
      </c>
      <c r="H4149" s="282">
        <v>10.0</v>
      </c>
      <c r="I4149" s="282">
        <v>18.0</v>
      </c>
      <c r="J4149" s="282">
        <v>5.0</v>
      </c>
      <c r="K4149" s="282">
        <v>0.0</v>
      </c>
      <c r="L4149" s="282">
        <v>2380.0</v>
      </c>
      <c r="M4149" s="210"/>
    </row>
    <row r="4150" ht="15.75" customHeight="1">
      <c r="A4150" s="210" t="s">
        <v>412</v>
      </c>
      <c r="B4150" s="210" t="s">
        <v>5388</v>
      </c>
      <c r="C4150" s="210" t="s">
        <v>5816</v>
      </c>
      <c r="D4150" s="210" t="s">
        <v>5817</v>
      </c>
      <c r="E4150" s="282">
        <v>33.0</v>
      </c>
      <c r="F4150" s="282">
        <v>12.0</v>
      </c>
      <c r="G4150" s="282">
        <v>1.0</v>
      </c>
      <c r="H4150" s="282">
        <v>7.0</v>
      </c>
      <c r="I4150" s="282">
        <v>5.0</v>
      </c>
      <c r="J4150" s="282">
        <v>2.0</v>
      </c>
      <c r="K4150" s="282">
        <v>0.0</v>
      </c>
      <c r="L4150" s="282">
        <v>2316.0</v>
      </c>
      <c r="M4150" s="210"/>
    </row>
    <row r="4151" ht="15.75" customHeight="1">
      <c r="A4151" s="210" t="s">
        <v>412</v>
      </c>
      <c r="B4151" s="210" t="s">
        <v>5391</v>
      </c>
      <c r="C4151" s="210" t="s">
        <v>5816</v>
      </c>
      <c r="D4151" s="210" t="s">
        <v>5818</v>
      </c>
      <c r="E4151" s="282">
        <v>26.0</v>
      </c>
      <c r="F4151" s="282">
        <v>6.0</v>
      </c>
      <c r="G4151" s="282">
        <v>1.0</v>
      </c>
      <c r="H4151" s="282">
        <v>8.0</v>
      </c>
      <c r="I4151" s="282">
        <v>9.0</v>
      </c>
      <c r="J4151" s="282">
        <v>4.0</v>
      </c>
      <c r="K4151" s="282">
        <v>0.0</v>
      </c>
      <c r="L4151" s="282">
        <v>1581.0</v>
      </c>
      <c r="M4151" s="210"/>
    </row>
    <row r="4152" ht="15.75" customHeight="1">
      <c r="A4152" s="210" t="s">
        <v>412</v>
      </c>
      <c r="B4152" s="210" t="s">
        <v>5392</v>
      </c>
      <c r="C4152" s="210" t="s">
        <v>5805</v>
      </c>
      <c r="D4152" s="210" t="s">
        <v>5808</v>
      </c>
      <c r="E4152" s="282">
        <v>16.0</v>
      </c>
      <c r="F4152" s="282">
        <v>3.0</v>
      </c>
      <c r="G4152" s="282">
        <v>0.0</v>
      </c>
      <c r="H4152" s="282">
        <v>12.0</v>
      </c>
      <c r="I4152" s="282">
        <v>2.0</v>
      </c>
      <c r="J4152" s="282">
        <v>2.0</v>
      </c>
      <c r="K4152" s="282">
        <v>0.0</v>
      </c>
      <c r="L4152" s="282">
        <v>588.0</v>
      </c>
      <c r="M4152" s="210"/>
    </row>
    <row r="4153" ht="15.75" customHeight="1">
      <c r="A4153" s="210" t="s">
        <v>412</v>
      </c>
      <c r="B4153" s="210" t="s">
        <v>5389</v>
      </c>
      <c r="C4153" s="210" t="s">
        <v>5914</v>
      </c>
      <c r="D4153" s="210" t="s">
        <v>5915</v>
      </c>
      <c r="E4153" s="282">
        <v>30.0</v>
      </c>
      <c r="F4153" s="282">
        <v>8.0</v>
      </c>
      <c r="G4153" s="282">
        <v>4.0</v>
      </c>
      <c r="H4153" s="282">
        <v>10.0</v>
      </c>
      <c r="I4153" s="282">
        <v>3.0</v>
      </c>
      <c r="J4153" s="282">
        <v>6.0</v>
      </c>
      <c r="K4153" s="282">
        <v>0.0</v>
      </c>
      <c r="L4153" s="282">
        <v>2045.0</v>
      </c>
      <c r="M4153" s="210"/>
    </row>
    <row r="4154" ht="15.75" customHeight="1">
      <c r="A4154" s="210" t="s">
        <v>412</v>
      </c>
      <c r="B4154" s="210" t="s">
        <v>5390</v>
      </c>
      <c r="C4154" s="210" t="s">
        <v>5816</v>
      </c>
      <c r="D4154" s="210" t="s">
        <v>5916</v>
      </c>
      <c r="E4154" s="282">
        <v>26.0</v>
      </c>
      <c r="F4154" s="282">
        <v>7.0</v>
      </c>
      <c r="G4154" s="282">
        <v>3.0</v>
      </c>
      <c r="H4154" s="282">
        <v>4.0</v>
      </c>
      <c r="I4154" s="282">
        <v>9.0</v>
      </c>
      <c r="J4154" s="282">
        <v>2.0</v>
      </c>
      <c r="K4154" s="282">
        <v>0.0</v>
      </c>
      <c r="L4154" s="282">
        <v>1908.0</v>
      </c>
      <c r="M4154" s="210"/>
    </row>
    <row r="4155" ht="15.75" customHeight="1">
      <c r="A4155" s="210" t="s">
        <v>222</v>
      </c>
      <c r="B4155" s="210" t="s">
        <v>5383</v>
      </c>
      <c r="C4155" s="210" t="s">
        <v>5801</v>
      </c>
      <c r="D4155" s="210" t="s">
        <v>121</v>
      </c>
      <c r="E4155" s="282">
        <v>3.0</v>
      </c>
      <c r="F4155" s="282">
        <v>0.0</v>
      </c>
      <c r="G4155" s="282">
        <v>0.0</v>
      </c>
      <c r="H4155" s="282">
        <v>0.0</v>
      </c>
      <c r="I4155" s="282">
        <v>0.0</v>
      </c>
      <c r="J4155" s="282">
        <v>1.0</v>
      </c>
      <c r="K4155" s="282">
        <v>0.0</v>
      </c>
      <c r="L4155" s="282">
        <v>270.0</v>
      </c>
      <c r="M4155" s="210"/>
    </row>
    <row r="4156" ht="15.75" customHeight="1">
      <c r="A4156" s="210" t="s">
        <v>222</v>
      </c>
      <c r="B4156" s="210" t="s">
        <v>5384</v>
      </c>
      <c r="C4156" s="210" t="s">
        <v>5801</v>
      </c>
      <c r="D4156" s="210" t="s">
        <v>121</v>
      </c>
      <c r="E4156" s="282">
        <v>9.0</v>
      </c>
      <c r="F4156" s="282">
        <v>0.0</v>
      </c>
      <c r="G4156" s="282">
        <v>0.0</v>
      </c>
      <c r="H4156" s="282">
        <v>2.0</v>
      </c>
      <c r="I4156" s="282">
        <v>3.0</v>
      </c>
      <c r="J4156" s="282">
        <v>0.0</v>
      </c>
      <c r="K4156" s="282">
        <v>0.0</v>
      </c>
      <c r="L4156" s="282">
        <v>524.0</v>
      </c>
      <c r="M4156" s="210"/>
    </row>
    <row r="4157" ht="15.75" customHeight="1">
      <c r="A4157" s="210" t="s">
        <v>222</v>
      </c>
      <c r="B4157" s="210" t="s">
        <v>5385</v>
      </c>
      <c r="C4157" s="210" t="s">
        <v>5801</v>
      </c>
      <c r="D4157" s="210" t="s">
        <v>121</v>
      </c>
      <c r="E4157" s="282">
        <v>33.0</v>
      </c>
      <c r="F4157" s="282">
        <v>1.0</v>
      </c>
      <c r="G4157" s="282">
        <v>4.0</v>
      </c>
      <c r="H4157" s="282">
        <v>5.0</v>
      </c>
      <c r="I4157" s="282">
        <v>11.0</v>
      </c>
      <c r="J4157" s="282">
        <v>3.0</v>
      </c>
      <c r="K4157" s="282">
        <v>0.0</v>
      </c>
      <c r="L4157" s="282">
        <v>2338.0</v>
      </c>
      <c r="M4157" s="210"/>
    </row>
    <row r="4158" ht="15.75" customHeight="1">
      <c r="A4158" s="210" t="s">
        <v>222</v>
      </c>
      <c r="B4158" s="210" t="s">
        <v>5386</v>
      </c>
      <c r="C4158" s="210" t="s">
        <v>5917</v>
      </c>
      <c r="D4158" s="210" t="s">
        <v>5918</v>
      </c>
      <c r="E4158" s="282">
        <v>14.0</v>
      </c>
      <c r="F4158" s="282">
        <v>0.0</v>
      </c>
      <c r="G4158" s="282">
        <v>4.0</v>
      </c>
      <c r="H4158" s="282">
        <v>0.0</v>
      </c>
      <c r="I4158" s="282">
        <v>1.0</v>
      </c>
      <c r="J4158" s="282">
        <v>1.0</v>
      </c>
      <c r="K4158" s="282">
        <v>0.0</v>
      </c>
      <c r="L4158" s="282">
        <v>1244.0</v>
      </c>
      <c r="M4158" s="210"/>
    </row>
    <row r="4159" ht="15.75" customHeight="1">
      <c r="A4159" s="210" t="s">
        <v>222</v>
      </c>
      <c r="B4159" s="210" t="s">
        <v>5387</v>
      </c>
      <c r="C4159" s="210" t="s">
        <v>5917</v>
      </c>
      <c r="D4159" s="210" t="s">
        <v>5918</v>
      </c>
      <c r="E4159" s="282">
        <v>23.0</v>
      </c>
      <c r="F4159" s="282">
        <v>2.0</v>
      </c>
      <c r="G4159" s="282">
        <v>7.0</v>
      </c>
      <c r="H4159" s="282">
        <v>0.0</v>
      </c>
      <c r="I4159" s="282">
        <v>2.0</v>
      </c>
      <c r="J4159" s="282">
        <v>3.0</v>
      </c>
      <c r="K4159" s="282">
        <v>0.0</v>
      </c>
      <c r="L4159" s="282">
        <v>1988.0</v>
      </c>
      <c r="M4159" s="210"/>
    </row>
    <row r="4160" ht="15.75" customHeight="1">
      <c r="A4160" s="210" t="s">
        <v>222</v>
      </c>
      <c r="B4160" s="210" t="s">
        <v>5388</v>
      </c>
      <c r="C4160" s="210" t="s">
        <v>5917</v>
      </c>
      <c r="D4160" s="210" t="s">
        <v>5918</v>
      </c>
      <c r="E4160" s="282">
        <v>15.0</v>
      </c>
      <c r="F4160" s="282">
        <v>1.0</v>
      </c>
      <c r="G4160" s="282">
        <v>1.0</v>
      </c>
      <c r="H4160" s="282">
        <v>2.0</v>
      </c>
      <c r="I4160" s="282">
        <v>1.0</v>
      </c>
      <c r="J4160" s="282">
        <v>2.0</v>
      </c>
      <c r="K4160" s="282">
        <v>0.0</v>
      </c>
      <c r="L4160" s="282">
        <v>1190.0</v>
      </c>
      <c r="M4160" s="210"/>
    </row>
    <row r="4161" ht="15.75" customHeight="1">
      <c r="A4161" s="210" t="s">
        <v>222</v>
      </c>
      <c r="B4161" s="210" t="s">
        <v>5391</v>
      </c>
      <c r="C4161" s="210" t="s">
        <v>5919</v>
      </c>
      <c r="D4161" s="210" t="s">
        <v>5920</v>
      </c>
      <c r="E4161" s="282">
        <v>9.0</v>
      </c>
      <c r="F4161" s="282">
        <v>1.0</v>
      </c>
      <c r="G4161" s="282">
        <v>1.0</v>
      </c>
      <c r="H4161" s="282">
        <v>1.0</v>
      </c>
      <c r="I4161" s="282">
        <v>1.0</v>
      </c>
      <c r="J4161" s="282">
        <v>2.0</v>
      </c>
      <c r="K4161" s="282">
        <v>0.0</v>
      </c>
      <c r="L4161" s="282">
        <v>756.0</v>
      </c>
      <c r="M4161" s="210"/>
    </row>
    <row r="4162" ht="15.75" customHeight="1">
      <c r="A4162" s="210" t="s">
        <v>222</v>
      </c>
      <c r="B4162" s="210" t="s">
        <v>5392</v>
      </c>
      <c r="C4162" s="210" t="s">
        <v>5921</v>
      </c>
      <c r="D4162" s="210" t="s">
        <v>5922</v>
      </c>
      <c r="E4162" s="282">
        <v>19.0</v>
      </c>
      <c r="F4162" s="282">
        <v>0.0</v>
      </c>
      <c r="G4162" s="282">
        <v>0.0</v>
      </c>
      <c r="H4162" s="282">
        <v>4.0</v>
      </c>
      <c r="I4162" s="282">
        <v>2.0</v>
      </c>
      <c r="J4162" s="282">
        <v>5.0</v>
      </c>
      <c r="K4162" s="282">
        <v>0.0</v>
      </c>
      <c r="L4162" s="282">
        <v>1412.0</v>
      </c>
      <c r="M4162" s="210"/>
    </row>
    <row r="4163" ht="15.75" customHeight="1">
      <c r="A4163" s="210" t="s">
        <v>222</v>
      </c>
      <c r="B4163" s="210" t="s">
        <v>5389</v>
      </c>
      <c r="C4163" s="210" t="s">
        <v>5859</v>
      </c>
      <c r="D4163" s="210" t="s">
        <v>5923</v>
      </c>
      <c r="E4163" s="282">
        <v>26.0</v>
      </c>
      <c r="F4163" s="282">
        <v>0.0</v>
      </c>
      <c r="G4163" s="282">
        <v>2.0</v>
      </c>
      <c r="H4163" s="282">
        <v>4.0</v>
      </c>
      <c r="I4163" s="282">
        <v>2.0</v>
      </c>
      <c r="J4163" s="282">
        <v>4.0</v>
      </c>
      <c r="K4163" s="282">
        <v>0.0</v>
      </c>
      <c r="L4163" s="282">
        <v>2088.0</v>
      </c>
      <c r="M4163" s="210"/>
    </row>
    <row r="4164" ht="15.75" customHeight="1">
      <c r="A4164" s="210" t="s">
        <v>606</v>
      </c>
      <c r="B4164" s="210" t="s">
        <v>5383</v>
      </c>
      <c r="C4164" s="210" t="s">
        <v>5801</v>
      </c>
      <c r="D4164" s="210" t="s">
        <v>244</v>
      </c>
      <c r="E4164" s="282">
        <v>3.0</v>
      </c>
      <c r="F4164" s="282">
        <v>0.0</v>
      </c>
      <c r="G4164" s="282">
        <v>1.0</v>
      </c>
      <c r="H4164" s="282">
        <v>0.0</v>
      </c>
      <c r="I4164" s="282">
        <v>2.0</v>
      </c>
      <c r="J4164" s="282">
        <v>3.0</v>
      </c>
      <c r="K4164" s="282">
        <v>0.0</v>
      </c>
      <c r="L4164" s="282">
        <v>262.0</v>
      </c>
      <c r="M4164" s="210"/>
    </row>
    <row r="4165" ht="15.75" customHeight="1">
      <c r="A4165" s="210" t="s">
        <v>606</v>
      </c>
      <c r="B4165" s="210" t="s">
        <v>5384</v>
      </c>
      <c r="C4165" s="210" t="s">
        <v>5801</v>
      </c>
      <c r="D4165" s="210" t="s">
        <v>244</v>
      </c>
      <c r="E4165" s="282">
        <v>32.0</v>
      </c>
      <c r="F4165" s="282">
        <v>1.0</v>
      </c>
      <c r="G4165" s="282">
        <v>4.0</v>
      </c>
      <c r="H4165" s="282">
        <v>3.0</v>
      </c>
      <c r="I4165" s="282">
        <v>11.0</v>
      </c>
      <c r="J4165" s="282">
        <v>10.0</v>
      </c>
      <c r="K4165" s="282">
        <v>0.0</v>
      </c>
      <c r="L4165" s="282">
        <v>2465.0</v>
      </c>
      <c r="M4165" s="210"/>
    </row>
    <row r="4166" ht="15.75" customHeight="1">
      <c r="A4166" s="210" t="s">
        <v>606</v>
      </c>
      <c r="B4166" s="210" t="s">
        <v>5385</v>
      </c>
      <c r="C4166" s="210" t="s">
        <v>5924</v>
      </c>
      <c r="D4166" s="210" t="s">
        <v>244</v>
      </c>
      <c r="E4166" s="282">
        <v>28.0</v>
      </c>
      <c r="F4166" s="282">
        <v>0.0</v>
      </c>
      <c r="G4166" s="282">
        <v>0.0</v>
      </c>
      <c r="H4166" s="282">
        <v>8.0</v>
      </c>
      <c r="I4166" s="282">
        <v>14.0</v>
      </c>
      <c r="J4166" s="282">
        <v>8.0</v>
      </c>
      <c r="K4166" s="282">
        <v>0.0</v>
      </c>
      <c r="L4166" s="282">
        <v>1759.0</v>
      </c>
      <c r="M4166" s="210"/>
    </row>
    <row r="4167" ht="15.75" customHeight="1">
      <c r="A4167" s="210" t="s">
        <v>606</v>
      </c>
      <c r="B4167" s="210" t="s">
        <v>5386</v>
      </c>
      <c r="C4167" s="210" t="s">
        <v>5881</v>
      </c>
      <c r="D4167" s="210" t="s">
        <v>5925</v>
      </c>
      <c r="E4167" s="282">
        <v>31.0</v>
      </c>
      <c r="F4167" s="282">
        <v>2.0</v>
      </c>
      <c r="G4167" s="282">
        <v>0.0</v>
      </c>
      <c r="H4167" s="282">
        <v>11.0</v>
      </c>
      <c r="I4167" s="282">
        <v>16.0</v>
      </c>
      <c r="J4167" s="282">
        <v>5.0</v>
      </c>
      <c r="K4167" s="282">
        <v>0.0</v>
      </c>
      <c r="L4167" s="282">
        <v>1625.0</v>
      </c>
      <c r="M4167" s="210"/>
    </row>
    <row r="4168" ht="15.75" customHeight="1">
      <c r="A4168" s="210" t="s">
        <v>606</v>
      </c>
      <c r="B4168" s="210" t="s">
        <v>5387</v>
      </c>
      <c r="C4168" s="210" t="s">
        <v>5881</v>
      </c>
      <c r="D4168" s="210" t="s">
        <v>5925</v>
      </c>
      <c r="E4168" s="282">
        <v>32.0</v>
      </c>
      <c r="F4168" s="282">
        <v>7.0</v>
      </c>
      <c r="G4168" s="282">
        <v>6.0</v>
      </c>
      <c r="H4168" s="282">
        <v>0.0</v>
      </c>
      <c r="I4168" s="282">
        <v>18.0</v>
      </c>
      <c r="J4168" s="282">
        <v>6.0</v>
      </c>
      <c r="K4168" s="282">
        <v>0.0</v>
      </c>
      <c r="L4168" s="282">
        <v>2553.0</v>
      </c>
      <c r="M4168" s="210"/>
    </row>
    <row r="4169" ht="15.75" customHeight="1">
      <c r="A4169" s="210" t="s">
        <v>606</v>
      </c>
      <c r="B4169" s="210" t="s">
        <v>5388</v>
      </c>
      <c r="C4169" s="210" t="s">
        <v>5926</v>
      </c>
      <c r="D4169" s="210" t="s">
        <v>5927</v>
      </c>
      <c r="E4169" s="282">
        <v>17.0</v>
      </c>
      <c r="F4169" s="282">
        <v>0.0</v>
      </c>
      <c r="G4169" s="282">
        <v>1.0</v>
      </c>
      <c r="H4169" s="282">
        <v>2.0</v>
      </c>
      <c r="I4169" s="282">
        <v>11.0</v>
      </c>
      <c r="J4169" s="282">
        <v>2.0</v>
      </c>
      <c r="K4169" s="282">
        <v>0.0</v>
      </c>
      <c r="L4169" s="282">
        <v>1180.0</v>
      </c>
      <c r="M4169" s="210"/>
    </row>
    <row r="4170" ht="15.75" customHeight="1">
      <c r="A4170" s="210" t="s">
        <v>606</v>
      </c>
      <c r="B4170" s="210" t="s">
        <v>5391</v>
      </c>
      <c r="C4170" s="210" t="s">
        <v>5881</v>
      </c>
      <c r="D4170" s="210" t="s">
        <v>5928</v>
      </c>
      <c r="E4170" s="282">
        <v>32.0</v>
      </c>
      <c r="F4170" s="282">
        <v>11.0</v>
      </c>
      <c r="G4170" s="282">
        <v>6.0</v>
      </c>
      <c r="H4170" s="282">
        <v>2.0</v>
      </c>
      <c r="I4170" s="282">
        <v>14.0</v>
      </c>
      <c r="J4170" s="282">
        <v>7.0</v>
      </c>
      <c r="K4170" s="282">
        <v>0.0</v>
      </c>
      <c r="L4170" s="282">
        <v>2575.0</v>
      </c>
      <c r="M4170" s="210"/>
    </row>
    <row r="4171" ht="15.75" customHeight="1">
      <c r="A4171" s="210" t="s">
        <v>606</v>
      </c>
      <c r="B4171" s="210" t="s">
        <v>5392</v>
      </c>
      <c r="C4171" s="210" t="s">
        <v>5881</v>
      </c>
      <c r="D4171" s="210" t="s">
        <v>5928</v>
      </c>
      <c r="E4171" s="282">
        <v>17.0</v>
      </c>
      <c r="F4171" s="282">
        <v>1.0</v>
      </c>
      <c r="G4171" s="282">
        <v>0.0</v>
      </c>
      <c r="H4171" s="282">
        <v>8.0</v>
      </c>
      <c r="I4171" s="282">
        <v>9.0</v>
      </c>
      <c r="J4171" s="282">
        <v>3.0</v>
      </c>
      <c r="K4171" s="282">
        <v>0.0</v>
      </c>
      <c r="L4171" s="282">
        <v>745.0</v>
      </c>
      <c r="M4171" s="210"/>
    </row>
    <row r="4172" ht="15.75" customHeight="1">
      <c r="A4172" s="210" t="s">
        <v>606</v>
      </c>
      <c r="B4172" s="210" t="s">
        <v>5389</v>
      </c>
      <c r="C4172" s="210" t="s">
        <v>5929</v>
      </c>
      <c r="D4172" s="210" t="s">
        <v>5930</v>
      </c>
      <c r="E4172" s="282">
        <v>4.0</v>
      </c>
      <c r="F4172" s="282">
        <v>0.0</v>
      </c>
      <c r="G4172" s="282">
        <v>0.0</v>
      </c>
      <c r="H4172" s="282">
        <v>4.0</v>
      </c>
      <c r="I4172" s="282">
        <v>0.0</v>
      </c>
      <c r="J4172" s="282">
        <v>1.0</v>
      </c>
      <c r="K4172" s="282">
        <v>0.0</v>
      </c>
      <c r="L4172" s="282">
        <v>84.0</v>
      </c>
      <c r="M4172" s="210"/>
    </row>
    <row r="4173" ht="15.75" customHeight="1">
      <c r="A4173" s="210" t="s">
        <v>606</v>
      </c>
      <c r="B4173" s="210" t="s">
        <v>5390</v>
      </c>
      <c r="C4173" s="210" t="s">
        <v>5931</v>
      </c>
      <c r="D4173" s="210" t="s">
        <v>5932</v>
      </c>
      <c r="E4173" s="282">
        <v>27.0</v>
      </c>
      <c r="F4173" s="282">
        <v>2.0</v>
      </c>
      <c r="G4173" s="282">
        <v>8.0</v>
      </c>
      <c r="H4173" s="282">
        <v>5.0</v>
      </c>
      <c r="I4173" s="282">
        <v>11.0</v>
      </c>
      <c r="J4173" s="282">
        <v>7.0</v>
      </c>
      <c r="K4173" s="282">
        <v>0.0</v>
      </c>
      <c r="L4173" s="282">
        <v>1942.0</v>
      </c>
      <c r="M4173" s="210"/>
    </row>
    <row r="4174" ht="15.75" customHeight="1">
      <c r="A4174" s="210" t="s">
        <v>224</v>
      </c>
      <c r="B4174" s="210" t="s">
        <v>5383</v>
      </c>
      <c r="C4174" s="210" t="s">
        <v>5801</v>
      </c>
      <c r="D4174" s="210" t="s">
        <v>95</v>
      </c>
      <c r="E4174" s="282">
        <v>2.0</v>
      </c>
      <c r="F4174" s="282">
        <v>0.0</v>
      </c>
      <c r="G4174" s="282">
        <v>0.0</v>
      </c>
      <c r="H4174" s="282">
        <v>2.0</v>
      </c>
      <c r="I4174" s="282">
        <v>0.0</v>
      </c>
      <c r="J4174" s="282">
        <v>0.0</v>
      </c>
      <c r="K4174" s="282">
        <v>0.0</v>
      </c>
      <c r="L4174" s="282">
        <v>42.0</v>
      </c>
      <c r="M4174" s="210"/>
    </row>
    <row r="4175" ht="15.75" customHeight="1">
      <c r="A4175" s="210" t="s">
        <v>224</v>
      </c>
      <c r="B4175" s="210" t="s">
        <v>5384</v>
      </c>
      <c r="C4175" s="210" t="s">
        <v>5801</v>
      </c>
      <c r="D4175" s="210" t="s">
        <v>95</v>
      </c>
      <c r="E4175" s="282">
        <v>31.0</v>
      </c>
      <c r="F4175" s="282">
        <v>4.0</v>
      </c>
      <c r="G4175" s="282">
        <v>5.0</v>
      </c>
      <c r="H4175" s="282">
        <v>12.0</v>
      </c>
      <c r="I4175" s="282">
        <v>14.0</v>
      </c>
      <c r="J4175" s="282">
        <v>2.0</v>
      </c>
      <c r="K4175" s="282">
        <v>1.0</v>
      </c>
      <c r="L4175" s="282">
        <v>1643.0</v>
      </c>
      <c r="M4175" s="210"/>
    </row>
    <row r="4176" ht="15.75" customHeight="1">
      <c r="A4176" s="210" t="s">
        <v>224</v>
      </c>
      <c r="B4176" s="210" t="s">
        <v>5385</v>
      </c>
      <c r="C4176" s="210" t="s">
        <v>5801</v>
      </c>
      <c r="D4176" s="210" t="s">
        <v>95</v>
      </c>
      <c r="E4176" s="282">
        <v>34.0</v>
      </c>
      <c r="F4176" s="282">
        <v>1.0</v>
      </c>
      <c r="G4176" s="282">
        <v>7.0</v>
      </c>
      <c r="H4176" s="282">
        <v>9.0</v>
      </c>
      <c r="I4176" s="282">
        <v>14.0</v>
      </c>
      <c r="J4176" s="282">
        <v>4.0</v>
      </c>
      <c r="K4176" s="282">
        <v>0.0</v>
      </c>
      <c r="L4176" s="282">
        <v>2223.0</v>
      </c>
      <c r="M4176" s="210"/>
    </row>
    <row r="4177" ht="15.75" customHeight="1">
      <c r="A4177" s="210" t="s">
        <v>224</v>
      </c>
      <c r="B4177" s="210" t="s">
        <v>5386</v>
      </c>
      <c r="C4177" s="210" t="s">
        <v>5801</v>
      </c>
      <c r="D4177" s="210" t="s">
        <v>95</v>
      </c>
      <c r="E4177" s="282">
        <v>33.0</v>
      </c>
      <c r="F4177" s="282">
        <v>5.0</v>
      </c>
      <c r="G4177" s="282">
        <v>5.0</v>
      </c>
      <c r="H4177" s="282">
        <v>12.0</v>
      </c>
      <c r="I4177" s="282">
        <v>8.0</v>
      </c>
      <c r="J4177" s="282">
        <v>3.0</v>
      </c>
      <c r="K4177" s="282">
        <v>0.0</v>
      </c>
      <c r="L4177" s="282">
        <v>2026.0</v>
      </c>
      <c r="M4177" s="210"/>
    </row>
    <row r="4178" ht="15.75" customHeight="1">
      <c r="A4178" s="210" t="s">
        <v>224</v>
      </c>
      <c r="B4178" s="210" t="s">
        <v>5387</v>
      </c>
      <c r="C4178" s="210" t="s">
        <v>5933</v>
      </c>
      <c r="D4178" s="210" t="s">
        <v>5934</v>
      </c>
      <c r="E4178" s="282">
        <v>30.0</v>
      </c>
      <c r="F4178" s="282">
        <v>2.0</v>
      </c>
      <c r="G4178" s="282">
        <v>6.0</v>
      </c>
      <c r="H4178" s="282">
        <v>3.0</v>
      </c>
      <c r="I4178" s="282">
        <v>2.0</v>
      </c>
      <c r="J4178" s="282">
        <v>6.0</v>
      </c>
      <c r="K4178" s="282">
        <v>0.0</v>
      </c>
      <c r="L4178" s="282">
        <v>2468.0</v>
      </c>
      <c r="M4178" s="210"/>
    </row>
    <row r="4179" ht="15.75" customHeight="1">
      <c r="A4179" s="210" t="s">
        <v>224</v>
      </c>
      <c r="B4179" s="210" t="s">
        <v>5388</v>
      </c>
      <c r="C4179" s="210" t="s">
        <v>5933</v>
      </c>
      <c r="D4179" s="210" t="s">
        <v>5934</v>
      </c>
      <c r="E4179" s="282">
        <v>25.0</v>
      </c>
      <c r="F4179" s="282">
        <v>7.0</v>
      </c>
      <c r="G4179" s="282">
        <v>3.0</v>
      </c>
      <c r="H4179" s="282">
        <v>0.0</v>
      </c>
      <c r="I4179" s="282">
        <v>1.0</v>
      </c>
      <c r="J4179" s="282">
        <v>7.0</v>
      </c>
      <c r="K4179" s="282">
        <v>0.0</v>
      </c>
      <c r="L4179" s="282">
        <v>2242.0</v>
      </c>
      <c r="M4179" s="210"/>
    </row>
    <row r="4180" ht="15.75" customHeight="1">
      <c r="A4180" s="210" t="s">
        <v>224</v>
      </c>
      <c r="B4180" s="210" t="s">
        <v>5391</v>
      </c>
      <c r="C4180" s="210" t="s">
        <v>5933</v>
      </c>
      <c r="D4180" s="210" t="s">
        <v>5934</v>
      </c>
      <c r="E4180" s="282">
        <v>34.0</v>
      </c>
      <c r="F4180" s="282">
        <v>4.0</v>
      </c>
      <c r="G4180" s="282">
        <v>7.0</v>
      </c>
      <c r="H4180" s="282">
        <v>0.0</v>
      </c>
      <c r="I4180" s="282">
        <v>4.0</v>
      </c>
      <c r="J4180" s="282">
        <v>4.0</v>
      </c>
      <c r="K4180" s="282">
        <v>0.0</v>
      </c>
      <c r="L4180" s="282">
        <v>2985.0</v>
      </c>
      <c r="M4180" s="210"/>
    </row>
    <row r="4181" ht="15.75" customHeight="1">
      <c r="A4181" s="210" t="s">
        <v>224</v>
      </c>
      <c r="B4181" s="210" t="s">
        <v>5392</v>
      </c>
      <c r="C4181" s="210" t="s">
        <v>5933</v>
      </c>
      <c r="D4181" s="210" t="s">
        <v>5935</v>
      </c>
      <c r="E4181" s="282">
        <v>33.0</v>
      </c>
      <c r="F4181" s="282">
        <v>3.0</v>
      </c>
      <c r="G4181" s="282">
        <v>8.0</v>
      </c>
      <c r="H4181" s="282">
        <v>0.0</v>
      </c>
      <c r="I4181" s="282">
        <v>2.0</v>
      </c>
      <c r="J4181" s="282">
        <v>7.0</v>
      </c>
      <c r="K4181" s="282">
        <v>0.0</v>
      </c>
      <c r="L4181" s="282">
        <v>2940.0</v>
      </c>
      <c r="M4181" s="210"/>
    </row>
    <row r="4182" ht="15.75" customHeight="1">
      <c r="A4182" s="210" t="s">
        <v>224</v>
      </c>
      <c r="B4182" s="210" t="s">
        <v>5389</v>
      </c>
      <c r="C4182" s="210" t="s">
        <v>5933</v>
      </c>
      <c r="D4182" s="210" t="s">
        <v>5936</v>
      </c>
      <c r="E4182" s="282">
        <v>31.0</v>
      </c>
      <c r="F4182" s="282">
        <v>1.0</v>
      </c>
      <c r="G4182" s="282">
        <v>2.0</v>
      </c>
      <c r="H4182" s="282">
        <v>1.0</v>
      </c>
      <c r="I4182" s="282">
        <v>3.0</v>
      </c>
      <c r="J4182" s="282">
        <v>8.0</v>
      </c>
      <c r="K4182" s="282">
        <v>0.0</v>
      </c>
      <c r="L4182" s="282">
        <v>2645.0</v>
      </c>
      <c r="M4182" s="210"/>
    </row>
    <row r="4183" ht="15.75" customHeight="1">
      <c r="A4183" s="210" t="s">
        <v>224</v>
      </c>
      <c r="B4183" s="210" t="s">
        <v>5390</v>
      </c>
      <c r="C4183" s="210" t="s">
        <v>5937</v>
      </c>
      <c r="D4183" s="210" t="s">
        <v>5936</v>
      </c>
      <c r="E4183" s="282">
        <v>31.0</v>
      </c>
      <c r="F4183" s="282">
        <v>1.0</v>
      </c>
      <c r="G4183" s="282">
        <v>2.0</v>
      </c>
      <c r="H4183" s="282">
        <v>1.0</v>
      </c>
      <c r="I4183" s="282">
        <v>3.0</v>
      </c>
      <c r="J4183" s="282">
        <v>8.0</v>
      </c>
      <c r="K4183" s="282">
        <v>0.0</v>
      </c>
      <c r="L4183" s="282">
        <v>2657.0</v>
      </c>
      <c r="M4183" s="210"/>
    </row>
    <row r="4184" ht="15.75" customHeight="1">
      <c r="A4184" s="210" t="s">
        <v>633</v>
      </c>
      <c r="B4184" s="210" t="s">
        <v>5383</v>
      </c>
      <c r="C4184" s="210" t="s">
        <v>5801</v>
      </c>
      <c r="D4184" s="210" t="s">
        <v>241</v>
      </c>
      <c r="E4184" s="282">
        <v>3.0</v>
      </c>
      <c r="F4184" s="282">
        <v>0.0</v>
      </c>
      <c r="G4184" s="282">
        <v>0.0</v>
      </c>
      <c r="H4184" s="282">
        <v>0.0</v>
      </c>
      <c r="I4184" s="282">
        <v>0.0</v>
      </c>
      <c r="J4184" s="282">
        <v>1.0</v>
      </c>
      <c r="K4184" s="282">
        <v>0.0</v>
      </c>
      <c r="L4184" s="282">
        <v>270.0</v>
      </c>
      <c r="M4184" s="210"/>
    </row>
    <row r="4185" ht="15.75" customHeight="1">
      <c r="A4185" s="210" t="s">
        <v>633</v>
      </c>
      <c r="B4185" s="210" t="s">
        <v>5384</v>
      </c>
      <c r="C4185" s="210" t="s">
        <v>5801</v>
      </c>
      <c r="D4185" s="210" t="s">
        <v>121</v>
      </c>
      <c r="E4185" s="282">
        <v>30.0</v>
      </c>
      <c r="F4185" s="282">
        <v>2.0</v>
      </c>
      <c r="G4185" s="282">
        <v>5.0</v>
      </c>
      <c r="H4185" s="282">
        <v>6.0</v>
      </c>
      <c r="I4185" s="282">
        <v>18.0</v>
      </c>
      <c r="J4185" s="282">
        <v>2.0</v>
      </c>
      <c r="K4185" s="282">
        <v>0.0</v>
      </c>
      <c r="L4185" s="282">
        <v>1896.0</v>
      </c>
      <c r="M4185" s="210"/>
    </row>
    <row r="4186" ht="15.75" customHeight="1">
      <c r="A4186" s="210" t="s">
        <v>633</v>
      </c>
      <c r="B4186" s="210" t="s">
        <v>5385</v>
      </c>
      <c r="C4186" s="210" t="s">
        <v>5801</v>
      </c>
      <c r="D4186" s="210" t="s">
        <v>121</v>
      </c>
      <c r="E4186" s="282">
        <v>25.0</v>
      </c>
      <c r="F4186" s="282">
        <v>1.0</v>
      </c>
      <c r="G4186" s="282">
        <v>0.0</v>
      </c>
      <c r="H4186" s="282">
        <v>12.0</v>
      </c>
      <c r="I4186" s="282">
        <v>11.0</v>
      </c>
      <c r="J4186" s="282">
        <v>3.0</v>
      </c>
      <c r="K4186" s="282">
        <v>0.0</v>
      </c>
      <c r="L4186" s="282">
        <v>1104.0</v>
      </c>
      <c r="M4186" s="210"/>
    </row>
    <row r="4187" ht="15.75" customHeight="1">
      <c r="A4187" s="210" t="s">
        <v>633</v>
      </c>
      <c r="B4187" s="210" t="s">
        <v>5386</v>
      </c>
      <c r="C4187" s="210" t="s">
        <v>5801</v>
      </c>
      <c r="D4187" s="210" t="s">
        <v>121</v>
      </c>
      <c r="E4187" s="282">
        <v>33.0</v>
      </c>
      <c r="F4187" s="282">
        <v>2.0</v>
      </c>
      <c r="G4187" s="282">
        <v>2.0</v>
      </c>
      <c r="H4187" s="282">
        <v>12.0</v>
      </c>
      <c r="I4187" s="282">
        <v>16.0</v>
      </c>
      <c r="J4187" s="282">
        <v>3.0</v>
      </c>
      <c r="K4187" s="282">
        <v>0.0</v>
      </c>
      <c r="L4187" s="282">
        <v>1934.0</v>
      </c>
      <c r="M4187" s="210"/>
    </row>
    <row r="4188" ht="15.75" customHeight="1">
      <c r="A4188" s="210" t="s">
        <v>633</v>
      </c>
      <c r="B4188" s="210" t="s">
        <v>5387</v>
      </c>
      <c r="C4188" s="210" t="s">
        <v>5800</v>
      </c>
      <c r="D4188" s="210" t="s">
        <v>249</v>
      </c>
      <c r="E4188" s="282">
        <v>23.0</v>
      </c>
      <c r="F4188" s="282">
        <v>0.0</v>
      </c>
      <c r="G4188" s="282">
        <v>1.0</v>
      </c>
      <c r="H4188" s="282">
        <v>9.0</v>
      </c>
      <c r="I4188" s="282">
        <v>9.0</v>
      </c>
      <c r="J4188" s="282">
        <v>2.0</v>
      </c>
      <c r="K4188" s="282">
        <v>0.0</v>
      </c>
      <c r="L4188" s="282">
        <v>1229.0</v>
      </c>
      <c r="M4188" s="210"/>
    </row>
    <row r="4189" ht="15.75" customHeight="1">
      <c r="A4189" s="210" t="s">
        <v>633</v>
      </c>
      <c r="B4189" s="210" t="s">
        <v>5388</v>
      </c>
      <c r="C4189" s="210" t="s">
        <v>5800</v>
      </c>
      <c r="D4189" s="210" t="s">
        <v>121</v>
      </c>
      <c r="E4189" s="282">
        <v>26.0</v>
      </c>
      <c r="F4189" s="282">
        <v>2.0</v>
      </c>
      <c r="G4189" s="282">
        <v>6.0</v>
      </c>
      <c r="H4189" s="282">
        <v>6.0</v>
      </c>
      <c r="I4189" s="282">
        <v>11.0</v>
      </c>
      <c r="J4189" s="282">
        <v>5.0</v>
      </c>
      <c r="K4189" s="282">
        <v>0.0</v>
      </c>
      <c r="L4189" s="282">
        <v>1736.0</v>
      </c>
      <c r="M4189" s="210"/>
    </row>
    <row r="4190" ht="15.75" customHeight="1">
      <c r="A4190" s="210" t="s">
        <v>633</v>
      </c>
      <c r="B4190" s="210" t="s">
        <v>5391</v>
      </c>
      <c r="C4190" s="210" t="s">
        <v>5801</v>
      </c>
      <c r="D4190" s="210" t="s">
        <v>1142</v>
      </c>
      <c r="E4190" s="282">
        <v>26.0</v>
      </c>
      <c r="F4190" s="282">
        <v>4.0</v>
      </c>
      <c r="G4190" s="282">
        <v>4.0</v>
      </c>
      <c r="H4190" s="282">
        <v>5.0</v>
      </c>
      <c r="I4190" s="282">
        <v>7.0</v>
      </c>
      <c r="J4190" s="282">
        <v>7.0</v>
      </c>
      <c r="K4190" s="282">
        <v>1.0</v>
      </c>
      <c r="L4190" s="282">
        <v>1850.0</v>
      </c>
      <c r="M4190" s="210"/>
    </row>
    <row r="4191" ht="15.75" customHeight="1">
      <c r="A4191" s="210" t="s">
        <v>633</v>
      </c>
      <c r="B4191" s="210" t="s">
        <v>5392</v>
      </c>
      <c r="C4191" s="210" t="s">
        <v>5801</v>
      </c>
      <c r="D4191" s="210" t="s">
        <v>1142</v>
      </c>
      <c r="E4191" s="282">
        <v>26.0</v>
      </c>
      <c r="F4191" s="282">
        <v>0.0</v>
      </c>
      <c r="G4191" s="282">
        <v>2.0</v>
      </c>
      <c r="H4191" s="282">
        <v>3.0</v>
      </c>
      <c r="I4191" s="282">
        <v>11.0</v>
      </c>
      <c r="J4191" s="282">
        <v>4.0</v>
      </c>
      <c r="K4191" s="282">
        <v>0.0</v>
      </c>
      <c r="L4191" s="282">
        <v>1958.0</v>
      </c>
      <c r="M4191" s="210"/>
    </row>
    <row r="4192" ht="15.75" customHeight="1">
      <c r="A4192" s="210" t="s">
        <v>633</v>
      </c>
      <c r="B4192" s="210" t="s">
        <v>5389</v>
      </c>
      <c r="C4192" s="210" t="s">
        <v>5801</v>
      </c>
      <c r="D4192" s="210" t="s">
        <v>1142</v>
      </c>
      <c r="E4192" s="282">
        <v>21.0</v>
      </c>
      <c r="F4192" s="282">
        <v>1.0</v>
      </c>
      <c r="G4192" s="282">
        <v>1.0</v>
      </c>
      <c r="H4192" s="282">
        <v>7.0</v>
      </c>
      <c r="I4192" s="282">
        <v>3.0</v>
      </c>
      <c r="J4192" s="282">
        <v>3.0</v>
      </c>
      <c r="K4192" s="282">
        <v>0.0</v>
      </c>
      <c r="L4192" s="282">
        <v>1329.0</v>
      </c>
      <c r="M4192" s="210"/>
    </row>
    <row r="4193" ht="15.75" customHeight="1">
      <c r="A4193" s="210" t="s">
        <v>633</v>
      </c>
      <c r="B4193" s="210" t="s">
        <v>5390</v>
      </c>
      <c r="C4193" s="210" t="s">
        <v>5801</v>
      </c>
      <c r="D4193" s="210" t="s">
        <v>1142</v>
      </c>
      <c r="E4193" s="282">
        <v>33.0</v>
      </c>
      <c r="F4193" s="282">
        <v>1.0</v>
      </c>
      <c r="G4193" s="282">
        <v>4.0</v>
      </c>
      <c r="H4193" s="282">
        <v>6.0</v>
      </c>
      <c r="I4193" s="282">
        <v>6.0</v>
      </c>
      <c r="J4193" s="282">
        <v>5.0</v>
      </c>
      <c r="K4193" s="282">
        <v>0.0</v>
      </c>
      <c r="L4193" s="282">
        <v>2485.0</v>
      </c>
      <c r="M4193" s="210"/>
    </row>
    <row r="4194" ht="15.75" customHeight="1">
      <c r="A4194" s="210" t="s">
        <v>185</v>
      </c>
      <c r="B4194" s="210" t="s">
        <v>5383</v>
      </c>
      <c r="C4194" s="210" t="s">
        <v>5801</v>
      </c>
      <c r="D4194" s="210" t="s">
        <v>98</v>
      </c>
      <c r="E4194" s="282">
        <v>3.0</v>
      </c>
      <c r="F4194" s="282">
        <v>0.0</v>
      </c>
      <c r="G4194" s="282">
        <v>0.0</v>
      </c>
      <c r="H4194" s="282">
        <v>2.0</v>
      </c>
      <c r="I4194" s="282">
        <v>0.0</v>
      </c>
      <c r="J4194" s="282">
        <v>0.0</v>
      </c>
      <c r="K4194" s="282">
        <v>0.0</v>
      </c>
      <c r="L4194" s="282">
        <v>140.0</v>
      </c>
      <c r="M4194" s="210"/>
    </row>
    <row r="4195" ht="15.75" customHeight="1">
      <c r="A4195" s="210" t="s">
        <v>185</v>
      </c>
      <c r="B4195" s="210" t="s">
        <v>5384</v>
      </c>
      <c r="C4195" s="210" t="s">
        <v>5801</v>
      </c>
      <c r="D4195" s="210" t="s">
        <v>98</v>
      </c>
      <c r="E4195" s="282">
        <v>28.0</v>
      </c>
      <c r="F4195" s="282">
        <v>13.0</v>
      </c>
      <c r="G4195" s="282">
        <v>9.0</v>
      </c>
      <c r="H4195" s="282">
        <v>3.0</v>
      </c>
      <c r="I4195" s="282">
        <v>19.0</v>
      </c>
      <c r="J4195" s="282">
        <v>3.0</v>
      </c>
      <c r="K4195" s="282">
        <v>0.0</v>
      </c>
      <c r="L4195" s="282">
        <v>1974.0</v>
      </c>
      <c r="M4195" s="210"/>
    </row>
    <row r="4196" ht="15.75" customHeight="1">
      <c r="A4196" s="210" t="s">
        <v>185</v>
      </c>
      <c r="B4196" s="210" t="s">
        <v>5385</v>
      </c>
      <c r="C4196" s="210" t="s">
        <v>5801</v>
      </c>
      <c r="D4196" s="210" t="s">
        <v>98</v>
      </c>
      <c r="E4196" s="282">
        <v>25.0</v>
      </c>
      <c r="F4196" s="282">
        <v>12.0</v>
      </c>
      <c r="G4196" s="282">
        <v>7.0</v>
      </c>
      <c r="H4196" s="282">
        <v>4.0</v>
      </c>
      <c r="I4196" s="282">
        <v>14.0</v>
      </c>
      <c r="J4196" s="282">
        <v>5.0</v>
      </c>
      <c r="K4196" s="282">
        <v>0.0</v>
      </c>
      <c r="L4196" s="282">
        <v>1749.0</v>
      </c>
      <c r="M4196" s="210"/>
    </row>
    <row r="4197" ht="15.75" customHeight="1">
      <c r="A4197" s="210" t="s">
        <v>185</v>
      </c>
      <c r="B4197" s="210" t="s">
        <v>5386</v>
      </c>
      <c r="C4197" s="210" t="s">
        <v>5801</v>
      </c>
      <c r="D4197" s="210" t="s">
        <v>103</v>
      </c>
      <c r="E4197" s="282">
        <v>29.0</v>
      </c>
      <c r="F4197" s="282">
        <v>10.0</v>
      </c>
      <c r="G4197" s="282">
        <v>5.0</v>
      </c>
      <c r="H4197" s="282">
        <v>3.0</v>
      </c>
      <c r="I4197" s="282">
        <v>15.0</v>
      </c>
      <c r="J4197" s="282">
        <v>3.0</v>
      </c>
      <c r="K4197" s="282">
        <v>0.0</v>
      </c>
      <c r="L4197" s="282">
        <v>2072.0</v>
      </c>
      <c r="M4197" s="210"/>
    </row>
    <row r="4198" ht="15.75" customHeight="1">
      <c r="A4198" s="210" t="s">
        <v>185</v>
      </c>
      <c r="B4198" s="210" t="s">
        <v>5387</v>
      </c>
      <c r="C4198" s="210" t="s">
        <v>5801</v>
      </c>
      <c r="D4198" s="210" t="s">
        <v>103</v>
      </c>
      <c r="E4198" s="282">
        <v>20.0</v>
      </c>
      <c r="F4198" s="282">
        <v>4.0</v>
      </c>
      <c r="G4198" s="282">
        <v>3.0</v>
      </c>
      <c r="H4198" s="282">
        <v>6.0</v>
      </c>
      <c r="I4198" s="282">
        <v>10.0</v>
      </c>
      <c r="J4198" s="282">
        <v>0.0</v>
      </c>
      <c r="K4198" s="282">
        <v>0.0</v>
      </c>
      <c r="L4198" s="282">
        <v>1134.0</v>
      </c>
      <c r="M4198" s="210"/>
    </row>
    <row r="4199" ht="15.75" customHeight="1">
      <c r="A4199" s="210" t="s">
        <v>185</v>
      </c>
      <c r="B4199" s="210" t="s">
        <v>5388</v>
      </c>
      <c r="C4199" s="210" t="s">
        <v>5801</v>
      </c>
      <c r="D4199" s="210" t="s">
        <v>103</v>
      </c>
      <c r="E4199" s="282">
        <v>33.0</v>
      </c>
      <c r="F4199" s="282">
        <v>11.0</v>
      </c>
      <c r="G4199" s="282">
        <v>11.0</v>
      </c>
      <c r="H4199" s="282">
        <v>8.0</v>
      </c>
      <c r="I4199" s="282">
        <v>18.0</v>
      </c>
      <c r="J4199" s="282">
        <v>5.0</v>
      </c>
      <c r="K4199" s="282">
        <v>0.0</v>
      </c>
      <c r="L4199" s="282">
        <v>2165.0</v>
      </c>
      <c r="M4199" s="210"/>
    </row>
    <row r="4200" ht="15.75" customHeight="1">
      <c r="A4200" s="210" t="s">
        <v>185</v>
      </c>
      <c r="B4200" s="210" t="s">
        <v>5391</v>
      </c>
      <c r="C4200" s="210" t="s">
        <v>5801</v>
      </c>
      <c r="D4200" s="210" t="s">
        <v>103</v>
      </c>
      <c r="E4200" s="282">
        <v>30.0</v>
      </c>
      <c r="F4200" s="282">
        <v>5.0</v>
      </c>
      <c r="G4200" s="282">
        <v>2.0</v>
      </c>
      <c r="H4200" s="282">
        <v>6.0</v>
      </c>
      <c r="I4200" s="282">
        <v>6.0</v>
      </c>
      <c r="J4200" s="282">
        <v>2.0</v>
      </c>
      <c r="K4200" s="282">
        <v>0.0</v>
      </c>
      <c r="L4200" s="282">
        <v>2137.0</v>
      </c>
      <c r="M4200" s="210"/>
    </row>
    <row r="4201" ht="15.75" customHeight="1">
      <c r="A4201" s="210" t="s">
        <v>185</v>
      </c>
      <c r="B4201" s="210" t="s">
        <v>5392</v>
      </c>
      <c r="C4201" s="210" t="s">
        <v>5801</v>
      </c>
      <c r="D4201" s="210" t="s">
        <v>103</v>
      </c>
      <c r="E4201" s="282">
        <v>33.0</v>
      </c>
      <c r="F4201" s="282">
        <v>22.0</v>
      </c>
      <c r="G4201" s="282">
        <v>5.0</v>
      </c>
      <c r="H4201" s="282">
        <v>7.0</v>
      </c>
      <c r="I4201" s="282">
        <v>9.0</v>
      </c>
      <c r="J4201" s="282">
        <v>0.0</v>
      </c>
      <c r="K4201" s="282">
        <v>0.0</v>
      </c>
      <c r="L4201" s="282">
        <v>2356.0</v>
      </c>
      <c r="M4201" s="210"/>
    </row>
    <row r="4202" ht="15.75" customHeight="1">
      <c r="A4202" s="210" t="s">
        <v>185</v>
      </c>
      <c r="B4202" s="210" t="s">
        <v>5389</v>
      </c>
      <c r="C4202" s="210" t="s">
        <v>5801</v>
      </c>
      <c r="D4202" s="210" t="s">
        <v>103</v>
      </c>
      <c r="E4202" s="282">
        <v>31.0</v>
      </c>
      <c r="F4202" s="282">
        <v>11.0</v>
      </c>
      <c r="G4202" s="282">
        <v>8.0</v>
      </c>
      <c r="H4202" s="282">
        <v>5.0</v>
      </c>
      <c r="I4202" s="282">
        <v>17.0</v>
      </c>
      <c r="J4202" s="282">
        <v>2.0</v>
      </c>
      <c r="K4202" s="282">
        <v>0.0</v>
      </c>
      <c r="L4202" s="282">
        <v>2153.0</v>
      </c>
      <c r="M4202" s="210"/>
    </row>
    <row r="4203" ht="15.75" customHeight="1">
      <c r="A4203" s="210" t="s">
        <v>185</v>
      </c>
      <c r="B4203" s="210" t="s">
        <v>5390</v>
      </c>
      <c r="C4203" s="210" t="s">
        <v>5801</v>
      </c>
      <c r="D4203" s="210" t="s">
        <v>103</v>
      </c>
      <c r="E4203" s="282">
        <v>34.0</v>
      </c>
      <c r="F4203" s="282">
        <v>19.0</v>
      </c>
      <c r="G4203" s="282">
        <v>7.0</v>
      </c>
      <c r="H4203" s="282">
        <v>5.0</v>
      </c>
      <c r="I4203" s="282">
        <v>19.0</v>
      </c>
      <c r="J4203" s="282">
        <v>1.0</v>
      </c>
      <c r="K4203" s="282">
        <v>0.0</v>
      </c>
      <c r="L4203" s="282">
        <v>2464.0</v>
      </c>
      <c r="M4203" s="210"/>
    </row>
    <row r="4204" ht="15.75" customHeight="1">
      <c r="A4204" s="210" t="s">
        <v>763</v>
      </c>
      <c r="B4204" s="210" t="s">
        <v>5383</v>
      </c>
      <c r="C4204" s="210" t="s">
        <v>5801</v>
      </c>
      <c r="D4204" s="210" t="s">
        <v>197</v>
      </c>
      <c r="E4204" s="282">
        <v>0.0</v>
      </c>
      <c r="F4204" s="282">
        <v>0.0</v>
      </c>
      <c r="G4204" s="282">
        <v>0.0</v>
      </c>
      <c r="H4204" s="282">
        <v>0.0</v>
      </c>
      <c r="I4204" s="282">
        <v>0.0</v>
      </c>
      <c r="J4204" s="282">
        <v>0.0</v>
      </c>
      <c r="K4204" s="282">
        <v>0.0</v>
      </c>
      <c r="L4204" s="282">
        <v>0.0</v>
      </c>
      <c r="M4204" s="210"/>
    </row>
    <row r="4205" ht="15.75" customHeight="1">
      <c r="A4205" s="210" t="s">
        <v>763</v>
      </c>
      <c r="B4205" s="210" t="s">
        <v>5384</v>
      </c>
      <c r="C4205" s="210" t="s">
        <v>5801</v>
      </c>
      <c r="D4205" s="210" t="s">
        <v>197</v>
      </c>
      <c r="E4205" s="282">
        <v>1.0</v>
      </c>
      <c r="F4205" s="282">
        <v>0.0</v>
      </c>
      <c r="G4205" s="282">
        <v>0.0</v>
      </c>
      <c r="H4205" s="282">
        <v>1.0</v>
      </c>
      <c r="I4205" s="282">
        <v>1.0</v>
      </c>
      <c r="J4205" s="282">
        <v>0.0</v>
      </c>
      <c r="K4205" s="282">
        <v>0.0</v>
      </c>
      <c r="L4205" s="282">
        <v>7.0</v>
      </c>
      <c r="M4205" s="210"/>
    </row>
    <row r="4206" ht="15.75" customHeight="1">
      <c r="A4206" s="210" t="s">
        <v>763</v>
      </c>
      <c r="B4206" s="210" t="s">
        <v>5385</v>
      </c>
      <c r="C4206" s="210" t="s">
        <v>5801</v>
      </c>
      <c r="D4206" s="210" t="s">
        <v>197</v>
      </c>
      <c r="E4206" s="282">
        <v>20.0</v>
      </c>
      <c r="F4206" s="282">
        <v>0.0</v>
      </c>
      <c r="G4206" s="282">
        <v>0.0</v>
      </c>
      <c r="H4206" s="282">
        <v>11.0</v>
      </c>
      <c r="I4206" s="282">
        <v>2.0</v>
      </c>
      <c r="J4206" s="282">
        <v>3.0</v>
      </c>
      <c r="K4206" s="282">
        <v>0.0</v>
      </c>
      <c r="L4206" s="282">
        <v>919.0</v>
      </c>
      <c r="M4206" s="210"/>
    </row>
    <row r="4207" ht="15.75" customHeight="1">
      <c r="A4207" s="210" t="s">
        <v>763</v>
      </c>
      <c r="B4207" s="210" t="s">
        <v>5386</v>
      </c>
      <c r="C4207" s="210" t="s">
        <v>5809</v>
      </c>
      <c r="D4207" s="210" t="s">
        <v>5938</v>
      </c>
      <c r="E4207" s="282">
        <v>27.0</v>
      </c>
      <c r="F4207" s="282">
        <v>0.0</v>
      </c>
      <c r="G4207" s="282">
        <v>0.0</v>
      </c>
      <c r="H4207" s="282">
        <v>6.0</v>
      </c>
      <c r="I4207" s="282">
        <v>4.0</v>
      </c>
      <c r="J4207" s="282">
        <v>1.0</v>
      </c>
      <c r="K4207" s="282">
        <v>0.0</v>
      </c>
      <c r="L4207" s="282">
        <v>1888.0</v>
      </c>
      <c r="M4207" s="210"/>
    </row>
    <row r="4208" ht="15.75" customHeight="1">
      <c r="A4208" s="210" t="s">
        <v>763</v>
      </c>
      <c r="B4208" s="210" t="s">
        <v>5387</v>
      </c>
      <c r="C4208" s="210" t="s">
        <v>5809</v>
      </c>
      <c r="D4208" s="210" t="s">
        <v>5938</v>
      </c>
      <c r="E4208" s="282">
        <v>6.0</v>
      </c>
      <c r="F4208" s="282">
        <v>0.0</v>
      </c>
      <c r="G4208" s="282">
        <v>0.0</v>
      </c>
      <c r="H4208" s="282">
        <v>3.0</v>
      </c>
      <c r="I4208" s="282">
        <v>2.0</v>
      </c>
      <c r="J4208" s="282">
        <v>1.0</v>
      </c>
      <c r="K4208" s="282">
        <v>0.0</v>
      </c>
      <c r="L4208" s="282">
        <v>261.0</v>
      </c>
      <c r="M4208" s="210"/>
    </row>
    <row r="4209" ht="15.75" customHeight="1">
      <c r="A4209" s="210" t="s">
        <v>763</v>
      </c>
      <c r="B4209" s="210" t="s">
        <v>5388</v>
      </c>
      <c r="C4209" s="210" t="s">
        <v>5837</v>
      </c>
      <c r="D4209" s="210" t="s">
        <v>5939</v>
      </c>
      <c r="E4209" s="282">
        <v>16.0</v>
      </c>
      <c r="F4209" s="282">
        <v>0.0</v>
      </c>
      <c r="G4209" s="282">
        <v>2.0</v>
      </c>
      <c r="H4209" s="282">
        <v>1.0</v>
      </c>
      <c r="I4209" s="282">
        <v>3.0</v>
      </c>
      <c r="J4209" s="282">
        <v>1.0</v>
      </c>
      <c r="K4209" s="282">
        <v>0.0</v>
      </c>
      <c r="L4209" s="282">
        <v>1299.0</v>
      </c>
      <c r="M4209" s="210"/>
    </row>
    <row r="4210" ht="15.75" customHeight="1">
      <c r="A4210" s="210" t="s">
        <v>763</v>
      </c>
      <c r="B4210" s="210" t="s">
        <v>5391</v>
      </c>
      <c r="C4210" s="210" t="s">
        <v>5837</v>
      </c>
      <c r="D4210" s="210" t="s">
        <v>5940</v>
      </c>
      <c r="E4210" s="282">
        <v>1.0</v>
      </c>
      <c r="F4210" s="282">
        <v>0.0</v>
      </c>
      <c r="G4210" s="282">
        <v>0.0</v>
      </c>
      <c r="H4210" s="282">
        <v>1.0</v>
      </c>
      <c r="I4210" s="282">
        <v>0.0</v>
      </c>
      <c r="J4210" s="282">
        <v>0.0</v>
      </c>
      <c r="K4210" s="282">
        <v>0.0</v>
      </c>
      <c r="L4210" s="282">
        <v>16.0</v>
      </c>
      <c r="M4210" s="210"/>
    </row>
    <row r="4211" ht="15.75" customHeight="1">
      <c r="A4211" s="210" t="s">
        <v>763</v>
      </c>
      <c r="B4211" s="210" t="s">
        <v>5392</v>
      </c>
      <c r="C4211" s="210" t="s">
        <v>5837</v>
      </c>
      <c r="D4211" s="210" t="s">
        <v>5940</v>
      </c>
      <c r="E4211" s="282">
        <v>1.0</v>
      </c>
      <c r="F4211" s="282">
        <v>0.0</v>
      </c>
      <c r="G4211" s="282">
        <v>0.0</v>
      </c>
      <c r="H4211" s="282">
        <v>0.0</v>
      </c>
      <c r="I4211" s="282">
        <v>0.0</v>
      </c>
      <c r="J4211" s="282">
        <v>0.0</v>
      </c>
      <c r="K4211" s="282">
        <v>0.0</v>
      </c>
      <c r="L4211" s="282">
        <v>90.0</v>
      </c>
      <c r="M4211" s="210"/>
    </row>
    <row r="4212" ht="15.75" customHeight="1">
      <c r="A4212" s="210" t="s">
        <v>750</v>
      </c>
      <c r="B4212" s="210" t="s">
        <v>5384</v>
      </c>
      <c r="C4212" s="210" t="s">
        <v>5801</v>
      </c>
      <c r="D4212" s="210" t="s">
        <v>259</v>
      </c>
      <c r="E4212" s="282">
        <v>15.0</v>
      </c>
      <c r="F4212" s="282">
        <v>0.0</v>
      </c>
      <c r="G4212" s="282">
        <v>1.0</v>
      </c>
      <c r="H4212" s="282">
        <v>4.0</v>
      </c>
      <c r="I4212" s="282">
        <v>1.0</v>
      </c>
      <c r="J4212" s="282">
        <v>0.0</v>
      </c>
      <c r="K4212" s="282">
        <v>0.0</v>
      </c>
      <c r="L4212" s="282">
        <v>1097.0</v>
      </c>
      <c r="M4212" s="210"/>
    </row>
    <row r="4213" ht="15.75" customHeight="1">
      <c r="A4213" s="210" t="s">
        <v>750</v>
      </c>
      <c r="B4213" s="210" t="s">
        <v>5385</v>
      </c>
      <c r="C4213" s="210" t="s">
        <v>5801</v>
      </c>
      <c r="D4213" s="210" t="s">
        <v>259</v>
      </c>
      <c r="E4213" s="282">
        <v>26.0</v>
      </c>
      <c r="F4213" s="282">
        <v>2.0</v>
      </c>
      <c r="G4213" s="282">
        <v>4.0</v>
      </c>
      <c r="H4213" s="282">
        <v>4.0</v>
      </c>
      <c r="I4213" s="282">
        <v>8.0</v>
      </c>
      <c r="J4213" s="282">
        <v>0.0</v>
      </c>
      <c r="K4213" s="282">
        <v>0.0</v>
      </c>
      <c r="L4213" s="282">
        <v>1928.0</v>
      </c>
      <c r="M4213" s="210"/>
    </row>
    <row r="4214" ht="15.75" customHeight="1">
      <c r="A4214" s="210" t="s">
        <v>750</v>
      </c>
      <c r="B4214" s="210" t="s">
        <v>5386</v>
      </c>
      <c r="C4214" s="210" t="s">
        <v>5801</v>
      </c>
      <c r="D4214" s="210" t="s">
        <v>241</v>
      </c>
      <c r="E4214" s="282">
        <v>19.0</v>
      </c>
      <c r="F4214" s="282">
        <v>0.0</v>
      </c>
      <c r="G4214" s="282">
        <v>0.0</v>
      </c>
      <c r="H4214" s="282">
        <v>7.0</v>
      </c>
      <c r="I4214" s="282">
        <v>7.0</v>
      </c>
      <c r="J4214" s="282">
        <v>1.0</v>
      </c>
      <c r="K4214" s="282">
        <v>1.0</v>
      </c>
      <c r="L4214" s="282">
        <v>1142.0</v>
      </c>
      <c r="M4214" s="210"/>
    </row>
    <row r="4215" ht="15.75" customHeight="1">
      <c r="A4215" s="210" t="s">
        <v>750</v>
      </c>
      <c r="B4215" s="210" t="s">
        <v>5387</v>
      </c>
      <c r="C4215" s="210" t="s">
        <v>5933</v>
      </c>
      <c r="D4215" s="210" t="s">
        <v>5941</v>
      </c>
      <c r="E4215" s="282">
        <v>33.0</v>
      </c>
      <c r="F4215" s="282">
        <v>1.0</v>
      </c>
      <c r="G4215" s="282">
        <v>1.0</v>
      </c>
      <c r="H4215" s="282">
        <v>0.0</v>
      </c>
      <c r="I4215" s="282">
        <v>8.0</v>
      </c>
      <c r="J4215" s="282">
        <v>1.0</v>
      </c>
      <c r="K4215" s="282">
        <v>0.0</v>
      </c>
      <c r="L4215" s="282">
        <v>2841.0</v>
      </c>
      <c r="M4215" s="210"/>
    </row>
    <row r="4216" ht="15.75" customHeight="1">
      <c r="A4216" s="210" t="s">
        <v>750</v>
      </c>
      <c r="B4216" s="210" t="s">
        <v>5388</v>
      </c>
      <c r="C4216" s="210" t="s">
        <v>5942</v>
      </c>
      <c r="D4216" s="210" t="s">
        <v>5909</v>
      </c>
      <c r="E4216" s="282">
        <v>6.0</v>
      </c>
      <c r="F4216" s="282">
        <v>0.0</v>
      </c>
      <c r="G4216" s="282">
        <v>0.0</v>
      </c>
      <c r="H4216" s="282">
        <v>0.0</v>
      </c>
      <c r="I4216" s="282">
        <v>3.0</v>
      </c>
      <c r="J4216" s="282">
        <v>0.0</v>
      </c>
      <c r="K4216" s="282">
        <v>0.0</v>
      </c>
      <c r="L4216" s="282">
        <v>510.0</v>
      </c>
      <c r="M4216" s="210"/>
    </row>
    <row r="4217" ht="15.75" customHeight="1">
      <c r="A4217" s="210" t="s">
        <v>750</v>
      </c>
      <c r="B4217" s="210" t="s">
        <v>5392</v>
      </c>
      <c r="C4217" s="210" t="s">
        <v>5933</v>
      </c>
      <c r="D4217" s="210" t="s">
        <v>5943</v>
      </c>
      <c r="E4217" s="282">
        <v>28.0</v>
      </c>
      <c r="F4217" s="282">
        <v>0.0</v>
      </c>
      <c r="G4217" s="282">
        <v>2.0</v>
      </c>
      <c r="H4217" s="282">
        <v>0.0</v>
      </c>
      <c r="I4217" s="282">
        <v>4.0</v>
      </c>
      <c r="J4217" s="282">
        <v>1.0</v>
      </c>
      <c r="K4217" s="282">
        <v>0.0</v>
      </c>
      <c r="L4217" s="282">
        <v>2374.0</v>
      </c>
      <c r="M4217" s="210"/>
    </row>
    <row r="4218" ht="15.75" customHeight="1">
      <c r="A4218" s="210" t="s">
        <v>750</v>
      </c>
      <c r="B4218" s="210" t="s">
        <v>5389</v>
      </c>
      <c r="C4218" s="210" t="s">
        <v>5933</v>
      </c>
      <c r="D4218" s="210" t="s">
        <v>5943</v>
      </c>
      <c r="E4218" s="282">
        <v>29.0</v>
      </c>
      <c r="F4218" s="282">
        <v>1.0</v>
      </c>
      <c r="G4218" s="282">
        <v>1.0</v>
      </c>
      <c r="H4218" s="282">
        <v>2.0</v>
      </c>
      <c r="I4218" s="282">
        <v>0.0</v>
      </c>
      <c r="J4218" s="282">
        <v>4.0</v>
      </c>
      <c r="K4218" s="282">
        <v>0.0</v>
      </c>
      <c r="L4218" s="282">
        <v>2486.0</v>
      </c>
      <c r="M4218" s="210"/>
    </row>
    <row r="4219" ht="15.75" customHeight="1">
      <c r="A4219" s="210" t="s">
        <v>750</v>
      </c>
      <c r="B4219" s="210" t="s">
        <v>5390</v>
      </c>
      <c r="C4219" s="210" t="s">
        <v>5933</v>
      </c>
      <c r="D4219" s="210" t="s">
        <v>5943</v>
      </c>
      <c r="E4219" s="282">
        <v>14.0</v>
      </c>
      <c r="F4219" s="282">
        <v>0.0</v>
      </c>
      <c r="G4219" s="282">
        <v>0.0</v>
      </c>
      <c r="H4219" s="282">
        <v>0.0</v>
      </c>
      <c r="I4219" s="282">
        <v>2.0</v>
      </c>
      <c r="J4219" s="282">
        <v>1.0</v>
      </c>
      <c r="K4219" s="282">
        <v>0.0</v>
      </c>
      <c r="L4219" s="282">
        <v>1236.0</v>
      </c>
      <c r="M4219" s="210"/>
    </row>
    <row r="4220" ht="15.75" customHeight="1">
      <c r="A4220" s="210" t="s">
        <v>298</v>
      </c>
      <c r="B4220" s="210" t="s">
        <v>5383</v>
      </c>
      <c r="C4220" s="210" t="s">
        <v>5801</v>
      </c>
      <c r="D4220" s="210" t="s">
        <v>116</v>
      </c>
      <c r="E4220" s="282">
        <v>3.0</v>
      </c>
      <c r="F4220" s="282">
        <v>0.0</v>
      </c>
      <c r="G4220" s="282">
        <v>0.0</v>
      </c>
      <c r="H4220" s="282">
        <v>0.0</v>
      </c>
      <c r="I4220" s="282">
        <v>1.0</v>
      </c>
      <c r="J4220" s="282">
        <v>1.0</v>
      </c>
      <c r="K4220" s="282">
        <v>0.0</v>
      </c>
      <c r="L4220" s="282">
        <v>265.0</v>
      </c>
      <c r="M4220" s="210"/>
    </row>
    <row r="4221" ht="15.75" customHeight="1">
      <c r="A4221" s="210" t="s">
        <v>298</v>
      </c>
      <c r="B4221" s="210" t="s">
        <v>5384</v>
      </c>
      <c r="C4221" s="210" t="s">
        <v>5801</v>
      </c>
      <c r="D4221" s="210" t="s">
        <v>116</v>
      </c>
      <c r="E4221" s="282">
        <v>36.0</v>
      </c>
      <c r="F4221" s="282">
        <v>6.0</v>
      </c>
      <c r="G4221" s="282">
        <v>1.0</v>
      </c>
      <c r="H4221" s="282">
        <v>4.0</v>
      </c>
      <c r="I4221" s="282">
        <v>8.0</v>
      </c>
      <c r="J4221" s="282">
        <v>8.0</v>
      </c>
      <c r="K4221" s="282">
        <v>0.0</v>
      </c>
      <c r="L4221" s="282">
        <v>2874.0</v>
      </c>
      <c r="M4221" s="210"/>
    </row>
    <row r="4222" ht="15.75" customHeight="1">
      <c r="A4222" s="210" t="s">
        <v>298</v>
      </c>
      <c r="B4222" s="210" t="s">
        <v>5385</v>
      </c>
      <c r="C4222" s="210" t="s">
        <v>5801</v>
      </c>
      <c r="D4222" s="210" t="s">
        <v>116</v>
      </c>
      <c r="E4222" s="282">
        <v>35.0</v>
      </c>
      <c r="F4222" s="282">
        <v>1.0</v>
      </c>
      <c r="G4222" s="282">
        <v>1.0</v>
      </c>
      <c r="H4222" s="282">
        <v>10.0</v>
      </c>
      <c r="I4222" s="282">
        <v>15.0</v>
      </c>
      <c r="J4222" s="282">
        <v>4.0</v>
      </c>
      <c r="K4222" s="282">
        <v>0.0</v>
      </c>
      <c r="L4222" s="282">
        <v>2221.0</v>
      </c>
      <c r="M4222" s="210"/>
    </row>
    <row r="4223" ht="15.75" customHeight="1">
      <c r="A4223" s="210" t="s">
        <v>298</v>
      </c>
      <c r="B4223" s="210" t="s">
        <v>5386</v>
      </c>
      <c r="C4223" s="210" t="s">
        <v>5858</v>
      </c>
      <c r="D4223" s="210" t="s">
        <v>5851</v>
      </c>
      <c r="E4223" s="282">
        <v>49.0</v>
      </c>
      <c r="F4223" s="282">
        <v>3.0</v>
      </c>
      <c r="G4223" s="282">
        <v>3.0</v>
      </c>
      <c r="H4223" s="282">
        <v>7.0</v>
      </c>
      <c r="I4223" s="282">
        <v>13.0</v>
      </c>
      <c r="J4223" s="282">
        <v>11.0</v>
      </c>
      <c r="K4223" s="282">
        <v>0.0</v>
      </c>
      <c r="L4223" s="282">
        <v>3780.0</v>
      </c>
      <c r="M4223" s="210"/>
    </row>
    <row r="4224" ht="15.75" customHeight="1">
      <c r="A4224" s="210" t="s">
        <v>298</v>
      </c>
      <c r="B4224" s="210" t="s">
        <v>5387</v>
      </c>
      <c r="C4224" s="210" t="s">
        <v>5859</v>
      </c>
      <c r="D4224" s="210" t="s">
        <v>5888</v>
      </c>
      <c r="E4224" s="282">
        <v>16.0</v>
      </c>
      <c r="F4224" s="282">
        <v>0.0</v>
      </c>
      <c r="G4224" s="282">
        <v>0.0</v>
      </c>
      <c r="H4224" s="282">
        <v>8.0</v>
      </c>
      <c r="I4224" s="282">
        <v>6.0</v>
      </c>
      <c r="J4224" s="282">
        <v>1.0</v>
      </c>
      <c r="K4224" s="282">
        <v>0.0</v>
      </c>
      <c r="L4224" s="282">
        <v>709.0</v>
      </c>
      <c r="M4224" s="210"/>
    </row>
    <row r="4225" ht="15.75" customHeight="1">
      <c r="A4225" s="210" t="s">
        <v>298</v>
      </c>
      <c r="B4225" s="210" t="s">
        <v>5388</v>
      </c>
      <c r="C4225" s="210" t="s">
        <v>5859</v>
      </c>
      <c r="D4225" s="210" t="s">
        <v>5944</v>
      </c>
      <c r="E4225" s="282">
        <v>21.0</v>
      </c>
      <c r="F4225" s="282">
        <v>2.0</v>
      </c>
      <c r="G4225" s="282">
        <v>0.0</v>
      </c>
      <c r="H4225" s="282">
        <v>1.0</v>
      </c>
      <c r="I4225" s="282">
        <v>6.0</v>
      </c>
      <c r="J4225" s="282">
        <v>4.0</v>
      </c>
      <c r="K4225" s="282">
        <v>0.0</v>
      </c>
      <c r="L4225" s="282">
        <v>1646.0</v>
      </c>
      <c r="M4225" s="210"/>
    </row>
    <row r="4226" ht="15.75" customHeight="1">
      <c r="A4226" s="210" t="s">
        <v>298</v>
      </c>
      <c r="B4226" s="210" t="s">
        <v>5391</v>
      </c>
      <c r="C4226" s="210" t="s">
        <v>5859</v>
      </c>
      <c r="D4226" s="210" t="s">
        <v>5944</v>
      </c>
      <c r="E4226" s="282">
        <v>5.0</v>
      </c>
      <c r="F4226" s="282">
        <v>0.0</v>
      </c>
      <c r="G4226" s="282">
        <v>0.0</v>
      </c>
      <c r="H4226" s="282">
        <v>3.0</v>
      </c>
      <c r="I4226" s="282">
        <v>1.0</v>
      </c>
      <c r="J4226" s="282">
        <v>1.0</v>
      </c>
      <c r="K4226" s="282">
        <v>0.0</v>
      </c>
      <c r="L4226" s="282">
        <v>173.0</v>
      </c>
      <c r="M4226" s="210"/>
    </row>
    <row r="4227" ht="15.75" customHeight="1">
      <c r="A4227" s="210" t="s">
        <v>399</v>
      </c>
      <c r="B4227" s="210" t="s">
        <v>5383</v>
      </c>
      <c r="C4227" s="210" t="s">
        <v>5801</v>
      </c>
      <c r="D4227" s="210" t="s">
        <v>197</v>
      </c>
      <c r="E4227" s="282">
        <v>3.0</v>
      </c>
      <c r="F4227" s="282">
        <v>0.0</v>
      </c>
      <c r="G4227" s="282">
        <v>1.0</v>
      </c>
      <c r="H4227" s="282">
        <v>0.0</v>
      </c>
      <c r="I4227" s="282">
        <v>0.0</v>
      </c>
      <c r="J4227" s="282">
        <v>1.0</v>
      </c>
      <c r="K4227" s="282">
        <v>0.0</v>
      </c>
      <c r="L4227" s="282">
        <v>270.0</v>
      </c>
      <c r="M4227" s="210"/>
    </row>
    <row r="4228" ht="15.75" customHeight="1">
      <c r="A4228" s="210" t="s">
        <v>399</v>
      </c>
      <c r="B4228" s="210" t="s">
        <v>5384</v>
      </c>
      <c r="C4228" s="210" t="s">
        <v>5801</v>
      </c>
      <c r="D4228" s="210" t="s">
        <v>197</v>
      </c>
      <c r="E4228" s="282">
        <v>23.0</v>
      </c>
      <c r="F4228" s="282">
        <v>0.0</v>
      </c>
      <c r="G4228" s="282">
        <v>1.0</v>
      </c>
      <c r="H4228" s="282">
        <v>12.0</v>
      </c>
      <c r="I4228" s="282">
        <v>12.0</v>
      </c>
      <c r="J4228" s="282">
        <v>4.0</v>
      </c>
      <c r="K4228" s="282">
        <v>0.0</v>
      </c>
      <c r="L4228" s="282">
        <v>956.0</v>
      </c>
      <c r="M4228" s="210"/>
    </row>
    <row r="4229" ht="15.75" customHeight="1">
      <c r="A4229" s="210" t="s">
        <v>399</v>
      </c>
      <c r="B4229" s="210" t="s">
        <v>5385</v>
      </c>
      <c r="C4229" s="210" t="s">
        <v>5924</v>
      </c>
      <c r="D4229" s="210" t="s">
        <v>197</v>
      </c>
      <c r="E4229" s="282">
        <v>28.0</v>
      </c>
      <c r="F4229" s="282">
        <v>2.0</v>
      </c>
      <c r="G4229" s="282">
        <v>0.0</v>
      </c>
      <c r="H4229" s="282">
        <v>11.0</v>
      </c>
      <c r="I4229" s="282">
        <v>10.0</v>
      </c>
      <c r="J4229" s="282">
        <v>7.0</v>
      </c>
      <c r="K4229" s="282">
        <v>0.0</v>
      </c>
      <c r="L4229" s="282">
        <v>1597.0</v>
      </c>
      <c r="M4229" s="210"/>
    </row>
    <row r="4230" ht="15.75" customHeight="1">
      <c r="A4230" s="210" t="s">
        <v>399</v>
      </c>
      <c r="B4230" s="210" t="s">
        <v>5386</v>
      </c>
      <c r="C4230" s="210" t="s">
        <v>5881</v>
      </c>
      <c r="D4230" s="210" t="s">
        <v>5925</v>
      </c>
      <c r="E4230" s="282">
        <v>16.0</v>
      </c>
      <c r="F4230" s="282">
        <v>0.0</v>
      </c>
      <c r="G4230" s="282">
        <v>1.0</v>
      </c>
      <c r="H4230" s="282">
        <v>10.0</v>
      </c>
      <c r="I4230" s="282">
        <v>4.0</v>
      </c>
      <c r="J4230" s="282">
        <v>2.0</v>
      </c>
      <c r="K4230" s="282">
        <v>0.0</v>
      </c>
      <c r="L4230" s="282">
        <v>674.0</v>
      </c>
      <c r="M4230" s="210"/>
    </row>
    <row r="4231" ht="15.75" customHeight="1">
      <c r="A4231" s="210" t="s">
        <v>399</v>
      </c>
      <c r="B4231" s="210" t="s">
        <v>5387</v>
      </c>
      <c r="C4231" s="210" t="s">
        <v>5881</v>
      </c>
      <c r="D4231" s="210" t="s">
        <v>5925</v>
      </c>
      <c r="E4231" s="282">
        <v>21.0</v>
      </c>
      <c r="F4231" s="282">
        <v>0.0</v>
      </c>
      <c r="G4231" s="282">
        <v>1.0</v>
      </c>
      <c r="H4231" s="282">
        <v>6.0</v>
      </c>
      <c r="I4231" s="282">
        <v>13.0</v>
      </c>
      <c r="J4231" s="282">
        <v>5.0</v>
      </c>
      <c r="K4231" s="282">
        <v>0.0</v>
      </c>
      <c r="L4231" s="282">
        <v>1139.0</v>
      </c>
      <c r="M4231" s="210"/>
    </row>
    <row r="4232" ht="15.75" customHeight="1">
      <c r="A4232" s="210" t="s">
        <v>399</v>
      </c>
      <c r="B4232" s="210" t="s">
        <v>5388</v>
      </c>
      <c r="C4232" s="210" t="s">
        <v>5881</v>
      </c>
      <c r="D4232" s="210" t="s">
        <v>5925</v>
      </c>
      <c r="E4232" s="282">
        <v>31.0</v>
      </c>
      <c r="F4232" s="282">
        <v>1.0</v>
      </c>
      <c r="G4232" s="282">
        <v>1.0</v>
      </c>
      <c r="H4232" s="282">
        <v>2.0</v>
      </c>
      <c r="I4232" s="282">
        <v>10.0</v>
      </c>
      <c r="J4232" s="282">
        <v>6.0</v>
      </c>
      <c r="K4232" s="282">
        <v>1.0</v>
      </c>
      <c r="L4232" s="282">
        <v>2338.0</v>
      </c>
      <c r="M4232" s="210"/>
    </row>
    <row r="4233" ht="15.75" customHeight="1">
      <c r="A4233" s="210" t="s">
        <v>399</v>
      </c>
      <c r="B4233" s="210" t="s">
        <v>5391</v>
      </c>
      <c r="C4233" s="210" t="s">
        <v>5933</v>
      </c>
      <c r="D4233" s="210" t="s">
        <v>5945</v>
      </c>
      <c r="E4233" s="282">
        <v>32.0</v>
      </c>
      <c r="F4233" s="282">
        <v>1.0</v>
      </c>
      <c r="G4233" s="282">
        <v>8.0</v>
      </c>
      <c r="H4233" s="282">
        <v>0.0</v>
      </c>
      <c r="I4233" s="282">
        <v>4.0</v>
      </c>
      <c r="J4233" s="282">
        <v>10.0</v>
      </c>
      <c r="K4233" s="282">
        <v>0.0</v>
      </c>
      <c r="L4233" s="282">
        <v>2846.0</v>
      </c>
      <c r="M4233" s="210"/>
    </row>
    <row r="4234" ht="15.75" customHeight="1">
      <c r="A4234" s="210" t="s">
        <v>399</v>
      </c>
      <c r="B4234" s="210" t="s">
        <v>5392</v>
      </c>
      <c r="C4234" s="210" t="s">
        <v>5933</v>
      </c>
      <c r="D4234" s="210" t="s">
        <v>5945</v>
      </c>
      <c r="E4234" s="282">
        <v>33.0</v>
      </c>
      <c r="F4234" s="282">
        <v>1.0</v>
      </c>
      <c r="G4234" s="282">
        <v>4.0</v>
      </c>
      <c r="H4234" s="282">
        <v>0.0</v>
      </c>
      <c r="I4234" s="282">
        <v>3.0</v>
      </c>
      <c r="J4234" s="282">
        <v>7.0</v>
      </c>
      <c r="K4234" s="282">
        <v>0.0</v>
      </c>
      <c r="L4234" s="282">
        <v>2943.0</v>
      </c>
      <c r="M4234" s="210"/>
    </row>
    <row r="4235" ht="15.75" customHeight="1">
      <c r="A4235" s="210" t="s">
        <v>399</v>
      </c>
      <c r="B4235" s="210" t="s">
        <v>5389</v>
      </c>
      <c r="C4235" s="210" t="s">
        <v>5933</v>
      </c>
      <c r="D4235" s="210" t="s">
        <v>5945</v>
      </c>
      <c r="E4235" s="282">
        <v>29.0</v>
      </c>
      <c r="F4235" s="282">
        <v>2.0</v>
      </c>
      <c r="G4235" s="282">
        <v>2.0</v>
      </c>
      <c r="H4235" s="282">
        <v>5.0</v>
      </c>
      <c r="I4235" s="282">
        <v>18.0</v>
      </c>
      <c r="J4235" s="282">
        <v>4.0</v>
      </c>
      <c r="K4235" s="282">
        <v>0.0</v>
      </c>
      <c r="L4235" s="282">
        <v>1879.0</v>
      </c>
      <c r="M4235" s="210"/>
    </row>
    <row r="4236" ht="15.75" customHeight="1">
      <c r="A4236" s="210" t="s">
        <v>399</v>
      </c>
      <c r="B4236" s="210" t="s">
        <v>5390</v>
      </c>
      <c r="C4236" s="210" t="s">
        <v>5933</v>
      </c>
      <c r="D4236" s="210" t="s">
        <v>5945</v>
      </c>
      <c r="E4236" s="282">
        <v>26.0</v>
      </c>
      <c r="F4236" s="282">
        <v>4.0</v>
      </c>
      <c r="G4236" s="282">
        <v>2.0</v>
      </c>
      <c r="H4236" s="282">
        <v>9.0</v>
      </c>
      <c r="I4236" s="282">
        <v>8.0</v>
      </c>
      <c r="J4236" s="282">
        <v>2.0</v>
      </c>
      <c r="K4236" s="282">
        <v>0.0</v>
      </c>
      <c r="L4236" s="282">
        <v>1614.0</v>
      </c>
      <c r="M4236" s="210"/>
    </row>
    <row r="4237" ht="15.75" customHeight="1">
      <c r="A4237" s="210" t="s">
        <v>476</v>
      </c>
      <c r="B4237" s="210" t="s">
        <v>5383</v>
      </c>
      <c r="C4237" s="210" t="s">
        <v>5801</v>
      </c>
      <c r="D4237" s="210" t="s">
        <v>98</v>
      </c>
      <c r="E4237" s="282">
        <v>1.0</v>
      </c>
      <c r="F4237" s="282">
        <v>0.0</v>
      </c>
      <c r="G4237" s="282">
        <v>0.0</v>
      </c>
      <c r="H4237" s="282">
        <v>1.0</v>
      </c>
      <c r="I4237" s="282">
        <v>0.0</v>
      </c>
      <c r="J4237" s="282">
        <v>0.0</v>
      </c>
      <c r="K4237" s="282">
        <v>0.0</v>
      </c>
      <c r="L4237" s="282">
        <v>1.0</v>
      </c>
      <c r="M4237" s="210"/>
    </row>
    <row r="4238" ht="15.75" customHeight="1">
      <c r="A4238" s="210" t="s">
        <v>476</v>
      </c>
      <c r="B4238" s="210" t="s">
        <v>5384</v>
      </c>
      <c r="C4238" s="210" t="s">
        <v>5801</v>
      </c>
      <c r="D4238" s="210" t="s">
        <v>98</v>
      </c>
      <c r="E4238" s="282">
        <v>33.0</v>
      </c>
      <c r="F4238" s="282">
        <v>3.0</v>
      </c>
      <c r="G4238" s="282">
        <v>4.0</v>
      </c>
      <c r="H4238" s="282">
        <v>14.0</v>
      </c>
      <c r="I4238" s="282">
        <v>14.0</v>
      </c>
      <c r="J4238" s="282">
        <v>2.0</v>
      </c>
      <c r="K4238" s="282">
        <v>0.0</v>
      </c>
      <c r="L4238" s="282">
        <v>1740.0</v>
      </c>
      <c r="M4238" s="210"/>
    </row>
    <row r="4239" ht="15.75" customHeight="1">
      <c r="A4239" s="210" t="s">
        <v>476</v>
      </c>
      <c r="B4239" s="210" t="s">
        <v>5385</v>
      </c>
      <c r="C4239" s="210" t="s">
        <v>5801</v>
      </c>
      <c r="D4239" s="210" t="s">
        <v>98</v>
      </c>
      <c r="E4239" s="282">
        <v>29.0</v>
      </c>
      <c r="F4239" s="282">
        <v>7.0</v>
      </c>
      <c r="G4239" s="282">
        <v>3.0</v>
      </c>
      <c r="H4239" s="282">
        <v>15.0</v>
      </c>
      <c r="I4239" s="282">
        <v>9.0</v>
      </c>
      <c r="J4239" s="282">
        <v>3.0</v>
      </c>
      <c r="K4239" s="282">
        <v>0.0</v>
      </c>
      <c r="L4239" s="282">
        <v>1520.0</v>
      </c>
      <c r="M4239" s="210"/>
    </row>
    <row r="4240" ht="15.75" customHeight="1">
      <c r="A4240" s="210" t="s">
        <v>476</v>
      </c>
      <c r="B4240" s="210" t="s">
        <v>5386</v>
      </c>
      <c r="C4240" s="210" t="s">
        <v>5801</v>
      </c>
      <c r="D4240" s="210" t="s">
        <v>98</v>
      </c>
      <c r="E4240" s="282">
        <v>27.0</v>
      </c>
      <c r="F4240" s="282">
        <v>3.0</v>
      </c>
      <c r="G4240" s="282">
        <v>0.0</v>
      </c>
      <c r="H4240" s="282">
        <v>19.0</v>
      </c>
      <c r="I4240" s="282">
        <v>7.0</v>
      </c>
      <c r="J4240" s="282">
        <v>1.0</v>
      </c>
      <c r="K4240" s="282">
        <v>0.0</v>
      </c>
      <c r="L4240" s="282">
        <v>1048.0</v>
      </c>
      <c r="M4240" s="210"/>
    </row>
    <row r="4241" ht="15.75" customHeight="1">
      <c r="A4241" s="210" t="s">
        <v>476</v>
      </c>
      <c r="B4241" s="210" t="s">
        <v>5387</v>
      </c>
      <c r="C4241" s="210" t="s">
        <v>5813</v>
      </c>
      <c r="D4241" s="210" t="s">
        <v>98</v>
      </c>
      <c r="E4241" s="282">
        <v>16.0</v>
      </c>
      <c r="F4241" s="282">
        <v>1.0</v>
      </c>
      <c r="G4241" s="282">
        <v>2.0</v>
      </c>
      <c r="H4241" s="282">
        <v>5.0</v>
      </c>
      <c r="I4241" s="282">
        <v>6.0</v>
      </c>
      <c r="J4241" s="282">
        <v>1.0</v>
      </c>
      <c r="K4241" s="282">
        <v>0.0</v>
      </c>
      <c r="L4241" s="282">
        <v>950.0</v>
      </c>
      <c r="M4241" s="210"/>
    </row>
    <row r="4242" ht="15.75" customHeight="1">
      <c r="A4242" s="210" t="s">
        <v>476</v>
      </c>
      <c r="B4242" s="210" t="s">
        <v>5388</v>
      </c>
      <c r="C4242" s="210" t="s">
        <v>5814</v>
      </c>
      <c r="D4242" s="210" t="s">
        <v>5946</v>
      </c>
      <c r="E4242" s="282">
        <v>10.0</v>
      </c>
      <c r="F4242" s="282">
        <v>1.0</v>
      </c>
      <c r="G4242" s="282">
        <v>2.0</v>
      </c>
      <c r="H4242" s="282">
        <v>5.0</v>
      </c>
      <c r="I4242" s="282">
        <v>3.0</v>
      </c>
      <c r="J4242" s="282">
        <v>1.0</v>
      </c>
      <c r="K4242" s="282">
        <v>0.0</v>
      </c>
      <c r="L4242" s="282">
        <v>470.0</v>
      </c>
      <c r="M4242" s="210"/>
    </row>
    <row r="4243" ht="15.75" customHeight="1">
      <c r="A4243" s="210" t="s">
        <v>476</v>
      </c>
      <c r="B4243" s="210" t="s">
        <v>5391</v>
      </c>
      <c r="C4243" s="210" t="s">
        <v>5801</v>
      </c>
      <c r="D4243" s="210" t="s">
        <v>98</v>
      </c>
      <c r="E4243" s="282">
        <v>28.0</v>
      </c>
      <c r="F4243" s="282">
        <v>11.0</v>
      </c>
      <c r="G4243" s="282">
        <v>5.0</v>
      </c>
      <c r="H4243" s="282">
        <v>5.0</v>
      </c>
      <c r="I4243" s="282">
        <v>8.0</v>
      </c>
      <c r="J4243" s="282">
        <v>2.0</v>
      </c>
      <c r="K4243" s="282">
        <v>0.0</v>
      </c>
      <c r="L4243" s="282">
        <v>2108.0</v>
      </c>
      <c r="M4243" s="210"/>
    </row>
    <row r="4244" ht="15.75" customHeight="1">
      <c r="A4244" s="210" t="s">
        <v>476</v>
      </c>
      <c r="B4244" s="210" t="s">
        <v>5392</v>
      </c>
      <c r="C4244" s="210" t="s">
        <v>5801</v>
      </c>
      <c r="D4244" s="210" t="s">
        <v>98</v>
      </c>
      <c r="E4244" s="282">
        <v>33.0</v>
      </c>
      <c r="F4244" s="282">
        <v>7.0</v>
      </c>
      <c r="G4244" s="282">
        <v>5.0</v>
      </c>
      <c r="H4244" s="282">
        <v>8.0</v>
      </c>
      <c r="I4244" s="282">
        <v>16.0</v>
      </c>
      <c r="J4244" s="282">
        <v>1.0</v>
      </c>
      <c r="K4244" s="282">
        <v>0.0</v>
      </c>
      <c r="L4244" s="282">
        <v>2164.0</v>
      </c>
      <c r="M4244" s="210"/>
    </row>
    <row r="4245" ht="15.75" customHeight="1">
      <c r="A4245" s="210" t="s">
        <v>476</v>
      </c>
      <c r="B4245" s="210" t="s">
        <v>5389</v>
      </c>
      <c r="C4245" s="210" t="s">
        <v>5801</v>
      </c>
      <c r="D4245" s="210" t="s">
        <v>98</v>
      </c>
      <c r="E4245" s="282">
        <v>32.0</v>
      </c>
      <c r="F4245" s="282">
        <v>8.0</v>
      </c>
      <c r="G4245" s="282">
        <v>5.0</v>
      </c>
      <c r="H4245" s="282">
        <v>13.0</v>
      </c>
      <c r="I4245" s="282">
        <v>12.0</v>
      </c>
      <c r="J4245" s="282">
        <v>0.0</v>
      </c>
      <c r="K4245" s="282">
        <v>0.0</v>
      </c>
      <c r="L4245" s="282">
        <v>1623.0</v>
      </c>
      <c r="M4245" s="210"/>
    </row>
    <row r="4246" ht="15.75" customHeight="1">
      <c r="A4246" s="210" t="s">
        <v>476</v>
      </c>
      <c r="B4246" s="210" t="s">
        <v>5390</v>
      </c>
      <c r="C4246" s="210" t="s">
        <v>5835</v>
      </c>
      <c r="D4246" s="210" t="s">
        <v>98</v>
      </c>
      <c r="E4246" s="282">
        <v>31.0</v>
      </c>
      <c r="F4246" s="282">
        <v>8.0</v>
      </c>
      <c r="G4246" s="282">
        <v>2.0</v>
      </c>
      <c r="H4246" s="282">
        <v>9.0</v>
      </c>
      <c r="I4246" s="282">
        <v>19.0</v>
      </c>
      <c r="J4246" s="282">
        <v>1.0</v>
      </c>
      <c r="K4246" s="282">
        <v>0.0</v>
      </c>
      <c r="L4246" s="282">
        <v>1878.0</v>
      </c>
      <c r="M4246" s="210"/>
    </row>
    <row r="4247" ht="15.75" customHeight="1">
      <c r="A4247" s="210" t="s">
        <v>650</v>
      </c>
      <c r="B4247" s="210" t="s">
        <v>5383</v>
      </c>
      <c r="C4247" s="210" t="s">
        <v>5801</v>
      </c>
      <c r="D4247" s="210" t="s">
        <v>103</v>
      </c>
      <c r="E4247" s="282">
        <v>3.0</v>
      </c>
      <c r="F4247" s="282">
        <v>0.0</v>
      </c>
      <c r="G4247" s="282">
        <v>0.0</v>
      </c>
      <c r="H4247" s="282">
        <v>1.0</v>
      </c>
      <c r="I4247" s="282">
        <v>1.0</v>
      </c>
      <c r="J4247" s="282">
        <v>1.0</v>
      </c>
      <c r="K4247" s="282">
        <v>0.0</v>
      </c>
      <c r="L4247" s="282">
        <v>180.0</v>
      </c>
      <c r="M4247" s="210"/>
    </row>
    <row r="4248" ht="15.75" customHeight="1">
      <c r="A4248" s="210" t="s">
        <v>650</v>
      </c>
      <c r="B4248" s="210" t="s">
        <v>5384</v>
      </c>
      <c r="C4248" s="210" t="s">
        <v>5801</v>
      </c>
      <c r="D4248" s="210" t="s">
        <v>103</v>
      </c>
      <c r="E4248" s="282">
        <v>8.0</v>
      </c>
      <c r="F4248" s="282">
        <v>0.0</v>
      </c>
      <c r="G4248" s="282">
        <v>2.0</v>
      </c>
      <c r="H4248" s="282">
        <v>4.0</v>
      </c>
      <c r="I4248" s="282">
        <v>4.0</v>
      </c>
      <c r="J4248" s="282">
        <v>1.0</v>
      </c>
      <c r="K4248" s="282">
        <v>0.0</v>
      </c>
      <c r="L4248" s="282">
        <v>439.0</v>
      </c>
      <c r="M4248" s="210"/>
    </row>
    <row r="4249" ht="15.75" customHeight="1">
      <c r="A4249" s="210" t="s">
        <v>650</v>
      </c>
      <c r="B4249" s="210" t="s">
        <v>5385</v>
      </c>
      <c r="C4249" s="210" t="s">
        <v>5801</v>
      </c>
      <c r="D4249" s="210" t="s">
        <v>103</v>
      </c>
      <c r="E4249" s="282">
        <v>26.0</v>
      </c>
      <c r="F4249" s="282">
        <v>3.0</v>
      </c>
      <c r="G4249" s="282">
        <v>4.0</v>
      </c>
      <c r="H4249" s="282">
        <v>9.0</v>
      </c>
      <c r="I4249" s="282">
        <v>9.0</v>
      </c>
      <c r="J4249" s="282">
        <v>3.0</v>
      </c>
      <c r="K4249" s="282">
        <v>0.0</v>
      </c>
      <c r="L4249" s="282">
        <v>1521.0</v>
      </c>
      <c r="M4249" s="210"/>
    </row>
    <row r="4250" ht="15.75" customHeight="1">
      <c r="A4250" s="210" t="s">
        <v>650</v>
      </c>
      <c r="B4250" s="210" t="s">
        <v>5386</v>
      </c>
      <c r="C4250" s="210" t="s">
        <v>5861</v>
      </c>
      <c r="D4250" s="210" t="s">
        <v>103</v>
      </c>
      <c r="E4250" s="282">
        <v>33.0</v>
      </c>
      <c r="F4250" s="282">
        <v>3.0</v>
      </c>
      <c r="G4250" s="282">
        <v>7.0</v>
      </c>
      <c r="H4250" s="282">
        <v>7.0</v>
      </c>
      <c r="I4250" s="282">
        <v>17.0</v>
      </c>
      <c r="J4250" s="282">
        <v>6.0</v>
      </c>
      <c r="K4250" s="282">
        <v>0.0</v>
      </c>
      <c r="L4250" s="282">
        <v>2191.0</v>
      </c>
      <c r="M4250" s="210"/>
    </row>
    <row r="4251" ht="15.75" customHeight="1">
      <c r="A4251" s="210" t="s">
        <v>650</v>
      </c>
      <c r="B4251" s="210" t="s">
        <v>5387</v>
      </c>
      <c r="C4251" s="210" t="s">
        <v>5801</v>
      </c>
      <c r="D4251" s="210" t="s">
        <v>103</v>
      </c>
      <c r="E4251" s="282">
        <v>1.0</v>
      </c>
      <c r="F4251" s="282">
        <v>0.0</v>
      </c>
      <c r="G4251" s="282">
        <v>0.0</v>
      </c>
      <c r="H4251" s="282">
        <v>1.0</v>
      </c>
      <c r="I4251" s="282">
        <v>0.0</v>
      </c>
      <c r="J4251" s="282">
        <v>0.0</v>
      </c>
      <c r="K4251" s="282">
        <v>0.0</v>
      </c>
      <c r="L4251" s="282">
        <v>20.0</v>
      </c>
      <c r="M4251" s="210"/>
    </row>
    <row r="4252" ht="15.75" customHeight="1">
      <c r="A4252" s="210" t="s">
        <v>650</v>
      </c>
      <c r="B4252" s="210" t="s">
        <v>5391</v>
      </c>
      <c r="C4252" s="210" t="s">
        <v>5801</v>
      </c>
      <c r="D4252" s="210" t="s">
        <v>5947</v>
      </c>
      <c r="E4252" s="282">
        <v>0.0</v>
      </c>
      <c r="F4252" s="282">
        <v>0.0</v>
      </c>
      <c r="G4252" s="282">
        <v>0.0</v>
      </c>
      <c r="H4252" s="282">
        <v>0.0</v>
      </c>
      <c r="I4252" s="282">
        <v>0.0</v>
      </c>
      <c r="J4252" s="282">
        <v>0.0</v>
      </c>
      <c r="K4252" s="282">
        <v>0.0</v>
      </c>
      <c r="L4252" s="282">
        <v>0.0</v>
      </c>
      <c r="M4252" s="210"/>
    </row>
    <row r="4253" ht="15.75" customHeight="1">
      <c r="A4253" s="210" t="s">
        <v>149</v>
      </c>
      <c r="B4253" s="210" t="s">
        <v>5383</v>
      </c>
      <c r="C4253" s="210" t="s">
        <v>5801</v>
      </c>
      <c r="D4253" s="210" t="s">
        <v>151</v>
      </c>
      <c r="E4253" s="282">
        <v>3.0</v>
      </c>
      <c r="F4253" s="282">
        <v>0.0</v>
      </c>
      <c r="G4253" s="210"/>
      <c r="H4253" s="282">
        <v>0.0</v>
      </c>
      <c r="I4253" s="282">
        <v>0.0</v>
      </c>
      <c r="J4253" s="282">
        <v>1.0</v>
      </c>
      <c r="K4253" s="282">
        <v>0.0</v>
      </c>
      <c r="L4253" s="282">
        <v>270.0</v>
      </c>
      <c r="M4253" s="210"/>
    </row>
    <row r="4254" ht="15.75" customHeight="1">
      <c r="A4254" s="210" t="s">
        <v>149</v>
      </c>
      <c r="B4254" s="210" t="s">
        <v>5384</v>
      </c>
      <c r="C4254" s="210" t="s">
        <v>5801</v>
      </c>
      <c r="D4254" s="210" t="s">
        <v>151</v>
      </c>
      <c r="E4254" s="282">
        <v>38.0</v>
      </c>
      <c r="F4254" s="282">
        <v>0.0</v>
      </c>
      <c r="G4254" s="210"/>
      <c r="H4254" s="282">
        <v>0.0</v>
      </c>
      <c r="I4254" s="282">
        <v>0.0</v>
      </c>
      <c r="J4254" s="282">
        <v>0.0</v>
      </c>
      <c r="K4254" s="282">
        <v>0.0</v>
      </c>
      <c r="L4254" s="282">
        <v>3420.0</v>
      </c>
      <c r="M4254" s="210"/>
    </row>
    <row r="4255" ht="15.75" customHeight="1">
      <c r="A4255" s="210" t="s">
        <v>149</v>
      </c>
      <c r="B4255" s="210" t="s">
        <v>5385</v>
      </c>
      <c r="C4255" s="210" t="s">
        <v>5801</v>
      </c>
      <c r="D4255" s="210" t="s">
        <v>151</v>
      </c>
      <c r="E4255" s="282">
        <v>38.0</v>
      </c>
      <c r="F4255" s="282">
        <v>0.0</v>
      </c>
      <c r="G4255" s="210"/>
      <c r="H4255" s="282">
        <v>0.0</v>
      </c>
      <c r="I4255" s="282">
        <v>0.0</v>
      </c>
      <c r="J4255" s="282">
        <v>2.0</v>
      </c>
      <c r="K4255" s="282">
        <v>0.0</v>
      </c>
      <c r="L4255" s="282">
        <v>3420.0</v>
      </c>
      <c r="M4255" s="210"/>
    </row>
    <row r="4256" ht="15.75" customHeight="1">
      <c r="A4256" s="210" t="s">
        <v>149</v>
      </c>
      <c r="B4256" s="210" t="s">
        <v>5386</v>
      </c>
      <c r="C4256" s="210" t="s">
        <v>5801</v>
      </c>
      <c r="D4256" s="210" t="s">
        <v>5824</v>
      </c>
      <c r="E4256" s="282">
        <v>10.0</v>
      </c>
      <c r="F4256" s="282">
        <v>0.0</v>
      </c>
      <c r="G4256" s="210"/>
      <c r="H4256" s="282">
        <v>1.0</v>
      </c>
      <c r="I4256" s="282">
        <v>0.0</v>
      </c>
      <c r="J4256" s="282">
        <v>2.0</v>
      </c>
      <c r="K4256" s="282">
        <v>0.0</v>
      </c>
      <c r="L4256" s="282">
        <v>855.0</v>
      </c>
      <c r="M4256" s="210"/>
    </row>
    <row r="4257" ht="15.75" customHeight="1">
      <c r="A4257" s="210" t="s">
        <v>149</v>
      </c>
      <c r="B4257" s="210" t="s">
        <v>5387</v>
      </c>
      <c r="C4257" s="210" t="s">
        <v>5816</v>
      </c>
      <c r="D4257" s="210" t="s">
        <v>5948</v>
      </c>
      <c r="E4257" s="282">
        <v>36.0</v>
      </c>
      <c r="F4257" s="282">
        <v>0.0</v>
      </c>
      <c r="G4257" s="210"/>
      <c r="H4257" s="282">
        <v>0.0</v>
      </c>
      <c r="I4257" s="282">
        <v>0.0</v>
      </c>
      <c r="J4257" s="282">
        <v>1.0</v>
      </c>
      <c r="K4257" s="282">
        <v>0.0</v>
      </c>
      <c r="L4257" s="282">
        <v>3240.0</v>
      </c>
      <c r="M4257" s="210"/>
    </row>
    <row r="4258" ht="15.75" customHeight="1">
      <c r="A4258" s="210" t="s">
        <v>149</v>
      </c>
      <c r="B4258" s="210" t="s">
        <v>5388</v>
      </c>
      <c r="C4258" s="210" t="s">
        <v>5801</v>
      </c>
      <c r="D4258" s="210" t="s">
        <v>5824</v>
      </c>
      <c r="E4258" s="282">
        <v>2.0</v>
      </c>
      <c r="F4258" s="282">
        <v>0.0</v>
      </c>
      <c r="G4258" s="210"/>
      <c r="H4258" s="282">
        <v>0.0</v>
      </c>
      <c r="I4258" s="282">
        <v>0.0</v>
      </c>
      <c r="J4258" s="282">
        <v>1.0</v>
      </c>
      <c r="K4258" s="282">
        <v>0.0</v>
      </c>
      <c r="L4258" s="282">
        <v>180.0</v>
      </c>
      <c r="M4258" s="210"/>
    </row>
    <row r="4259" ht="15.75" customHeight="1">
      <c r="A4259" s="210" t="s">
        <v>149</v>
      </c>
      <c r="B4259" s="210" t="s">
        <v>5389</v>
      </c>
      <c r="C4259" s="210" t="s">
        <v>5801</v>
      </c>
      <c r="D4259" s="210" t="s">
        <v>5824</v>
      </c>
      <c r="E4259" s="282">
        <v>0.0</v>
      </c>
      <c r="F4259" s="282">
        <v>0.0</v>
      </c>
      <c r="G4259" s="210"/>
      <c r="H4259" s="282">
        <v>0.0</v>
      </c>
      <c r="I4259" s="282">
        <v>0.0</v>
      </c>
      <c r="J4259" s="282">
        <v>0.0</v>
      </c>
      <c r="K4259" s="282">
        <v>0.0</v>
      </c>
      <c r="L4259" s="282">
        <v>0.0</v>
      </c>
      <c r="M4259" s="210"/>
    </row>
    <row r="4260" ht="15.75" customHeight="1">
      <c r="A4260" s="210" t="s">
        <v>751</v>
      </c>
      <c r="B4260" s="210" t="s">
        <v>5383</v>
      </c>
      <c r="C4260" s="210" t="s">
        <v>5801</v>
      </c>
      <c r="D4260" s="210" t="s">
        <v>244</v>
      </c>
      <c r="E4260" s="282">
        <v>0.0</v>
      </c>
      <c r="F4260" s="282">
        <v>0.0</v>
      </c>
      <c r="G4260" s="282">
        <v>0.0</v>
      </c>
      <c r="H4260" s="282">
        <v>0.0</v>
      </c>
      <c r="I4260" s="282">
        <v>0.0</v>
      </c>
      <c r="J4260" s="282">
        <v>0.0</v>
      </c>
      <c r="K4260" s="282">
        <v>0.0</v>
      </c>
      <c r="L4260" s="282">
        <v>0.0</v>
      </c>
      <c r="M4260" s="210"/>
    </row>
    <row r="4261" ht="15.75" customHeight="1">
      <c r="A4261" s="210" t="s">
        <v>751</v>
      </c>
      <c r="B4261" s="210" t="s">
        <v>5384</v>
      </c>
      <c r="C4261" s="210" t="s">
        <v>5800</v>
      </c>
      <c r="D4261" s="210" t="s">
        <v>121</v>
      </c>
      <c r="E4261" s="282">
        <v>19.0</v>
      </c>
      <c r="F4261" s="282">
        <v>0.0</v>
      </c>
      <c r="G4261" s="282">
        <v>2.0</v>
      </c>
      <c r="H4261" s="282">
        <v>8.0</v>
      </c>
      <c r="I4261" s="282">
        <v>8.0</v>
      </c>
      <c r="J4261" s="282">
        <v>5.0</v>
      </c>
      <c r="K4261" s="282">
        <v>0.0</v>
      </c>
      <c r="L4261" s="282">
        <v>993.0</v>
      </c>
      <c r="M4261" s="210"/>
    </row>
    <row r="4262" ht="15.75" customHeight="1">
      <c r="A4262" s="210" t="s">
        <v>751</v>
      </c>
      <c r="B4262" s="210" t="s">
        <v>5385</v>
      </c>
      <c r="C4262" s="210" t="s">
        <v>5801</v>
      </c>
      <c r="D4262" s="210" t="s">
        <v>244</v>
      </c>
      <c r="E4262" s="282">
        <v>23.0</v>
      </c>
      <c r="F4262" s="282">
        <v>2.0</v>
      </c>
      <c r="G4262" s="282">
        <v>3.0</v>
      </c>
      <c r="H4262" s="282">
        <v>4.0</v>
      </c>
      <c r="I4262" s="282">
        <v>11.0</v>
      </c>
      <c r="J4262" s="282">
        <v>7.0</v>
      </c>
      <c r="K4262" s="282">
        <v>0.0</v>
      </c>
      <c r="L4262" s="282">
        <v>1489.0</v>
      </c>
      <c r="M4262" s="210"/>
    </row>
    <row r="4263" ht="15.75" customHeight="1">
      <c r="A4263" s="210" t="s">
        <v>751</v>
      </c>
      <c r="B4263" s="210" t="s">
        <v>5386</v>
      </c>
      <c r="C4263" s="210" t="s">
        <v>5801</v>
      </c>
      <c r="D4263" s="210" t="s">
        <v>244</v>
      </c>
      <c r="E4263" s="282">
        <v>32.0</v>
      </c>
      <c r="F4263" s="282">
        <v>4.0</v>
      </c>
      <c r="G4263" s="282">
        <v>6.0</v>
      </c>
      <c r="H4263" s="282">
        <v>2.0</v>
      </c>
      <c r="I4263" s="282">
        <v>8.0</v>
      </c>
      <c r="J4263" s="282">
        <v>6.0</v>
      </c>
      <c r="K4263" s="282">
        <v>0.0</v>
      </c>
      <c r="L4263" s="282">
        <v>2578.0</v>
      </c>
      <c r="M4263" s="210"/>
    </row>
    <row r="4264" ht="15.75" customHeight="1">
      <c r="A4264" s="210" t="s">
        <v>751</v>
      </c>
      <c r="B4264" s="210" t="s">
        <v>5387</v>
      </c>
      <c r="C4264" s="210" t="s">
        <v>5801</v>
      </c>
      <c r="D4264" s="210" t="s">
        <v>244</v>
      </c>
      <c r="E4264" s="282">
        <v>34.0</v>
      </c>
      <c r="F4264" s="282">
        <v>4.0</v>
      </c>
      <c r="G4264" s="282">
        <v>6.0</v>
      </c>
      <c r="H4264" s="282">
        <v>1.0</v>
      </c>
      <c r="I4264" s="282">
        <v>5.0</v>
      </c>
      <c r="J4264" s="282">
        <v>8.0</v>
      </c>
      <c r="K4264" s="282">
        <v>0.0</v>
      </c>
      <c r="L4264" s="282">
        <v>2894.0</v>
      </c>
      <c r="M4264" s="210"/>
    </row>
    <row r="4265" ht="15.75" customHeight="1">
      <c r="A4265" s="210" t="s">
        <v>751</v>
      </c>
      <c r="B4265" s="210" t="s">
        <v>5388</v>
      </c>
      <c r="C4265" s="210" t="s">
        <v>5801</v>
      </c>
      <c r="D4265" s="210" t="s">
        <v>244</v>
      </c>
      <c r="E4265" s="282">
        <v>36.0</v>
      </c>
      <c r="F4265" s="282">
        <v>5.0</v>
      </c>
      <c r="G4265" s="282">
        <v>3.0</v>
      </c>
      <c r="H4265" s="282">
        <v>0.0</v>
      </c>
      <c r="I4265" s="282">
        <v>1.0</v>
      </c>
      <c r="J4265" s="282">
        <v>6.0</v>
      </c>
      <c r="K4265" s="282">
        <v>0.0</v>
      </c>
      <c r="L4265" s="282">
        <v>3229.0</v>
      </c>
      <c r="M4265" s="210"/>
    </row>
    <row r="4266" ht="15.75" customHeight="1">
      <c r="A4266" s="210" t="s">
        <v>751</v>
      </c>
      <c r="B4266" s="210" t="s">
        <v>5391</v>
      </c>
      <c r="C4266" s="210" t="s">
        <v>5832</v>
      </c>
      <c r="D4266" s="210" t="s">
        <v>5949</v>
      </c>
      <c r="E4266" s="282">
        <v>32.0</v>
      </c>
      <c r="F4266" s="282">
        <v>4.0</v>
      </c>
      <c r="G4266" s="282">
        <v>2.0</v>
      </c>
      <c r="H4266" s="282">
        <v>4.0</v>
      </c>
      <c r="I4266" s="282">
        <v>7.0</v>
      </c>
      <c r="J4266" s="282">
        <v>9.0</v>
      </c>
      <c r="K4266" s="282">
        <v>0.0</v>
      </c>
      <c r="L4266" s="282">
        <v>2453.0</v>
      </c>
      <c r="M4266" s="210"/>
    </row>
    <row r="4267" ht="15.75" customHeight="1">
      <c r="A4267" s="210" t="s">
        <v>751</v>
      </c>
      <c r="B4267" s="210" t="s">
        <v>5392</v>
      </c>
      <c r="C4267" s="210" t="s">
        <v>5801</v>
      </c>
      <c r="D4267" s="210" t="s">
        <v>5950</v>
      </c>
      <c r="E4267" s="282">
        <v>28.0</v>
      </c>
      <c r="F4267" s="282">
        <v>2.0</v>
      </c>
      <c r="G4267" s="282">
        <v>3.0</v>
      </c>
      <c r="H4267" s="282">
        <v>10.0</v>
      </c>
      <c r="I4267" s="282">
        <v>5.0</v>
      </c>
      <c r="J4267" s="282">
        <v>2.0</v>
      </c>
      <c r="K4267" s="282">
        <v>0.0</v>
      </c>
      <c r="L4267" s="282">
        <v>1748.0</v>
      </c>
      <c r="M4267" s="210"/>
    </row>
    <row r="4268" ht="15.75" customHeight="1">
      <c r="A4268" s="210" t="s">
        <v>751</v>
      </c>
      <c r="B4268" s="210" t="s">
        <v>5389</v>
      </c>
      <c r="C4268" s="210" t="s">
        <v>5801</v>
      </c>
      <c r="D4268" s="210" t="s">
        <v>197</v>
      </c>
      <c r="E4268" s="282">
        <v>5.0</v>
      </c>
      <c r="F4268" s="282">
        <v>0.0</v>
      </c>
      <c r="G4268" s="282">
        <v>0.0</v>
      </c>
      <c r="H4268" s="282">
        <v>1.0</v>
      </c>
      <c r="I4268" s="282">
        <v>1.0</v>
      </c>
      <c r="J4268" s="282">
        <v>2.0</v>
      </c>
      <c r="K4268" s="282">
        <v>0.0</v>
      </c>
      <c r="L4268" s="282">
        <v>329.0</v>
      </c>
      <c r="M4268" s="210"/>
    </row>
    <row r="4269" ht="15.75" customHeight="1">
      <c r="A4269" s="210" t="s">
        <v>751</v>
      </c>
      <c r="B4269" s="210" t="s">
        <v>5390</v>
      </c>
      <c r="C4269" s="210" t="s">
        <v>5816</v>
      </c>
      <c r="D4269" s="210" t="s">
        <v>197</v>
      </c>
      <c r="E4269" s="282">
        <v>36.0</v>
      </c>
      <c r="F4269" s="282">
        <v>0.0</v>
      </c>
      <c r="G4269" s="282">
        <v>4.0</v>
      </c>
      <c r="H4269" s="282">
        <v>0.0</v>
      </c>
      <c r="I4269" s="282">
        <v>5.0</v>
      </c>
      <c r="J4269" s="282">
        <v>12.0</v>
      </c>
      <c r="K4269" s="282">
        <v>0.0</v>
      </c>
      <c r="L4269" s="282">
        <v>3042.0</v>
      </c>
      <c r="M4269" s="210"/>
    </row>
    <row r="4270" ht="15.75" customHeight="1">
      <c r="A4270" s="210" t="s">
        <v>453</v>
      </c>
      <c r="B4270" s="210" t="s">
        <v>5383</v>
      </c>
      <c r="C4270" s="210" t="s">
        <v>5801</v>
      </c>
      <c r="D4270" s="210" t="s">
        <v>259</v>
      </c>
      <c r="E4270" s="282">
        <v>3.0</v>
      </c>
      <c r="F4270" s="282">
        <v>0.0</v>
      </c>
      <c r="G4270" s="282">
        <v>0.0</v>
      </c>
      <c r="H4270" s="282">
        <v>0.0</v>
      </c>
      <c r="I4270" s="282">
        <v>3.0</v>
      </c>
      <c r="J4270" s="282">
        <v>0.0</v>
      </c>
      <c r="K4270" s="282">
        <v>0.0</v>
      </c>
      <c r="L4270" s="282">
        <v>240.0</v>
      </c>
      <c r="M4270" s="210"/>
    </row>
    <row r="4271" ht="15.75" customHeight="1">
      <c r="A4271" s="210" t="s">
        <v>453</v>
      </c>
      <c r="B4271" s="210" t="s">
        <v>5384</v>
      </c>
      <c r="C4271" s="210" t="s">
        <v>5801</v>
      </c>
      <c r="D4271" s="210" t="s">
        <v>259</v>
      </c>
      <c r="E4271" s="282">
        <v>31.0</v>
      </c>
      <c r="F4271" s="282">
        <v>1.0</v>
      </c>
      <c r="G4271" s="282">
        <v>2.0</v>
      </c>
      <c r="H4271" s="282">
        <v>17.0</v>
      </c>
      <c r="I4271" s="282">
        <v>12.0</v>
      </c>
      <c r="J4271" s="282">
        <v>6.0</v>
      </c>
      <c r="K4271" s="282">
        <v>0.0</v>
      </c>
      <c r="L4271" s="282">
        <v>1226.0</v>
      </c>
      <c r="M4271" s="210"/>
    </row>
    <row r="4272" ht="15.75" customHeight="1">
      <c r="A4272" s="210" t="s">
        <v>453</v>
      </c>
      <c r="B4272" s="210" t="s">
        <v>5385</v>
      </c>
      <c r="C4272" s="210" t="s">
        <v>5801</v>
      </c>
      <c r="D4272" s="210" t="s">
        <v>259</v>
      </c>
      <c r="E4272" s="282">
        <v>21.0</v>
      </c>
      <c r="F4272" s="282">
        <v>0.0</v>
      </c>
      <c r="G4272" s="282">
        <v>0.0</v>
      </c>
      <c r="H4272" s="282">
        <v>13.0</v>
      </c>
      <c r="I4272" s="282">
        <v>7.0</v>
      </c>
      <c r="J4272" s="282">
        <v>4.0</v>
      </c>
      <c r="K4272" s="282">
        <v>0.0</v>
      </c>
      <c r="L4272" s="282">
        <v>819.0</v>
      </c>
      <c r="M4272" s="210"/>
    </row>
    <row r="4273" ht="15.75" customHeight="1">
      <c r="A4273" s="210" t="s">
        <v>453</v>
      </c>
      <c r="B4273" s="210" t="s">
        <v>5386</v>
      </c>
      <c r="C4273" s="210" t="s">
        <v>5801</v>
      </c>
      <c r="D4273" s="210" t="s">
        <v>5823</v>
      </c>
      <c r="E4273" s="282">
        <v>0.0</v>
      </c>
      <c r="F4273" s="282">
        <v>0.0</v>
      </c>
      <c r="G4273" s="282">
        <v>0.0</v>
      </c>
      <c r="H4273" s="282">
        <v>0.0</v>
      </c>
      <c r="I4273" s="282">
        <v>0.0</v>
      </c>
      <c r="J4273" s="282">
        <v>0.0</v>
      </c>
      <c r="K4273" s="282">
        <v>0.0</v>
      </c>
      <c r="L4273" s="282">
        <v>0.0</v>
      </c>
      <c r="M4273" s="210"/>
    </row>
    <row r="4274" ht="15.75" customHeight="1">
      <c r="A4274" s="210" t="s">
        <v>379</v>
      </c>
      <c r="B4274" s="210" t="s">
        <v>5384</v>
      </c>
      <c r="C4274" s="210" t="s">
        <v>5801</v>
      </c>
      <c r="D4274" s="210" t="s">
        <v>162</v>
      </c>
      <c r="E4274" s="282">
        <v>31.0</v>
      </c>
      <c r="F4274" s="282">
        <v>6.0</v>
      </c>
      <c r="G4274" s="282">
        <v>4.0</v>
      </c>
      <c r="H4274" s="282">
        <v>0.0</v>
      </c>
      <c r="I4274" s="282">
        <v>6.0</v>
      </c>
      <c r="J4274" s="282">
        <v>8.0</v>
      </c>
      <c r="K4274" s="282">
        <v>0.0</v>
      </c>
      <c r="L4274" s="282">
        <v>2718.0</v>
      </c>
      <c r="M4274" s="210"/>
    </row>
    <row r="4275" ht="15.75" customHeight="1">
      <c r="A4275" s="210" t="s">
        <v>379</v>
      </c>
      <c r="B4275" s="210" t="s">
        <v>5385</v>
      </c>
      <c r="C4275" s="210" t="s">
        <v>5801</v>
      </c>
      <c r="D4275" s="210" t="s">
        <v>162</v>
      </c>
      <c r="E4275" s="282">
        <v>32.0</v>
      </c>
      <c r="F4275" s="282">
        <v>7.0</v>
      </c>
      <c r="G4275" s="282">
        <v>0.0</v>
      </c>
      <c r="H4275" s="282">
        <v>5.0</v>
      </c>
      <c r="I4275" s="282">
        <v>12.0</v>
      </c>
      <c r="J4275" s="282">
        <v>4.0</v>
      </c>
      <c r="K4275" s="282">
        <v>0.0</v>
      </c>
      <c r="L4275" s="282">
        <v>2321.0</v>
      </c>
      <c r="M4275" s="210"/>
    </row>
    <row r="4276" ht="15.75" customHeight="1">
      <c r="A4276" s="210" t="s">
        <v>379</v>
      </c>
      <c r="B4276" s="210" t="s">
        <v>5386</v>
      </c>
      <c r="C4276" s="210" t="s">
        <v>5951</v>
      </c>
      <c r="D4276" s="210" t="s">
        <v>5952</v>
      </c>
      <c r="E4276" s="282">
        <v>31.0</v>
      </c>
      <c r="F4276" s="282">
        <v>9.0</v>
      </c>
      <c r="G4276" s="282">
        <v>1.0</v>
      </c>
      <c r="H4276" s="282">
        <v>0.0</v>
      </c>
      <c r="I4276" s="282">
        <v>2.0</v>
      </c>
      <c r="J4276" s="282">
        <v>11.0</v>
      </c>
      <c r="K4276" s="282">
        <v>0.0</v>
      </c>
      <c r="L4276" s="282">
        <v>2781.0</v>
      </c>
      <c r="M4276" s="210"/>
    </row>
    <row r="4277" ht="15.75" customHeight="1">
      <c r="A4277" s="210" t="s">
        <v>379</v>
      </c>
      <c r="B4277" s="210" t="s">
        <v>5387</v>
      </c>
      <c r="C4277" s="210" t="s">
        <v>5951</v>
      </c>
      <c r="D4277" s="210" t="s">
        <v>5952</v>
      </c>
      <c r="E4277" s="282">
        <v>30.0</v>
      </c>
      <c r="F4277" s="282">
        <v>8.0</v>
      </c>
      <c r="G4277" s="282">
        <v>4.0</v>
      </c>
      <c r="H4277" s="282">
        <v>0.0</v>
      </c>
      <c r="I4277" s="282">
        <v>0.0</v>
      </c>
      <c r="J4277" s="282">
        <v>8.0</v>
      </c>
      <c r="K4277" s="282">
        <v>0.0</v>
      </c>
      <c r="L4277" s="282">
        <v>2661.0</v>
      </c>
      <c r="M4277" s="210"/>
    </row>
    <row r="4278" ht="15.75" customHeight="1">
      <c r="A4278" s="210" t="s">
        <v>379</v>
      </c>
      <c r="B4278" s="210" t="s">
        <v>5388</v>
      </c>
      <c r="C4278" s="210" t="s">
        <v>5951</v>
      </c>
      <c r="D4278" s="210" t="s">
        <v>5952</v>
      </c>
      <c r="E4278" s="282">
        <v>28.0</v>
      </c>
      <c r="F4278" s="282">
        <v>1.0</v>
      </c>
      <c r="G4278" s="282">
        <v>5.0</v>
      </c>
      <c r="H4278" s="282">
        <v>0.0</v>
      </c>
      <c r="I4278" s="282">
        <v>0.0</v>
      </c>
      <c r="J4278" s="282">
        <v>8.0</v>
      </c>
      <c r="K4278" s="282">
        <v>1.0</v>
      </c>
      <c r="L4278" s="282">
        <v>2520.0</v>
      </c>
      <c r="M4278" s="210"/>
    </row>
    <row r="4279" ht="15.75" customHeight="1">
      <c r="A4279" s="210" t="s">
        <v>379</v>
      </c>
      <c r="B4279" s="210" t="s">
        <v>5391</v>
      </c>
      <c r="C4279" s="210" t="s">
        <v>5951</v>
      </c>
      <c r="D4279" s="210" t="s">
        <v>5952</v>
      </c>
      <c r="E4279" s="282">
        <v>29.0</v>
      </c>
      <c r="F4279" s="282">
        <v>5.0</v>
      </c>
      <c r="G4279" s="282">
        <v>7.0</v>
      </c>
      <c r="H4279" s="282">
        <v>0.0</v>
      </c>
      <c r="I4279" s="282">
        <v>2.0</v>
      </c>
      <c r="J4279" s="282">
        <v>11.0</v>
      </c>
      <c r="K4279" s="282">
        <v>0.0</v>
      </c>
      <c r="L4279" s="282">
        <v>2605.0</v>
      </c>
      <c r="M4279" s="210"/>
    </row>
    <row r="4280" ht="15.75" customHeight="1">
      <c r="A4280" s="210" t="s">
        <v>379</v>
      </c>
      <c r="B4280" s="210" t="s">
        <v>5392</v>
      </c>
      <c r="C4280" s="210" t="s">
        <v>5951</v>
      </c>
      <c r="D4280" s="210" t="s">
        <v>5953</v>
      </c>
      <c r="E4280" s="282">
        <v>11.0</v>
      </c>
      <c r="F4280" s="282">
        <v>0.0</v>
      </c>
      <c r="G4280" s="282">
        <v>4.0</v>
      </c>
      <c r="H4280" s="282">
        <v>1.0</v>
      </c>
      <c r="I4280" s="282">
        <v>1.0</v>
      </c>
      <c r="J4280" s="282">
        <v>4.0</v>
      </c>
      <c r="K4280" s="282">
        <v>0.0</v>
      </c>
      <c r="L4280" s="282">
        <v>925.0</v>
      </c>
      <c r="M4280" s="210"/>
    </row>
    <row r="4281" ht="15.75" customHeight="1">
      <c r="A4281" s="210" t="s">
        <v>276</v>
      </c>
      <c r="B4281" s="210" t="s">
        <v>5383</v>
      </c>
      <c r="C4281" s="210" t="s">
        <v>5801</v>
      </c>
      <c r="D4281" s="210" t="s">
        <v>95</v>
      </c>
      <c r="E4281" s="282">
        <v>3.0</v>
      </c>
      <c r="F4281" s="282">
        <v>0.0</v>
      </c>
      <c r="G4281" s="282">
        <v>1.0</v>
      </c>
      <c r="H4281" s="282">
        <v>3.0</v>
      </c>
      <c r="I4281" s="282">
        <v>0.0</v>
      </c>
      <c r="J4281" s="282">
        <v>0.0</v>
      </c>
      <c r="K4281" s="282">
        <v>0.0</v>
      </c>
      <c r="L4281" s="282">
        <v>53.0</v>
      </c>
      <c r="M4281" s="210"/>
    </row>
    <row r="4282" ht="15.75" customHeight="1">
      <c r="A4282" s="210" t="s">
        <v>276</v>
      </c>
      <c r="B4282" s="210" t="s">
        <v>5384</v>
      </c>
      <c r="C4282" s="210" t="s">
        <v>5801</v>
      </c>
      <c r="D4282" s="210" t="s">
        <v>95</v>
      </c>
      <c r="E4282" s="282">
        <v>32.0</v>
      </c>
      <c r="F4282" s="282">
        <v>6.0</v>
      </c>
      <c r="G4282" s="282">
        <v>4.0</v>
      </c>
      <c r="H4282" s="282">
        <v>26.0</v>
      </c>
      <c r="I4282" s="282">
        <v>5.0</v>
      </c>
      <c r="J4282" s="282">
        <v>1.0</v>
      </c>
      <c r="K4282" s="282">
        <v>0.0</v>
      </c>
      <c r="L4282" s="282">
        <v>935.0</v>
      </c>
      <c r="M4282" s="210"/>
    </row>
    <row r="4283" ht="15.75" customHeight="1">
      <c r="A4283" s="210" t="s">
        <v>276</v>
      </c>
      <c r="B4283" s="210" t="s">
        <v>5385</v>
      </c>
      <c r="C4283" s="210" t="s">
        <v>5801</v>
      </c>
      <c r="D4283" s="210" t="s">
        <v>1142</v>
      </c>
      <c r="E4283" s="282">
        <v>36.0</v>
      </c>
      <c r="F4283" s="282">
        <v>7.0</v>
      </c>
      <c r="G4283" s="282">
        <v>0.0</v>
      </c>
      <c r="H4283" s="282">
        <v>1.0</v>
      </c>
      <c r="I4283" s="282">
        <v>20.0</v>
      </c>
      <c r="J4283" s="282">
        <v>4.0</v>
      </c>
      <c r="K4283" s="282">
        <v>0.0</v>
      </c>
      <c r="L4283" s="282">
        <v>2891.0</v>
      </c>
      <c r="M4283" s="210"/>
    </row>
    <row r="4284" ht="15.75" customHeight="1">
      <c r="A4284" s="210" t="s">
        <v>276</v>
      </c>
      <c r="B4284" s="210" t="s">
        <v>5386</v>
      </c>
      <c r="C4284" s="210" t="s">
        <v>5801</v>
      </c>
      <c r="D4284" s="210" t="s">
        <v>1142</v>
      </c>
      <c r="E4284" s="282">
        <v>36.0</v>
      </c>
      <c r="F4284" s="282">
        <v>4.0</v>
      </c>
      <c r="G4284" s="282">
        <v>4.0</v>
      </c>
      <c r="H4284" s="282">
        <v>1.0</v>
      </c>
      <c r="I4284" s="282">
        <v>29.0</v>
      </c>
      <c r="J4284" s="282">
        <v>6.0</v>
      </c>
      <c r="K4284" s="282">
        <v>0.0</v>
      </c>
      <c r="L4284" s="282">
        <v>2883.0</v>
      </c>
      <c r="M4284" s="210"/>
    </row>
    <row r="4285" ht="15.75" customHeight="1">
      <c r="A4285" s="210" t="s">
        <v>276</v>
      </c>
      <c r="B4285" s="210" t="s">
        <v>5387</v>
      </c>
      <c r="C4285" s="210" t="s">
        <v>5816</v>
      </c>
      <c r="D4285" s="210" t="s">
        <v>1142</v>
      </c>
      <c r="E4285" s="282">
        <v>37.0</v>
      </c>
      <c r="F4285" s="282">
        <v>8.0</v>
      </c>
      <c r="G4285" s="282">
        <v>2.0</v>
      </c>
      <c r="H4285" s="282">
        <v>9.0</v>
      </c>
      <c r="I4285" s="282">
        <v>16.0</v>
      </c>
      <c r="J4285" s="282">
        <v>4.0</v>
      </c>
      <c r="K4285" s="282">
        <v>0.0</v>
      </c>
      <c r="L4285" s="282">
        <v>2459.0</v>
      </c>
      <c r="M4285" s="210"/>
    </row>
    <row r="4286" ht="15.75" customHeight="1">
      <c r="A4286" s="210" t="s">
        <v>276</v>
      </c>
      <c r="B4286" s="210" t="s">
        <v>5388</v>
      </c>
      <c r="C4286" s="210" t="s">
        <v>5816</v>
      </c>
      <c r="D4286" s="210" t="s">
        <v>5823</v>
      </c>
      <c r="E4286" s="282">
        <v>37.0</v>
      </c>
      <c r="F4286" s="282">
        <v>5.0</v>
      </c>
      <c r="G4286" s="282">
        <v>4.0</v>
      </c>
      <c r="H4286" s="282">
        <v>8.0</v>
      </c>
      <c r="I4286" s="282">
        <v>12.0</v>
      </c>
      <c r="J4286" s="282">
        <v>3.0</v>
      </c>
      <c r="K4286" s="282">
        <v>0.0</v>
      </c>
      <c r="L4286" s="282">
        <v>2528.0</v>
      </c>
      <c r="M4286" s="210"/>
    </row>
    <row r="4287" ht="15.75" customHeight="1">
      <c r="A4287" s="210" t="s">
        <v>276</v>
      </c>
      <c r="B4287" s="210" t="s">
        <v>5391</v>
      </c>
      <c r="C4287" s="210" t="s">
        <v>5816</v>
      </c>
      <c r="D4287" s="210" t="s">
        <v>1142</v>
      </c>
      <c r="E4287" s="282">
        <v>32.0</v>
      </c>
      <c r="F4287" s="282">
        <v>0.0</v>
      </c>
      <c r="G4287" s="282">
        <v>2.0</v>
      </c>
      <c r="H4287" s="282">
        <v>7.0</v>
      </c>
      <c r="I4287" s="282">
        <v>10.0</v>
      </c>
      <c r="J4287" s="282">
        <v>2.0</v>
      </c>
      <c r="K4287" s="282">
        <v>0.0</v>
      </c>
      <c r="L4287" s="282">
        <v>2321.0</v>
      </c>
      <c r="M4287" s="210"/>
    </row>
    <row r="4288" ht="15.75" customHeight="1">
      <c r="A4288" s="210" t="s">
        <v>276</v>
      </c>
      <c r="B4288" s="210" t="s">
        <v>5392</v>
      </c>
      <c r="C4288" s="210" t="s">
        <v>5801</v>
      </c>
      <c r="D4288" s="210" t="s">
        <v>5954</v>
      </c>
      <c r="E4288" s="282">
        <v>0.0</v>
      </c>
      <c r="F4288" s="282">
        <v>0.0</v>
      </c>
      <c r="G4288" s="282">
        <v>0.0</v>
      </c>
      <c r="H4288" s="282">
        <v>0.0</v>
      </c>
      <c r="I4288" s="282">
        <v>0.0</v>
      </c>
      <c r="J4288" s="282">
        <v>0.0</v>
      </c>
      <c r="K4288" s="282">
        <v>0.0</v>
      </c>
      <c r="L4288" s="282">
        <v>0.0</v>
      </c>
      <c r="M4288" s="210"/>
    </row>
    <row r="4289" ht="15.75" customHeight="1">
      <c r="A4289" s="210" t="s">
        <v>276</v>
      </c>
      <c r="B4289" s="210" t="s">
        <v>5389</v>
      </c>
      <c r="C4289" s="210" t="s">
        <v>5801</v>
      </c>
      <c r="D4289" s="210" t="s">
        <v>5955</v>
      </c>
      <c r="E4289" s="282">
        <v>0.0</v>
      </c>
      <c r="F4289" s="282">
        <v>0.0</v>
      </c>
      <c r="G4289" s="282">
        <v>0.0</v>
      </c>
      <c r="H4289" s="282">
        <v>0.0</v>
      </c>
      <c r="I4289" s="282">
        <v>0.0</v>
      </c>
      <c r="J4289" s="282">
        <v>0.0</v>
      </c>
      <c r="K4289" s="282">
        <v>0.0</v>
      </c>
      <c r="L4289" s="282">
        <v>0.0</v>
      </c>
      <c r="M4289" s="210"/>
    </row>
    <row r="4290" ht="15.75" customHeight="1">
      <c r="A4290" s="210" t="s">
        <v>363</v>
      </c>
      <c r="B4290" s="210" t="s">
        <v>5383</v>
      </c>
      <c r="C4290" s="210" t="s">
        <v>5800</v>
      </c>
      <c r="D4290" s="210" t="s">
        <v>90</v>
      </c>
      <c r="E4290" s="282">
        <v>0.0</v>
      </c>
      <c r="F4290" s="282">
        <v>0.0</v>
      </c>
      <c r="G4290" s="282">
        <v>0.0</v>
      </c>
      <c r="H4290" s="282">
        <v>0.0</v>
      </c>
      <c r="I4290" s="282">
        <v>0.0</v>
      </c>
      <c r="J4290" s="282">
        <v>0.0</v>
      </c>
      <c r="K4290" s="282">
        <v>0.0</v>
      </c>
      <c r="L4290" s="282">
        <v>0.0</v>
      </c>
      <c r="M4290" s="210"/>
    </row>
    <row r="4291" ht="15.75" customHeight="1">
      <c r="A4291" s="210" t="s">
        <v>363</v>
      </c>
      <c r="B4291" s="210" t="s">
        <v>5384</v>
      </c>
      <c r="C4291" s="210" t="s">
        <v>5800</v>
      </c>
      <c r="D4291" s="210" t="s">
        <v>249</v>
      </c>
      <c r="E4291" s="282">
        <v>20.0</v>
      </c>
      <c r="F4291" s="282">
        <v>5.0</v>
      </c>
      <c r="G4291" s="282">
        <v>2.0</v>
      </c>
      <c r="H4291" s="282">
        <v>9.0</v>
      </c>
      <c r="I4291" s="282">
        <v>7.0</v>
      </c>
      <c r="J4291" s="282">
        <v>2.0</v>
      </c>
      <c r="K4291" s="282">
        <v>1.0</v>
      </c>
      <c r="L4291" s="282">
        <v>904.0</v>
      </c>
      <c r="M4291" s="210"/>
    </row>
    <row r="4292" ht="15.75" customHeight="1">
      <c r="A4292" s="210" t="s">
        <v>363</v>
      </c>
      <c r="B4292" s="210" t="s">
        <v>5385</v>
      </c>
      <c r="C4292" s="210" t="s">
        <v>5801</v>
      </c>
      <c r="D4292" s="210" t="s">
        <v>90</v>
      </c>
      <c r="E4292" s="282">
        <v>8.0</v>
      </c>
      <c r="F4292" s="282">
        <v>1.0</v>
      </c>
      <c r="G4292" s="282">
        <v>1.0</v>
      </c>
      <c r="H4292" s="282">
        <v>8.0</v>
      </c>
      <c r="I4292" s="282">
        <v>0.0</v>
      </c>
      <c r="J4292" s="282">
        <v>0.0</v>
      </c>
      <c r="K4292" s="282">
        <v>0.0</v>
      </c>
      <c r="L4292" s="282">
        <v>70.0</v>
      </c>
      <c r="M4292" s="210"/>
    </row>
    <row r="4293" ht="15.75" customHeight="1">
      <c r="A4293" s="210" t="s">
        <v>363</v>
      </c>
      <c r="B4293" s="210" t="s">
        <v>5386</v>
      </c>
      <c r="C4293" s="210" t="s">
        <v>5861</v>
      </c>
      <c r="D4293" s="210" t="s">
        <v>5956</v>
      </c>
      <c r="E4293" s="282">
        <v>37.0</v>
      </c>
      <c r="F4293" s="282">
        <v>7.0</v>
      </c>
      <c r="G4293" s="282">
        <v>5.0</v>
      </c>
      <c r="H4293" s="282">
        <v>9.0</v>
      </c>
      <c r="I4293" s="282">
        <v>12.0</v>
      </c>
      <c r="J4293" s="282">
        <v>4.0</v>
      </c>
      <c r="K4293" s="282">
        <v>0.0</v>
      </c>
      <c r="L4293" s="282">
        <v>2458.0</v>
      </c>
      <c r="M4293" s="210"/>
    </row>
    <row r="4294" ht="15.75" customHeight="1">
      <c r="A4294" s="210" t="s">
        <v>363</v>
      </c>
      <c r="B4294" s="210" t="s">
        <v>5387</v>
      </c>
      <c r="C4294" s="210" t="s">
        <v>5816</v>
      </c>
      <c r="D4294" s="210" t="s">
        <v>5890</v>
      </c>
      <c r="E4294" s="282">
        <v>34.0</v>
      </c>
      <c r="F4294" s="282">
        <v>5.0</v>
      </c>
      <c r="G4294" s="282">
        <v>3.0</v>
      </c>
      <c r="H4294" s="282">
        <v>10.0</v>
      </c>
      <c r="I4294" s="282">
        <v>20.0</v>
      </c>
      <c r="J4294" s="282">
        <v>3.0</v>
      </c>
      <c r="K4294" s="282">
        <v>0.0</v>
      </c>
      <c r="L4294" s="282">
        <v>1901.0</v>
      </c>
      <c r="M4294" s="210"/>
    </row>
    <row r="4295" ht="15.75" customHeight="1">
      <c r="A4295" s="210" t="s">
        <v>363</v>
      </c>
      <c r="B4295" s="210" t="s">
        <v>5388</v>
      </c>
      <c r="C4295" s="210" t="s">
        <v>5861</v>
      </c>
      <c r="D4295" s="210" t="s">
        <v>90</v>
      </c>
      <c r="E4295" s="282">
        <v>15.0</v>
      </c>
      <c r="F4295" s="282">
        <v>3.0</v>
      </c>
      <c r="G4295" s="282">
        <v>2.0</v>
      </c>
      <c r="H4295" s="282">
        <v>7.0</v>
      </c>
      <c r="I4295" s="282">
        <v>5.0</v>
      </c>
      <c r="J4295" s="282">
        <v>2.0</v>
      </c>
      <c r="K4295" s="282">
        <v>0.0</v>
      </c>
      <c r="L4295" s="282">
        <v>702.0</v>
      </c>
      <c r="M4295" s="210"/>
    </row>
    <row r="4296" ht="15.75" customHeight="1">
      <c r="A4296" s="210" t="s">
        <v>363</v>
      </c>
      <c r="B4296" s="210" t="s">
        <v>5391</v>
      </c>
      <c r="C4296" s="210" t="s">
        <v>5801</v>
      </c>
      <c r="D4296" s="210" t="s">
        <v>5957</v>
      </c>
      <c r="E4296" s="282">
        <v>2.0</v>
      </c>
      <c r="F4296" s="282">
        <v>0.0</v>
      </c>
      <c r="G4296" s="282">
        <v>0.0</v>
      </c>
      <c r="H4296" s="282">
        <v>2.0</v>
      </c>
      <c r="I4296" s="282">
        <v>0.0</v>
      </c>
      <c r="J4296" s="282">
        <v>0.0</v>
      </c>
      <c r="K4296" s="282">
        <v>0.0</v>
      </c>
      <c r="L4296" s="282">
        <v>7.0</v>
      </c>
      <c r="M4296" s="210"/>
    </row>
    <row r="4297" ht="15.75" customHeight="1">
      <c r="A4297" s="210" t="s">
        <v>820</v>
      </c>
      <c r="B4297" s="210" t="s">
        <v>5383</v>
      </c>
      <c r="C4297" s="210" t="s">
        <v>5801</v>
      </c>
      <c r="D4297" s="210" t="s">
        <v>256</v>
      </c>
      <c r="E4297" s="282">
        <v>3.0</v>
      </c>
      <c r="F4297" s="282">
        <v>0.0</v>
      </c>
      <c r="G4297" s="282">
        <v>0.0</v>
      </c>
      <c r="H4297" s="282">
        <v>3.0</v>
      </c>
      <c r="I4297" s="282">
        <v>0.0</v>
      </c>
      <c r="J4297" s="282">
        <v>1.0</v>
      </c>
      <c r="K4297" s="282">
        <v>0.0</v>
      </c>
      <c r="L4297" s="282">
        <v>87.0</v>
      </c>
      <c r="M4297" s="210"/>
    </row>
    <row r="4298" ht="15.75" customHeight="1">
      <c r="A4298" s="210" t="s">
        <v>820</v>
      </c>
      <c r="B4298" s="210" t="s">
        <v>5384</v>
      </c>
      <c r="C4298" s="210" t="s">
        <v>5801</v>
      </c>
      <c r="D4298" s="210" t="s">
        <v>256</v>
      </c>
      <c r="E4298" s="282">
        <v>33.0</v>
      </c>
      <c r="F4298" s="282">
        <v>1.0</v>
      </c>
      <c r="G4298" s="282">
        <v>2.0</v>
      </c>
      <c r="H4298" s="282">
        <v>4.0</v>
      </c>
      <c r="I4298" s="282">
        <v>11.0</v>
      </c>
      <c r="J4298" s="282">
        <v>5.0</v>
      </c>
      <c r="K4298" s="282">
        <v>0.0</v>
      </c>
      <c r="L4298" s="282">
        <v>2365.0</v>
      </c>
      <c r="M4298" s="210"/>
    </row>
    <row r="4299" ht="15.75" customHeight="1">
      <c r="A4299" s="210" t="s">
        <v>820</v>
      </c>
      <c r="B4299" s="210" t="s">
        <v>5385</v>
      </c>
      <c r="C4299" s="210" t="s">
        <v>5801</v>
      </c>
      <c r="D4299" s="210" t="s">
        <v>95</v>
      </c>
      <c r="E4299" s="282">
        <v>19.0</v>
      </c>
      <c r="F4299" s="282">
        <v>0.0</v>
      </c>
      <c r="G4299" s="282">
        <v>0.0</v>
      </c>
      <c r="H4299" s="282">
        <v>12.0</v>
      </c>
      <c r="I4299" s="282">
        <v>1.0</v>
      </c>
      <c r="J4299" s="282">
        <v>3.0</v>
      </c>
      <c r="K4299" s="282">
        <v>0.0</v>
      </c>
      <c r="L4299" s="282">
        <v>773.0</v>
      </c>
      <c r="M4299" s="210"/>
    </row>
    <row r="4300" ht="15.75" customHeight="1">
      <c r="A4300" s="210" t="s">
        <v>820</v>
      </c>
      <c r="B4300" s="210" t="s">
        <v>5386</v>
      </c>
      <c r="C4300" s="210" t="s">
        <v>5801</v>
      </c>
      <c r="D4300" s="210" t="s">
        <v>95</v>
      </c>
      <c r="E4300" s="282">
        <v>18.0</v>
      </c>
      <c r="F4300" s="282">
        <v>2.0</v>
      </c>
      <c r="G4300" s="282">
        <v>2.0</v>
      </c>
      <c r="H4300" s="282">
        <v>12.0</v>
      </c>
      <c r="I4300" s="282">
        <v>5.0</v>
      </c>
      <c r="J4300" s="282">
        <v>2.0</v>
      </c>
      <c r="K4300" s="282">
        <v>0.0</v>
      </c>
      <c r="L4300" s="282">
        <v>641.0</v>
      </c>
      <c r="M4300" s="210"/>
    </row>
    <row r="4301" ht="15.75" customHeight="1">
      <c r="A4301" s="210" t="s">
        <v>820</v>
      </c>
      <c r="B4301" s="210" t="s">
        <v>5387</v>
      </c>
      <c r="C4301" s="210" t="s">
        <v>5801</v>
      </c>
      <c r="D4301" s="210" t="s">
        <v>95</v>
      </c>
      <c r="E4301" s="282">
        <v>28.0</v>
      </c>
      <c r="F4301" s="282">
        <v>3.0</v>
      </c>
      <c r="G4301" s="282">
        <v>2.0</v>
      </c>
      <c r="H4301" s="282">
        <v>14.0</v>
      </c>
      <c r="I4301" s="282">
        <v>10.0</v>
      </c>
      <c r="J4301" s="282">
        <v>2.0</v>
      </c>
      <c r="K4301" s="282">
        <v>0.0</v>
      </c>
      <c r="L4301" s="282">
        <v>1230.0</v>
      </c>
      <c r="M4301" s="210"/>
    </row>
    <row r="4302" ht="15.75" customHeight="1">
      <c r="A4302" s="210" t="s">
        <v>820</v>
      </c>
      <c r="B4302" s="210" t="s">
        <v>5388</v>
      </c>
      <c r="C4302" s="210" t="s">
        <v>5801</v>
      </c>
      <c r="D4302" s="210" t="s">
        <v>95</v>
      </c>
      <c r="E4302" s="282">
        <v>24.0</v>
      </c>
      <c r="F4302" s="282">
        <v>4.0</v>
      </c>
      <c r="G4302" s="282">
        <v>3.0</v>
      </c>
      <c r="H4302" s="282">
        <v>3.0</v>
      </c>
      <c r="I4302" s="282">
        <v>10.0</v>
      </c>
      <c r="J4302" s="282">
        <v>5.0</v>
      </c>
      <c r="K4302" s="282">
        <v>0.0</v>
      </c>
      <c r="L4302" s="282">
        <v>1806.0</v>
      </c>
      <c r="M4302" s="210"/>
    </row>
    <row r="4303" ht="15.75" customHeight="1">
      <c r="A4303" s="210" t="s">
        <v>820</v>
      </c>
      <c r="B4303" s="210" t="s">
        <v>5391</v>
      </c>
      <c r="C4303" s="210" t="s">
        <v>5801</v>
      </c>
      <c r="D4303" s="210" t="s">
        <v>95</v>
      </c>
      <c r="E4303" s="282">
        <v>19.0</v>
      </c>
      <c r="F4303" s="282">
        <v>5.0</v>
      </c>
      <c r="G4303" s="282">
        <v>0.0</v>
      </c>
      <c r="H4303" s="282">
        <v>6.0</v>
      </c>
      <c r="I4303" s="282">
        <v>5.0</v>
      </c>
      <c r="J4303" s="282">
        <v>3.0</v>
      </c>
      <c r="K4303" s="282">
        <v>0.0</v>
      </c>
      <c r="L4303" s="282">
        <v>1085.0</v>
      </c>
      <c r="M4303" s="210"/>
    </row>
    <row r="4304" ht="15.75" customHeight="1">
      <c r="A4304" s="210" t="s">
        <v>820</v>
      </c>
      <c r="B4304" s="210" t="s">
        <v>5392</v>
      </c>
      <c r="C4304" s="210" t="s">
        <v>5801</v>
      </c>
      <c r="D4304" s="210" t="s">
        <v>95</v>
      </c>
      <c r="E4304" s="282">
        <v>30.0</v>
      </c>
      <c r="F4304" s="282">
        <v>0.0</v>
      </c>
      <c r="G4304" s="282">
        <v>0.0</v>
      </c>
      <c r="H4304" s="282">
        <v>7.0</v>
      </c>
      <c r="I4304" s="282">
        <v>5.0</v>
      </c>
      <c r="J4304" s="282">
        <v>8.0</v>
      </c>
      <c r="K4304" s="282">
        <v>0.0</v>
      </c>
      <c r="L4304" s="282">
        <v>1985.0</v>
      </c>
      <c r="M4304" s="210"/>
    </row>
    <row r="4305" ht="15.75" customHeight="1">
      <c r="A4305" s="210" t="s">
        <v>820</v>
      </c>
      <c r="B4305" s="210" t="s">
        <v>5389</v>
      </c>
      <c r="C4305" s="210" t="s">
        <v>5800</v>
      </c>
      <c r="D4305" s="210" t="s">
        <v>95</v>
      </c>
      <c r="E4305" s="282">
        <v>31.0</v>
      </c>
      <c r="F4305" s="282">
        <v>2.0</v>
      </c>
      <c r="G4305" s="282">
        <v>3.0</v>
      </c>
      <c r="H4305" s="282">
        <v>5.0</v>
      </c>
      <c r="I4305" s="282">
        <v>4.0</v>
      </c>
      <c r="J4305" s="282">
        <v>7.0</v>
      </c>
      <c r="K4305" s="282">
        <v>0.0</v>
      </c>
      <c r="L4305" s="282">
        <v>2350.0</v>
      </c>
      <c r="M4305" s="210"/>
    </row>
    <row r="4306" ht="15.75" customHeight="1">
      <c r="A4306" s="210" t="s">
        <v>820</v>
      </c>
      <c r="B4306" s="210" t="s">
        <v>5390</v>
      </c>
      <c r="C4306" s="210" t="s">
        <v>5861</v>
      </c>
      <c r="D4306" s="210" t="s">
        <v>116</v>
      </c>
      <c r="E4306" s="282">
        <v>17.0</v>
      </c>
      <c r="F4306" s="282">
        <v>1.0</v>
      </c>
      <c r="G4306" s="282">
        <v>1.0</v>
      </c>
      <c r="H4306" s="282">
        <v>6.0</v>
      </c>
      <c r="I4306" s="282">
        <v>9.0</v>
      </c>
      <c r="J4306" s="282">
        <v>3.0</v>
      </c>
      <c r="K4306" s="282">
        <v>0.0</v>
      </c>
      <c r="L4306" s="282">
        <v>889.0</v>
      </c>
      <c r="M4306" s="210"/>
    </row>
    <row r="4307" ht="15.75" customHeight="1">
      <c r="A4307" s="210" t="s">
        <v>597</v>
      </c>
      <c r="B4307" s="210" t="s">
        <v>5383</v>
      </c>
      <c r="C4307" s="210" t="s">
        <v>5801</v>
      </c>
      <c r="D4307" s="210" t="s">
        <v>151</v>
      </c>
      <c r="E4307" s="282">
        <v>3.0</v>
      </c>
      <c r="F4307" s="282">
        <v>0.0</v>
      </c>
      <c r="G4307" s="282">
        <v>0.0</v>
      </c>
      <c r="H4307" s="282">
        <v>0.0</v>
      </c>
      <c r="I4307" s="282">
        <v>0.0</v>
      </c>
      <c r="J4307" s="282">
        <v>1.0</v>
      </c>
      <c r="K4307" s="282">
        <v>0.0</v>
      </c>
      <c r="L4307" s="282">
        <v>270.0</v>
      </c>
      <c r="M4307" s="210"/>
    </row>
    <row r="4308" ht="15.75" customHeight="1">
      <c r="A4308" s="210" t="s">
        <v>597</v>
      </c>
      <c r="B4308" s="210" t="s">
        <v>5384</v>
      </c>
      <c r="C4308" s="210" t="s">
        <v>5801</v>
      </c>
      <c r="D4308" s="210" t="s">
        <v>151</v>
      </c>
      <c r="E4308" s="282">
        <v>35.0</v>
      </c>
      <c r="F4308" s="282">
        <v>0.0</v>
      </c>
      <c r="G4308" s="282">
        <v>3.0</v>
      </c>
      <c r="H4308" s="282">
        <v>5.0</v>
      </c>
      <c r="I4308" s="282">
        <v>17.0</v>
      </c>
      <c r="J4308" s="282">
        <v>2.0</v>
      </c>
      <c r="K4308" s="282">
        <v>0.0</v>
      </c>
      <c r="L4308" s="282">
        <v>2502.0</v>
      </c>
      <c r="M4308" s="210"/>
    </row>
    <row r="4309" ht="15.75" customHeight="1">
      <c r="A4309" s="210" t="s">
        <v>597</v>
      </c>
      <c r="B4309" s="210" t="s">
        <v>5385</v>
      </c>
      <c r="C4309" s="210" t="s">
        <v>5801</v>
      </c>
      <c r="D4309" s="210" t="s">
        <v>151</v>
      </c>
      <c r="E4309" s="282">
        <v>32.0</v>
      </c>
      <c r="F4309" s="282">
        <v>0.0</v>
      </c>
      <c r="G4309" s="282">
        <v>2.0</v>
      </c>
      <c r="H4309" s="282">
        <v>4.0</v>
      </c>
      <c r="I4309" s="282">
        <v>4.0</v>
      </c>
      <c r="J4309" s="282">
        <v>3.0</v>
      </c>
      <c r="K4309" s="282">
        <v>0.0</v>
      </c>
      <c r="L4309" s="282">
        <v>2486.0</v>
      </c>
      <c r="M4309" s="210"/>
    </row>
    <row r="4310" ht="15.75" customHeight="1">
      <c r="A4310" s="210" t="s">
        <v>597</v>
      </c>
      <c r="B4310" s="210" t="s">
        <v>5386</v>
      </c>
      <c r="C4310" s="210" t="s">
        <v>5816</v>
      </c>
      <c r="D4310" s="210" t="s">
        <v>5958</v>
      </c>
      <c r="E4310" s="282">
        <v>26.0</v>
      </c>
      <c r="F4310" s="282">
        <v>1.0</v>
      </c>
      <c r="G4310" s="282">
        <v>1.0</v>
      </c>
      <c r="H4310" s="282">
        <v>7.0</v>
      </c>
      <c r="I4310" s="282">
        <v>3.0</v>
      </c>
      <c r="J4310" s="282">
        <v>4.0</v>
      </c>
      <c r="K4310" s="282">
        <v>0.0</v>
      </c>
      <c r="L4310" s="282">
        <v>1855.0</v>
      </c>
      <c r="M4310" s="210"/>
    </row>
    <row r="4311" ht="15.75" customHeight="1">
      <c r="A4311" s="210" t="s">
        <v>597</v>
      </c>
      <c r="B4311" s="210" t="s">
        <v>5387</v>
      </c>
      <c r="C4311" s="210" t="s">
        <v>5816</v>
      </c>
      <c r="D4311" s="210" t="s">
        <v>5958</v>
      </c>
      <c r="E4311" s="282">
        <v>19.0</v>
      </c>
      <c r="F4311" s="282">
        <v>0.0</v>
      </c>
      <c r="G4311" s="282">
        <v>0.0</v>
      </c>
      <c r="H4311" s="282">
        <v>4.0</v>
      </c>
      <c r="I4311" s="282">
        <v>2.0</v>
      </c>
      <c r="J4311" s="282">
        <v>1.0</v>
      </c>
      <c r="K4311" s="282">
        <v>0.0</v>
      </c>
      <c r="L4311" s="282">
        <v>1352.0</v>
      </c>
      <c r="M4311" s="210"/>
    </row>
    <row r="4312" ht="15.75" customHeight="1">
      <c r="A4312" s="210" t="s">
        <v>597</v>
      </c>
      <c r="B4312" s="210" t="s">
        <v>5388</v>
      </c>
      <c r="C4312" s="210" t="s">
        <v>5801</v>
      </c>
      <c r="D4312" s="210" t="s">
        <v>151</v>
      </c>
      <c r="E4312" s="282">
        <v>0.0</v>
      </c>
      <c r="F4312" s="282">
        <v>0.0</v>
      </c>
      <c r="G4312" s="282">
        <v>0.0</v>
      </c>
      <c r="H4312" s="282">
        <v>0.0</v>
      </c>
      <c r="I4312" s="282">
        <v>0.0</v>
      </c>
      <c r="J4312" s="282">
        <v>0.0</v>
      </c>
      <c r="K4312" s="282">
        <v>0.0</v>
      </c>
      <c r="L4312" s="282">
        <v>0.0</v>
      </c>
      <c r="M4312" s="210"/>
    </row>
    <row r="4313" ht="15.75" customHeight="1">
      <c r="A4313" s="210" t="s">
        <v>597</v>
      </c>
      <c r="B4313" s="210" t="s">
        <v>5392</v>
      </c>
      <c r="C4313" s="210" t="s">
        <v>5816</v>
      </c>
      <c r="D4313" s="210" t="s">
        <v>5905</v>
      </c>
      <c r="E4313" s="282">
        <v>0.0</v>
      </c>
      <c r="F4313" s="282">
        <v>0.0</v>
      </c>
      <c r="G4313" s="282">
        <v>0.0</v>
      </c>
      <c r="H4313" s="282">
        <v>0.0</v>
      </c>
      <c r="I4313" s="282">
        <v>0.0</v>
      </c>
      <c r="J4313" s="282">
        <v>0.0</v>
      </c>
      <c r="K4313" s="282">
        <v>0.0</v>
      </c>
      <c r="L4313" s="282">
        <v>0.0</v>
      </c>
      <c r="M4313" s="210"/>
    </row>
    <row r="4314" ht="15.75" customHeight="1">
      <c r="A4314" s="210" t="s">
        <v>215</v>
      </c>
      <c r="B4314" s="210" t="s">
        <v>5383</v>
      </c>
      <c r="C4314" s="210" t="s">
        <v>5801</v>
      </c>
      <c r="D4314" s="210" t="s">
        <v>103</v>
      </c>
      <c r="E4314" s="282">
        <v>3.0</v>
      </c>
      <c r="F4314" s="282">
        <v>0.0</v>
      </c>
      <c r="G4314" s="282">
        <v>0.0</v>
      </c>
      <c r="H4314" s="282">
        <v>0.0</v>
      </c>
      <c r="I4314" s="282">
        <v>1.0</v>
      </c>
      <c r="J4314" s="282">
        <v>0.0</v>
      </c>
      <c r="K4314" s="282">
        <v>0.0</v>
      </c>
      <c r="L4314" s="282">
        <v>265.0</v>
      </c>
      <c r="M4314" s="210"/>
    </row>
    <row r="4315" ht="15.75" customHeight="1">
      <c r="A4315" s="210" t="s">
        <v>215</v>
      </c>
      <c r="B4315" s="210" t="s">
        <v>5384</v>
      </c>
      <c r="C4315" s="210" t="s">
        <v>5801</v>
      </c>
      <c r="D4315" s="210" t="s">
        <v>103</v>
      </c>
      <c r="E4315" s="282">
        <v>32.0</v>
      </c>
      <c r="F4315" s="282">
        <v>4.0</v>
      </c>
      <c r="G4315" s="282">
        <v>0.0</v>
      </c>
      <c r="H4315" s="282">
        <v>2.0</v>
      </c>
      <c r="I4315" s="282">
        <v>7.0</v>
      </c>
      <c r="J4315" s="282">
        <v>7.0</v>
      </c>
      <c r="K4315" s="282">
        <v>0.0</v>
      </c>
      <c r="L4315" s="282">
        <v>2640.0</v>
      </c>
      <c r="M4315" s="210"/>
    </row>
    <row r="4316" ht="15.75" customHeight="1">
      <c r="A4316" s="210" t="s">
        <v>215</v>
      </c>
      <c r="B4316" s="210" t="s">
        <v>5385</v>
      </c>
      <c r="C4316" s="210" t="s">
        <v>5801</v>
      </c>
      <c r="D4316" s="210" t="s">
        <v>103</v>
      </c>
      <c r="E4316" s="282">
        <v>18.0</v>
      </c>
      <c r="F4316" s="282">
        <v>0.0</v>
      </c>
      <c r="G4316" s="282">
        <v>0.0</v>
      </c>
      <c r="H4316" s="282">
        <v>2.0</v>
      </c>
      <c r="I4316" s="282">
        <v>0.0</v>
      </c>
      <c r="J4316" s="282">
        <v>4.0</v>
      </c>
      <c r="K4316" s="282">
        <v>0.0</v>
      </c>
      <c r="L4316" s="282">
        <v>1446.0</v>
      </c>
      <c r="M4316" s="210"/>
    </row>
    <row r="4317" ht="15.75" customHeight="1">
      <c r="A4317" s="210" t="s">
        <v>215</v>
      </c>
      <c r="B4317" s="210" t="s">
        <v>5386</v>
      </c>
      <c r="C4317" s="210" t="s">
        <v>5816</v>
      </c>
      <c r="D4317" s="210" t="s">
        <v>5959</v>
      </c>
      <c r="E4317" s="282">
        <v>35.0</v>
      </c>
      <c r="F4317" s="282">
        <v>5.0</v>
      </c>
      <c r="G4317" s="282">
        <v>2.0</v>
      </c>
      <c r="H4317" s="282">
        <v>0.0</v>
      </c>
      <c r="I4317" s="282">
        <v>0.0</v>
      </c>
      <c r="J4317" s="282">
        <v>11.0</v>
      </c>
      <c r="K4317" s="282">
        <v>0.0</v>
      </c>
      <c r="L4317" s="282">
        <v>3086.0</v>
      </c>
      <c r="M4317" s="210"/>
    </row>
    <row r="4318" ht="15.75" customHeight="1">
      <c r="A4318" s="210" t="s">
        <v>458</v>
      </c>
      <c r="B4318" s="210" t="s">
        <v>5384</v>
      </c>
      <c r="C4318" s="210" t="s">
        <v>5801</v>
      </c>
      <c r="D4318" s="210" t="s">
        <v>113</v>
      </c>
      <c r="E4318" s="282">
        <v>21.0</v>
      </c>
      <c r="F4318" s="282">
        <v>0.0</v>
      </c>
      <c r="G4318" s="282">
        <v>0.0</v>
      </c>
      <c r="H4318" s="282">
        <v>0.0</v>
      </c>
      <c r="I4318" s="282">
        <v>4.0</v>
      </c>
      <c r="J4318" s="282">
        <v>2.0</v>
      </c>
      <c r="K4318" s="282">
        <v>0.0</v>
      </c>
      <c r="L4318" s="282">
        <v>1813.0</v>
      </c>
      <c r="M4318" s="210"/>
    </row>
    <row r="4319" ht="15.75" customHeight="1">
      <c r="A4319" s="210" t="s">
        <v>458</v>
      </c>
      <c r="B4319" s="210" t="s">
        <v>5385</v>
      </c>
      <c r="C4319" s="210" t="s">
        <v>5801</v>
      </c>
      <c r="D4319" s="210" t="s">
        <v>113</v>
      </c>
      <c r="E4319" s="282">
        <v>4.0</v>
      </c>
      <c r="F4319" s="282">
        <v>0.0</v>
      </c>
      <c r="G4319" s="282">
        <v>0.0</v>
      </c>
      <c r="H4319" s="282">
        <v>4.0</v>
      </c>
      <c r="I4319" s="282">
        <v>0.0</v>
      </c>
      <c r="J4319" s="282">
        <v>0.0</v>
      </c>
      <c r="K4319" s="282">
        <v>0.0</v>
      </c>
      <c r="L4319" s="282">
        <v>87.0</v>
      </c>
      <c r="M4319" s="210"/>
    </row>
    <row r="4320" ht="15.75" customHeight="1">
      <c r="A4320" s="210" t="s">
        <v>458</v>
      </c>
      <c r="B4320" s="210" t="s">
        <v>5386</v>
      </c>
      <c r="C4320" s="210" t="s">
        <v>5902</v>
      </c>
      <c r="D4320" s="210" t="s">
        <v>5903</v>
      </c>
      <c r="E4320" s="282">
        <v>2.0</v>
      </c>
      <c r="F4320" s="282">
        <v>0.0</v>
      </c>
      <c r="G4320" s="282">
        <v>0.0</v>
      </c>
      <c r="H4320" s="282">
        <v>2.0</v>
      </c>
      <c r="I4320" s="282">
        <v>0.0</v>
      </c>
      <c r="J4320" s="282">
        <v>0.0</v>
      </c>
      <c r="K4320" s="282">
        <v>0.0</v>
      </c>
      <c r="L4320" s="282">
        <v>23.0</v>
      </c>
      <c r="M4320" s="210"/>
    </row>
    <row r="4321" ht="15.75" customHeight="1">
      <c r="A4321" s="210" t="s">
        <v>236</v>
      </c>
      <c r="B4321" s="210" t="s">
        <v>5383</v>
      </c>
      <c r="C4321" s="210" t="s">
        <v>5801</v>
      </c>
      <c r="D4321" s="210" t="s">
        <v>238</v>
      </c>
      <c r="E4321" s="282">
        <v>3.0</v>
      </c>
      <c r="F4321" s="282">
        <v>0.0</v>
      </c>
      <c r="G4321" s="210"/>
      <c r="H4321" s="282">
        <v>0.0</v>
      </c>
      <c r="I4321" s="282">
        <v>0.0</v>
      </c>
      <c r="J4321" s="282">
        <v>1.0</v>
      </c>
      <c r="K4321" s="282">
        <v>0.0</v>
      </c>
      <c r="L4321" s="282">
        <v>270.0</v>
      </c>
      <c r="M4321" s="210"/>
    </row>
    <row r="4322" ht="15.75" customHeight="1">
      <c r="A4322" s="210" t="s">
        <v>236</v>
      </c>
      <c r="B4322" s="210" t="s">
        <v>5384</v>
      </c>
      <c r="C4322" s="210" t="s">
        <v>5801</v>
      </c>
      <c r="D4322" s="210" t="s">
        <v>90</v>
      </c>
      <c r="E4322" s="282">
        <v>7.0</v>
      </c>
      <c r="F4322" s="282">
        <v>0.0</v>
      </c>
      <c r="G4322" s="210"/>
      <c r="H4322" s="282">
        <v>0.0</v>
      </c>
      <c r="I4322" s="282">
        <v>0.0</v>
      </c>
      <c r="J4322" s="282">
        <v>0.0</v>
      </c>
      <c r="K4322" s="282">
        <v>0.0</v>
      </c>
      <c r="L4322" s="282">
        <v>630.0</v>
      </c>
      <c r="M4322" s="210"/>
    </row>
    <row r="4323" ht="15.75" customHeight="1">
      <c r="A4323" s="210" t="s">
        <v>236</v>
      </c>
      <c r="B4323" s="210" t="s">
        <v>5385</v>
      </c>
      <c r="C4323" s="210" t="s">
        <v>5800</v>
      </c>
      <c r="D4323" s="210" t="s">
        <v>90</v>
      </c>
      <c r="E4323" s="282">
        <v>7.0</v>
      </c>
      <c r="F4323" s="282">
        <v>0.0</v>
      </c>
      <c r="G4323" s="282">
        <v>0.0</v>
      </c>
      <c r="H4323" s="282">
        <v>0.0</v>
      </c>
      <c r="I4323" s="282">
        <v>0.0</v>
      </c>
      <c r="J4323" s="282">
        <v>0.0</v>
      </c>
      <c r="K4323" s="282">
        <v>0.0</v>
      </c>
      <c r="L4323" s="282">
        <v>630.0</v>
      </c>
      <c r="M4323" s="210"/>
    </row>
    <row r="4324" ht="15.75" customHeight="1">
      <c r="A4324" s="210" t="s">
        <v>236</v>
      </c>
      <c r="B4324" s="210" t="s">
        <v>5386</v>
      </c>
      <c r="C4324" s="210" t="s">
        <v>5803</v>
      </c>
      <c r="D4324" s="210" t="s">
        <v>5960</v>
      </c>
      <c r="E4324" s="282">
        <v>0.0</v>
      </c>
      <c r="F4324" s="282">
        <v>0.0</v>
      </c>
      <c r="G4324" s="210"/>
      <c r="H4324" s="282">
        <v>0.0</v>
      </c>
      <c r="I4324" s="282">
        <v>0.0</v>
      </c>
      <c r="J4324" s="282">
        <v>0.0</v>
      </c>
      <c r="K4324" s="282">
        <v>0.0</v>
      </c>
      <c r="L4324" s="282">
        <v>0.0</v>
      </c>
      <c r="M4324" s="210"/>
    </row>
    <row r="4325" ht="15.75" customHeight="1">
      <c r="A4325" s="210" t="s">
        <v>236</v>
      </c>
      <c r="B4325" s="210" t="s">
        <v>5387</v>
      </c>
      <c r="C4325" s="210" t="s">
        <v>5801</v>
      </c>
      <c r="D4325" s="210" t="s">
        <v>116</v>
      </c>
      <c r="E4325" s="282">
        <v>25.0</v>
      </c>
      <c r="F4325" s="282">
        <v>0.0</v>
      </c>
      <c r="G4325" s="210"/>
      <c r="H4325" s="282">
        <v>0.0</v>
      </c>
      <c r="I4325" s="282">
        <v>1.0</v>
      </c>
      <c r="J4325" s="282">
        <v>0.0</v>
      </c>
      <c r="K4325" s="282">
        <v>1.0</v>
      </c>
      <c r="L4325" s="282">
        <v>2159.0</v>
      </c>
      <c r="M4325" s="210"/>
    </row>
    <row r="4326" ht="15.75" customHeight="1">
      <c r="A4326" s="210" t="s">
        <v>236</v>
      </c>
      <c r="B4326" s="210" t="s">
        <v>5388</v>
      </c>
      <c r="C4326" s="210" t="s">
        <v>5801</v>
      </c>
      <c r="D4326" s="210" t="s">
        <v>116</v>
      </c>
      <c r="E4326" s="282">
        <v>33.0</v>
      </c>
      <c r="F4326" s="282">
        <v>0.0</v>
      </c>
      <c r="G4326" s="210"/>
      <c r="H4326" s="282">
        <v>0.0</v>
      </c>
      <c r="I4326" s="282">
        <v>1.0</v>
      </c>
      <c r="J4326" s="282">
        <v>3.0</v>
      </c>
      <c r="K4326" s="282">
        <v>0.0</v>
      </c>
      <c r="L4326" s="282">
        <v>2885.0</v>
      </c>
      <c r="M4326" s="210"/>
    </row>
    <row r="4327" ht="15.75" customHeight="1">
      <c r="A4327" s="210" t="s">
        <v>236</v>
      </c>
      <c r="B4327" s="210" t="s">
        <v>5391</v>
      </c>
      <c r="C4327" s="210" t="s">
        <v>5801</v>
      </c>
      <c r="D4327" s="210" t="s">
        <v>116</v>
      </c>
      <c r="E4327" s="282">
        <v>20.0</v>
      </c>
      <c r="F4327" s="282">
        <v>0.0</v>
      </c>
      <c r="G4327" s="210"/>
      <c r="H4327" s="282">
        <v>0.0</v>
      </c>
      <c r="I4327" s="282">
        <v>1.0</v>
      </c>
      <c r="J4327" s="282">
        <v>1.0</v>
      </c>
      <c r="K4327" s="282">
        <v>0.0</v>
      </c>
      <c r="L4327" s="282">
        <v>1800.0</v>
      </c>
      <c r="M4327" s="210"/>
    </row>
    <row r="4328" ht="15.75" customHeight="1">
      <c r="A4328" s="210" t="s">
        <v>236</v>
      </c>
      <c r="B4328" s="210" t="s">
        <v>5392</v>
      </c>
      <c r="C4328" s="210" t="s">
        <v>5801</v>
      </c>
      <c r="D4328" s="210" t="s">
        <v>116</v>
      </c>
      <c r="E4328" s="282">
        <v>7.0</v>
      </c>
      <c r="F4328" s="282">
        <v>0.0</v>
      </c>
      <c r="G4328" s="210"/>
      <c r="H4328" s="282">
        <v>0.0</v>
      </c>
      <c r="I4328" s="282">
        <v>1.0</v>
      </c>
      <c r="J4328" s="282">
        <v>0.0</v>
      </c>
      <c r="K4328" s="282">
        <v>0.0</v>
      </c>
      <c r="L4328" s="282">
        <v>623.0</v>
      </c>
      <c r="M4328" s="210"/>
    </row>
    <row r="4329" ht="15.75" customHeight="1">
      <c r="A4329" s="210" t="s">
        <v>236</v>
      </c>
      <c r="B4329" s="210" t="s">
        <v>5389</v>
      </c>
      <c r="C4329" s="210" t="s">
        <v>5911</v>
      </c>
      <c r="D4329" s="210" t="s">
        <v>116</v>
      </c>
      <c r="E4329" s="282">
        <v>24.0</v>
      </c>
      <c r="F4329" s="282">
        <v>0.0</v>
      </c>
      <c r="G4329" s="282">
        <v>0.0</v>
      </c>
      <c r="H4329" s="282">
        <v>0.0</v>
      </c>
      <c r="I4329" s="282">
        <v>1.0</v>
      </c>
      <c r="J4329" s="282">
        <v>1.0</v>
      </c>
      <c r="K4329" s="282">
        <v>0.0</v>
      </c>
      <c r="L4329" s="282">
        <v>2115.0</v>
      </c>
      <c r="M4329" s="210"/>
    </row>
    <row r="4330" ht="15.75" customHeight="1">
      <c r="A4330" s="210" t="s">
        <v>236</v>
      </c>
      <c r="B4330" s="210" t="s">
        <v>5390</v>
      </c>
      <c r="C4330" s="210" t="s">
        <v>5801</v>
      </c>
      <c r="D4330" s="210" t="s">
        <v>244</v>
      </c>
      <c r="E4330" s="282">
        <v>26.0</v>
      </c>
      <c r="F4330" s="282">
        <v>0.0</v>
      </c>
      <c r="G4330" s="210"/>
      <c r="H4330" s="282">
        <v>1.0</v>
      </c>
      <c r="I4330" s="282">
        <v>0.0</v>
      </c>
      <c r="J4330" s="282">
        <v>2.0</v>
      </c>
      <c r="K4330" s="282">
        <v>0.0</v>
      </c>
      <c r="L4330" s="282">
        <v>2319.0</v>
      </c>
      <c r="M4330" s="210"/>
    </row>
    <row r="4331" ht="15.75" customHeight="1">
      <c r="A4331" s="210" t="s">
        <v>187</v>
      </c>
      <c r="B4331" s="210" t="s">
        <v>5383</v>
      </c>
      <c r="C4331" s="210" t="s">
        <v>5801</v>
      </c>
      <c r="D4331" s="210" t="s">
        <v>121</v>
      </c>
      <c r="E4331" s="282">
        <v>1.0</v>
      </c>
      <c r="F4331" s="282">
        <v>0.0</v>
      </c>
      <c r="G4331" s="282">
        <v>0.0</v>
      </c>
      <c r="H4331" s="282">
        <v>1.0</v>
      </c>
      <c r="I4331" s="282">
        <v>0.0</v>
      </c>
      <c r="J4331" s="282">
        <v>0.0</v>
      </c>
      <c r="K4331" s="282">
        <v>0.0</v>
      </c>
      <c r="L4331" s="282">
        <v>7.0</v>
      </c>
      <c r="M4331" s="210"/>
    </row>
    <row r="4332" ht="15.75" customHeight="1">
      <c r="A4332" s="210" t="s">
        <v>187</v>
      </c>
      <c r="B4332" s="210" t="s">
        <v>5384</v>
      </c>
      <c r="C4332" s="210" t="s">
        <v>5801</v>
      </c>
      <c r="D4332" s="210" t="s">
        <v>121</v>
      </c>
      <c r="E4332" s="282">
        <v>29.0</v>
      </c>
      <c r="F4332" s="282">
        <v>12.0</v>
      </c>
      <c r="G4332" s="282">
        <v>2.0</v>
      </c>
      <c r="H4332" s="282">
        <v>8.0</v>
      </c>
      <c r="I4332" s="282">
        <v>8.0</v>
      </c>
      <c r="J4332" s="282">
        <v>1.0</v>
      </c>
      <c r="K4332" s="282">
        <v>0.0</v>
      </c>
      <c r="L4332" s="282">
        <v>1913.0</v>
      </c>
      <c r="M4332" s="210"/>
    </row>
    <row r="4333" ht="15.75" customHeight="1">
      <c r="A4333" s="210" t="s">
        <v>187</v>
      </c>
      <c r="B4333" s="210" t="s">
        <v>5385</v>
      </c>
      <c r="C4333" s="210" t="s">
        <v>5801</v>
      </c>
      <c r="D4333" s="210" t="s">
        <v>121</v>
      </c>
      <c r="E4333" s="282">
        <v>24.0</v>
      </c>
      <c r="F4333" s="282">
        <v>6.0</v>
      </c>
      <c r="G4333" s="282">
        <v>1.0</v>
      </c>
      <c r="H4333" s="282">
        <v>11.0</v>
      </c>
      <c r="I4333" s="282">
        <v>6.0</v>
      </c>
      <c r="J4333" s="282">
        <v>3.0</v>
      </c>
      <c r="K4333" s="282">
        <v>0.0</v>
      </c>
      <c r="L4333" s="282">
        <v>1354.0</v>
      </c>
      <c r="M4333" s="210"/>
    </row>
    <row r="4334" ht="15.75" customHeight="1">
      <c r="A4334" s="210" t="s">
        <v>187</v>
      </c>
      <c r="B4334" s="210" t="s">
        <v>5386</v>
      </c>
      <c r="C4334" s="210" t="s">
        <v>5801</v>
      </c>
      <c r="D4334" s="210" t="s">
        <v>121</v>
      </c>
      <c r="E4334" s="282">
        <v>33.0</v>
      </c>
      <c r="F4334" s="282">
        <v>7.0</v>
      </c>
      <c r="G4334" s="282">
        <v>7.0</v>
      </c>
      <c r="H4334" s="282">
        <v>7.0</v>
      </c>
      <c r="I4334" s="282">
        <v>11.0</v>
      </c>
      <c r="J4334" s="282">
        <v>2.0</v>
      </c>
      <c r="K4334" s="282">
        <v>0.0</v>
      </c>
      <c r="L4334" s="282">
        <v>2361.0</v>
      </c>
      <c r="M4334" s="210"/>
    </row>
    <row r="4335" ht="15.75" customHeight="1">
      <c r="A4335" s="210" t="s">
        <v>187</v>
      </c>
      <c r="B4335" s="210" t="s">
        <v>5387</v>
      </c>
      <c r="C4335" s="210" t="s">
        <v>5881</v>
      </c>
      <c r="D4335" s="210" t="s">
        <v>5961</v>
      </c>
      <c r="E4335" s="282">
        <v>15.0</v>
      </c>
      <c r="F4335" s="282">
        <v>6.0</v>
      </c>
      <c r="G4335" s="282">
        <v>2.0</v>
      </c>
      <c r="H4335" s="282">
        <v>5.0</v>
      </c>
      <c r="I4335" s="282">
        <v>4.0</v>
      </c>
      <c r="J4335" s="282">
        <v>5.0</v>
      </c>
      <c r="K4335" s="282">
        <v>0.0</v>
      </c>
      <c r="L4335" s="282">
        <v>935.0</v>
      </c>
      <c r="M4335" s="210"/>
    </row>
    <row r="4336" ht="15.75" customHeight="1">
      <c r="A4336" s="210" t="s">
        <v>187</v>
      </c>
      <c r="B4336" s="210" t="s">
        <v>5388</v>
      </c>
      <c r="C4336" s="210" t="s">
        <v>5906</v>
      </c>
      <c r="D4336" s="210" t="s">
        <v>5961</v>
      </c>
      <c r="E4336" s="282">
        <v>27.0</v>
      </c>
      <c r="F4336" s="282">
        <v>14.0</v>
      </c>
      <c r="G4336" s="282">
        <v>3.0</v>
      </c>
      <c r="H4336" s="282">
        <v>6.0</v>
      </c>
      <c r="I4336" s="282">
        <v>11.0</v>
      </c>
      <c r="J4336" s="282">
        <v>8.0</v>
      </c>
      <c r="K4336" s="282">
        <v>0.0</v>
      </c>
      <c r="L4336" s="282">
        <v>1870.0</v>
      </c>
      <c r="M4336" s="210"/>
    </row>
    <row r="4337" ht="15.75" customHeight="1">
      <c r="A4337" s="210" t="s">
        <v>187</v>
      </c>
      <c r="B4337" s="210" t="s">
        <v>5391</v>
      </c>
      <c r="C4337" s="210" t="s">
        <v>5962</v>
      </c>
      <c r="D4337" s="210" t="s">
        <v>5963</v>
      </c>
      <c r="E4337" s="282">
        <v>54.0</v>
      </c>
      <c r="F4337" s="282">
        <v>9.0</v>
      </c>
      <c r="G4337" s="282">
        <v>4.0</v>
      </c>
      <c r="H4337" s="282">
        <v>9.0</v>
      </c>
      <c r="I4337" s="282">
        <v>11.0</v>
      </c>
      <c r="J4337" s="282">
        <v>6.0</v>
      </c>
      <c r="K4337" s="282">
        <v>1.0</v>
      </c>
      <c r="L4337" s="282">
        <v>4087.0</v>
      </c>
      <c r="M4337" s="210"/>
    </row>
    <row r="4338" ht="15.75" customHeight="1">
      <c r="A4338" s="210" t="s">
        <v>187</v>
      </c>
      <c r="B4338" s="210" t="s">
        <v>5392</v>
      </c>
      <c r="C4338" s="210" t="s">
        <v>5964</v>
      </c>
      <c r="D4338" s="210" t="s">
        <v>5965</v>
      </c>
      <c r="E4338" s="282">
        <v>20.0</v>
      </c>
      <c r="F4338" s="282">
        <v>4.0</v>
      </c>
      <c r="G4338" s="282">
        <v>0.0</v>
      </c>
      <c r="H4338" s="282">
        <v>11.0</v>
      </c>
      <c r="I4338" s="282">
        <v>6.0</v>
      </c>
      <c r="J4338" s="282">
        <v>5.0</v>
      </c>
      <c r="K4338" s="282">
        <v>0.0</v>
      </c>
      <c r="L4338" s="282">
        <v>955.0</v>
      </c>
      <c r="M4338" s="210"/>
    </row>
    <row r="4339" ht="15.75" customHeight="1">
      <c r="A4339" s="210" t="s">
        <v>821</v>
      </c>
      <c r="B4339" s="210" t="s">
        <v>5383</v>
      </c>
      <c r="C4339" s="210" t="s">
        <v>5801</v>
      </c>
      <c r="D4339" s="210" t="s">
        <v>259</v>
      </c>
      <c r="E4339" s="282">
        <v>1.0</v>
      </c>
      <c r="F4339" s="282">
        <v>0.0</v>
      </c>
      <c r="G4339" s="282">
        <v>0.0</v>
      </c>
      <c r="H4339" s="282">
        <v>0.0</v>
      </c>
      <c r="I4339" s="282">
        <v>1.0</v>
      </c>
      <c r="J4339" s="282">
        <v>0.0</v>
      </c>
      <c r="K4339" s="282">
        <v>0.0</v>
      </c>
      <c r="L4339" s="282">
        <v>61.0</v>
      </c>
      <c r="M4339" s="210"/>
    </row>
    <row r="4340" ht="15.75" customHeight="1">
      <c r="A4340" s="210" t="s">
        <v>821</v>
      </c>
      <c r="B4340" s="210" t="s">
        <v>5384</v>
      </c>
      <c r="C4340" s="210" t="s">
        <v>5801</v>
      </c>
      <c r="D4340" s="210" t="s">
        <v>259</v>
      </c>
      <c r="E4340" s="282">
        <v>27.0</v>
      </c>
      <c r="F4340" s="282">
        <v>0.0</v>
      </c>
      <c r="G4340" s="282">
        <v>1.0</v>
      </c>
      <c r="H4340" s="282">
        <v>5.0</v>
      </c>
      <c r="I4340" s="282">
        <v>13.0</v>
      </c>
      <c r="J4340" s="282">
        <v>5.0</v>
      </c>
      <c r="K4340" s="282">
        <v>1.0</v>
      </c>
      <c r="L4340" s="282">
        <v>1815.0</v>
      </c>
      <c r="M4340" s="210"/>
    </row>
    <row r="4341" ht="15.75" customHeight="1">
      <c r="A4341" s="210" t="s">
        <v>821</v>
      </c>
      <c r="B4341" s="210" t="s">
        <v>5385</v>
      </c>
      <c r="C4341" s="210" t="s">
        <v>5801</v>
      </c>
      <c r="D4341" s="210" t="s">
        <v>259</v>
      </c>
      <c r="E4341" s="282">
        <v>25.0</v>
      </c>
      <c r="F4341" s="282">
        <v>0.0</v>
      </c>
      <c r="G4341" s="282">
        <v>0.0</v>
      </c>
      <c r="H4341" s="282">
        <v>11.0</v>
      </c>
      <c r="I4341" s="282">
        <v>9.0</v>
      </c>
      <c r="J4341" s="282">
        <v>3.0</v>
      </c>
      <c r="K4341" s="282">
        <v>0.0</v>
      </c>
      <c r="L4341" s="282">
        <v>1194.0</v>
      </c>
      <c r="M4341" s="210"/>
    </row>
    <row r="4342" ht="15.75" customHeight="1">
      <c r="A4342" s="210" t="s">
        <v>821</v>
      </c>
      <c r="B4342" s="210" t="s">
        <v>5386</v>
      </c>
      <c r="C4342" s="210" t="s">
        <v>5801</v>
      </c>
      <c r="D4342" s="210" t="s">
        <v>249</v>
      </c>
      <c r="E4342" s="282">
        <v>30.0</v>
      </c>
      <c r="F4342" s="282">
        <v>0.0</v>
      </c>
      <c r="G4342" s="282">
        <v>2.0</v>
      </c>
      <c r="H4342" s="282">
        <v>4.0</v>
      </c>
      <c r="I4342" s="282">
        <v>13.0</v>
      </c>
      <c r="J4342" s="282">
        <v>4.0</v>
      </c>
      <c r="K4342" s="282">
        <v>0.0</v>
      </c>
      <c r="L4342" s="282">
        <v>2183.0</v>
      </c>
      <c r="M4342" s="210"/>
    </row>
    <row r="4343" ht="15.75" customHeight="1">
      <c r="A4343" s="210" t="s">
        <v>821</v>
      </c>
      <c r="B4343" s="210" t="s">
        <v>5387</v>
      </c>
      <c r="C4343" s="210" t="s">
        <v>5801</v>
      </c>
      <c r="D4343" s="210" t="s">
        <v>177</v>
      </c>
      <c r="E4343" s="282">
        <v>23.0</v>
      </c>
      <c r="F4343" s="282">
        <v>0.0</v>
      </c>
      <c r="G4343" s="282">
        <v>0.0</v>
      </c>
      <c r="H4343" s="282">
        <v>10.0</v>
      </c>
      <c r="I4343" s="282">
        <v>9.0</v>
      </c>
      <c r="J4343" s="282">
        <v>3.0</v>
      </c>
      <c r="K4343" s="282">
        <v>0.0</v>
      </c>
      <c r="L4343" s="282">
        <v>1178.0</v>
      </c>
      <c r="M4343" s="210"/>
    </row>
    <row r="4344" ht="15.75" customHeight="1">
      <c r="A4344" s="210" t="s">
        <v>821</v>
      </c>
      <c r="B4344" s="210" t="s">
        <v>5388</v>
      </c>
      <c r="C4344" s="210" t="s">
        <v>5801</v>
      </c>
      <c r="D4344" s="210" t="s">
        <v>177</v>
      </c>
      <c r="E4344" s="282">
        <v>16.0</v>
      </c>
      <c r="F4344" s="282">
        <v>1.0</v>
      </c>
      <c r="G4344" s="282">
        <v>2.0</v>
      </c>
      <c r="H4344" s="282">
        <v>10.0</v>
      </c>
      <c r="I4344" s="282">
        <v>5.0</v>
      </c>
      <c r="J4344" s="282">
        <v>6.0</v>
      </c>
      <c r="K4344" s="282">
        <v>0.0</v>
      </c>
      <c r="L4344" s="282">
        <v>637.0</v>
      </c>
      <c r="M4344" s="210"/>
    </row>
    <row r="4345" ht="15.75" customHeight="1">
      <c r="A4345" s="210" t="s">
        <v>821</v>
      </c>
      <c r="B4345" s="210" t="s">
        <v>5391</v>
      </c>
      <c r="C4345" s="210" t="s">
        <v>5801</v>
      </c>
      <c r="D4345" s="210" t="s">
        <v>177</v>
      </c>
      <c r="E4345" s="282">
        <v>7.0</v>
      </c>
      <c r="F4345" s="282">
        <v>0.0</v>
      </c>
      <c r="G4345" s="282">
        <v>0.0</v>
      </c>
      <c r="H4345" s="282">
        <v>2.0</v>
      </c>
      <c r="I4345" s="282">
        <v>2.0</v>
      </c>
      <c r="J4345" s="282">
        <v>0.0</v>
      </c>
      <c r="K4345" s="282">
        <v>0.0</v>
      </c>
      <c r="L4345" s="282">
        <v>462.0</v>
      </c>
      <c r="M4345" s="210"/>
    </row>
    <row r="4346" ht="15.75" customHeight="1">
      <c r="A4346" s="210" t="s">
        <v>821</v>
      </c>
      <c r="B4346" s="210" t="s">
        <v>5392</v>
      </c>
      <c r="C4346" s="210" t="s">
        <v>5801</v>
      </c>
      <c r="D4346" s="210" t="s">
        <v>5898</v>
      </c>
      <c r="E4346" s="282">
        <v>28.0</v>
      </c>
      <c r="F4346" s="282">
        <v>3.0</v>
      </c>
      <c r="G4346" s="282">
        <v>0.0</v>
      </c>
      <c r="H4346" s="282">
        <v>2.0</v>
      </c>
      <c r="I4346" s="282">
        <v>9.0</v>
      </c>
      <c r="J4346" s="282">
        <v>3.0</v>
      </c>
      <c r="K4346" s="282">
        <v>0.0</v>
      </c>
      <c r="L4346" s="282">
        <v>2261.0</v>
      </c>
      <c r="M4346" s="210"/>
    </row>
    <row r="4347" ht="15.75" customHeight="1">
      <c r="A4347" s="210" t="s">
        <v>821</v>
      </c>
      <c r="B4347" s="210" t="s">
        <v>5389</v>
      </c>
      <c r="C4347" s="210" t="s">
        <v>5800</v>
      </c>
      <c r="D4347" s="210" t="s">
        <v>116</v>
      </c>
      <c r="E4347" s="282">
        <v>18.0</v>
      </c>
      <c r="F4347" s="282">
        <v>1.0</v>
      </c>
      <c r="G4347" s="282">
        <v>0.0</v>
      </c>
      <c r="H4347" s="282">
        <v>14.0</v>
      </c>
      <c r="I4347" s="282">
        <v>3.0</v>
      </c>
      <c r="J4347" s="282">
        <v>2.0</v>
      </c>
      <c r="K4347" s="282">
        <v>0.0</v>
      </c>
      <c r="L4347" s="282">
        <v>691.0</v>
      </c>
      <c r="M4347" s="210"/>
    </row>
    <row r="4348" ht="15.75" customHeight="1">
      <c r="A4348" s="210" t="s">
        <v>821</v>
      </c>
      <c r="B4348" s="210" t="s">
        <v>5390</v>
      </c>
      <c r="C4348" s="210" t="s">
        <v>5800</v>
      </c>
      <c r="D4348" s="210" t="s">
        <v>90</v>
      </c>
      <c r="E4348" s="282">
        <v>13.0</v>
      </c>
      <c r="F4348" s="282">
        <v>0.0</v>
      </c>
      <c r="G4348" s="282">
        <v>0.0</v>
      </c>
      <c r="H4348" s="282">
        <v>0.0</v>
      </c>
      <c r="I4348" s="282">
        <v>9.0</v>
      </c>
      <c r="J4348" s="282">
        <v>4.0</v>
      </c>
      <c r="K4348" s="282">
        <v>0.0</v>
      </c>
      <c r="L4348" s="282">
        <v>983.0</v>
      </c>
      <c r="M4348" s="210"/>
    </row>
    <row r="4349" ht="15.75" customHeight="1">
      <c r="A4349" s="210" t="s">
        <v>424</v>
      </c>
      <c r="B4349" s="210" t="s">
        <v>5383</v>
      </c>
      <c r="C4349" s="210" t="s">
        <v>5801</v>
      </c>
      <c r="D4349" s="210" t="s">
        <v>259</v>
      </c>
      <c r="E4349" s="282">
        <v>3.0</v>
      </c>
      <c r="F4349" s="282">
        <v>2.0</v>
      </c>
      <c r="G4349" s="282">
        <v>0.0</v>
      </c>
      <c r="H4349" s="282">
        <v>0.0</v>
      </c>
      <c r="I4349" s="282">
        <v>0.0</v>
      </c>
      <c r="J4349" s="282">
        <v>0.0</v>
      </c>
      <c r="K4349" s="282">
        <v>0.0</v>
      </c>
      <c r="L4349" s="282">
        <v>270.0</v>
      </c>
      <c r="M4349" s="210"/>
    </row>
    <row r="4350" ht="15.75" customHeight="1">
      <c r="A4350" s="210" t="s">
        <v>424</v>
      </c>
      <c r="B4350" s="210" t="s">
        <v>5384</v>
      </c>
      <c r="C4350" s="210" t="s">
        <v>5801</v>
      </c>
      <c r="D4350" s="210" t="s">
        <v>259</v>
      </c>
      <c r="E4350" s="282">
        <v>33.0</v>
      </c>
      <c r="F4350" s="282">
        <v>1.0</v>
      </c>
      <c r="G4350" s="282">
        <v>3.0</v>
      </c>
      <c r="H4350" s="282">
        <v>12.0</v>
      </c>
      <c r="I4350" s="282">
        <v>8.0</v>
      </c>
      <c r="J4350" s="282">
        <v>9.0</v>
      </c>
      <c r="K4350" s="282">
        <v>0.0</v>
      </c>
      <c r="L4350" s="282">
        <v>1874.0</v>
      </c>
      <c r="M4350" s="210"/>
    </row>
    <row r="4351" ht="15.75" customHeight="1">
      <c r="A4351" s="210" t="s">
        <v>424</v>
      </c>
      <c r="B4351" s="210" t="s">
        <v>5385</v>
      </c>
      <c r="C4351" s="210" t="s">
        <v>5801</v>
      </c>
      <c r="D4351" s="210" t="s">
        <v>5966</v>
      </c>
      <c r="E4351" s="282">
        <v>35.0</v>
      </c>
      <c r="F4351" s="282">
        <v>2.0</v>
      </c>
      <c r="G4351" s="282">
        <v>0.0</v>
      </c>
      <c r="H4351" s="282">
        <v>0.0</v>
      </c>
      <c r="I4351" s="282">
        <v>24.0</v>
      </c>
      <c r="J4351" s="282">
        <v>10.0</v>
      </c>
      <c r="K4351" s="282">
        <v>0.0</v>
      </c>
      <c r="L4351" s="282">
        <v>2833.0</v>
      </c>
      <c r="M4351" s="210"/>
    </row>
    <row r="4352" ht="15.75" customHeight="1">
      <c r="A4352" s="210" t="s">
        <v>424</v>
      </c>
      <c r="B4352" s="210" t="s">
        <v>5386</v>
      </c>
      <c r="C4352" s="210" t="s">
        <v>5801</v>
      </c>
      <c r="D4352" s="210" t="s">
        <v>5966</v>
      </c>
      <c r="E4352" s="282">
        <v>36.0</v>
      </c>
      <c r="F4352" s="282">
        <v>6.0</v>
      </c>
      <c r="G4352" s="282">
        <v>0.0</v>
      </c>
      <c r="H4352" s="282">
        <v>1.0</v>
      </c>
      <c r="I4352" s="282">
        <v>10.0</v>
      </c>
      <c r="J4352" s="282">
        <v>10.0</v>
      </c>
      <c r="K4352" s="282">
        <v>0.0</v>
      </c>
      <c r="L4352" s="282">
        <v>3044.0</v>
      </c>
      <c r="M4352" s="210"/>
    </row>
    <row r="4353" ht="15.75" customHeight="1">
      <c r="A4353" s="210" t="s">
        <v>424</v>
      </c>
      <c r="B4353" s="210" t="s">
        <v>5387</v>
      </c>
      <c r="C4353" s="210" t="s">
        <v>5801</v>
      </c>
      <c r="D4353" s="210" t="s">
        <v>5966</v>
      </c>
      <c r="E4353" s="282">
        <v>37.0</v>
      </c>
      <c r="F4353" s="282">
        <v>4.0</v>
      </c>
      <c r="G4353" s="282">
        <v>6.0</v>
      </c>
      <c r="H4353" s="282">
        <v>5.0</v>
      </c>
      <c r="I4353" s="282">
        <v>11.0</v>
      </c>
      <c r="J4353" s="282">
        <v>4.0</v>
      </c>
      <c r="K4353" s="282">
        <v>0.0</v>
      </c>
      <c r="L4353" s="282">
        <v>2858.0</v>
      </c>
      <c r="M4353" s="210"/>
    </row>
    <row r="4354" ht="15.75" customHeight="1">
      <c r="A4354" s="210" t="s">
        <v>424</v>
      </c>
      <c r="B4354" s="210" t="s">
        <v>5388</v>
      </c>
      <c r="C4354" s="210" t="s">
        <v>5816</v>
      </c>
      <c r="D4354" s="210" t="s">
        <v>5825</v>
      </c>
      <c r="E4354" s="282">
        <v>33.0</v>
      </c>
      <c r="F4354" s="282">
        <v>8.0</v>
      </c>
      <c r="G4354" s="282">
        <v>5.0</v>
      </c>
      <c r="H4354" s="282">
        <v>4.0</v>
      </c>
      <c r="I4354" s="282">
        <v>15.0</v>
      </c>
      <c r="J4354" s="282">
        <v>9.0</v>
      </c>
      <c r="K4354" s="282">
        <v>0.0</v>
      </c>
      <c r="L4354" s="282">
        <v>2509.0</v>
      </c>
      <c r="M4354" s="210"/>
    </row>
    <row r="4355" ht="15.75" customHeight="1">
      <c r="A4355" s="210" t="s">
        <v>424</v>
      </c>
      <c r="B4355" s="210" t="s">
        <v>5391</v>
      </c>
      <c r="C4355" s="210" t="s">
        <v>5816</v>
      </c>
      <c r="D4355" s="210" t="s">
        <v>5825</v>
      </c>
      <c r="E4355" s="282">
        <v>31.0</v>
      </c>
      <c r="F4355" s="282">
        <v>3.0</v>
      </c>
      <c r="G4355" s="282">
        <v>4.0</v>
      </c>
      <c r="H4355" s="282">
        <v>10.0</v>
      </c>
      <c r="I4355" s="282">
        <v>16.0</v>
      </c>
      <c r="J4355" s="282">
        <v>6.0</v>
      </c>
      <c r="K4355" s="282">
        <v>0.0</v>
      </c>
      <c r="L4355" s="282">
        <v>1800.0</v>
      </c>
      <c r="M4355" s="210"/>
    </row>
    <row r="4356" ht="15.75" customHeight="1">
      <c r="A4356" s="210" t="s">
        <v>865</v>
      </c>
      <c r="B4356" s="210" t="s">
        <v>5383</v>
      </c>
      <c r="C4356" s="210" t="s">
        <v>5801</v>
      </c>
      <c r="D4356" s="210" t="s">
        <v>244</v>
      </c>
      <c r="E4356" s="282">
        <v>3.0</v>
      </c>
      <c r="F4356" s="282">
        <v>0.0</v>
      </c>
      <c r="G4356" s="282">
        <v>0.0</v>
      </c>
      <c r="H4356" s="282">
        <v>2.0</v>
      </c>
      <c r="I4356" s="282">
        <v>1.0</v>
      </c>
      <c r="J4356" s="282">
        <v>1.0</v>
      </c>
      <c r="K4356" s="282">
        <v>0.0</v>
      </c>
      <c r="L4356" s="282">
        <v>103.0</v>
      </c>
      <c r="M4356" s="210"/>
    </row>
    <row r="4357" ht="15.75" customHeight="1">
      <c r="A4357" s="210" t="s">
        <v>865</v>
      </c>
      <c r="B4357" s="210" t="s">
        <v>5384</v>
      </c>
      <c r="C4357" s="210" t="s">
        <v>5801</v>
      </c>
      <c r="D4357" s="210" t="s">
        <v>5967</v>
      </c>
      <c r="E4357" s="282">
        <v>18.0</v>
      </c>
      <c r="F4357" s="282">
        <v>3.0</v>
      </c>
      <c r="G4357" s="282">
        <v>3.0</v>
      </c>
      <c r="H4357" s="282">
        <v>5.0</v>
      </c>
      <c r="I4357" s="282">
        <v>13.0</v>
      </c>
      <c r="J4357" s="282">
        <v>2.0</v>
      </c>
      <c r="K4357" s="282">
        <v>0.0</v>
      </c>
      <c r="L4357" s="282">
        <v>1026.0</v>
      </c>
      <c r="M4357" s="210"/>
    </row>
    <row r="4358" ht="15.75" customHeight="1">
      <c r="A4358" s="210" t="s">
        <v>865</v>
      </c>
      <c r="B4358" s="210" t="s">
        <v>5385</v>
      </c>
      <c r="C4358" s="210" t="s">
        <v>5801</v>
      </c>
      <c r="D4358" s="210" t="s">
        <v>1142</v>
      </c>
      <c r="E4358" s="282">
        <v>23.0</v>
      </c>
      <c r="F4358" s="282">
        <v>2.0</v>
      </c>
      <c r="G4358" s="282">
        <v>0.0</v>
      </c>
      <c r="H4358" s="282">
        <v>18.0</v>
      </c>
      <c r="I4358" s="282">
        <v>4.0</v>
      </c>
      <c r="J4358" s="282">
        <v>2.0</v>
      </c>
      <c r="K4358" s="282">
        <v>0.0</v>
      </c>
      <c r="L4358" s="282">
        <v>634.0</v>
      </c>
      <c r="M4358" s="210"/>
    </row>
    <row r="4359" ht="15.75" customHeight="1">
      <c r="A4359" s="210" t="s">
        <v>865</v>
      </c>
      <c r="B4359" s="210" t="s">
        <v>5386</v>
      </c>
      <c r="C4359" s="210" t="s">
        <v>5968</v>
      </c>
      <c r="D4359" s="210" t="s">
        <v>1142</v>
      </c>
      <c r="E4359" s="282">
        <v>23.0</v>
      </c>
      <c r="F4359" s="282">
        <v>0.0</v>
      </c>
      <c r="G4359" s="282">
        <v>0.0</v>
      </c>
      <c r="H4359" s="282">
        <v>19.0</v>
      </c>
      <c r="I4359" s="282">
        <v>2.0</v>
      </c>
      <c r="J4359" s="282">
        <v>3.0</v>
      </c>
      <c r="K4359" s="282">
        <v>0.0</v>
      </c>
      <c r="L4359" s="282">
        <v>524.0</v>
      </c>
      <c r="M4359" s="210"/>
    </row>
    <row r="4360" ht="15.75" customHeight="1">
      <c r="A4360" s="210" t="s">
        <v>865</v>
      </c>
      <c r="B4360" s="210" t="s">
        <v>5387</v>
      </c>
      <c r="C4360" s="210" t="s">
        <v>5933</v>
      </c>
      <c r="D4360" s="210" t="s">
        <v>5936</v>
      </c>
      <c r="E4360" s="282">
        <v>32.0</v>
      </c>
      <c r="F4360" s="282">
        <v>6.0</v>
      </c>
      <c r="G4360" s="282">
        <v>3.0</v>
      </c>
      <c r="H4360" s="282">
        <v>0.0</v>
      </c>
      <c r="I4360" s="282">
        <v>7.0</v>
      </c>
      <c r="J4360" s="282">
        <v>1.0</v>
      </c>
      <c r="K4360" s="282">
        <v>0.0</v>
      </c>
      <c r="L4360" s="282">
        <v>2781.0</v>
      </c>
      <c r="M4360" s="210"/>
    </row>
    <row r="4361" ht="15.75" customHeight="1">
      <c r="A4361" s="210" t="s">
        <v>865</v>
      </c>
      <c r="B4361" s="210" t="s">
        <v>5388</v>
      </c>
      <c r="C4361" s="210" t="s">
        <v>5933</v>
      </c>
      <c r="D4361" s="210" t="s">
        <v>5936</v>
      </c>
      <c r="E4361" s="282">
        <v>26.0</v>
      </c>
      <c r="F4361" s="282">
        <v>4.0</v>
      </c>
      <c r="G4361" s="282">
        <v>9.0</v>
      </c>
      <c r="H4361" s="282">
        <v>0.0</v>
      </c>
      <c r="I4361" s="282">
        <v>8.0</v>
      </c>
      <c r="J4361" s="282">
        <v>2.0</v>
      </c>
      <c r="K4361" s="282">
        <v>0.0</v>
      </c>
      <c r="L4361" s="282">
        <v>2147.0</v>
      </c>
      <c r="M4361" s="210"/>
    </row>
    <row r="4362" ht="15.75" customHeight="1">
      <c r="A4362" s="210" t="s">
        <v>865</v>
      </c>
      <c r="B4362" s="210" t="s">
        <v>5391</v>
      </c>
      <c r="C4362" s="210" t="s">
        <v>5969</v>
      </c>
      <c r="D4362" s="210" t="s">
        <v>5936</v>
      </c>
      <c r="E4362" s="282">
        <v>35.0</v>
      </c>
      <c r="F4362" s="282">
        <v>4.0</v>
      </c>
      <c r="G4362" s="282">
        <v>1.0</v>
      </c>
      <c r="H4362" s="282">
        <v>5.0</v>
      </c>
      <c r="I4362" s="282">
        <v>7.0</v>
      </c>
      <c r="J4362" s="282">
        <v>5.0</v>
      </c>
      <c r="K4362" s="282">
        <v>0.0</v>
      </c>
      <c r="L4362" s="282">
        <v>2741.0</v>
      </c>
      <c r="M4362" s="210"/>
    </row>
    <row r="4363" ht="15.75" customHeight="1">
      <c r="A4363" s="210" t="s">
        <v>865</v>
      </c>
      <c r="B4363" s="210" t="s">
        <v>5392</v>
      </c>
      <c r="C4363" s="210" t="s">
        <v>5933</v>
      </c>
      <c r="D4363" s="210" t="s">
        <v>5936</v>
      </c>
      <c r="E4363" s="282">
        <v>1.0</v>
      </c>
      <c r="F4363" s="282">
        <v>0.0</v>
      </c>
      <c r="G4363" s="282">
        <v>0.0</v>
      </c>
      <c r="H4363" s="282">
        <v>0.0</v>
      </c>
      <c r="I4363" s="282">
        <v>0.0</v>
      </c>
      <c r="J4363" s="282">
        <v>0.0</v>
      </c>
      <c r="K4363" s="282">
        <v>0.0</v>
      </c>
      <c r="L4363" s="282">
        <v>90.0</v>
      </c>
      <c r="M4363" s="210"/>
    </row>
    <row r="4364" ht="15.75" customHeight="1">
      <c r="A4364" s="210" t="s">
        <v>108</v>
      </c>
      <c r="B4364" s="210" t="s">
        <v>5383</v>
      </c>
      <c r="C4364" s="210" t="s">
        <v>5801</v>
      </c>
      <c r="D4364" s="210" t="s">
        <v>110</v>
      </c>
      <c r="E4364" s="282">
        <v>3.0</v>
      </c>
      <c r="F4364" s="282">
        <v>0.0</v>
      </c>
      <c r="G4364" s="282">
        <v>0.0</v>
      </c>
      <c r="H4364" s="282">
        <v>2.0</v>
      </c>
      <c r="I4364" s="282">
        <v>0.0</v>
      </c>
      <c r="J4364" s="282">
        <v>0.0</v>
      </c>
      <c r="K4364" s="282">
        <v>0.0</v>
      </c>
      <c r="L4364" s="282">
        <v>140.0</v>
      </c>
      <c r="M4364" s="210"/>
    </row>
    <row r="4365" ht="15.75" customHeight="1">
      <c r="A4365" s="210" t="s">
        <v>108</v>
      </c>
      <c r="B4365" s="210" t="s">
        <v>5384</v>
      </c>
      <c r="C4365" s="210" t="s">
        <v>5801</v>
      </c>
      <c r="D4365" s="210" t="s">
        <v>110</v>
      </c>
      <c r="E4365" s="282">
        <v>32.0</v>
      </c>
      <c r="F4365" s="282">
        <v>5.0</v>
      </c>
      <c r="G4365" s="282">
        <v>4.0</v>
      </c>
      <c r="H4365" s="282">
        <v>1.0</v>
      </c>
      <c r="I4365" s="282">
        <v>4.0</v>
      </c>
      <c r="J4365" s="282">
        <v>11.0</v>
      </c>
      <c r="K4365" s="282">
        <v>1.0</v>
      </c>
      <c r="L4365" s="282">
        <v>2795.0</v>
      </c>
      <c r="M4365" s="210"/>
    </row>
    <row r="4366" ht="15.75" customHeight="1">
      <c r="A4366" s="210" t="s">
        <v>108</v>
      </c>
      <c r="B4366" s="210" t="s">
        <v>5385</v>
      </c>
      <c r="C4366" s="210" t="s">
        <v>5801</v>
      </c>
      <c r="D4366" s="210" t="s">
        <v>110</v>
      </c>
      <c r="E4366" s="282">
        <v>32.0</v>
      </c>
      <c r="F4366" s="282">
        <v>4.0</v>
      </c>
      <c r="G4366" s="282">
        <v>3.0</v>
      </c>
      <c r="H4366" s="282">
        <v>0.0</v>
      </c>
      <c r="I4366" s="282">
        <v>5.0</v>
      </c>
      <c r="J4366" s="282">
        <v>7.0</v>
      </c>
      <c r="K4366" s="282">
        <v>0.0</v>
      </c>
      <c r="L4366" s="282">
        <v>2775.0</v>
      </c>
      <c r="M4366" s="210"/>
    </row>
    <row r="4367" ht="15.75" customHeight="1">
      <c r="A4367" s="210" t="s">
        <v>108</v>
      </c>
      <c r="B4367" s="210" t="s">
        <v>5386</v>
      </c>
      <c r="C4367" s="210" t="s">
        <v>5801</v>
      </c>
      <c r="D4367" s="210" t="s">
        <v>110</v>
      </c>
      <c r="E4367" s="282">
        <v>32.0</v>
      </c>
      <c r="F4367" s="282">
        <v>5.0</v>
      </c>
      <c r="G4367" s="282">
        <v>6.0</v>
      </c>
      <c r="H4367" s="282">
        <v>2.0</v>
      </c>
      <c r="I4367" s="282">
        <v>2.0</v>
      </c>
      <c r="J4367" s="282">
        <v>5.0</v>
      </c>
      <c r="K4367" s="282">
        <v>1.0</v>
      </c>
      <c r="L4367" s="282">
        <v>2714.0</v>
      </c>
      <c r="M4367" s="210"/>
    </row>
    <row r="4368" ht="15.75" customHeight="1">
      <c r="A4368" s="210" t="s">
        <v>108</v>
      </c>
      <c r="B4368" s="210" t="s">
        <v>5387</v>
      </c>
      <c r="C4368" s="210" t="s">
        <v>5801</v>
      </c>
      <c r="D4368" s="210" t="s">
        <v>110</v>
      </c>
      <c r="E4368" s="282">
        <v>33.0</v>
      </c>
      <c r="F4368" s="282">
        <v>7.0</v>
      </c>
      <c r="G4368" s="282">
        <v>6.0</v>
      </c>
      <c r="H4368" s="282">
        <v>0.0</v>
      </c>
      <c r="I4368" s="282">
        <v>2.0</v>
      </c>
      <c r="J4368" s="282">
        <v>9.0</v>
      </c>
      <c r="K4368" s="282">
        <v>0.0</v>
      </c>
      <c r="L4368" s="282">
        <v>2935.0</v>
      </c>
      <c r="M4368" s="210"/>
    </row>
    <row r="4369" ht="15.75" customHeight="1">
      <c r="A4369" s="210" t="s">
        <v>108</v>
      </c>
      <c r="B4369" s="210" t="s">
        <v>5388</v>
      </c>
      <c r="C4369" s="210" t="s">
        <v>5801</v>
      </c>
      <c r="D4369" s="210" t="s">
        <v>110</v>
      </c>
      <c r="E4369" s="282">
        <v>33.0</v>
      </c>
      <c r="F4369" s="282">
        <v>6.0</v>
      </c>
      <c r="G4369" s="282">
        <v>5.0</v>
      </c>
      <c r="H4369" s="282">
        <v>1.0</v>
      </c>
      <c r="I4369" s="282">
        <v>3.0</v>
      </c>
      <c r="J4369" s="282">
        <v>10.0</v>
      </c>
      <c r="K4369" s="282">
        <v>0.0</v>
      </c>
      <c r="L4369" s="282">
        <v>2818.0</v>
      </c>
      <c r="M4369" s="210"/>
    </row>
    <row r="4370" ht="15.75" customHeight="1">
      <c r="A4370" s="210" t="s">
        <v>108</v>
      </c>
      <c r="B4370" s="210" t="s">
        <v>5391</v>
      </c>
      <c r="C4370" s="210" t="s">
        <v>5902</v>
      </c>
      <c r="D4370" s="210" t="s">
        <v>5970</v>
      </c>
      <c r="E4370" s="282">
        <v>24.0</v>
      </c>
      <c r="F4370" s="282">
        <v>1.0</v>
      </c>
      <c r="G4370" s="282">
        <v>2.0</v>
      </c>
      <c r="H4370" s="282">
        <v>2.0</v>
      </c>
      <c r="I4370" s="282">
        <v>2.0</v>
      </c>
      <c r="J4370" s="282">
        <v>5.0</v>
      </c>
      <c r="K4370" s="282">
        <v>1.0</v>
      </c>
      <c r="L4370" s="282">
        <v>1976.0</v>
      </c>
      <c r="M4370" s="210"/>
    </row>
    <row r="4371" ht="15.75" customHeight="1">
      <c r="A4371" s="210" t="s">
        <v>108</v>
      </c>
      <c r="B4371" s="210" t="s">
        <v>5392</v>
      </c>
      <c r="C4371" s="210" t="s">
        <v>5902</v>
      </c>
      <c r="D4371" s="210" t="s">
        <v>5903</v>
      </c>
      <c r="E4371" s="282">
        <v>13.0</v>
      </c>
      <c r="F4371" s="282">
        <v>0.0</v>
      </c>
      <c r="G4371" s="282">
        <v>1.0</v>
      </c>
      <c r="H4371" s="282">
        <v>3.0</v>
      </c>
      <c r="I4371" s="282">
        <v>2.0</v>
      </c>
      <c r="J4371" s="282">
        <v>1.0</v>
      </c>
      <c r="K4371" s="282">
        <v>0.0</v>
      </c>
      <c r="L4371" s="282">
        <v>962.0</v>
      </c>
      <c r="M4371" s="210"/>
    </row>
    <row r="4372" ht="15.75" customHeight="1">
      <c r="A4372" s="210" t="s">
        <v>108</v>
      </c>
      <c r="B4372" s="210" t="s">
        <v>5389</v>
      </c>
      <c r="C4372" s="210" t="s">
        <v>5902</v>
      </c>
      <c r="D4372" s="210" t="s">
        <v>5971</v>
      </c>
      <c r="E4372" s="282">
        <v>32.0</v>
      </c>
      <c r="F4372" s="282">
        <v>1.0</v>
      </c>
      <c r="G4372" s="282">
        <v>4.0</v>
      </c>
      <c r="H4372" s="282">
        <v>2.0</v>
      </c>
      <c r="I4372" s="282">
        <v>2.0</v>
      </c>
      <c r="J4372" s="282">
        <v>12.0</v>
      </c>
      <c r="K4372" s="282">
        <v>1.0</v>
      </c>
      <c r="L4372" s="282">
        <v>2726.0</v>
      </c>
      <c r="M4372" s="210"/>
    </row>
    <row r="4373" ht="15.75" customHeight="1">
      <c r="A4373" s="210" t="s">
        <v>108</v>
      </c>
      <c r="B4373" s="210" t="s">
        <v>5390</v>
      </c>
      <c r="C4373" s="210" t="s">
        <v>5902</v>
      </c>
      <c r="D4373" s="210" t="s">
        <v>5972</v>
      </c>
      <c r="E4373" s="282">
        <v>0.0</v>
      </c>
      <c r="F4373" s="282">
        <v>0.0</v>
      </c>
      <c r="G4373" s="282">
        <v>0.0</v>
      </c>
      <c r="H4373" s="282">
        <v>0.0</v>
      </c>
      <c r="I4373" s="282">
        <v>0.0</v>
      </c>
      <c r="J4373" s="282">
        <v>0.0</v>
      </c>
      <c r="K4373" s="282">
        <v>0.0</v>
      </c>
      <c r="L4373" s="282">
        <v>0.0</v>
      </c>
      <c r="M4373" s="210"/>
    </row>
    <row r="4374" ht="15.75" customHeight="1">
      <c r="A4374" s="210" t="s">
        <v>280</v>
      </c>
      <c r="B4374" s="210" t="s">
        <v>5383</v>
      </c>
      <c r="C4374" s="210" t="s">
        <v>5801</v>
      </c>
      <c r="D4374" s="210" t="s">
        <v>116</v>
      </c>
      <c r="E4374" s="282">
        <v>2.0</v>
      </c>
      <c r="F4374" s="282">
        <v>0.0</v>
      </c>
      <c r="G4374" s="282">
        <v>0.0</v>
      </c>
      <c r="H4374" s="282">
        <v>0.0</v>
      </c>
      <c r="I4374" s="282">
        <v>1.0</v>
      </c>
      <c r="J4374" s="282">
        <v>1.0</v>
      </c>
      <c r="K4374" s="282">
        <v>0.0</v>
      </c>
      <c r="L4374" s="282">
        <v>160.0</v>
      </c>
      <c r="M4374" s="210"/>
    </row>
    <row r="4375" ht="15.75" customHeight="1">
      <c r="A4375" s="210" t="s">
        <v>280</v>
      </c>
      <c r="B4375" s="210" t="s">
        <v>5384</v>
      </c>
      <c r="C4375" s="210" t="s">
        <v>5800</v>
      </c>
      <c r="D4375" s="210" t="s">
        <v>116</v>
      </c>
      <c r="E4375" s="282">
        <v>26.0</v>
      </c>
      <c r="F4375" s="282">
        <v>0.0</v>
      </c>
      <c r="G4375" s="282">
        <v>1.0</v>
      </c>
      <c r="H4375" s="282">
        <v>8.0</v>
      </c>
      <c r="I4375" s="282">
        <v>0.0</v>
      </c>
      <c r="J4375" s="282">
        <v>4.0</v>
      </c>
      <c r="K4375" s="282">
        <v>1.0</v>
      </c>
      <c r="L4375" s="282">
        <v>1794.0</v>
      </c>
      <c r="M4375" s="210"/>
    </row>
    <row r="4376" ht="15.75" customHeight="1">
      <c r="A4376" s="210" t="s">
        <v>280</v>
      </c>
      <c r="B4376" s="210" t="s">
        <v>5385</v>
      </c>
      <c r="C4376" s="210" t="s">
        <v>5973</v>
      </c>
      <c r="D4376" s="210" t="s">
        <v>244</v>
      </c>
      <c r="E4376" s="282">
        <v>49.0</v>
      </c>
      <c r="F4376" s="282">
        <v>2.0</v>
      </c>
      <c r="G4376" s="282">
        <v>1.0</v>
      </c>
      <c r="H4376" s="282">
        <v>7.0</v>
      </c>
      <c r="I4376" s="282">
        <v>3.0</v>
      </c>
      <c r="J4376" s="282">
        <v>10.0</v>
      </c>
      <c r="K4376" s="282">
        <v>0.0</v>
      </c>
      <c r="L4376" s="282">
        <v>3880.0</v>
      </c>
      <c r="M4376" s="210"/>
    </row>
    <row r="4377" ht="15.75" customHeight="1">
      <c r="A4377" s="210" t="s">
        <v>280</v>
      </c>
      <c r="B4377" s="210" t="s">
        <v>5386</v>
      </c>
      <c r="C4377" s="210" t="s">
        <v>5974</v>
      </c>
      <c r="D4377" s="210" t="s">
        <v>5975</v>
      </c>
      <c r="E4377" s="282">
        <v>17.0</v>
      </c>
      <c r="F4377" s="282">
        <v>0.0</v>
      </c>
      <c r="G4377" s="282">
        <v>0.0</v>
      </c>
      <c r="H4377" s="282">
        <v>5.0</v>
      </c>
      <c r="I4377" s="282">
        <v>0.0</v>
      </c>
      <c r="J4377" s="282">
        <v>4.0</v>
      </c>
      <c r="K4377" s="282">
        <v>0.0</v>
      </c>
      <c r="L4377" s="282">
        <v>1112.0</v>
      </c>
      <c r="M4377" s="210"/>
    </row>
    <row r="4378" ht="15.75" customHeight="1">
      <c r="A4378" s="210" t="s">
        <v>743</v>
      </c>
      <c r="B4378" s="210" t="s">
        <v>5383</v>
      </c>
      <c r="C4378" s="210" t="s">
        <v>5801</v>
      </c>
      <c r="D4378" s="210" t="s">
        <v>113</v>
      </c>
      <c r="E4378" s="282">
        <v>2.0</v>
      </c>
      <c r="F4378" s="282">
        <v>0.0</v>
      </c>
      <c r="G4378" s="282">
        <v>0.0</v>
      </c>
      <c r="H4378" s="282">
        <v>2.0</v>
      </c>
      <c r="I4378" s="282">
        <v>0.0</v>
      </c>
      <c r="J4378" s="282">
        <v>0.0</v>
      </c>
      <c r="K4378" s="282">
        <v>0.0</v>
      </c>
      <c r="L4378" s="282">
        <v>9.0</v>
      </c>
      <c r="M4378" s="210"/>
    </row>
    <row r="4379" ht="15.75" customHeight="1">
      <c r="A4379" s="210" t="s">
        <v>743</v>
      </c>
      <c r="B4379" s="210" t="s">
        <v>5384</v>
      </c>
      <c r="C4379" s="210" t="s">
        <v>5801</v>
      </c>
      <c r="D4379" s="210" t="s">
        <v>113</v>
      </c>
      <c r="E4379" s="282">
        <v>22.0</v>
      </c>
      <c r="F4379" s="282">
        <v>0.0</v>
      </c>
      <c r="G4379" s="282">
        <v>0.0</v>
      </c>
      <c r="H4379" s="282">
        <v>11.0</v>
      </c>
      <c r="I4379" s="282">
        <v>5.0</v>
      </c>
      <c r="J4379" s="282">
        <v>2.0</v>
      </c>
      <c r="K4379" s="282">
        <v>0.0</v>
      </c>
      <c r="L4379" s="282">
        <v>1192.0</v>
      </c>
      <c r="M4379" s="210"/>
    </row>
    <row r="4380" ht="15.75" customHeight="1">
      <c r="A4380" s="210" t="s">
        <v>743</v>
      </c>
      <c r="B4380" s="210" t="s">
        <v>5385</v>
      </c>
      <c r="C4380" s="210" t="s">
        <v>5801</v>
      </c>
      <c r="D4380" s="210" t="s">
        <v>113</v>
      </c>
      <c r="E4380" s="282">
        <v>34.0</v>
      </c>
      <c r="F4380" s="282">
        <v>1.0</v>
      </c>
      <c r="G4380" s="282">
        <v>1.0</v>
      </c>
      <c r="H4380" s="282">
        <v>12.0</v>
      </c>
      <c r="I4380" s="282">
        <v>8.0</v>
      </c>
      <c r="J4380" s="282">
        <v>3.0</v>
      </c>
      <c r="K4380" s="282">
        <v>0.0</v>
      </c>
      <c r="L4380" s="282">
        <v>1994.0</v>
      </c>
      <c r="M4380" s="210"/>
    </row>
    <row r="4381" ht="15.75" customHeight="1">
      <c r="A4381" s="210" t="s">
        <v>743</v>
      </c>
      <c r="B4381" s="210" t="s">
        <v>5386</v>
      </c>
      <c r="C4381" s="210" t="s">
        <v>5801</v>
      </c>
      <c r="D4381" s="210" t="s">
        <v>113</v>
      </c>
      <c r="E4381" s="282">
        <v>29.0</v>
      </c>
      <c r="F4381" s="282">
        <v>1.0</v>
      </c>
      <c r="G4381" s="282">
        <v>0.0</v>
      </c>
      <c r="H4381" s="282">
        <v>5.0</v>
      </c>
      <c r="I4381" s="282">
        <v>9.0</v>
      </c>
      <c r="J4381" s="282">
        <v>3.0</v>
      </c>
      <c r="K4381" s="282">
        <v>0.0</v>
      </c>
      <c r="L4381" s="282">
        <v>2031.0</v>
      </c>
      <c r="M4381" s="210"/>
    </row>
    <row r="4382" ht="15.75" customHeight="1">
      <c r="A4382" s="210" t="s">
        <v>743</v>
      </c>
      <c r="B4382" s="210" t="s">
        <v>5387</v>
      </c>
      <c r="C4382" s="210" t="s">
        <v>5801</v>
      </c>
      <c r="D4382" s="210" t="s">
        <v>90</v>
      </c>
      <c r="E4382" s="282">
        <v>24.0</v>
      </c>
      <c r="F4382" s="282">
        <v>0.0</v>
      </c>
      <c r="G4382" s="282">
        <v>2.0</v>
      </c>
      <c r="H4382" s="282">
        <v>4.0</v>
      </c>
      <c r="I4382" s="282">
        <v>7.0</v>
      </c>
      <c r="J4382" s="282">
        <v>2.0</v>
      </c>
      <c r="K4382" s="282">
        <v>0.0</v>
      </c>
      <c r="L4382" s="282">
        <v>1771.0</v>
      </c>
      <c r="M4382" s="210"/>
    </row>
    <row r="4383" ht="15.75" customHeight="1">
      <c r="A4383" s="210" t="s">
        <v>743</v>
      </c>
      <c r="B4383" s="210" t="s">
        <v>5388</v>
      </c>
      <c r="C4383" s="210" t="s">
        <v>5801</v>
      </c>
      <c r="D4383" s="210" t="s">
        <v>90</v>
      </c>
      <c r="E4383" s="282">
        <v>20.0</v>
      </c>
      <c r="F4383" s="282">
        <v>1.0</v>
      </c>
      <c r="G4383" s="282">
        <v>2.0</v>
      </c>
      <c r="H4383" s="282">
        <v>3.0</v>
      </c>
      <c r="I4383" s="282">
        <v>6.0</v>
      </c>
      <c r="J4383" s="282">
        <v>3.0</v>
      </c>
      <c r="K4383" s="282">
        <v>0.0</v>
      </c>
      <c r="L4383" s="282">
        <v>1485.0</v>
      </c>
      <c r="M4383" s="210"/>
    </row>
    <row r="4384" ht="15.75" customHeight="1">
      <c r="A4384" s="210" t="s">
        <v>743</v>
      </c>
      <c r="B4384" s="210" t="s">
        <v>5391</v>
      </c>
      <c r="C4384" s="210" t="s">
        <v>5801</v>
      </c>
      <c r="D4384" s="210" t="s">
        <v>90</v>
      </c>
      <c r="E4384" s="282">
        <v>27.0</v>
      </c>
      <c r="F4384" s="282">
        <v>0.0</v>
      </c>
      <c r="G4384" s="282">
        <v>2.0</v>
      </c>
      <c r="H4384" s="282">
        <v>3.0</v>
      </c>
      <c r="I4384" s="282">
        <v>5.0</v>
      </c>
      <c r="J4384" s="282">
        <v>4.0</v>
      </c>
      <c r="K4384" s="282">
        <v>0.0</v>
      </c>
      <c r="L4384" s="282">
        <v>2109.0</v>
      </c>
      <c r="M4384" s="210"/>
    </row>
    <row r="4385" ht="15.75" customHeight="1">
      <c r="A4385" s="210" t="s">
        <v>743</v>
      </c>
      <c r="B4385" s="210" t="s">
        <v>5392</v>
      </c>
      <c r="C4385" s="210" t="s">
        <v>5801</v>
      </c>
      <c r="D4385" s="210" t="s">
        <v>90</v>
      </c>
      <c r="E4385" s="282">
        <v>35.0</v>
      </c>
      <c r="F4385" s="282">
        <v>0.0</v>
      </c>
      <c r="G4385" s="282">
        <v>1.0</v>
      </c>
      <c r="H4385" s="282">
        <v>0.0</v>
      </c>
      <c r="I4385" s="282">
        <v>1.0</v>
      </c>
      <c r="J4385" s="282">
        <v>3.0</v>
      </c>
      <c r="K4385" s="282">
        <v>1.0</v>
      </c>
      <c r="L4385" s="282">
        <v>3131.0</v>
      </c>
      <c r="M4385" s="210"/>
    </row>
    <row r="4386" ht="15.75" customHeight="1">
      <c r="A4386" s="210" t="s">
        <v>743</v>
      </c>
      <c r="B4386" s="210" t="s">
        <v>5389</v>
      </c>
      <c r="C4386" s="210" t="s">
        <v>5801</v>
      </c>
      <c r="D4386" s="210" t="s">
        <v>90</v>
      </c>
      <c r="E4386" s="282">
        <v>35.0</v>
      </c>
      <c r="F4386" s="282">
        <v>0.0</v>
      </c>
      <c r="G4386" s="282">
        <v>0.0</v>
      </c>
      <c r="H4386" s="282">
        <v>1.0</v>
      </c>
      <c r="I4386" s="282">
        <v>2.0</v>
      </c>
      <c r="J4386" s="282">
        <v>8.0</v>
      </c>
      <c r="K4386" s="282">
        <v>0.0</v>
      </c>
      <c r="L4386" s="282">
        <v>3032.0</v>
      </c>
      <c r="M4386" s="210"/>
    </row>
    <row r="4387" ht="15.75" customHeight="1">
      <c r="A4387" s="210" t="s">
        <v>743</v>
      </c>
      <c r="B4387" s="210" t="s">
        <v>5390</v>
      </c>
      <c r="C4387" s="210" t="s">
        <v>5801</v>
      </c>
      <c r="D4387" s="210" t="s">
        <v>90</v>
      </c>
      <c r="E4387" s="282">
        <v>37.0</v>
      </c>
      <c r="F4387" s="282">
        <v>0.0</v>
      </c>
      <c r="G4387" s="282">
        <v>2.0</v>
      </c>
      <c r="H4387" s="282">
        <v>0.0</v>
      </c>
      <c r="I4387" s="282">
        <v>2.0</v>
      </c>
      <c r="J4387" s="282">
        <v>5.0</v>
      </c>
      <c r="K4387" s="282">
        <v>0.0</v>
      </c>
      <c r="L4387" s="282">
        <v>3284.0</v>
      </c>
      <c r="M4387" s="210"/>
    </row>
    <row r="4388" ht="15.75" customHeight="1">
      <c r="A4388" s="210" t="s">
        <v>856</v>
      </c>
      <c r="B4388" s="210" t="s">
        <v>5383</v>
      </c>
      <c r="C4388" s="210" t="s">
        <v>5801</v>
      </c>
      <c r="D4388" s="210" t="s">
        <v>121</v>
      </c>
      <c r="E4388" s="282">
        <v>2.0</v>
      </c>
      <c r="F4388" s="282">
        <v>0.0</v>
      </c>
      <c r="G4388" s="282">
        <v>0.0</v>
      </c>
      <c r="H4388" s="282">
        <v>2.0</v>
      </c>
      <c r="I4388" s="282">
        <v>0.0</v>
      </c>
      <c r="J4388" s="282">
        <v>0.0</v>
      </c>
      <c r="K4388" s="282">
        <v>0.0</v>
      </c>
      <c r="L4388" s="282">
        <v>51.0</v>
      </c>
      <c r="M4388" s="210"/>
    </row>
    <row r="4389" ht="15.75" customHeight="1">
      <c r="A4389" s="210" t="s">
        <v>856</v>
      </c>
      <c r="B4389" s="210" t="s">
        <v>5384</v>
      </c>
      <c r="C4389" s="210" t="s">
        <v>5801</v>
      </c>
      <c r="D4389" s="210" t="s">
        <v>121</v>
      </c>
      <c r="E4389" s="282">
        <v>28.0</v>
      </c>
      <c r="F4389" s="282">
        <v>3.0</v>
      </c>
      <c r="G4389" s="282">
        <v>2.0</v>
      </c>
      <c r="H4389" s="282">
        <v>10.0</v>
      </c>
      <c r="I4389" s="282">
        <v>11.0</v>
      </c>
      <c r="J4389" s="282">
        <v>5.0</v>
      </c>
      <c r="K4389" s="282">
        <v>0.0</v>
      </c>
      <c r="L4389" s="282">
        <v>1685.0</v>
      </c>
      <c r="M4389" s="210"/>
    </row>
    <row r="4390" ht="15.75" customHeight="1">
      <c r="A4390" s="210" t="s">
        <v>856</v>
      </c>
      <c r="B4390" s="210" t="s">
        <v>5385</v>
      </c>
      <c r="C4390" s="210" t="s">
        <v>5801</v>
      </c>
      <c r="D4390" s="210" t="s">
        <v>121</v>
      </c>
      <c r="E4390" s="282">
        <v>33.0</v>
      </c>
      <c r="F4390" s="282">
        <v>4.0</v>
      </c>
      <c r="G4390" s="282">
        <v>5.0</v>
      </c>
      <c r="H4390" s="282">
        <v>9.0</v>
      </c>
      <c r="I4390" s="282">
        <v>14.0</v>
      </c>
      <c r="J4390" s="282">
        <v>4.0</v>
      </c>
      <c r="K4390" s="282">
        <v>0.0</v>
      </c>
      <c r="L4390" s="282">
        <v>2007.0</v>
      </c>
      <c r="M4390" s="210"/>
    </row>
    <row r="4391" ht="15.75" customHeight="1">
      <c r="A4391" s="210" t="s">
        <v>856</v>
      </c>
      <c r="B4391" s="210" t="s">
        <v>5386</v>
      </c>
      <c r="C4391" s="210" t="s">
        <v>5835</v>
      </c>
      <c r="D4391" s="210" t="s">
        <v>121</v>
      </c>
      <c r="E4391" s="282">
        <v>35.0</v>
      </c>
      <c r="F4391" s="282">
        <v>2.0</v>
      </c>
      <c r="G4391" s="282">
        <v>1.0</v>
      </c>
      <c r="H4391" s="282">
        <v>15.0</v>
      </c>
      <c r="I4391" s="282">
        <v>19.0</v>
      </c>
      <c r="J4391" s="282">
        <v>2.0</v>
      </c>
      <c r="K4391" s="282">
        <v>0.0</v>
      </c>
      <c r="L4391" s="282">
        <v>1718.0</v>
      </c>
      <c r="M4391" s="210"/>
    </row>
    <row r="4392" ht="15.75" customHeight="1">
      <c r="A4392" s="210" t="s">
        <v>856</v>
      </c>
      <c r="B4392" s="210" t="s">
        <v>5387</v>
      </c>
      <c r="C4392" s="210" t="s">
        <v>5809</v>
      </c>
      <c r="D4392" s="210" t="s">
        <v>5895</v>
      </c>
      <c r="E4392" s="282">
        <v>37.0</v>
      </c>
      <c r="F4392" s="282">
        <v>4.0</v>
      </c>
      <c r="G4392" s="282">
        <v>5.0</v>
      </c>
      <c r="H4392" s="282">
        <v>11.0</v>
      </c>
      <c r="I4392" s="282">
        <v>20.0</v>
      </c>
      <c r="J4392" s="282">
        <v>0.0</v>
      </c>
      <c r="K4392" s="282">
        <v>0.0</v>
      </c>
      <c r="L4392" s="282">
        <v>2186.0</v>
      </c>
      <c r="M4392" s="210"/>
    </row>
    <row r="4393" ht="15.75" customHeight="1">
      <c r="A4393" s="210" t="s">
        <v>856</v>
      </c>
      <c r="B4393" s="210" t="s">
        <v>5388</v>
      </c>
      <c r="C4393" s="210" t="s">
        <v>5809</v>
      </c>
      <c r="D4393" s="210" t="s">
        <v>5895</v>
      </c>
      <c r="E4393" s="282">
        <v>28.0</v>
      </c>
      <c r="F4393" s="282">
        <v>3.0</v>
      </c>
      <c r="G4393" s="282">
        <v>6.0</v>
      </c>
      <c r="H4393" s="282">
        <v>2.0</v>
      </c>
      <c r="I4393" s="282">
        <v>21.0</v>
      </c>
      <c r="J4393" s="282">
        <v>6.0</v>
      </c>
      <c r="K4393" s="282">
        <v>0.0</v>
      </c>
      <c r="L4393" s="282">
        <v>2087.0</v>
      </c>
      <c r="M4393" s="210"/>
    </row>
    <row r="4394" ht="15.75" customHeight="1">
      <c r="A4394" s="210" t="s">
        <v>856</v>
      </c>
      <c r="B4394" s="210" t="s">
        <v>5391</v>
      </c>
      <c r="C4394" s="210" t="s">
        <v>5809</v>
      </c>
      <c r="D4394" s="210" t="s">
        <v>5895</v>
      </c>
      <c r="E4394" s="282">
        <v>38.0</v>
      </c>
      <c r="F4394" s="282">
        <v>3.0</v>
      </c>
      <c r="G4394" s="282">
        <v>10.0</v>
      </c>
      <c r="H4394" s="282">
        <v>4.0</v>
      </c>
      <c r="I4394" s="282">
        <v>22.0</v>
      </c>
      <c r="J4394" s="282">
        <v>3.0</v>
      </c>
      <c r="K4394" s="282">
        <v>0.0</v>
      </c>
      <c r="L4394" s="282">
        <v>2816.0</v>
      </c>
      <c r="M4394" s="210"/>
    </row>
    <row r="4395" ht="15.75" customHeight="1">
      <c r="A4395" s="210" t="s">
        <v>856</v>
      </c>
      <c r="B4395" s="210" t="s">
        <v>5392</v>
      </c>
      <c r="C4395" s="210" t="s">
        <v>5809</v>
      </c>
      <c r="D4395" s="210" t="s">
        <v>5976</v>
      </c>
      <c r="E4395" s="282">
        <v>18.0</v>
      </c>
      <c r="F4395" s="282">
        <v>1.0</v>
      </c>
      <c r="G4395" s="282">
        <v>1.0</v>
      </c>
      <c r="H4395" s="282">
        <v>6.0</v>
      </c>
      <c r="I4395" s="282">
        <v>8.0</v>
      </c>
      <c r="J4395" s="282">
        <v>0.0</v>
      </c>
      <c r="K4395" s="282">
        <v>0.0</v>
      </c>
      <c r="L4395" s="282">
        <v>999.0</v>
      </c>
      <c r="M4395" s="210"/>
    </row>
    <row r="4396" ht="15.75" customHeight="1">
      <c r="A4396" s="210" t="s">
        <v>856</v>
      </c>
      <c r="B4396" s="210" t="s">
        <v>5389</v>
      </c>
      <c r="C4396" s="210" t="s">
        <v>5977</v>
      </c>
      <c r="D4396" s="210" t="s">
        <v>5978</v>
      </c>
      <c r="E4396" s="282">
        <v>18.0</v>
      </c>
      <c r="F4396" s="282">
        <v>1.0</v>
      </c>
      <c r="G4396" s="282">
        <v>1.0</v>
      </c>
      <c r="H4396" s="282">
        <v>9.0</v>
      </c>
      <c r="I4396" s="282">
        <v>7.0</v>
      </c>
      <c r="J4396" s="282">
        <v>1.0</v>
      </c>
      <c r="K4396" s="282">
        <v>0.0</v>
      </c>
      <c r="L4396" s="282">
        <v>804.0</v>
      </c>
      <c r="M4396" s="210"/>
    </row>
    <row r="4397" ht="15.75" customHeight="1">
      <c r="A4397" s="210" t="s">
        <v>690</v>
      </c>
      <c r="B4397" s="210" t="s">
        <v>5383</v>
      </c>
      <c r="C4397" s="210" t="s">
        <v>5801</v>
      </c>
      <c r="D4397" s="210" t="s">
        <v>259</v>
      </c>
      <c r="E4397" s="282">
        <v>3.0</v>
      </c>
      <c r="F4397" s="282">
        <v>0.0</v>
      </c>
      <c r="G4397" s="282">
        <v>0.0</v>
      </c>
      <c r="H4397" s="282">
        <v>0.0</v>
      </c>
      <c r="I4397" s="282">
        <v>0.0</v>
      </c>
      <c r="J4397" s="282">
        <v>0.0</v>
      </c>
      <c r="K4397" s="282">
        <v>0.0</v>
      </c>
      <c r="L4397" s="282">
        <v>270.0</v>
      </c>
      <c r="M4397" s="210"/>
    </row>
    <row r="4398" ht="15.75" customHeight="1">
      <c r="A4398" s="210" t="s">
        <v>690</v>
      </c>
      <c r="B4398" s="210" t="s">
        <v>5384</v>
      </c>
      <c r="C4398" s="210" t="s">
        <v>5801</v>
      </c>
      <c r="D4398" s="210" t="s">
        <v>259</v>
      </c>
      <c r="E4398" s="282">
        <v>26.0</v>
      </c>
      <c r="F4398" s="282">
        <v>0.0</v>
      </c>
      <c r="G4398" s="282">
        <v>0.0</v>
      </c>
      <c r="H4398" s="282">
        <v>3.0</v>
      </c>
      <c r="I4398" s="282">
        <v>3.0</v>
      </c>
      <c r="J4398" s="282">
        <v>2.0</v>
      </c>
      <c r="K4398" s="282">
        <v>0.0</v>
      </c>
      <c r="L4398" s="282">
        <v>2046.0</v>
      </c>
      <c r="M4398" s="210"/>
    </row>
    <row r="4399" ht="15.75" customHeight="1">
      <c r="A4399" s="210" t="s">
        <v>690</v>
      </c>
      <c r="B4399" s="210" t="s">
        <v>5385</v>
      </c>
      <c r="C4399" s="210" t="s">
        <v>5801</v>
      </c>
      <c r="D4399" s="210" t="s">
        <v>259</v>
      </c>
      <c r="E4399" s="282">
        <v>25.0</v>
      </c>
      <c r="F4399" s="282">
        <v>0.0</v>
      </c>
      <c r="G4399" s="282">
        <v>0.0</v>
      </c>
      <c r="H4399" s="282">
        <v>3.0</v>
      </c>
      <c r="I4399" s="282">
        <v>2.0</v>
      </c>
      <c r="J4399" s="282">
        <v>3.0</v>
      </c>
      <c r="K4399" s="282">
        <v>0.0</v>
      </c>
      <c r="L4399" s="282">
        <v>2091.0</v>
      </c>
      <c r="M4399" s="210"/>
    </row>
    <row r="4400" ht="15.75" customHeight="1">
      <c r="A4400" s="210" t="s">
        <v>690</v>
      </c>
      <c r="B4400" s="210" t="s">
        <v>5386</v>
      </c>
      <c r="C4400" s="210" t="s">
        <v>5801</v>
      </c>
      <c r="D4400" s="210" t="s">
        <v>259</v>
      </c>
      <c r="E4400" s="282">
        <v>20.0</v>
      </c>
      <c r="F4400" s="282">
        <v>0.0</v>
      </c>
      <c r="G4400" s="282">
        <v>0.0</v>
      </c>
      <c r="H4400" s="282">
        <v>7.0</v>
      </c>
      <c r="I4400" s="282">
        <v>1.0</v>
      </c>
      <c r="J4400" s="282">
        <v>7.0</v>
      </c>
      <c r="K4400" s="282">
        <v>0.0</v>
      </c>
      <c r="L4400" s="282">
        <v>1265.0</v>
      </c>
      <c r="M4400" s="210"/>
    </row>
    <row r="4401" ht="15.75" customHeight="1">
      <c r="A4401" s="210" t="s">
        <v>690</v>
      </c>
      <c r="B4401" s="210" t="s">
        <v>5387</v>
      </c>
      <c r="C4401" s="210" t="s">
        <v>5979</v>
      </c>
      <c r="D4401" s="210" t="s">
        <v>5966</v>
      </c>
      <c r="E4401" s="282">
        <v>20.0</v>
      </c>
      <c r="F4401" s="282">
        <v>1.0</v>
      </c>
      <c r="G4401" s="282">
        <v>2.0</v>
      </c>
      <c r="H4401" s="282">
        <v>4.0</v>
      </c>
      <c r="I4401" s="282">
        <v>1.0</v>
      </c>
      <c r="J4401" s="282">
        <v>1.0</v>
      </c>
      <c r="K4401" s="282">
        <v>0.0</v>
      </c>
      <c r="L4401" s="282">
        <v>1487.0</v>
      </c>
      <c r="M4401" s="210"/>
    </row>
    <row r="4402" ht="15.75" customHeight="1">
      <c r="A4402" s="210" t="s">
        <v>690</v>
      </c>
      <c r="B4402" s="210" t="s">
        <v>5388</v>
      </c>
      <c r="C4402" s="210" t="s">
        <v>5980</v>
      </c>
      <c r="D4402" s="210" t="s">
        <v>5981</v>
      </c>
      <c r="E4402" s="282">
        <v>28.0</v>
      </c>
      <c r="F4402" s="282">
        <v>0.0</v>
      </c>
      <c r="G4402" s="282">
        <v>2.0</v>
      </c>
      <c r="H4402" s="282">
        <v>0.0</v>
      </c>
      <c r="I4402" s="282">
        <v>2.0</v>
      </c>
      <c r="J4402" s="282">
        <v>10.0</v>
      </c>
      <c r="K4402" s="282">
        <v>0.0</v>
      </c>
      <c r="L4402" s="282">
        <v>2387.0</v>
      </c>
      <c r="M4402" s="210"/>
    </row>
    <row r="4403" ht="15.75" customHeight="1">
      <c r="A4403" s="210" t="s">
        <v>690</v>
      </c>
      <c r="B4403" s="210" t="s">
        <v>5391</v>
      </c>
      <c r="C4403" s="210" t="s">
        <v>5982</v>
      </c>
      <c r="D4403" s="210" t="s">
        <v>5983</v>
      </c>
      <c r="E4403" s="282">
        <v>22.0</v>
      </c>
      <c r="F4403" s="282">
        <v>1.0</v>
      </c>
      <c r="G4403" s="282">
        <v>0.0</v>
      </c>
      <c r="H4403" s="282">
        <v>0.0</v>
      </c>
      <c r="I4403" s="282">
        <v>0.0</v>
      </c>
      <c r="J4403" s="282">
        <v>10.0</v>
      </c>
      <c r="K4403" s="282">
        <v>0.0</v>
      </c>
      <c r="L4403" s="282">
        <v>1980.0</v>
      </c>
      <c r="M4403" s="210"/>
    </row>
    <row r="4404" ht="15.75" customHeight="1">
      <c r="A4404" s="210" t="s">
        <v>690</v>
      </c>
      <c r="B4404" s="210" t="s">
        <v>5392</v>
      </c>
      <c r="C4404" s="210" t="s">
        <v>5982</v>
      </c>
      <c r="D4404" s="210" t="s">
        <v>5983</v>
      </c>
      <c r="E4404" s="282">
        <v>17.0</v>
      </c>
      <c r="F4404" s="282">
        <v>0.0</v>
      </c>
      <c r="G4404" s="282">
        <v>0.0</v>
      </c>
      <c r="H4404" s="282">
        <v>2.0</v>
      </c>
      <c r="I4404" s="282">
        <v>2.0</v>
      </c>
      <c r="J4404" s="282">
        <v>6.0</v>
      </c>
      <c r="K4404" s="282">
        <v>0.0</v>
      </c>
      <c r="L4404" s="282">
        <v>1343.0</v>
      </c>
      <c r="M4404" s="210"/>
    </row>
    <row r="4405" ht="15.75" customHeight="1">
      <c r="A4405" s="210" t="s">
        <v>690</v>
      </c>
      <c r="B4405" s="210" t="s">
        <v>5389</v>
      </c>
      <c r="C4405" s="210" t="s">
        <v>5984</v>
      </c>
      <c r="D4405" s="210" t="s">
        <v>5981</v>
      </c>
      <c r="E4405" s="282">
        <v>18.0</v>
      </c>
      <c r="F4405" s="282">
        <v>1.0</v>
      </c>
      <c r="G4405" s="282">
        <v>0.0</v>
      </c>
      <c r="H4405" s="282">
        <v>7.0</v>
      </c>
      <c r="I4405" s="282">
        <v>3.0</v>
      </c>
      <c r="J4405" s="282">
        <v>2.0</v>
      </c>
      <c r="K4405" s="282">
        <v>0.0</v>
      </c>
      <c r="L4405" s="282">
        <v>1162.0</v>
      </c>
      <c r="M4405" s="210"/>
    </row>
    <row r="4406" ht="15.75" customHeight="1">
      <c r="A4406" s="210" t="s">
        <v>690</v>
      </c>
      <c r="B4406" s="210" t="s">
        <v>5390</v>
      </c>
      <c r="C4406" s="210" t="s">
        <v>5985</v>
      </c>
      <c r="D4406" s="210" t="s">
        <v>5986</v>
      </c>
      <c r="E4406" s="282">
        <v>2.0</v>
      </c>
      <c r="F4406" s="282">
        <v>0.0</v>
      </c>
      <c r="G4406" s="282">
        <v>0.0</v>
      </c>
      <c r="H4406" s="282">
        <v>0.0</v>
      </c>
      <c r="I4406" s="282">
        <v>0.0</v>
      </c>
      <c r="J4406" s="282">
        <v>1.0</v>
      </c>
      <c r="K4406" s="282">
        <v>0.0</v>
      </c>
      <c r="L4406" s="282">
        <v>180.0</v>
      </c>
      <c r="M4406" s="210"/>
    </row>
    <row r="4407" ht="15.75" customHeight="1">
      <c r="A4407" s="210" t="s">
        <v>691</v>
      </c>
      <c r="B4407" s="210" t="s">
        <v>5383</v>
      </c>
      <c r="C4407" s="210" t="s">
        <v>5801</v>
      </c>
      <c r="D4407" s="210" t="s">
        <v>256</v>
      </c>
      <c r="E4407" s="282">
        <v>3.0</v>
      </c>
      <c r="F4407" s="282">
        <v>0.0</v>
      </c>
      <c r="G4407" s="282">
        <v>0.0</v>
      </c>
      <c r="H4407" s="282">
        <v>0.0</v>
      </c>
      <c r="I4407" s="282">
        <v>1.0</v>
      </c>
      <c r="J4407" s="282">
        <v>2.0</v>
      </c>
      <c r="K4407" s="282">
        <v>0.0</v>
      </c>
      <c r="L4407" s="282">
        <v>255.0</v>
      </c>
      <c r="M4407" s="210"/>
    </row>
    <row r="4408" ht="15.75" customHeight="1">
      <c r="A4408" s="210" t="s">
        <v>691</v>
      </c>
      <c r="B4408" s="210" t="s">
        <v>5384</v>
      </c>
      <c r="C4408" s="210" t="s">
        <v>5801</v>
      </c>
      <c r="D4408" s="210" t="s">
        <v>256</v>
      </c>
      <c r="E4408" s="282">
        <v>23.0</v>
      </c>
      <c r="F4408" s="282">
        <v>0.0</v>
      </c>
      <c r="G4408" s="282">
        <v>0.0</v>
      </c>
      <c r="H4408" s="282">
        <v>3.0</v>
      </c>
      <c r="I4408" s="282">
        <v>7.0</v>
      </c>
      <c r="J4408" s="282">
        <v>9.0</v>
      </c>
      <c r="K4408" s="282">
        <v>0.0</v>
      </c>
      <c r="L4408" s="282">
        <v>1652.0</v>
      </c>
      <c r="M4408" s="210"/>
    </row>
    <row r="4409" ht="15.75" customHeight="1">
      <c r="A4409" s="210" t="s">
        <v>691</v>
      </c>
      <c r="B4409" s="210" t="s">
        <v>5385</v>
      </c>
      <c r="C4409" s="210" t="s">
        <v>5801</v>
      </c>
      <c r="D4409" s="210" t="s">
        <v>256</v>
      </c>
      <c r="E4409" s="282">
        <v>30.0</v>
      </c>
      <c r="F4409" s="282">
        <v>1.0</v>
      </c>
      <c r="G4409" s="282">
        <v>1.0</v>
      </c>
      <c r="H4409" s="282">
        <v>1.0</v>
      </c>
      <c r="I4409" s="282">
        <v>10.0</v>
      </c>
      <c r="J4409" s="282">
        <v>10.0</v>
      </c>
      <c r="K4409" s="282">
        <v>0.0</v>
      </c>
      <c r="L4409" s="282">
        <v>2476.0</v>
      </c>
      <c r="M4409" s="210"/>
    </row>
    <row r="4410" ht="15.75" customHeight="1">
      <c r="A4410" s="210" t="s">
        <v>691</v>
      </c>
      <c r="B4410" s="210" t="s">
        <v>5386</v>
      </c>
      <c r="C4410" s="210" t="s">
        <v>5801</v>
      </c>
      <c r="D4410" s="210" t="s">
        <v>143</v>
      </c>
      <c r="E4410" s="282">
        <v>11.0</v>
      </c>
      <c r="F4410" s="282">
        <v>0.0</v>
      </c>
      <c r="G4410" s="282">
        <v>0.0</v>
      </c>
      <c r="H4410" s="282">
        <v>5.0</v>
      </c>
      <c r="I4410" s="282">
        <v>4.0</v>
      </c>
      <c r="J4410" s="282">
        <v>4.0</v>
      </c>
      <c r="K4410" s="282">
        <v>0.0</v>
      </c>
      <c r="L4410" s="282">
        <v>526.0</v>
      </c>
      <c r="M4410" s="210"/>
    </row>
    <row r="4411" ht="15.75" customHeight="1">
      <c r="A4411" s="210" t="s">
        <v>691</v>
      </c>
      <c r="B4411" s="210" t="s">
        <v>5387</v>
      </c>
      <c r="C4411" s="210" t="s">
        <v>5801</v>
      </c>
      <c r="D4411" s="210" t="s">
        <v>143</v>
      </c>
      <c r="E4411" s="282">
        <v>25.0</v>
      </c>
      <c r="F4411" s="282">
        <v>2.0</v>
      </c>
      <c r="G4411" s="282">
        <v>0.0</v>
      </c>
      <c r="H4411" s="282">
        <v>1.0</v>
      </c>
      <c r="I4411" s="282">
        <v>8.0</v>
      </c>
      <c r="J4411" s="282">
        <v>3.0</v>
      </c>
      <c r="K4411" s="282">
        <v>0.0</v>
      </c>
      <c r="L4411" s="282">
        <v>2009.0</v>
      </c>
      <c r="M4411" s="210"/>
    </row>
    <row r="4412" ht="15.75" customHeight="1">
      <c r="A4412" s="210" t="s">
        <v>691</v>
      </c>
      <c r="B4412" s="210" t="s">
        <v>5388</v>
      </c>
      <c r="C4412" s="210" t="s">
        <v>5801</v>
      </c>
      <c r="D4412" s="210" t="s">
        <v>143</v>
      </c>
      <c r="E4412" s="282">
        <v>31.0</v>
      </c>
      <c r="F4412" s="282">
        <v>1.0</v>
      </c>
      <c r="G4412" s="282">
        <v>0.0</v>
      </c>
      <c r="H4412" s="282">
        <v>1.0</v>
      </c>
      <c r="I4412" s="282">
        <v>1.0</v>
      </c>
      <c r="J4412" s="282">
        <v>5.0</v>
      </c>
      <c r="K4412" s="282">
        <v>1.0</v>
      </c>
      <c r="L4412" s="282">
        <v>2689.0</v>
      </c>
      <c r="M4412" s="210"/>
    </row>
    <row r="4413" ht="15.75" customHeight="1">
      <c r="A4413" s="210" t="s">
        <v>691</v>
      </c>
      <c r="B4413" s="210" t="s">
        <v>5391</v>
      </c>
      <c r="C4413" s="210" t="s">
        <v>5801</v>
      </c>
      <c r="D4413" s="210" t="s">
        <v>143</v>
      </c>
      <c r="E4413" s="282">
        <v>37.0</v>
      </c>
      <c r="F4413" s="282">
        <v>4.0</v>
      </c>
      <c r="G4413" s="282">
        <v>1.0</v>
      </c>
      <c r="H4413" s="282">
        <v>0.0</v>
      </c>
      <c r="I4413" s="282">
        <v>3.0</v>
      </c>
      <c r="J4413" s="282">
        <v>6.0</v>
      </c>
      <c r="K4413" s="282">
        <v>0.0</v>
      </c>
      <c r="L4413" s="282">
        <v>3274.0</v>
      </c>
      <c r="M4413" s="210"/>
    </row>
    <row r="4414" ht="15.75" customHeight="1">
      <c r="A4414" s="210" t="s">
        <v>691</v>
      </c>
      <c r="B4414" s="210" t="s">
        <v>5392</v>
      </c>
      <c r="C4414" s="210" t="s">
        <v>5801</v>
      </c>
      <c r="D4414" s="210" t="s">
        <v>238</v>
      </c>
      <c r="E4414" s="282">
        <v>16.0</v>
      </c>
      <c r="F4414" s="282">
        <v>1.0</v>
      </c>
      <c r="G4414" s="282">
        <v>0.0</v>
      </c>
      <c r="H4414" s="282">
        <v>0.0</v>
      </c>
      <c r="I4414" s="282">
        <v>1.0</v>
      </c>
      <c r="J4414" s="282">
        <v>2.0</v>
      </c>
      <c r="K4414" s="282">
        <v>0.0</v>
      </c>
      <c r="L4414" s="282">
        <v>1388.0</v>
      </c>
      <c r="M4414" s="210"/>
    </row>
    <row r="4415" ht="15.75" customHeight="1">
      <c r="A4415" s="210" t="s">
        <v>691</v>
      </c>
      <c r="B4415" s="210" t="s">
        <v>5389</v>
      </c>
      <c r="C4415" s="210" t="s">
        <v>5801</v>
      </c>
      <c r="D4415" s="210" t="s">
        <v>238</v>
      </c>
      <c r="E4415" s="282">
        <v>29.0</v>
      </c>
      <c r="F4415" s="282">
        <v>0.0</v>
      </c>
      <c r="G4415" s="282">
        <v>2.0</v>
      </c>
      <c r="H4415" s="282">
        <v>0.0</v>
      </c>
      <c r="I4415" s="282">
        <v>2.0</v>
      </c>
      <c r="J4415" s="282">
        <v>5.0</v>
      </c>
      <c r="K4415" s="282">
        <v>0.0</v>
      </c>
      <c r="L4415" s="282">
        <v>2589.0</v>
      </c>
      <c r="M4415" s="210"/>
    </row>
    <row r="4416" ht="15.75" customHeight="1">
      <c r="A4416" s="210" t="s">
        <v>691</v>
      </c>
      <c r="B4416" s="210" t="s">
        <v>5390</v>
      </c>
      <c r="C4416" s="210" t="s">
        <v>5801</v>
      </c>
      <c r="D4416" s="210" t="s">
        <v>238</v>
      </c>
      <c r="E4416" s="282">
        <v>33.0</v>
      </c>
      <c r="F4416" s="282">
        <v>0.0</v>
      </c>
      <c r="G4416" s="282">
        <v>0.0</v>
      </c>
      <c r="H4416" s="282">
        <v>3.0</v>
      </c>
      <c r="I4416" s="282">
        <v>3.0</v>
      </c>
      <c r="J4416" s="282">
        <v>6.0</v>
      </c>
      <c r="K4416" s="282">
        <v>0.0</v>
      </c>
      <c r="L4416" s="282">
        <v>2660.0</v>
      </c>
      <c r="M4416" s="210"/>
    </row>
    <row r="4417" ht="15.75" customHeight="1">
      <c r="A4417" s="210" t="s">
        <v>549</v>
      </c>
      <c r="B4417" s="210" t="s">
        <v>5383</v>
      </c>
      <c r="C4417" s="210" t="s">
        <v>5801</v>
      </c>
      <c r="D4417" s="210" t="s">
        <v>110</v>
      </c>
      <c r="E4417" s="282">
        <v>2.0</v>
      </c>
      <c r="F4417" s="282">
        <v>0.0</v>
      </c>
      <c r="G4417" s="282">
        <v>0.0</v>
      </c>
      <c r="H4417" s="282">
        <v>1.0</v>
      </c>
      <c r="I4417" s="282">
        <v>1.0</v>
      </c>
      <c r="J4417" s="282">
        <v>1.0</v>
      </c>
      <c r="K4417" s="282">
        <v>0.0</v>
      </c>
      <c r="L4417" s="282">
        <v>64.0</v>
      </c>
      <c r="M4417" s="210"/>
    </row>
    <row r="4418" ht="15.75" customHeight="1">
      <c r="A4418" s="210" t="s">
        <v>549</v>
      </c>
      <c r="B4418" s="210" t="s">
        <v>5384</v>
      </c>
      <c r="C4418" s="210" t="s">
        <v>5800</v>
      </c>
      <c r="D4418" s="210" t="s">
        <v>110</v>
      </c>
      <c r="E4418" s="282">
        <v>23.0</v>
      </c>
      <c r="F4418" s="282">
        <v>6.0</v>
      </c>
      <c r="G4418" s="282">
        <v>1.0</v>
      </c>
      <c r="H4418" s="282">
        <v>15.0</v>
      </c>
      <c r="I4418" s="282">
        <v>5.0</v>
      </c>
      <c r="J4418" s="282">
        <v>2.0</v>
      </c>
      <c r="K4418" s="282">
        <v>1.0</v>
      </c>
      <c r="L4418" s="282">
        <v>868.0</v>
      </c>
      <c r="M4418" s="210"/>
    </row>
    <row r="4419" ht="15.75" customHeight="1">
      <c r="A4419" s="210" t="s">
        <v>549</v>
      </c>
      <c r="B4419" s="210" t="s">
        <v>5385</v>
      </c>
      <c r="C4419" s="210" t="s">
        <v>5801</v>
      </c>
      <c r="D4419" s="210" t="s">
        <v>121</v>
      </c>
      <c r="E4419" s="282">
        <v>31.0</v>
      </c>
      <c r="F4419" s="282">
        <v>6.0</v>
      </c>
      <c r="G4419" s="282">
        <v>3.0</v>
      </c>
      <c r="H4419" s="282">
        <v>15.0</v>
      </c>
      <c r="I4419" s="282">
        <v>8.0</v>
      </c>
      <c r="J4419" s="282">
        <v>3.0</v>
      </c>
      <c r="K4419" s="282">
        <v>0.0</v>
      </c>
      <c r="L4419" s="282">
        <v>1528.0</v>
      </c>
      <c r="M4419" s="210"/>
    </row>
    <row r="4420" ht="15.75" customHeight="1">
      <c r="A4420" s="210" t="s">
        <v>549</v>
      </c>
      <c r="B4420" s="210" t="s">
        <v>5386</v>
      </c>
      <c r="C4420" s="210" t="s">
        <v>5902</v>
      </c>
      <c r="D4420" s="210" t="s">
        <v>5903</v>
      </c>
      <c r="E4420" s="282">
        <v>15.0</v>
      </c>
      <c r="F4420" s="282">
        <v>1.0</v>
      </c>
      <c r="G4420" s="282">
        <v>3.0</v>
      </c>
      <c r="H4420" s="282">
        <v>14.0</v>
      </c>
      <c r="I4420" s="282">
        <v>1.0</v>
      </c>
      <c r="J4420" s="282">
        <v>1.0</v>
      </c>
      <c r="K4420" s="282">
        <v>0.0</v>
      </c>
      <c r="L4420" s="282">
        <v>359.0</v>
      </c>
      <c r="M4420" s="210"/>
    </row>
    <row r="4421" ht="15.75" customHeight="1">
      <c r="A4421" s="210" t="s">
        <v>549</v>
      </c>
      <c r="B4421" s="210" t="s">
        <v>5387</v>
      </c>
      <c r="C4421" s="210" t="s">
        <v>5987</v>
      </c>
      <c r="D4421" s="210" t="s">
        <v>5988</v>
      </c>
      <c r="E4421" s="282">
        <v>22.0</v>
      </c>
      <c r="F4421" s="282">
        <v>4.0</v>
      </c>
      <c r="G4421" s="282">
        <v>1.0</v>
      </c>
      <c r="H4421" s="282">
        <v>12.0</v>
      </c>
      <c r="I4421" s="282">
        <v>6.0</v>
      </c>
      <c r="J4421" s="282">
        <v>2.0</v>
      </c>
      <c r="K4421" s="282">
        <v>0.0</v>
      </c>
      <c r="L4421" s="282">
        <v>1036.0</v>
      </c>
      <c r="M4421" s="210"/>
    </row>
    <row r="4422" ht="15.75" customHeight="1">
      <c r="A4422" s="210" t="s">
        <v>549</v>
      </c>
      <c r="B4422" s="210" t="s">
        <v>5388</v>
      </c>
      <c r="C4422" s="210" t="s">
        <v>5902</v>
      </c>
      <c r="D4422" s="210" t="s">
        <v>5903</v>
      </c>
      <c r="E4422" s="282">
        <v>17.0</v>
      </c>
      <c r="F4422" s="282">
        <v>2.0</v>
      </c>
      <c r="G4422" s="282">
        <v>1.0</v>
      </c>
      <c r="H4422" s="282">
        <v>13.0</v>
      </c>
      <c r="I4422" s="282">
        <v>3.0</v>
      </c>
      <c r="J4422" s="282">
        <v>2.0</v>
      </c>
      <c r="K4422" s="282">
        <v>0.0</v>
      </c>
      <c r="L4422" s="282">
        <v>422.0</v>
      </c>
      <c r="M4422" s="210"/>
    </row>
    <row r="4423" ht="15.75" customHeight="1">
      <c r="A4423" s="210" t="s">
        <v>549</v>
      </c>
      <c r="B4423" s="210" t="s">
        <v>5391</v>
      </c>
      <c r="C4423" s="210" t="s">
        <v>5881</v>
      </c>
      <c r="D4423" s="210" t="s">
        <v>5989</v>
      </c>
      <c r="E4423" s="282">
        <v>32.0</v>
      </c>
      <c r="F4423" s="282">
        <v>17.0</v>
      </c>
      <c r="G4423" s="282">
        <v>6.0</v>
      </c>
      <c r="H4423" s="282">
        <v>7.0</v>
      </c>
      <c r="I4423" s="282">
        <v>11.0</v>
      </c>
      <c r="J4423" s="282">
        <v>1.0</v>
      </c>
      <c r="K4423" s="282">
        <v>0.0</v>
      </c>
      <c r="L4423" s="282">
        <v>2247.0</v>
      </c>
      <c r="M4423" s="210"/>
    </row>
    <row r="4424" ht="15.75" customHeight="1">
      <c r="A4424" s="210" t="s">
        <v>549</v>
      </c>
      <c r="B4424" s="210" t="s">
        <v>5392</v>
      </c>
      <c r="C4424" s="210" t="s">
        <v>5881</v>
      </c>
      <c r="D4424" s="210" t="s">
        <v>5989</v>
      </c>
      <c r="E4424" s="282">
        <v>22.0</v>
      </c>
      <c r="F4424" s="282">
        <v>8.0</v>
      </c>
      <c r="G4424" s="282">
        <v>1.0</v>
      </c>
      <c r="H4424" s="282">
        <v>13.0</v>
      </c>
      <c r="I4424" s="282">
        <v>4.0</v>
      </c>
      <c r="J4424" s="282">
        <v>2.0</v>
      </c>
      <c r="K4424" s="282">
        <v>0.0</v>
      </c>
      <c r="L4424" s="282">
        <v>928.0</v>
      </c>
      <c r="M4424" s="210"/>
    </row>
    <row r="4425" ht="15.75" customHeight="1">
      <c r="A4425" s="210" t="s">
        <v>549</v>
      </c>
      <c r="B4425" s="210" t="s">
        <v>5389</v>
      </c>
      <c r="C4425" s="210" t="s">
        <v>5990</v>
      </c>
      <c r="D4425" s="210" t="s">
        <v>5991</v>
      </c>
      <c r="E4425" s="282">
        <v>12.0</v>
      </c>
      <c r="F4425" s="282">
        <v>2.0</v>
      </c>
      <c r="G4425" s="282">
        <v>1.0</v>
      </c>
      <c r="H4425" s="282">
        <v>2.0</v>
      </c>
      <c r="I4425" s="282">
        <v>7.0</v>
      </c>
      <c r="J4425" s="282">
        <v>1.0</v>
      </c>
      <c r="K4425" s="282">
        <v>0.0</v>
      </c>
      <c r="L4425" s="282">
        <v>742.0</v>
      </c>
      <c r="M4425" s="210"/>
    </row>
    <row r="4426" ht="15.75" customHeight="1">
      <c r="A4426" s="210" t="s">
        <v>549</v>
      </c>
      <c r="B4426" s="210" t="s">
        <v>5390</v>
      </c>
      <c r="C4426" s="210" t="s">
        <v>5992</v>
      </c>
      <c r="D4426" s="210" t="s">
        <v>5993</v>
      </c>
      <c r="E4426" s="282">
        <v>27.0</v>
      </c>
      <c r="F4426" s="282">
        <v>7.0</v>
      </c>
      <c r="G4426" s="282">
        <v>3.0</v>
      </c>
      <c r="H4426" s="282">
        <v>16.0</v>
      </c>
      <c r="I4426" s="282">
        <v>8.0</v>
      </c>
      <c r="J4426" s="282">
        <v>0.0</v>
      </c>
      <c r="K4426" s="282">
        <v>0.0</v>
      </c>
      <c r="L4426" s="282">
        <v>1173.0</v>
      </c>
      <c r="M4426" s="210"/>
    </row>
    <row r="4427" ht="15.75" customHeight="1">
      <c r="A4427" s="210" t="s">
        <v>764</v>
      </c>
      <c r="B4427" s="210" t="s">
        <v>5383</v>
      </c>
      <c r="C4427" s="210" t="s">
        <v>5801</v>
      </c>
      <c r="D4427" s="210" t="s">
        <v>90</v>
      </c>
      <c r="E4427" s="282">
        <v>1.0</v>
      </c>
      <c r="F4427" s="282">
        <v>0.0</v>
      </c>
      <c r="G4427" s="282">
        <v>0.0</v>
      </c>
      <c r="H4427" s="282">
        <v>0.0</v>
      </c>
      <c r="I4427" s="282">
        <v>1.0</v>
      </c>
      <c r="J4427" s="282">
        <v>0.0</v>
      </c>
      <c r="K4427" s="282">
        <v>0.0</v>
      </c>
      <c r="L4427" s="282">
        <v>79.0</v>
      </c>
      <c r="M4427" s="210"/>
    </row>
    <row r="4428" ht="15.75" customHeight="1">
      <c r="A4428" s="210" t="s">
        <v>764</v>
      </c>
      <c r="B4428" s="210" t="s">
        <v>5384</v>
      </c>
      <c r="C4428" s="210" t="s">
        <v>5801</v>
      </c>
      <c r="D4428" s="210" t="s">
        <v>90</v>
      </c>
      <c r="E4428" s="282">
        <v>24.0</v>
      </c>
      <c r="F4428" s="282">
        <v>1.0</v>
      </c>
      <c r="G4428" s="282">
        <v>0.0</v>
      </c>
      <c r="H4428" s="282">
        <v>1.0</v>
      </c>
      <c r="I4428" s="282">
        <v>3.0</v>
      </c>
      <c r="J4428" s="282">
        <v>7.0</v>
      </c>
      <c r="K4428" s="282">
        <v>0.0</v>
      </c>
      <c r="L4428" s="282">
        <v>2119.0</v>
      </c>
      <c r="M4428" s="210"/>
    </row>
    <row r="4429" ht="15.75" customHeight="1">
      <c r="A4429" s="210" t="s">
        <v>764</v>
      </c>
      <c r="B4429" s="210" t="s">
        <v>5385</v>
      </c>
      <c r="C4429" s="210" t="s">
        <v>5801</v>
      </c>
      <c r="D4429" s="210" t="s">
        <v>90</v>
      </c>
      <c r="E4429" s="282">
        <v>15.0</v>
      </c>
      <c r="F4429" s="282">
        <v>1.0</v>
      </c>
      <c r="G4429" s="282">
        <v>0.0</v>
      </c>
      <c r="H4429" s="282">
        <v>5.0</v>
      </c>
      <c r="I4429" s="282">
        <v>1.0</v>
      </c>
      <c r="J4429" s="282">
        <v>2.0</v>
      </c>
      <c r="K4429" s="282">
        <v>0.0</v>
      </c>
      <c r="L4429" s="282">
        <v>929.0</v>
      </c>
      <c r="M4429" s="210"/>
    </row>
    <row r="4430" ht="15.75" customHeight="1">
      <c r="A4430" s="210" t="s">
        <v>764</v>
      </c>
      <c r="B4430" s="210" t="s">
        <v>5386</v>
      </c>
      <c r="C4430" s="210" t="s">
        <v>5801</v>
      </c>
      <c r="D4430" s="210" t="s">
        <v>90</v>
      </c>
      <c r="E4430" s="282">
        <v>21.0</v>
      </c>
      <c r="F4430" s="282">
        <v>1.0</v>
      </c>
      <c r="G4430" s="282">
        <v>0.0</v>
      </c>
      <c r="H4430" s="282">
        <v>7.0</v>
      </c>
      <c r="I4430" s="282">
        <v>1.0</v>
      </c>
      <c r="J4430" s="282">
        <v>1.0</v>
      </c>
      <c r="K4430" s="282">
        <v>0.0</v>
      </c>
      <c r="L4430" s="282">
        <v>1274.0</v>
      </c>
      <c r="M4430" s="210"/>
    </row>
    <row r="4431" ht="15.75" customHeight="1">
      <c r="A4431" s="210" t="s">
        <v>764</v>
      </c>
      <c r="B4431" s="210" t="s">
        <v>5387</v>
      </c>
      <c r="C4431" s="210" t="s">
        <v>5801</v>
      </c>
      <c r="D4431" s="210" t="s">
        <v>98</v>
      </c>
      <c r="E4431" s="282">
        <v>5.0</v>
      </c>
      <c r="F4431" s="282">
        <v>0.0</v>
      </c>
      <c r="G4431" s="282">
        <v>0.0</v>
      </c>
      <c r="H4431" s="282">
        <v>5.0</v>
      </c>
      <c r="I4431" s="282">
        <v>0.0</v>
      </c>
      <c r="J4431" s="282">
        <v>0.0</v>
      </c>
      <c r="K4431" s="282">
        <v>0.0</v>
      </c>
      <c r="L4431" s="282">
        <v>153.0</v>
      </c>
      <c r="M4431" s="210"/>
    </row>
    <row r="4432" ht="15.75" customHeight="1">
      <c r="A4432" s="210" t="s">
        <v>764</v>
      </c>
      <c r="B4432" s="210" t="s">
        <v>5388</v>
      </c>
      <c r="C4432" s="210" t="s">
        <v>5801</v>
      </c>
      <c r="D4432" s="210" t="s">
        <v>98</v>
      </c>
      <c r="E4432" s="282">
        <v>4.0</v>
      </c>
      <c r="F4432" s="282">
        <v>0.0</v>
      </c>
      <c r="G4432" s="282">
        <v>0.0</v>
      </c>
      <c r="H4432" s="282">
        <v>3.0</v>
      </c>
      <c r="I4432" s="282">
        <v>1.0</v>
      </c>
      <c r="J4432" s="282">
        <v>2.0</v>
      </c>
      <c r="K4432" s="282">
        <v>0.0</v>
      </c>
      <c r="L4432" s="282">
        <v>138.0</v>
      </c>
      <c r="M4432" s="210"/>
    </row>
    <row r="4433" ht="15.75" customHeight="1">
      <c r="A4433" s="210" t="s">
        <v>764</v>
      </c>
      <c r="B4433" s="210" t="s">
        <v>5391</v>
      </c>
      <c r="C4433" s="210" t="s">
        <v>5801</v>
      </c>
      <c r="D4433" s="210" t="s">
        <v>98</v>
      </c>
      <c r="E4433" s="282">
        <v>20.0</v>
      </c>
      <c r="F4433" s="282">
        <v>1.0</v>
      </c>
      <c r="G4433" s="282">
        <v>0.0</v>
      </c>
      <c r="H4433" s="282">
        <v>5.0</v>
      </c>
      <c r="I4433" s="282">
        <v>1.0</v>
      </c>
      <c r="J4433" s="282">
        <v>4.0</v>
      </c>
      <c r="K4433" s="282">
        <v>0.0</v>
      </c>
      <c r="L4433" s="282">
        <v>1398.0</v>
      </c>
      <c r="M4433" s="210"/>
    </row>
    <row r="4434" ht="15.75" customHeight="1">
      <c r="A4434" s="210" t="s">
        <v>764</v>
      </c>
      <c r="B4434" s="210" t="s">
        <v>5392</v>
      </c>
      <c r="C4434" s="210" t="s">
        <v>5801</v>
      </c>
      <c r="D4434" s="210" t="s">
        <v>98</v>
      </c>
      <c r="E4434" s="282">
        <v>22.0</v>
      </c>
      <c r="F4434" s="282">
        <v>0.0</v>
      </c>
      <c r="G4434" s="282">
        <v>0.0</v>
      </c>
      <c r="H4434" s="282">
        <v>4.0</v>
      </c>
      <c r="I4434" s="282">
        <v>0.0</v>
      </c>
      <c r="J4434" s="282">
        <v>4.0</v>
      </c>
      <c r="K4434" s="282">
        <v>1.0</v>
      </c>
      <c r="L4434" s="282">
        <v>1657.0</v>
      </c>
      <c r="M4434" s="210"/>
    </row>
    <row r="4435" ht="15.75" customHeight="1">
      <c r="A4435" s="210" t="s">
        <v>764</v>
      </c>
      <c r="B4435" s="210" t="s">
        <v>5389</v>
      </c>
      <c r="C4435" s="210" t="s">
        <v>5801</v>
      </c>
      <c r="D4435" s="210" t="s">
        <v>98</v>
      </c>
      <c r="E4435" s="282">
        <v>20.0</v>
      </c>
      <c r="F4435" s="282">
        <v>0.0</v>
      </c>
      <c r="G4435" s="282">
        <v>0.0</v>
      </c>
      <c r="H4435" s="282">
        <v>7.0</v>
      </c>
      <c r="I4435" s="282">
        <v>2.0</v>
      </c>
      <c r="J4435" s="282">
        <v>5.0</v>
      </c>
      <c r="K4435" s="282">
        <v>0.0</v>
      </c>
      <c r="L4435" s="282">
        <v>1188.0</v>
      </c>
      <c r="M4435" s="210"/>
    </row>
    <row r="4436" ht="15.75" customHeight="1">
      <c r="A4436" s="210" t="s">
        <v>764</v>
      </c>
      <c r="B4436" s="210" t="s">
        <v>5390</v>
      </c>
      <c r="C4436" s="210" t="s">
        <v>5801</v>
      </c>
      <c r="D4436" s="210" t="s">
        <v>95</v>
      </c>
      <c r="E4436" s="282">
        <v>19.0</v>
      </c>
      <c r="F4436" s="282">
        <v>0.0</v>
      </c>
      <c r="G4436" s="282">
        <v>0.0</v>
      </c>
      <c r="H4436" s="282">
        <v>3.0</v>
      </c>
      <c r="I4436" s="282">
        <v>2.0</v>
      </c>
      <c r="J4436" s="282">
        <v>3.0</v>
      </c>
      <c r="K4436" s="282">
        <v>0.0</v>
      </c>
      <c r="L4436" s="282">
        <v>1415.0</v>
      </c>
      <c r="M4436" s="210"/>
    </row>
    <row r="4437" ht="15.75" customHeight="1">
      <c r="A4437" s="210" t="s">
        <v>733</v>
      </c>
      <c r="B4437" s="210" t="s">
        <v>5383</v>
      </c>
      <c r="C4437" s="210" t="s">
        <v>5801</v>
      </c>
      <c r="D4437" s="210" t="s">
        <v>110</v>
      </c>
      <c r="E4437" s="282">
        <v>1.0</v>
      </c>
      <c r="F4437" s="282">
        <v>0.0</v>
      </c>
      <c r="G4437" s="282">
        <v>0.0</v>
      </c>
      <c r="H4437" s="282">
        <v>1.0</v>
      </c>
      <c r="I4437" s="282">
        <v>0.0</v>
      </c>
      <c r="J4437" s="282">
        <v>0.0</v>
      </c>
      <c r="K4437" s="282">
        <v>0.0</v>
      </c>
      <c r="L4437" s="282">
        <v>13.0</v>
      </c>
      <c r="M4437" s="210"/>
    </row>
    <row r="4438" ht="15.75" customHeight="1">
      <c r="A4438" s="210" t="s">
        <v>733</v>
      </c>
      <c r="B4438" s="210" t="s">
        <v>5384</v>
      </c>
      <c r="C4438" s="210" t="s">
        <v>5801</v>
      </c>
      <c r="D4438" s="210" t="s">
        <v>110</v>
      </c>
      <c r="E4438" s="282">
        <v>9.0</v>
      </c>
      <c r="F4438" s="282">
        <v>0.0</v>
      </c>
      <c r="G4438" s="282">
        <v>0.0</v>
      </c>
      <c r="H4438" s="282">
        <v>5.0</v>
      </c>
      <c r="I4438" s="282">
        <v>2.0</v>
      </c>
      <c r="J4438" s="282">
        <v>0.0</v>
      </c>
      <c r="K4438" s="282">
        <v>0.0</v>
      </c>
      <c r="L4438" s="282">
        <v>370.0</v>
      </c>
      <c r="M4438" s="210"/>
    </row>
    <row r="4439" ht="15.75" customHeight="1">
      <c r="A4439" s="210" t="s">
        <v>733</v>
      </c>
      <c r="B4439" s="210" t="s">
        <v>5385</v>
      </c>
      <c r="C4439" s="210" t="s">
        <v>5801</v>
      </c>
      <c r="D4439" s="210" t="s">
        <v>110</v>
      </c>
      <c r="E4439" s="282">
        <v>34.0</v>
      </c>
      <c r="F4439" s="282">
        <v>1.0</v>
      </c>
      <c r="G4439" s="282">
        <v>0.0</v>
      </c>
      <c r="H4439" s="282">
        <v>8.0</v>
      </c>
      <c r="I4439" s="282">
        <v>1.0</v>
      </c>
      <c r="J4439" s="282">
        <v>4.0</v>
      </c>
      <c r="K4439" s="282">
        <v>0.0</v>
      </c>
      <c r="L4439" s="282">
        <v>2543.0</v>
      </c>
      <c r="M4439" s="210"/>
    </row>
    <row r="4440" ht="15.75" customHeight="1">
      <c r="A4440" s="210" t="s">
        <v>733</v>
      </c>
      <c r="B4440" s="210" t="s">
        <v>5386</v>
      </c>
      <c r="C4440" s="210" t="s">
        <v>5801</v>
      </c>
      <c r="D4440" s="210" t="s">
        <v>110</v>
      </c>
      <c r="E4440" s="282">
        <v>28.0</v>
      </c>
      <c r="F4440" s="282">
        <v>1.0</v>
      </c>
      <c r="G4440" s="282">
        <v>2.0</v>
      </c>
      <c r="H4440" s="282">
        <v>7.0</v>
      </c>
      <c r="I4440" s="282">
        <v>3.0</v>
      </c>
      <c r="J4440" s="282">
        <v>4.0</v>
      </c>
      <c r="K4440" s="282">
        <v>0.0</v>
      </c>
      <c r="L4440" s="282">
        <v>1939.0</v>
      </c>
      <c r="M4440" s="210"/>
    </row>
    <row r="4441" ht="15.75" customHeight="1">
      <c r="A4441" s="210" t="s">
        <v>733</v>
      </c>
      <c r="B4441" s="210" t="s">
        <v>5387</v>
      </c>
      <c r="C4441" s="210" t="s">
        <v>5801</v>
      </c>
      <c r="D4441" s="210" t="s">
        <v>110</v>
      </c>
      <c r="E4441" s="282">
        <v>13.0</v>
      </c>
      <c r="F4441" s="282">
        <v>1.0</v>
      </c>
      <c r="G4441" s="282">
        <v>0.0</v>
      </c>
      <c r="H4441" s="282">
        <v>6.0</v>
      </c>
      <c r="I4441" s="282">
        <v>4.0</v>
      </c>
      <c r="J4441" s="282">
        <v>1.0</v>
      </c>
      <c r="K4441" s="282">
        <v>0.0</v>
      </c>
      <c r="L4441" s="282">
        <v>727.0</v>
      </c>
      <c r="M4441" s="210"/>
    </row>
    <row r="4442" ht="15.75" customHeight="1">
      <c r="A4442" s="210" t="s">
        <v>733</v>
      </c>
      <c r="B4442" s="210" t="s">
        <v>5388</v>
      </c>
      <c r="C4442" s="210" t="s">
        <v>5809</v>
      </c>
      <c r="D4442" s="210" t="s">
        <v>5994</v>
      </c>
      <c r="E4442" s="282">
        <v>0.0</v>
      </c>
      <c r="F4442" s="282">
        <v>0.0</v>
      </c>
      <c r="G4442" s="282">
        <v>0.0</v>
      </c>
      <c r="H4442" s="282">
        <v>0.0</v>
      </c>
      <c r="I4442" s="282">
        <v>0.0</v>
      </c>
      <c r="J4442" s="282">
        <v>0.0</v>
      </c>
      <c r="K4442" s="282">
        <v>0.0</v>
      </c>
      <c r="L4442" s="282">
        <v>0.0</v>
      </c>
      <c r="M4442" s="210"/>
    </row>
    <row r="4443" ht="15.75" customHeight="1">
      <c r="A4443" s="210" t="s">
        <v>655</v>
      </c>
      <c r="B4443" s="210" t="s">
        <v>5383</v>
      </c>
      <c r="C4443" s="210" t="s">
        <v>5801</v>
      </c>
      <c r="D4443" s="210" t="s">
        <v>244</v>
      </c>
      <c r="E4443" s="282">
        <v>2.0</v>
      </c>
      <c r="F4443" s="282">
        <v>0.0</v>
      </c>
      <c r="G4443" s="282">
        <v>0.0</v>
      </c>
      <c r="H4443" s="282">
        <v>1.0</v>
      </c>
      <c r="I4443" s="282">
        <v>1.0</v>
      </c>
      <c r="J4443" s="282">
        <v>0.0</v>
      </c>
      <c r="K4443" s="282">
        <v>0.0</v>
      </c>
      <c r="L4443" s="282">
        <v>87.0</v>
      </c>
      <c r="M4443" s="210"/>
    </row>
    <row r="4444" ht="15.75" customHeight="1">
      <c r="A4444" s="210" t="s">
        <v>655</v>
      </c>
      <c r="B4444" s="210" t="s">
        <v>5384</v>
      </c>
      <c r="C4444" s="210" t="s">
        <v>5801</v>
      </c>
      <c r="D4444" s="210" t="s">
        <v>5851</v>
      </c>
      <c r="E4444" s="282">
        <v>26.0</v>
      </c>
      <c r="F4444" s="282">
        <v>3.0</v>
      </c>
      <c r="G4444" s="282">
        <v>3.0</v>
      </c>
      <c r="H4444" s="282">
        <v>8.0</v>
      </c>
      <c r="I4444" s="282">
        <v>15.0</v>
      </c>
      <c r="J4444" s="282">
        <v>5.0</v>
      </c>
      <c r="K4444" s="282">
        <v>0.0</v>
      </c>
      <c r="L4444" s="282">
        <v>1486.0</v>
      </c>
      <c r="M4444" s="210"/>
    </row>
    <row r="4445" ht="15.75" customHeight="1">
      <c r="A4445" s="210" t="s">
        <v>655</v>
      </c>
      <c r="B4445" s="210" t="s">
        <v>5385</v>
      </c>
      <c r="C4445" s="210" t="s">
        <v>5801</v>
      </c>
      <c r="D4445" s="210" t="s">
        <v>5851</v>
      </c>
      <c r="E4445" s="282">
        <v>28.0</v>
      </c>
      <c r="F4445" s="282">
        <v>2.0</v>
      </c>
      <c r="G4445" s="282">
        <v>1.0</v>
      </c>
      <c r="H4445" s="282">
        <v>15.0</v>
      </c>
      <c r="I4445" s="282">
        <v>8.0</v>
      </c>
      <c r="J4445" s="282">
        <v>4.0</v>
      </c>
      <c r="K4445" s="282">
        <v>0.0</v>
      </c>
      <c r="L4445" s="282">
        <v>1281.0</v>
      </c>
      <c r="M4445" s="210"/>
    </row>
    <row r="4446" ht="15.75" customHeight="1">
      <c r="A4446" s="210" t="s">
        <v>655</v>
      </c>
      <c r="B4446" s="210" t="s">
        <v>5386</v>
      </c>
      <c r="C4446" s="210" t="s">
        <v>5801</v>
      </c>
      <c r="D4446" s="210" t="s">
        <v>5851</v>
      </c>
      <c r="E4446" s="282">
        <v>27.0</v>
      </c>
      <c r="F4446" s="282">
        <v>1.0</v>
      </c>
      <c r="G4446" s="282">
        <v>2.0</v>
      </c>
      <c r="H4446" s="282">
        <v>11.0</v>
      </c>
      <c r="I4446" s="282">
        <v>11.0</v>
      </c>
      <c r="J4446" s="282">
        <v>4.0</v>
      </c>
      <c r="K4446" s="282">
        <v>1.0</v>
      </c>
      <c r="L4446" s="282">
        <v>1348.0</v>
      </c>
      <c r="M4446" s="210"/>
    </row>
    <row r="4447" ht="15.75" customHeight="1">
      <c r="A4447" s="210" t="s">
        <v>655</v>
      </c>
      <c r="B4447" s="210" t="s">
        <v>5387</v>
      </c>
      <c r="C4447" s="210" t="s">
        <v>5816</v>
      </c>
      <c r="D4447" s="210" t="s">
        <v>5959</v>
      </c>
      <c r="E4447" s="282">
        <v>34.0</v>
      </c>
      <c r="F4447" s="282">
        <v>2.0</v>
      </c>
      <c r="G4447" s="282">
        <v>1.0</v>
      </c>
      <c r="H4447" s="282">
        <v>8.0</v>
      </c>
      <c r="I4447" s="282">
        <v>9.0</v>
      </c>
      <c r="J4447" s="282">
        <v>10.0</v>
      </c>
      <c r="K4447" s="282">
        <v>0.0</v>
      </c>
      <c r="L4447" s="282">
        <v>2397.0</v>
      </c>
      <c r="M4447" s="210"/>
    </row>
    <row r="4448" ht="15.75" customHeight="1">
      <c r="A4448" s="210" t="s">
        <v>655</v>
      </c>
      <c r="B4448" s="210" t="s">
        <v>5388</v>
      </c>
      <c r="C4448" s="210" t="s">
        <v>5816</v>
      </c>
      <c r="D4448" s="210" t="s">
        <v>5887</v>
      </c>
      <c r="E4448" s="282">
        <v>24.0</v>
      </c>
      <c r="F4448" s="282">
        <v>0.0</v>
      </c>
      <c r="G4448" s="282">
        <v>2.0</v>
      </c>
      <c r="H4448" s="282">
        <v>11.0</v>
      </c>
      <c r="I4448" s="282">
        <v>6.0</v>
      </c>
      <c r="J4448" s="282">
        <v>7.0</v>
      </c>
      <c r="K4448" s="282">
        <v>0.0</v>
      </c>
      <c r="L4448" s="282">
        <v>1371.0</v>
      </c>
      <c r="M4448" s="210"/>
    </row>
    <row r="4449" ht="15.75" customHeight="1">
      <c r="A4449" s="210" t="s">
        <v>655</v>
      </c>
      <c r="B4449" s="210" t="s">
        <v>5391</v>
      </c>
      <c r="C4449" s="210" t="s">
        <v>5801</v>
      </c>
      <c r="D4449" s="210" t="s">
        <v>5947</v>
      </c>
      <c r="E4449" s="282">
        <v>1.0</v>
      </c>
      <c r="F4449" s="282">
        <v>0.0</v>
      </c>
      <c r="G4449" s="282">
        <v>0.0</v>
      </c>
      <c r="H4449" s="282">
        <v>0.0</v>
      </c>
      <c r="I4449" s="282">
        <v>1.0</v>
      </c>
      <c r="J4449" s="282">
        <v>0.0</v>
      </c>
      <c r="K4449" s="282">
        <v>0.0</v>
      </c>
      <c r="L4449" s="282">
        <v>61.0</v>
      </c>
      <c r="M4449" s="210"/>
    </row>
    <row r="4450" ht="15.75" customHeight="1">
      <c r="A4450" s="210" t="s">
        <v>655</v>
      </c>
      <c r="B4450" s="210" t="s">
        <v>5392</v>
      </c>
      <c r="C4450" s="210" t="s">
        <v>5870</v>
      </c>
      <c r="D4450" s="210" t="s">
        <v>5995</v>
      </c>
      <c r="E4450" s="282">
        <v>1.0</v>
      </c>
      <c r="F4450" s="282">
        <v>0.0</v>
      </c>
      <c r="G4450" s="282">
        <v>0.0</v>
      </c>
      <c r="H4450" s="282">
        <v>1.0</v>
      </c>
      <c r="I4450" s="282">
        <v>0.0</v>
      </c>
      <c r="J4450" s="282">
        <v>0.0</v>
      </c>
      <c r="K4450" s="282">
        <v>0.0</v>
      </c>
      <c r="L4450" s="282">
        <v>4.0</v>
      </c>
      <c r="M4450" s="210"/>
    </row>
    <row r="4451" ht="15.75" customHeight="1">
      <c r="A4451" s="210" t="s">
        <v>655</v>
      </c>
      <c r="B4451" s="210" t="s">
        <v>5389</v>
      </c>
      <c r="C4451" s="210" t="s">
        <v>5801</v>
      </c>
      <c r="D4451" s="210" t="s">
        <v>5846</v>
      </c>
      <c r="E4451" s="282">
        <v>8.0</v>
      </c>
      <c r="F4451" s="282">
        <v>0.0</v>
      </c>
      <c r="G4451" s="282">
        <v>1.0</v>
      </c>
      <c r="H4451" s="282">
        <v>5.0</v>
      </c>
      <c r="I4451" s="282">
        <v>2.0</v>
      </c>
      <c r="J4451" s="282">
        <v>1.0</v>
      </c>
      <c r="K4451" s="282">
        <v>0.0</v>
      </c>
      <c r="L4451" s="282">
        <v>277.0</v>
      </c>
      <c r="M4451" s="210"/>
    </row>
    <row r="4452" ht="15.75" customHeight="1">
      <c r="A4452" s="210" t="s">
        <v>232</v>
      </c>
      <c r="B4452" s="210" t="s">
        <v>5383</v>
      </c>
      <c r="C4452" s="210" t="s">
        <v>5801</v>
      </c>
      <c r="D4452" s="210" t="s">
        <v>121</v>
      </c>
      <c r="E4452" s="282">
        <v>3.0</v>
      </c>
      <c r="F4452" s="282">
        <v>1.0</v>
      </c>
      <c r="G4452" s="282">
        <v>0.0</v>
      </c>
      <c r="H4452" s="282">
        <v>0.0</v>
      </c>
      <c r="I4452" s="282">
        <v>1.0</v>
      </c>
      <c r="J4452" s="282">
        <v>0.0</v>
      </c>
      <c r="K4452" s="282">
        <v>0.0</v>
      </c>
      <c r="L4452" s="282">
        <v>259.0</v>
      </c>
      <c r="M4452" s="210"/>
    </row>
    <row r="4453" ht="15.75" customHeight="1">
      <c r="A4453" s="210" t="s">
        <v>232</v>
      </c>
      <c r="B4453" s="210" t="s">
        <v>5384</v>
      </c>
      <c r="C4453" s="210" t="s">
        <v>5801</v>
      </c>
      <c r="D4453" s="210" t="s">
        <v>103</v>
      </c>
      <c r="E4453" s="282">
        <v>19.0</v>
      </c>
      <c r="F4453" s="282">
        <v>0.0</v>
      </c>
      <c r="G4453" s="282">
        <v>0.0</v>
      </c>
      <c r="H4453" s="282">
        <v>11.0</v>
      </c>
      <c r="I4453" s="282">
        <v>8.0</v>
      </c>
      <c r="J4453" s="282">
        <v>2.0</v>
      </c>
      <c r="K4453" s="282">
        <v>0.0</v>
      </c>
      <c r="L4453" s="282">
        <v>650.0</v>
      </c>
      <c r="M4453" s="210"/>
    </row>
    <row r="4454" ht="15.75" customHeight="1">
      <c r="A4454" s="210" t="s">
        <v>232</v>
      </c>
      <c r="B4454" s="210" t="s">
        <v>5385</v>
      </c>
      <c r="C4454" s="210" t="s">
        <v>5801</v>
      </c>
      <c r="D4454" s="210" t="s">
        <v>103</v>
      </c>
      <c r="E4454" s="282">
        <v>28.0</v>
      </c>
      <c r="F4454" s="282">
        <v>6.0</v>
      </c>
      <c r="G4454" s="282">
        <v>0.0</v>
      </c>
      <c r="H4454" s="282">
        <v>17.0</v>
      </c>
      <c r="I4454" s="282">
        <v>11.0</v>
      </c>
      <c r="J4454" s="282">
        <v>5.0</v>
      </c>
      <c r="K4454" s="282">
        <v>1.0</v>
      </c>
      <c r="L4454" s="282">
        <v>988.0</v>
      </c>
      <c r="M4454" s="210"/>
    </row>
    <row r="4455" ht="15.75" customHeight="1">
      <c r="A4455" s="210" t="s">
        <v>232</v>
      </c>
      <c r="B4455" s="210" t="s">
        <v>5386</v>
      </c>
      <c r="C4455" s="210" t="s">
        <v>5802</v>
      </c>
      <c r="D4455" s="210" t="s">
        <v>103</v>
      </c>
      <c r="E4455" s="282">
        <v>33.0</v>
      </c>
      <c r="F4455" s="282">
        <v>5.0</v>
      </c>
      <c r="G4455" s="282">
        <v>3.0</v>
      </c>
      <c r="H4455" s="282">
        <v>21.0</v>
      </c>
      <c r="I4455" s="282">
        <v>11.0</v>
      </c>
      <c r="J4455" s="282">
        <v>5.0</v>
      </c>
      <c r="K4455" s="282">
        <v>0.0</v>
      </c>
      <c r="L4455" s="282">
        <v>1091.0</v>
      </c>
      <c r="M4455" s="210"/>
    </row>
    <row r="4456" ht="15.75" customHeight="1">
      <c r="A4456" s="210" t="s">
        <v>232</v>
      </c>
      <c r="B4456" s="210" t="s">
        <v>5387</v>
      </c>
      <c r="C4456" s="210" t="s">
        <v>5996</v>
      </c>
      <c r="D4456" s="210" t="s">
        <v>5997</v>
      </c>
      <c r="E4456" s="282">
        <v>28.0</v>
      </c>
      <c r="F4456" s="282">
        <v>13.0</v>
      </c>
      <c r="G4456" s="282">
        <v>0.0</v>
      </c>
      <c r="H4456" s="282">
        <v>6.0</v>
      </c>
      <c r="I4456" s="282">
        <v>16.0</v>
      </c>
      <c r="J4456" s="282">
        <v>4.0</v>
      </c>
      <c r="K4456" s="282">
        <v>0.0</v>
      </c>
      <c r="L4456" s="282">
        <v>1723.0</v>
      </c>
      <c r="M4456" s="210"/>
    </row>
    <row r="4457" ht="15.75" customHeight="1">
      <c r="A4457" s="210" t="s">
        <v>232</v>
      </c>
      <c r="B4457" s="210" t="s">
        <v>5388</v>
      </c>
      <c r="C4457" s="210" t="s">
        <v>5803</v>
      </c>
      <c r="D4457" s="210" t="s">
        <v>103</v>
      </c>
      <c r="E4457" s="282">
        <v>29.0</v>
      </c>
      <c r="F4457" s="282">
        <v>2.0</v>
      </c>
      <c r="G4457" s="282">
        <v>2.0</v>
      </c>
      <c r="H4457" s="282">
        <v>23.0</v>
      </c>
      <c r="I4457" s="282">
        <v>6.0</v>
      </c>
      <c r="J4457" s="282">
        <v>1.0</v>
      </c>
      <c r="K4457" s="282">
        <v>0.0</v>
      </c>
      <c r="L4457" s="282">
        <v>835.0</v>
      </c>
      <c r="M4457" s="210"/>
    </row>
    <row r="4458" ht="15.75" customHeight="1">
      <c r="A4458" s="210" t="s">
        <v>232</v>
      </c>
      <c r="B4458" s="210" t="s">
        <v>5391</v>
      </c>
      <c r="C4458" s="210" t="s">
        <v>5801</v>
      </c>
      <c r="D4458" s="210" t="s">
        <v>103</v>
      </c>
      <c r="E4458" s="282">
        <v>13.0</v>
      </c>
      <c r="F4458" s="282">
        <v>6.0</v>
      </c>
      <c r="G4458" s="282">
        <v>0.0</v>
      </c>
      <c r="H4458" s="282">
        <v>8.0</v>
      </c>
      <c r="I4458" s="282">
        <v>2.0</v>
      </c>
      <c r="J4458" s="282">
        <v>2.0</v>
      </c>
      <c r="K4458" s="282">
        <v>0.0</v>
      </c>
      <c r="L4458" s="282">
        <v>533.0</v>
      </c>
      <c r="M4458" s="210"/>
    </row>
    <row r="4459" ht="15.75" customHeight="1">
      <c r="A4459" s="210" t="s">
        <v>232</v>
      </c>
      <c r="B4459" s="210" t="s">
        <v>5392</v>
      </c>
      <c r="C4459" s="210" t="s">
        <v>5800</v>
      </c>
      <c r="D4459" s="210" t="s">
        <v>244</v>
      </c>
      <c r="E4459" s="282">
        <v>19.0</v>
      </c>
      <c r="F4459" s="282">
        <v>4.0</v>
      </c>
      <c r="G4459" s="282">
        <v>0.0</v>
      </c>
      <c r="H4459" s="282">
        <v>7.0</v>
      </c>
      <c r="I4459" s="282">
        <v>8.0</v>
      </c>
      <c r="J4459" s="282">
        <v>5.0</v>
      </c>
      <c r="K4459" s="282">
        <v>0.0</v>
      </c>
      <c r="L4459" s="282">
        <v>1134.0</v>
      </c>
      <c r="M4459" s="210"/>
    </row>
    <row r="4460" ht="15.75" customHeight="1">
      <c r="A4460" s="210" t="s">
        <v>232</v>
      </c>
      <c r="B4460" s="210" t="s">
        <v>5389</v>
      </c>
      <c r="C4460" s="210" t="s">
        <v>5801</v>
      </c>
      <c r="D4460" s="210" t="s">
        <v>103</v>
      </c>
      <c r="E4460" s="282">
        <v>3.0</v>
      </c>
      <c r="F4460" s="282">
        <v>1.0</v>
      </c>
      <c r="G4460" s="282">
        <v>0.0</v>
      </c>
      <c r="H4460" s="282">
        <v>3.0</v>
      </c>
      <c r="I4460" s="282">
        <v>0.0</v>
      </c>
      <c r="J4460" s="282">
        <v>0.0</v>
      </c>
      <c r="K4460" s="282">
        <v>0.0</v>
      </c>
      <c r="L4460" s="282">
        <v>18.0</v>
      </c>
      <c r="M4460" s="210"/>
    </row>
    <row r="4461" ht="15.75" customHeight="1">
      <c r="A4461" s="210" t="s">
        <v>169</v>
      </c>
      <c r="B4461" s="210" t="s">
        <v>5383</v>
      </c>
      <c r="C4461" s="210" t="s">
        <v>5801</v>
      </c>
      <c r="D4461" s="210" t="s">
        <v>116</v>
      </c>
      <c r="E4461" s="282">
        <v>1.0</v>
      </c>
      <c r="F4461" s="282">
        <v>0.0</v>
      </c>
      <c r="G4461" s="282">
        <v>0.0</v>
      </c>
      <c r="H4461" s="282">
        <v>1.0</v>
      </c>
      <c r="I4461" s="282">
        <v>0.0</v>
      </c>
      <c r="J4461" s="282">
        <v>0.0</v>
      </c>
      <c r="K4461" s="282">
        <v>0.0</v>
      </c>
      <c r="L4461" s="282">
        <v>45.0</v>
      </c>
      <c r="M4461" s="210"/>
    </row>
    <row r="4462" ht="15.75" customHeight="1">
      <c r="A4462" s="210" t="s">
        <v>169</v>
      </c>
      <c r="B4462" s="210" t="s">
        <v>5384</v>
      </c>
      <c r="C4462" s="210" t="s">
        <v>5801</v>
      </c>
      <c r="D4462" s="210" t="s">
        <v>116</v>
      </c>
      <c r="E4462" s="282">
        <v>34.0</v>
      </c>
      <c r="F4462" s="282">
        <v>12.0</v>
      </c>
      <c r="G4462" s="282">
        <v>5.0</v>
      </c>
      <c r="H4462" s="282">
        <v>5.0</v>
      </c>
      <c r="I4462" s="282">
        <v>10.0</v>
      </c>
      <c r="J4462" s="282">
        <v>5.0</v>
      </c>
      <c r="K4462" s="282">
        <v>0.0</v>
      </c>
      <c r="L4462" s="282">
        <v>2633.0</v>
      </c>
      <c r="M4462" s="210"/>
    </row>
    <row r="4463" ht="15.75" customHeight="1">
      <c r="A4463" s="210" t="s">
        <v>169</v>
      </c>
      <c r="B4463" s="210" t="s">
        <v>5385</v>
      </c>
      <c r="C4463" s="210" t="s">
        <v>5801</v>
      </c>
      <c r="D4463" s="210" t="s">
        <v>116</v>
      </c>
      <c r="E4463" s="282">
        <v>33.0</v>
      </c>
      <c r="F4463" s="282">
        <v>10.0</v>
      </c>
      <c r="G4463" s="282">
        <v>4.0</v>
      </c>
      <c r="H4463" s="282">
        <v>1.0</v>
      </c>
      <c r="I4463" s="282">
        <v>3.0</v>
      </c>
      <c r="J4463" s="282">
        <v>7.0</v>
      </c>
      <c r="K4463" s="282">
        <v>0.0</v>
      </c>
      <c r="L4463" s="282">
        <v>2861.0</v>
      </c>
      <c r="M4463" s="210"/>
    </row>
    <row r="4464" ht="15.75" customHeight="1">
      <c r="A4464" s="210" t="s">
        <v>169</v>
      </c>
      <c r="B4464" s="210" t="s">
        <v>5386</v>
      </c>
      <c r="C4464" s="210" t="s">
        <v>5968</v>
      </c>
      <c r="D4464" s="210" t="s">
        <v>116</v>
      </c>
      <c r="E4464" s="282">
        <v>32.0</v>
      </c>
      <c r="F4464" s="282">
        <v>4.0</v>
      </c>
      <c r="G4464" s="282">
        <v>1.0</v>
      </c>
      <c r="H4464" s="282">
        <v>8.0</v>
      </c>
      <c r="I4464" s="282">
        <v>6.0</v>
      </c>
      <c r="J4464" s="282">
        <v>4.0</v>
      </c>
      <c r="K4464" s="282">
        <v>0.0</v>
      </c>
      <c r="L4464" s="282">
        <v>2248.0</v>
      </c>
      <c r="M4464" s="210"/>
    </row>
    <row r="4465" ht="15.75" customHeight="1">
      <c r="A4465" s="210" t="s">
        <v>169</v>
      </c>
      <c r="B4465" s="210" t="s">
        <v>5387</v>
      </c>
      <c r="C4465" s="210" t="s">
        <v>5933</v>
      </c>
      <c r="D4465" s="210" t="s">
        <v>5998</v>
      </c>
      <c r="E4465" s="282">
        <v>31.0</v>
      </c>
      <c r="F4465" s="282">
        <v>15.0</v>
      </c>
      <c r="G4465" s="282">
        <v>5.0</v>
      </c>
      <c r="H4465" s="282">
        <v>0.0</v>
      </c>
      <c r="I4465" s="282">
        <v>0.0</v>
      </c>
      <c r="J4465" s="282">
        <v>2.0</v>
      </c>
      <c r="K4465" s="282">
        <v>1.0</v>
      </c>
      <c r="L4465" s="282">
        <v>2705.0</v>
      </c>
      <c r="M4465" s="210"/>
    </row>
    <row r="4466" ht="15.75" customHeight="1">
      <c r="A4466" s="210" t="s">
        <v>169</v>
      </c>
      <c r="B4466" s="210" t="s">
        <v>5388</v>
      </c>
      <c r="C4466" s="210" t="s">
        <v>5933</v>
      </c>
      <c r="D4466" s="210" t="s">
        <v>5998</v>
      </c>
      <c r="E4466" s="282">
        <v>25.0</v>
      </c>
      <c r="F4466" s="282">
        <v>11.0</v>
      </c>
      <c r="G4466" s="282">
        <v>2.0</v>
      </c>
      <c r="H4466" s="282">
        <v>0.0</v>
      </c>
      <c r="I4466" s="282">
        <v>2.0</v>
      </c>
      <c r="J4466" s="282">
        <v>4.0</v>
      </c>
      <c r="K4466" s="282">
        <v>0.0</v>
      </c>
      <c r="L4466" s="282">
        <v>2217.0</v>
      </c>
      <c r="M4466" s="210"/>
    </row>
    <row r="4467" ht="15.75" customHeight="1">
      <c r="A4467" s="210" t="s">
        <v>169</v>
      </c>
      <c r="B4467" s="210" t="s">
        <v>5391</v>
      </c>
      <c r="C4467" s="210" t="s">
        <v>5933</v>
      </c>
      <c r="D4467" s="210" t="s">
        <v>5998</v>
      </c>
      <c r="E4467" s="282">
        <v>32.0</v>
      </c>
      <c r="F4467" s="282">
        <v>8.0</v>
      </c>
      <c r="G4467" s="282">
        <v>1.0</v>
      </c>
      <c r="H4467" s="282">
        <v>0.0</v>
      </c>
      <c r="I4467" s="282">
        <v>0.0</v>
      </c>
      <c r="J4467" s="282">
        <v>5.0</v>
      </c>
      <c r="K4467" s="282">
        <v>0.0</v>
      </c>
      <c r="L4467" s="282">
        <v>2880.0</v>
      </c>
      <c r="M4467" s="210"/>
    </row>
    <row r="4468" ht="15.75" customHeight="1">
      <c r="A4468" s="210" t="s">
        <v>169</v>
      </c>
      <c r="B4468" s="210" t="s">
        <v>5392</v>
      </c>
      <c r="C4468" s="210" t="s">
        <v>5999</v>
      </c>
      <c r="D4468" s="210" t="s">
        <v>6000</v>
      </c>
      <c r="E4468" s="282">
        <v>32.0</v>
      </c>
      <c r="F4468" s="282">
        <v>2.0</v>
      </c>
      <c r="G4468" s="282">
        <v>4.0</v>
      </c>
      <c r="H4468" s="282">
        <v>1.0</v>
      </c>
      <c r="I4468" s="282">
        <v>4.0</v>
      </c>
      <c r="J4468" s="282">
        <v>4.0</v>
      </c>
      <c r="K4468" s="282">
        <v>0.0</v>
      </c>
      <c r="L4468" s="282">
        <v>2731.0</v>
      </c>
      <c r="M4468" s="210"/>
    </row>
    <row r="4469" ht="15.75" customHeight="1">
      <c r="A4469" s="210" t="s">
        <v>1389</v>
      </c>
      <c r="B4469" s="210" t="s">
        <v>5384</v>
      </c>
      <c r="C4469" s="210" t="s">
        <v>5801</v>
      </c>
      <c r="D4469" s="210" t="s">
        <v>103</v>
      </c>
      <c r="E4469" s="282">
        <v>29.0</v>
      </c>
      <c r="F4469" s="282">
        <v>0.0</v>
      </c>
      <c r="G4469" s="282">
        <v>4.0</v>
      </c>
      <c r="H4469" s="282">
        <v>3.0</v>
      </c>
      <c r="I4469" s="282">
        <v>23.0</v>
      </c>
      <c r="J4469" s="282">
        <v>2.0</v>
      </c>
      <c r="K4469" s="282">
        <v>0.0</v>
      </c>
      <c r="L4469" s="282">
        <v>1831.0</v>
      </c>
      <c r="M4469" s="210"/>
    </row>
    <row r="4470" ht="15.75" customHeight="1">
      <c r="A4470" s="210" t="s">
        <v>1389</v>
      </c>
      <c r="B4470" s="210" t="s">
        <v>5385</v>
      </c>
      <c r="C4470" s="210" t="s">
        <v>5924</v>
      </c>
      <c r="D4470" s="210" t="s">
        <v>103</v>
      </c>
      <c r="E4470" s="282">
        <v>38.0</v>
      </c>
      <c r="F4470" s="282">
        <v>3.0</v>
      </c>
      <c r="G4470" s="282">
        <v>8.0</v>
      </c>
      <c r="H4470" s="282">
        <v>4.0</v>
      </c>
      <c r="I4470" s="282">
        <v>22.0</v>
      </c>
      <c r="J4470" s="282">
        <v>4.0</v>
      </c>
      <c r="K4470" s="282">
        <v>0.0</v>
      </c>
      <c r="L4470" s="282">
        <v>2653.0</v>
      </c>
      <c r="M4470" s="210"/>
    </row>
    <row r="4471" ht="15.75" customHeight="1">
      <c r="A4471" s="210" t="s">
        <v>1389</v>
      </c>
      <c r="B4471" s="210" t="s">
        <v>5386</v>
      </c>
      <c r="C4471" s="210" t="s">
        <v>5881</v>
      </c>
      <c r="D4471" s="210" t="s">
        <v>5989</v>
      </c>
      <c r="E4471" s="282">
        <v>31.0</v>
      </c>
      <c r="F4471" s="282">
        <v>4.0</v>
      </c>
      <c r="G4471" s="282">
        <v>9.0</v>
      </c>
      <c r="H4471" s="282">
        <v>3.0</v>
      </c>
      <c r="I4471" s="282">
        <v>5.0</v>
      </c>
      <c r="J4471" s="282">
        <v>2.0</v>
      </c>
      <c r="K4471" s="282">
        <v>0.0</v>
      </c>
      <c r="L4471" s="282">
        <v>2524.0</v>
      </c>
      <c r="M4471" s="210"/>
    </row>
    <row r="4472" ht="15.75" customHeight="1">
      <c r="A4472" s="210" t="s">
        <v>1389</v>
      </c>
      <c r="B4472" s="210" t="s">
        <v>5387</v>
      </c>
      <c r="C4472" s="210" t="s">
        <v>5881</v>
      </c>
      <c r="D4472" s="210" t="s">
        <v>5989</v>
      </c>
      <c r="E4472" s="282">
        <v>30.0</v>
      </c>
      <c r="F4472" s="282">
        <v>4.0</v>
      </c>
      <c r="G4472" s="282">
        <v>17.0</v>
      </c>
      <c r="H4472" s="282">
        <v>1.0</v>
      </c>
      <c r="I4472" s="282">
        <v>3.0</v>
      </c>
      <c r="J4472" s="282">
        <v>4.0</v>
      </c>
      <c r="K4472" s="282">
        <v>0.0</v>
      </c>
      <c r="L4472" s="282">
        <v>2536.0</v>
      </c>
      <c r="M4472" s="210"/>
    </row>
    <row r="4473" ht="15.75" customHeight="1">
      <c r="A4473" s="210" t="s">
        <v>1389</v>
      </c>
      <c r="B4473" s="210" t="s">
        <v>5388</v>
      </c>
      <c r="C4473" s="210" t="s">
        <v>5881</v>
      </c>
      <c r="D4473" s="210" t="s">
        <v>5989</v>
      </c>
      <c r="E4473" s="282">
        <v>33.0</v>
      </c>
      <c r="F4473" s="282">
        <v>4.0</v>
      </c>
      <c r="G4473" s="282">
        <v>12.0</v>
      </c>
      <c r="H4473" s="282">
        <v>0.0</v>
      </c>
      <c r="I4473" s="282">
        <v>1.0</v>
      </c>
      <c r="J4473" s="282">
        <v>4.0</v>
      </c>
      <c r="K4473" s="282">
        <v>0.0</v>
      </c>
      <c r="L4473" s="282">
        <v>2959.0</v>
      </c>
      <c r="M4473" s="210"/>
    </row>
    <row r="4474" ht="15.75" customHeight="1">
      <c r="A4474" s="210" t="s">
        <v>1389</v>
      </c>
      <c r="B4474" s="210" t="s">
        <v>5391</v>
      </c>
      <c r="C4474" s="210" t="s">
        <v>5881</v>
      </c>
      <c r="D4474" s="210" t="s">
        <v>5989</v>
      </c>
      <c r="E4474" s="282">
        <v>34.0</v>
      </c>
      <c r="F4474" s="282">
        <v>6.0</v>
      </c>
      <c r="G4474" s="282">
        <v>11.0</v>
      </c>
      <c r="H4474" s="282">
        <v>1.0</v>
      </c>
      <c r="I4474" s="282">
        <v>6.0</v>
      </c>
      <c r="J4474" s="282">
        <v>4.0</v>
      </c>
      <c r="K4474" s="282">
        <v>0.0</v>
      </c>
      <c r="L4474" s="282">
        <v>2960.0</v>
      </c>
      <c r="M4474" s="210"/>
    </row>
    <row r="4475" ht="15.75" customHeight="1">
      <c r="A4475" s="210" t="s">
        <v>1389</v>
      </c>
      <c r="B4475" s="210" t="s">
        <v>5392</v>
      </c>
      <c r="C4475" s="210" t="s">
        <v>5881</v>
      </c>
      <c r="D4475" s="210" t="s">
        <v>6581</v>
      </c>
      <c r="E4475" s="282">
        <v>30.0</v>
      </c>
      <c r="F4475" s="282">
        <v>5.0</v>
      </c>
      <c r="G4475" s="282">
        <v>1.0</v>
      </c>
      <c r="H4475" s="282">
        <v>3.0</v>
      </c>
      <c r="I4475" s="282">
        <v>6.0</v>
      </c>
      <c r="J4475" s="282">
        <v>2.0</v>
      </c>
      <c r="K4475" s="282">
        <v>0.0</v>
      </c>
      <c r="L4475" s="282">
        <v>2413.0</v>
      </c>
      <c r="M4475" s="210"/>
    </row>
    <row r="4476" ht="15.75" customHeight="1">
      <c r="A4476" s="210" t="s">
        <v>1389</v>
      </c>
      <c r="B4476" s="210" t="s">
        <v>5389</v>
      </c>
      <c r="C4476" s="210" t="s">
        <v>5881</v>
      </c>
      <c r="D4476" s="210" t="s">
        <v>6581</v>
      </c>
      <c r="E4476" s="282">
        <v>31.0</v>
      </c>
      <c r="F4476" s="282">
        <v>4.0</v>
      </c>
      <c r="G4476" s="282">
        <v>4.0</v>
      </c>
      <c r="H4476" s="282">
        <v>2.0</v>
      </c>
      <c r="I4476" s="282">
        <v>16.0</v>
      </c>
      <c r="J4476" s="282">
        <v>6.0</v>
      </c>
      <c r="K4476" s="282">
        <v>0.0</v>
      </c>
      <c r="L4476" s="282">
        <v>2532.0</v>
      </c>
      <c r="M4476" s="210"/>
    </row>
    <row r="4477" ht="15.75" customHeight="1">
      <c r="A4477" s="210" t="s">
        <v>1389</v>
      </c>
      <c r="B4477" s="210" t="s">
        <v>5390</v>
      </c>
      <c r="C4477" s="210" t="s">
        <v>5881</v>
      </c>
      <c r="D4477" s="210" t="s">
        <v>5961</v>
      </c>
      <c r="E4477" s="282">
        <v>30.0</v>
      </c>
      <c r="F4477" s="282">
        <v>5.0</v>
      </c>
      <c r="G4477" s="282">
        <v>7.0</v>
      </c>
      <c r="H4477" s="282">
        <v>0.0</v>
      </c>
      <c r="I4477" s="282">
        <v>10.0</v>
      </c>
      <c r="J4477" s="282">
        <v>5.0</v>
      </c>
      <c r="K4477" s="282">
        <v>0.0</v>
      </c>
      <c r="L4477" s="282">
        <v>2602.0</v>
      </c>
      <c r="M4477" s="210"/>
    </row>
    <row r="4478" ht="15.75" customHeight="1">
      <c r="A4478" s="210" t="s">
        <v>499</v>
      </c>
      <c r="B4478" s="210" t="s">
        <v>5383</v>
      </c>
      <c r="C4478" s="210" t="s">
        <v>5801</v>
      </c>
      <c r="D4478" s="210" t="s">
        <v>121</v>
      </c>
      <c r="E4478" s="282">
        <v>3.0</v>
      </c>
      <c r="F4478" s="282">
        <v>0.0</v>
      </c>
      <c r="G4478" s="282">
        <v>0.0</v>
      </c>
      <c r="H4478" s="282">
        <v>1.0</v>
      </c>
      <c r="I4478" s="282">
        <v>2.0</v>
      </c>
      <c r="J4478" s="282">
        <v>0.0</v>
      </c>
      <c r="K4478" s="282">
        <v>0.0</v>
      </c>
      <c r="L4478" s="282">
        <v>179.0</v>
      </c>
      <c r="M4478" s="210"/>
    </row>
    <row r="4479" ht="15.75" customHeight="1">
      <c r="A4479" s="210" t="s">
        <v>499</v>
      </c>
      <c r="B4479" s="210" t="s">
        <v>5384</v>
      </c>
      <c r="C4479" s="210" t="s">
        <v>5801</v>
      </c>
      <c r="D4479" s="210" t="s">
        <v>121</v>
      </c>
      <c r="E4479" s="282">
        <v>23.0</v>
      </c>
      <c r="F4479" s="282">
        <v>2.0</v>
      </c>
      <c r="G4479" s="282">
        <v>1.0</v>
      </c>
      <c r="H4479" s="282">
        <v>12.0</v>
      </c>
      <c r="I4479" s="282">
        <v>7.0</v>
      </c>
      <c r="J4479" s="282">
        <v>0.0</v>
      </c>
      <c r="K4479" s="282">
        <v>0.0</v>
      </c>
      <c r="L4479" s="282">
        <v>1083.0</v>
      </c>
      <c r="M4479" s="210"/>
    </row>
    <row r="4480" ht="15.75" customHeight="1">
      <c r="A4480" s="210" t="s">
        <v>499</v>
      </c>
      <c r="B4480" s="210" t="s">
        <v>5385</v>
      </c>
      <c r="C4480" s="210" t="s">
        <v>5801</v>
      </c>
      <c r="D4480" s="210" t="s">
        <v>121</v>
      </c>
      <c r="E4480" s="282">
        <v>28.0</v>
      </c>
      <c r="F4480" s="282">
        <v>4.0</v>
      </c>
      <c r="G4480" s="282">
        <v>4.0</v>
      </c>
      <c r="H4480" s="282">
        <v>6.0</v>
      </c>
      <c r="I4480" s="282">
        <v>12.0</v>
      </c>
      <c r="J4480" s="282">
        <v>5.0</v>
      </c>
      <c r="K4480" s="282">
        <v>0.0</v>
      </c>
      <c r="L4480" s="282">
        <v>1871.0</v>
      </c>
      <c r="M4480" s="210"/>
    </row>
    <row r="4481" ht="15.75" customHeight="1">
      <c r="A4481" s="210" t="s">
        <v>499</v>
      </c>
      <c r="B4481" s="210" t="s">
        <v>5386</v>
      </c>
      <c r="C4481" s="210" t="s">
        <v>5870</v>
      </c>
      <c r="D4481" s="210" t="s">
        <v>121</v>
      </c>
      <c r="E4481" s="282">
        <v>25.0</v>
      </c>
      <c r="F4481" s="282">
        <v>8.0</v>
      </c>
      <c r="G4481" s="282">
        <v>5.0</v>
      </c>
      <c r="H4481" s="282">
        <v>1.0</v>
      </c>
      <c r="I4481" s="282">
        <v>12.0</v>
      </c>
      <c r="J4481" s="282">
        <v>3.0</v>
      </c>
      <c r="K4481" s="282">
        <v>1.0</v>
      </c>
      <c r="L4481" s="282">
        <v>2018.0</v>
      </c>
      <c r="M4481" s="210"/>
    </row>
    <row r="4482" ht="15.75" customHeight="1">
      <c r="A4482" s="210" t="s">
        <v>499</v>
      </c>
      <c r="B4482" s="210" t="s">
        <v>5387</v>
      </c>
      <c r="C4482" s="210" t="s">
        <v>5801</v>
      </c>
      <c r="D4482" s="210" t="s">
        <v>121</v>
      </c>
      <c r="E4482" s="282">
        <v>33.0</v>
      </c>
      <c r="F4482" s="282">
        <v>1.0</v>
      </c>
      <c r="G4482" s="282">
        <v>1.0</v>
      </c>
      <c r="H4482" s="282">
        <v>24.0</v>
      </c>
      <c r="I4482" s="282">
        <v>7.0</v>
      </c>
      <c r="J4482" s="282">
        <v>4.0</v>
      </c>
      <c r="K4482" s="282">
        <v>0.0</v>
      </c>
      <c r="L4482" s="282">
        <v>983.0</v>
      </c>
      <c r="M4482" s="210"/>
    </row>
    <row r="4483" ht="15.75" customHeight="1">
      <c r="A4483" s="210" t="s">
        <v>499</v>
      </c>
      <c r="B4483" s="210" t="s">
        <v>5388</v>
      </c>
      <c r="C4483" s="210" t="s">
        <v>5800</v>
      </c>
      <c r="D4483" s="210" t="s">
        <v>121</v>
      </c>
      <c r="E4483" s="282">
        <v>18.0</v>
      </c>
      <c r="F4483" s="282">
        <v>6.0</v>
      </c>
      <c r="G4483" s="282">
        <v>5.0</v>
      </c>
      <c r="H4483" s="282">
        <v>5.0</v>
      </c>
      <c r="I4483" s="282">
        <v>4.0</v>
      </c>
      <c r="J4483" s="282">
        <v>1.0</v>
      </c>
      <c r="K4483" s="282">
        <v>0.0</v>
      </c>
      <c r="L4483" s="282">
        <v>1214.0</v>
      </c>
      <c r="M4483" s="210"/>
    </row>
    <row r="4484" ht="15.75" customHeight="1">
      <c r="A4484" s="210" t="s">
        <v>499</v>
      </c>
      <c r="B4484" s="210" t="s">
        <v>5391</v>
      </c>
      <c r="C4484" s="210" t="s">
        <v>5801</v>
      </c>
      <c r="D4484" s="210" t="s">
        <v>238</v>
      </c>
      <c r="E4484" s="282">
        <v>38.0</v>
      </c>
      <c r="F4484" s="282">
        <v>4.0</v>
      </c>
      <c r="G4484" s="282">
        <v>5.0</v>
      </c>
      <c r="H4484" s="282">
        <v>5.0</v>
      </c>
      <c r="I4484" s="282">
        <v>9.0</v>
      </c>
      <c r="J4484" s="282">
        <v>4.0</v>
      </c>
      <c r="K4484" s="282">
        <v>0.0</v>
      </c>
      <c r="L4484" s="282">
        <v>3075.0</v>
      </c>
      <c r="M4484" s="210"/>
    </row>
    <row r="4485" ht="15.75" customHeight="1">
      <c r="A4485" s="210" t="s">
        <v>499</v>
      </c>
      <c r="B4485" s="210" t="s">
        <v>5392</v>
      </c>
      <c r="C4485" s="210" t="s">
        <v>5816</v>
      </c>
      <c r="D4485" s="210" t="s">
        <v>6001</v>
      </c>
      <c r="E4485" s="282">
        <v>40.0</v>
      </c>
      <c r="F4485" s="282">
        <v>11.0</v>
      </c>
      <c r="G4485" s="282">
        <v>10.0</v>
      </c>
      <c r="H4485" s="282">
        <v>10.0</v>
      </c>
      <c r="I4485" s="282">
        <v>14.0</v>
      </c>
      <c r="J4485" s="282">
        <v>3.0</v>
      </c>
      <c r="K4485" s="282">
        <v>0.0</v>
      </c>
      <c r="L4485" s="282">
        <v>2617.0</v>
      </c>
      <c r="M4485" s="210"/>
    </row>
    <row r="4486" ht="15.75" customHeight="1">
      <c r="A4486" s="210" t="s">
        <v>499</v>
      </c>
      <c r="B4486" s="210" t="s">
        <v>5389</v>
      </c>
      <c r="C4486" s="210" t="s">
        <v>5816</v>
      </c>
      <c r="D4486" s="210" t="s">
        <v>6001</v>
      </c>
      <c r="E4486" s="282">
        <v>15.0</v>
      </c>
      <c r="F4486" s="282">
        <v>2.0</v>
      </c>
      <c r="G4486" s="282">
        <v>2.0</v>
      </c>
      <c r="H4486" s="282">
        <v>11.0</v>
      </c>
      <c r="I4486" s="282">
        <v>6.0</v>
      </c>
      <c r="J4486" s="282">
        <v>4.0</v>
      </c>
      <c r="K4486" s="282">
        <v>0.0</v>
      </c>
      <c r="L4486" s="282">
        <v>450.0</v>
      </c>
      <c r="M4486" s="210"/>
    </row>
    <row r="4487" ht="15.75" customHeight="1">
      <c r="A4487" s="210" t="s">
        <v>88</v>
      </c>
      <c r="B4487" s="210" t="s">
        <v>5383</v>
      </c>
      <c r="C4487" s="210" t="s">
        <v>5801</v>
      </c>
      <c r="D4487" s="210" t="s">
        <v>90</v>
      </c>
      <c r="E4487" s="282">
        <v>3.0</v>
      </c>
      <c r="F4487" s="282">
        <v>1.0</v>
      </c>
      <c r="G4487" s="282">
        <v>1.0</v>
      </c>
      <c r="H4487" s="282">
        <v>0.0</v>
      </c>
      <c r="I4487" s="282">
        <v>1.0</v>
      </c>
      <c r="J4487" s="282">
        <v>0.0</v>
      </c>
      <c r="K4487" s="282">
        <v>0.0</v>
      </c>
      <c r="L4487" s="282">
        <v>225.0</v>
      </c>
      <c r="M4487" s="210"/>
    </row>
    <row r="4488" ht="15.75" customHeight="1">
      <c r="A4488" s="210" t="s">
        <v>88</v>
      </c>
      <c r="B4488" s="210" t="s">
        <v>5384</v>
      </c>
      <c r="C4488" s="210" t="s">
        <v>5801</v>
      </c>
      <c r="D4488" s="210" t="s">
        <v>90</v>
      </c>
      <c r="E4488" s="282">
        <v>34.0</v>
      </c>
      <c r="F4488" s="282">
        <v>11.0</v>
      </c>
      <c r="G4488" s="282">
        <v>8.0</v>
      </c>
      <c r="H4488" s="282">
        <v>2.0</v>
      </c>
      <c r="I4488" s="282">
        <v>18.0</v>
      </c>
      <c r="J4488" s="282">
        <v>8.0</v>
      </c>
      <c r="K4488" s="282">
        <v>0.0</v>
      </c>
      <c r="L4488" s="282">
        <v>2753.0</v>
      </c>
      <c r="M4488" s="210"/>
    </row>
    <row r="4489" ht="15.75" customHeight="1">
      <c r="A4489" s="210" t="s">
        <v>88</v>
      </c>
      <c r="B4489" s="210" t="s">
        <v>5385</v>
      </c>
      <c r="C4489" s="210" t="s">
        <v>6002</v>
      </c>
      <c r="D4489" s="210" t="s">
        <v>90</v>
      </c>
      <c r="E4489" s="282">
        <v>45.0</v>
      </c>
      <c r="F4489" s="282">
        <v>20.0</v>
      </c>
      <c r="G4489" s="282">
        <v>15.0</v>
      </c>
      <c r="H4489" s="282">
        <v>6.0</v>
      </c>
      <c r="I4489" s="282">
        <v>30.0</v>
      </c>
      <c r="J4489" s="282">
        <v>1.0</v>
      </c>
      <c r="K4489" s="282">
        <v>0.0</v>
      </c>
      <c r="L4489" s="282">
        <v>3272.0</v>
      </c>
      <c r="M4489" s="210"/>
    </row>
    <row r="4490" ht="15.75" customHeight="1">
      <c r="A4490" s="210" t="s">
        <v>88</v>
      </c>
      <c r="B4490" s="210" t="s">
        <v>5386</v>
      </c>
      <c r="C4490" s="210" t="s">
        <v>5830</v>
      </c>
      <c r="D4490" s="210" t="s">
        <v>6003</v>
      </c>
      <c r="E4490" s="282">
        <v>19.0</v>
      </c>
      <c r="F4490" s="282">
        <v>2.0</v>
      </c>
      <c r="G4490" s="282">
        <v>5.0</v>
      </c>
      <c r="H4490" s="282">
        <v>2.0</v>
      </c>
      <c r="I4490" s="282">
        <v>10.0</v>
      </c>
      <c r="J4490" s="282">
        <v>6.0</v>
      </c>
      <c r="K4490" s="282">
        <v>0.0</v>
      </c>
      <c r="L4490" s="282">
        <v>1433.0</v>
      </c>
      <c r="M4490" s="210"/>
    </row>
    <row r="4491" ht="15.75" customHeight="1">
      <c r="A4491" s="210" t="s">
        <v>88</v>
      </c>
      <c r="B4491" s="210" t="s">
        <v>5387</v>
      </c>
      <c r="C4491" s="210" t="s">
        <v>5830</v>
      </c>
      <c r="D4491" s="210" t="s">
        <v>6003</v>
      </c>
      <c r="E4491" s="282">
        <v>23.0</v>
      </c>
      <c r="F4491" s="282">
        <v>4.0</v>
      </c>
      <c r="G4491" s="282">
        <v>8.0</v>
      </c>
      <c r="H4491" s="282">
        <v>3.0</v>
      </c>
      <c r="I4491" s="282">
        <v>9.0</v>
      </c>
      <c r="J4491" s="282">
        <v>6.0</v>
      </c>
      <c r="K4491" s="282">
        <v>0.0</v>
      </c>
      <c r="L4491" s="282">
        <v>1751.0</v>
      </c>
      <c r="M4491" s="210"/>
    </row>
    <row r="4492" ht="15.75" customHeight="1">
      <c r="A4492" s="210" t="s">
        <v>88</v>
      </c>
      <c r="B4492" s="210" t="s">
        <v>5388</v>
      </c>
      <c r="C4492" s="210" t="s">
        <v>5830</v>
      </c>
      <c r="D4492" s="210" t="s">
        <v>6003</v>
      </c>
      <c r="E4492" s="282">
        <v>27.0</v>
      </c>
      <c r="F4492" s="282">
        <v>3.0</v>
      </c>
      <c r="G4492" s="282">
        <v>5.0</v>
      </c>
      <c r="H4492" s="282">
        <v>13.0</v>
      </c>
      <c r="I4492" s="282">
        <v>6.0</v>
      </c>
      <c r="J4492" s="282">
        <v>4.0</v>
      </c>
      <c r="K4492" s="282">
        <v>0.0</v>
      </c>
      <c r="L4492" s="282">
        <v>1468.0</v>
      </c>
      <c r="M4492" s="210"/>
    </row>
    <row r="4493" ht="15.75" customHeight="1">
      <c r="A4493" s="210" t="s">
        <v>88</v>
      </c>
      <c r="B4493" s="210" t="s">
        <v>5391</v>
      </c>
      <c r="C4493" s="210" t="s">
        <v>6004</v>
      </c>
      <c r="D4493" s="210" t="s">
        <v>6005</v>
      </c>
      <c r="E4493" s="282">
        <v>25.0</v>
      </c>
      <c r="F4493" s="282">
        <v>4.0</v>
      </c>
      <c r="G4493" s="282">
        <v>3.0</v>
      </c>
      <c r="H4493" s="282">
        <v>8.0</v>
      </c>
      <c r="I4493" s="282">
        <v>11.0</v>
      </c>
      <c r="J4493" s="282">
        <v>2.0</v>
      </c>
      <c r="K4493" s="282">
        <v>0.0</v>
      </c>
      <c r="L4493" s="282">
        <v>1615.0</v>
      </c>
      <c r="M4493" s="210"/>
    </row>
    <row r="4494" ht="15.75" customHeight="1">
      <c r="A4494" s="210" t="s">
        <v>88</v>
      </c>
      <c r="B4494" s="210" t="s">
        <v>5392</v>
      </c>
      <c r="C4494" s="210" t="s">
        <v>6006</v>
      </c>
      <c r="D4494" s="210" t="s">
        <v>6007</v>
      </c>
      <c r="E4494" s="282">
        <v>4.0</v>
      </c>
      <c r="F4494" s="282">
        <v>1.0</v>
      </c>
      <c r="G4494" s="282">
        <v>1.0</v>
      </c>
      <c r="H4494" s="282">
        <v>4.0</v>
      </c>
      <c r="I4494" s="282">
        <v>0.0</v>
      </c>
      <c r="J4494" s="282">
        <v>1.0</v>
      </c>
      <c r="K4494" s="282">
        <v>0.0</v>
      </c>
      <c r="L4494" s="282">
        <v>95.0</v>
      </c>
      <c r="M4494" s="210"/>
    </row>
    <row r="4495" ht="15.75" customHeight="1">
      <c r="A4495" s="210" t="s">
        <v>466</v>
      </c>
      <c r="B4495" s="210" t="s">
        <v>5383</v>
      </c>
      <c r="C4495" s="210" t="s">
        <v>5801</v>
      </c>
      <c r="D4495" s="210" t="s">
        <v>256</v>
      </c>
      <c r="E4495" s="282">
        <v>3.0</v>
      </c>
      <c r="F4495" s="282">
        <v>0.0</v>
      </c>
      <c r="G4495" s="282">
        <v>1.0</v>
      </c>
      <c r="H4495" s="282">
        <v>0.0</v>
      </c>
      <c r="I4495" s="282">
        <v>0.0</v>
      </c>
      <c r="J4495" s="282">
        <v>0.0</v>
      </c>
      <c r="K4495" s="282">
        <v>0.0</v>
      </c>
      <c r="L4495" s="282">
        <v>270.0</v>
      </c>
      <c r="M4495" s="210"/>
    </row>
    <row r="4496" ht="15.75" customHeight="1">
      <c r="A4496" s="210" t="s">
        <v>466</v>
      </c>
      <c r="B4496" s="210" t="s">
        <v>5384</v>
      </c>
      <c r="C4496" s="210" t="s">
        <v>5801</v>
      </c>
      <c r="D4496" s="210" t="s">
        <v>256</v>
      </c>
      <c r="E4496" s="282">
        <v>28.0</v>
      </c>
      <c r="F4496" s="282">
        <v>0.0</v>
      </c>
      <c r="G4496" s="282">
        <v>3.0</v>
      </c>
      <c r="H4496" s="282">
        <v>8.0</v>
      </c>
      <c r="I4496" s="282">
        <v>12.0</v>
      </c>
      <c r="J4496" s="282">
        <v>3.0</v>
      </c>
      <c r="K4496" s="282">
        <v>0.0</v>
      </c>
      <c r="L4496" s="282">
        <v>1715.0</v>
      </c>
      <c r="M4496" s="210"/>
    </row>
    <row r="4497" ht="15.75" customHeight="1">
      <c r="A4497" s="210" t="s">
        <v>466</v>
      </c>
      <c r="B4497" s="210" t="s">
        <v>5385</v>
      </c>
      <c r="C4497" s="210" t="s">
        <v>5800</v>
      </c>
      <c r="D4497" s="210" t="s">
        <v>162</v>
      </c>
      <c r="E4497" s="282">
        <v>24.0</v>
      </c>
      <c r="F4497" s="282">
        <v>1.0</v>
      </c>
      <c r="G4497" s="282">
        <v>3.0</v>
      </c>
      <c r="H4497" s="282">
        <v>7.0</v>
      </c>
      <c r="I4497" s="282">
        <v>12.0</v>
      </c>
      <c r="J4497" s="282">
        <v>5.0</v>
      </c>
      <c r="K4497" s="282">
        <v>0.0</v>
      </c>
      <c r="L4497" s="282">
        <v>1477.0</v>
      </c>
      <c r="M4497" s="210"/>
    </row>
    <row r="4498" ht="15.75" customHeight="1">
      <c r="A4498" s="210" t="s">
        <v>466</v>
      </c>
      <c r="B4498" s="210" t="s">
        <v>5386</v>
      </c>
      <c r="C4498" s="210" t="s">
        <v>5801</v>
      </c>
      <c r="D4498" s="210" t="s">
        <v>1142</v>
      </c>
      <c r="E4498" s="282">
        <v>29.0</v>
      </c>
      <c r="F4498" s="282">
        <v>0.0</v>
      </c>
      <c r="G4498" s="282">
        <v>6.0</v>
      </c>
      <c r="H4498" s="282">
        <v>7.0</v>
      </c>
      <c r="I4498" s="282">
        <v>4.0</v>
      </c>
      <c r="J4498" s="282">
        <v>6.0</v>
      </c>
      <c r="K4498" s="282">
        <v>1.0</v>
      </c>
      <c r="L4498" s="282">
        <v>1973.0</v>
      </c>
      <c r="M4498" s="210"/>
    </row>
    <row r="4499" ht="15.75" customHeight="1">
      <c r="A4499" s="210" t="s">
        <v>466</v>
      </c>
      <c r="B4499" s="210" t="s">
        <v>5387</v>
      </c>
      <c r="C4499" s="210" t="s">
        <v>5801</v>
      </c>
      <c r="D4499" s="210" t="s">
        <v>1142</v>
      </c>
      <c r="E4499" s="282">
        <v>23.0</v>
      </c>
      <c r="F4499" s="282">
        <v>1.0</v>
      </c>
      <c r="G4499" s="282">
        <v>1.0</v>
      </c>
      <c r="H4499" s="282">
        <v>7.0</v>
      </c>
      <c r="I4499" s="282">
        <v>7.0</v>
      </c>
      <c r="J4499" s="282">
        <v>1.0</v>
      </c>
      <c r="K4499" s="282">
        <v>0.0</v>
      </c>
      <c r="L4499" s="282">
        <v>1458.0</v>
      </c>
      <c r="M4499" s="210"/>
    </row>
    <row r="4500" ht="15.75" customHeight="1">
      <c r="A4500" s="210" t="s">
        <v>466</v>
      </c>
      <c r="B4500" s="210" t="s">
        <v>5388</v>
      </c>
      <c r="C4500" s="210" t="s">
        <v>6008</v>
      </c>
      <c r="D4500" s="210" t="s">
        <v>1142</v>
      </c>
      <c r="E4500" s="282">
        <v>28.0</v>
      </c>
      <c r="F4500" s="282">
        <v>0.0</v>
      </c>
      <c r="G4500" s="282">
        <v>3.0</v>
      </c>
      <c r="H4500" s="282">
        <v>9.0</v>
      </c>
      <c r="I4500" s="282">
        <v>3.0</v>
      </c>
      <c r="J4500" s="282">
        <v>4.0</v>
      </c>
      <c r="K4500" s="282">
        <v>0.0</v>
      </c>
      <c r="L4500" s="282">
        <v>1819.0</v>
      </c>
      <c r="M4500" s="210"/>
    </row>
    <row r="4501" ht="15.75" customHeight="1">
      <c r="A4501" s="210" t="s">
        <v>466</v>
      </c>
      <c r="B4501" s="210" t="s">
        <v>5391</v>
      </c>
      <c r="C4501" s="210" t="s">
        <v>6009</v>
      </c>
      <c r="D4501" s="210" t="s">
        <v>6010</v>
      </c>
      <c r="E4501" s="282">
        <v>24.0</v>
      </c>
      <c r="F4501" s="282">
        <v>1.0</v>
      </c>
      <c r="G4501" s="282">
        <v>0.0</v>
      </c>
      <c r="H4501" s="282">
        <v>1.0</v>
      </c>
      <c r="I4501" s="282">
        <v>7.0</v>
      </c>
      <c r="J4501" s="282">
        <v>4.0</v>
      </c>
      <c r="K4501" s="282">
        <v>0.0</v>
      </c>
      <c r="L4501" s="282">
        <v>1909.0</v>
      </c>
      <c r="M4501" s="210"/>
    </row>
    <row r="4502" ht="15.75" customHeight="1">
      <c r="A4502" s="210" t="s">
        <v>466</v>
      </c>
      <c r="B4502" s="210" t="s">
        <v>5392</v>
      </c>
      <c r="C4502" s="210" t="s">
        <v>6009</v>
      </c>
      <c r="D4502" s="210" t="s">
        <v>6010</v>
      </c>
      <c r="E4502" s="282">
        <v>18.0</v>
      </c>
      <c r="F4502" s="282">
        <v>2.0</v>
      </c>
      <c r="G4502" s="282">
        <v>1.0</v>
      </c>
      <c r="H4502" s="282">
        <v>7.0</v>
      </c>
      <c r="I4502" s="282">
        <v>7.0</v>
      </c>
      <c r="J4502" s="282">
        <v>4.0</v>
      </c>
      <c r="K4502" s="282">
        <v>0.0</v>
      </c>
      <c r="L4502" s="282">
        <v>986.0</v>
      </c>
      <c r="M4502" s="210"/>
    </row>
    <row r="4503" ht="15.75" customHeight="1">
      <c r="A4503" s="210" t="s">
        <v>466</v>
      </c>
      <c r="B4503" s="210" t="s">
        <v>5389</v>
      </c>
      <c r="C4503" s="210" t="s">
        <v>6009</v>
      </c>
      <c r="D4503" s="210" t="s">
        <v>6010</v>
      </c>
      <c r="E4503" s="282">
        <v>8.0</v>
      </c>
      <c r="F4503" s="282">
        <v>1.0</v>
      </c>
      <c r="G4503" s="282">
        <v>0.0</v>
      </c>
      <c r="H4503" s="282">
        <v>5.0</v>
      </c>
      <c r="I4503" s="282">
        <v>0.0</v>
      </c>
      <c r="J4503" s="282">
        <v>0.0</v>
      </c>
      <c r="K4503" s="282">
        <v>0.0</v>
      </c>
      <c r="L4503" s="282">
        <v>345.0</v>
      </c>
      <c r="M4503" s="210"/>
    </row>
    <row r="4504" ht="15.75" customHeight="1">
      <c r="A4504" s="210" t="s">
        <v>426</v>
      </c>
      <c r="B4504" s="210" t="s">
        <v>5383</v>
      </c>
      <c r="C4504" s="210" t="s">
        <v>5801</v>
      </c>
      <c r="D4504" s="210" t="s">
        <v>244</v>
      </c>
      <c r="E4504" s="282">
        <v>3.0</v>
      </c>
      <c r="F4504" s="282">
        <v>0.0</v>
      </c>
      <c r="G4504" s="282">
        <v>2.0</v>
      </c>
      <c r="H4504" s="282">
        <v>0.0</v>
      </c>
      <c r="I4504" s="282">
        <v>2.0</v>
      </c>
      <c r="J4504" s="282">
        <v>0.0</v>
      </c>
      <c r="K4504" s="282">
        <v>0.0</v>
      </c>
      <c r="L4504" s="282">
        <v>241.0</v>
      </c>
      <c r="M4504" s="210"/>
    </row>
    <row r="4505" ht="15.75" customHeight="1">
      <c r="A4505" s="210" t="s">
        <v>426</v>
      </c>
      <c r="B4505" s="210" t="s">
        <v>5384</v>
      </c>
      <c r="C4505" s="210" t="s">
        <v>5801</v>
      </c>
      <c r="D4505" s="210" t="s">
        <v>244</v>
      </c>
      <c r="E4505" s="282">
        <v>32.0</v>
      </c>
      <c r="F4505" s="282">
        <v>3.0</v>
      </c>
      <c r="G4505" s="282">
        <v>2.0</v>
      </c>
      <c r="H4505" s="282">
        <v>10.0</v>
      </c>
      <c r="I4505" s="282">
        <v>21.0</v>
      </c>
      <c r="J4505" s="282">
        <v>0.0</v>
      </c>
      <c r="K4505" s="282">
        <v>1.0</v>
      </c>
      <c r="L4505" s="282">
        <v>1945.0</v>
      </c>
      <c r="M4505" s="210"/>
    </row>
    <row r="4506" ht="15.75" customHeight="1">
      <c r="A4506" s="210" t="s">
        <v>426</v>
      </c>
      <c r="B4506" s="210" t="s">
        <v>5385</v>
      </c>
      <c r="C4506" s="210" t="s">
        <v>5801</v>
      </c>
      <c r="D4506" s="210" t="s">
        <v>244</v>
      </c>
      <c r="E4506" s="282">
        <v>30.0</v>
      </c>
      <c r="F4506" s="282">
        <v>4.0</v>
      </c>
      <c r="G4506" s="282">
        <v>6.0</v>
      </c>
      <c r="H4506" s="282">
        <v>3.0</v>
      </c>
      <c r="I4506" s="282">
        <v>15.0</v>
      </c>
      <c r="J4506" s="282">
        <v>0.0</v>
      </c>
      <c r="K4506" s="282">
        <v>0.0</v>
      </c>
      <c r="L4506" s="282">
        <v>2253.0</v>
      </c>
      <c r="M4506" s="210"/>
    </row>
    <row r="4507" ht="15.75" customHeight="1">
      <c r="A4507" s="210" t="s">
        <v>426</v>
      </c>
      <c r="B4507" s="210" t="s">
        <v>5386</v>
      </c>
      <c r="C4507" s="210" t="s">
        <v>5801</v>
      </c>
      <c r="D4507" s="210" t="s">
        <v>244</v>
      </c>
      <c r="E4507" s="282">
        <v>34.0</v>
      </c>
      <c r="F4507" s="282">
        <v>1.0</v>
      </c>
      <c r="G4507" s="282">
        <v>7.0</v>
      </c>
      <c r="H4507" s="282">
        <v>2.0</v>
      </c>
      <c r="I4507" s="282">
        <v>14.0</v>
      </c>
      <c r="J4507" s="282">
        <v>2.0</v>
      </c>
      <c r="K4507" s="282">
        <v>0.0</v>
      </c>
      <c r="L4507" s="282">
        <v>2779.0</v>
      </c>
      <c r="M4507" s="210"/>
    </row>
    <row r="4508" ht="15.75" customHeight="1">
      <c r="A4508" s="210" t="s">
        <v>426</v>
      </c>
      <c r="B4508" s="210" t="s">
        <v>5387</v>
      </c>
      <c r="C4508" s="210" t="s">
        <v>5801</v>
      </c>
      <c r="D4508" s="210" t="s">
        <v>244</v>
      </c>
      <c r="E4508" s="282">
        <v>32.0</v>
      </c>
      <c r="F4508" s="282">
        <v>3.0</v>
      </c>
      <c r="G4508" s="282">
        <v>6.0</v>
      </c>
      <c r="H4508" s="282">
        <v>5.0</v>
      </c>
      <c r="I4508" s="282">
        <v>4.0</v>
      </c>
      <c r="J4508" s="282">
        <v>3.0</v>
      </c>
      <c r="K4508" s="282">
        <v>0.0</v>
      </c>
      <c r="L4508" s="282">
        <v>2502.0</v>
      </c>
      <c r="M4508" s="210"/>
    </row>
    <row r="4509" ht="15.75" customHeight="1">
      <c r="A4509" s="210" t="s">
        <v>426</v>
      </c>
      <c r="B4509" s="210" t="s">
        <v>5388</v>
      </c>
      <c r="C4509" s="210" t="s">
        <v>5801</v>
      </c>
      <c r="D4509" s="210" t="s">
        <v>244</v>
      </c>
      <c r="E4509" s="282">
        <v>38.0</v>
      </c>
      <c r="F4509" s="282">
        <v>3.0</v>
      </c>
      <c r="G4509" s="282">
        <v>7.0</v>
      </c>
      <c r="H4509" s="282">
        <v>1.0</v>
      </c>
      <c r="I4509" s="282">
        <v>9.0</v>
      </c>
      <c r="J4509" s="282">
        <v>4.0</v>
      </c>
      <c r="K4509" s="282">
        <v>0.0</v>
      </c>
      <c r="L4509" s="282">
        <v>3248.0</v>
      </c>
      <c r="M4509" s="210"/>
    </row>
    <row r="4510" ht="15.75" customHeight="1">
      <c r="A4510" s="210" t="s">
        <v>426</v>
      </c>
      <c r="B4510" s="210" t="s">
        <v>5391</v>
      </c>
      <c r="C4510" s="210" t="s">
        <v>5801</v>
      </c>
      <c r="D4510" s="210" t="s">
        <v>238</v>
      </c>
      <c r="E4510" s="282">
        <v>33.0</v>
      </c>
      <c r="F4510" s="282">
        <v>3.0</v>
      </c>
      <c r="G4510" s="282">
        <v>4.0</v>
      </c>
      <c r="H4510" s="282">
        <v>3.0</v>
      </c>
      <c r="I4510" s="282">
        <v>11.0</v>
      </c>
      <c r="J4510" s="282">
        <v>2.0</v>
      </c>
      <c r="K4510" s="282">
        <v>0.0</v>
      </c>
      <c r="L4510" s="282">
        <v>2547.0</v>
      </c>
      <c r="M4510" s="210"/>
    </row>
    <row r="4511" ht="15.75" customHeight="1">
      <c r="A4511" s="210" t="s">
        <v>426</v>
      </c>
      <c r="B4511" s="210" t="s">
        <v>5392</v>
      </c>
      <c r="C4511" s="210" t="s">
        <v>5801</v>
      </c>
      <c r="D4511" s="210" t="s">
        <v>238</v>
      </c>
      <c r="E4511" s="282">
        <v>21.0</v>
      </c>
      <c r="F4511" s="282">
        <v>0.0</v>
      </c>
      <c r="G4511" s="282">
        <v>0.0</v>
      </c>
      <c r="H4511" s="282">
        <v>9.0</v>
      </c>
      <c r="I4511" s="282">
        <v>4.0</v>
      </c>
      <c r="J4511" s="282">
        <v>2.0</v>
      </c>
      <c r="K4511" s="282">
        <v>0.0</v>
      </c>
      <c r="L4511" s="282">
        <v>1185.0</v>
      </c>
      <c r="M4511" s="210"/>
    </row>
    <row r="4512" ht="15.75" customHeight="1">
      <c r="A4512" s="210" t="s">
        <v>426</v>
      </c>
      <c r="B4512" s="210" t="s">
        <v>5389</v>
      </c>
      <c r="C4512" s="210" t="s">
        <v>5801</v>
      </c>
      <c r="D4512" s="210" t="s">
        <v>238</v>
      </c>
      <c r="E4512" s="282">
        <v>33.0</v>
      </c>
      <c r="F4512" s="282">
        <v>2.0</v>
      </c>
      <c r="G4512" s="282">
        <v>5.0</v>
      </c>
      <c r="H4512" s="282">
        <v>3.0</v>
      </c>
      <c r="I4512" s="282">
        <v>15.0</v>
      </c>
      <c r="J4512" s="282">
        <v>3.0</v>
      </c>
      <c r="K4512" s="282">
        <v>0.0</v>
      </c>
      <c r="L4512" s="282">
        <v>2461.0</v>
      </c>
      <c r="M4512" s="210"/>
    </row>
    <row r="4513" ht="15.75" customHeight="1">
      <c r="A4513" s="210" t="s">
        <v>426</v>
      </c>
      <c r="B4513" s="210" t="s">
        <v>5390</v>
      </c>
      <c r="C4513" s="210" t="s">
        <v>5801</v>
      </c>
      <c r="D4513" s="210" t="s">
        <v>238</v>
      </c>
      <c r="E4513" s="282">
        <v>15.0</v>
      </c>
      <c r="F4513" s="282">
        <v>0.0</v>
      </c>
      <c r="G4513" s="282">
        <v>2.0</v>
      </c>
      <c r="H4513" s="282">
        <v>9.0</v>
      </c>
      <c r="I4513" s="282">
        <v>5.0</v>
      </c>
      <c r="J4513" s="282">
        <v>0.0</v>
      </c>
      <c r="K4513" s="282">
        <v>0.0</v>
      </c>
      <c r="L4513" s="282">
        <v>649.0</v>
      </c>
      <c r="M4513" s="210"/>
    </row>
    <row r="4514" ht="15.75" customHeight="1">
      <c r="A4514" s="210" t="s">
        <v>462</v>
      </c>
      <c r="B4514" s="210" t="s">
        <v>5383</v>
      </c>
      <c r="C4514" s="210" t="s">
        <v>5801</v>
      </c>
      <c r="D4514" s="210" t="s">
        <v>113</v>
      </c>
      <c r="E4514" s="282">
        <v>3.0</v>
      </c>
      <c r="F4514" s="282">
        <v>0.0</v>
      </c>
      <c r="G4514" s="282">
        <v>1.0</v>
      </c>
      <c r="H4514" s="282">
        <v>0.0</v>
      </c>
      <c r="I4514" s="282">
        <v>1.0</v>
      </c>
      <c r="J4514" s="282">
        <v>0.0</v>
      </c>
      <c r="K4514" s="282">
        <v>0.0</v>
      </c>
      <c r="L4514" s="282">
        <v>225.0</v>
      </c>
      <c r="M4514" s="210"/>
    </row>
    <row r="4515" ht="15.75" customHeight="1">
      <c r="A4515" s="210" t="s">
        <v>462</v>
      </c>
      <c r="B4515" s="210" t="s">
        <v>5384</v>
      </c>
      <c r="C4515" s="210" t="s">
        <v>5801</v>
      </c>
      <c r="D4515" s="210" t="s">
        <v>113</v>
      </c>
      <c r="E4515" s="282">
        <v>24.0</v>
      </c>
      <c r="F4515" s="282">
        <v>0.0</v>
      </c>
      <c r="G4515" s="282">
        <v>2.0</v>
      </c>
      <c r="H4515" s="282">
        <v>5.0</v>
      </c>
      <c r="I4515" s="282">
        <v>7.0</v>
      </c>
      <c r="J4515" s="282">
        <v>4.0</v>
      </c>
      <c r="K4515" s="282">
        <v>1.0</v>
      </c>
      <c r="L4515" s="282">
        <v>1676.0</v>
      </c>
      <c r="M4515" s="210"/>
    </row>
    <row r="4516" ht="15.75" customHeight="1">
      <c r="A4516" s="210" t="s">
        <v>462</v>
      </c>
      <c r="B4516" s="210" t="s">
        <v>5385</v>
      </c>
      <c r="C4516" s="210" t="s">
        <v>5801</v>
      </c>
      <c r="D4516" s="210" t="s">
        <v>113</v>
      </c>
      <c r="E4516" s="282">
        <v>28.0</v>
      </c>
      <c r="F4516" s="282">
        <v>0.0</v>
      </c>
      <c r="G4516" s="282">
        <v>1.0</v>
      </c>
      <c r="H4516" s="282">
        <v>6.0</v>
      </c>
      <c r="I4516" s="282">
        <v>12.0</v>
      </c>
      <c r="J4516" s="282">
        <v>8.0</v>
      </c>
      <c r="K4516" s="282">
        <v>0.0</v>
      </c>
      <c r="L4516" s="282">
        <v>1885.0</v>
      </c>
      <c r="M4516" s="210"/>
    </row>
    <row r="4517" ht="15.75" customHeight="1">
      <c r="A4517" s="210" t="s">
        <v>462</v>
      </c>
      <c r="B4517" s="210" t="s">
        <v>5386</v>
      </c>
      <c r="C4517" s="210" t="s">
        <v>5801</v>
      </c>
      <c r="D4517" s="210" t="s">
        <v>113</v>
      </c>
      <c r="E4517" s="282">
        <v>31.0</v>
      </c>
      <c r="F4517" s="282">
        <v>3.0</v>
      </c>
      <c r="G4517" s="282">
        <v>3.0</v>
      </c>
      <c r="H4517" s="282">
        <v>15.0</v>
      </c>
      <c r="I4517" s="282">
        <v>7.0</v>
      </c>
      <c r="J4517" s="282">
        <v>3.0</v>
      </c>
      <c r="K4517" s="282">
        <v>0.0</v>
      </c>
      <c r="L4517" s="282">
        <v>1658.0</v>
      </c>
      <c r="M4517" s="210"/>
    </row>
    <row r="4518" ht="15.75" customHeight="1">
      <c r="A4518" s="210" t="s">
        <v>462</v>
      </c>
      <c r="B4518" s="210" t="s">
        <v>5387</v>
      </c>
      <c r="C4518" s="210" t="s">
        <v>5801</v>
      </c>
      <c r="D4518" s="210" t="s">
        <v>113</v>
      </c>
      <c r="E4518" s="282">
        <v>32.0</v>
      </c>
      <c r="F4518" s="282">
        <v>2.0</v>
      </c>
      <c r="G4518" s="282">
        <v>6.0</v>
      </c>
      <c r="H4518" s="282">
        <v>2.0</v>
      </c>
      <c r="I4518" s="282">
        <v>9.0</v>
      </c>
      <c r="J4518" s="282">
        <v>2.0</v>
      </c>
      <c r="K4518" s="282">
        <v>1.0</v>
      </c>
      <c r="L4518" s="282">
        <v>2620.0</v>
      </c>
      <c r="M4518" s="210"/>
    </row>
    <row r="4519" ht="15.75" customHeight="1">
      <c r="A4519" s="210" t="s">
        <v>462</v>
      </c>
      <c r="B4519" s="210" t="s">
        <v>5388</v>
      </c>
      <c r="C4519" s="210" t="s">
        <v>5801</v>
      </c>
      <c r="D4519" s="210" t="s">
        <v>113</v>
      </c>
      <c r="E4519" s="282">
        <v>32.0</v>
      </c>
      <c r="F4519" s="282">
        <v>0.0</v>
      </c>
      <c r="G4519" s="282">
        <v>4.0</v>
      </c>
      <c r="H4519" s="282">
        <v>3.0</v>
      </c>
      <c r="I4519" s="282">
        <v>10.0</v>
      </c>
      <c r="J4519" s="282">
        <v>6.0</v>
      </c>
      <c r="K4519" s="282">
        <v>0.0</v>
      </c>
      <c r="L4519" s="282">
        <v>2555.0</v>
      </c>
      <c r="M4519" s="210"/>
    </row>
    <row r="4520" ht="15.75" customHeight="1">
      <c r="A4520" s="210" t="s">
        <v>462</v>
      </c>
      <c r="B4520" s="210" t="s">
        <v>5391</v>
      </c>
      <c r="C4520" s="210" t="s">
        <v>5801</v>
      </c>
      <c r="D4520" s="210" t="s">
        <v>5898</v>
      </c>
      <c r="E4520" s="282">
        <v>33.0</v>
      </c>
      <c r="F4520" s="282">
        <v>0.0</v>
      </c>
      <c r="G4520" s="282">
        <v>9.0</v>
      </c>
      <c r="H4520" s="282">
        <v>0.0</v>
      </c>
      <c r="I4520" s="282">
        <v>7.0</v>
      </c>
      <c r="J4520" s="282">
        <v>7.0</v>
      </c>
      <c r="K4520" s="282">
        <v>0.0</v>
      </c>
      <c r="L4520" s="282">
        <v>2842.0</v>
      </c>
      <c r="M4520" s="210"/>
    </row>
    <row r="4521" ht="15.75" customHeight="1">
      <c r="A4521" s="210" t="s">
        <v>462</v>
      </c>
      <c r="B4521" s="210" t="s">
        <v>5392</v>
      </c>
      <c r="C4521" s="210" t="s">
        <v>5801</v>
      </c>
      <c r="D4521" s="210" t="s">
        <v>5898</v>
      </c>
      <c r="E4521" s="282">
        <v>36.0</v>
      </c>
      <c r="F4521" s="282">
        <v>2.0</v>
      </c>
      <c r="G4521" s="282">
        <v>1.0</v>
      </c>
      <c r="H4521" s="282">
        <v>0.0</v>
      </c>
      <c r="I4521" s="282">
        <v>5.0</v>
      </c>
      <c r="J4521" s="282">
        <v>4.0</v>
      </c>
      <c r="K4521" s="282">
        <v>0.0</v>
      </c>
      <c r="L4521" s="282">
        <v>3122.0</v>
      </c>
      <c r="M4521" s="210"/>
    </row>
    <row r="4522" ht="15.75" customHeight="1">
      <c r="A4522" s="210" t="s">
        <v>462</v>
      </c>
      <c r="B4522" s="210" t="s">
        <v>5389</v>
      </c>
      <c r="C4522" s="210" t="s">
        <v>5816</v>
      </c>
      <c r="D4522" s="210" t="s">
        <v>6011</v>
      </c>
      <c r="E4522" s="282">
        <v>39.0</v>
      </c>
      <c r="F4522" s="282">
        <v>0.0</v>
      </c>
      <c r="G4522" s="282">
        <v>7.0</v>
      </c>
      <c r="H4522" s="282">
        <v>1.0</v>
      </c>
      <c r="I4522" s="282">
        <v>8.0</v>
      </c>
      <c r="J4522" s="282">
        <v>10.0</v>
      </c>
      <c r="K4522" s="282">
        <v>1.0</v>
      </c>
      <c r="L4522" s="282">
        <v>3335.0</v>
      </c>
      <c r="M4522" s="210"/>
    </row>
    <row r="4523" ht="15.75" customHeight="1">
      <c r="A4523" s="210" t="s">
        <v>827</v>
      </c>
      <c r="B4523" s="210" t="s">
        <v>5383</v>
      </c>
      <c r="C4523" s="210" t="s">
        <v>5801</v>
      </c>
      <c r="D4523" s="210" t="s">
        <v>143</v>
      </c>
      <c r="E4523" s="282">
        <v>3.0</v>
      </c>
      <c r="F4523" s="282">
        <v>0.0</v>
      </c>
      <c r="G4523" s="282">
        <v>0.0</v>
      </c>
      <c r="H4523" s="282">
        <v>0.0</v>
      </c>
      <c r="I4523" s="282">
        <v>0.0</v>
      </c>
      <c r="J4523" s="282">
        <v>1.0</v>
      </c>
      <c r="K4523" s="282">
        <v>0.0</v>
      </c>
      <c r="L4523" s="282">
        <v>270.0</v>
      </c>
      <c r="M4523" s="210"/>
    </row>
    <row r="4524" ht="15.75" customHeight="1">
      <c r="A4524" s="210" t="s">
        <v>827</v>
      </c>
      <c r="B4524" s="210" t="s">
        <v>5384</v>
      </c>
      <c r="C4524" s="210" t="s">
        <v>5801</v>
      </c>
      <c r="D4524" s="210" t="s">
        <v>143</v>
      </c>
      <c r="E4524" s="282">
        <v>28.0</v>
      </c>
      <c r="F4524" s="282">
        <v>0.0</v>
      </c>
      <c r="G4524" s="282">
        <v>0.0</v>
      </c>
      <c r="H4524" s="282">
        <v>9.0</v>
      </c>
      <c r="I4524" s="282">
        <v>10.0</v>
      </c>
      <c r="J4524" s="282">
        <v>12.0</v>
      </c>
      <c r="K4524" s="282">
        <v>0.0</v>
      </c>
      <c r="L4524" s="282">
        <v>1860.0</v>
      </c>
      <c r="M4524" s="210"/>
    </row>
    <row r="4525" ht="15.75" customHeight="1">
      <c r="A4525" s="210" t="s">
        <v>827</v>
      </c>
      <c r="B4525" s="210" t="s">
        <v>5385</v>
      </c>
      <c r="C4525" s="210" t="s">
        <v>5801</v>
      </c>
      <c r="D4525" s="210" t="s">
        <v>143</v>
      </c>
      <c r="E4525" s="282">
        <v>32.0</v>
      </c>
      <c r="F4525" s="282">
        <v>1.0</v>
      </c>
      <c r="G4525" s="282">
        <v>0.0</v>
      </c>
      <c r="H4525" s="282">
        <v>10.0</v>
      </c>
      <c r="I4525" s="282">
        <v>12.0</v>
      </c>
      <c r="J4525" s="282">
        <v>8.0</v>
      </c>
      <c r="K4525" s="282">
        <v>0.0</v>
      </c>
      <c r="L4525" s="282">
        <v>1889.0</v>
      </c>
      <c r="M4525" s="210"/>
    </row>
    <row r="4526" ht="15.75" customHeight="1">
      <c r="A4526" s="210" t="s">
        <v>827</v>
      </c>
      <c r="B4526" s="210" t="s">
        <v>5386</v>
      </c>
      <c r="C4526" s="210" t="s">
        <v>5801</v>
      </c>
      <c r="D4526" s="210" t="s">
        <v>143</v>
      </c>
      <c r="E4526" s="282">
        <v>16.0</v>
      </c>
      <c r="F4526" s="282">
        <v>0.0</v>
      </c>
      <c r="G4526" s="282">
        <v>2.0</v>
      </c>
      <c r="H4526" s="282">
        <v>5.0</v>
      </c>
      <c r="I4526" s="282">
        <v>9.0</v>
      </c>
      <c r="J4526" s="282">
        <v>2.0</v>
      </c>
      <c r="K4526" s="282">
        <v>0.0</v>
      </c>
      <c r="L4526" s="282">
        <v>899.0</v>
      </c>
      <c r="M4526" s="210"/>
    </row>
    <row r="4527" ht="15.75" customHeight="1">
      <c r="A4527" s="210" t="s">
        <v>827</v>
      </c>
      <c r="B4527" s="210" t="s">
        <v>5387</v>
      </c>
      <c r="C4527" s="210" t="s">
        <v>5801</v>
      </c>
      <c r="D4527" s="210" t="s">
        <v>143</v>
      </c>
      <c r="E4527" s="282">
        <v>27.0</v>
      </c>
      <c r="F4527" s="282">
        <v>1.0</v>
      </c>
      <c r="G4527" s="282">
        <v>0.0</v>
      </c>
      <c r="H4527" s="282">
        <v>7.0</v>
      </c>
      <c r="I4527" s="282">
        <v>12.0</v>
      </c>
      <c r="J4527" s="282">
        <v>5.0</v>
      </c>
      <c r="K4527" s="282">
        <v>0.0</v>
      </c>
      <c r="L4527" s="282">
        <v>1837.0</v>
      </c>
      <c r="M4527" s="210"/>
    </row>
    <row r="4528" ht="15.75" customHeight="1">
      <c r="A4528" s="210" t="s">
        <v>827</v>
      </c>
      <c r="B4528" s="210" t="s">
        <v>5388</v>
      </c>
      <c r="C4528" s="210" t="s">
        <v>5801</v>
      </c>
      <c r="D4528" s="210" t="s">
        <v>5824</v>
      </c>
      <c r="E4528" s="282">
        <v>28.0</v>
      </c>
      <c r="F4528" s="282">
        <v>4.0</v>
      </c>
      <c r="G4528" s="282">
        <v>3.0</v>
      </c>
      <c r="H4528" s="282">
        <v>6.0</v>
      </c>
      <c r="I4528" s="282">
        <v>8.0</v>
      </c>
      <c r="J4528" s="282">
        <v>4.0</v>
      </c>
      <c r="K4528" s="282">
        <v>0.0</v>
      </c>
      <c r="L4528" s="282">
        <v>2021.0</v>
      </c>
      <c r="M4528" s="210"/>
    </row>
    <row r="4529" ht="15.75" customHeight="1">
      <c r="A4529" s="210" t="s">
        <v>827</v>
      </c>
      <c r="B4529" s="210" t="s">
        <v>5391</v>
      </c>
      <c r="C4529" s="210" t="s">
        <v>5801</v>
      </c>
      <c r="D4529" s="210" t="s">
        <v>5824</v>
      </c>
      <c r="E4529" s="282">
        <v>32.0</v>
      </c>
      <c r="F4529" s="282">
        <v>3.0</v>
      </c>
      <c r="G4529" s="282">
        <v>3.0</v>
      </c>
      <c r="H4529" s="282">
        <v>2.0</v>
      </c>
      <c r="I4529" s="282">
        <v>14.0</v>
      </c>
      <c r="J4529" s="282">
        <v>11.0</v>
      </c>
      <c r="K4529" s="282">
        <v>0.0</v>
      </c>
      <c r="L4529" s="282">
        <v>2517.0</v>
      </c>
      <c r="M4529" s="210"/>
    </row>
    <row r="4530" ht="15.75" customHeight="1">
      <c r="A4530" s="210" t="s">
        <v>827</v>
      </c>
      <c r="B4530" s="210" t="s">
        <v>5392</v>
      </c>
      <c r="C4530" s="210" t="s">
        <v>5801</v>
      </c>
      <c r="D4530" s="210" t="s">
        <v>5824</v>
      </c>
      <c r="E4530" s="282">
        <v>29.0</v>
      </c>
      <c r="F4530" s="282">
        <v>3.0</v>
      </c>
      <c r="G4530" s="282">
        <v>2.0</v>
      </c>
      <c r="H4530" s="282">
        <v>8.0</v>
      </c>
      <c r="I4530" s="282">
        <v>3.0</v>
      </c>
      <c r="J4530" s="282">
        <v>8.0</v>
      </c>
      <c r="K4530" s="282">
        <v>0.0</v>
      </c>
      <c r="L4530" s="282">
        <v>2133.0</v>
      </c>
      <c r="M4530" s="210"/>
    </row>
    <row r="4531" ht="15.75" customHeight="1">
      <c r="A4531" s="210" t="s">
        <v>827</v>
      </c>
      <c r="B4531" s="210" t="s">
        <v>5389</v>
      </c>
      <c r="C4531" s="210" t="s">
        <v>5801</v>
      </c>
      <c r="D4531" s="210" t="s">
        <v>5824</v>
      </c>
      <c r="E4531" s="282">
        <v>35.0</v>
      </c>
      <c r="F4531" s="282">
        <v>1.0</v>
      </c>
      <c r="G4531" s="282">
        <v>4.0</v>
      </c>
      <c r="H4531" s="282">
        <v>8.0</v>
      </c>
      <c r="I4531" s="282">
        <v>8.0</v>
      </c>
      <c r="J4531" s="282">
        <v>5.0</v>
      </c>
      <c r="K4531" s="282">
        <v>0.0</v>
      </c>
      <c r="L4531" s="282">
        <v>2382.0</v>
      </c>
      <c r="M4531" s="210"/>
    </row>
    <row r="4532" ht="15.75" customHeight="1">
      <c r="A4532" s="210" t="s">
        <v>827</v>
      </c>
      <c r="B4532" s="210" t="s">
        <v>5390</v>
      </c>
      <c r="C4532" s="210" t="s">
        <v>5931</v>
      </c>
      <c r="D4532" s="210" t="s">
        <v>6012</v>
      </c>
      <c r="E4532" s="282">
        <v>28.0</v>
      </c>
      <c r="F4532" s="282">
        <v>3.0</v>
      </c>
      <c r="G4532" s="282">
        <v>7.0</v>
      </c>
      <c r="H4532" s="282">
        <v>2.0</v>
      </c>
      <c r="I4532" s="282">
        <v>12.0</v>
      </c>
      <c r="J4532" s="282">
        <v>5.0</v>
      </c>
      <c r="K4532" s="282">
        <v>0.0</v>
      </c>
      <c r="L4532" s="282">
        <v>2260.0</v>
      </c>
      <c r="M4532" s="210"/>
    </row>
    <row r="4533" ht="15.75" customHeight="1">
      <c r="A4533" s="210" t="s">
        <v>828</v>
      </c>
      <c r="B4533" s="210" t="s">
        <v>5383</v>
      </c>
      <c r="C4533" s="210" t="s">
        <v>5801</v>
      </c>
      <c r="D4533" s="210" t="s">
        <v>90</v>
      </c>
      <c r="E4533" s="282">
        <v>3.0</v>
      </c>
      <c r="F4533" s="282">
        <v>0.0</v>
      </c>
      <c r="G4533" s="282">
        <v>0.0</v>
      </c>
      <c r="H4533" s="282">
        <v>0.0</v>
      </c>
      <c r="I4533" s="282">
        <v>0.0</v>
      </c>
      <c r="J4533" s="282">
        <v>1.0</v>
      </c>
      <c r="K4533" s="282">
        <v>0.0</v>
      </c>
      <c r="L4533" s="282">
        <v>270.0</v>
      </c>
      <c r="M4533" s="210"/>
    </row>
    <row r="4534" ht="15.75" customHeight="1">
      <c r="A4534" s="210" t="s">
        <v>828</v>
      </c>
      <c r="B4534" s="210" t="s">
        <v>5384</v>
      </c>
      <c r="C4534" s="210" t="s">
        <v>5801</v>
      </c>
      <c r="D4534" s="210" t="s">
        <v>90</v>
      </c>
      <c r="E4534" s="282">
        <v>38.0</v>
      </c>
      <c r="F4534" s="282">
        <v>0.0</v>
      </c>
      <c r="G4534" s="282">
        <v>1.0</v>
      </c>
      <c r="H4534" s="282">
        <v>0.0</v>
      </c>
      <c r="I4534" s="282">
        <v>13.0</v>
      </c>
      <c r="J4534" s="282">
        <v>4.0</v>
      </c>
      <c r="K4534" s="282">
        <v>0.0</v>
      </c>
      <c r="L4534" s="282">
        <v>3294.0</v>
      </c>
      <c r="M4534" s="210"/>
    </row>
    <row r="4535" ht="15.75" customHeight="1">
      <c r="A4535" s="210" t="s">
        <v>828</v>
      </c>
      <c r="B4535" s="210" t="s">
        <v>5385</v>
      </c>
      <c r="C4535" s="210" t="s">
        <v>5801</v>
      </c>
      <c r="D4535" s="210" t="s">
        <v>90</v>
      </c>
      <c r="E4535" s="282">
        <v>38.0</v>
      </c>
      <c r="F4535" s="282">
        <v>1.0</v>
      </c>
      <c r="G4535" s="282">
        <v>1.0</v>
      </c>
      <c r="H4535" s="282">
        <v>4.0</v>
      </c>
      <c r="I4535" s="282">
        <v>14.0</v>
      </c>
      <c r="J4535" s="282">
        <v>2.0</v>
      </c>
      <c r="K4535" s="282">
        <v>0.0</v>
      </c>
      <c r="L4535" s="282">
        <v>3114.0</v>
      </c>
      <c r="M4535" s="210"/>
    </row>
    <row r="4536" ht="15.75" customHeight="1">
      <c r="A4536" s="210" t="s">
        <v>828</v>
      </c>
      <c r="B4536" s="210" t="s">
        <v>5386</v>
      </c>
      <c r="C4536" s="210" t="s">
        <v>5801</v>
      </c>
      <c r="D4536" s="210" t="s">
        <v>90</v>
      </c>
      <c r="E4536" s="282">
        <v>23.0</v>
      </c>
      <c r="F4536" s="282">
        <v>1.0</v>
      </c>
      <c r="G4536" s="282">
        <v>0.0</v>
      </c>
      <c r="H4536" s="282">
        <v>4.0</v>
      </c>
      <c r="I4536" s="282">
        <v>6.0</v>
      </c>
      <c r="J4536" s="282">
        <v>2.0</v>
      </c>
      <c r="K4536" s="282">
        <v>0.0</v>
      </c>
      <c r="L4536" s="282">
        <v>1688.0</v>
      </c>
      <c r="M4536" s="210"/>
    </row>
    <row r="4537" ht="15.75" customHeight="1">
      <c r="A4537" s="210" t="s">
        <v>828</v>
      </c>
      <c r="B4537" s="210" t="s">
        <v>5387</v>
      </c>
      <c r="C4537" s="210" t="s">
        <v>5801</v>
      </c>
      <c r="D4537" s="210" t="s">
        <v>90</v>
      </c>
      <c r="E4537" s="282">
        <v>15.0</v>
      </c>
      <c r="F4537" s="282">
        <v>0.0</v>
      </c>
      <c r="G4537" s="282">
        <v>0.0</v>
      </c>
      <c r="H4537" s="282">
        <v>15.0</v>
      </c>
      <c r="I4537" s="282">
        <v>0.0</v>
      </c>
      <c r="J4537" s="282">
        <v>2.0</v>
      </c>
      <c r="K4537" s="282">
        <v>0.0</v>
      </c>
      <c r="L4537" s="282">
        <v>139.0</v>
      </c>
      <c r="M4537" s="210"/>
    </row>
    <row r="4538" ht="15.75" customHeight="1">
      <c r="A4538" s="210" t="s">
        <v>828</v>
      </c>
      <c r="B4538" s="210" t="s">
        <v>5388</v>
      </c>
      <c r="C4538" s="210" t="s">
        <v>5847</v>
      </c>
      <c r="D4538" s="210" t="s">
        <v>90</v>
      </c>
      <c r="E4538" s="282">
        <v>31.0</v>
      </c>
      <c r="F4538" s="282">
        <v>0.0</v>
      </c>
      <c r="G4538" s="282">
        <v>0.0</v>
      </c>
      <c r="H4538" s="282">
        <v>5.0</v>
      </c>
      <c r="I4538" s="282">
        <v>14.0</v>
      </c>
      <c r="J4538" s="282">
        <v>1.0</v>
      </c>
      <c r="K4538" s="282">
        <v>0.0</v>
      </c>
      <c r="L4538" s="282">
        <v>2142.0</v>
      </c>
      <c r="M4538" s="210"/>
    </row>
    <row r="4539" ht="15.75" customHeight="1">
      <c r="A4539" s="210" t="s">
        <v>828</v>
      </c>
      <c r="B4539" s="210" t="s">
        <v>5391</v>
      </c>
      <c r="C4539" s="210" t="s">
        <v>5902</v>
      </c>
      <c r="D4539" s="210" t="s">
        <v>6013</v>
      </c>
      <c r="E4539" s="282">
        <v>31.0</v>
      </c>
      <c r="F4539" s="282">
        <v>0.0</v>
      </c>
      <c r="G4539" s="282">
        <v>1.0</v>
      </c>
      <c r="H4539" s="282">
        <v>4.0</v>
      </c>
      <c r="I4539" s="282">
        <v>6.0</v>
      </c>
      <c r="J4539" s="282">
        <v>1.0</v>
      </c>
      <c r="K4539" s="282">
        <v>0.0</v>
      </c>
      <c r="L4539" s="282">
        <v>2494.0</v>
      </c>
      <c r="M4539" s="210"/>
    </row>
    <row r="4540" ht="15.75" customHeight="1">
      <c r="A4540" s="210" t="s">
        <v>828</v>
      </c>
      <c r="B4540" s="210" t="s">
        <v>5392</v>
      </c>
      <c r="C4540" s="210" t="s">
        <v>5902</v>
      </c>
      <c r="D4540" s="210" t="s">
        <v>6013</v>
      </c>
      <c r="E4540" s="282">
        <v>38.0</v>
      </c>
      <c r="F4540" s="282">
        <v>0.0</v>
      </c>
      <c r="G4540" s="282">
        <v>0.0</v>
      </c>
      <c r="H4540" s="282">
        <v>4.0</v>
      </c>
      <c r="I4540" s="282">
        <v>4.0</v>
      </c>
      <c r="J4540" s="282">
        <v>3.0</v>
      </c>
      <c r="K4540" s="282">
        <v>0.0</v>
      </c>
      <c r="L4540" s="282">
        <v>3061.0</v>
      </c>
      <c r="M4540" s="210"/>
    </row>
    <row r="4541" ht="15.75" customHeight="1">
      <c r="A4541" s="210" t="s">
        <v>828</v>
      </c>
      <c r="B4541" s="210" t="s">
        <v>5389</v>
      </c>
      <c r="C4541" s="210" t="s">
        <v>6014</v>
      </c>
      <c r="D4541" s="210" t="s">
        <v>6015</v>
      </c>
      <c r="E4541" s="282">
        <v>26.0</v>
      </c>
      <c r="F4541" s="282">
        <v>0.0</v>
      </c>
      <c r="G4541" s="282">
        <v>7.0</v>
      </c>
      <c r="H4541" s="282">
        <v>0.0</v>
      </c>
      <c r="I4541" s="282">
        <v>1.0</v>
      </c>
      <c r="J4541" s="282">
        <v>3.0</v>
      </c>
      <c r="K4541" s="282">
        <v>0.0</v>
      </c>
      <c r="L4541" s="282">
        <v>2321.0</v>
      </c>
      <c r="M4541" s="210"/>
    </row>
    <row r="4542" ht="15.75" customHeight="1">
      <c r="A4542" s="210" t="s">
        <v>828</v>
      </c>
      <c r="B4542" s="210" t="s">
        <v>5390</v>
      </c>
      <c r="C4542" s="210" t="s">
        <v>6016</v>
      </c>
      <c r="D4542" s="210" t="s">
        <v>6017</v>
      </c>
      <c r="E4542" s="282">
        <v>32.0</v>
      </c>
      <c r="F4542" s="282">
        <v>0.0</v>
      </c>
      <c r="G4542" s="282">
        <v>2.0</v>
      </c>
      <c r="H4542" s="282">
        <v>0.0</v>
      </c>
      <c r="I4542" s="282">
        <v>5.0</v>
      </c>
      <c r="J4542" s="282">
        <v>3.0</v>
      </c>
      <c r="K4542" s="282">
        <v>0.0</v>
      </c>
      <c r="L4542" s="282">
        <v>2858.0</v>
      </c>
      <c r="M4542" s="210"/>
    </row>
    <row r="4543" ht="15.75" customHeight="1">
      <c r="A4543" s="210" t="s">
        <v>608</v>
      </c>
      <c r="B4543" s="210" t="s">
        <v>5383</v>
      </c>
      <c r="C4543" s="210" t="s">
        <v>5801</v>
      </c>
      <c r="D4543" s="210" t="s">
        <v>103</v>
      </c>
      <c r="E4543" s="282">
        <v>3.0</v>
      </c>
      <c r="F4543" s="282">
        <v>0.0</v>
      </c>
      <c r="G4543" s="282">
        <v>0.0</v>
      </c>
      <c r="H4543" s="282">
        <v>0.0</v>
      </c>
      <c r="I4543" s="282">
        <v>2.0</v>
      </c>
      <c r="J4543" s="282">
        <v>1.0</v>
      </c>
      <c r="K4543" s="282">
        <v>0.0</v>
      </c>
      <c r="L4543" s="282">
        <v>236.0</v>
      </c>
      <c r="M4543" s="210"/>
    </row>
    <row r="4544" ht="15.75" customHeight="1">
      <c r="A4544" s="210" t="s">
        <v>608</v>
      </c>
      <c r="B4544" s="210" t="s">
        <v>5384</v>
      </c>
      <c r="C4544" s="210" t="s">
        <v>5801</v>
      </c>
      <c r="D4544" s="210" t="s">
        <v>103</v>
      </c>
      <c r="E4544" s="282">
        <v>36.0</v>
      </c>
      <c r="F4544" s="282">
        <v>1.0</v>
      </c>
      <c r="G4544" s="282">
        <v>4.0</v>
      </c>
      <c r="H4544" s="282">
        <v>2.0</v>
      </c>
      <c r="I4544" s="282">
        <v>5.0</v>
      </c>
      <c r="J4544" s="282">
        <v>6.0</v>
      </c>
      <c r="K4544" s="282">
        <v>0.0</v>
      </c>
      <c r="L4544" s="282">
        <v>3011.0</v>
      </c>
      <c r="M4544" s="210"/>
    </row>
    <row r="4545" ht="15.75" customHeight="1">
      <c r="A4545" s="210" t="s">
        <v>608</v>
      </c>
      <c r="B4545" s="210" t="s">
        <v>5385</v>
      </c>
      <c r="C4545" s="210" t="s">
        <v>5801</v>
      </c>
      <c r="D4545" s="210" t="s">
        <v>103</v>
      </c>
      <c r="E4545" s="282">
        <v>32.0</v>
      </c>
      <c r="F4545" s="282">
        <v>0.0</v>
      </c>
      <c r="G4545" s="282">
        <v>2.0</v>
      </c>
      <c r="H4545" s="282">
        <v>3.0</v>
      </c>
      <c r="I4545" s="282">
        <v>13.0</v>
      </c>
      <c r="J4545" s="282">
        <v>8.0</v>
      </c>
      <c r="K4545" s="282">
        <v>0.0</v>
      </c>
      <c r="L4545" s="282">
        <v>2458.0</v>
      </c>
      <c r="M4545" s="210"/>
    </row>
    <row r="4546" ht="15.75" customHeight="1">
      <c r="A4546" s="210" t="s">
        <v>608</v>
      </c>
      <c r="B4546" s="210" t="s">
        <v>5386</v>
      </c>
      <c r="C4546" s="210" t="s">
        <v>5801</v>
      </c>
      <c r="D4546" s="210" t="s">
        <v>103</v>
      </c>
      <c r="E4546" s="282">
        <v>31.0</v>
      </c>
      <c r="F4546" s="282">
        <v>3.0</v>
      </c>
      <c r="G4546" s="282">
        <v>4.0</v>
      </c>
      <c r="H4546" s="282">
        <v>8.0</v>
      </c>
      <c r="I4546" s="282">
        <v>8.0</v>
      </c>
      <c r="J4546" s="282">
        <v>6.0</v>
      </c>
      <c r="K4546" s="282">
        <v>0.0</v>
      </c>
      <c r="L4546" s="282">
        <v>2163.0</v>
      </c>
      <c r="M4546" s="210"/>
    </row>
    <row r="4547" ht="15.75" customHeight="1">
      <c r="A4547" s="210" t="s">
        <v>608</v>
      </c>
      <c r="B4547" s="210" t="s">
        <v>5387</v>
      </c>
      <c r="C4547" s="210" t="s">
        <v>5801</v>
      </c>
      <c r="D4547" s="210" t="s">
        <v>1142</v>
      </c>
      <c r="E4547" s="282">
        <v>34.0</v>
      </c>
      <c r="F4547" s="282">
        <v>4.0</v>
      </c>
      <c r="G4547" s="282">
        <v>3.0</v>
      </c>
      <c r="H4547" s="282">
        <v>2.0</v>
      </c>
      <c r="I4547" s="282">
        <v>4.0</v>
      </c>
      <c r="J4547" s="282">
        <v>9.0</v>
      </c>
      <c r="K4547" s="282">
        <v>0.0</v>
      </c>
      <c r="L4547" s="282">
        <v>2885.0</v>
      </c>
      <c r="M4547" s="210"/>
    </row>
    <row r="4548" ht="15.75" customHeight="1">
      <c r="A4548" s="210" t="s">
        <v>608</v>
      </c>
      <c r="B4548" s="210" t="s">
        <v>5388</v>
      </c>
      <c r="C4548" s="210" t="s">
        <v>5801</v>
      </c>
      <c r="D4548" s="210" t="s">
        <v>1142</v>
      </c>
      <c r="E4548" s="282">
        <v>33.0</v>
      </c>
      <c r="F4548" s="282">
        <v>0.0</v>
      </c>
      <c r="G4548" s="282">
        <v>4.0</v>
      </c>
      <c r="H4548" s="282">
        <v>2.0</v>
      </c>
      <c r="I4548" s="282">
        <v>14.0</v>
      </c>
      <c r="J4548" s="282">
        <v>9.0</v>
      </c>
      <c r="K4548" s="282">
        <v>0.0</v>
      </c>
      <c r="L4548" s="282">
        <v>2595.0</v>
      </c>
      <c r="M4548" s="210"/>
    </row>
    <row r="4549" ht="15.75" customHeight="1">
      <c r="A4549" s="210" t="s">
        <v>608</v>
      </c>
      <c r="B4549" s="210" t="s">
        <v>5391</v>
      </c>
      <c r="C4549" s="210" t="s">
        <v>5801</v>
      </c>
      <c r="D4549" s="210" t="s">
        <v>1142</v>
      </c>
      <c r="E4549" s="282">
        <v>29.0</v>
      </c>
      <c r="F4549" s="282">
        <v>2.0</v>
      </c>
      <c r="G4549" s="282">
        <v>4.0</v>
      </c>
      <c r="H4549" s="282">
        <v>8.0</v>
      </c>
      <c r="I4549" s="282">
        <v>10.0</v>
      </c>
      <c r="J4549" s="282">
        <v>7.0</v>
      </c>
      <c r="K4549" s="282">
        <v>0.0</v>
      </c>
      <c r="L4549" s="282">
        <v>1849.0</v>
      </c>
      <c r="M4549" s="210"/>
    </row>
    <row r="4550" ht="15.75" customHeight="1">
      <c r="A4550" s="210" t="s">
        <v>608</v>
      </c>
      <c r="B4550" s="210" t="s">
        <v>5392</v>
      </c>
      <c r="C4550" s="210" t="s">
        <v>5801</v>
      </c>
      <c r="D4550" s="210" t="s">
        <v>110</v>
      </c>
      <c r="E4550" s="282">
        <v>21.0</v>
      </c>
      <c r="F4550" s="282">
        <v>0.0</v>
      </c>
      <c r="G4550" s="282">
        <v>0.0</v>
      </c>
      <c r="H4550" s="282">
        <v>16.0</v>
      </c>
      <c r="I4550" s="282">
        <v>1.0</v>
      </c>
      <c r="J4550" s="282">
        <v>4.0</v>
      </c>
      <c r="K4550" s="282">
        <v>0.0</v>
      </c>
      <c r="L4550" s="282">
        <v>669.0</v>
      </c>
      <c r="M4550" s="210"/>
    </row>
    <row r="4551" ht="15.75" customHeight="1">
      <c r="A4551" s="210" t="s">
        <v>608</v>
      </c>
      <c r="B4551" s="210" t="s">
        <v>5389</v>
      </c>
      <c r="C4551" s="210" t="s">
        <v>5801</v>
      </c>
      <c r="D4551" s="210" t="s">
        <v>110</v>
      </c>
      <c r="E4551" s="282">
        <v>25.0</v>
      </c>
      <c r="F4551" s="282">
        <v>2.0</v>
      </c>
      <c r="G4551" s="282">
        <v>0.0</v>
      </c>
      <c r="H4551" s="282">
        <v>8.0</v>
      </c>
      <c r="I4551" s="282">
        <v>4.0</v>
      </c>
      <c r="J4551" s="282">
        <v>6.0</v>
      </c>
      <c r="K4551" s="282">
        <v>0.0</v>
      </c>
      <c r="L4551" s="282">
        <v>1689.0</v>
      </c>
      <c r="M4551" s="210"/>
    </row>
    <row r="4552" ht="15.75" customHeight="1">
      <c r="A4552" s="210" t="s">
        <v>608</v>
      </c>
      <c r="B4552" s="210" t="s">
        <v>5390</v>
      </c>
      <c r="C4552" s="210" t="s">
        <v>5801</v>
      </c>
      <c r="D4552" s="210" t="s">
        <v>110</v>
      </c>
      <c r="E4552" s="282">
        <v>2.0</v>
      </c>
      <c r="F4552" s="282">
        <v>0.0</v>
      </c>
      <c r="G4552" s="282">
        <v>0.0</v>
      </c>
      <c r="H4552" s="282">
        <v>1.0</v>
      </c>
      <c r="I4552" s="282">
        <v>0.0</v>
      </c>
      <c r="J4552" s="282">
        <v>1.0</v>
      </c>
      <c r="K4552" s="282">
        <v>0.0</v>
      </c>
      <c r="L4552" s="282">
        <v>93.0</v>
      </c>
      <c r="M4552" s="210"/>
    </row>
    <row r="4553" ht="15.75" customHeight="1">
      <c r="A4553" s="210" t="s">
        <v>193</v>
      </c>
      <c r="B4553" s="210" t="s">
        <v>5383</v>
      </c>
      <c r="C4553" s="210" t="s">
        <v>5801</v>
      </c>
      <c r="D4553" s="210" t="s">
        <v>116</v>
      </c>
      <c r="E4553" s="282">
        <v>0.0</v>
      </c>
      <c r="F4553" s="282">
        <v>0.0</v>
      </c>
      <c r="G4553" s="282">
        <v>0.0</v>
      </c>
      <c r="H4553" s="282">
        <v>0.0</v>
      </c>
      <c r="I4553" s="282">
        <v>0.0</v>
      </c>
      <c r="J4553" s="282">
        <v>0.0</v>
      </c>
      <c r="K4553" s="282">
        <v>0.0</v>
      </c>
      <c r="L4553" s="282">
        <v>0.0</v>
      </c>
      <c r="M4553" s="210"/>
    </row>
    <row r="4554" ht="15.75" customHeight="1">
      <c r="A4554" s="210" t="s">
        <v>193</v>
      </c>
      <c r="B4554" s="210" t="s">
        <v>5384</v>
      </c>
      <c r="C4554" s="210" t="s">
        <v>5801</v>
      </c>
      <c r="D4554" s="210" t="s">
        <v>116</v>
      </c>
      <c r="E4554" s="282">
        <v>31.0</v>
      </c>
      <c r="F4554" s="282">
        <v>11.0</v>
      </c>
      <c r="G4554" s="282">
        <v>8.0</v>
      </c>
      <c r="H4554" s="282">
        <v>9.0</v>
      </c>
      <c r="I4554" s="282">
        <v>18.0</v>
      </c>
      <c r="J4554" s="282">
        <v>4.0</v>
      </c>
      <c r="K4554" s="282">
        <v>0.0</v>
      </c>
      <c r="L4554" s="282">
        <v>1901.0</v>
      </c>
      <c r="M4554" s="210"/>
    </row>
    <row r="4555" ht="15.75" customHeight="1">
      <c r="A4555" s="210" t="s">
        <v>193</v>
      </c>
      <c r="B4555" s="210" t="s">
        <v>5385</v>
      </c>
      <c r="C4555" s="210" t="s">
        <v>5801</v>
      </c>
      <c r="D4555" s="210" t="s">
        <v>116</v>
      </c>
      <c r="E4555" s="282">
        <v>31.0</v>
      </c>
      <c r="F4555" s="282">
        <v>13.0</v>
      </c>
      <c r="G4555" s="282">
        <v>8.0</v>
      </c>
      <c r="H4555" s="282">
        <v>11.0</v>
      </c>
      <c r="I4555" s="282">
        <v>17.0</v>
      </c>
      <c r="J4555" s="282">
        <v>3.0</v>
      </c>
      <c r="K4555" s="282">
        <v>0.0</v>
      </c>
      <c r="L4555" s="282">
        <v>1732.0</v>
      </c>
      <c r="M4555" s="210"/>
    </row>
    <row r="4556" ht="15.75" customHeight="1">
      <c r="A4556" s="210" t="s">
        <v>193</v>
      </c>
      <c r="B4556" s="210" t="s">
        <v>5386</v>
      </c>
      <c r="C4556" s="210" t="s">
        <v>5803</v>
      </c>
      <c r="D4556" s="210" t="s">
        <v>6018</v>
      </c>
      <c r="E4556" s="282">
        <v>26.0</v>
      </c>
      <c r="F4556" s="282">
        <v>6.0</v>
      </c>
      <c r="G4556" s="282">
        <v>0.0</v>
      </c>
      <c r="H4556" s="282">
        <v>10.0</v>
      </c>
      <c r="I4556" s="282">
        <v>13.0</v>
      </c>
      <c r="J4556" s="282">
        <v>2.0</v>
      </c>
      <c r="K4556" s="282">
        <v>0.0</v>
      </c>
      <c r="L4556" s="282">
        <v>1457.0</v>
      </c>
      <c r="M4556" s="210"/>
    </row>
    <row r="4557" ht="15.75" customHeight="1">
      <c r="A4557" s="210" t="s">
        <v>193</v>
      </c>
      <c r="B4557" s="210" t="s">
        <v>5387</v>
      </c>
      <c r="C4557" s="210" t="s">
        <v>5926</v>
      </c>
      <c r="D4557" s="210" t="s">
        <v>6019</v>
      </c>
      <c r="E4557" s="282">
        <v>34.0</v>
      </c>
      <c r="F4557" s="282">
        <v>4.0</v>
      </c>
      <c r="G4557" s="282">
        <v>4.0</v>
      </c>
      <c r="H4557" s="282">
        <v>3.0</v>
      </c>
      <c r="I4557" s="282">
        <v>12.0</v>
      </c>
      <c r="J4557" s="282">
        <v>5.0</v>
      </c>
      <c r="K4557" s="282">
        <v>0.0</v>
      </c>
      <c r="L4557" s="282">
        <v>2756.0</v>
      </c>
      <c r="M4557" s="210"/>
    </row>
    <row r="4558" ht="15.75" customHeight="1">
      <c r="A4558" s="210" t="s">
        <v>193</v>
      </c>
      <c r="B4558" s="210" t="s">
        <v>5388</v>
      </c>
      <c r="C4558" s="210" t="s">
        <v>5881</v>
      </c>
      <c r="D4558" s="210" t="s">
        <v>6020</v>
      </c>
      <c r="E4558" s="282">
        <v>11.0</v>
      </c>
      <c r="F4558" s="282">
        <v>0.0</v>
      </c>
      <c r="G4558" s="282">
        <v>0.0</v>
      </c>
      <c r="H4558" s="282">
        <v>10.0</v>
      </c>
      <c r="I4558" s="282">
        <v>0.0</v>
      </c>
      <c r="J4558" s="282">
        <v>0.0</v>
      </c>
      <c r="K4558" s="282">
        <v>0.0</v>
      </c>
      <c r="L4558" s="282">
        <v>300.0</v>
      </c>
      <c r="M4558" s="210"/>
    </row>
    <row r="4559" ht="15.75" customHeight="1">
      <c r="A4559" s="210" t="s">
        <v>193</v>
      </c>
      <c r="B4559" s="210" t="s">
        <v>5391</v>
      </c>
      <c r="C4559" s="210" t="s">
        <v>5803</v>
      </c>
      <c r="D4559" s="210" t="s">
        <v>6021</v>
      </c>
      <c r="E4559" s="282">
        <v>21.0</v>
      </c>
      <c r="F4559" s="282">
        <v>0.0</v>
      </c>
      <c r="G4559" s="282">
        <v>2.0</v>
      </c>
      <c r="H4559" s="282">
        <v>18.0</v>
      </c>
      <c r="I4559" s="282">
        <v>1.0</v>
      </c>
      <c r="J4559" s="282">
        <v>0.0</v>
      </c>
      <c r="K4559" s="282">
        <v>0.0</v>
      </c>
      <c r="L4559" s="282">
        <v>601.0</v>
      </c>
      <c r="M4559" s="210"/>
    </row>
    <row r="4560" ht="15.75" customHeight="1">
      <c r="A4560" s="210" t="s">
        <v>193</v>
      </c>
      <c r="B4560" s="210" t="s">
        <v>5392</v>
      </c>
      <c r="C4560" s="210" t="s">
        <v>6022</v>
      </c>
      <c r="D4560" s="210" t="s">
        <v>6023</v>
      </c>
      <c r="E4560" s="282">
        <v>18.0</v>
      </c>
      <c r="F4560" s="282">
        <v>5.0</v>
      </c>
      <c r="G4560" s="282">
        <v>4.0</v>
      </c>
      <c r="H4560" s="282">
        <v>10.0</v>
      </c>
      <c r="I4560" s="282">
        <v>6.0</v>
      </c>
      <c r="J4560" s="282">
        <v>1.0</v>
      </c>
      <c r="K4560" s="282">
        <v>0.0</v>
      </c>
      <c r="L4560" s="282">
        <v>727.0</v>
      </c>
      <c r="M4560" s="210"/>
    </row>
    <row r="4561" ht="15.75" customHeight="1">
      <c r="A4561" s="210" t="s">
        <v>193</v>
      </c>
      <c r="B4561" s="210" t="s">
        <v>5389</v>
      </c>
      <c r="C4561" s="210" t="s">
        <v>5803</v>
      </c>
      <c r="D4561" s="210" t="s">
        <v>6021</v>
      </c>
      <c r="E4561" s="282">
        <v>8.0</v>
      </c>
      <c r="F4561" s="282">
        <v>1.0</v>
      </c>
      <c r="G4561" s="282">
        <v>0.0</v>
      </c>
      <c r="H4561" s="282">
        <v>5.0</v>
      </c>
      <c r="I4561" s="282">
        <v>3.0</v>
      </c>
      <c r="J4561" s="282">
        <v>0.0</v>
      </c>
      <c r="K4561" s="282">
        <v>0.0</v>
      </c>
      <c r="L4561" s="282">
        <v>290.0</v>
      </c>
      <c r="M4561" s="210"/>
    </row>
    <row r="4562" ht="15.75" customHeight="1">
      <c r="A4562" s="210" t="s">
        <v>193</v>
      </c>
      <c r="B4562" s="210" t="s">
        <v>5390</v>
      </c>
      <c r="C4562" s="210" t="s">
        <v>5805</v>
      </c>
      <c r="D4562" s="210" t="s">
        <v>6024</v>
      </c>
      <c r="E4562" s="282">
        <v>24.0</v>
      </c>
      <c r="F4562" s="282">
        <v>5.0</v>
      </c>
      <c r="G4562" s="282">
        <v>1.0</v>
      </c>
      <c r="H4562" s="282">
        <v>7.0</v>
      </c>
      <c r="I4562" s="282">
        <v>8.0</v>
      </c>
      <c r="J4562" s="282">
        <v>1.0</v>
      </c>
      <c r="K4562" s="282">
        <v>0.0</v>
      </c>
      <c r="L4562" s="282">
        <v>1505.0</v>
      </c>
      <c r="M4562" s="210"/>
    </row>
    <row r="4563" ht="15.75" customHeight="1">
      <c r="A4563" s="210" t="s">
        <v>514</v>
      </c>
      <c r="B4563" s="210" t="s">
        <v>5383</v>
      </c>
      <c r="C4563" s="210" t="s">
        <v>5801</v>
      </c>
      <c r="D4563" s="210" t="s">
        <v>197</v>
      </c>
      <c r="E4563" s="282">
        <v>3.0</v>
      </c>
      <c r="F4563" s="282">
        <v>0.0</v>
      </c>
      <c r="G4563" s="282">
        <v>0.0</v>
      </c>
      <c r="H4563" s="282">
        <v>1.0</v>
      </c>
      <c r="I4563" s="282">
        <v>2.0</v>
      </c>
      <c r="J4563" s="282">
        <v>0.0</v>
      </c>
      <c r="K4563" s="282">
        <v>0.0</v>
      </c>
      <c r="L4563" s="282">
        <v>161.0</v>
      </c>
      <c r="M4563" s="210"/>
    </row>
    <row r="4564" ht="15.75" customHeight="1">
      <c r="A4564" s="210" t="s">
        <v>514</v>
      </c>
      <c r="B4564" s="210" t="s">
        <v>5384</v>
      </c>
      <c r="C4564" s="210" t="s">
        <v>5801</v>
      </c>
      <c r="D4564" s="210" t="s">
        <v>197</v>
      </c>
      <c r="E4564" s="282">
        <v>29.0</v>
      </c>
      <c r="F4564" s="282">
        <v>1.0</v>
      </c>
      <c r="G4564" s="282">
        <v>3.0</v>
      </c>
      <c r="H4564" s="282">
        <v>8.0</v>
      </c>
      <c r="I4564" s="282">
        <v>10.0</v>
      </c>
      <c r="J4564" s="282">
        <v>1.0</v>
      </c>
      <c r="K4564" s="282">
        <v>1.0</v>
      </c>
      <c r="L4564" s="282">
        <v>1990.0</v>
      </c>
      <c r="M4564" s="210"/>
    </row>
    <row r="4565" ht="15.75" customHeight="1">
      <c r="A4565" s="210" t="s">
        <v>514</v>
      </c>
      <c r="B4565" s="210" t="s">
        <v>5385</v>
      </c>
      <c r="C4565" s="210" t="s">
        <v>5801</v>
      </c>
      <c r="D4565" s="210" t="s">
        <v>197</v>
      </c>
      <c r="E4565" s="282">
        <v>37.0</v>
      </c>
      <c r="F4565" s="282">
        <v>5.0</v>
      </c>
      <c r="G4565" s="282">
        <v>6.0</v>
      </c>
      <c r="H4565" s="282">
        <v>9.0</v>
      </c>
      <c r="I4565" s="282">
        <v>22.0</v>
      </c>
      <c r="J4565" s="282">
        <v>4.0</v>
      </c>
      <c r="K4565" s="282">
        <v>0.0</v>
      </c>
      <c r="L4565" s="282">
        <v>2349.0</v>
      </c>
      <c r="M4565" s="210"/>
    </row>
    <row r="4566" ht="15.75" customHeight="1">
      <c r="A4566" s="210" t="s">
        <v>514</v>
      </c>
      <c r="B4566" s="210" t="s">
        <v>5386</v>
      </c>
      <c r="C4566" s="210" t="s">
        <v>5814</v>
      </c>
      <c r="D4566" s="210" t="s">
        <v>6025</v>
      </c>
      <c r="E4566" s="282">
        <v>33.0</v>
      </c>
      <c r="F4566" s="282">
        <v>4.0</v>
      </c>
      <c r="G4566" s="282">
        <v>6.0</v>
      </c>
      <c r="H4566" s="282">
        <v>1.0</v>
      </c>
      <c r="I4566" s="282">
        <v>15.0</v>
      </c>
      <c r="J4566" s="282">
        <v>4.0</v>
      </c>
      <c r="K4566" s="282">
        <v>0.0</v>
      </c>
      <c r="L4566" s="282">
        <v>2711.0</v>
      </c>
      <c r="M4566" s="210"/>
    </row>
    <row r="4567" ht="15.75" customHeight="1">
      <c r="A4567" s="210" t="s">
        <v>514</v>
      </c>
      <c r="B4567" s="210" t="s">
        <v>5387</v>
      </c>
      <c r="C4567" s="210" t="s">
        <v>5814</v>
      </c>
      <c r="D4567" s="210" t="s">
        <v>6025</v>
      </c>
      <c r="E4567" s="282">
        <v>33.0</v>
      </c>
      <c r="F4567" s="282">
        <v>2.0</v>
      </c>
      <c r="G4567" s="282">
        <v>5.0</v>
      </c>
      <c r="H4567" s="282">
        <v>1.0</v>
      </c>
      <c r="I4567" s="282">
        <v>17.0</v>
      </c>
      <c r="J4567" s="282">
        <v>6.0</v>
      </c>
      <c r="K4567" s="282">
        <v>0.0</v>
      </c>
      <c r="L4567" s="282">
        <v>2586.0</v>
      </c>
      <c r="M4567" s="210"/>
    </row>
    <row r="4568" ht="15.75" customHeight="1">
      <c r="A4568" s="210" t="s">
        <v>514</v>
      </c>
      <c r="B4568" s="210" t="s">
        <v>5388</v>
      </c>
      <c r="C4568" s="210" t="s">
        <v>5814</v>
      </c>
      <c r="D4568" s="210" t="s">
        <v>6025</v>
      </c>
      <c r="E4568" s="282">
        <v>27.0</v>
      </c>
      <c r="F4568" s="282">
        <v>3.0</v>
      </c>
      <c r="G4568" s="282">
        <v>7.0</v>
      </c>
      <c r="H4568" s="282">
        <v>10.0</v>
      </c>
      <c r="I4568" s="282">
        <v>13.0</v>
      </c>
      <c r="J4568" s="282">
        <v>4.0</v>
      </c>
      <c r="K4568" s="282">
        <v>0.0</v>
      </c>
      <c r="L4568" s="282">
        <v>1662.0</v>
      </c>
      <c r="M4568" s="210"/>
    </row>
    <row r="4569" ht="15.75" customHeight="1">
      <c r="A4569" s="210" t="s">
        <v>514</v>
      </c>
      <c r="B4569" s="210" t="s">
        <v>5391</v>
      </c>
      <c r="C4569" s="210" t="s">
        <v>5881</v>
      </c>
      <c r="D4569" s="210" t="s">
        <v>6026</v>
      </c>
      <c r="E4569" s="282">
        <v>20.0</v>
      </c>
      <c r="F4569" s="282">
        <v>1.0</v>
      </c>
      <c r="G4569" s="282">
        <v>4.0</v>
      </c>
      <c r="H4569" s="282">
        <v>5.0</v>
      </c>
      <c r="I4569" s="282">
        <v>6.0</v>
      </c>
      <c r="J4569" s="282">
        <v>2.0</v>
      </c>
      <c r="K4569" s="282">
        <v>0.0</v>
      </c>
      <c r="L4569" s="282">
        <v>1357.0</v>
      </c>
      <c r="M4569" s="210"/>
    </row>
    <row r="4570" ht="15.75" customHeight="1">
      <c r="A4570" s="210" t="s">
        <v>514</v>
      </c>
      <c r="B4570" s="210" t="s">
        <v>5392</v>
      </c>
      <c r="C4570" s="210" t="s">
        <v>5881</v>
      </c>
      <c r="D4570" s="210" t="s">
        <v>6026</v>
      </c>
      <c r="E4570" s="282">
        <v>25.0</v>
      </c>
      <c r="F4570" s="282">
        <v>0.0</v>
      </c>
      <c r="G4570" s="282">
        <v>2.0</v>
      </c>
      <c r="H4570" s="282">
        <v>9.0</v>
      </c>
      <c r="I4570" s="282">
        <v>6.0</v>
      </c>
      <c r="J4570" s="282">
        <v>5.0</v>
      </c>
      <c r="K4570" s="282">
        <v>0.0</v>
      </c>
      <c r="L4570" s="282">
        <v>1402.0</v>
      </c>
      <c r="M4570" s="210"/>
    </row>
    <row r="4571" ht="15.75" customHeight="1">
      <c r="A4571" s="210" t="s">
        <v>514</v>
      </c>
      <c r="B4571" s="210" t="s">
        <v>5389</v>
      </c>
      <c r="C4571" s="210" t="s">
        <v>5881</v>
      </c>
      <c r="D4571" s="210" t="s">
        <v>6026</v>
      </c>
      <c r="E4571" s="282">
        <v>3.0</v>
      </c>
      <c r="F4571" s="282">
        <v>0.0</v>
      </c>
      <c r="G4571" s="282">
        <v>0.0</v>
      </c>
      <c r="H4571" s="282">
        <v>1.0</v>
      </c>
      <c r="I4571" s="282">
        <v>2.0</v>
      </c>
      <c r="J4571" s="282">
        <v>0.0</v>
      </c>
      <c r="K4571" s="282">
        <v>0.0</v>
      </c>
      <c r="L4571" s="282">
        <v>82.0</v>
      </c>
      <c r="M4571" s="210"/>
    </row>
    <row r="4572" ht="15.75" customHeight="1">
      <c r="A4572" s="210" t="s">
        <v>514</v>
      </c>
      <c r="B4572" s="210" t="s">
        <v>5390</v>
      </c>
      <c r="C4572" s="210" t="s">
        <v>5881</v>
      </c>
      <c r="D4572" s="210" t="s">
        <v>6026</v>
      </c>
      <c r="E4572" s="282">
        <v>8.0</v>
      </c>
      <c r="F4572" s="282">
        <v>0.0</v>
      </c>
      <c r="G4572" s="282">
        <v>1.0</v>
      </c>
      <c r="H4572" s="282">
        <v>3.0</v>
      </c>
      <c r="I4572" s="282">
        <v>4.0</v>
      </c>
      <c r="J4572" s="282">
        <v>1.0</v>
      </c>
      <c r="K4572" s="282">
        <v>0.0</v>
      </c>
      <c r="L4572" s="282">
        <v>408.0</v>
      </c>
      <c r="M4572" s="210"/>
    </row>
    <row r="4573" ht="15.75" customHeight="1">
      <c r="A4573" s="210" t="s">
        <v>697</v>
      </c>
      <c r="B4573" s="210" t="s">
        <v>5383</v>
      </c>
      <c r="C4573" s="210" t="s">
        <v>5801</v>
      </c>
      <c r="D4573" s="210" t="s">
        <v>162</v>
      </c>
      <c r="E4573" s="282">
        <v>2.0</v>
      </c>
      <c r="F4573" s="282">
        <v>0.0</v>
      </c>
      <c r="G4573" s="282">
        <v>0.0</v>
      </c>
      <c r="H4573" s="282">
        <v>1.0</v>
      </c>
      <c r="I4573" s="282">
        <v>1.0</v>
      </c>
      <c r="J4573" s="282">
        <v>1.0</v>
      </c>
      <c r="K4573" s="282">
        <v>0.0</v>
      </c>
      <c r="L4573" s="282">
        <v>153.0</v>
      </c>
      <c r="M4573" s="210"/>
    </row>
    <row r="4574" ht="15.75" customHeight="1">
      <c r="A4574" s="210" t="s">
        <v>697</v>
      </c>
      <c r="B4574" s="210" t="s">
        <v>5384</v>
      </c>
      <c r="C4574" s="210" t="s">
        <v>5801</v>
      </c>
      <c r="D4574" s="210" t="s">
        <v>162</v>
      </c>
      <c r="E4574" s="282">
        <v>29.0</v>
      </c>
      <c r="F4574" s="282">
        <v>0.0</v>
      </c>
      <c r="G4574" s="282">
        <v>0.0</v>
      </c>
      <c r="H4574" s="282">
        <v>6.0</v>
      </c>
      <c r="I4574" s="282">
        <v>1.0</v>
      </c>
      <c r="J4574" s="282">
        <v>1.0</v>
      </c>
      <c r="K4574" s="282">
        <v>0.0</v>
      </c>
      <c r="L4574" s="282">
        <v>2213.0</v>
      </c>
      <c r="M4574" s="210"/>
    </row>
    <row r="4575" ht="15.75" customHeight="1">
      <c r="A4575" s="210" t="s">
        <v>697</v>
      </c>
      <c r="B4575" s="210" t="s">
        <v>5385</v>
      </c>
      <c r="C4575" s="210" t="s">
        <v>5869</v>
      </c>
      <c r="D4575" s="210" t="s">
        <v>162</v>
      </c>
      <c r="E4575" s="282">
        <v>36.0</v>
      </c>
      <c r="F4575" s="282">
        <v>0.0</v>
      </c>
      <c r="G4575" s="282">
        <v>2.0</v>
      </c>
      <c r="H4575" s="282">
        <v>0.0</v>
      </c>
      <c r="I4575" s="282">
        <v>2.0</v>
      </c>
      <c r="J4575" s="282">
        <v>8.0</v>
      </c>
      <c r="K4575" s="282">
        <v>0.0</v>
      </c>
      <c r="L4575" s="282">
        <v>3171.0</v>
      </c>
      <c r="M4575" s="210"/>
    </row>
    <row r="4576" ht="15.75" customHeight="1">
      <c r="A4576" s="210" t="s">
        <v>697</v>
      </c>
      <c r="B4576" s="210" t="s">
        <v>5386</v>
      </c>
      <c r="C4576" s="210" t="s">
        <v>5870</v>
      </c>
      <c r="D4576" s="210" t="s">
        <v>6027</v>
      </c>
      <c r="E4576" s="282">
        <v>24.0</v>
      </c>
      <c r="F4576" s="282">
        <v>1.0</v>
      </c>
      <c r="G4576" s="282">
        <v>0.0</v>
      </c>
      <c r="H4576" s="282">
        <v>4.0</v>
      </c>
      <c r="I4576" s="282">
        <v>2.0</v>
      </c>
      <c r="J4576" s="282">
        <v>3.0</v>
      </c>
      <c r="K4576" s="282">
        <v>0.0</v>
      </c>
      <c r="L4576" s="282">
        <v>1863.0</v>
      </c>
      <c r="M4576" s="210"/>
    </row>
    <row r="4577" ht="15.75" customHeight="1">
      <c r="A4577" s="210" t="s">
        <v>697</v>
      </c>
      <c r="B4577" s="210" t="s">
        <v>5387</v>
      </c>
      <c r="C4577" s="210" t="s">
        <v>5870</v>
      </c>
      <c r="D4577" s="210" t="s">
        <v>6027</v>
      </c>
      <c r="E4577" s="282">
        <v>32.0</v>
      </c>
      <c r="F4577" s="282">
        <v>0.0</v>
      </c>
      <c r="G4577" s="282">
        <v>0.0</v>
      </c>
      <c r="H4577" s="282">
        <v>1.0</v>
      </c>
      <c r="I4577" s="282">
        <v>1.0</v>
      </c>
      <c r="J4577" s="282">
        <v>6.0</v>
      </c>
      <c r="K4577" s="282">
        <v>0.0</v>
      </c>
      <c r="L4577" s="282">
        <v>2839.0</v>
      </c>
      <c r="M4577" s="210"/>
    </row>
    <row r="4578" ht="15.75" customHeight="1">
      <c r="A4578" s="210" t="s">
        <v>697</v>
      </c>
      <c r="B4578" s="210" t="s">
        <v>5388</v>
      </c>
      <c r="C4578" s="210" t="s">
        <v>5870</v>
      </c>
      <c r="D4578" s="210" t="s">
        <v>6027</v>
      </c>
      <c r="E4578" s="282">
        <v>22.0</v>
      </c>
      <c r="F4578" s="282">
        <v>1.0</v>
      </c>
      <c r="G4578" s="282">
        <v>1.0</v>
      </c>
      <c r="H4578" s="282">
        <v>1.0</v>
      </c>
      <c r="I4578" s="282">
        <v>0.0</v>
      </c>
      <c r="J4578" s="282">
        <v>2.0</v>
      </c>
      <c r="K4578" s="282">
        <v>0.0</v>
      </c>
      <c r="L4578" s="282">
        <v>1919.0</v>
      </c>
      <c r="M4578" s="210"/>
    </row>
    <row r="4579" ht="15.75" customHeight="1">
      <c r="A4579" s="210" t="s">
        <v>697</v>
      </c>
      <c r="B4579" s="210" t="s">
        <v>5391</v>
      </c>
      <c r="C4579" s="210" t="s">
        <v>6028</v>
      </c>
      <c r="D4579" s="210" t="s">
        <v>6029</v>
      </c>
      <c r="E4579" s="282">
        <v>26.0</v>
      </c>
      <c r="F4579" s="282">
        <v>0.0</v>
      </c>
      <c r="G4579" s="282">
        <v>0.0</v>
      </c>
      <c r="H4579" s="282">
        <v>0.0</v>
      </c>
      <c r="I4579" s="282">
        <v>1.0</v>
      </c>
      <c r="J4579" s="282">
        <v>1.0</v>
      </c>
      <c r="K4579" s="282">
        <v>0.0</v>
      </c>
      <c r="L4579" s="282">
        <v>2270.0</v>
      </c>
      <c r="M4579" s="210"/>
    </row>
    <row r="4580" ht="15.75" customHeight="1">
      <c r="A4580" s="210" t="s">
        <v>697</v>
      </c>
      <c r="B4580" s="210" t="s">
        <v>5392</v>
      </c>
      <c r="C4580" s="210" t="s">
        <v>6030</v>
      </c>
      <c r="D4580" s="210" t="s">
        <v>6031</v>
      </c>
      <c r="E4580" s="282">
        <v>10.0</v>
      </c>
      <c r="F4580" s="282">
        <v>0.0</v>
      </c>
      <c r="G4580" s="282">
        <v>0.0</v>
      </c>
      <c r="H4580" s="282">
        <v>3.0</v>
      </c>
      <c r="I4580" s="282">
        <v>0.0</v>
      </c>
      <c r="J4580" s="282">
        <v>1.0</v>
      </c>
      <c r="K4580" s="282">
        <v>0.0</v>
      </c>
      <c r="L4580" s="282">
        <v>758.0</v>
      </c>
      <c r="M4580" s="210"/>
    </row>
    <row r="4581" ht="15.75" customHeight="1">
      <c r="A4581" s="210" t="s">
        <v>697</v>
      </c>
      <c r="B4581" s="210" t="s">
        <v>5389</v>
      </c>
      <c r="C4581" s="210" t="s">
        <v>6030</v>
      </c>
      <c r="D4581" s="210" t="s">
        <v>6031</v>
      </c>
      <c r="E4581" s="282">
        <v>4.0</v>
      </c>
      <c r="F4581" s="282">
        <v>0.0</v>
      </c>
      <c r="G4581" s="282">
        <v>0.0</v>
      </c>
      <c r="H4581" s="282">
        <v>0.0</v>
      </c>
      <c r="I4581" s="282">
        <v>0.0</v>
      </c>
      <c r="J4581" s="282">
        <v>1.0</v>
      </c>
      <c r="K4581" s="282">
        <v>0.0</v>
      </c>
      <c r="L4581" s="282">
        <v>360.0</v>
      </c>
      <c r="M4581" s="210"/>
    </row>
    <row r="4582" ht="15.75" customHeight="1">
      <c r="A4582" s="210" t="s">
        <v>697</v>
      </c>
      <c r="B4582" s="210" t="s">
        <v>5390</v>
      </c>
      <c r="C4582" s="210" t="s">
        <v>6032</v>
      </c>
      <c r="D4582" s="210" t="s">
        <v>6033</v>
      </c>
      <c r="E4582" s="282">
        <v>6.0</v>
      </c>
      <c r="F4582" s="282">
        <v>0.0</v>
      </c>
      <c r="G4582" s="282">
        <v>0.0</v>
      </c>
      <c r="H4582" s="282">
        <v>0.0</v>
      </c>
      <c r="I4582" s="282">
        <v>1.0</v>
      </c>
      <c r="J4582" s="282">
        <v>1.0</v>
      </c>
      <c r="K4582" s="282">
        <v>0.0</v>
      </c>
      <c r="L4582" s="282">
        <v>540.0</v>
      </c>
      <c r="M4582" s="210"/>
    </row>
    <row r="4583" ht="15.75" customHeight="1">
      <c r="A4583" s="210" t="s">
        <v>389</v>
      </c>
      <c r="B4583" s="210" t="s">
        <v>5383</v>
      </c>
      <c r="C4583" s="210" t="s">
        <v>5801</v>
      </c>
      <c r="D4583" s="210" t="s">
        <v>249</v>
      </c>
      <c r="E4583" s="282">
        <v>3.0</v>
      </c>
      <c r="F4583" s="282">
        <v>0.0</v>
      </c>
      <c r="G4583" s="282">
        <v>1.0</v>
      </c>
      <c r="H4583" s="282">
        <v>0.0</v>
      </c>
      <c r="I4583" s="282">
        <v>0.0</v>
      </c>
      <c r="J4583" s="282">
        <v>0.0</v>
      </c>
      <c r="K4583" s="282">
        <v>0.0</v>
      </c>
      <c r="L4583" s="282">
        <v>270.0</v>
      </c>
      <c r="M4583" s="210"/>
    </row>
    <row r="4584" ht="15.75" customHeight="1">
      <c r="A4584" s="210" t="s">
        <v>389</v>
      </c>
      <c r="B4584" s="210" t="s">
        <v>5384</v>
      </c>
      <c r="C4584" s="210" t="s">
        <v>5801</v>
      </c>
      <c r="D4584" s="210" t="s">
        <v>259</v>
      </c>
      <c r="E4584" s="282">
        <v>38.0</v>
      </c>
      <c r="F4584" s="282">
        <v>1.0</v>
      </c>
      <c r="G4584" s="282">
        <v>1.0</v>
      </c>
      <c r="H4584" s="282">
        <v>0.0</v>
      </c>
      <c r="I4584" s="282">
        <v>1.0</v>
      </c>
      <c r="J4584" s="282">
        <v>4.0</v>
      </c>
      <c r="K4584" s="282">
        <v>0.0</v>
      </c>
      <c r="L4584" s="282">
        <v>3407.0</v>
      </c>
      <c r="M4584" s="210"/>
    </row>
    <row r="4585" ht="15.75" customHeight="1">
      <c r="A4585" s="210" t="s">
        <v>389</v>
      </c>
      <c r="B4585" s="210" t="s">
        <v>5385</v>
      </c>
      <c r="C4585" s="210" t="s">
        <v>5801</v>
      </c>
      <c r="D4585" s="210" t="s">
        <v>259</v>
      </c>
      <c r="E4585" s="282">
        <v>36.0</v>
      </c>
      <c r="F4585" s="282">
        <v>2.0</v>
      </c>
      <c r="G4585" s="282">
        <v>0.0</v>
      </c>
      <c r="H4585" s="282">
        <v>0.0</v>
      </c>
      <c r="I4585" s="282">
        <v>2.0</v>
      </c>
      <c r="J4585" s="282">
        <v>2.0</v>
      </c>
      <c r="K4585" s="282">
        <v>1.0</v>
      </c>
      <c r="L4585" s="282">
        <v>3138.0</v>
      </c>
      <c r="M4585" s="210"/>
    </row>
    <row r="4586" ht="15.75" customHeight="1">
      <c r="A4586" s="210" t="s">
        <v>389</v>
      </c>
      <c r="B4586" s="210" t="s">
        <v>5386</v>
      </c>
      <c r="C4586" s="210" t="s">
        <v>5801</v>
      </c>
      <c r="D4586" s="210" t="s">
        <v>259</v>
      </c>
      <c r="E4586" s="282">
        <v>24.0</v>
      </c>
      <c r="F4586" s="282">
        <v>0.0</v>
      </c>
      <c r="G4586" s="282">
        <v>2.0</v>
      </c>
      <c r="H4586" s="282">
        <v>2.0</v>
      </c>
      <c r="I4586" s="282">
        <v>1.0</v>
      </c>
      <c r="J4586" s="282">
        <v>6.0</v>
      </c>
      <c r="K4586" s="282">
        <v>0.0</v>
      </c>
      <c r="L4586" s="282">
        <v>1958.0</v>
      </c>
      <c r="M4586" s="210"/>
    </row>
    <row r="4587" ht="15.75" customHeight="1">
      <c r="A4587" s="210" t="s">
        <v>389</v>
      </c>
      <c r="B4587" s="210" t="s">
        <v>5387</v>
      </c>
      <c r="C4587" s="210" t="s">
        <v>5800</v>
      </c>
      <c r="D4587" s="210" t="s">
        <v>5950</v>
      </c>
      <c r="E4587" s="282">
        <v>23.0</v>
      </c>
      <c r="F4587" s="282">
        <v>0.0</v>
      </c>
      <c r="G4587" s="282">
        <v>0.0</v>
      </c>
      <c r="H4587" s="282">
        <v>1.0</v>
      </c>
      <c r="I4587" s="282">
        <v>6.0</v>
      </c>
      <c r="J4587" s="282">
        <v>3.0</v>
      </c>
      <c r="K4587" s="282">
        <v>0.0</v>
      </c>
      <c r="L4587" s="282">
        <v>1884.0</v>
      </c>
      <c r="M4587" s="210"/>
    </row>
    <row r="4588" ht="15.75" customHeight="1">
      <c r="A4588" s="210" t="s">
        <v>389</v>
      </c>
      <c r="B4588" s="210" t="s">
        <v>5388</v>
      </c>
      <c r="C4588" s="210" t="s">
        <v>5801</v>
      </c>
      <c r="D4588" s="210" t="s">
        <v>90</v>
      </c>
      <c r="E4588" s="282">
        <v>9.0</v>
      </c>
      <c r="F4588" s="282">
        <v>0.0</v>
      </c>
      <c r="G4588" s="282">
        <v>0.0</v>
      </c>
      <c r="H4588" s="282">
        <v>4.0</v>
      </c>
      <c r="I4588" s="282">
        <v>1.0</v>
      </c>
      <c r="J4588" s="282">
        <v>2.0</v>
      </c>
      <c r="K4588" s="282">
        <v>0.0</v>
      </c>
      <c r="L4588" s="282">
        <v>524.0</v>
      </c>
      <c r="M4588" s="210"/>
    </row>
    <row r="4589" ht="15.75" customHeight="1">
      <c r="A4589" s="210" t="s">
        <v>389</v>
      </c>
      <c r="B4589" s="210" t="s">
        <v>5391</v>
      </c>
      <c r="C4589" s="210" t="s">
        <v>5801</v>
      </c>
      <c r="D4589" s="210" t="s">
        <v>90</v>
      </c>
      <c r="E4589" s="282">
        <v>12.0</v>
      </c>
      <c r="F4589" s="282">
        <v>0.0</v>
      </c>
      <c r="G4589" s="282">
        <v>0.0</v>
      </c>
      <c r="H4589" s="282">
        <v>6.0</v>
      </c>
      <c r="I4589" s="282">
        <v>1.0</v>
      </c>
      <c r="J4589" s="282">
        <v>0.0</v>
      </c>
      <c r="K4589" s="282">
        <v>0.0</v>
      </c>
      <c r="L4589" s="282">
        <v>725.0</v>
      </c>
      <c r="M4589" s="210"/>
    </row>
    <row r="4590" ht="15.75" customHeight="1">
      <c r="A4590" s="210" t="s">
        <v>389</v>
      </c>
      <c r="B4590" s="210" t="s">
        <v>5392</v>
      </c>
      <c r="C4590" s="210" t="s">
        <v>5816</v>
      </c>
      <c r="D4590" s="210" t="s">
        <v>5823</v>
      </c>
      <c r="E4590" s="282">
        <v>28.0</v>
      </c>
      <c r="F4590" s="282">
        <v>2.0</v>
      </c>
      <c r="G4590" s="282">
        <v>1.0</v>
      </c>
      <c r="H4590" s="282">
        <v>6.0</v>
      </c>
      <c r="I4590" s="282">
        <v>1.0</v>
      </c>
      <c r="J4590" s="282">
        <v>1.0</v>
      </c>
      <c r="K4590" s="282">
        <v>0.0</v>
      </c>
      <c r="L4590" s="282">
        <v>2013.0</v>
      </c>
      <c r="M4590" s="210"/>
    </row>
    <row r="4591" ht="15.75" customHeight="1">
      <c r="A4591" s="210" t="s">
        <v>389</v>
      </c>
      <c r="B4591" s="210" t="s">
        <v>5389</v>
      </c>
      <c r="C4591" s="210" t="s">
        <v>5861</v>
      </c>
      <c r="D4591" s="210" t="s">
        <v>90</v>
      </c>
      <c r="E4591" s="282">
        <v>32.0</v>
      </c>
      <c r="F4591" s="282">
        <v>0.0</v>
      </c>
      <c r="G4591" s="282">
        <v>1.0</v>
      </c>
      <c r="H4591" s="282">
        <v>2.0</v>
      </c>
      <c r="I4591" s="282">
        <v>1.0</v>
      </c>
      <c r="J4591" s="282">
        <v>2.0</v>
      </c>
      <c r="K4591" s="282">
        <v>0.0</v>
      </c>
      <c r="L4591" s="282">
        <v>2698.0</v>
      </c>
      <c r="M4591" s="210"/>
    </row>
    <row r="4592" ht="15.75" customHeight="1">
      <c r="A4592" s="210" t="s">
        <v>389</v>
      </c>
      <c r="B4592" s="210" t="s">
        <v>5390</v>
      </c>
      <c r="C4592" s="210" t="s">
        <v>5801</v>
      </c>
      <c r="D4592" s="210" t="s">
        <v>90</v>
      </c>
      <c r="E4592" s="282">
        <v>0.0</v>
      </c>
      <c r="F4592" s="282">
        <v>0.0</v>
      </c>
      <c r="G4592" s="282">
        <v>0.0</v>
      </c>
      <c r="H4592" s="282">
        <v>0.0</v>
      </c>
      <c r="I4592" s="282">
        <v>0.0</v>
      </c>
      <c r="J4592" s="282">
        <v>0.0</v>
      </c>
      <c r="K4592" s="282">
        <v>0.0</v>
      </c>
      <c r="L4592" s="282">
        <v>0.0</v>
      </c>
      <c r="M4592" s="210"/>
    </row>
    <row r="4593" ht="15.75" customHeight="1">
      <c r="A4593" s="210" t="s">
        <v>774</v>
      </c>
      <c r="B4593" s="210" t="s">
        <v>5383</v>
      </c>
      <c r="C4593" s="210" t="s">
        <v>5801</v>
      </c>
      <c r="D4593" s="210" t="s">
        <v>162</v>
      </c>
      <c r="E4593" s="282">
        <v>2.0</v>
      </c>
      <c r="F4593" s="282">
        <v>0.0</v>
      </c>
      <c r="G4593" s="282">
        <v>0.0</v>
      </c>
      <c r="H4593" s="282">
        <v>0.0</v>
      </c>
      <c r="I4593" s="282">
        <v>2.0</v>
      </c>
      <c r="J4593" s="282">
        <v>0.0</v>
      </c>
      <c r="K4593" s="282">
        <v>0.0</v>
      </c>
      <c r="L4593" s="282">
        <v>147.0</v>
      </c>
      <c r="M4593" s="210"/>
    </row>
    <row r="4594" ht="15.75" customHeight="1">
      <c r="A4594" s="210" t="s">
        <v>774</v>
      </c>
      <c r="B4594" s="210" t="s">
        <v>5384</v>
      </c>
      <c r="C4594" s="210" t="s">
        <v>5801</v>
      </c>
      <c r="D4594" s="210" t="s">
        <v>162</v>
      </c>
      <c r="E4594" s="282">
        <v>22.0</v>
      </c>
      <c r="F4594" s="282">
        <v>2.0</v>
      </c>
      <c r="G4594" s="282">
        <v>1.0</v>
      </c>
      <c r="H4594" s="282">
        <v>12.0</v>
      </c>
      <c r="I4594" s="282">
        <v>7.0</v>
      </c>
      <c r="J4594" s="282">
        <v>2.0</v>
      </c>
      <c r="K4594" s="282">
        <v>0.0</v>
      </c>
      <c r="L4594" s="282">
        <v>899.0</v>
      </c>
      <c r="M4594" s="210"/>
    </row>
    <row r="4595" ht="15.75" customHeight="1">
      <c r="A4595" s="210" t="s">
        <v>774</v>
      </c>
      <c r="B4595" s="210" t="s">
        <v>5385</v>
      </c>
      <c r="C4595" s="210" t="s">
        <v>5801</v>
      </c>
      <c r="D4595" s="210" t="s">
        <v>162</v>
      </c>
      <c r="E4595" s="282">
        <v>21.0</v>
      </c>
      <c r="F4595" s="282">
        <v>2.0</v>
      </c>
      <c r="G4595" s="282">
        <v>0.0</v>
      </c>
      <c r="H4595" s="282">
        <v>10.0</v>
      </c>
      <c r="I4595" s="282">
        <v>6.0</v>
      </c>
      <c r="J4595" s="282">
        <v>3.0</v>
      </c>
      <c r="K4595" s="282">
        <v>0.0</v>
      </c>
      <c r="L4595" s="282">
        <v>1106.0</v>
      </c>
      <c r="M4595" s="210"/>
    </row>
    <row r="4596" ht="15.75" customHeight="1">
      <c r="A4596" s="210" t="s">
        <v>774</v>
      </c>
      <c r="B4596" s="210" t="s">
        <v>5386</v>
      </c>
      <c r="C4596" s="210" t="s">
        <v>5801</v>
      </c>
      <c r="D4596" s="210" t="s">
        <v>249</v>
      </c>
      <c r="E4596" s="282">
        <v>28.0</v>
      </c>
      <c r="F4596" s="282">
        <v>1.0</v>
      </c>
      <c r="G4596" s="282">
        <v>0.0</v>
      </c>
      <c r="H4596" s="282">
        <v>7.0</v>
      </c>
      <c r="I4596" s="282">
        <v>9.0</v>
      </c>
      <c r="J4596" s="282">
        <v>2.0</v>
      </c>
      <c r="K4596" s="282">
        <v>0.0</v>
      </c>
      <c r="L4596" s="282">
        <v>1821.0</v>
      </c>
      <c r="M4596" s="210"/>
    </row>
    <row r="4597" ht="15.75" customHeight="1">
      <c r="A4597" s="210" t="s">
        <v>774</v>
      </c>
      <c r="B4597" s="210" t="s">
        <v>5387</v>
      </c>
      <c r="C4597" s="210" t="s">
        <v>5801</v>
      </c>
      <c r="D4597" s="210" t="s">
        <v>249</v>
      </c>
      <c r="E4597" s="282">
        <v>31.0</v>
      </c>
      <c r="F4597" s="282">
        <v>4.0</v>
      </c>
      <c r="G4597" s="282">
        <v>2.0</v>
      </c>
      <c r="H4597" s="282">
        <v>2.0</v>
      </c>
      <c r="I4597" s="282">
        <v>14.0</v>
      </c>
      <c r="J4597" s="282">
        <v>6.0</v>
      </c>
      <c r="K4597" s="282">
        <v>0.0</v>
      </c>
      <c r="L4597" s="282">
        <v>2433.0</v>
      </c>
      <c r="M4597" s="210"/>
    </row>
    <row r="4598" ht="15.75" customHeight="1">
      <c r="A4598" s="210" t="s">
        <v>774</v>
      </c>
      <c r="B4598" s="210" t="s">
        <v>5388</v>
      </c>
      <c r="C4598" s="210" t="s">
        <v>5801</v>
      </c>
      <c r="D4598" s="210" t="s">
        <v>249</v>
      </c>
      <c r="E4598" s="282">
        <v>20.0</v>
      </c>
      <c r="F4598" s="282">
        <v>0.0</v>
      </c>
      <c r="G4598" s="282">
        <v>1.0</v>
      </c>
      <c r="H4598" s="282">
        <v>6.0</v>
      </c>
      <c r="I4598" s="282">
        <v>5.0</v>
      </c>
      <c r="J4598" s="282">
        <v>4.0</v>
      </c>
      <c r="K4598" s="282">
        <v>0.0</v>
      </c>
      <c r="L4598" s="282">
        <v>1339.0</v>
      </c>
      <c r="M4598" s="210"/>
    </row>
    <row r="4599" ht="15.75" customHeight="1">
      <c r="A4599" s="210" t="s">
        <v>774</v>
      </c>
      <c r="B4599" s="210" t="s">
        <v>5391</v>
      </c>
      <c r="C4599" s="210" t="s">
        <v>5801</v>
      </c>
      <c r="D4599" s="210" t="s">
        <v>249</v>
      </c>
      <c r="E4599" s="282">
        <v>11.0</v>
      </c>
      <c r="F4599" s="282">
        <v>0.0</v>
      </c>
      <c r="G4599" s="282">
        <v>1.0</v>
      </c>
      <c r="H4599" s="282">
        <v>2.0</v>
      </c>
      <c r="I4599" s="282">
        <v>1.0</v>
      </c>
      <c r="J4599" s="282">
        <v>1.0</v>
      </c>
      <c r="K4599" s="282">
        <v>0.0</v>
      </c>
      <c r="L4599" s="282">
        <v>827.0</v>
      </c>
      <c r="M4599" s="210"/>
    </row>
    <row r="4600" ht="15.75" customHeight="1">
      <c r="A4600" s="210" t="s">
        <v>774</v>
      </c>
      <c r="B4600" s="210" t="s">
        <v>5392</v>
      </c>
      <c r="C4600" s="210" t="s">
        <v>5924</v>
      </c>
      <c r="D4600" s="210" t="s">
        <v>249</v>
      </c>
      <c r="E4600" s="282">
        <v>28.0</v>
      </c>
      <c r="F4600" s="282">
        <v>2.0</v>
      </c>
      <c r="G4600" s="282">
        <v>4.0</v>
      </c>
      <c r="H4600" s="282">
        <v>3.0</v>
      </c>
      <c r="I4600" s="282">
        <v>3.0</v>
      </c>
      <c r="J4600" s="282">
        <v>6.0</v>
      </c>
      <c r="K4600" s="282">
        <v>0.0</v>
      </c>
      <c r="L4600" s="282">
        <v>2152.0</v>
      </c>
      <c r="M4600" s="210"/>
    </row>
    <row r="4601" ht="15.75" customHeight="1">
      <c r="A4601" s="210" t="s">
        <v>774</v>
      </c>
      <c r="B4601" s="210" t="s">
        <v>5389</v>
      </c>
      <c r="C4601" s="210" t="s">
        <v>5881</v>
      </c>
      <c r="D4601" s="210" t="s">
        <v>6026</v>
      </c>
      <c r="E4601" s="282">
        <v>34.0</v>
      </c>
      <c r="F4601" s="282">
        <v>3.0</v>
      </c>
      <c r="G4601" s="282">
        <v>1.0</v>
      </c>
      <c r="H4601" s="282">
        <v>0.0</v>
      </c>
      <c r="I4601" s="282">
        <v>1.0</v>
      </c>
      <c r="J4601" s="282">
        <v>5.0</v>
      </c>
      <c r="K4601" s="282">
        <v>0.0</v>
      </c>
      <c r="L4601" s="282">
        <v>3051.0</v>
      </c>
      <c r="M4601" s="210"/>
    </row>
    <row r="4602" ht="15.75" customHeight="1">
      <c r="A4602" s="210" t="s">
        <v>774</v>
      </c>
      <c r="B4602" s="210" t="s">
        <v>5390</v>
      </c>
      <c r="C4602" s="210" t="s">
        <v>5881</v>
      </c>
      <c r="D4602" s="210" t="s">
        <v>6026</v>
      </c>
      <c r="E4602" s="282">
        <v>20.0</v>
      </c>
      <c r="F4602" s="282">
        <v>1.0</v>
      </c>
      <c r="G4602" s="282">
        <v>1.0</v>
      </c>
      <c r="H4602" s="282">
        <v>1.0</v>
      </c>
      <c r="I4602" s="282">
        <v>0.0</v>
      </c>
      <c r="J4602" s="282">
        <v>4.0</v>
      </c>
      <c r="K4602" s="282">
        <v>0.0</v>
      </c>
      <c r="L4602" s="282">
        <v>1717.0</v>
      </c>
      <c r="M4602" s="210"/>
    </row>
    <row r="4603" ht="15.75" customHeight="1">
      <c r="A4603" s="210" t="s">
        <v>699</v>
      </c>
      <c r="B4603" s="210" t="s">
        <v>5383</v>
      </c>
      <c r="C4603" s="210" t="s">
        <v>5801</v>
      </c>
      <c r="D4603" s="210" t="s">
        <v>244</v>
      </c>
      <c r="E4603" s="282">
        <v>3.0</v>
      </c>
      <c r="F4603" s="282">
        <v>0.0</v>
      </c>
      <c r="G4603" s="282">
        <v>0.0</v>
      </c>
      <c r="H4603" s="282">
        <v>2.0</v>
      </c>
      <c r="I4603" s="282">
        <v>1.0</v>
      </c>
      <c r="J4603" s="282">
        <v>0.0</v>
      </c>
      <c r="K4603" s="282">
        <v>0.0</v>
      </c>
      <c r="L4603" s="282">
        <v>91.0</v>
      </c>
      <c r="M4603" s="210"/>
    </row>
    <row r="4604" ht="15.75" customHeight="1">
      <c r="A4604" s="210" t="s">
        <v>699</v>
      </c>
      <c r="B4604" s="210" t="s">
        <v>5384</v>
      </c>
      <c r="C4604" s="210" t="s">
        <v>5801</v>
      </c>
      <c r="D4604" s="210" t="s">
        <v>244</v>
      </c>
      <c r="E4604" s="282">
        <v>33.0</v>
      </c>
      <c r="F4604" s="282">
        <v>0.0</v>
      </c>
      <c r="G4604" s="282">
        <v>0.0</v>
      </c>
      <c r="H4604" s="282">
        <v>6.0</v>
      </c>
      <c r="I4604" s="282">
        <v>3.0</v>
      </c>
      <c r="J4604" s="282">
        <v>6.0</v>
      </c>
      <c r="K4604" s="282">
        <v>0.0</v>
      </c>
      <c r="L4604" s="282">
        <v>2441.0</v>
      </c>
      <c r="M4604" s="210"/>
    </row>
    <row r="4605" ht="15.75" customHeight="1">
      <c r="A4605" s="210" t="s">
        <v>699</v>
      </c>
      <c r="B4605" s="210" t="s">
        <v>5385</v>
      </c>
      <c r="C4605" s="210" t="s">
        <v>5801</v>
      </c>
      <c r="D4605" s="210" t="s">
        <v>244</v>
      </c>
      <c r="E4605" s="282">
        <v>24.0</v>
      </c>
      <c r="F4605" s="282">
        <v>0.0</v>
      </c>
      <c r="G4605" s="282">
        <v>1.0</v>
      </c>
      <c r="H4605" s="282">
        <v>5.0</v>
      </c>
      <c r="I4605" s="282">
        <v>8.0</v>
      </c>
      <c r="J4605" s="282">
        <v>7.0</v>
      </c>
      <c r="K4605" s="282">
        <v>1.0</v>
      </c>
      <c r="L4605" s="282">
        <v>1533.0</v>
      </c>
      <c r="M4605" s="210"/>
    </row>
    <row r="4606" ht="15.75" customHeight="1">
      <c r="A4606" s="210" t="s">
        <v>699</v>
      </c>
      <c r="B4606" s="210" t="s">
        <v>5386</v>
      </c>
      <c r="C4606" s="210" t="s">
        <v>5800</v>
      </c>
      <c r="D4606" s="210" t="s">
        <v>5824</v>
      </c>
      <c r="E4606" s="282">
        <v>18.0</v>
      </c>
      <c r="F4606" s="282">
        <v>0.0</v>
      </c>
      <c r="G4606" s="282">
        <v>0.0</v>
      </c>
      <c r="H4606" s="282">
        <v>10.0</v>
      </c>
      <c r="I4606" s="282">
        <v>4.0</v>
      </c>
      <c r="J4606" s="282">
        <v>3.0</v>
      </c>
      <c r="K4606" s="282">
        <v>1.0</v>
      </c>
      <c r="L4606" s="282">
        <v>764.0</v>
      </c>
      <c r="M4606" s="210"/>
    </row>
    <row r="4607" ht="15.75" customHeight="1">
      <c r="A4607" s="210" t="s">
        <v>699</v>
      </c>
      <c r="B4607" s="210" t="s">
        <v>5387</v>
      </c>
      <c r="C4607" s="210" t="s">
        <v>5801</v>
      </c>
      <c r="D4607" s="210" t="s">
        <v>244</v>
      </c>
      <c r="E4607" s="282">
        <v>25.0</v>
      </c>
      <c r="F4607" s="282">
        <v>0.0</v>
      </c>
      <c r="G4607" s="282">
        <v>0.0</v>
      </c>
      <c r="H4607" s="282">
        <v>10.0</v>
      </c>
      <c r="I4607" s="282">
        <v>6.0</v>
      </c>
      <c r="J4607" s="282">
        <v>8.0</v>
      </c>
      <c r="K4607" s="282">
        <v>0.0</v>
      </c>
      <c r="L4607" s="282">
        <v>1510.0</v>
      </c>
      <c r="M4607" s="210"/>
    </row>
    <row r="4608" ht="15.75" customHeight="1">
      <c r="A4608" s="210" t="s">
        <v>699</v>
      </c>
      <c r="B4608" s="210" t="s">
        <v>5388</v>
      </c>
      <c r="C4608" s="210" t="s">
        <v>5800</v>
      </c>
      <c r="D4608" s="210" t="s">
        <v>1142</v>
      </c>
      <c r="E4608" s="282">
        <v>10.0</v>
      </c>
      <c r="F4608" s="282">
        <v>1.0</v>
      </c>
      <c r="G4608" s="282">
        <v>0.0</v>
      </c>
      <c r="H4608" s="282">
        <v>8.0</v>
      </c>
      <c r="I4608" s="282">
        <v>1.0</v>
      </c>
      <c r="J4608" s="282">
        <v>3.0</v>
      </c>
      <c r="K4608" s="282">
        <v>0.0</v>
      </c>
      <c r="L4608" s="282">
        <v>254.0</v>
      </c>
      <c r="M4608" s="210"/>
    </row>
    <row r="4609" ht="15.75" customHeight="1">
      <c r="A4609" s="210" t="s">
        <v>699</v>
      </c>
      <c r="B4609" s="210" t="s">
        <v>5391</v>
      </c>
      <c r="C4609" s="210" t="s">
        <v>5801</v>
      </c>
      <c r="D4609" s="210" t="s">
        <v>1142</v>
      </c>
      <c r="E4609" s="282">
        <v>19.0</v>
      </c>
      <c r="F4609" s="282">
        <v>0.0</v>
      </c>
      <c r="G4609" s="282">
        <v>1.0</v>
      </c>
      <c r="H4609" s="282">
        <v>2.0</v>
      </c>
      <c r="I4609" s="282">
        <v>1.0</v>
      </c>
      <c r="J4609" s="282">
        <v>2.0</v>
      </c>
      <c r="K4609" s="282">
        <v>0.0</v>
      </c>
      <c r="L4609" s="282">
        <v>1514.0</v>
      </c>
      <c r="M4609" s="210"/>
    </row>
    <row r="4610" ht="15.75" customHeight="1">
      <c r="A4610" s="210" t="s">
        <v>699</v>
      </c>
      <c r="B4610" s="210" t="s">
        <v>5392</v>
      </c>
      <c r="C4610" s="210" t="s">
        <v>5816</v>
      </c>
      <c r="D4610" s="210" t="s">
        <v>5894</v>
      </c>
      <c r="E4610" s="282">
        <v>15.0</v>
      </c>
      <c r="F4610" s="282">
        <v>0.0</v>
      </c>
      <c r="G4610" s="282">
        <v>0.0</v>
      </c>
      <c r="H4610" s="282">
        <v>0.0</v>
      </c>
      <c r="I4610" s="282">
        <v>2.0</v>
      </c>
      <c r="J4610" s="282">
        <v>1.0</v>
      </c>
      <c r="K4610" s="282">
        <v>0.0</v>
      </c>
      <c r="L4610" s="282">
        <v>1298.0</v>
      </c>
      <c r="M4610" s="210"/>
    </row>
    <row r="4611" ht="15.75" customHeight="1">
      <c r="A4611" s="210" t="s">
        <v>152</v>
      </c>
      <c r="B4611" s="210" t="s">
        <v>5383</v>
      </c>
      <c r="C4611" s="210" t="s">
        <v>5801</v>
      </c>
      <c r="D4611" s="210" t="s">
        <v>110</v>
      </c>
      <c r="E4611" s="282">
        <v>3.0</v>
      </c>
      <c r="F4611" s="282">
        <v>0.0</v>
      </c>
      <c r="G4611" s="210"/>
      <c r="H4611" s="282">
        <v>0.0</v>
      </c>
      <c r="I4611" s="282">
        <v>0.0</v>
      </c>
      <c r="J4611" s="282">
        <v>0.0</v>
      </c>
      <c r="K4611" s="282">
        <v>0.0</v>
      </c>
      <c r="L4611" s="282">
        <v>270.0</v>
      </c>
      <c r="M4611" s="210"/>
    </row>
    <row r="4612" ht="15.75" customHeight="1">
      <c r="A4612" s="210" t="s">
        <v>152</v>
      </c>
      <c r="B4612" s="210" t="s">
        <v>5384</v>
      </c>
      <c r="C4612" s="210" t="s">
        <v>5801</v>
      </c>
      <c r="D4612" s="210" t="s">
        <v>110</v>
      </c>
      <c r="E4612" s="282">
        <v>29.0</v>
      </c>
      <c r="F4612" s="282">
        <v>0.0</v>
      </c>
      <c r="G4612" s="210"/>
      <c r="H4612" s="282">
        <v>0.0</v>
      </c>
      <c r="I4612" s="282">
        <v>0.0</v>
      </c>
      <c r="J4612" s="282">
        <v>1.0</v>
      </c>
      <c r="K4612" s="282">
        <v>1.0</v>
      </c>
      <c r="L4612" s="282">
        <v>2610.0</v>
      </c>
      <c r="M4612" s="210"/>
    </row>
    <row r="4613" ht="15.75" customHeight="1">
      <c r="A4613" s="210" t="s">
        <v>152</v>
      </c>
      <c r="B4613" s="210" t="s">
        <v>5385</v>
      </c>
      <c r="C4613" s="210" t="s">
        <v>5801</v>
      </c>
      <c r="D4613" s="210" t="s">
        <v>110</v>
      </c>
      <c r="E4613" s="282">
        <v>22.0</v>
      </c>
      <c r="F4613" s="282">
        <v>0.0</v>
      </c>
      <c r="G4613" s="210"/>
      <c r="H4613" s="282">
        <v>0.0</v>
      </c>
      <c r="I4613" s="282">
        <v>1.0</v>
      </c>
      <c r="J4613" s="282">
        <v>0.0</v>
      </c>
      <c r="K4613" s="282">
        <v>0.0</v>
      </c>
      <c r="L4613" s="282">
        <v>1979.0</v>
      </c>
      <c r="M4613" s="210"/>
    </row>
    <row r="4614" ht="15.75" customHeight="1">
      <c r="A4614" s="210" t="s">
        <v>152</v>
      </c>
      <c r="B4614" s="210" t="s">
        <v>5386</v>
      </c>
      <c r="C4614" s="210" t="s">
        <v>5801</v>
      </c>
      <c r="D4614" s="210" t="s">
        <v>110</v>
      </c>
      <c r="E4614" s="282">
        <v>32.0</v>
      </c>
      <c r="F4614" s="282">
        <v>0.0</v>
      </c>
      <c r="G4614" s="210"/>
      <c r="H4614" s="282">
        <v>0.0</v>
      </c>
      <c r="I4614" s="282">
        <v>0.0</v>
      </c>
      <c r="J4614" s="282">
        <v>1.0</v>
      </c>
      <c r="K4614" s="282">
        <v>0.0</v>
      </c>
      <c r="L4614" s="282">
        <v>2880.0</v>
      </c>
      <c r="M4614" s="210"/>
    </row>
    <row r="4615" ht="15.75" customHeight="1">
      <c r="A4615" s="210" t="s">
        <v>152</v>
      </c>
      <c r="B4615" s="210" t="s">
        <v>5387</v>
      </c>
      <c r="C4615" s="210" t="s">
        <v>5809</v>
      </c>
      <c r="D4615" s="210" t="s">
        <v>5895</v>
      </c>
      <c r="E4615" s="282">
        <v>38.0</v>
      </c>
      <c r="F4615" s="282">
        <v>0.0</v>
      </c>
      <c r="G4615" s="210"/>
      <c r="H4615" s="282">
        <v>0.0</v>
      </c>
      <c r="I4615" s="282">
        <v>0.0</v>
      </c>
      <c r="J4615" s="282">
        <v>1.0</v>
      </c>
      <c r="K4615" s="282">
        <v>0.0</v>
      </c>
      <c r="L4615" s="282">
        <v>3420.0</v>
      </c>
      <c r="M4615" s="210"/>
    </row>
    <row r="4616" ht="15.75" customHeight="1">
      <c r="A4616" s="210" t="s">
        <v>152</v>
      </c>
      <c r="B4616" s="210" t="s">
        <v>5388</v>
      </c>
      <c r="C4616" s="210" t="s">
        <v>5809</v>
      </c>
      <c r="D4616" s="210" t="s">
        <v>5895</v>
      </c>
      <c r="E4616" s="282">
        <v>28.0</v>
      </c>
      <c r="F4616" s="282">
        <v>0.0</v>
      </c>
      <c r="G4616" s="210"/>
      <c r="H4616" s="282">
        <v>0.0</v>
      </c>
      <c r="I4616" s="282">
        <v>0.0</v>
      </c>
      <c r="J4616" s="282">
        <v>0.0</v>
      </c>
      <c r="K4616" s="282">
        <v>0.0</v>
      </c>
      <c r="L4616" s="282">
        <v>2520.0</v>
      </c>
      <c r="M4616" s="210"/>
    </row>
    <row r="4617" ht="15.75" customHeight="1">
      <c r="A4617" s="210" t="s">
        <v>152</v>
      </c>
      <c r="B4617" s="210" t="s">
        <v>5391</v>
      </c>
      <c r="C4617" s="210" t="s">
        <v>5809</v>
      </c>
      <c r="D4617" s="210" t="s">
        <v>5895</v>
      </c>
      <c r="E4617" s="282">
        <v>38.0</v>
      </c>
      <c r="F4617" s="282">
        <v>0.0</v>
      </c>
      <c r="G4617" s="210"/>
      <c r="H4617" s="282">
        <v>0.0</v>
      </c>
      <c r="I4617" s="282">
        <v>0.0</v>
      </c>
      <c r="J4617" s="282">
        <v>1.0</v>
      </c>
      <c r="K4617" s="282">
        <v>0.0</v>
      </c>
      <c r="L4617" s="282">
        <v>3420.0</v>
      </c>
      <c r="M4617" s="210"/>
    </row>
    <row r="4618" ht="15.75" customHeight="1">
      <c r="A4618" s="210" t="s">
        <v>152</v>
      </c>
      <c r="B4618" s="210" t="s">
        <v>5392</v>
      </c>
      <c r="C4618" s="210" t="s">
        <v>5809</v>
      </c>
      <c r="D4618" s="210" t="s">
        <v>5895</v>
      </c>
      <c r="E4618" s="282">
        <v>34.0</v>
      </c>
      <c r="F4618" s="282">
        <v>0.0</v>
      </c>
      <c r="G4618" s="210"/>
      <c r="H4618" s="282">
        <v>0.0</v>
      </c>
      <c r="I4618" s="282">
        <v>0.0</v>
      </c>
      <c r="J4618" s="282">
        <v>0.0</v>
      </c>
      <c r="K4618" s="282">
        <v>1.0</v>
      </c>
      <c r="L4618" s="282">
        <v>3033.0</v>
      </c>
      <c r="M4618" s="210"/>
    </row>
    <row r="4619" ht="15.75" customHeight="1">
      <c r="A4619" s="210" t="s">
        <v>152</v>
      </c>
      <c r="B4619" s="210" t="s">
        <v>5389</v>
      </c>
      <c r="C4619" s="210" t="s">
        <v>5809</v>
      </c>
      <c r="D4619" s="210" t="s">
        <v>5895</v>
      </c>
      <c r="E4619" s="282">
        <v>7.0</v>
      </c>
      <c r="F4619" s="282">
        <v>0.0</v>
      </c>
      <c r="G4619" s="210"/>
      <c r="H4619" s="282">
        <v>1.0</v>
      </c>
      <c r="I4619" s="282">
        <v>0.0</v>
      </c>
      <c r="J4619" s="282">
        <v>0.0</v>
      </c>
      <c r="K4619" s="282">
        <v>0.0</v>
      </c>
      <c r="L4619" s="282">
        <v>565.0</v>
      </c>
      <c r="M4619" s="210"/>
    </row>
    <row r="4620" ht="15.75" customHeight="1">
      <c r="A4620" s="210" t="s">
        <v>152</v>
      </c>
      <c r="B4620" s="210" t="s">
        <v>5390</v>
      </c>
      <c r="C4620" s="210" t="s">
        <v>5809</v>
      </c>
      <c r="D4620" s="210" t="s">
        <v>5895</v>
      </c>
      <c r="E4620" s="282">
        <v>4.0</v>
      </c>
      <c r="F4620" s="282">
        <v>0.0</v>
      </c>
      <c r="G4620" s="210"/>
      <c r="H4620" s="282">
        <v>1.0</v>
      </c>
      <c r="I4620" s="282">
        <v>0.0</v>
      </c>
      <c r="J4620" s="282">
        <v>0.0</v>
      </c>
      <c r="K4620" s="282">
        <v>0.0</v>
      </c>
      <c r="L4620" s="282">
        <v>289.0</v>
      </c>
      <c r="M4620" s="210"/>
    </row>
    <row r="4621" ht="15.75" customHeight="1">
      <c r="A4621" s="210" t="s">
        <v>367</v>
      </c>
      <c r="B4621" s="210" t="s">
        <v>5383</v>
      </c>
      <c r="C4621" s="210" t="s">
        <v>5801</v>
      </c>
      <c r="D4621" s="210" t="s">
        <v>256</v>
      </c>
      <c r="E4621" s="282">
        <v>3.0</v>
      </c>
      <c r="F4621" s="282">
        <v>1.0</v>
      </c>
      <c r="G4621" s="282">
        <v>0.0</v>
      </c>
      <c r="H4621" s="282">
        <v>0.0</v>
      </c>
      <c r="I4621" s="282">
        <v>3.0</v>
      </c>
      <c r="J4621" s="282">
        <v>1.0</v>
      </c>
      <c r="K4621" s="282">
        <v>0.0</v>
      </c>
      <c r="L4621" s="282">
        <v>193.0</v>
      </c>
      <c r="M4621" s="210"/>
    </row>
    <row r="4622" ht="15.75" customHeight="1">
      <c r="A4622" s="210" t="s">
        <v>367</v>
      </c>
      <c r="B4622" s="210" t="s">
        <v>5384</v>
      </c>
      <c r="C4622" s="210" t="s">
        <v>5800</v>
      </c>
      <c r="D4622" s="210" t="s">
        <v>256</v>
      </c>
      <c r="E4622" s="282">
        <v>18.0</v>
      </c>
      <c r="F4622" s="282">
        <v>4.0</v>
      </c>
      <c r="G4622" s="282">
        <v>1.0</v>
      </c>
      <c r="H4622" s="282">
        <v>13.0</v>
      </c>
      <c r="I4622" s="282">
        <v>5.0</v>
      </c>
      <c r="J4622" s="282">
        <v>1.0</v>
      </c>
      <c r="K4622" s="282">
        <v>0.0</v>
      </c>
      <c r="L4622" s="282">
        <v>588.0</v>
      </c>
      <c r="M4622" s="210"/>
    </row>
    <row r="4623" ht="15.75" customHeight="1">
      <c r="A4623" s="210" t="s">
        <v>367</v>
      </c>
      <c r="B4623" s="210" t="s">
        <v>5385</v>
      </c>
      <c r="C4623" s="210" t="s">
        <v>5801</v>
      </c>
      <c r="D4623" s="210" t="s">
        <v>5966</v>
      </c>
      <c r="E4623" s="282">
        <v>18.0</v>
      </c>
      <c r="F4623" s="282">
        <v>2.0</v>
      </c>
      <c r="G4623" s="282">
        <v>0.0</v>
      </c>
      <c r="H4623" s="282">
        <v>14.0</v>
      </c>
      <c r="I4623" s="282">
        <v>5.0</v>
      </c>
      <c r="J4623" s="282">
        <v>1.0</v>
      </c>
      <c r="K4623" s="282">
        <v>0.0</v>
      </c>
      <c r="L4623" s="282">
        <v>620.0</v>
      </c>
      <c r="M4623" s="210"/>
    </row>
    <row r="4624" ht="15.75" customHeight="1">
      <c r="A4624" s="210" t="s">
        <v>367</v>
      </c>
      <c r="B4624" s="210" t="s">
        <v>5386</v>
      </c>
      <c r="C4624" s="210" t="s">
        <v>5801</v>
      </c>
      <c r="D4624" s="210" t="s">
        <v>110</v>
      </c>
      <c r="E4624" s="282">
        <v>8.0</v>
      </c>
      <c r="F4624" s="282">
        <v>1.0</v>
      </c>
      <c r="G4624" s="282">
        <v>0.0</v>
      </c>
      <c r="H4624" s="282">
        <v>6.0</v>
      </c>
      <c r="I4624" s="282">
        <v>2.0</v>
      </c>
      <c r="J4624" s="282">
        <v>1.0</v>
      </c>
      <c r="K4624" s="282">
        <v>0.0</v>
      </c>
      <c r="L4624" s="282">
        <v>144.0</v>
      </c>
      <c r="M4624" s="210"/>
    </row>
    <row r="4625" ht="15.75" customHeight="1">
      <c r="A4625" s="210" t="s">
        <v>367</v>
      </c>
      <c r="B4625" s="210" t="s">
        <v>5387</v>
      </c>
      <c r="C4625" s="210" t="s">
        <v>5801</v>
      </c>
      <c r="D4625" s="210" t="s">
        <v>110</v>
      </c>
      <c r="E4625" s="282">
        <v>5.0</v>
      </c>
      <c r="F4625" s="282">
        <v>0.0</v>
      </c>
      <c r="G4625" s="282">
        <v>0.0</v>
      </c>
      <c r="H4625" s="282">
        <v>5.0</v>
      </c>
      <c r="I4625" s="282">
        <v>0.0</v>
      </c>
      <c r="J4625" s="282">
        <v>0.0</v>
      </c>
      <c r="K4625" s="282">
        <v>0.0</v>
      </c>
      <c r="L4625" s="282">
        <v>25.0</v>
      </c>
      <c r="M4625" s="210"/>
    </row>
    <row r="4626" ht="15.75" customHeight="1">
      <c r="A4626" s="210" t="s">
        <v>367</v>
      </c>
      <c r="B4626" s="210" t="s">
        <v>5388</v>
      </c>
      <c r="C4626" s="210" t="s">
        <v>5801</v>
      </c>
      <c r="D4626" s="210" t="s">
        <v>110</v>
      </c>
      <c r="E4626" s="282">
        <v>2.0</v>
      </c>
      <c r="F4626" s="282">
        <v>0.0</v>
      </c>
      <c r="G4626" s="282">
        <v>0.0</v>
      </c>
      <c r="H4626" s="282">
        <v>2.0</v>
      </c>
      <c r="I4626" s="282">
        <v>0.0</v>
      </c>
      <c r="J4626" s="282">
        <v>0.0</v>
      </c>
      <c r="K4626" s="282">
        <v>0.0</v>
      </c>
      <c r="L4626" s="282">
        <v>26.0</v>
      </c>
      <c r="M4626" s="210"/>
    </row>
    <row r="4627" ht="15.75" customHeight="1">
      <c r="A4627" s="210" t="s">
        <v>637</v>
      </c>
      <c r="B4627" s="210" t="s">
        <v>5383</v>
      </c>
      <c r="C4627" s="210" t="s">
        <v>5801</v>
      </c>
      <c r="D4627" s="210" t="s">
        <v>151</v>
      </c>
      <c r="E4627" s="282">
        <v>3.0</v>
      </c>
      <c r="F4627" s="282">
        <v>0.0</v>
      </c>
      <c r="G4627" s="282">
        <v>0.0</v>
      </c>
      <c r="H4627" s="282">
        <v>1.0</v>
      </c>
      <c r="I4627" s="282">
        <v>2.0</v>
      </c>
      <c r="J4627" s="282">
        <v>1.0</v>
      </c>
      <c r="K4627" s="282">
        <v>0.0</v>
      </c>
      <c r="L4627" s="282">
        <v>177.0</v>
      </c>
      <c r="M4627" s="210"/>
    </row>
    <row r="4628" ht="15.75" customHeight="1">
      <c r="A4628" s="210" t="s">
        <v>637</v>
      </c>
      <c r="B4628" s="210" t="s">
        <v>5384</v>
      </c>
      <c r="C4628" s="210" t="s">
        <v>5800</v>
      </c>
      <c r="D4628" s="210" t="s">
        <v>259</v>
      </c>
      <c r="E4628" s="282">
        <v>34.0</v>
      </c>
      <c r="F4628" s="282">
        <v>0.0</v>
      </c>
      <c r="G4628" s="282">
        <v>1.0</v>
      </c>
      <c r="H4628" s="282">
        <v>4.0</v>
      </c>
      <c r="I4628" s="282">
        <v>13.0</v>
      </c>
      <c r="J4628" s="282">
        <v>11.0</v>
      </c>
      <c r="K4628" s="282">
        <v>0.0</v>
      </c>
      <c r="L4628" s="282">
        <v>2610.0</v>
      </c>
      <c r="M4628" s="210"/>
    </row>
    <row r="4629" ht="15.75" customHeight="1">
      <c r="A4629" s="210" t="s">
        <v>637</v>
      </c>
      <c r="B4629" s="210" t="s">
        <v>5385</v>
      </c>
      <c r="C4629" s="210" t="s">
        <v>5800</v>
      </c>
      <c r="D4629" s="210" t="s">
        <v>151</v>
      </c>
      <c r="E4629" s="282">
        <v>24.0</v>
      </c>
      <c r="F4629" s="282">
        <v>0.0</v>
      </c>
      <c r="G4629" s="282">
        <v>1.0</v>
      </c>
      <c r="H4629" s="282">
        <v>13.0</v>
      </c>
      <c r="I4629" s="282">
        <v>11.0</v>
      </c>
      <c r="J4629" s="282">
        <v>5.0</v>
      </c>
      <c r="K4629" s="282">
        <v>0.0</v>
      </c>
      <c r="L4629" s="282">
        <v>969.0</v>
      </c>
      <c r="M4629" s="210"/>
    </row>
    <row r="4630" ht="15.75" customHeight="1">
      <c r="A4630" s="210" t="s">
        <v>637</v>
      </c>
      <c r="B4630" s="210" t="s">
        <v>5386</v>
      </c>
      <c r="C4630" s="210" t="s">
        <v>5801</v>
      </c>
      <c r="D4630" s="210" t="s">
        <v>121</v>
      </c>
      <c r="E4630" s="282">
        <v>28.0</v>
      </c>
      <c r="F4630" s="282">
        <v>2.0</v>
      </c>
      <c r="G4630" s="282">
        <v>3.0</v>
      </c>
      <c r="H4630" s="282">
        <v>17.0</v>
      </c>
      <c r="I4630" s="282">
        <v>10.0</v>
      </c>
      <c r="J4630" s="282">
        <v>5.0</v>
      </c>
      <c r="K4630" s="282">
        <v>0.0</v>
      </c>
      <c r="L4630" s="282">
        <v>1013.0</v>
      </c>
      <c r="M4630" s="210"/>
    </row>
    <row r="4631" ht="15.75" customHeight="1">
      <c r="A4631" s="210" t="s">
        <v>637</v>
      </c>
      <c r="B4631" s="210" t="s">
        <v>5387</v>
      </c>
      <c r="C4631" s="210" t="s">
        <v>5816</v>
      </c>
      <c r="D4631" s="210" t="s">
        <v>5893</v>
      </c>
      <c r="E4631" s="282">
        <v>29.0</v>
      </c>
      <c r="F4631" s="282">
        <v>4.0</v>
      </c>
      <c r="G4631" s="282">
        <v>4.0</v>
      </c>
      <c r="H4631" s="282">
        <v>2.0</v>
      </c>
      <c r="I4631" s="282">
        <v>7.0</v>
      </c>
      <c r="J4631" s="282">
        <v>8.0</v>
      </c>
      <c r="K4631" s="282">
        <v>0.0</v>
      </c>
      <c r="L4631" s="282">
        <v>2306.0</v>
      </c>
      <c r="M4631" s="210"/>
    </row>
    <row r="4632" ht="15.75" customHeight="1">
      <c r="A4632" s="210" t="s">
        <v>637</v>
      </c>
      <c r="B4632" s="210" t="s">
        <v>5388</v>
      </c>
      <c r="C4632" s="210" t="s">
        <v>5816</v>
      </c>
      <c r="D4632" s="210" t="s">
        <v>5893</v>
      </c>
      <c r="E4632" s="282">
        <v>28.0</v>
      </c>
      <c r="F4632" s="282">
        <v>1.0</v>
      </c>
      <c r="G4632" s="282">
        <v>2.0</v>
      </c>
      <c r="H4632" s="282">
        <v>3.0</v>
      </c>
      <c r="I4632" s="282">
        <v>15.0</v>
      </c>
      <c r="J4632" s="282">
        <v>9.0</v>
      </c>
      <c r="K4632" s="282">
        <v>1.0</v>
      </c>
      <c r="L4632" s="282">
        <v>2009.0</v>
      </c>
      <c r="M4632" s="210"/>
    </row>
    <row r="4633" ht="15.75" customHeight="1">
      <c r="A4633" s="210" t="s">
        <v>637</v>
      </c>
      <c r="B4633" s="210" t="s">
        <v>5392</v>
      </c>
      <c r="C4633" s="210" t="s">
        <v>5816</v>
      </c>
      <c r="D4633" s="210" t="s">
        <v>5916</v>
      </c>
      <c r="E4633" s="282">
        <v>0.0</v>
      </c>
      <c r="F4633" s="282">
        <v>0.0</v>
      </c>
      <c r="G4633" s="282">
        <v>0.0</v>
      </c>
      <c r="H4633" s="282">
        <v>0.0</v>
      </c>
      <c r="I4633" s="282">
        <v>0.0</v>
      </c>
      <c r="J4633" s="282">
        <v>0.0</v>
      </c>
      <c r="K4633" s="282">
        <v>0.0</v>
      </c>
      <c r="L4633" s="282">
        <v>0.0</v>
      </c>
      <c r="M4633" s="210"/>
    </row>
    <row r="4634" ht="15.75" customHeight="1">
      <c r="A4634" s="210" t="s">
        <v>637</v>
      </c>
      <c r="B4634" s="210" t="s">
        <v>5389</v>
      </c>
      <c r="C4634" s="210" t="s">
        <v>5816</v>
      </c>
      <c r="D4634" s="210" t="s">
        <v>5916</v>
      </c>
      <c r="E4634" s="282">
        <v>0.0</v>
      </c>
      <c r="F4634" s="282">
        <v>0.0</v>
      </c>
      <c r="G4634" s="282">
        <v>0.0</v>
      </c>
      <c r="H4634" s="282">
        <v>0.0</v>
      </c>
      <c r="I4634" s="282">
        <v>0.0</v>
      </c>
      <c r="J4634" s="282">
        <v>0.0</v>
      </c>
      <c r="K4634" s="282">
        <v>0.0</v>
      </c>
      <c r="L4634" s="282">
        <v>0.0</v>
      </c>
      <c r="M4634" s="210"/>
    </row>
    <row r="4635" ht="15.75" customHeight="1">
      <c r="A4635" s="210" t="s">
        <v>217</v>
      </c>
      <c r="B4635" s="210" t="s">
        <v>5383</v>
      </c>
      <c r="C4635" s="210" t="s">
        <v>5801</v>
      </c>
      <c r="D4635" s="210" t="s">
        <v>98</v>
      </c>
      <c r="E4635" s="282">
        <v>3.0</v>
      </c>
      <c r="F4635" s="282">
        <v>0.0</v>
      </c>
      <c r="G4635" s="282">
        <v>0.0</v>
      </c>
      <c r="H4635" s="282">
        <v>0.0</v>
      </c>
      <c r="I4635" s="282">
        <v>0.0</v>
      </c>
      <c r="J4635" s="282">
        <v>1.0</v>
      </c>
      <c r="K4635" s="282">
        <v>0.0</v>
      </c>
      <c r="L4635" s="282">
        <v>270.0</v>
      </c>
      <c r="M4635" s="210"/>
    </row>
    <row r="4636" ht="15.75" customHeight="1">
      <c r="A4636" s="210" t="s">
        <v>217</v>
      </c>
      <c r="B4636" s="210" t="s">
        <v>5384</v>
      </c>
      <c r="C4636" s="210" t="s">
        <v>5801</v>
      </c>
      <c r="D4636" s="210" t="s">
        <v>98</v>
      </c>
      <c r="E4636" s="282">
        <v>36.0</v>
      </c>
      <c r="F4636" s="282">
        <v>4.0</v>
      </c>
      <c r="G4636" s="282">
        <v>1.0</v>
      </c>
      <c r="H4636" s="282">
        <v>2.0</v>
      </c>
      <c r="I4636" s="282">
        <v>8.0</v>
      </c>
      <c r="J4636" s="282">
        <v>9.0</v>
      </c>
      <c r="K4636" s="282">
        <v>0.0</v>
      </c>
      <c r="L4636" s="282">
        <v>2874.0</v>
      </c>
      <c r="M4636" s="210"/>
    </row>
    <row r="4637" ht="15.75" customHeight="1">
      <c r="A4637" s="210" t="s">
        <v>217</v>
      </c>
      <c r="B4637" s="210" t="s">
        <v>5385</v>
      </c>
      <c r="C4637" s="210" t="s">
        <v>5801</v>
      </c>
      <c r="D4637" s="210" t="s">
        <v>98</v>
      </c>
      <c r="E4637" s="282">
        <v>35.0</v>
      </c>
      <c r="F4637" s="282">
        <v>1.0</v>
      </c>
      <c r="G4637" s="282">
        <v>2.0</v>
      </c>
      <c r="H4637" s="282">
        <v>2.0</v>
      </c>
      <c r="I4637" s="282">
        <v>10.0</v>
      </c>
      <c r="J4637" s="282">
        <v>7.0</v>
      </c>
      <c r="K4637" s="282">
        <v>0.0</v>
      </c>
      <c r="L4637" s="282">
        <v>2864.0</v>
      </c>
      <c r="M4637" s="210"/>
    </row>
    <row r="4638" ht="15.75" customHeight="1">
      <c r="A4638" s="210" t="s">
        <v>217</v>
      </c>
      <c r="B4638" s="210" t="s">
        <v>5386</v>
      </c>
      <c r="C4638" s="210" t="s">
        <v>5801</v>
      </c>
      <c r="D4638" s="210" t="s">
        <v>98</v>
      </c>
      <c r="E4638" s="282">
        <v>33.0</v>
      </c>
      <c r="F4638" s="282">
        <v>0.0</v>
      </c>
      <c r="G4638" s="282">
        <v>0.0</v>
      </c>
      <c r="H4638" s="282">
        <v>0.0</v>
      </c>
      <c r="I4638" s="282">
        <v>5.0</v>
      </c>
      <c r="J4638" s="282">
        <v>14.0</v>
      </c>
      <c r="K4638" s="282">
        <v>0.0</v>
      </c>
      <c r="L4638" s="282">
        <v>2883.0</v>
      </c>
      <c r="M4638" s="210"/>
    </row>
    <row r="4639" ht="15.75" customHeight="1">
      <c r="A4639" s="210" t="s">
        <v>217</v>
      </c>
      <c r="B4639" s="210" t="s">
        <v>5387</v>
      </c>
      <c r="C4639" s="210" t="s">
        <v>5801</v>
      </c>
      <c r="D4639" s="210" t="s">
        <v>98</v>
      </c>
      <c r="E4639" s="282">
        <v>33.0</v>
      </c>
      <c r="F4639" s="282">
        <v>4.0</v>
      </c>
      <c r="G4639" s="282">
        <v>2.0</v>
      </c>
      <c r="H4639" s="282">
        <v>0.0</v>
      </c>
      <c r="I4639" s="282">
        <v>3.0</v>
      </c>
      <c r="J4639" s="282">
        <v>10.0</v>
      </c>
      <c r="K4639" s="282">
        <v>0.0</v>
      </c>
      <c r="L4639" s="282">
        <v>2854.0</v>
      </c>
      <c r="M4639" s="210"/>
    </row>
    <row r="4640" ht="15.75" customHeight="1">
      <c r="A4640" s="210" t="s">
        <v>217</v>
      </c>
      <c r="B4640" s="210" t="s">
        <v>5388</v>
      </c>
      <c r="C4640" s="210" t="s">
        <v>5801</v>
      </c>
      <c r="D4640" s="210" t="s">
        <v>98</v>
      </c>
      <c r="E4640" s="282">
        <v>32.0</v>
      </c>
      <c r="F4640" s="282">
        <v>1.0</v>
      </c>
      <c r="G4640" s="282">
        <v>1.0</v>
      </c>
      <c r="H4640" s="282">
        <v>1.0</v>
      </c>
      <c r="I4640" s="282">
        <v>3.0</v>
      </c>
      <c r="J4640" s="282">
        <v>14.0</v>
      </c>
      <c r="K4640" s="282">
        <v>0.0</v>
      </c>
      <c r="L4640" s="282">
        <v>2741.0</v>
      </c>
      <c r="M4640" s="210"/>
    </row>
    <row r="4641" ht="15.75" customHeight="1">
      <c r="A4641" s="210" t="s">
        <v>217</v>
      </c>
      <c r="B4641" s="210" t="s">
        <v>5391</v>
      </c>
      <c r="C4641" s="210" t="s">
        <v>5801</v>
      </c>
      <c r="D4641" s="210" t="s">
        <v>116</v>
      </c>
      <c r="E4641" s="282">
        <v>30.0</v>
      </c>
      <c r="F4641" s="282">
        <v>5.0</v>
      </c>
      <c r="G4641" s="282">
        <v>1.0</v>
      </c>
      <c r="H4641" s="282">
        <v>5.0</v>
      </c>
      <c r="I4641" s="282">
        <v>8.0</v>
      </c>
      <c r="J4641" s="282">
        <v>5.0</v>
      </c>
      <c r="K4641" s="282">
        <v>0.0</v>
      </c>
      <c r="L4641" s="282">
        <v>2251.0</v>
      </c>
      <c r="M4641" s="210"/>
    </row>
    <row r="4642" ht="15.75" customHeight="1">
      <c r="A4642" s="210" t="s">
        <v>217</v>
      </c>
      <c r="B4642" s="210" t="s">
        <v>5392</v>
      </c>
      <c r="C4642" s="210" t="s">
        <v>5801</v>
      </c>
      <c r="D4642" s="210" t="s">
        <v>116</v>
      </c>
      <c r="E4642" s="282">
        <v>11.0</v>
      </c>
      <c r="F4642" s="282">
        <v>1.0</v>
      </c>
      <c r="G4642" s="282">
        <v>0.0</v>
      </c>
      <c r="H4642" s="282">
        <v>3.0</v>
      </c>
      <c r="I4642" s="282">
        <v>4.0</v>
      </c>
      <c r="J4642" s="282">
        <v>4.0</v>
      </c>
      <c r="K4642" s="282">
        <v>0.0</v>
      </c>
      <c r="L4642" s="282">
        <v>685.0</v>
      </c>
      <c r="M4642" s="210"/>
    </row>
    <row r="4643" ht="15.75" customHeight="1">
      <c r="A4643" s="210" t="s">
        <v>217</v>
      </c>
      <c r="B4643" s="210" t="s">
        <v>5389</v>
      </c>
      <c r="C4643" s="210" t="s">
        <v>5816</v>
      </c>
      <c r="D4643" s="210" t="s">
        <v>5894</v>
      </c>
      <c r="E4643" s="282">
        <v>13.0</v>
      </c>
      <c r="F4643" s="282">
        <v>1.0</v>
      </c>
      <c r="G4643" s="282">
        <v>0.0</v>
      </c>
      <c r="H4643" s="282">
        <v>1.0</v>
      </c>
      <c r="I4643" s="282">
        <v>3.0</v>
      </c>
      <c r="J4643" s="282">
        <v>3.0</v>
      </c>
      <c r="K4643" s="282">
        <v>0.0</v>
      </c>
      <c r="L4643" s="282">
        <v>1022.0</v>
      </c>
      <c r="M4643" s="210"/>
    </row>
    <row r="4644" ht="15.75" customHeight="1">
      <c r="A4644" s="210" t="s">
        <v>217</v>
      </c>
      <c r="B4644" s="210" t="s">
        <v>5390</v>
      </c>
      <c r="C4644" s="210" t="s">
        <v>5816</v>
      </c>
      <c r="D4644" s="210" t="s">
        <v>5894</v>
      </c>
      <c r="E4644" s="282">
        <v>12.0</v>
      </c>
      <c r="F4644" s="282">
        <v>0.0</v>
      </c>
      <c r="G4644" s="282">
        <v>0.0</v>
      </c>
      <c r="H4644" s="282">
        <v>1.0</v>
      </c>
      <c r="I4644" s="282">
        <v>2.0</v>
      </c>
      <c r="J4644" s="282">
        <v>1.0</v>
      </c>
      <c r="K4644" s="282">
        <v>0.0</v>
      </c>
      <c r="L4644" s="282">
        <v>913.0</v>
      </c>
      <c r="M4644" s="210"/>
    </row>
    <row r="4645" ht="15.75" customHeight="1">
      <c r="A4645" s="210" t="s">
        <v>831</v>
      </c>
      <c r="B4645" s="210" t="s">
        <v>5383</v>
      </c>
      <c r="C4645" s="210" t="s">
        <v>5801</v>
      </c>
      <c r="D4645" s="210" t="s">
        <v>121</v>
      </c>
      <c r="E4645" s="282">
        <v>3.0</v>
      </c>
      <c r="F4645" s="282">
        <v>0.0</v>
      </c>
      <c r="G4645" s="282">
        <v>0.0</v>
      </c>
      <c r="H4645" s="282">
        <v>1.0</v>
      </c>
      <c r="I4645" s="282">
        <v>2.0</v>
      </c>
      <c r="J4645" s="282">
        <v>2.0</v>
      </c>
      <c r="K4645" s="282">
        <v>0.0</v>
      </c>
      <c r="L4645" s="282">
        <v>143.0</v>
      </c>
      <c r="M4645" s="210"/>
    </row>
    <row r="4646" ht="15.75" customHeight="1">
      <c r="A4646" s="210" t="s">
        <v>831</v>
      </c>
      <c r="B4646" s="210" t="s">
        <v>5384</v>
      </c>
      <c r="C4646" s="210" t="s">
        <v>5801</v>
      </c>
      <c r="D4646" s="210" t="s">
        <v>121</v>
      </c>
      <c r="E4646" s="282">
        <v>33.0</v>
      </c>
      <c r="F4646" s="282">
        <v>3.0</v>
      </c>
      <c r="G4646" s="282">
        <v>3.0</v>
      </c>
      <c r="H4646" s="282">
        <v>17.0</v>
      </c>
      <c r="I4646" s="282">
        <v>9.0</v>
      </c>
      <c r="J4646" s="282">
        <v>5.0</v>
      </c>
      <c r="K4646" s="282">
        <v>0.0</v>
      </c>
      <c r="L4646" s="282">
        <v>1583.0</v>
      </c>
      <c r="M4646" s="210"/>
    </row>
    <row r="4647" ht="15.75" customHeight="1">
      <c r="A4647" s="210" t="s">
        <v>831</v>
      </c>
      <c r="B4647" s="210" t="s">
        <v>5385</v>
      </c>
      <c r="C4647" s="210" t="s">
        <v>5801</v>
      </c>
      <c r="D4647" s="210" t="s">
        <v>121</v>
      </c>
      <c r="E4647" s="282">
        <v>29.0</v>
      </c>
      <c r="F4647" s="282">
        <v>2.0</v>
      </c>
      <c r="G4647" s="282">
        <v>4.0</v>
      </c>
      <c r="H4647" s="282">
        <v>7.0</v>
      </c>
      <c r="I4647" s="282">
        <v>11.0</v>
      </c>
      <c r="J4647" s="282">
        <v>8.0</v>
      </c>
      <c r="K4647" s="282">
        <v>0.0</v>
      </c>
      <c r="L4647" s="282">
        <v>1954.0</v>
      </c>
      <c r="M4647" s="210"/>
    </row>
    <row r="4648" ht="15.75" customHeight="1">
      <c r="A4648" s="210" t="s">
        <v>831</v>
      </c>
      <c r="B4648" s="210" t="s">
        <v>5386</v>
      </c>
      <c r="C4648" s="210" t="s">
        <v>5801</v>
      </c>
      <c r="D4648" s="210" t="s">
        <v>143</v>
      </c>
      <c r="E4648" s="282">
        <v>21.0</v>
      </c>
      <c r="F4648" s="282">
        <v>0.0</v>
      </c>
      <c r="G4648" s="282">
        <v>2.0</v>
      </c>
      <c r="H4648" s="282">
        <v>5.0</v>
      </c>
      <c r="I4648" s="282">
        <v>5.0</v>
      </c>
      <c r="J4648" s="282">
        <v>5.0</v>
      </c>
      <c r="K4648" s="282">
        <v>0.0</v>
      </c>
      <c r="L4648" s="282">
        <v>1320.0</v>
      </c>
      <c r="M4648" s="210"/>
    </row>
    <row r="4649" ht="15.75" customHeight="1">
      <c r="A4649" s="210" t="s">
        <v>831</v>
      </c>
      <c r="B4649" s="210" t="s">
        <v>5387</v>
      </c>
      <c r="C4649" s="210" t="s">
        <v>5800</v>
      </c>
      <c r="D4649" s="210" t="s">
        <v>143</v>
      </c>
      <c r="E4649" s="282">
        <v>27.0</v>
      </c>
      <c r="F4649" s="282">
        <v>3.0</v>
      </c>
      <c r="G4649" s="282">
        <v>1.0</v>
      </c>
      <c r="H4649" s="282">
        <v>7.0</v>
      </c>
      <c r="I4649" s="282">
        <v>2.0</v>
      </c>
      <c r="J4649" s="282">
        <v>2.0</v>
      </c>
      <c r="K4649" s="282">
        <v>0.0</v>
      </c>
      <c r="L4649" s="282">
        <v>1919.0</v>
      </c>
      <c r="M4649" s="210"/>
    </row>
    <row r="4650" ht="15.75" customHeight="1">
      <c r="A4650" s="210" t="s">
        <v>831</v>
      </c>
      <c r="B4650" s="210" t="s">
        <v>5388</v>
      </c>
      <c r="C4650" s="210" t="s">
        <v>5801</v>
      </c>
      <c r="D4650" s="210" t="s">
        <v>197</v>
      </c>
      <c r="E4650" s="282">
        <v>26.0</v>
      </c>
      <c r="F4650" s="282">
        <v>0.0</v>
      </c>
      <c r="G4650" s="282">
        <v>3.0</v>
      </c>
      <c r="H4650" s="282">
        <v>2.0</v>
      </c>
      <c r="I4650" s="282">
        <v>6.0</v>
      </c>
      <c r="J4650" s="282">
        <v>2.0</v>
      </c>
      <c r="K4650" s="282">
        <v>0.0</v>
      </c>
      <c r="L4650" s="282">
        <v>2053.0</v>
      </c>
      <c r="M4650" s="210"/>
    </row>
    <row r="4651" ht="15.75" customHeight="1">
      <c r="A4651" s="210" t="s">
        <v>831</v>
      </c>
      <c r="B4651" s="210" t="s">
        <v>5391</v>
      </c>
      <c r="C4651" s="210" t="s">
        <v>5801</v>
      </c>
      <c r="D4651" s="210" t="s">
        <v>197</v>
      </c>
      <c r="E4651" s="282">
        <v>35.0</v>
      </c>
      <c r="F4651" s="282">
        <v>3.0</v>
      </c>
      <c r="G4651" s="282">
        <v>1.0</v>
      </c>
      <c r="H4651" s="282">
        <v>2.0</v>
      </c>
      <c r="I4651" s="282">
        <v>5.0</v>
      </c>
      <c r="J4651" s="282">
        <v>8.0</v>
      </c>
      <c r="K4651" s="282">
        <v>1.0</v>
      </c>
      <c r="L4651" s="282">
        <v>2922.0</v>
      </c>
      <c r="M4651" s="210"/>
    </row>
    <row r="4652" ht="15.75" customHeight="1">
      <c r="A4652" s="210" t="s">
        <v>831</v>
      </c>
      <c r="B4652" s="210" t="s">
        <v>5392</v>
      </c>
      <c r="C4652" s="210" t="s">
        <v>5801</v>
      </c>
      <c r="D4652" s="210" t="s">
        <v>5950</v>
      </c>
      <c r="E4652" s="282">
        <v>36.0</v>
      </c>
      <c r="F4652" s="282">
        <v>2.0</v>
      </c>
      <c r="G4652" s="282">
        <v>1.0</v>
      </c>
      <c r="H4652" s="282">
        <v>0.0</v>
      </c>
      <c r="I4652" s="282">
        <v>0.0</v>
      </c>
      <c r="J4652" s="282">
        <v>8.0</v>
      </c>
      <c r="K4652" s="282">
        <v>0.0</v>
      </c>
      <c r="L4652" s="282">
        <v>3240.0</v>
      </c>
      <c r="M4652" s="210"/>
    </row>
    <row r="4653" ht="15.75" customHeight="1">
      <c r="A4653" s="210" t="s">
        <v>831</v>
      </c>
      <c r="B4653" s="210" t="s">
        <v>5389</v>
      </c>
      <c r="C4653" s="210" t="s">
        <v>5801</v>
      </c>
      <c r="D4653" s="210" t="s">
        <v>103</v>
      </c>
      <c r="E4653" s="282">
        <v>1.0</v>
      </c>
      <c r="F4653" s="282">
        <v>0.0</v>
      </c>
      <c r="G4653" s="282">
        <v>0.0</v>
      </c>
      <c r="H4653" s="282">
        <v>1.0</v>
      </c>
      <c r="I4653" s="282">
        <v>0.0</v>
      </c>
      <c r="J4653" s="282">
        <v>0.0</v>
      </c>
      <c r="K4653" s="282">
        <v>0.0</v>
      </c>
      <c r="L4653" s="282">
        <v>4.0</v>
      </c>
      <c r="M4653" s="210"/>
    </row>
    <row r="4654" ht="15.75" customHeight="1">
      <c r="A4654" s="210" t="s">
        <v>831</v>
      </c>
      <c r="B4654" s="210" t="s">
        <v>5390</v>
      </c>
      <c r="C4654" s="210" t="s">
        <v>5816</v>
      </c>
      <c r="D4654" s="210" t="s">
        <v>5887</v>
      </c>
      <c r="E4654" s="282">
        <v>26.0</v>
      </c>
      <c r="F4654" s="282">
        <v>0.0</v>
      </c>
      <c r="G4654" s="282">
        <v>2.0</v>
      </c>
      <c r="H4654" s="282">
        <v>3.0</v>
      </c>
      <c r="I4654" s="282">
        <v>9.0</v>
      </c>
      <c r="J4654" s="282">
        <v>11.0</v>
      </c>
      <c r="K4654" s="282">
        <v>0.0</v>
      </c>
      <c r="L4654" s="282">
        <v>1801.0</v>
      </c>
      <c r="M4654" s="210"/>
    </row>
    <row r="4655" ht="15.75" customHeight="1">
      <c r="A4655" s="210" t="s">
        <v>701</v>
      </c>
      <c r="B4655" s="210" t="s">
        <v>5383</v>
      </c>
      <c r="C4655" s="210" t="s">
        <v>5801</v>
      </c>
      <c r="D4655" s="210" t="s">
        <v>256</v>
      </c>
      <c r="E4655" s="282">
        <v>3.0</v>
      </c>
      <c r="F4655" s="282">
        <v>0.0</v>
      </c>
      <c r="G4655" s="282">
        <v>0.0</v>
      </c>
      <c r="H4655" s="282">
        <v>0.0</v>
      </c>
      <c r="I4655" s="282">
        <v>0.0</v>
      </c>
      <c r="J4655" s="282">
        <v>1.0</v>
      </c>
      <c r="K4655" s="282">
        <v>0.0</v>
      </c>
      <c r="L4655" s="282">
        <v>270.0</v>
      </c>
      <c r="M4655" s="210"/>
    </row>
    <row r="4656" ht="15.75" customHeight="1">
      <c r="A4656" s="210" t="s">
        <v>701</v>
      </c>
      <c r="B4656" s="210" t="s">
        <v>5384</v>
      </c>
      <c r="C4656" s="210" t="s">
        <v>5801</v>
      </c>
      <c r="D4656" s="210" t="s">
        <v>256</v>
      </c>
      <c r="E4656" s="282">
        <v>34.0</v>
      </c>
      <c r="F4656" s="282">
        <v>0.0</v>
      </c>
      <c r="G4656" s="282">
        <v>0.0</v>
      </c>
      <c r="H4656" s="282">
        <v>4.0</v>
      </c>
      <c r="I4656" s="282">
        <v>6.0</v>
      </c>
      <c r="J4656" s="282">
        <v>7.0</v>
      </c>
      <c r="K4656" s="282">
        <v>0.0</v>
      </c>
      <c r="L4656" s="282">
        <v>2616.0</v>
      </c>
      <c r="M4656" s="210"/>
    </row>
    <row r="4657" ht="15.75" customHeight="1">
      <c r="A4657" s="210" t="s">
        <v>701</v>
      </c>
      <c r="B4657" s="210" t="s">
        <v>5385</v>
      </c>
      <c r="C4657" s="210" t="s">
        <v>5801</v>
      </c>
      <c r="D4657" s="210" t="s">
        <v>256</v>
      </c>
      <c r="E4657" s="282">
        <v>30.0</v>
      </c>
      <c r="F4657" s="282">
        <v>1.0</v>
      </c>
      <c r="G4657" s="282">
        <v>0.0</v>
      </c>
      <c r="H4657" s="282">
        <v>2.0</v>
      </c>
      <c r="I4657" s="282">
        <v>3.0</v>
      </c>
      <c r="J4657" s="282">
        <v>4.0</v>
      </c>
      <c r="K4657" s="282">
        <v>0.0</v>
      </c>
      <c r="L4657" s="282">
        <v>2489.0</v>
      </c>
      <c r="M4657" s="210"/>
    </row>
    <row r="4658" ht="15.75" customHeight="1">
      <c r="A4658" s="210" t="s">
        <v>701</v>
      </c>
      <c r="B4658" s="210" t="s">
        <v>5386</v>
      </c>
      <c r="C4658" s="210" t="s">
        <v>5802</v>
      </c>
      <c r="D4658" s="210" t="s">
        <v>197</v>
      </c>
      <c r="E4658" s="282">
        <v>17.0</v>
      </c>
      <c r="F4658" s="282">
        <v>2.0</v>
      </c>
      <c r="G4658" s="282">
        <v>0.0</v>
      </c>
      <c r="H4658" s="282">
        <v>0.0</v>
      </c>
      <c r="I4658" s="282">
        <v>0.0</v>
      </c>
      <c r="J4658" s="282">
        <v>3.0</v>
      </c>
      <c r="K4658" s="282">
        <v>1.0</v>
      </c>
      <c r="L4658" s="282">
        <v>1522.0</v>
      </c>
      <c r="M4658" s="210"/>
    </row>
    <row r="4659" ht="15.75" customHeight="1">
      <c r="A4659" s="210" t="s">
        <v>701</v>
      </c>
      <c r="B4659" s="210" t="s">
        <v>5387</v>
      </c>
      <c r="C4659" s="210" t="s">
        <v>5803</v>
      </c>
      <c r="D4659" s="210" t="s">
        <v>6034</v>
      </c>
      <c r="E4659" s="282">
        <v>10.0</v>
      </c>
      <c r="F4659" s="282">
        <v>0.0</v>
      </c>
      <c r="G4659" s="282">
        <v>0.0</v>
      </c>
      <c r="H4659" s="282">
        <v>0.0</v>
      </c>
      <c r="I4659" s="282">
        <v>0.0</v>
      </c>
      <c r="J4659" s="282">
        <v>2.0</v>
      </c>
      <c r="K4659" s="282">
        <v>0.0</v>
      </c>
      <c r="L4659" s="282">
        <v>900.0</v>
      </c>
      <c r="M4659" s="210"/>
    </row>
    <row r="4660" ht="15.75" customHeight="1">
      <c r="A4660" s="210" t="s">
        <v>701</v>
      </c>
      <c r="B4660" s="210" t="s">
        <v>5388</v>
      </c>
      <c r="C4660" s="210" t="s">
        <v>6035</v>
      </c>
      <c r="D4660" s="210" t="s">
        <v>6036</v>
      </c>
      <c r="E4660" s="282">
        <v>24.0</v>
      </c>
      <c r="F4660" s="282">
        <v>2.0</v>
      </c>
      <c r="G4660" s="282">
        <v>1.0</v>
      </c>
      <c r="H4660" s="282">
        <v>0.0</v>
      </c>
      <c r="I4660" s="282">
        <v>1.0</v>
      </c>
      <c r="J4660" s="282">
        <v>4.0</v>
      </c>
      <c r="K4660" s="282">
        <v>0.0</v>
      </c>
      <c r="L4660" s="282">
        <v>2094.0</v>
      </c>
      <c r="M4660" s="210"/>
    </row>
    <row r="4661" ht="15.75" customHeight="1">
      <c r="A4661" s="210" t="s">
        <v>701</v>
      </c>
      <c r="B4661" s="210" t="s">
        <v>5391</v>
      </c>
      <c r="C4661" s="210" t="s">
        <v>6037</v>
      </c>
      <c r="D4661" s="210" t="s">
        <v>6038</v>
      </c>
      <c r="E4661" s="282">
        <v>74.0</v>
      </c>
      <c r="F4661" s="282">
        <v>4.0</v>
      </c>
      <c r="G4661" s="282">
        <v>0.0</v>
      </c>
      <c r="H4661" s="282">
        <v>4.0</v>
      </c>
      <c r="I4661" s="282">
        <v>2.0</v>
      </c>
      <c r="J4661" s="282">
        <v>18.0</v>
      </c>
      <c r="K4661" s="282">
        <v>0.0</v>
      </c>
      <c r="L4661" s="282">
        <v>6334.0</v>
      </c>
      <c r="M4661" s="210"/>
    </row>
    <row r="4662" ht="15.75" customHeight="1">
      <c r="A4662" s="210" t="s">
        <v>701</v>
      </c>
      <c r="B4662" s="210" t="s">
        <v>5392</v>
      </c>
      <c r="C4662" s="210" t="s">
        <v>5933</v>
      </c>
      <c r="D4662" s="210" t="s">
        <v>6039</v>
      </c>
      <c r="E4662" s="282">
        <v>31.0</v>
      </c>
      <c r="F4662" s="282">
        <v>3.0</v>
      </c>
      <c r="G4662" s="282">
        <v>0.0</v>
      </c>
      <c r="H4662" s="282">
        <v>1.0</v>
      </c>
      <c r="I4662" s="282">
        <v>1.0</v>
      </c>
      <c r="J4662" s="282">
        <v>8.0</v>
      </c>
      <c r="K4662" s="282">
        <v>0.0</v>
      </c>
      <c r="L4662" s="282">
        <v>2673.0</v>
      </c>
      <c r="M4662" s="210"/>
    </row>
    <row r="4663" ht="15.75" customHeight="1">
      <c r="A4663" s="210" t="s">
        <v>701</v>
      </c>
      <c r="B4663" s="210" t="s">
        <v>5389</v>
      </c>
      <c r="C4663" s="210" t="s">
        <v>6037</v>
      </c>
      <c r="D4663" s="210" t="s">
        <v>6040</v>
      </c>
      <c r="E4663" s="282">
        <v>16.0</v>
      </c>
      <c r="F4663" s="282">
        <v>0.0</v>
      </c>
      <c r="G4663" s="282">
        <v>0.0</v>
      </c>
      <c r="H4663" s="282">
        <v>4.0</v>
      </c>
      <c r="I4663" s="282">
        <v>2.0</v>
      </c>
      <c r="J4663" s="282">
        <v>6.0</v>
      </c>
      <c r="K4663" s="282">
        <v>0.0</v>
      </c>
      <c r="L4663" s="282">
        <v>1004.0</v>
      </c>
      <c r="M4663" s="210"/>
    </row>
    <row r="4664" ht="15.75" customHeight="1">
      <c r="A4664" s="210" t="s">
        <v>701</v>
      </c>
      <c r="B4664" s="210" t="s">
        <v>5390</v>
      </c>
      <c r="C4664" s="210" t="s">
        <v>6041</v>
      </c>
      <c r="D4664" s="210" t="s">
        <v>6042</v>
      </c>
      <c r="E4664" s="282">
        <v>50.0</v>
      </c>
      <c r="F4664" s="282">
        <v>2.0</v>
      </c>
      <c r="G4664" s="282">
        <v>2.0</v>
      </c>
      <c r="H4664" s="282">
        <v>0.0</v>
      </c>
      <c r="I4664" s="282">
        <v>2.0</v>
      </c>
      <c r="J4664" s="282">
        <v>12.0</v>
      </c>
      <c r="K4664" s="282">
        <v>0.0</v>
      </c>
      <c r="L4664" s="282">
        <v>4436.0</v>
      </c>
      <c r="M4664" s="210"/>
    </row>
    <row r="4665" ht="15.75" customHeight="1">
      <c r="A4665" s="210" t="s">
        <v>833</v>
      </c>
      <c r="B4665" s="210" t="s">
        <v>5383</v>
      </c>
      <c r="C4665" s="210" t="s">
        <v>5801</v>
      </c>
      <c r="D4665" s="210" t="s">
        <v>249</v>
      </c>
      <c r="E4665" s="282">
        <v>3.0</v>
      </c>
      <c r="F4665" s="282">
        <v>0.0</v>
      </c>
      <c r="G4665" s="282">
        <v>0.0</v>
      </c>
      <c r="H4665" s="282">
        <v>0.0</v>
      </c>
      <c r="I4665" s="282">
        <v>0.0</v>
      </c>
      <c r="J4665" s="282">
        <v>2.0</v>
      </c>
      <c r="K4665" s="282">
        <v>0.0</v>
      </c>
      <c r="L4665" s="282">
        <v>270.0</v>
      </c>
      <c r="M4665" s="210"/>
    </row>
    <row r="4666" ht="15.75" customHeight="1">
      <c r="A4666" s="210" t="s">
        <v>833</v>
      </c>
      <c r="B4666" s="210" t="s">
        <v>5384</v>
      </c>
      <c r="C4666" s="210" t="s">
        <v>5801</v>
      </c>
      <c r="D4666" s="210" t="s">
        <v>259</v>
      </c>
      <c r="E4666" s="282">
        <v>30.0</v>
      </c>
      <c r="F4666" s="282">
        <v>0.0</v>
      </c>
      <c r="G4666" s="282">
        <v>3.0</v>
      </c>
      <c r="H4666" s="282">
        <v>10.0</v>
      </c>
      <c r="I4666" s="282">
        <v>9.0</v>
      </c>
      <c r="J4666" s="282">
        <v>3.0</v>
      </c>
      <c r="K4666" s="282">
        <v>0.0</v>
      </c>
      <c r="L4666" s="282">
        <v>1818.0</v>
      </c>
      <c r="M4666" s="210"/>
    </row>
    <row r="4667" ht="15.75" customHeight="1">
      <c r="A4667" s="210" t="s">
        <v>833</v>
      </c>
      <c r="B4667" s="210" t="s">
        <v>5385</v>
      </c>
      <c r="C4667" s="210" t="s">
        <v>5801</v>
      </c>
      <c r="D4667" s="210" t="s">
        <v>259</v>
      </c>
      <c r="E4667" s="282">
        <v>33.0</v>
      </c>
      <c r="F4667" s="282">
        <v>2.0</v>
      </c>
      <c r="G4667" s="282">
        <v>4.0</v>
      </c>
      <c r="H4667" s="282">
        <v>5.0</v>
      </c>
      <c r="I4667" s="282">
        <v>7.0</v>
      </c>
      <c r="J4667" s="282">
        <v>7.0</v>
      </c>
      <c r="K4667" s="282">
        <v>0.0</v>
      </c>
      <c r="L4667" s="282">
        <v>2540.0</v>
      </c>
      <c r="M4667" s="210"/>
    </row>
    <row r="4668" ht="15.75" customHeight="1">
      <c r="A4668" s="210" t="s">
        <v>833</v>
      </c>
      <c r="B4668" s="210" t="s">
        <v>5386</v>
      </c>
      <c r="C4668" s="210" t="s">
        <v>5801</v>
      </c>
      <c r="D4668" s="210" t="s">
        <v>249</v>
      </c>
      <c r="E4668" s="282">
        <v>36.0</v>
      </c>
      <c r="F4668" s="282">
        <v>0.0</v>
      </c>
      <c r="G4668" s="282">
        <v>6.0</v>
      </c>
      <c r="H4668" s="282">
        <v>5.0</v>
      </c>
      <c r="I4668" s="282">
        <v>4.0</v>
      </c>
      <c r="J4668" s="282">
        <v>4.0</v>
      </c>
      <c r="K4668" s="282">
        <v>0.0</v>
      </c>
      <c r="L4668" s="282">
        <v>2815.0</v>
      </c>
      <c r="M4668" s="210"/>
    </row>
    <row r="4669" ht="15.75" customHeight="1">
      <c r="A4669" s="210" t="s">
        <v>833</v>
      </c>
      <c r="B4669" s="210" t="s">
        <v>5387</v>
      </c>
      <c r="C4669" s="210" t="s">
        <v>5801</v>
      </c>
      <c r="D4669" s="210" t="s">
        <v>249</v>
      </c>
      <c r="E4669" s="282">
        <v>37.0</v>
      </c>
      <c r="F4669" s="282">
        <v>3.0</v>
      </c>
      <c r="G4669" s="282">
        <v>6.0</v>
      </c>
      <c r="H4669" s="282">
        <v>2.0</v>
      </c>
      <c r="I4669" s="282">
        <v>17.0</v>
      </c>
      <c r="J4669" s="282">
        <v>6.0</v>
      </c>
      <c r="K4669" s="282">
        <v>0.0</v>
      </c>
      <c r="L4669" s="282">
        <v>2975.0</v>
      </c>
      <c r="M4669" s="210"/>
    </row>
    <row r="4670" ht="15.75" customHeight="1">
      <c r="A4670" s="210" t="s">
        <v>833</v>
      </c>
      <c r="B4670" s="210" t="s">
        <v>5388</v>
      </c>
      <c r="C4670" s="210" t="s">
        <v>5933</v>
      </c>
      <c r="D4670" s="210" t="s">
        <v>6043</v>
      </c>
      <c r="E4670" s="282">
        <v>10.0</v>
      </c>
      <c r="F4670" s="282">
        <v>0.0</v>
      </c>
      <c r="G4670" s="282">
        <v>1.0</v>
      </c>
      <c r="H4670" s="282">
        <v>5.0</v>
      </c>
      <c r="I4670" s="282">
        <v>2.0</v>
      </c>
      <c r="J4670" s="282">
        <v>2.0</v>
      </c>
      <c r="K4670" s="282">
        <v>0.0</v>
      </c>
      <c r="L4670" s="282">
        <v>503.0</v>
      </c>
      <c r="M4670" s="210"/>
    </row>
    <row r="4671" ht="15.75" customHeight="1">
      <c r="A4671" s="210" t="s">
        <v>833</v>
      </c>
      <c r="B4671" s="210" t="s">
        <v>5391</v>
      </c>
      <c r="C4671" s="210" t="s">
        <v>5870</v>
      </c>
      <c r="D4671" s="210" t="s">
        <v>6044</v>
      </c>
      <c r="E4671" s="282">
        <v>28.0</v>
      </c>
      <c r="F4671" s="282">
        <v>5.0</v>
      </c>
      <c r="G4671" s="282">
        <v>5.0</v>
      </c>
      <c r="H4671" s="282">
        <v>3.0</v>
      </c>
      <c r="I4671" s="282">
        <v>3.0</v>
      </c>
      <c r="J4671" s="282">
        <v>7.0</v>
      </c>
      <c r="K4671" s="282">
        <v>0.0</v>
      </c>
      <c r="L4671" s="282">
        <v>2299.0</v>
      </c>
      <c r="M4671" s="210"/>
    </row>
    <row r="4672" ht="15.75" customHeight="1">
      <c r="A4672" s="210" t="s">
        <v>833</v>
      </c>
      <c r="B4672" s="210" t="s">
        <v>5392</v>
      </c>
      <c r="C4672" s="210" t="s">
        <v>5870</v>
      </c>
      <c r="D4672" s="210" t="s">
        <v>6044</v>
      </c>
      <c r="E4672" s="282">
        <v>27.0</v>
      </c>
      <c r="F4672" s="282">
        <v>4.0</v>
      </c>
      <c r="G4672" s="282">
        <v>7.0</v>
      </c>
      <c r="H4672" s="282">
        <v>5.0</v>
      </c>
      <c r="I4672" s="282">
        <v>5.0</v>
      </c>
      <c r="J4672" s="282">
        <v>2.0</v>
      </c>
      <c r="K4672" s="282">
        <v>0.0</v>
      </c>
      <c r="L4672" s="282">
        <v>2068.0</v>
      </c>
      <c r="M4672" s="210"/>
    </row>
    <row r="4673" ht="15.75" customHeight="1">
      <c r="A4673" s="210" t="s">
        <v>833</v>
      </c>
      <c r="B4673" s="210" t="s">
        <v>5389</v>
      </c>
      <c r="C4673" s="210" t="s">
        <v>6045</v>
      </c>
      <c r="D4673" s="210" t="s">
        <v>6046</v>
      </c>
      <c r="E4673" s="282">
        <v>29.0</v>
      </c>
      <c r="F4673" s="282">
        <v>4.0</v>
      </c>
      <c r="G4673" s="282">
        <v>5.0</v>
      </c>
      <c r="H4673" s="282">
        <v>3.0</v>
      </c>
      <c r="I4673" s="282">
        <v>3.0</v>
      </c>
      <c r="J4673" s="282">
        <v>7.0</v>
      </c>
      <c r="K4673" s="282">
        <v>0.0</v>
      </c>
      <c r="L4673" s="282">
        <v>2361.0</v>
      </c>
      <c r="M4673" s="210"/>
    </row>
    <row r="4674" ht="15.75" customHeight="1">
      <c r="A4674" s="210" t="s">
        <v>833</v>
      </c>
      <c r="B4674" s="210" t="s">
        <v>5390</v>
      </c>
      <c r="C4674" s="210" t="s">
        <v>6047</v>
      </c>
      <c r="D4674" s="210" t="s">
        <v>6048</v>
      </c>
      <c r="E4674" s="282">
        <v>19.0</v>
      </c>
      <c r="F4674" s="282">
        <v>2.0</v>
      </c>
      <c r="G4674" s="282">
        <v>4.0</v>
      </c>
      <c r="H4674" s="282">
        <v>9.0</v>
      </c>
      <c r="I4674" s="282">
        <v>5.0</v>
      </c>
      <c r="J4674" s="282">
        <v>3.0</v>
      </c>
      <c r="K4674" s="282">
        <v>0.0</v>
      </c>
      <c r="L4674" s="282">
        <v>1122.0</v>
      </c>
      <c r="M4674" s="210"/>
    </row>
    <row r="4675" ht="15.75" customHeight="1">
      <c r="A4675" s="210" t="s">
        <v>784</v>
      </c>
      <c r="B4675" s="210" t="s">
        <v>5384</v>
      </c>
      <c r="C4675" s="210" t="s">
        <v>5801</v>
      </c>
      <c r="D4675" s="210" t="s">
        <v>90</v>
      </c>
      <c r="E4675" s="282">
        <v>21.0</v>
      </c>
      <c r="F4675" s="282">
        <v>0.0</v>
      </c>
      <c r="G4675" s="282">
        <v>2.0</v>
      </c>
      <c r="H4675" s="282">
        <v>7.0</v>
      </c>
      <c r="I4675" s="282">
        <v>8.0</v>
      </c>
      <c r="J4675" s="282">
        <v>5.0</v>
      </c>
      <c r="K4675" s="282">
        <v>0.0</v>
      </c>
      <c r="L4675" s="282">
        <v>1207.0</v>
      </c>
      <c r="M4675" s="210"/>
    </row>
    <row r="4676" ht="15.75" customHeight="1">
      <c r="A4676" s="210" t="s">
        <v>784</v>
      </c>
      <c r="B4676" s="210" t="s">
        <v>5385</v>
      </c>
      <c r="C4676" s="210" t="s">
        <v>5801</v>
      </c>
      <c r="D4676" s="210" t="s">
        <v>90</v>
      </c>
      <c r="E4676" s="282">
        <v>22.0</v>
      </c>
      <c r="F4676" s="282">
        <v>0.0</v>
      </c>
      <c r="G4676" s="282">
        <v>7.0</v>
      </c>
      <c r="H4676" s="282">
        <v>1.0</v>
      </c>
      <c r="I4676" s="282">
        <v>13.0</v>
      </c>
      <c r="J4676" s="282">
        <v>2.0</v>
      </c>
      <c r="K4676" s="282">
        <v>1.0</v>
      </c>
      <c r="L4676" s="282">
        <v>1762.0</v>
      </c>
      <c r="M4676" s="210"/>
    </row>
    <row r="4677" ht="15.75" customHeight="1">
      <c r="A4677" s="210" t="s">
        <v>784</v>
      </c>
      <c r="B4677" s="210" t="s">
        <v>5386</v>
      </c>
      <c r="C4677" s="210" t="s">
        <v>5801</v>
      </c>
      <c r="D4677" s="210" t="s">
        <v>90</v>
      </c>
      <c r="E4677" s="282">
        <v>34.0</v>
      </c>
      <c r="F4677" s="282">
        <v>0.0</v>
      </c>
      <c r="G4677" s="282">
        <v>6.0</v>
      </c>
      <c r="H4677" s="282">
        <v>0.0</v>
      </c>
      <c r="I4677" s="282">
        <v>10.0</v>
      </c>
      <c r="J4677" s="282">
        <v>7.0</v>
      </c>
      <c r="K4677" s="282">
        <v>0.0</v>
      </c>
      <c r="L4677" s="282">
        <v>3002.0</v>
      </c>
      <c r="M4677" s="210"/>
    </row>
    <row r="4678" ht="15.75" customHeight="1">
      <c r="A4678" s="210" t="s">
        <v>784</v>
      </c>
      <c r="B4678" s="210" t="s">
        <v>5387</v>
      </c>
      <c r="C4678" s="210" t="s">
        <v>5801</v>
      </c>
      <c r="D4678" s="210" t="s">
        <v>90</v>
      </c>
      <c r="E4678" s="282">
        <v>27.0</v>
      </c>
      <c r="F4678" s="282">
        <v>0.0</v>
      </c>
      <c r="G4678" s="282">
        <v>2.0</v>
      </c>
      <c r="H4678" s="282">
        <v>10.0</v>
      </c>
      <c r="I4678" s="282">
        <v>5.0</v>
      </c>
      <c r="J4678" s="282">
        <v>4.0</v>
      </c>
      <c r="K4678" s="282">
        <v>0.0</v>
      </c>
      <c r="L4678" s="282">
        <v>1667.0</v>
      </c>
      <c r="M4678" s="210"/>
    </row>
    <row r="4679" ht="15.75" customHeight="1">
      <c r="A4679" s="210" t="s">
        <v>784</v>
      </c>
      <c r="B4679" s="210" t="s">
        <v>5388</v>
      </c>
      <c r="C4679" s="210" t="s">
        <v>5801</v>
      </c>
      <c r="D4679" s="210" t="s">
        <v>90</v>
      </c>
      <c r="E4679" s="282">
        <v>24.0</v>
      </c>
      <c r="F4679" s="282">
        <v>0.0</v>
      </c>
      <c r="G4679" s="282">
        <v>2.0</v>
      </c>
      <c r="H4679" s="282">
        <v>2.0</v>
      </c>
      <c r="I4679" s="282">
        <v>4.0</v>
      </c>
      <c r="J4679" s="282">
        <v>8.0</v>
      </c>
      <c r="K4679" s="282">
        <v>0.0</v>
      </c>
      <c r="L4679" s="282">
        <v>1969.0</v>
      </c>
      <c r="M4679" s="210"/>
    </row>
    <row r="4680" ht="15.75" customHeight="1">
      <c r="A4680" s="210" t="s">
        <v>784</v>
      </c>
      <c r="B4680" s="210" t="s">
        <v>5391</v>
      </c>
      <c r="C4680" s="210" t="s">
        <v>5801</v>
      </c>
      <c r="D4680" s="210" t="s">
        <v>90</v>
      </c>
      <c r="E4680" s="282">
        <v>20.0</v>
      </c>
      <c r="F4680" s="282">
        <v>1.0</v>
      </c>
      <c r="G4680" s="282">
        <v>1.0</v>
      </c>
      <c r="H4680" s="282">
        <v>3.0</v>
      </c>
      <c r="I4680" s="282">
        <v>4.0</v>
      </c>
      <c r="J4680" s="282">
        <v>4.0</v>
      </c>
      <c r="K4680" s="282">
        <v>0.0</v>
      </c>
      <c r="L4680" s="282">
        <v>1419.0</v>
      </c>
      <c r="M4680" s="210"/>
    </row>
    <row r="4681" ht="15.75" customHeight="1">
      <c r="A4681" s="210" t="s">
        <v>784</v>
      </c>
      <c r="B4681" s="210" t="s">
        <v>5392</v>
      </c>
      <c r="C4681" s="210" t="s">
        <v>5801</v>
      </c>
      <c r="D4681" s="210" t="s">
        <v>90</v>
      </c>
      <c r="E4681" s="282">
        <v>25.0</v>
      </c>
      <c r="F4681" s="282">
        <v>2.0</v>
      </c>
      <c r="G4681" s="282">
        <v>4.0</v>
      </c>
      <c r="H4681" s="282">
        <v>1.0</v>
      </c>
      <c r="I4681" s="282">
        <v>3.0</v>
      </c>
      <c r="J4681" s="282">
        <v>8.0</v>
      </c>
      <c r="K4681" s="282">
        <v>0.0</v>
      </c>
      <c r="L4681" s="282">
        <v>2088.0</v>
      </c>
      <c r="M4681" s="210"/>
    </row>
    <row r="4682" ht="15.75" customHeight="1">
      <c r="A4682" s="210" t="s">
        <v>784</v>
      </c>
      <c r="B4682" s="210" t="s">
        <v>5389</v>
      </c>
      <c r="C4682" s="210" t="s">
        <v>5801</v>
      </c>
      <c r="D4682" s="210" t="s">
        <v>98</v>
      </c>
      <c r="E4682" s="282">
        <v>5.0</v>
      </c>
      <c r="F4682" s="282">
        <v>0.0</v>
      </c>
      <c r="G4682" s="282">
        <v>0.0</v>
      </c>
      <c r="H4682" s="282">
        <v>2.0</v>
      </c>
      <c r="I4682" s="282">
        <v>0.0</v>
      </c>
      <c r="J4682" s="282">
        <v>1.0</v>
      </c>
      <c r="K4682" s="282">
        <v>0.0</v>
      </c>
      <c r="L4682" s="282">
        <v>345.0</v>
      </c>
      <c r="M4682" s="210"/>
    </row>
    <row r="4683" ht="15.75" customHeight="1">
      <c r="A4683" s="210" t="s">
        <v>784</v>
      </c>
      <c r="B4683" s="210" t="s">
        <v>5390</v>
      </c>
      <c r="C4683" s="210" t="s">
        <v>5801</v>
      </c>
      <c r="D4683" s="210" t="s">
        <v>259</v>
      </c>
      <c r="E4683" s="282">
        <v>36.0</v>
      </c>
      <c r="F4683" s="282">
        <v>0.0</v>
      </c>
      <c r="G4683" s="282">
        <v>1.0</v>
      </c>
      <c r="H4683" s="282">
        <v>0.0</v>
      </c>
      <c r="I4683" s="282">
        <v>0.0</v>
      </c>
      <c r="J4683" s="282">
        <v>6.0</v>
      </c>
      <c r="K4683" s="282">
        <v>0.0</v>
      </c>
      <c r="L4683" s="282">
        <v>3240.0</v>
      </c>
      <c r="M4683" s="210"/>
    </row>
    <row r="4684" ht="15.75" customHeight="1">
      <c r="A4684" s="210" t="s">
        <v>131</v>
      </c>
      <c r="B4684" s="210" t="s">
        <v>5383</v>
      </c>
      <c r="C4684" s="210" t="s">
        <v>5801</v>
      </c>
      <c r="D4684" s="210" t="s">
        <v>95</v>
      </c>
      <c r="E4684" s="282">
        <v>2.0</v>
      </c>
      <c r="F4684" s="282">
        <v>0.0</v>
      </c>
      <c r="G4684" s="282">
        <v>0.0</v>
      </c>
      <c r="H4684" s="282">
        <v>0.0</v>
      </c>
      <c r="I4684" s="282">
        <v>2.0</v>
      </c>
      <c r="J4684" s="282">
        <v>0.0</v>
      </c>
      <c r="K4684" s="282">
        <v>0.0</v>
      </c>
      <c r="L4684" s="282">
        <v>169.0</v>
      </c>
      <c r="M4684" s="210"/>
    </row>
    <row r="4685" ht="15.75" customHeight="1">
      <c r="A4685" s="210" t="s">
        <v>131</v>
      </c>
      <c r="B4685" s="210" t="s">
        <v>5384</v>
      </c>
      <c r="C4685" s="210" t="s">
        <v>5801</v>
      </c>
      <c r="D4685" s="210" t="s">
        <v>95</v>
      </c>
      <c r="E4685" s="282">
        <v>33.0</v>
      </c>
      <c r="F4685" s="282">
        <v>24.0</v>
      </c>
      <c r="G4685" s="282">
        <v>6.0</v>
      </c>
      <c r="H4685" s="282">
        <v>2.0</v>
      </c>
      <c r="I4685" s="282">
        <v>13.0</v>
      </c>
      <c r="J4685" s="282">
        <v>5.0</v>
      </c>
      <c r="K4685" s="282">
        <v>0.0</v>
      </c>
      <c r="L4685" s="282">
        <v>2667.0</v>
      </c>
      <c r="M4685" s="210"/>
    </row>
    <row r="4686" ht="15.75" customHeight="1">
      <c r="A4686" s="210" t="s">
        <v>131</v>
      </c>
      <c r="B4686" s="210" t="s">
        <v>5385</v>
      </c>
      <c r="C4686" s="210" t="s">
        <v>5801</v>
      </c>
      <c r="D4686" s="210" t="s">
        <v>95</v>
      </c>
      <c r="E4686" s="282">
        <v>38.0</v>
      </c>
      <c r="F4686" s="282">
        <v>21.0</v>
      </c>
      <c r="G4686" s="282">
        <v>7.0</v>
      </c>
      <c r="H4686" s="282">
        <v>11.0</v>
      </c>
      <c r="I4686" s="282">
        <v>9.0</v>
      </c>
      <c r="J4686" s="282">
        <v>3.0</v>
      </c>
      <c r="K4686" s="282">
        <v>0.0</v>
      </c>
      <c r="L4686" s="282">
        <v>2574.0</v>
      </c>
      <c r="M4686" s="210"/>
    </row>
    <row r="4687" ht="15.75" customHeight="1">
      <c r="A4687" s="210" t="s">
        <v>131</v>
      </c>
      <c r="B4687" s="210" t="s">
        <v>5386</v>
      </c>
      <c r="C4687" s="210" t="s">
        <v>5801</v>
      </c>
      <c r="D4687" s="210" t="s">
        <v>95</v>
      </c>
      <c r="E4687" s="282">
        <v>35.0</v>
      </c>
      <c r="F4687" s="282">
        <v>21.0</v>
      </c>
      <c r="G4687" s="282">
        <v>3.0</v>
      </c>
      <c r="H4687" s="282">
        <v>7.0</v>
      </c>
      <c r="I4687" s="282">
        <v>24.0</v>
      </c>
      <c r="J4687" s="282">
        <v>6.0</v>
      </c>
      <c r="K4687" s="282">
        <v>0.0</v>
      </c>
      <c r="L4687" s="282">
        <v>2298.0</v>
      </c>
      <c r="M4687" s="210"/>
    </row>
    <row r="4688" ht="15.75" customHeight="1">
      <c r="A4688" s="210" t="s">
        <v>131</v>
      </c>
      <c r="B4688" s="210" t="s">
        <v>5387</v>
      </c>
      <c r="C4688" s="210" t="s">
        <v>5801</v>
      </c>
      <c r="D4688" s="210" t="s">
        <v>95</v>
      </c>
      <c r="E4688" s="282">
        <v>38.0</v>
      </c>
      <c r="F4688" s="282">
        <v>17.0</v>
      </c>
      <c r="G4688" s="282">
        <v>10.0</v>
      </c>
      <c r="H4688" s="282">
        <v>8.0</v>
      </c>
      <c r="I4688" s="282">
        <v>23.0</v>
      </c>
      <c r="J4688" s="282">
        <v>5.0</v>
      </c>
      <c r="K4688" s="282">
        <v>0.0</v>
      </c>
      <c r="L4688" s="282">
        <v>2576.0</v>
      </c>
      <c r="M4688" s="210"/>
    </row>
    <row r="4689" ht="15.75" customHeight="1">
      <c r="A4689" s="210" t="s">
        <v>131</v>
      </c>
      <c r="B4689" s="210" t="s">
        <v>5388</v>
      </c>
      <c r="C4689" s="210" t="s">
        <v>5801</v>
      </c>
      <c r="D4689" s="210" t="s">
        <v>95</v>
      </c>
      <c r="E4689" s="282">
        <v>35.0</v>
      </c>
      <c r="F4689" s="282">
        <v>14.0</v>
      </c>
      <c r="G4689" s="282">
        <v>5.0</v>
      </c>
      <c r="H4689" s="282">
        <v>6.0</v>
      </c>
      <c r="I4689" s="282">
        <v>19.0</v>
      </c>
      <c r="J4689" s="282">
        <v>8.0</v>
      </c>
      <c r="K4689" s="282">
        <v>1.0</v>
      </c>
      <c r="L4689" s="282">
        <v>2466.0</v>
      </c>
      <c r="M4689" s="210"/>
    </row>
    <row r="4690" ht="15.75" customHeight="1">
      <c r="A4690" s="210" t="s">
        <v>131</v>
      </c>
      <c r="B4690" s="210" t="s">
        <v>5391</v>
      </c>
      <c r="C4690" s="210" t="s">
        <v>6049</v>
      </c>
      <c r="D4690" s="210" t="s">
        <v>95</v>
      </c>
      <c r="E4690" s="282">
        <v>48.0</v>
      </c>
      <c r="F4690" s="282">
        <v>19.0</v>
      </c>
      <c r="G4690" s="282">
        <v>7.0</v>
      </c>
      <c r="H4690" s="282">
        <v>15.0</v>
      </c>
      <c r="I4690" s="282">
        <v>8.0</v>
      </c>
      <c r="J4690" s="282">
        <v>8.0</v>
      </c>
      <c r="K4690" s="282">
        <v>0.0</v>
      </c>
      <c r="L4690" s="282">
        <v>3119.0</v>
      </c>
      <c r="M4690" s="210"/>
    </row>
    <row r="4691" ht="15.75" customHeight="1">
      <c r="A4691" s="210" t="s">
        <v>131</v>
      </c>
      <c r="B4691" s="210" t="s">
        <v>5392</v>
      </c>
      <c r="C4691" s="210" t="s">
        <v>6050</v>
      </c>
      <c r="D4691" s="210" t="s">
        <v>6051</v>
      </c>
      <c r="E4691" s="282">
        <v>23.0</v>
      </c>
      <c r="F4691" s="282">
        <v>9.0</v>
      </c>
      <c r="G4691" s="282">
        <v>1.0</v>
      </c>
      <c r="H4691" s="282">
        <v>7.0</v>
      </c>
      <c r="I4691" s="282">
        <v>15.0</v>
      </c>
      <c r="J4691" s="282">
        <v>3.0</v>
      </c>
      <c r="K4691" s="282">
        <v>0.0</v>
      </c>
      <c r="L4691" s="282">
        <v>1255.0</v>
      </c>
      <c r="M4691" s="210"/>
    </row>
    <row r="4692" ht="15.75" customHeight="1">
      <c r="A4692" s="210" t="s">
        <v>131</v>
      </c>
      <c r="B4692" s="210" t="s">
        <v>5389</v>
      </c>
      <c r="C4692" s="210" t="s">
        <v>6050</v>
      </c>
      <c r="D4692" s="210" t="s">
        <v>6051</v>
      </c>
      <c r="E4692" s="282">
        <v>3.0</v>
      </c>
      <c r="F4692" s="282">
        <v>0.0</v>
      </c>
      <c r="G4692" s="282">
        <v>0.0</v>
      </c>
      <c r="H4692" s="282">
        <v>3.0</v>
      </c>
      <c r="I4692" s="282">
        <v>0.0</v>
      </c>
      <c r="J4692" s="282">
        <v>0.0</v>
      </c>
      <c r="K4692" s="282">
        <v>0.0</v>
      </c>
      <c r="L4692" s="282">
        <v>47.0</v>
      </c>
      <c r="M4692" s="210"/>
    </row>
    <row r="4693" ht="15.75" customHeight="1">
      <c r="A4693" s="210" t="s">
        <v>131</v>
      </c>
      <c r="B4693" s="210" t="s">
        <v>5390</v>
      </c>
      <c r="C4693" s="210" t="s">
        <v>6050</v>
      </c>
      <c r="D4693" s="210" t="s">
        <v>6051</v>
      </c>
      <c r="E4693" s="282">
        <v>1.0</v>
      </c>
      <c r="F4693" s="282">
        <v>0.0</v>
      </c>
      <c r="G4693" s="282">
        <v>0.0</v>
      </c>
      <c r="H4693" s="282">
        <v>1.0</v>
      </c>
      <c r="I4693" s="282">
        <v>0.0</v>
      </c>
      <c r="J4693" s="282">
        <v>0.0</v>
      </c>
      <c r="K4693" s="282">
        <v>0.0</v>
      </c>
      <c r="L4693" s="282">
        <v>10.0</v>
      </c>
      <c r="M4693" s="210"/>
    </row>
    <row r="4694" ht="15.75" customHeight="1">
      <c r="A4694" s="210" t="s">
        <v>284</v>
      </c>
      <c r="B4694" s="210" t="s">
        <v>5383</v>
      </c>
      <c r="C4694" s="210" t="s">
        <v>5801</v>
      </c>
      <c r="D4694" s="210" t="s">
        <v>121</v>
      </c>
      <c r="E4694" s="282">
        <v>3.0</v>
      </c>
      <c r="F4694" s="282">
        <v>0.0</v>
      </c>
      <c r="G4694" s="282">
        <v>0.0</v>
      </c>
      <c r="H4694" s="282">
        <v>2.0</v>
      </c>
      <c r="I4694" s="282">
        <v>1.0</v>
      </c>
      <c r="J4694" s="282">
        <v>0.0</v>
      </c>
      <c r="K4694" s="282">
        <v>0.0</v>
      </c>
      <c r="L4694" s="282">
        <v>83.0</v>
      </c>
      <c r="M4694" s="210"/>
    </row>
    <row r="4695" ht="15.75" customHeight="1">
      <c r="A4695" s="210" t="s">
        <v>284</v>
      </c>
      <c r="B4695" s="210" t="s">
        <v>5384</v>
      </c>
      <c r="C4695" s="210" t="s">
        <v>5801</v>
      </c>
      <c r="D4695" s="210" t="s">
        <v>121</v>
      </c>
      <c r="E4695" s="282">
        <v>29.0</v>
      </c>
      <c r="F4695" s="282">
        <v>5.0</v>
      </c>
      <c r="G4695" s="282">
        <v>1.0</v>
      </c>
      <c r="H4695" s="282">
        <v>3.0</v>
      </c>
      <c r="I4695" s="282">
        <v>5.0</v>
      </c>
      <c r="J4695" s="282">
        <v>9.0</v>
      </c>
      <c r="K4695" s="282">
        <v>0.0</v>
      </c>
      <c r="L4695" s="282">
        <v>2292.0</v>
      </c>
      <c r="M4695" s="210"/>
    </row>
    <row r="4696" ht="15.75" customHeight="1">
      <c r="A4696" s="210" t="s">
        <v>284</v>
      </c>
      <c r="B4696" s="210" t="s">
        <v>5385</v>
      </c>
      <c r="C4696" s="210" t="s">
        <v>5801</v>
      </c>
      <c r="D4696" s="210" t="s">
        <v>121</v>
      </c>
      <c r="E4696" s="282">
        <v>27.0</v>
      </c>
      <c r="F4696" s="282">
        <v>1.0</v>
      </c>
      <c r="G4696" s="282">
        <v>1.0</v>
      </c>
      <c r="H4696" s="282">
        <v>2.0</v>
      </c>
      <c r="I4696" s="282">
        <v>5.0</v>
      </c>
      <c r="J4696" s="282">
        <v>6.0</v>
      </c>
      <c r="K4696" s="282">
        <v>0.0</v>
      </c>
      <c r="L4696" s="282">
        <v>2172.0</v>
      </c>
      <c r="M4696" s="210"/>
    </row>
    <row r="4697" ht="15.75" customHeight="1">
      <c r="A4697" s="210" t="s">
        <v>284</v>
      </c>
      <c r="B4697" s="210" t="s">
        <v>5386</v>
      </c>
      <c r="C4697" s="210" t="s">
        <v>5801</v>
      </c>
      <c r="D4697" s="210" t="s">
        <v>121</v>
      </c>
      <c r="E4697" s="282">
        <v>20.0</v>
      </c>
      <c r="F4697" s="282">
        <v>1.0</v>
      </c>
      <c r="G4697" s="282">
        <v>0.0</v>
      </c>
      <c r="H4697" s="282">
        <v>4.0</v>
      </c>
      <c r="I4697" s="282">
        <v>3.0</v>
      </c>
      <c r="J4697" s="282">
        <v>8.0</v>
      </c>
      <c r="K4697" s="282">
        <v>0.0</v>
      </c>
      <c r="L4697" s="282">
        <v>1431.0</v>
      </c>
      <c r="M4697" s="210"/>
    </row>
    <row r="4698" ht="15.75" customHeight="1">
      <c r="A4698" s="210" t="s">
        <v>284</v>
      </c>
      <c r="B4698" s="210" t="s">
        <v>5387</v>
      </c>
      <c r="C4698" s="210" t="s">
        <v>6049</v>
      </c>
      <c r="D4698" s="210" t="s">
        <v>121</v>
      </c>
      <c r="E4698" s="282">
        <v>40.0</v>
      </c>
      <c r="F4698" s="282">
        <v>1.0</v>
      </c>
      <c r="G4698" s="282">
        <v>1.0</v>
      </c>
      <c r="H4698" s="282">
        <v>6.0</v>
      </c>
      <c r="I4698" s="282">
        <v>5.0</v>
      </c>
      <c r="J4698" s="282">
        <v>12.0</v>
      </c>
      <c r="K4698" s="282">
        <v>1.0</v>
      </c>
      <c r="L4698" s="282">
        <v>3131.0</v>
      </c>
      <c r="M4698" s="210"/>
    </row>
    <row r="4699" ht="15.75" customHeight="1">
      <c r="A4699" s="210" t="s">
        <v>284</v>
      </c>
      <c r="B4699" s="210" t="s">
        <v>5388</v>
      </c>
      <c r="C4699" s="210" t="s">
        <v>6014</v>
      </c>
      <c r="D4699" s="210" t="s">
        <v>6052</v>
      </c>
      <c r="E4699" s="282">
        <v>17.0</v>
      </c>
      <c r="F4699" s="282">
        <v>1.0</v>
      </c>
      <c r="G4699" s="282">
        <v>0.0</v>
      </c>
      <c r="H4699" s="282">
        <v>0.0</v>
      </c>
      <c r="I4699" s="282">
        <v>0.0</v>
      </c>
      <c r="J4699" s="282">
        <v>4.0</v>
      </c>
      <c r="K4699" s="282">
        <v>1.0</v>
      </c>
      <c r="L4699" s="282">
        <v>1509.0</v>
      </c>
      <c r="M4699" s="210"/>
    </row>
    <row r="4700" ht="15.75" customHeight="1">
      <c r="A4700" s="210" t="s">
        <v>284</v>
      </c>
      <c r="B4700" s="210" t="s">
        <v>5391</v>
      </c>
      <c r="C4700" s="210" t="s">
        <v>6014</v>
      </c>
      <c r="D4700" s="210" t="s">
        <v>6052</v>
      </c>
      <c r="E4700" s="282">
        <v>9.0</v>
      </c>
      <c r="F4700" s="282">
        <v>0.0</v>
      </c>
      <c r="G4700" s="282">
        <v>0.0</v>
      </c>
      <c r="H4700" s="282">
        <v>0.0</v>
      </c>
      <c r="I4700" s="282">
        <v>0.0</v>
      </c>
      <c r="J4700" s="282">
        <v>2.0</v>
      </c>
      <c r="K4700" s="282">
        <v>0.0</v>
      </c>
      <c r="L4700" s="282">
        <v>810.0</v>
      </c>
      <c r="M4700" s="210"/>
    </row>
    <row r="4701" ht="15.75" customHeight="1">
      <c r="A4701" s="210" t="s">
        <v>284</v>
      </c>
      <c r="B4701" s="210" t="s">
        <v>5392</v>
      </c>
      <c r="C4701" s="210" t="s">
        <v>6050</v>
      </c>
      <c r="D4701" s="210" t="s">
        <v>6052</v>
      </c>
      <c r="E4701" s="282">
        <v>19.0</v>
      </c>
      <c r="F4701" s="282">
        <v>1.0</v>
      </c>
      <c r="G4701" s="282">
        <v>0.0</v>
      </c>
      <c r="H4701" s="282">
        <v>0.0</v>
      </c>
      <c r="I4701" s="282">
        <v>1.0</v>
      </c>
      <c r="J4701" s="282">
        <v>4.0</v>
      </c>
      <c r="K4701" s="282">
        <v>0.0</v>
      </c>
      <c r="L4701" s="282">
        <v>1699.0</v>
      </c>
      <c r="M4701" s="210"/>
    </row>
    <row r="4702" ht="15.75" customHeight="1">
      <c r="A4702" s="210" t="s">
        <v>284</v>
      </c>
      <c r="B4702" s="210" t="s">
        <v>5390</v>
      </c>
      <c r="C4702" s="210" t="s">
        <v>6050</v>
      </c>
      <c r="D4702" s="210" t="s">
        <v>6052</v>
      </c>
      <c r="E4702" s="282">
        <v>0.0</v>
      </c>
      <c r="F4702" s="282">
        <v>0.0</v>
      </c>
      <c r="G4702" s="282">
        <v>0.0</v>
      </c>
      <c r="H4702" s="282">
        <v>0.0</v>
      </c>
      <c r="I4702" s="282">
        <v>0.0</v>
      </c>
      <c r="J4702" s="282">
        <v>0.0</v>
      </c>
      <c r="K4702" s="282">
        <v>0.0</v>
      </c>
      <c r="L4702" s="282">
        <v>0.0</v>
      </c>
      <c r="M4702" s="210"/>
    </row>
    <row r="4703" ht="15.75" customHeight="1">
      <c r="A4703" s="210" t="s">
        <v>745</v>
      </c>
      <c r="B4703" s="210" t="s">
        <v>5383</v>
      </c>
      <c r="C4703" s="210" t="s">
        <v>5801</v>
      </c>
      <c r="D4703" s="210" t="s">
        <v>113</v>
      </c>
      <c r="E4703" s="282">
        <v>3.0</v>
      </c>
      <c r="F4703" s="282">
        <v>0.0</v>
      </c>
      <c r="G4703" s="282">
        <v>0.0</v>
      </c>
      <c r="H4703" s="282">
        <v>1.0</v>
      </c>
      <c r="I4703" s="282">
        <v>1.0</v>
      </c>
      <c r="J4703" s="282">
        <v>0.0</v>
      </c>
      <c r="K4703" s="282">
        <v>0.0</v>
      </c>
      <c r="L4703" s="282">
        <v>217.0</v>
      </c>
      <c r="M4703" s="210"/>
    </row>
    <row r="4704" ht="15.75" customHeight="1">
      <c r="A4704" s="210" t="s">
        <v>745</v>
      </c>
      <c r="B4704" s="210" t="s">
        <v>5384</v>
      </c>
      <c r="C4704" s="210" t="s">
        <v>5801</v>
      </c>
      <c r="D4704" s="210" t="s">
        <v>113</v>
      </c>
      <c r="E4704" s="282">
        <v>37.0</v>
      </c>
      <c r="F4704" s="282">
        <v>1.0</v>
      </c>
      <c r="G4704" s="282">
        <v>0.0</v>
      </c>
      <c r="H4704" s="282">
        <v>0.0</v>
      </c>
      <c r="I4704" s="282">
        <v>7.0</v>
      </c>
      <c r="J4704" s="282">
        <v>3.0</v>
      </c>
      <c r="K4704" s="282">
        <v>1.0</v>
      </c>
      <c r="L4704" s="282">
        <v>3107.0</v>
      </c>
      <c r="M4704" s="210"/>
    </row>
    <row r="4705" ht="15.75" customHeight="1">
      <c r="A4705" s="210" t="s">
        <v>745</v>
      </c>
      <c r="B4705" s="210" t="s">
        <v>5385</v>
      </c>
      <c r="C4705" s="210" t="s">
        <v>5801</v>
      </c>
      <c r="D4705" s="210" t="s">
        <v>113</v>
      </c>
      <c r="E4705" s="282">
        <v>33.0</v>
      </c>
      <c r="F4705" s="282">
        <v>0.0</v>
      </c>
      <c r="G4705" s="282">
        <v>2.0</v>
      </c>
      <c r="H4705" s="282">
        <v>2.0</v>
      </c>
      <c r="I4705" s="282">
        <v>7.0</v>
      </c>
      <c r="J4705" s="282">
        <v>8.0</v>
      </c>
      <c r="K4705" s="282">
        <v>1.0</v>
      </c>
      <c r="L4705" s="282">
        <v>2766.0</v>
      </c>
      <c r="M4705" s="210"/>
    </row>
    <row r="4706" ht="15.75" customHeight="1">
      <c r="A4706" s="210" t="s">
        <v>745</v>
      </c>
      <c r="B4706" s="210" t="s">
        <v>5386</v>
      </c>
      <c r="C4706" s="210" t="s">
        <v>5801</v>
      </c>
      <c r="D4706" s="210" t="s">
        <v>113</v>
      </c>
      <c r="E4706" s="282">
        <v>33.0</v>
      </c>
      <c r="F4706" s="282">
        <v>1.0</v>
      </c>
      <c r="G4706" s="282">
        <v>0.0</v>
      </c>
      <c r="H4706" s="282">
        <v>3.0</v>
      </c>
      <c r="I4706" s="282">
        <v>3.0</v>
      </c>
      <c r="J4706" s="282">
        <v>4.0</v>
      </c>
      <c r="K4706" s="282">
        <v>0.0</v>
      </c>
      <c r="L4706" s="282">
        <v>2722.0</v>
      </c>
      <c r="M4706" s="210"/>
    </row>
    <row r="4707" ht="15.75" customHeight="1">
      <c r="A4707" s="210" t="s">
        <v>745</v>
      </c>
      <c r="B4707" s="210" t="s">
        <v>5387</v>
      </c>
      <c r="C4707" s="210" t="s">
        <v>5801</v>
      </c>
      <c r="D4707" s="210" t="s">
        <v>113</v>
      </c>
      <c r="E4707" s="282">
        <v>36.0</v>
      </c>
      <c r="F4707" s="282">
        <v>2.0</v>
      </c>
      <c r="G4707" s="282">
        <v>4.0</v>
      </c>
      <c r="H4707" s="282">
        <v>3.0</v>
      </c>
      <c r="I4707" s="282">
        <v>5.0</v>
      </c>
      <c r="J4707" s="282">
        <v>3.0</v>
      </c>
      <c r="K4707" s="282">
        <v>0.0</v>
      </c>
      <c r="L4707" s="282">
        <v>2971.0</v>
      </c>
      <c r="M4707" s="210"/>
    </row>
    <row r="4708" ht="15.75" customHeight="1">
      <c r="A4708" s="210" t="s">
        <v>745</v>
      </c>
      <c r="B4708" s="210" t="s">
        <v>5388</v>
      </c>
      <c r="C4708" s="210" t="s">
        <v>5801</v>
      </c>
      <c r="D4708" s="210" t="s">
        <v>113</v>
      </c>
      <c r="E4708" s="282">
        <v>15.0</v>
      </c>
      <c r="F4708" s="282">
        <v>2.0</v>
      </c>
      <c r="G4708" s="282">
        <v>1.0</v>
      </c>
      <c r="H4708" s="282">
        <v>5.0</v>
      </c>
      <c r="I4708" s="282">
        <v>3.0</v>
      </c>
      <c r="J4708" s="282">
        <v>3.0</v>
      </c>
      <c r="K4708" s="282">
        <v>0.0</v>
      </c>
      <c r="L4708" s="282">
        <v>939.0</v>
      </c>
      <c r="M4708" s="210"/>
    </row>
    <row r="4709" ht="15.75" customHeight="1">
      <c r="A4709" s="210" t="s">
        <v>745</v>
      </c>
      <c r="B4709" s="210" t="s">
        <v>5391</v>
      </c>
      <c r="C4709" s="210" t="s">
        <v>5801</v>
      </c>
      <c r="D4709" s="210" t="s">
        <v>113</v>
      </c>
      <c r="E4709" s="282">
        <v>26.0</v>
      </c>
      <c r="F4709" s="282">
        <v>1.0</v>
      </c>
      <c r="G4709" s="282">
        <v>1.0</v>
      </c>
      <c r="H4709" s="282">
        <v>2.0</v>
      </c>
      <c r="I4709" s="282">
        <v>3.0</v>
      </c>
      <c r="J4709" s="282">
        <v>2.0</v>
      </c>
      <c r="K4709" s="282">
        <v>1.0</v>
      </c>
      <c r="L4709" s="282">
        <v>2113.0</v>
      </c>
      <c r="M4709" s="210"/>
    </row>
    <row r="4710" ht="15.75" customHeight="1">
      <c r="A4710" s="210" t="s">
        <v>745</v>
      </c>
      <c r="B4710" s="210" t="s">
        <v>5392</v>
      </c>
      <c r="C4710" s="210" t="s">
        <v>5801</v>
      </c>
      <c r="D4710" s="210" t="s">
        <v>113</v>
      </c>
      <c r="E4710" s="282">
        <v>32.0</v>
      </c>
      <c r="F4710" s="282">
        <v>3.0</v>
      </c>
      <c r="G4710" s="282">
        <v>5.0</v>
      </c>
      <c r="H4710" s="282">
        <v>4.0</v>
      </c>
      <c r="I4710" s="282">
        <v>6.0</v>
      </c>
      <c r="J4710" s="282">
        <v>3.0</v>
      </c>
      <c r="K4710" s="282">
        <v>1.0</v>
      </c>
      <c r="L4710" s="282">
        <v>2526.0</v>
      </c>
      <c r="M4710" s="210"/>
    </row>
    <row r="4711" ht="15.75" customHeight="1">
      <c r="A4711" s="210" t="s">
        <v>745</v>
      </c>
      <c r="B4711" s="210" t="s">
        <v>5389</v>
      </c>
      <c r="C4711" s="210" t="s">
        <v>5870</v>
      </c>
      <c r="D4711" s="210" t="s">
        <v>6053</v>
      </c>
      <c r="E4711" s="282">
        <v>26.0</v>
      </c>
      <c r="F4711" s="282">
        <v>3.0</v>
      </c>
      <c r="G4711" s="282">
        <v>4.0</v>
      </c>
      <c r="H4711" s="282">
        <v>2.0</v>
      </c>
      <c r="I4711" s="282">
        <v>1.0</v>
      </c>
      <c r="J4711" s="282">
        <v>3.0</v>
      </c>
      <c r="K4711" s="282">
        <v>0.0</v>
      </c>
      <c r="L4711" s="282">
        <v>2187.0</v>
      </c>
      <c r="M4711" s="210"/>
    </row>
    <row r="4712" ht="15.75" customHeight="1">
      <c r="A4712" s="210" t="s">
        <v>745</v>
      </c>
      <c r="B4712" s="210" t="s">
        <v>5390</v>
      </c>
      <c r="C4712" s="210" t="s">
        <v>5870</v>
      </c>
      <c r="D4712" s="210" t="s">
        <v>6054</v>
      </c>
      <c r="E4712" s="282">
        <v>29.0</v>
      </c>
      <c r="F4712" s="282">
        <v>3.0</v>
      </c>
      <c r="G4712" s="282">
        <v>0.0</v>
      </c>
      <c r="H4712" s="282">
        <v>3.0</v>
      </c>
      <c r="I4712" s="282">
        <v>2.0</v>
      </c>
      <c r="J4712" s="282">
        <v>5.0</v>
      </c>
      <c r="K4712" s="282">
        <v>0.0</v>
      </c>
      <c r="L4712" s="282">
        <v>2337.0</v>
      </c>
      <c r="M4712" s="210"/>
    </row>
    <row r="4713" ht="15.75" customHeight="1">
      <c r="A4713" s="210" t="s">
        <v>511</v>
      </c>
      <c r="B4713" s="210" t="s">
        <v>5383</v>
      </c>
      <c r="C4713" s="210" t="s">
        <v>5801</v>
      </c>
      <c r="D4713" s="210" t="s">
        <v>143</v>
      </c>
      <c r="E4713" s="282">
        <v>3.0</v>
      </c>
      <c r="F4713" s="282">
        <v>0.0</v>
      </c>
      <c r="G4713" s="282">
        <v>1.0</v>
      </c>
      <c r="H4713" s="282">
        <v>0.0</v>
      </c>
      <c r="I4713" s="282">
        <v>0.0</v>
      </c>
      <c r="J4713" s="282">
        <v>0.0</v>
      </c>
      <c r="K4713" s="282">
        <v>0.0</v>
      </c>
      <c r="L4713" s="282">
        <v>270.0</v>
      </c>
      <c r="M4713" s="210"/>
    </row>
    <row r="4714" ht="15.75" customHeight="1">
      <c r="A4714" s="210" t="s">
        <v>511</v>
      </c>
      <c r="B4714" s="210" t="s">
        <v>5384</v>
      </c>
      <c r="C4714" s="210" t="s">
        <v>5800</v>
      </c>
      <c r="D4714" s="210" t="s">
        <v>143</v>
      </c>
      <c r="E4714" s="282">
        <v>20.0</v>
      </c>
      <c r="F4714" s="282">
        <v>0.0</v>
      </c>
      <c r="G4714" s="282">
        <v>0.0</v>
      </c>
      <c r="H4714" s="282">
        <v>9.0</v>
      </c>
      <c r="I4714" s="282">
        <v>4.0</v>
      </c>
      <c r="J4714" s="282">
        <v>2.0</v>
      </c>
      <c r="K4714" s="282">
        <v>0.0</v>
      </c>
      <c r="L4714" s="282">
        <v>1082.0</v>
      </c>
      <c r="M4714" s="210"/>
    </row>
    <row r="4715" ht="15.75" customHeight="1">
      <c r="A4715" s="210" t="s">
        <v>511</v>
      </c>
      <c r="B4715" s="210" t="s">
        <v>5385</v>
      </c>
      <c r="C4715" s="210" t="s">
        <v>5801</v>
      </c>
      <c r="D4715" s="210" t="s">
        <v>197</v>
      </c>
      <c r="E4715" s="282">
        <v>14.0</v>
      </c>
      <c r="F4715" s="282">
        <v>2.0</v>
      </c>
      <c r="G4715" s="282">
        <v>0.0</v>
      </c>
      <c r="H4715" s="282">
        <v>6.0</v>
      </c>
      <c r="I4715" s="282">
        <v>3.0</v>
      </c>
      <c r="J4715" s="282">
        <v>2.0</v>
      </c>
      <c r="K4715" s="282">
        <v>0.0</v>
      </c>
      <c r="L4715" s="282">
        <v>787.0</v>
      </c>
      <c r="M4715" s="210"/>
    </row>
    <row r="4716" ht="15.75" customHeight="1">
      <c r="A4716" s="210" t="s">
        <v>511</v>
      </c>
      <c r="B4716" s="210" t="s">
        <v>5386</v>
      </c>
      <c r="C4716" s="210" t="s">
        <v>5803</v>
      </c>
      <c r="D4716" s="210" t="s">
        <v>6055</v>
      </c>
      <c r="E4716" s="282">
        <v>15.0</v>
      </c>
      <c r="F4716" s="282">
        <v>0.0</v>
      </c>
      <c r="G4716" s="282">
        <v>1.0</v>
      </c>
      <c r="H4716" s="282">
        <v>2.0</v>
      </c>
      <c r="I4716" s="282">
        <v>2.0</v>
      </c>
      <c r="J4716" s="282">
        <v>0.0</v>
      </c>
      <c r="K4716" s="282">
        <v>0.0</v>
      </c>
      <c r="L4716" s="282">
        <v>1076.0</v>
      </c>
      <c r="M4716" s="210"/>
    </row>
    <row r="4717" ht="15.75" customHeight="1">
      <c r="A4717" s="210" t="s">
        <v>511</v>
      </c>
      <c r="B4717" s="210" t="s">
        <v>5387</v>
      </c>
      <c r="C4717" s="210" t="s">
        <v>5805</v>
      </c>
      <c r="D4717" s="210" t="s">
        <v>6055</v>
      </c>
      <c r="E4717" s="282">
        <v>25.0</v>
      </c>
      <c r="F4717" s="282">
        <v>2.0</v>
      </c>
      <c r="G4717" s="282">
        <v>0.0</v>
      </c>
      <c r="H4717" s="282">
        <v>4.0</v>
      </c>
      <c r="I4717" s="282">
        <v>3.0</v>
      </c>
      <c r="J4717" s="282">
        <v>4.0</v>
      </c>
      <c r="K4717" s="282">
        <v>0.0</v>
      </c>
      <c r="L4717" s="282">
        <v>1927.0</v>
      </c>
      <c r="M4717" s="210"/>
    </row>
    <row r="4718" ht="15.75" customHeight="1">
      <c r="A4718" s="210" t="s">
        <v>511</v>
      </c>
      <c r="B4718" s="210" t="s">
        <v>5388</v>
      </c>
      <c r="C4718" s="210" t="s">
        <v>5803</v>
      </c>
      <c r="D4718" s="210" t="s">
        <v>6055</v>
      </c>
      <c r="E4718" s="282">
        <v>26.0</v>
      </c>
      <c r="F4718" s="282">
        <v>1.0</v>
      </c>
      <c r="G4718" s="282">
        <v>0.0</v>
      </c>
      <c r="H4718" s="282">
        <v>6.0</v>
      </c>
      <c r="I4718" s="282">
        <v>4.0</v>
      </c>
      <c r="J4718" s="282">
        <v>3.0</v>
      </c>
      <c r="K4718" s="282">
        <v>0.0</v>
      </c>
      <c r="L4718" s="282">
        <v>1818.0</v>
      </c>
      <c r="M4718" s="210"/>
    </row>
    <row r="4719" ht="15.75" customHeight="1">
      <c r="A4719" s="210" t="s">
        <v>511</v>
      </c>
      <c r="B4719" s="210" t="s">
        <v>5391</v>
      </c>
      <c r="C4719" s="210" t="s">
        <v>5803</v>
      </c>
      <c r="D4719" s="210" t="s">
        <v>6055</v>
      </c>
      <c r="E4719" s="282">
        <v>14.0</v>
      </c>
      <c r="F4719" s="282">
        <v>0.0</v>
      </c>
      <c r="G4719" s="282">
        <v>1.0</v>
      </c>
      <c r="H4719" s="282">
        <v>3.0</v>
      </c>
      <c r="I4719" s="282">
        <v>2.0</v>
      </c>
      <c r="J4719" s="282">
        <v>5.0</v>
      </c>
      <c r="K4719" s="282">
        <v>0.0</v>
      </c>
      <c r="L4719" s="282">
        <v>1004.0</v>
      </c>
      <c r="M4719" s="210"/>
    </row>
    <row r="4720" ht="15.75" customHeight="1">
      <c r="A4720" s="210" t="s">
        <v>511</v>
      </c>
      <c r="B4720" s="210" t="s">
        <v>5392</v>
      </c>
      <c r="C4720" s="210" t="s">
        <v>5801</v>
      </c>
      <c r="D4720" s="210" t="s">
        <v>162</v>
      </c>
      <c r="E4720" s="282">
        <v>34.0</v>
      </c>
      <c r="F4720" s="282">
        <v>0.0</v>
      </c>
      <c r="G4720" s="282">
        <v>1.0</v>
      </c>
      <c r="H4720" s="282">
        <v>1.0</v>
      </c>
      <c r="I4720" s="282">
        <v>10.0</v>
      </c>
      <c r="J4720" s="282">
        <v>8.0</v>
      </c>
      <c r="K4720" s="282">
        <v>1.0</v>
      </c>
      <c r="L4720" s="282">
        <v>2841.0</v>
      </c>
      <c r="M4720" s="210"/>
    </row>
    <row r="4721" ht="15.75" customHeight="1">
      <c r="A4721" s="210" t="s">
        <v>511</v>
      </c>
      <c r="B4721" s="210" t="s">
        <v>5389</v>
      </c>
      <c r="C4721" s="210" t="s">
        <v>5801</v>
      </c>
      <c r="D4721" s="210" t="s">
        <v>162</v>
      </c>
      <c r="E4721" s="282">
        <v>32.0</v>
      </c>
      <c r="F4721" s="282">
        <v>1.0</v>
      </c>
      <c r="G4721" s="282">
        <v>0.0</v>
      </c>
      <c r="H4721" s="282">
        <v>4.0</v>
      </c>
      <c r="I4721" s="282">
        <v>5.0</v>
      </c>
      <c r="J4721" s="282">
        <v>6.0</v>
      </c>
      <c r="K4721" s="282">
        <v>1.0</v>
      </c>
      <c r="L4721" s="282">
        <v>2428.0</v>
      </c>
      <c r="M4721" s="210"/>
    </row>
    <row r="4722" ht="15.75" customHeight="1">
      <c r="A4722" s="210" t="s">
        <v>511</v>
      </c>
      <c r="B4722" s="210" t="s">
        <v>5390</v>
      </c>
      <c r="C4722" s="210" t="s">
        <v>5801</v>
      </c>
      <c r="D4722" s="210" t="s">
        <v>162</v>
      </c>
      <c r="E4722" s="282">
        <v>33.0</v>
      </c>
      <c r="F4722" s="282">
        <v>2.0</v>
      </c>
      <c r="G4722" s="282">
        <v>4.0</v>
      </c>
      <c r="H4722" s="282">
        <v>3.0</v>
      </c>
      <c r="I4722" s="282">
        <v>6.0</v>
      </c>
      <c r="J4722" s="282">
        <v>8.0</v>
      </c>
      <c r="K4722" s="282">
        <v>1.0</v>
      </c>
      <c r="L4722" s="282">
        <v>2625.0</v>
      </c>
      <c r="M4722" s="210"/>
    </row>
    <row r="4723" ht="15.75" customHeight="1">
      <c r="A4723" s="210" t="s">
        <v>785</v>
      </c>
      <c r="B4723" s="210" t="s">
        <v>5383</v>
      </c>
      <c r="C4723" s="210" t="s">
        <v>5801</v>
      </c>
      <c r="D4723" s="210" t="s">
        <v>90</v>
      </c>
      <c r="E4723" s="282">
        <v>3.0</v>
      </c>
      <c r="F4723" s="282">
        <v>0.0</v>
      </c>
      <c r="G4723" s="282">
        <v>0.0</v>
      </c>
      <c r="H4723" s="282">
        <v>0.0</v>
      </c>
      <c r="I4723" s="282">
        <v>2.0</v>
      </c>
      <c r="J4723" s="282">
        <v>1.0</v>
      </c>
      <c r="K4723" s="282">
        <v>0.0</v>
      </c>
      <c r="L4723" s="282">
        <v>245.0</v>
      </c>
      <c r="M4723" s="210"/>
    </row>
    <row r="4724" ht="15.75" customHeight="1">
      <c r="A4724" s="210" t="s">
        <v>785</v>
      </c>
      <c r="B4724" s="210" t="s">
        <v>5384</v>
      </c>
      <c r="C4724" s="210" t="s">
        <v>5800</v>
      </c>
      <c r="D4724" s="210" t="s">
        <v>90</v>
      </c>
      <c r="E4724" s="282">
        <v>28.0</v>
      </c>
      <c r="F4724" s="282">
        <v>0.0</v>
      </c>
      <c r="G4724" s="282">
        <v>2.0</v>
      </c>
      <c r="H4724" s="282">
        <v>8.0</v>
      </c>
      <c r="I4724" s="282">
        <v>11.0</v>
      </c>
      <c r="J4724" s="282">
        <v>4.0</v>
      </c>
      <c r="K4724" s="282">
        <v>1.0</v>
      </c>
      <c r="L4724" s="282">
        <v>1704.0</v>
      </c>
      <c r="M4724" s="210"/>
    </row>
    <row r="4725" ht="15.75" customHeight="1">
      <c r="A4725" s="210" t="s">
        <v>785</v>
      </c>
      <c r="B4725" s="210" t="s">
        <v>5385</v>
      </c>
      <c r="C4725" s="210" t="s">
        <v>5801</v>
      </c>
      <c r="D4725" s="210" t="s">
        <v>5851</v>
      </c>
      <c r="E4725" s="282">
        <v>27.0</v>
      </c>
      <c r="F4725" s="282">
        <v>2.0</v>
      </c>
      <c r="G4725" s="282">
        <v>4.0</v>
      </c>
      <c r="H4725" s="282">
        <v>4.0</v>
      </c>
      <c r="I4725" s="282">
        <v>13.0</v>
      </c>
      <c r="J4725" s="282">
        <v>2.0</v>
      </c>
      <c r="K4725" s="282">
        <v>0.0</v>
      </c>
      <c r="L4725" s="282">
        <v>1966.0</v>
      </c>
      <c r="M4725" s="210"/>
    </row>
    <row r="4726" ht="15.75" customHeight="1">
      <c r="A4726" s="210" t="s">
        <v>785</v>
      </c>
      <c r="B4726" s="210" t="s">
        <v>5386</v>
      </c>
      <c r="C4726" s="210" t="s">
        <v>5800</v>
      </c>
      <c r="D4726" s="210" t="s">
        <v>5851</v>
      </c>
      <c r="E4726" s="282">
        <v>33.0</v>
      </c>
      <c r="F4726" s="282">
        <v>0.0</v>
      </c>
      <c r="G4726" s="282">
        <v>2.0</v>
      </c>
      <c r="H4726" s="282">
        <v>3.0</v>
      </c>
      <c r="I4726" s="282">
        <v>11.0</v>
      </c>
      <c r="J4726" s="282">
        <v>5.0</v>
      </c>
      <c r="K4726" s="282">
        <v>0.0</v>
      </c>
      <c r="L4726" s="282">
        <v>2518.0</v>
      </c>
      <c r="M4726" s="210"/>
    </row>
    <row r="4727" ht="15.75" customHeight="1">
      <c r="A4727" s="210" t="s">
        <v>785</v>
      </c>
      <c r="B4727" s="210" t="s">
        <v>5387</v>
      </c>
      <c r="C4727" s="210" t="s">
        <v>5816</v>
      </c>
      <c r="D4727" s="210" t="s">
        <v>5893</v>
      </c>
      <c r="E4727" s="282">
        <v>34.0</v>
      </c>
      <c r="F4727" s="282">
        <v>1.0</v>
      </c>
      <c r="G4727" s="282">
        <v>2.0</v>
      </c>
      <c r="H4727" s="282">
        <v>4.0</v>
      </c>
      <c r="I4727" s="282">
        <v>7.0</v>
      </c>
      <c r="J4727" s="282">
        <v>7.0</v>
      </c>
      <c r="K4727" s="282">
        <v>0.0</v>
      </c>
      <c r="L4727" s="282">
        <v>2736.0</v>
      </c>
      <c r="M4727" s="210"/>
    </row>
    <row r="4728" ht="15.75" customHeight="1">
      <c r="A4728" s="210" t="s">
        <v>785</v>
      </c>
      <c r="B4728" s="210" t="s">
        <v>5388</v>
      </c>
      <c r="C4728" s="210" t="s">
        <v>5816</v>
      </c>
      <c r="D4728" s="210" t="s">
        <v>5894</v>
      </c>
      <c r="E4728" s="282">
        <v>26.0</v>
      </c>
      <c r="F4728" s="282">
        <v>1.0</v>
      </c>
      <c r="G4728" s="282">
        <v>2.0</v>
      </c>
      <c r="H4728" s="282">
        <v>4.0</v>
      </c>
      <c r="I4728" s="282">
        <v>5.0</v>
      </c>
      <c r="J4728" s="282">
        <v>4.0</v>
      </c>
      <c r="K4728" s="282">
        <v>0.0</v>
      </c>
      <c r="L4728" s="282">
        <v>1948.0</v>
      </c>
      <c r="M4728" s="210"/>
    </row>
    <row r="4729" ht="15.75" customHeight="1">
      <c r="A4729" s="210" t="s">
        <v>785</v>
      </c>
      <c r="B4729" s="210" t="s">
        <v>5391</v>
      </c>
      <c r="C4729" s="210" t="s">
        <v>5816</v>
      </c>
      <c r="D4729" s="210" t="s">
        <v>5894</v>
      </c>
      <c r="E4729" s="282">
        <v>31.0</v>
      </c>
      <c r="F4729" s="282">
        <v>0.0</v>
      </c>
      <c r="G4729" s="282">
        <v>4.0</v>
      </c>
      <c r="H4729" s="282">
        <v>7.0</v>
      </c>
      <c r="I4729" s="282">
        <v>8.0</v>
      </c>
      <c r="J4729" s="282">
        <v>2.0</v>
      </c>
      <c r="K4729" s="282">
        <v>0.0</v>
      </c>
      <c r="L4729" s="282">
        <v>2083.0</v>
      </c>
      <c r="M4729" s="210"/>
    </row>
    <row r="4730" ht="15.75" customHeight="1">
      <c r="A4730" s="210" t="s">
        <v>785</v>
      </c>
      <c r="B4730" s="210" t="s">
        <v>5392</v>
      </c>
      <c r="C4730" s="210" t="s">
        <v>5816</v>
      </c>
      <c r="D4730" s="210" t="s">
        <v>6056</v>
      </c>
      <c r="E4730" s="282">
        <v>18.0</v>
      </c>
      <c r="F4730" s="282">
        <v>0.0</v>
      </c>
      <c r="G4730" s="282">
        <v>1.0</v>
      </c>
      <c r="H4730" s="282">
        <v>3.0</v>
      </c>
      <c r="I4730" s="282">
        <v>5.0</v>
      </c>
      <c r="J4730" s="282">
        <v>3.0</v>
      </c>
      <c r="K4730" s="282">
        <v>0.0</v>
      </c>
      <c r="L4730" s="282">
        <v>1327.0</v>
      </c>
      <c r="M4730" s="210"/>
    </row>
    <row r="4731" ht="15.75" customHeight="1">
      <c r="A4731" s="210" t="s">
        <v>154</v>
      </c>
      <c r="B4731" s="210" t="s">
        <v>5383</v>
      </c>
      <c r="C4731" s="210" t="s">
        <v>5801</v>
      </c>
      <c r="D4731" s="210" t="s">
        <v>90</v>
      </c>
      <c r="E4731" s="282">
        <v>3.0</v>
      </c>
      <c r="F4731" s="282">
        <v>0.0</v>
      </c>
      <c r="G4731" s="210"/>
      <c r="H4731" s="282">
        <v>0.0</v>
      </c>
      <c r="I4731" s="282">
        <v>0.0</v>
      </c>
      <c r="J4731" s="282">
        <v>0.0</v>
      </c>
      <c r="K4731" s="282">
        <v>0.0</v>
      </c>
      <c r="L4731" s="282">
        <v>270.0</v>
      </c>
      <c r="M4731" s="210"/>
    </row>
    <row r="4732" ht="15.75" customHeight="1">
      <c r="A4732" s="210" t="s">
        <v>154</v>
      </c>
      <c r="B4732" s="210" t="s">
        <v>5384</v>
      </c>
      <c r="C4732" s="210" t="s">
        <v>5801</v>
      </c>
      <c r="D4732" s="210" t="s">
        <v>90</v>
      </c>
      <c r="E4732" s="282">
        <v>31.0</v>
      </c>
      <c r="F4732" s="282">
        <v>0.0</v>
      </c>
      <c r="G4732" s="210"/>
      <c r="H4732" s="282">
        <v>0.0</v>
      </c>
      <c r="I4732" s="282">
        <v>1.0</v>
      </c>
      <c r="J4732" s="282">
        <v>0.0</v>
      </c>
      <c r="K4732" s="282">
        <v>0.0</v>
      </c>
      <c r="L4732" s="282">
        <v>2774.0</v>
      </c>
      <c r="M4732" s="210"/>
    </row>
    <row r="4733" ht="15.75" customHeight="1">
      <c r="A4733" s="210" t="s">
        <v>154</v>
      </c>
      <c r="B4733" s="210" t="s">
        <v>5385</v>
      </c>
      <c r="C4733" s="210" t="s">
        <v>5801</v>
      </c>
      <c r="D4733" s="210" t="s">
        <v>90</v>
      </c>
      <c r="E4733" s="282">
        <v>34.0</v>
      </c>
      <c r="F4733" s="282">
        <v>0.0</v>
      </c>
      <c r="G4733" s="210"/>
      <c r="H4733" s="282">
        <v>0.0</v>
      </c>
      <c r="I4733" s="282">
        <v>0.0</v>
      </c>
      <c r="J4733" s="282">
        <v>0.0</v>
      </c>
      <c r="K4733" s="282">
        <v>0.0</v>
      </c>
      <c r="L4733" s="282">
        <v>3060.0</v>
      </c>
      <c r="M4733" s="210"/>
    </row>
    <row r="4734" ht="15.75" customHeight="1">
      <c r="A4734" s="210" t="s">
        <v>154</v>
      </c>
      <c r="B4734" s="210" t="s">
        <v>5386</v>
      </c>
      <c r="C4734" s="210" t="s">
        <v>5801</v>
      </c>
      <c r="D4734" s="210" t="s">
        <v>90</v>
      </c>
      <c r="E4734" s="282">
        <v>7.0</v>
      </c>
      <c r="F4734" s="282">
        <v>0.0</v>
      </c>
      <c r="G4734" s="210"/>
      <c r="H4734" s="282">
        <v>0.0</v>
      </c>
      <c r="I4734" s="282">
        <v>1.0</v>
      </c>
      <c r="J4734" s="282">
        <v>0.0</v>
      </c>
      <c r="K4734" s="282">
        <v>0.0</v>
      </c>
      <c r="L4734" s="282">
        <v>620.0</v>
      </c>
      <c r="M4734" s="210"/>
    </row>
    <row r="4735" ht="15.75" customHeight="1">
      <c r="A4735" s="210" t="s">
        <v>154</v>
      </c>
      <c r="B4735" s="210" t="s">
        <v>5387</v>
      </c>
      <c r="C4735" s="210" t="s">
        <v>5801</v>
      </c>
      <c r="D4735" s="210" t="s">
        <v>90</v>
      </c>
      <c r="E4735" s="282">
        <v>22.0</v>
      </c>
      <c r="F4735" s="282">
        <v>0.0</v>
      </c>
      <c r="G4735" s="210"/>
      <c r="H4735" s="282">
        <v>0.0</v>
      </c>
      <c r="I4735" s="282">
        <v>0.0</v>
      </c>
      <c r="J4735" s="282">
        <v>0.0</v>
      </c>
      <c r="K4735" s="282">
        <v>0.0</v>
      </c>
      <c r="L4735" s="282">
        <v>1980.0</v>
      </c>
      <c r="M4735" s="210"/>
    </row>
    <row r="4736" ht="15.75" customHeight="1">
      <c r="A4736" s="210" t="s">
        <v>154</v>
      </c>
      <c r="B4736" s="210" t="s">
        <v>5388</v>
      </c>
      <c r="C4736" s="210" t="s">
        <v>5801</v>
      </c>
      <c r="D4736" s="210" t="s">
        <v>90</v>
      </c>
      <c r="E4736" s="282">
        <v>22.0</v>
      </c>
      <c r="F4736" s="282">
        <v>0.0</v>
      </c>
      <c r="G4736" s="210"/>
      <c r="H4736" s="282">
        <v>1.0</v>
      </c>
      <c r="I4736" s="282">
        <v>0.0</v>
      </c>
      <c r="J4736" s="282">
        <v>0.0</v>
      </c>
      <c r="K4736" s="282">
        <v>0.0</v>
      </c>
      <c r="L4736" s="282">
        <v>1950.0</v>
      </c>
      <c r="M4736" s="210"/>
    </row>
    <row r="4737" ht="15.75" customHeight="1">
      <c r="A4737" s="210" t="s">
        <v>154</v>
      </c>
      <c r="B4737" s="210" t="s">
        <v>5391</v>
      </c>
      <c r="C4737" s="210" t="s">
        <v>5801</v>
      </c>
      <c r="D4737" s="210" t="s">
        <v>90</v>
      </c>
      <c r="E4737" s="282">
        <v>14.0</v>
      </c>
      <c r="F4737" s="282">
        <v>0.0</v>
      </c>
      <c r="G4737" s="210"/>
      <c r="H4737" s="282">
        <v>1.0</v>
      </c>
      <c r="I4737" s="282">
        <v>0.0</v>
      </c>
      <c r="J4737" s="282">
        <v>0.0</v>
      </c>
      <c r="K4737" s="282">
        <v>1.0</v>
      </c>
      <c r="L4737" s="282">
        <v>1151.0</v>
      </c>
      <c r="M4737" s="210"/>
    </row>
    <row r="4738" ht="15.75" customHeight="1">
      <c r="A4738" s="210" t="s">
        <v>154</v>
      </c>
      <c r="B4738" s="210" t="s">
        <v>5392</v>
      </c>
      <c r="C4738" s="210" t="s">
        <v>5801</v>
      </c>
      <c r="D4738" s="210" t="s">
        <v>5898</v>
      </c>
      <c r="E4738" s="282">
        <v>13.0</v>
      </c>
      <c r="F4738" s="282">
        <v>0.0</v>
      </c>
      <c r="G4738" s="210"/>
      <c r="H4738" s="282">
        <v>0.0</v>
      </c>
      <c r="I4738" s="282">
        <v>1.0</v>
      </c>
      <c r="J4738" s="282">
        <v>0.0</v>
      </c>
      <c r="K4738" s="282">
        <v>0.0</v>
      </c>
      <c r="L4738" s="282">
        <v>1159.0</v>
      </c>
      <c r="M4738" s="210"/>
    </row>
    <row r="4739" ht="15.75" customHeight="1">
      <c r="A4739" s="210" t="s">
        <v>154</v>
      </c>
      <c r="B4739" s="210" t="s">
        <v>5389</v>
      </c>
      <c r="C4739" s="210" t="s">
        <v>5816</v>
      </c>
      <c r="D4739" s="210" t="s">
        <v>6011</v>
      </c>
      <c r="E4739" s="282">
        <v>30.0</v>
      </c>
      <c r="F4739" s="282">
        <v>0.0</v>
      </c>
      <c r="G4739" s="210"/>
      <c r="H4739" s="282">
        <v>0.0</v>
      </c>
      <c r="I4739" s="282">
        <v>1.0</v>
      </c>
      <c r="J4739" s="282">
        <v>2.0</v>
      </c>
      <c r="K4739" s="282">
        <v>0.0</v>
      </c>
      <c r="L4739" s="282">
        <v>2659.0</v>
      </c>
      <c r="M4739" s="210"/>
    </row>
    <row r="4740" ht="15.75" customHeight="1">
      <c r="A4740" s="210" t="s">
        <v>154</v>
      </c>
      <c r="B4740" s="210" t="s">
        <v>5390</v>
      </c>
      <c r="C4740" s="210" t="s">
        <v>5801</v>
      </c>
      <c r="D4740" s="210" t="s">
        <v>197</v>
      </c>
      <c r="E4740" s="282">
        <v>0.0</v>
      </c>
      <c r="F4740" s="282">
        <v>0.0</v>
      </c>
      <c r="G4740" s="210"/>
      <c r="H4740" s="282">
        <v>0.0</v>
      </c>
      <c r="I4740" s="282">
        <v>0.0</v>
      </c>
      <c r="J4740" s="282">
        <v>0.0</v>
      </c>
      <c r="K4740" s="282">
        <v>0.0</v>
      </c>
      <c r="L4740" s="282">
        <v>0.0</v>
      </c>
      <c r="M4740" s="210"/>
    </row>
    <row r="4741" ht="15.75" customHeight="1">
      <c r="A4741" s="210" t="s">
        <v>383</v>
      </c>
      <c r="B4741" s="210" t="s">
        <v>5383</v>
      </c>
      <c r="C4741" s="210" t="s">
        <v>5801</v>
      </c>
      <c r="D4741" s="210" t="s">
        <v>238</v>
      </c>
      <c r="E4741" s="282">
        <v>3.0</v>
      </c>
      <c r="F4741" s="282">
        <v>1.0</v>
      </c>
      <c r="G4741" s="282">
        <v>0.0</v>
      </c>
      <c r="H4741" s="282">
        <v>0.0</v>
      </c>
      <c r="I4741" s="282">
        <v>1.0</v>
      </c>
      <c r="J4741" s="282">
        <v>0.0</v>
      </c>
      <c r="K4741" s="282">
        <v>0.0</v>
      </c>
      <c r="L4741" s="282">
        <v>266.0</v>
      </c>
      <c r="M4741" s="210"/>
    </row>
    <row r="4742" ht="15.75" customHeight="1">
      <c r="A4742" s="210" t="s">
        <v>383</v>
      </c>
      <c r="B4742" s="210" t="s">
        <v>5384</v>
      </c>
      <c r="C4742" s="210" t="s">
        <v>5801</v>
      </c>
      <c r="D4742" s="210" t="s">
        <v>238</v>
      </c>
      <c r="E4742" s="282">
        <v>18.0</v>
      </c>
      <c r="F4742" s="282">
        <v>1.0</v>
      </c>
      <c r="G4742" s="282">
        <v>0.0</v>
      </c>
      <c r="H4742" s="282">
        <v>5.0</v>
      </c>
      <c r="I4742" s="282">
        <v>9.0</v>
      </c>
      <c r="J4742" s="282">
        <v>0.0</v>
      </c>
      <c r="K4742" s="282">
        <v>0.0</v>
      </c>
      <c r="L4742" s="282">
        <v>1057.0</v>
      </c>
      <c r="M4742" s="210"/>
    </row>
    <row r="4743" ht="15.75" customHeight="1">
      <c r="A4743" s="210" t="s">
        <v>383</v>
      </c>
      <c r="B4743" s="210" t="s">
        <v>5385</v>
      </c>
      <c r="C4743" s="210" t="s">
        <v>5801</v>
      </c>
      <c r="D4743" s="210" t="s">
        <v>110</v>
      </c>
      <c r="E4743" s="282">
        <v>25.0</v>
      </c>
      <c r="F4743" s="282">
        <v>5.0</v>
      </c>
      <c r="G4743" s="282">
        <v>2.0</v>
      </c>
      <c r="H4743" s="282">
        <v>6.0</v>
      </c>
      <c r="I4743" s="282">
        <v>16.0</v>
      </c>
      <c r="J4743" s="282">
        <v>3.0</v>
      </c>
      <c r="K4743" s="282">
        <v>0.0</v>
      </c>
      <c r="L4743" s="282">
        <v>1508.0</v>
      </c>
      <c r="M4743" s="210"/>
    </row>
    <row r="4744" ht="15.75" customHeight="1">
      <c r="A4744" s="210" t="s">
        <v>383</v>
      </c>
      <c r="B4744" s="210" t="s">
        <v>5386</v>
      </c>
      <c r="C4744" s="210" t="s">
        <v>5801</v>
      </c>
      <c r="D4744" s="210" t="s">
        <v>110</v>
      </c>
      <c r="E4744" s="282">
        <v>26.0</v>
      </c>
      <c r="F4744" s="282">
        <v>5.0</v>
      </c>
      <c r="G4744" s="282">
        <v>2.0</v>
      </c>
      <c r="H4744" s="282">
        <v>12.0</v>
      </c>
      <c r="I4744" s="282">
        <v>12.0</v>
      </c>
      <c r="J4744" s="282">
        <v>2.0</v>
      </c>
      <c r="K4744" s="282">
        <v>0.0</v>
      </c>
      <c r="L4744" s="282">
        <v>1431.0</v>
      </c>
      <c r="M4744" s="210"/>
    </row>
    <row r="4745" ht="15.75" customHeight="1">
      <c r="A4745" s="210" t="s">
        <v>383</v>
      </c>
      <c r="B4745" s="210" t="s">
        <v>5387</v>
      </c>
      <c r="C4745" s="210" t="s">
        <v>5801</v>
      </c>
      <c r="D4745" s="210" t="s">
        <v>5950</v>
      </c>
      <c r="E4745" s="282">
        <v>36.0</v>
      </c>
      <c r="F4745" s="282">
        <v>9.0</v>
      </c>
      <c r="G4745" s="282">
        <v>4.0</v>
      </c>
      <c r="H4745" s="282">
        <v>0.0</v>
      </c>
      <c r="I4745" s="282">
        <v>4.0</v>
      </c>
      <c r="J4745" s="282">
        <v>6.0</v>
      </c>
      <c r="K4745" s="282">
        <v>0.0</v>
      </c>
      <c r="L4745" s="282">
        <v>3218.0</v>
      </c>
      <c r="M4745" s="210"/>
    </row>
    <row r="4746" ht="15.75" customHeight="1">
      <c r="A4746" s="210" t="s">
        <v>383</v>
      </c>
      <c r="B4746" s="210" t="s">
        <v>5388</v>
      </c>
      <c r="C4746" s="210" t="s">
        <v>5816</v>
      </c>
      <c r="D4746" s="210" t="s">
        <v>6057</v>
      </c>
      <c r="E4746" s="282">
        <v>34.0</v>
      </c>
      <c r="F4746" s="282">
        <v>6.0</v>
      </c>
      <c r="G4746" s="282">
        <v>6.0</v>
      </c>
      <c r="H4746" s="282">
        <v>2.0</v>
      </c>
      <c r="I4746" s="282">
        <v>11.0</v>
      </c>
      <c r="J4746" s="282">
        <v>7.0</v>
      </c>
      <c r="K4746" s="282">
        <v>0.0</v>
      </c>
      <c r="L4746" s="282">
        <v>2727.0</v>
      </c>
      <c r="M4746" s="210"/>
    </row>
    <row r="4747" ht="15.75" customHeight="1">
      <c r="A4747" s="210" t="s">
        <v>552</v>
      </c>
      <c r="B4747" s="210" t="s">
        <v>5384</v>
      </c>
      <c r="C4747" s="210" t="s">
        <v>5801</v>
      </c>
      <c r="D4747" s="210" t="s">
        <v>103</v>
      </c>
      <c r="E4747" s="282">
        <v>32.0</v>
      </c>
      <c r="F4747" s="282">
        <v>4.0</v>
      </c>
      <c r="G4747" s="282">
        <v>1.0</v>
      </c>
      <c r="H4747" s="282">
        <v>25.0</v>
      </c>
      <c r="I4747" s="282">
        <v>4.0</v>
      </c>
      <c r="J4747" s="282">
        <v>2.0</v>
      </c>
      <c r="K4747" s="282">
        <v>1.0</v>
      </c>
      <c r="L4747" s="282">
        <v>900.0</v>
      </c>
      <c r="M4747" s="210"/>
    </row>
    <row r="4748" ht="15.75" customHeight="1">
      <c r="A4748" s="210" t="s">
        <v>552</v>
      </c>
      <c r="B4748" s="210" t="s">
        <v>5385</v>
      </c>
      <c r="C4748" s="210" t="s">
        <v>5835</v>
      </c>
      <c r="D4748" s="210" t="s">
        <v>103</v>
      </c>
      <c r="E4748" s="282">
        <v>29.0</v>
      </c>
      <c r="F4748" s="282">
        <v>7.0</v>
      </c>
      <c r="G4748" s="282">
        <v>1.0</v>
      </c>
      <c r="H4748" s="282">
        <v>10.0</v>
      </c>
      <c r="I4748" s="282">
        <v>14.0</v>
      </c>
      <c r="J4748" s="282">
        <v>2.0</v>
      </c>
      <c r="K4748" s="282">
        <v>0.0</v>
      </c>
      <c r="L4748" s="282">
        <v>1721.0</v>
      </c>
      <c r="M4748" s="210"/>
    </row>
    <row r="4749" ht="15.75" customHeight="1">
      <c r="A4749" s="210" t="s">
        <v>552</v>
      </c>
      <c r="B4749" s="210" t="s">
        <v>5386</v>
      </c>
      <c r="C4749" s="210" t="s">
        <v>5809</v>
      </c>
      <c r="D4749" s="210" t="s">
        <v>6058</v>
      </c>
      <c r="E4749" s="282">
        <v>23.0</v>
      </c>
      <c r="F4749" s="282">
        <v>7.0</v>
      </c>
      <c r="G4749" s="282">
        <v>2.0</v>
      </c>
      <c r="H4749" s="282">
        <v>8.0</v>
      </c>
      <c r="I4749" s="282">
        <v>10.0</v>
      </c>
      <c r="J4749" s="282">
        <v>1.0</v>
      </c>
      <c r="K4749" s="282">
        <v>0.0</v>
      </c>
      <c r="L4749" s="282">
        <v>1419.0</v>
      </c>
      <c r="M4749" s="210"/>
    </row>
    <row r="4750" ht="15.75" customHeight="1">
      <c r="A4750" s="210" t="s">
        <v>552</v>
      </c>
      <c r="B4750" s="210" t="s">
        <v>5387</v>
      </c>
      <c r="C4750" s="210" t="s">
        <v>5809</v>
      </c>
      <c r="D4750" s="210" t="s">
        <v>90</v>
      </c>
      <c r="E4750" s="282">
        <v>15.0</v>
      </c>
      <c r="F4750" s="282">
        <v>9.0</v>
      </c>
      <c r="G4750" s="282">
        <v>1.0</v>
      </c>
      <c r="H4750" s="282">
        <v>1.0</v>
      </c>
      <c r="I4750" s="282">
        <v>6.0</v>
      </c>
      <c r="J4750" s="282">
        <v>2.0</v>
      </c>
      <c r="K4750" s="282">
        <v>0.0</v>
      </c>
      <c r="L4750" s="282">
        <v>1225.0</v>
      </c>
      <c r="M4750" s="210"/>
    </row>
    <row r="4751" ht="15.75" customHeight="1">
      <c r="A4751" s="210" t="s">
        <v>552</v>
      </c>
      <c r="B4751" s="210" t="s">
        <v>5388</v>
      </c>
      <c r="C4751" s="210" t="s">
        <v>5801</v>
      </c>
      <c r="D4751" s="210" t="s">
        <v>90</v>
      </c>
      <c r="E4751" s="282">
        <v>26.0</v>
      </c>
      <c r="F4751" s="282">
        <v>11.0</v>
      </c>
      <c r="G4751" s="282">
        <v>0.0</v>
      </c>
      <c r="H4751" s="282">
        <v>7.0</v>
      </c>
      <c r="I4751" s="282">
        <v>11.0</v>
      </c>
      <c r="J4751" s="282">
        <v>5.0</v>
      </c>
      <c r="K4751" s="282">
        <v>0.0</v>
      </c>
      <c r="L4751" s="282">
        <v>1749.0</v>
      </c>
      <c r="M4751" s="210"/>
    </row>
    <row r="4752" ht="15.75" customHeight="1">
      <c r="A4752" s="210" t="s">
        <v>552</v>
      </c>
      <c r="B4752" s="210" t="s">
        <v>5391</v>
      </c>
      <c r="C4752" s="210" t="s">
        <v>5801</v>
      </c>
      <c r="D4752" s="210" t="s">
        <v>90</v>
      </c>
      <c r="E4752" s="282">
        <v>35.0</v>
      </c>
      <c r="F4752" s="282">
        <v>17.0</v>
      </c>
      <c r="G4752" s="282">
        <v>2.0</v>
      </c>
      <c r="H4752" s="282">
        <v>8.0</v>
      </c>
      <c r="I4752" s="282">
        <v>10.0</v>
      </c>
      <c r="J4752" s="282">
        <v>4.0</v>
      </c>
      <c r="K4752" s="282">
        <v>0.0</v>
      </c>
      <c r="L4752" s="282">
        <v>2398.0</v>
      </c>
      <c r="M4752" s="210"/>
    </row>
    <row r="4753" ht="15.75" customHeight="1">
      <c r="A4753" s="210" t="s">
        <v>552</v>
      </c>
      <c r="B4753" s="210" t="s">
        <v>5392</v>
      </c>
      <c r="C4753" s="210" t="s">
        <v>5801</v>
      </c>
      <c r="D4753" s="210" t="s">
        <v>90</v>
      </c>
      <c r="E4753" s="282">
        <v>15.0</v>
      </c>
      <c r="F4753" s="282">
        <v>5.0</v>
      </c>
      <c r="G4753" s="282">
        <v>0.0</v>
      </c>
      <c r="H4753" s="282">
        <v>12.0</v>
      </c>
      <c r="I4753" s="282">
        <v>3.0</v>
      </c>
      <c r="J4753" s="282">
        <v>2.0</v>
      </c>
      <c r="K4753" s="282">
        <v>0.0</v>
      </c>
      <c r="L4753" s="282">
        <v>438.0</v>
      </c>
      <c r="M4753" s="210"/>
    </row>
    <row r="4754" ht="15.75" customHeight="1">
      <c r="A4754" s="210" t="s">
        <v>552</v>
      </c>
      <c r="B4754" s="210" t="s">
        <v>5389</v>
      </c>
      <c r="C4754" s="210" t="s">
        <v>5801</v>
      </c>
      <c r="D4754" s="210" t="s">
        <v>90</v>
      </c>
      <c r="E4754" s="282">
        <v>17.0</v>
      </c>
      <c r="F4754" s="282">
        <v>5.0</v>
      </c>
      <c r="G4754" s="282">
        <v>0.0</v>
      </c>
      <c r="H4754" s="282">
        <v>13.0</v>
      </c>
      <c r="I4754" s="282">
        <v>2.0</v>
      </c>
      <c r="J4754" s="282">
        <v>1.0</v>
      </c>
      <c r="K4754" s="282">
        <v>0.0</v>
      </c>
      <c r="L4754" s="282">
        <v>551.0</v>
      </c>
      <c r="M4754" s="210"/>
    </row>
    <row r="4755" ht="15.75" customHeight="1">
      <c r="A4755" s="210" t="s">
        <v>552</v>
      </c>
      <c r="B4755" s="210" t="s">
        <v>5390</v>
      </c>
      <c r="C4755" s="210" t="s">
        <v>5933</v>
      </c>
      <c r="D4755" s="210" t="s">
        <v>6043</v>
      </c>
      <c r="E4755" s="282">
        <v>31.0</v>
      </c>
      <c r="F4755" s="282">
        <v>21.0</v>
      </c>
      <c r="G4755" s="282">
        <v>8.0</v>
      </c>
      <c r="H4755" s="282">
        <v>3.0</v>
      </c>
      <c r="I4755" s="282">
        <v>8.0</v>
      </c>
      <c r="J4755" s="282">
        <v>1.0</v>
      </c>
      <c r="K4755" s="282">
        <v>0.0</v>
      </c>
      <c r="L4755" s="282">
        <v>2474.0</v>
      </c>
      <c r="M4755" s="210"/>
    </row>
    <row r="4756" ht="15.75" customHeight="1">
      <c r="A4756" s="210" t="s">
        <v>156</v>
      </c>
      <c r="B4756" s="210" t="s">
        <v>5383</v>
      </c>
      <c r="C4756" s="210" t="s">
        <v>5801</v>
      </c>
      <c r="D4756" s="210" t="s">
        <v>143</v>
      </c>
      <c r="E4756" s="282">
        <v>3.0</v>
      </c>
      <c r="F4756" s="282">
        <v>0.0</v>
      </c>
      <c r="G4756" s="210"/>
      <c r="H4756" s="282">
        <v>0.0</v>
      </c>
      <c r="I4756" s="282">
        <v>0.0</v>
      </c>
      <c r="J4756" s="282">
        <v>1.0</v>
      </c>
      <c r="K4756" s="282">
        <v>0.0</v>
      </c>
      <c r="L4756" s="282">
        <v>270.0</v>
      </c>
      <c r="M4756" s="210"/>
    </row>
    <row r="4757" ht="15.75" customHeight="1">
      <c r="A4757" s="210" t="s">
        <v>156</v>
      </c>
      <c r="B4757" s="210" t="s">
        <v>5384</v>
      </c>
      <c r="C4757" s="210" t="s">
        <v>5801</v>
      </c>
      <c r="D4757" s="210" t="s">
        <v>143</v>
      </c>
      <c r="E4757" s="282">
        <v>36.0</v>
      </c>
      <c r="F4757" s="282">
        <v>0.0</v>
      </c>
      <c r="G4757" s="210"/>
      <c r="H4757" s="282">
        <v>0.0</v>
      </c>
      <c r="I4757" s="282">
        <v>0.0</v>
      </c>
      <c r="J4757" s="282">
        <v>2.0</v>
      </c>
      <c r="K4757" s="282">
        <v>0.0</v>
      </c>
      <c r="L4757" s="282">
        <v>3240.0</v>
      </c>
      <c r="M4757" s="210"/>
    </row>
    <row r="4758" ht="15.75" customHeight="1">
      <c r="A4758" s="210" t="s">
        <v>156</v>
      </c>
      <c r="B4758" s="210" t="s">
        <v>5385</v>
      </c>
      <c r="C4758" s="210" t="s">
        <v>5801</v>
      </c>
      <c r="D4758" s="210" t="s">
        <v>113</v>
      </c>
      <c r="E4758" s="282">
        <v>38.0</v>
      </c>
      <c r="F4758" s="282">
        <v>0.0</v>
      </c>
      <c r="G4758" s="210"/>
      <c r="H4758" s="282">
        <v>0.0</v>
      </c>
      <c r="I4758" s="282">
        <v>0.0</v>
      </c>
      <c r="J4758" s="282">
        <v>4.0</v>
      </c>
      <c r="K4758" s="282">
        <v>0.0</v>
      </c>
      <c r="L4758" s="282">
        <v>3420.0</v>
      </c>
      <c r="M4758" s="210"/>
    </row>
    <row r="4759" ht="15.75" customHeight="1">
      <c r="A4759" s="210" t="s">
        <v>156</v>
      </c>
      <c r="B4759" s="210" t="s">
        <v>5386</v>
      </c>
      <c r="C4759" s="210" t="s">
        <v>5801</v>
      </c>
      <c r="D4759" s="210" t="s">
        <v>113</v>
      </c>
      <c r="E4759" s="282">
        <v>27.0</v>
      </c>
      <c r="F4759" s="282">
        <v>0.0</v>
      </c>
      <c r="G4759" s="210"/>
      <c r="H4759" s="282">
        <v>0.0</v>
      </c>
      <c r="I4759" s="282">
        <v>0.0</v>
      </c>
      <c r="J4759" s="282">
        <v>3.0</v>
      </c>
      <c r="K4759" s="282">
        <v>0.0</v>
      </c>
      <c r="L4759" s="282">
        <v>2430.0</v>
      </c>
      <c r="M4759" s="210"/>
    </row>
    <row r="4760" ht="15.75" customHeight="1">
      <c r="A4760" s="210" t="s">
        <v>156</v>
      </c>
      <c r="B4760" s="210" t="s">
        <v>5387</v>
      </c>
      <c r="C4760" s="210" t="s">
        <v>5801</v>
      </c>
      <c r="D4760" s="210" t="s">
        <v>113</v>
      </c>
      <c r="E4760" s="282">
        <v>5.0</v>
      </c>
      <c r="F4760" s="282">
        <v>0.0</v>
      </c>
      <c r="G4760" s="210"/>
      <c r="H4760" s="282">
        <v>0.0</v>
      </c>
      <c r="I4760" s="282">
        <v>0.0</v>
      </c>
      <c r="J4760" s="282">
        <v>0.0</v>
      </c>
      <c r="K4760" s="282">
        <v>1.0</v>
      </c>
      <c r="L4760" s="282">
        <v>447.0</v>
      </c>
      <c r="M4760" s="210"/>
    </row>
    <row r="4761" ht="15.75" customHeight="1">
      <c r="A4761" s="210" t="s">
        <v>156</v>
      </c>
      <c r="B4761" s="210" t="s">
        <v>5388</v>
      </c>
      <c r="C4761" s="210" t="s">
        <v>5870</v>
      </c>
      <c r="D4761" s="210" t="s">
        <v>113</v>
      </c>
      <c r="E4761" s="282">
        <v>0.0</v>
      </c>
      <c r="F4761" s="282">
        <v>0.0</v>
      </c>
      <c r="G4761" s="210"/>
      <c r="H4761" s="282">
        <v>0.0</v>
      </c>
      <c r="I4761" s="282">
        <v>0.0</v>
      </c>
      <c r="J4761" s="282">
        <v>0.0</v>
      </c>
      <c r="K4761" s="282">
        <v>0.0</v>
      </c>
      <c r="L4761" s="282">
        <v>0.0</v>
      </c>
      <c r="M4761" s="210"/>
    </row>
    <row r="4762" ht="15.75" customHeight="1">
      <c r="A4762" s="210" t="s">
        <v>156</v>
      </c>
      <c r="B4762" s="210" t="s">
        <v>5391</v>
      </c>
      <c r="C4762" s="210" t="s">
        <v>5861</v>
      </c>
      <c r="D4762" s="210" t="s">
        <v>113</v>
      </c>
      <c r="E4762" s="282">
        <v>10.0</v>
      </c>
      <c r="F4762" s="282">
        <v>0.0</v>
      </c>
      <c r="G4762" s="282">
        <v>0.0</v>
      </c>
      <c r="H4762" s="282">
        <v>0.0</v>
      </c>
      <c r="I4762" s="282">
        <v>0.0</v>
      </c>
      <c r="J4762" s="282">
        <v>1.0</v>
      </c>
      <c r="K4762" s="282">
        <v>0.0</v>
      </c>
      <c r="L4762" s="282">
        <v>885.0</v>
      </c>
      <c r="M4762" s="210"/>
    </row>
    <row r="4763" ht="15.75" customHeight="1">
      <c r="A4763" s="210" t="s">
        <v>156</v>
      </c>
      <c r="B4763" s="210" t="s">
        <v>5392</v>
      </c>
      <c r="C4763" s="210" t="s">
        <v>5801</v>
      </c>
      <c r="D4763" s="210" t="s">
        <v>113</v>
      </c>
      <c r="E4763" s="282">
        <v>1.0</v>
      </c>
      <c r="F4763" s="282">
        <v>0.0</v>
      </c>
      <c r="G4763" s="210"/>
      <c r="H4763" s="282">
        <v>0.0</v>
      </c>
      <c r="I4763" s="282">
        <v>0.0</v>
      </c>
      <c r="J4763" s="282">
        <v>0.0</v>
      </c>
      <c r="K4763" s="282">
        <v>0.0</v>
      </c>
      <c r="L4763" s="282">
        <v>90.0</v>
      </c>
      <c r="M4763" s="210"/>
    </row>
    <row r="4764" ht="15.75" customHeight="1">
      <c r="A4764" s="210" t="s">
        <v>156</v>
      </c>
      <c r="B4764" s="210" t="s">
        <v>5389</v>
      </c>
      <c r="C4764" s="210" t="s">
        <v>5931</v>
      </c>
      <c r="D4764" s="210" t="s">
        <v>113</v>
      </c>
      <c r="E4764" s="282">
        <v>18.0</v>
      </c>
      <c r="F4764" s="282">
        <v>0.0</v>
      </c>
      <c r="G4764" s="210"/>
      <c r="H4764" s="282">
        <v>0.0</v>
      </c>
      <c r="I4764" s="282">
        <v>0.0</v>
      </c>
      <c r="J4764" s="282">
        <v>3.0</v>
      </c>
      <c r="K4764" s="282">
        <v>1.0</v>
      </c>
      <c r="L4764" s="282">
        <v>1607.0</v>
      </c>
      <c r="M4764" s="210"/>
    </row>
    <row r="4765" ht="15.75" customHeight="1">
      <c r="A4765" s="210" t="s">
        <v>156</v>
      </c>
      <c r="B4765" s="210" t="s">
        <v>5390</v>
      </c>
      <c r="C4765" s="210" t="s">
        <v>5931</v>
      </c>
      <c r="D4765" s="210" t="s">
        <v>113</v>
      </c>
      <c r="E4765" s="282">
        <v>11.0</v>
      </c>
      <c r="F4765" s="282">
        <v>0.0</v>
      </c>
      <c r="G4765" s="210"/>
      <c r="H4765" s="282">
        <v>0.0</v>
      </c>
      <c r="I4765" s="282">
        <v>0.0</v>
      </c>
      <c r="J4765" s="282">
        <v>2.0</v>
      </c>
      <c r="K4765" s="282">
        <v>0.0</v>
      </c>
      <c r="L4765" s="282">
        <v>990.0</v>
      </c>
      <c r="M4765" s="210"/>
    </row>
    <row r="4766" ht="15.75" customHeight="1">
      <c r="A4766" s="210" t="s">
        <v>658</v>
      </c>
      <c r="B4766" s="210" t="s">
        <v>5384</v>
      </c>
      <c r="C4766" s="210" t="s">
        <v>5801</v>
      </c>
      <c r="D4766" s="210" t="s">
        <v>103</v>
      </c>
      <c r="E4766" s="282">
        <v>25.0</v>
      </c>
      <c r="F4766" s="282">
        <v>1.0</v>
      </c>
      <c r="G4766" s="282">
        <v>1.0</v>
      </c>
      <c r="H4766" s="282">
        <v>9.0</v>
      </c>
      <c r="I4766" s="282">
        <v>16.0</v>
      </c>
      <c r="J4766" s="282">
        <v>3.0</v>
      </c>
      <c r="K4766" s="282">
        <v>0.0</v>
      </c>
      <c r="L4766" s="282">
        <v>1105.0</v>
      </c>
      <c r="M4766" s="210"/>
    </row>
    <row r="4767" ht="15.75" customHeight="1">
      <c r="A4767" s="210" t="s">
        <v>658</v>
      </c>
      <c r="B4767" s="210" t="s">
        <v>5385</v>
      </c>
      <c r="C4767" s="210" t="s">
        <v>5801</v>
      </c>
      <c r="D4767" s="210" t="s">
        <v>103</v>
      </c>
      <c r="E4767" s="282">
        <v>27.0</v>
      </c>
      <c r="F4767" s="282">
        <v>0.0</v>
      </c>
      <c r="G4767" s="282">
        <v>3.0</v>
      </c>
      <c r="H4767" s="282">
        <v>13.0</v>
      </c>
      <c r="I4767" s="282">
        <v>13.0</v>
      </c>
      <c r="J4767" s="282">
        <v>2.0</v>
      </c>
      <c r="K4767" s="282">
        <v>0.0</v>
      </c>
      <c r="L4767" s="282">
        <v>1233.0</v>
      </c>
      <c r="M4767" s="210"/>
    </row>
    <row r="4768" ht="15.75" customHeight="1">
      <c r="A4768" s="210" t="s">
        <v>658</v>
      </c>
      <c r="B4768" s="210" t="s">
        <v>5386</v>
      </c>
      <c r="C4768" s="210" t="s">
        <v>5801</v>
      </c>
      <c r="D4768" s="210" t="s">
        <v>103</v>
      </c>
      <c r="E4768" s="282">
        <v>6.0</v>
      </c>
      <c r="F4768" s="282">
        <v>0.0</v>
      </c>
      <c r="G4768" s="282">
        <v>0.0</v>
      </c>
      <c r="H4768" s="282">
        <v>2.0</v>
      </c>
      <c r="I4768" s="282">
        <v>3.0</v>
      </c>
      <c r="J4768" s="282">
        <v>0.0</v>
      </c>
      <c r="K4768" s="282">
        <v>0.0</v>
      </c>
      <c r="L4768" s="282">
        <v>323.0</v>
      </c>
      <c r="M4768" s="210"/>
    </row>
    <row r="4769" ht="15.75" customHeight="1">
      <c r="A4769" s="210" t="s">
        <v>206</v>
      </c>
      <c r="B4769" s="210" t="s">
        <v>5383</v>
      </c>
      <c r="C4769" s="210" t="s">
        <v>5801</v>
      </c>
      <c r="D4769" s="210" t="s">
        <v>95</v>
      </c>
      <c r="E4769" s="282">
        <v>3.0</v>
      </c>
      <c r="F4769" s="282">
        <v>0.0</v>
      </c>
      <c r="G4769" s="282">
        <v>1.0</v>
      </c>
      <c r="H4769" s="282">
        <v>0.0</v>
      </c>
      <c r="I4769" s="282">
        <v>1.0</v>
      </c>
      <c r="J4769" s="282">
        <v>1.0</v>
      </c>
      <c r="K4769" s="282">
        <v>0.0</v>
      </c>
      <c r="L4769" s="282">
        <v>246.0</v>
      </c>
      <c r="M4769" s="210"/>
    </row>
    <row r="4770" ht="15.75" customHeight="1">
      <c r="A4770" s="210" t="s">
        <v>206</v>
      </c>
      <c r="B4770" s="210" t="s">
        <v>5384</v>
      </c>
      <c r="C4770" s="210" t="s">
        <v>5801</v>
      </c>
      <c r="D4770" s="210" t="s">
        <v>95</v>
      </c>
      <c r="E4770" s="282">
        <v>36.0</v>
      </c>
      <c r="F4770" s="282">
        <v>2.0</v>
      </c>
      <c r="G4770" s="282">
        <v>10.0</v>
      </c>
      <c r="H4770" s="282">
        <v>1.0</v>
      </c>
      <c r="I4770" s="282">
        <v>21.0</v>
      </c>
      <c r="J4770" s="282">
        <v>4.0</v>
      </c>
      <c r="K4770" s="282">
        <v>0.0</v>
      </c>
      <c r="L4770" s="282">
        <v>2804.0</v>
      </c>
      <c r="M4770" s="210"/>
    </row>
    <row r="4771" ht="15.75" customHeight="1">
      <c r="A4771" s="210" t="s">
        <v>206</v>
      </c>
      <c r="B4771" s="210" t="s">
        <v>5385</v>
      </c>
      <c r="C4771" s="210" t="s">
        <v>5801</v>
      </c>
      <c r="D4771" s="210" t="s">
        <v>95</v>
      </c>
      <c r="E4771" s="282">
        <v>31.0</v>
      </c>
      <c r="F4771" s="282">
        <v>3.0</v>
      </c>
      <c r="G4771" s="282">
        <v>2.0</v>
      </c>
      <c r="H4771" s="282">
        <v>7.0</v>
      </c>
      <c r="I4771" s="282">
        <v>18.0</v>
      </c>
      <c r="J4771" s="282">
        <v>4.0</v>
      </c>
      <c r="K4771" s="282">
        <v>0.0</v>
      </c>
      <c r="L4771" s="282">
        <v>2000.0</v>
      </c>
      <c r="M4771" s="210"/>
    </row>
    <row r="4772" ht="15.75" customHeight="1">
      <c r="A4772" s="210" t="s">
        <v>206</v>
      </c>
      <c r="B4772" s="210" t="s">
        <v>5386</v>
      </c>
      <c r="C4772" s="210" t="s">
        <v>5801</v>
      </c>
      <c r="D4772" s="210" t="s">
        <v>98</v>
      </c>
      <c r="E4772" s="282">
        <v>31.0</v>
      </c>
      <c r="F4772" s="282">
        <v>5.0</v>
      </c>
      <c r="G4772" s="282">
        <v>6.0</v>
      </c>
      <c r="H4772" s="282">
        <v>2.0</v>
      </c>
      <c r="I4772" s="282">
        <v>10.0</v>
      </c>
      <c r="J4772" s="282">
        <v>2.0</v>
      </c>
      <c r="K4772" s="282">
        <v>0.0</v>
      </c>
      <c r="L4772" s="282">
        <v>2502.0</v>
      </c>
      <c r="M4772" s="210"/>
    </row>
    <row r="4773" ht="15.75" customHeight="1">
      <c r="A4773" s="210" t="s">
        <v>206</v>
      </c>
      <c r="B4773" s="210" t="s">
        <v>5387</v>
      </c>
      <c r="C4773" s="210" t="s">
        <v>5801</v>
      </c>
      <c r="D4773" s="210" t="s">
        <v>98</v>
      </c>
      <c r="E4773" s="282">
        <v>34.0</v>
      </c>
      <c r="F4773" s="282">
        <v>13.0</v>
      </c>
      <c r="G4773" s="282">
        <v>11.0</v>
      </c>
      <c r="H4773" s="282">
        <v>4.0</v>
      </c>
      <c r="I4773" s="282">
        <v>5.0</v>
      </c>
      <c r="J4773" s="282">
        <v>2.0</v>
      </c>
      <c r="K4773" s="282">
        <v>0.0</v>
      </c>
      <c r="L4773" s="282">
        <v>2747.0</v>
      </c>
      <c r="M4773" s="210"/>
    </row>
    <row r="4774" ht="15.75" customHeight="1">
      <c r="A4774" s="210" t="s">
        <v>206</v>
      </c>
      <c r="B4774" s="210" t="s">
        <v>5388</v>
      </c>
      <c r="C4774" s="210" t="s">
        <v>5802</v>
      </c>
      <c r="D4774" s="210" t="s">
        <v>98</v>
      </c>
      <c r="E4774" s="282">
        <v>25.0</v>
      </c>
      <c r="F4774" s="282">
        <v>9.0</v>
      </c>
      <c r="G4774" s="282">
        <v>5.0</v>
      </c>
      <c r="H4774" s="282">
        <v>8.0</v>
      </c>
      <c r="I4774" s="282">
        <v>11.0</v>
      </c>
      <c r="J4774" s="282">
        <v>6.0</v>
      </c>
      <c r="K4774" s="282">
        <v>0.0</v>
      </c>
      <c r="L4774" s="282">
        <v>1644.0</v>
      </c>
      <c r="M4774" s="210"/>
    </row>
    <row r="4775" ht="15.75" customHeight="1">
      <c r="A4775" s="210" t="s">
        <v>206</v>
      </c>
      <c r="B4775" s="210" t="s">
        <v>5391</v>
      </c>
      <c r="C4775" s="210" t="s">
        <v>5803</v>
      </c>
      <c r="D4775" s="210" t="s">
        <v>6034</v>
      </c>
      <c r="E4775" s="282">
        <v>25.0</v>
      </c>
      <c r="F4775" s="282">
        <v>6.0</v>
      </c>
      <c r="G4775" s="282">
        <v>4.0</v>
      </c>
      <c r="H4775" s="282">
        <v>6.0</v>
      </c>
      <c r="I4775" s="282">
        <v>8.0</v>
      </c>
      <c r="J4775" s="282">
        <v>1.0</v>
      </c>
      <c r="K4775" s="282">
        <v>0.0</v>
      </c>
      <c r="L4775" s="282">
        <v>1644.0</v>
      </c>
      <c r="M4775" s="210"/>
    </row>
    <row r="4776" ht="15.75" customHeight="1">
      <c r="A4776" s="210" t="s">
        <v>206</v>
      </c>
      <c r="B4776" s="210" t="s">
        <v>5392</v>
      </c>
      <c r="C4776" s="210" t="s">
        <v>6059</v>
      </c>
      <c r="D4776" s="210" t="s">
        <v>6060</v>
      </c>
      <c r="E4776" s="282">
        <v>26.0</v>
      </c>
      <c r="F4776" s="282">
        <v>3.0</v>
      </c>
      <c r="G4776" s="282">
        <v>9.0</v>
      </c>
      <c r="H4776" s="282">
        <v>6.0</v>
      </c>
      <c r="I4776" s="282">
        <v>15.0</v>
      </c>
      <c r="J4776" s="282">
        <v>2.0</v>
      </c>
      <c r="K4776" s="282">
        <v>0.0</v>
      </c>
      <c r="L4776" s="282">
        <v>1728.0</v>
      </c>
      <c r="M4776" s="210"/>
    </row>
    <row r="4777" ht="15.75" customHeight="1">
      <c r="A4777" s="210" t="s">
        <v>206</v>
      </c>
      <c r="B4777" s="210" t="s">
        <v>5389</v>
      </c>
      <c r="C4777" s="210" t="s">
        <v>5803</v>
      </c>
      <c r="D4777" s="210" t="s">
        <v>5904</v>
      </c>
      <c r="E4777" s="282">
        <v>24.0</v>
      </c>
      <c r="F4777" s="282">
        <v>4.0</v>
      </c>
      <c r="G4777" s="282">
        <v>1.0</v>
      </c>
      <c r="H4777" s="282">
        <v>9.0</v>
      </c>
      <c r="I4777" s="282">
        <v>11.0</v>
      </c>
      <c r="J4777" s="282">
        <v>1.0</v>
      </c>
      <c r="K4777" s="282">
        <v>0.0</v>
      </c>
      <c r="L4777" s="282">
        <v>1349.0</v>
      </c>
      <c r="M4777" s="210"/>
    </row>
    <row r="4778" ht="15.75" customHeight="1">
      <c r="A4778" s="210" t="s">
        <v>206</v>
      </c>
      <c r="B4778" s="210" t="s">
        <v>5390</v>
      </c>
      <c r="C4778" s="210" t="s">
        <v>5881</v>
      </c>
      <c r="D4778" s="210" t="s">
        <v>6061</v>
      </c>
      <c r="E4778" s="282">
        <v>31.0</v>
      </c>
      <c r="F4778" s="282">
        <v>11.0</v>
      </c>
      <c r="G4778" s="282">
        <v>20.0</v>
      </c>
      <c r="H4778" s="282">
        <v>3.0</v>
      </c>
      <c r="I4778" s="282">
        <v>5.0</v>
      </c>
      <c r="J4778" s="282">
        <v>5.0</v>
      </c>
      <c r="K4778" s="282">
        <v>0.0</v>
      </c>
      <c r="L4778" s="282">
        <v>2577.0</v>
      </c>
      <c r="M4778" s="210"/>
    </row>
    <row r="4779" ht="15.75" customHeight="1">
      <c r="A4779" s="210" t="s">
        <v>242</v>
      </c>
      <c r="B4779" s="210" t="s">
        <v>5383</v>
      </c>
      <c r="C4779" s="210" t="s">
        <v>5801</v>
      </c>
      <c r="D4779" s="210" t="s">
        <v>244</v>
      </c>
      <c r="E4779" s="282">
        <v>3.0</v>
      </c>
      <c r="F4779" s="282">
        <v>0.0</v>
      </c>
      <c r="G4779" s="210"/>
      <c r="H4779" s="282">
        <v>0.0</v>
      </c>
      <c r="I4779" s="282">
        <v>0.0</v>
      </c>
      <c r="J4779" s="282">
        <v>0.0</v>
      </c>
      <c r="K4779" s="282">
        <v>0.0</v>
      </c>
      <c r="L4779" s="282">
        <v>270.0</v>
      </c>
      <c r="M4779" s="210"/>
    </row>
    <row r="4780" ht="15.75" customHeight="1">
      <c r="A4780" s="210" t="s">
        <v>242</v>
      </c>
      <c r="B4780" s="210" t="s">
        <v>5384</v>
      </c>
      <c r="C4780" s="210" t="s">
        <v>5801</v>
      </c>
      <c r="D4780" s="210" t="s">
        <v>244</v>
      </c>
      <c r="E4780" s="282">
        <v>37.0</v>
      </c>
      <c r="F4780" s="282">
        <v>0.0</v>
      </c>
      <c r="G4780" s="210"/>
      <c r="H4780" s="282">
        <v>0.0</v>
      </c>
      <c r="I4780" s="282">
        <v>0.0</v>
      </c>
      <c r="J4780" s="282">
        <v>0.0</v>
      </c>
      <c r="K4780" s="282">
        <v>0.0</v>
      </c>
      <c r="L4780" s="282">
        <v>3330.0</v>
      </c>
      <c r="M4780" s="210"/>
    </row>
    <row r="4781" ht="15.75" customHeight="1">
      <c r="A4781" s="210" t="s">
        <v>242</v>
      </c>
      <c r="B4781" s="210" t="s">
        <v>5385</v>
      </c>
      <c r="C4781" s="210" t="s">
        <v>5801</v>
      </c>
      <c r="D4781" s="210" t="s">
        <v>244</v>
      </c>
      <c r="E4781" s="282">
        <v>37.0</v>
      </c>
      <c r="F4781" s="282">
        <v>0.0</v>
      </c>
      <c r="G4781" s="210"/>
      <c r="H4781" s="282">
        <v>0.0</v>
      </c>
      <c r="I4781" s="282">
        <v>0.0</v>
      </c>
      <c r="J4781" s="282">
        <v>1.0</v>
      </c>
      <c r="K4781" s="282">
        <v>0.0</v>
      </c>
      <c r="L4781" s="282">
        <v>3330.0</v>
      </c>
      <c r="M4781" s="210"/>
    </row>
    <row r="4782" ht="15.75" customHeight="1">
      <c r="A4782" s="210" t="s">
        <v>242</v>
      </c>
      <c r="B4782" s="210" t="s">
        <v>5386</v>
      </c>
      <c r="C4782" s="210" t="s">
        <v>5801</v>
      </c>
      <c r="D4782" s="210" t="s">
        <v>244</v>
      </c>
      <c r="E4782" s="282">
        <v>34.0</v>
      </c>
      <c r="F4782" s="282">
        <v>0.0</v>
      </c>
      <c r="G4782" s="210"/>
      <c r="H4782" s="282">
        <v>0.0</v>
      </c>
      <c r="I4782" s="282">
        <v>0.0</v>
      </c>
      <c r="J4782" s="282">
        <v>1.0</v>
      </c>
      <c r="K4782" s="282">
        <v>0.0</v>
      </c>
      <c r="L4782" s="282">
        <v>3060.0</v>
      </c>
      <c r="M4782" s="210"/>
    </row>
    <row r="4783" ht="15.75" customHeight="1">
      <c r="A4783" s="210" t="s">
        <v>242</v>
      </c>
      <c r="B4783" s="210" t="s">
        <v>5387</v>
      </c>
      <c r="C4783" s="210" t="s">
        <v>5801</v>
      </c>
      <c r="D4783" s="210" t="s">
        <v>5879</v>
      </c>
      <c r="E4783" s="282">
        <v>37.0</v>
      </c>
      <c r="F4783" s="282">
        <v>0.0</v>
      </c>
      <c r="G4783" s="210"/>
      <c r="H4783" s="282">
        <v>0.0</v>
      </c>
      <c r="I4783" s="282">
        <v>0.0</v>
      </c>
      <c r="J4783" s="282">
        <v>3.0</v>
      </c>
      <c r="K4783" s="282">
        <v>0.0</v>
      </c>
      <c r="L4783" s="282">
        <v>3330.0</v>
      </c>
      <c r="M4783" s="210"/>
    </row>
    <row r="4784" ht="15.75" customHeight="1">
      <c r="A4784" s="210" t="s">
        <v>242</v>
      </c>
      <c r="B4784" s="210" t="s">
        <v>5388</v>
      </c>
      <c r="C4784" s="210" t="s">
        <v>5816</v>
      </c>
      <c r="D4784" s="210" t="s">
        <v>5880</v>
      </c>
      <c r="E4784" s="282">
        <v>35.0</v>
      </c>
      <c r="F4784" s="282">
        <v>0.0</v>
      </c>
      <c r="G4784" s="210"/>
      <c r="H4784" s="282">
        <v>0.0</v>
      </c>
      <c r="I4784" s="282">
        <v>0.0</v>
      </c>
      <c r="J4784" s="282">
        <v>1.0</v>
      </c>
      <c r="K4784" s="282">
        <v>0.0</v>
      </c>
      <c r="L4784" s="282">
        <v>3150.0</v>
      </c>
      <c r="M4784" s="210"/>
    </row>
    <row r="4785" ht="15.75" customHeight="1">
      <c r="A4785" s="210" t="s">
        <v>242</v>
      </c>
      <c r="B4785" s="210" t="s">
        <v>5391</v>
      </c>
      <c r="C4785" s="210" t="s">
        <v>5816</v>
      </c>
      <c r="D4785" s="210" t="s">
        <v>5880</v>
      </c>
      <c r="E4785" s="282">
        <v>26.0</v>
      </c>
      <c r="F4785" s="282">
        <v>0.0</v>
      </c>
      <c r="G4785" s="210"/>
      <c r="H4785" s="282">
        <v>0.0</v>
      </c>
      <c r="I4785" s="282">
        <v>0.0</v>
      </c>
      <c r="J4785" s="282">
        <v>3.0</v>
      </c>
      <c r="K4785" s="282">
        <v>0.0</v>
      </c>
      <c r="L4785" s="282">
        <v>2340.0</v>
      </c>
      <c r="M4785" s="210"/>
    </row>
    <row r="4786" ht="15.75" customHeight="1">
      <c r="A4786" s="210" t="s">
        <v>242</v>
      </c>
      <c r="B4786" s="210" t="s">
        <v>5392</v>
      </c>
      <c r="C4786" s="210" t="s">
        <v>5816</v>
      </c>
      <c r="D4786" s="210" t="s">
        <v>6062</v>
      </c>
      <c r="E4786" s="282">
        <v>39.0</v>
      </c>
      <c r="F4786" s="282">
        <v>0.0</v>
      </c>
      <c r="G4786" s="210"/>
      <c r="H4786" s="282">
        <v>0.0</v>
      </c>
      <c r="I4786" s="282">
        <v>0.0</v>
      </c>
      <c r="J4786" s="282">
        <v>1.0</v>
      </c>
      <c r="K4786" s="282">
        <v>0.0</v>
      </c>
      <c r="L4786" s="282">
        <v>3510.0</v>
      </c>
      <c r="M4786" s="210"/>
    </row>
    <row r="4787" ht="15.75" customHeight="1">
      <c r="A4787" s="210" t="s">
        <v>242</v>
      </c>
      <c r="B4787" s="210" t="s">
        <v>5389</v>
      </c>
      <c r="C4787" s="210" t="s">
        <v>5832</v>
      </c>
      <c r="D4787" s="210" t="s">
        <v>6063</v>
      </c>
      <c r="E4787" s="282">
        <v>4.0</v>
      </c>
      <c r="F4787" s="282">
        <v>0.0</v>
      </c>
      <c r="G4787" s="282">
        <v>0.0</v>
      </c>
      <c r="H4787" s="282">
        <v>0.0</v>
      </c>
      <c r="I4787" s="282">
        <v>0.0</v>
      </c>
      <c r="J4787" s="282">
        <v>1.0</v>
      </c>
      <c r="K4787" s="282">
        <v>0.0</v>
      </c>
      <c r="L4787" s="282">
        <v>360.0</v>
      </c>
      <c r="M4787" s="210"/>
    </row>
    <row r="4788" ht="15.75" customHeight="1">
      <c r="A4788" s="210" t="s">
        <v>836</v>
      </c>
      <c r="B4788" s="210" t="s">
        <v>5383</v>
      </c>
      <c r="C4788" s="210" t="s">
        <v>5801</v>
      </c>
      <c r="D4788" s="210" t="s">
        <v>162</v>
      </c>
      <c r="E4788" s="282">
        <v>3.0</v>
      </c>
      <c r="F4788" s="282">
        <v>0.0</v>
      </c>
      <c r="G4788" s="282">
        <v>0.0</v>
      </c>
      <c r="H4788" s="282">
        <v>0.0</v>
      </c>
      <c r="I4788" s="282">
        <v>2.0</v>
      </c>
      <c r="J4788" s="282">
        <v>0.0</v>
      </c>
      <c r="K4788" s="282">
        <v>0.0</v>
      </c>
      <c r="L4788" s="282">
        <v>220.0</v>
      </c>
      <c r="M4788" s="210"/>
    </row>
    <row r="4789" ht="15.75" customHeight="1">
      <c r="A4789" s="210" t="s">
        <v>836</v>
      </c>
      <c r="B4789" s="210" t="s">
        <v>5384</v>
      </c>
      <c r="C4789" s="210" t="s">
        <v>5801</v>
      </c>
      <c r="D4789" s="210" t="s">
        <v>162</v>
      </c>
      <c r="E4789" s="282">
        <v>23.0</v>
      </c>
      <c r="F4789" s="282">
        <v>1.0</v>
      </c>
      <c r="G4789" s="282">
        <v>0.0</v>
      </c>
      <c r="H4789" s="282">
        <v>13.0</v>
      </c>
      <c r="I4789" s="282">
        <v>9.0</v>
      </c>
      <c r="J4789" s="282">
        <v>0.0</v>
      </c>
      <c r="K4789" s="282">
        <v>0.0</v>
      </c>
      <c r="L4789" s="282">
        <v>834.0</v>
      </c>
      <c r="M4789" s="210"/>
    </row>
    <row r="4790" ht="15.75" customHeight="1">
      <c r="A4790" s="210" t="s">
        <v>836</v>
      </c>
      <c r="B4790" s="210" t="s">
        <v>5385</v>
      </c>
      <c r="C4790" s="210" t="s">
        <v>5852</v>
      </c>
      <c r="D4790" s="210" t="s">
        <v>113</v>
      </c>
      <c r="E4790" s="282">
        <v>32.0</v>
      </c>
      <c r="F4790" s="282">
        <v>1.0</v>
      </c>
      <c r="G4790" s="282">
        <v>7.0</v>
      </c>
      <c r="H4790" s="282">
        <v>14.0</v>
      </c>
      <c r="I4790" s="282">
        <v>8.0</v>
      </c>
      <c r="J4790" s="282">
        <v>1.0</v>
      </c>
      <c r="K4790" s="282">
        <v>0.0</v>
      </c>
      <c r="L4790" s="282">
        <v>1752.0</v>
      </c>
      <c r="M4790" s="210"/>
    </row>
    <row r="4791" ht="15.75" customHeight="1">
      <c r="A4791" s="210" t="s">
        <v>836</v>
      </c>
      <c r="B4791" s="210" t="s">
        <v>5386</v>
      </c>
      <c r="C4791" s="210" t="s">
        <v>5830</v>
      </c>
      <c r="D4791" s="210" t="s">
        <v>113</v>
      </c>
      <c r="E4791" s="282">
        <v>28.0</v>
      </c>
      <c r="F4791" s="282">
        <v>1.0</v>
      </c>
      <c r="G4791" s="282">
        <v>1.0</v>
      </c>
      <c r="H4791" s="282">
        <v>0.0</v>
      </c>
      <c r="I4791" s="282">
        <v>10.0</v>
      </c>
      <c r="J4791" s="282">
        <v>4.0</v>
      </c>
      <c r="K4791" s="282">
        <v>0.0</v>
      </c>
      <c r="L4791" s="282">
        <v>2332.0</v>
      </c>
      <c r="M4791" s="210"/>
    </row>
    <row r="4792" ht="15.75" customHeight="1">
      <c r="A4792" s="210" t="s">
        <v>836</v>
      </c>
      <c r="B4792" s="210" t="s">
        <v>5387</v>
      </c>
      <c r="C4792" s="210" t="s">
        <v>5830</v>
      </c>
      <c r="D4792" s="210" t="s">
        <v>113</v>
      </c>
      <c r="E4792" s="282">
        <v>24.0</v>
      </c>
      <c r="F4792" s="282">
        <v>3.0</v>
      </c>
      <c r="G4792" s="282">
        <v>1.0</v>
      </c>
      <c r="H4792" s="282">
        <v>6.0</v>
      </c>
      <c r="I4792" s="282">
        <v>6.0</v>
      </c>
      <c r="J4792" s="282">
        <v>2.0</v>
      </c>
      <c r="K4792" s="282">
        <v>0.0</v>
      </c>
      <c r="L4792" s="282">
        <v>1639.0</v>
      </c>
      <c r="M4792" s="210"/>
    </row>
    <row r="4793" ht="15.75" customHeight="1">
      <c r="A4793" s="210" t="s">
        <v>836</v>
      </c>
      <c r="B4793" s="210" t="s">
        <v>5388</v>
      </c>
      <c r="C4793" s="210" t="s">
        <v>5980</v>
      </c>
      <c r="D4793" s="210" t="s">
        <v>6064</v>
      </c>
      <c r="E4793" s="282">
        <v>28.0</v>
      </c>
      <c r="F4793" s="282">
        <v>2.0</v>
      </c>
      <c r="G4793" s="282">
        <v>0.0</v>
      </c>
      <c r="H4793" s="282">
        <v>1.0</v>
      </c>
      <c r="I4793" s="282">
        <v>6.0</v>
      </c>
      <c r="J4793" s="282">
        <v>2.0</v>
      </c>
      <c r="K4793" s="282">
        <v>0.0</v>
      </c>
      <c r="L4793" s="282">
        <v>2298.0</v>
      </c>
      <c r="M4793" s="210"/>
    </row>
    <row r="4794" ht="15.75" customHeight="1">
      <c r="A4794" s="210" t="s">
        <v>836</v>
      </c>
      <c r="B4794" s="210" t="s">
        <v>5391</v>
      </c>
      <c r="C4794" s="210" t="s">
        <v>5982</v>
      </c>
      <c r="D4794" s="210" t="s">
        <v>6065</v>
      </c>
      <c r="E4794" s="282">
        <v>24.0</v>
      </c>
      <c r="F4794" s="282">
        <v>5.0</v>
      </c>
      <c r="G4794" s="282">
        <v>2.0</v>
      </c>
      <c r="H4794" s="282">
        <v>3.0</v>
      </c>
      <c r="I4794" s="282">
        <v>4.0</v>
      </c>
      <c r="J4794" s="282">
        <v>5.0</v>
      </c>
      <c r="K4794" s="282">
        <v>0.0</v>
      </c>
      <c r="L4794" s="282">
        <v>1954.0</v>
      </c>
      <c r="M4794" s="210"/>
    </row>
    <row r="4795" ht="15.75" customHeight="1">
      <c r="A4795" s="210" t="s">
        <v>836</v>
      </c>
      <c r="B4795" s="210" t="s">
        <v>5392</v>
      </c>
      <c r="C4795" s="210" t="s">
        <v>5980</v>
      </c>
      <c r="D4795" s="210" t="s">
        <v>6064</v>
      </c>
      <c r="E4795" s="282">
        <v>24.0</v>
      </c>
      <c r="F4795" s="282">
        <v>4.0</v>
      </c>
      <c r="G4795" s="282">
        <v>2.0</v>
      </c>
      <c r="H4795" s="282">
        <v>3.0</v>
      </c>
      <c r="I4795" s="282">
        <v>6.0</v>
      </c>
      <c r="J4795" s="282">
        <v>3.0</v>
      </c>
      <c r="K4795" s="282">
        <v>0.0</v>
      </c>
      <c r="L4795" s="282">
        <v>1888.0</v>
      </c>
      <c r="M4795" s="210"/>
    </row>
    <row r="4796" ht="15.75" customHeight="1">
      <c r="A4796" s="210" t="s">
        <v>836</v>
      </c>
      <c r="B4796" s="210" t="s">
        <v>5389</v>
      </c>
      <c r="C4796" s="210" t="s">
        <v>6066</v>
      </c>
      <c r="D4796" s="210" t="s">
        <v>6065</v>
      </c>
      <c r="E4796" s="282">
        <v>28.0</v>
      </c>
      <c r="F4796" s="282">
        <v>6.0</v>
      </c>
      <c r="G4796" s="282">
        <v>4.0</v>
      </c>
      <c r="H4796" s="282">
        <v>4.0</v>
      </c>
      <c r="I4796" s="282">
        <v>5.0</v>
      </c>
      <c r="J4796" s="282">
        <v>4.0</v>
      </c>
      <c r="K4796" s="282">
        <v>0.0</v>
      </c>
      <c r="L4796" s="282">
        <v>2036.0</v>
      </c>
      <c r="M4796" s="210"/>
    </row>
    <row r="4797" ht="15.75" customHeight="1">
      <c r="A4797" s="210" t="s">
        <v>836</v>
      </c>
      <c r="B4797" s="210" t="s">
        <v>5390</v>
      </c>
      <c r="C4797" s="210" t="s">
        <v>5982</v>
      </c>
      <c r="D4797" s="210" t="s">
        <v>6065</v>
      </c>
      <c r="E4797" s="282">
        <v>13.0</v>
      </c>
      <c r="F4797" s="282">
        <v>0.0</v>
      </c>
      <c r="G4797" s="282">
        <v>0.0</v>
      </c>
      <c r="H4797" s="282">
        <v>4.0</v>
      </c>
      <c r="I4797" s="282">
        <v>3.0</v>
      </c>
      <c r="J4797" s="282">
        <v>3.0</v>
      </c>
      <c r="K4797" s="282">
        <v>0.0</v>
      </c>
      <c r="L4797" s="282">
        <v>858.0</v>
      </c>
      <c r="M4797" s="210"/>
    </row>
    <row r="4798" ht="15.75" customHeight="1">
      <c r="A4798" s="210" t="s">
        <v>438</v>
      </c>
      <c r="B4798" s="210" t="s">
        <v>5383</v>
      </c>
      <c r="C4798" s="210" t="s">
        <v>5801</v>
      </c>
      <c r="D4798" s="210" t="s">
        <v>256</v>
      </c>
      <c r="E4798" s="282">
        <v>2.0</v>
      </c>
      <c r="F4798" s="282">
        <v>0.0</v>
      </c>
      <c r="G4798" s="282">
        <v>0.0</v>
      </c>
      <c r="H4798" s="282">
        <v>1.0</v>
      </c>
      <c r="I4798" s="282">
        <v>1.0</v>
      </c>
      <c r="J4798" s="282">
        <v>0.0</v>
      </c>
      <c r="K4798" s="282">
        <v>0.0</v>
      </c>
      <c r="L4798" s="282">
        <v>103.0</v>
      </c>
      <c r="M4798" s="210"/>
    </row>
    <row r="4799" ht="15.75" customHeight="1">
      <c r="A4799" s="210" t="s">
        <v>438</v>
      </c>
      <c r="B4799" s="210" t="s">
        <v>5384</v>
      </c>
      <c r="C4799" s="210" t="s">
        <v>5801</v>
      </c>
      <c r="D4799" s="210" t="s">
        <v>256</v>
      </c>
      <c r="E4799" s="282">
        <v>34.0</v>
      </c>
      <c r="F4799" s="282">
        <v>4.0</v>
      </c>
      <c r="G4799" s="282">
        <v>4.0</v>
      </c>
      <c r="H4799" s="282">
        <v>10.0</v>
      </c>
      <c r="I4799" s="282">
        <v>18.0</v>
      </c>
      <c r="J4799" s="282">
        <v>3.0</v>
      </c>
      <c r="K4799" s="282">
        <v>0.0</v>
      </c>
      <c r="L4799" s="282">
        <v>2058.0</v>
      </c>
      <c r="M4799" s="210"/>
    </row>
    <row r="4800" ht="15.75" customHeight="1">
      <c r="A4800" s="210" t="s">
        <v>438</v>
      </c>
      <c r="B4800" s="210" t="s">
        <v>5385</v>
      </c>
      <c r="C4800" s="210" t="s">
        <v>5801</v>
      </c>
      <c r="D4800" s="210" t="s">
        <v>256</v>
      </c>
      <c r="E4800" s="282">
        <v>29.0</v>
      </c>
      <c r="F4800" s="282">
        <v>5.0</v>
      </c>
      <c r="G4800" s="282">
        <v>4.0</v>
      </c>
      <c r="H4800" s="282">
        <v>8.0</v>
      </c>
      <c r="I4800" s="282">
        <v>15.0</v>
      </c>
      <c r="J4800" s="282">
        <v>2.0</v>
      </c>
      <c r="K4800" s="282">
        <v>0.0</v>
      </c>
      <c r="L4800" s="282">
        <v>1922.0</v>
      </c>
      <c r="M4800" s="210"/>
    </row>
    <row r="4801" ht="15.75" customHeight="1">
      <c r="A4801" s="210" t="s">
        <v>438</v>
      </c>
      <c r="B4801" s="210" t="s">
        <v>5386</v>
      </c>
      <c r="C4801" s="210" t="s">
        <v>5816</v>
      </c>
      <c r="D4801" s="210" t="s">
        <v>5878</v>
      </c>
      <c r="E4801" s="282">
        <v>28.0</v>
      </c>
      <c r="F4801" s="282">
        <v>11.0</v>
      </c>
      <c r="G4801" s="282">
        <v>2.0</v>
      </c>
      <c r="H4801" s="282">
        <v>4.0</v>
      </c>
      <c r="I4801" s="282">
        <v>16.0</v>
      </c>
      <c r="J4801" s="282">
        <v>4.0</v>
      </c>
      <c r="K4801" s="282">
        <v>0.0</v>
      </c>
      <c r="L4801" s="282">
        <v>2070.0</v>
      </c>
      <c r="M4801" s="210"/>
    </row>
    <row r="4802" ht="15.75" customHeight="1">
      <c r="A4802" s="210" t="s">
        <v>438</v>
      </c>
      <c r="B4802" s="210" t="s">
        <v>5387</v>
      </c>
      <c r="C4802" s="210" t="s">
        <v>5816</v>
      </c>
      <c r="D4802" s="210" t="s">
        <v>5878</v>
      </c>
      <c r="E4802" s="282">
        <v>33.0</v>
      </c>
      <c r="F4802" s="282">
        <v>6.0</v>
      </c>
      <c r="G4802" s="282">
        <v>5.0</v>
      </c>
      <c r="H4802" s="282">
        <v>5.0</v>
      </c>
      <c r="I4802" s="282">
        <v>9.0</v>
      </c>
      <c r="J4802" s="282">
        <v>2.0</v>
      </c>
      <c r="K4802" s="282">
        <v>0.0</v>
      </c>
      <c r="L4802" s="282">
        <v>2512.0</v>
      </c>
      <c r="M4802" s="210"/>
    </row>
    <row r="4803" ht="15.75" customHeight="1">
      <c r="A4803" s="210" t="s">
        <v>438</v>
      </c>
      <c r="B4803" s="210" t="s">
        <v>5392</v>
      </c>
      <c r="C4803" s="210" t="s">
        <v>5816</v>
      </c>
      <c r="D4803" s="210" t="s">
        <v>6067</v>
      </c>
      <c r="E4803" s="282">
        <v>3.0</v>
      </c>
      <c r="F4803" s="282">
        <v>0.0</v>
      </c>
      <c r="G4803" s="282">
        <v>0.0</v>
      </c>
      <c r="H4803" s="282">
        <v>2.0</v>
      </c>
      <c r="I4803" s="282">
        <v>1.0</v>
      </c>
      <c r="J4803" s="282">
        <v>0.0</v>
      </c>
      <c r="K4803" s="282">
        <v>0.0</v>
      </c>
      <c r="L4803" s="282">
        <v>98.0</v>
      </c>
      <c r="M4803" s="210"/>
    </row>
    <row r="4804" ht="15.75" customHeight="1">
      <c r="A4804" s="210" t="s">
        <v>438</v>
      </c>
      <c r="B4804" s="210" t="s">
        <v>5389</v>
      </c>
      <c r="C4804" s="210" t="s">
        <v>5816</v>
      </c>
      <c r="D4804" s="210" t="s">
        <v>6067</v>
      </c>
      <c r="E4804" s="282">
        <v>6.0</v>
      </c>
      <c r="F4804" s="282">
        <v>1.0</v>
      </c>
      <c r="G4804" s="282">
        <v>0.0</v>
      </c>
      <c r="H4804" s="282">
        <v>6.0</v>
      </c>
      <c r="I4804" s="282">
        <v>0.0</v>
      </c>
      <c r="J4804" s="282">
        <v>0.0</v>
      </c>
      <c r="K4804" s="282">
        <v>0.0</v>
      </c>
      <c r="L4804" s="282">
        <v>106.0</v>
      </c>
      <c r="M4804" s="210"/>
    </row>
    <row r="4805" ht="15.75" customHeight="1">
      <c r="A4805" s="210" t="s">
        <v>438</v>
      </c>
      <c r="B4805" s="210" t="s">
        <v>5390</v>
      </c>
      <c r="C4805" s="210" t="s">
        <v>5816</v>
      </c>
      <c r="D4805" s="210" t="s">
        <v>6067</v>
      </c>
      <c r="E4805" s="282">
        <v>2.0</v>
      </c>
      <c r="F4805" s="282">
        <v>0.0</v>
      </c>
      <c r="G4805" s="282">
        <v>0.0</v>
      </c>
      <c r="H4805" s="282">
        <v>2.0</v>
      </c>
      <c r="I4805" s="282">
        <v>0.0</v>
      </c>
      <c r="J4805" s="282">
        <v>0.0</v>
      </c>
      <c r="K4805" s="282">
        <v>0.0</v>
      </c>
      <c r="L4805" s="282">
        <v>24.0</v>
      </c>
      <c r="M4805" s="210"/>
    </row>
    <row r="4806" ht="15.75" customHeight="1">
      <c r="A4806" s="210" t="s">
        <v>575</v>
      </c>
      <c r="B4806" s="210" t="s">
        <v>5383</v>
      </c>
      <c r="C4806" s="210" t="s">
        <v>5801</v>
      </c>
      <c r="D4806" s="210" t="s">
        <v>90</v>
      </c>
      <c r="E4806" s="282">
        <v>1.0</v>
      </c>
      <c r="F4806" s="282">
        <v>0.0</v>
      </c>
      <c r="G4806" s="282">
        <v>0.0</v>
      </c>
      <c r="H4806" s="282">
        <v>1.0</v>
      </c>
      <c r="I4806" s="282">
        <v>0.0</v>
      </c>
      <c r="J4806" s="282">
        <v>0.0</v>
      </c>
      <c r="K4806" s="282">
        <v>0.0</v>
      </c>
      <c r="L4806" s="282">
        <v>11.0</v>
      </c>
      <c r="M4806" s="210"/>
    </row>
    <row r="4807" ht="15.75" customHeight="1">
      <c r="A4807" s="210" t="s">
        <v>575</v>
      </c>
      <c r="B4807" s="210" t="s">
        <v>5384</v>
      </c>
      <c r="C4807" s="210" t="s">
        <v>5800</v>
      </c>
      <c r="D4807" s="210" t="s">
        <v>90</v>
      </c>
      <c r="E4807" s="282">
        <v>32.0</v>
      </c>
      <c r="F4807" s="282">
        <v>7.0</v>
      </c>
      <c r="G4807" s="282">
        <v>3.0</v>
      </c>
      <c r="H4807" s="282">
        <v>14.0</v>
      </c>
      <c r="I4807" s="282">
        <v>11.0</v>
      </c>
      <c r="J4807" s="282">
        <v>6.0</v>
      </c>
      <c r="K4807" s="282">
        <v>0.0</v>
      </c>
      <c r="L4807" s="282">
        <v>1746.0</v>
      </c>
      <c r="M4807" s="210"/>
    </row>
    <row r="4808" ht="15.75" customHeight="1">
      <c r="A4808" s="210" t="s">
        <v>575</v>
      </c>
      <c r="B4808" s="210" t="s">
        <v>5385</v>
      </c>
      <c r="C4808" s="210" t="s">
        <v>5968</v>
      </c>
      <c r="D4808" s="210" t="s">
        <v>244</v>
      </c>
      <c r="E4808" s="282">
        <v>25.0</v>
      </c>
      <c r="F4808" s="282">
        <v>6.0</v>
      </c>
      <c r="G4808" s="282">
        <v>3.0</v>
      </c>
      <c r="H4808" s="282">
        <v>8.0</v>
      </c>
      <c r="I4808" s="282">
        <v>13.0</v>
      </c>
      <c r="J4808" s="282">
        <v>2.0</v>
      </c>
      <c r="K4808" s="282">
        <v>0.0</v>
      </c>
      <c r="L4808" s="282">
        <v>1375.0</v>
      </c>
      <c r="M4808" s="210"/>
    </row>
    <row r="4809" ht="15.75" customHeight="1">
      <c r="A4809" s="210" t="s">
        <v>575</v>
      </c>
      <c r="B4809" s="210" t="s">
        <v>5386</v>
      </c>
      <c r="C4809" s="210" t="s">
        <v>5933</v>
      </c>
      <c r="D4809" s="210" t="s">
        <v>6068</v>
      </c>
      <c r="E4809" s="282">
        <v>31.0</v>
      </c>
      <c r="F4809" s="282">
        <v>7.0</v>
      </c>
      <c r="G4809" s="282">
        <v>1.0</v>
      </c>
      <c r="H4809" s="282">
        <v>12.0</v>
      </c>
      <c r="I4809" s="282">
        <v>15.0</v>
      </c>
      <c r="J4809" s="282">
        <v>4.0</v>
      </c>
      <c r="K4809" s="282">
        <v>1.0</v>
      </c>
      <c r="L4809" s="282">
        <v>1686.0</v>
      </c>
      <c r="M4809" s="210"/>
    </row>
    <row r="4810" ht="15.75" customHeight="1">
      <c r="A4810" s="210" t="s">
        <v>575</v>
      </c>
      <c r="B4810" s="210" t="s">
        <v>5387</v>
      </c>
      <c r="C4810" s="210" t="s">
        <v>5933</v>
      </c>
      <c r="D4810" s="210" t="s">
        <v>6069</v>
      </c>
      <c r="E4810" s="282">
        <v>20.0</v>
      </c>
      <c r="F4810" s="282">
        <v>5.0</v>
      </c>
      <c r="G4810" s="282">
        <v>2.0</v>
      </c>
      <c r="H4810" s="282">
        <v>5.0</v>
      </c>
      <c r="I4810" s="282">
        <v>13.0</v>
      </c>
      <c r="J4810" s="282">
        <v>2.0</v>
      </c>
      <c r="K4810" s="282">
        <v>0.0</v>
      </c>
      <c r="L4810" s="282">
        <v>1176.0</v>
      </c>
      <c r="M4810" s="210"/>
    </row>
    <row r="4811" ht="15.75" customHeight="1">
      <c r="A4811" s="210" t="s">
        <v>575</v>
      </c>
      <c r="B4811" s="210" t="s">
        <v>5388</v>
      </c>
      <c r="C4811" s="210" t="s">
        <v>6070</v>
      </c>
      <c r="D4811" s="210" t="s">
        <v>6071</v>
      </c>
      <c r="E4811" s="282">
        <v>22.0</v>
      </c>
      <c r="F4811" s="282">
        <v>7.0</v>
      </c>
      <c r="G4811" s="282">
        <v>3.0</v>
      </c>
      <c r="H4811" s="282">
        <v>3.0</v>
      </c>
      <c r="I4811" s="282">
        <v>1.0</v>
      </c>
      <c r="J4811" s="282">
        <v>4.0</v>
      </c>
      <c r="K4811" s="282">
        <v>0.0</v>
      </c>
      <c r="L4811" s="282">
        <v>1801.0</v>
      </c>
      <c r="M4811" s="210"/>
    </row>
    <row r="4812" ht="15.75" customHeight="1">
      <c r="A4812" s="210" t="s">
        <v>575</v>
      </c>
      <c r="B4812" s="210" t="s">
        <v>5391</v>
      </c>
      <c r="C4812" s="210" t="s">
        <v>5870</v>
      </c>
      <c r="D4812" s="210" t="s">
        <v>5910</v>
      </c>
      <c r="E4812" s="282">
        <v>3.0</v>
      </c>
      <c r="F4812" s="282">
        <v>0.0</v>
      </c>
      <c r="G4812" s="282">
        <v>0.0</v>
      </c>
      <c r="H4812" s="282">
        <v>2.0</v>
      </c>
      <c r="I4812" s="282">
        <v>1.0</v>
      </c>
      <c r="J4812" s="282">
        <v>1.0</v>
      </c>
      <c r="K4812" s="282">
        <v>0.0</v>
      </c>
      <c r="L4812" s="282">
        <v>139.0</v>
      </c>
      <c r="M4812" s="210"/>
    </row>
    <row r="4813" ht="15.75" customHeight="1">
      <c r="A4813" s="210" t="s">
        <v>837</v>
      </c>
      <c r="B4813" s="210" t="s">
        <v>5383</v>
      </c>
      <c r="C4813" s="210" t="s">
        <v>5801</v>
      </c>
      <c r="D4813" s="210" t="s">
        <v>103</v>
      </c>
      <c r="E4813" s="282">
        <v>2.0</v>
      </c>
      <c r="F4813" s="282">
        <v>0.0</v>
      </c>
      <c r="G4813" s="282">
        <v>0.0</v>
      </c>
      <c r="H4813" s="282">
        <v>1.0</v>
      </c>
      <c r="I4813" s="282">
        <v>1.0</v>
      </c>
      <c r="J4813" s="282">
        <v>0.0</v>
      </c>
      <c r="K4813" s="282">
        <v>0.0</v>
      </c>
      <c r="L4813" s="282">
        <v>85.0</v>
      </c>
      <c r="M4813" s="210"/>
    </row>
    <row r="4814" ht="15.75" customHeight="1">
      <c r="A4814" s="210" t="s">
        <v>837</v>
      </c>
      <c r="B4814" s="210" t="s">
        <v>5384</v>
      </c>
      <c r="C4814" s="210" t="s">
        <v>5801</v>
      </c>
      <c r="D4814" s="210" t="s">
        <v>103</v>
      </c>
      <c r="E4814" s="282">
        <v>8.0</v>
      </c>
      <c r="F4814" s="282">
        <v>0.0</v>
      </c>
      <c r="G4814" s="282">
        <v>1.0</v>
      </c>
      <c r="H4814" s="282">
        <v>5.0</v>
      </c>
      <c r="I4814" s="282">
        <v>3.0</v>
      </c>
      <c r="J4814" s="282">
        <v>1.0</v>
      </c>
      <c r="K4814" s="282">
        <v>0.0</v>
      </c>
      <c r="L4814" s="282">
        <v>266.0</v>
      </c>
      <c r="M4814" s="210"/>
    </row>
    <row r="4815" ht="15.75" customHeight="1">
      <c r="A4815" s="210" t="s">
        <v>837</v>
      </c>
      <c r="B4815" s="210" t="s">
        <v>5385</v>
      </c>
      <c r="C4815" s="210" t="s">
        <v>5861</v>
      </c>
      <c r="D4815" s="210" t="s">
        <v>5851</v>
      </c>
      <c r="E4815" s="282">
        <v>29.0</v>
      </c>
      <c r="F4815" s="282">
        <v>3.0</v>
      </c>
      <c r="G4815" s="282">
        <v>0.0</v>
      </c>
      <c r="H4815" s="282">
        <v>6.0</v>
      </c>
      <c r="I4815" s="282">
        <v>10.0</v>
      </c>
      <c r="J4815" s="282">
        <v>3.0</v>
      </c>
      <c r="K4815" s="282">
        <v>0.0</v>
      </c>
      <c r="L4815" s="282">
        <v>1991.0</v>
      </c>
      <c r="M4815" s="210"/>
    </row>
    <row r="4816" ht="15.75" customHeight="1">
      <c r="A4816" s="210" t="s">
        <v>837</v>
      </c>
      <c r="B4816" s="210" t="s">
        <v>5387</v>
      </c>
      <c r="C4816" s="210" t="s">
        <v>5800</v>
      </c>
      <c r="D4816" s="210" t="s">
        <v>177</v>
      </c>
      <c r="E4816" s="282">
        <v>0.0</v>
      </c>
      <c r="F4816" s="282">
        <v>0.0</v>
      </c>
      <c r="G4816" s="282">
        <v>0.0</v>
      </c>
      <c r="H4816" s="282">
        <v>0.0</v>
      </c>
      <c r="I4816" s="282">
        <v>0.0</v>
      </c>
      <c r="J4816" s="282">
        <v>0.0</v>
      </c>
      <c r="K4816" s="282">
        <v>0.0</v>
      </c>
      <c r="L4816" s="282">
        <v>0.0</v>
      </c>
      <c r="M4816" s="210"/>
    </row>
    <row r="4817" ht="15.75" customHeight="1">
      <c r="A4817" s="210" t="s">
        <v>837</v>
      </c>
      <c r="B4817" s="210" t="s">
        <v>5388</v>
      </c>
      <c r="C4817" s="210" t="s">
        <v>5816</v>
      </c>
      <c r="D4817" s="210" t="s">
        <v>103</v>
      </c>
      <c r="E4817" s="282">
        <v>27.0</v>
      </c>
      <c r="F4817" s="282">
        <v>1.0</v>
      </c>
      <c r="G4817" s="282">
        <v>6.0</v>
      </c>
      <c r="H4817" s="282">
        <v>8.0</v>
      </c>
      <c r="I4817" s="282">
        <v>4.0</v>
      </c>
      <c r="J4817" s="282">
        <v>0.0</v>
      </c>
      <c r="K4817" s="282">
        <v>0.0</v>
      </c>
      <c r="L4817" s="282">
        <v>1870.0</v>
      </c>
      <c r="M4817" s="210"/>
    </row>
    <row r="4818" ht="15.75" customHeight="1">
      <c r="A4818" s="210" t="s">
        <v>837</v>
      </c>
      <c r="B4818" s="210" t="s">
        <v>5391</v>
      </c>
      <c r="C4818" s="210" t="s">
        <v>5801</v>
      </c>
      <c r="D4818" s="210" t="s">
        <v>103</v>
      </c>
      <c r="E4818" s="282">
        <v>3.0</v>
      </c>
      <c r="F4818" s="282">
        <v>0.0</v>
      </c>
      <c r="G4818" s="282">
        <v>0.0</v>
      </c>
      <c r="H4818" s="282">
        <v>3.0</v>
      </c>
      <c r="I4818" s="282">
        <v>0.0</v>
      </c>
      <c r="J4818" s="282">
        <v>0.0</v>
      </c>
      <c r="K4818" s="282">
        <v>0.0</v>
      </c>
      <c r="L4818" s="282">
        <v>54.0</v>
      </c>
      <c r="M4818" s="210"/>
    </row>
    <row r="4819" ht="15.75" customHeight="1">
      <c r="A4819" s="210" t="s">
        <v>512</v>
      </c>
      <c r="B4819" s="210" t="s">
        <v>5383</v>
      </c>
      <c r="C4819" s="210" t="s">
        <v>5801</v>
      </c>
      <c r="D4819" s="210" t="s">
        <v>90</v>
      </c>
      <c r="E4819" s="282">
        <v>3.0</v>
      </c>
      <c r="F4819" s="282">
        <v>0.0</v>
      </c>
      <c r="G4819" s="282">
        <v>0.0</v>
      </c>
      <c r="H4819" s="282">
        <v>1.0</v>
      </c>
      <c r="I4819" s="282">
        <v>1.0</v>
      </c>
      <c r="J4819" s="282">
        <v>0.0</v>
      </c>
      <c r="K4819" s="282">
        <v>0.0</v>
      </c>
      <c r="L4819" s="282">
        <v>174.0</v>
      </c>
      <c r="M4819" s="210"/>
    </row>
    <row r="4820" ht="15.75" customHeight="1">
      <c r="A4820" s="210" t="s">
        <v>512</v>
      </c>
      <c r="B4820" s="210" t="s">
        <v>5384</v>
      </c>
      <c r="C4820" s="210" t="s">
        <v>5801</v>
      </c>
      <c r="D4820" s="210" t="s">
        <v>90</v>
      </c>
      <c r="E4820" s="282">
        <v>23.0</v>
      </c>
      <c r="F4820" s="282">
        <v>1.0</v>
      </c>
      <c r="G4820" s="282">
        <v>1.0</v>
      </c>
      <c r="H4820" s="282">
        <v>5.0</v>
      </c>
      <c r="I4820" s="282">
        <v>8.0</v>
      </c>
      <c r="J4820" s="282">
        <v>3.0</v>
      </c>
      <c r="K4820" s="282">
        <v>0.0</v>
      </c>
      <c r="L4820" s="282">
        <v>1572.0</v>
      </c>
      <c r="M4820" s="210"/>
    </row>
    <row r="4821" ht="15.75" customHeight="1">
      <c r="A4821" s="210" t="s">
        <v>512</v>
      </c>
      <c r="B4821" s="210" t="s">
        <v>5385</v>
      </c>
      <c r="C4821" s="210" t="s">
        <v>5801</v>
      </c>
      <c r="D4821" s="210" t="s">
        <v>90</v>
      </c>
      <c r="E4821" s="282">
        <v>30.0</v>
      </c>
      <c r="F4821" s="282">
        <v>2.0</v>
      </c>
      <c r="G4821" s="282">
        <v>2.0</v>
      </c>
      <c r="H4821" s="282">
        <v>13.0</v>
      </c>
      <c r="I4821" s="282">
        <v>3.0</v>
      </c>
      <c r="J4821" s="282">
        <v>2.0</v>
      </c>
      <c r="K4821" s="282">
        <v>0.0</v>
      </c>
      <c r="L4821" s="282">
        <v>1635.0</v>
      </c>
      <c r="M4821" s="210"/>
    </row>
    <row r="4822" ht="15.75" customHeight="1">
      <c r="A4822" s="210" t="s">
        <v>512</v>
      </c>
      <c r="B4822" s="210" t="s">
        <v>5386</v>
      </c>
      <c r="C4822" s="210" t="s">
        <v>5902</v>
      </c>
      <c r="D4822" s="210" t="s">
        <v>6072</v>
      </c>
      <c r="E4822" s="282">
        <v>32.0</v>
      </c>
      <c r="F4822" s="282">
        <v>1.0</v>
      </c>
      <c r="G4822" s="282">
        <v>3.0</v>
      </c>
      <c r="H4822" s="282">
        <v>0.0</v>
      </c>
      <c r="I4822" s="282">
        <v>4.0</v>
      </c>
      <c r="J4822" s="282">
        <v>10.0</v>
      </c>
      <c r="K4822" s="282">
        <v>0.0</v>
      </c>
      <c r="L4822" s="282">
        <v>2807.0</v>
      </c>
      <c r="M4822" s="210"/>
    </row>
    <row r="4823" ht="15.75" customHeight="1">
      <c r="A4823" s="210" t="s">
        <v>512</v>
      </c>
      <c r="B4823" s="210" t="s">
        <v>5387</v>
      </c>
      <c r="C4823" s="210" t="s">
        <v>5902</v>
      </c>
      <c r="D4823" s="210" t="s">
        <v>121</v>
      </c>
      <c r="E4823" s="282">
        <v>31.0</v>
      </c>
      <c r="F4823" s="282">
        <v>0.0</v>
      </c>
      <c r="G4823" s="282">
        <v>0.0</v>
      </c>
      <c r="H4823" s="282">
        <v>1.0</v>
      </c>
      <c r="I4823" s="282">
        <v>6.0</v>
      </c>
      <c r="J4823" s="282">
        <v>6.0</v>
      </c>
      <c r="K4823" s="282">
        <v>0.0</v>
      </c>
      <c r="L4823" s="282">
        <v>2619.0</v>
      </c>
      <c r="M4823" s="210"/>
    </row>
    <row r="4824" ht="15.75" customHeight="1">
      <c r="A4824" s="210" t="s">
        <v>512</v>
      </c>
      <c r="B4824" s="210" t="s">
        <v>5388</v>
      </c>
      <c r="C4824" s="210" t="s">
        <v>5902</v>
      </c>
      <c r="D4824" s="210" t="s">
        <v>6072</v>
      </c>
      <c r="E4824" s="282">
        <v>24.0</v>
      </c>
      <c r="F4824" s="282">
        <v>0.0</v>
      </c>
      <c r="G4824" s="282">
        <v>1.0</v>
      </c>
      <c r="H4824" s="282">
        <v>3.0</v>
      </c>
      <c r="I4824" s="282">
        <v>3.0</v>
      </c>
      <c r="J4824" s="282">
        <v>5.0</v>
      </c>
      <c r="K4824" s="282">
        <v>0.0</v>
      </c>
      <c r="L4824" s="282">
        <v>1872.0</v>
      </c>
      <c r="M4824" s="210"/>
    </row>
    <row r="4825" ht="15.75" customHeight="1">
      <c r="A4825" s="210" t="s">
        <v>512</v>
      </c>
      <c r="B4825" s="210" t="s">
        <v>5391</v>
      </c>
      <c r="C4825" s="210" t="s">
        <v>6073</v>
      </c>
      <c r="D4825" s="210" t="s">
        <v>121</v>
      </c>
      <c r="E4825" s="282">
        <v>44.0</v>
      </c>
      <c r="F4825" s="282">
        <v>2.0</v>
      </c>
      <c r="G4825" s="282">
        <v>1.0</v>
      </c>
      <c r="H4825" s="282">
        <v>4.0</v>
      </c>
      <c r="I4825" s="282">
        <v>5.0</v>
      </c>
      <c r="J4825" s="282">
        <v>6.0</v>
      </c>
      <c r="K4825" s="282">
        <v>0.0</v>
      </c>
      <c r="L4825" s="282">
        <v>3547.0</v>
      </c>
      <c r="M4825" s="210"/>
    </row>
    <row r="4826" ht="15.75" customHeight="1">
      <c r="A4826" s="210" t="s">
        <v>512</v>
      </c>
      <c r="B4826" s="210" t="s">
        <v>5392</v>
      </c>
      <c r="C4826" s="210" t="s">
        <v>5902</v>
      </c>
      <c r="D4826" s="210" t="s">
        <v>121</v>
      </c>
      <c r="E4826" s="282">
        <v>3.0</v>
      </c>
      <c r="F4826" s="282">
        <v>1.0</v>
      </c>
      <c r="G4826" s="282">
        <v>0.0</v>
      </c>
      <c r="H4826" s="282">
        <v>2.0</v>
      </c>
      <c r="I4826" s="282">
        <v>0.0</v>
      </c>
      <c r="J4826" s="282">
        <v>0.0</v>
      </c>
      <c r="K4826" s="282">
        <v>0.0</v>
      </c>
      <c r="L4826" s="282">
        <v>102.0</v>
      </c>
      <c r="M4826" s="210"/>
    </row>
    <row r="4827" ht="15.75" customHeight="1">
      <c r="A4827" s="210" t="s">
        <v>512</v>
      </c>
      <c r="B4827" s="210" t="s">
        <v>5389</v>
      </c>
      <c r="C4827" s="210" t="s">
        <v>6074</v>
      </c>
      <c r="D4827" s="210" t="s">
        <v>121</v>
      </c>
      <c r="E4827" s="282">
        <v>2.0</v>
      </c>
      <c r="F4827" s="282">
        <v>0.0</v>
      </c>
      <c r="G4827" s="282">
        <v>0.0</v>
      </c>
      <c r="H4827" s="282">
        <v>0.0</v>
      </c>
      <c r="I4827" s="282">
        <v>0.0</v>
      </c>
      <c r="J4827" s="282">
        <v>1.0</v>
      </c>
      <c r="K4827" s="282">
        <v>0.0</v>
      </c>
      <c r="L4827" s="282">
        <v>180.0</v>
      </c>
      <c r="M4827" s="210"/>
    </row>
    <row r="4828" ht="15.75" customHeight="1">
      <c r="A4828" s="210" t="s">
        <v>512</v>
      </c>
      <c r="B4828" s="210" t="s">
        <v>5390</v>
      </c>
      <c r="C4828" s="210" t="s">
        <v>6075</v>
      </c>
      <c r="D4828" s="210" t="s">
        <v>6076</v>
      </c>
      <c r="E4828" s="282">
        <v>0.0</v>
      </c>
      <c r="F4828" s="282">
        <v>0.0</v>
      </c>
      <c r="G4828" s="282">
        <v>0.0</v>
      </c>
      <c r="H4828" s="282">
        <v>0.0</v>
      </c>
      <c r="I4828" s="282">
        <v>0.0</v>
      </c>
      <c r="J4828" s="282">
        <v>0.0</v>
      </c>
      <c r="K4828" s="282">
        <v>0.0</v>
      </c>
      <c r="L4828" s="282">
        <v>0.0</v>
      </c>
      <c r="M4828" s="210"/>
    </row>
    <row r="4829" ht="15.75" customHeight="1">
      <c r="A4829" s="210" t="s">
        <v>173</v>
      </c>
      <c r="B4829" s="210" t="s">
        <v>5383</v>
      </c>
      <c r="C4829" s="210" t="s">
        <v>5801</v>
      </c>
      <c r="D4829" s="210" t="s">
        <v>162</v>
      </c>
      <c r="E4829" s="282">
        <v>3.0</v>
      </c>
      <c r="F4829" s="282">
        <v>1.0</v>
      </c>
      <c r="G4829" s="282">
        <v>0.0</v>
      </c>
      <c r="H4829" s="282">
        <v>0.0</v>
      </c>
      <c r="I4829" s="282">
        <v>3.0</v>
      </c>
      <c r="J4829" s="282">
        <v>0.0</v>
      </c>
      <c r="K4829" s="282">
        <v>0.0</v>
      </c>
      <c r="L4829" s="282">
        <v>221.0</v>
      </c>
      <c r="M4829" s="210"/>
    </row>
    <row r="4830" ht="15.75" customHeight="1">
      <c r="A4830" s="210" t="s">
        <v>173</v>
      </c>
      <c r="B4830" s="210" t="s">
        <v>5384</v>
      </c>
      <c r="C4830" s="210" t="s">
        <v>5801</v>
      </c>
      <c r="D4830" s="210" t="s">
        <v>162</v>
      </c>
      <c r="E4830" s="282">
        <v>33.0</v>
      </c>
      <c r="F4830" s="282">
        <v>10.0</v>
      </c>
      <c r="G4830" s="282">
        <v>2.0</v>
      </c>
      <c r="H4830" s="282">
        <v>14.0</v>
      </c>
      <c r="I4830" s="282">
        <v>13.0</v>
      </c>
      <c r="J4830" s="282">
        <v>2.0</v>
      </c>
      <c r="K4830" s="282">
        <v>0.0</v>
      </c>
      <c r="L4830" s="282">
        <v>1791.0</v>
      </c>
      <c r="M4830" s="210"/>
    </row>
    <row r="4831" ht="15.75" customHeight="1">
      <c r="A4831" s="210" t="s">
        <v>173</v>
      </c>
      <c r="B4831" s="210" t="s">
        <v>5385</v>
      </c>
      <c r="C4831" s="210" t="s">
        <v>5801</v>
      </c>
      <c r="D4831" s="210" t="s">
        <v>162</v>
      </c>
      <c r="E4831" s="282">
        <v>32.0</v>
      </c>
      <c r="F4831" s="282">
        <v>11.0</v>
      </c>
      <c r="G4831" s="282">
        <v>4.0</v>
      </c>
      <c r="H4831" s="282">
        <v>10.0</v>
      </c>
      <c r="I4831" s="282">
        <v>8.0</v>
      </c>
      <c r="J4831" s="282">
        <v>6.0</v>
      </c>
      <c r="K4831" s="282">
        <v>1.0</v>
      </c>
      <c r="L4831" s="282">
        <v>2126.0</v>
      </c>
      <c r="M4831" s="210"/>
    </row>
    <row r="4832" ht="15.75" customHeight="1">
      <c r="A4832" s="210" t="s">
        <v>173</v>
      </c>
      <c r="B4832" s="210" t="s">
        <v>5386</v>
      </c>
      <c r="C4832" s="210" t="s">
        <v>5801</v>
      </c>
      <c r="D4832" s="210" t="s">
        <v>162</v>
      </c>
      <c r="E4832" s="282">
        <v>29.0</v>
      </c>
      <c r="F4832" s="282">
        <v>6.0</v>
      </c>
      <c r="G4832" s="282">
        <v>3.0</v>
      </c>
      <c r="H4832" s="282">
        <v>8.0</v>
      </c>
      <c r="I4832" s="282">
        <v>15.0</v>
      </c>
      <c r="J4832" s="282">
        <v>2.0</v>
      </c>
      <c r="K4832" s="282">
        <v>0.0</v>
      </c>
      <c r="L4832" s="282">
        <v>1793.0</v>
      </c>
      <c r="M4832" s="210"/>
    </row>
    <row r="4833" ht="15.75" customHeight="1">
      <c r="A4833" s="210" t="s">
        <v>173</v>
      </c>
      <c r="B4833" s="210" t="s">
        <v>5387</v>
      </c>
      <c r="C4833" s="210" t="s">
        <v>5801</v>
      </c>
      <c r="D4833" s="210" t="s">
        <v>162</v>
      </c>
      <c r="E4833" s="282">
        <v>34.0</v>
      </c>
      <c r="F4833" s="282">
        <v>7.0</v>
      </c>
      <c r="G4833" s="282">
        <v>4.0</v>
      </c>
      <c r="H4833" s="282">
        <v>13.0</v>
      </c>
      <c r="I4833" s="282">
        <v>16.0</v>
      </c>
      <c r="J4833" s="282">
        <v>0.0</v>
      </c>
      <c r="K4833" s="282">
        <v>0.0</v>
      </c>
      <c r="L4833" s="282">
        <v>1755.0</v>
      </c>
      <c r="M4833" s="210"/>
    </row>
    <row r="4834" ht="15.75" customHeight="1">
      <c r="A4834" s="210" t="s">
        <v>173</v>
      </c>
      <c r="B4834" s="210" t="s">
        <v>5388</v>
      </c>
      <c r="C4834" s="210" t="s">
        <v>5801</v>
      </c>
      <c r="D4834" s="210" t="s">
        <v>162</v>
      </c>
      <c r="E4834" s="282">
        <v>37.0</v>
      </c>
      <c r="F4834" s="282">
        <v>8.0</v>
      </c>
      <c r="G4834" s="282">
        <v>8.0</v>
      </c>
      <c r="H4834" s="282">
        <v>5.0</v>
      </c>
      <c r="I4834" s="282">
        <v>17.0</v>
      </c>
      <c r="J4834" s="282">
        <v>3.0</v>
      </c>
      <c r="K4834" s="282">
        <v>0.0</v>
      </c>
      <c r="L4834" s="282">
        <v>2693.0</v>
      </c>
      <c r="M4834" s="210"/>
    </row>
    <row r="4835" ht="15.75" customHeight="1">
      <c r="A4835" s="210" t="s">
        <v>173</v>
      </c>
      <c r="B4835" s="210" t="s">
        <v>5391</v>
      </c>
      <c r="C4835" s="210" t="s">
        <v>5801</v>
      </c>
      <c r="D4835" s="210" t="s">
        <v>162</v>
      </c>
      <c r="E4835" s="282">
        <v>35.0</v>
      </c>
      <c r="F4835" s="282">
        <v>8.0</v>
      </c>
      <c r="G4835" s="282">
        <v>4.0</v>
      </c>
      <c r="H4835" s="282">
        <v>16.0</v>
      </c>
      <c r="I4835" s="282">
        <v>7.0</v>
      </c>
      <c r="J4835" s="282">
        <v>2.0</v>
      </c>
      <c r="K4835" s="282">
        <v>0.0</v>
      </c>
      <c r="L4835" s="282">
        <v>1953.0</v>
      </c>
      <c r="M4835" s="210"/>
    </row>
    <row r="4836" ht="15.75" customHeight="1">
      <c r="A4836" s="210" t="s">
        <v>173</v>
      </c>
      <c r="B4836" s="210" t="s">
        <v>5392</v>
      </c>
      <c r="C4836" s="210" t="s">
        <v>5800</v>
      </c>
      <c r="D4836" s="210" t="s">
        <v>162</v>
      </c>
      <c r="E4836" s="282">
        <v>16.0</v>
      </c>
      <c r="F4836" s="282">
        <v>0.0</v>
      </c>
      <c r="G4836" s="282">
        <v>0.0</v>
      </c>
      <c r="H4836" s="282">
        <v>12.0</v>
      </c>
      <c r="I4836" s="282">
        <v>2.0</v>
      </c>
      <c r="J4836" s="282">
        <v>0.0</v>
      </c>
      <c r="K4836" s="282">
        <v>0.0</v>
      </c>
      <c r="L4836" s="282">
        <v>456.0</v>
      </c>
      <c r="M4836" s="210"/>
    </row>
    <row r="4837" ht="15.75" customHeight="1">
      <c r="A4837" s="210" t="s">
        <v>173</v>
      </c>
      <c r="B4837" s="210" t="s">
        <v>5389</v>
      </c>
      <c r="C4837" s="210" t="s">
        <v>5816</v>
      </c>
      <c r="D4837" s="210" t="s">
        <v>6077</v>
      </c>
      <c r="E4837" s="282">
        <v>41.0</v>
      </c>
      <c r="F4837" s="282">
        <v>8.0</v>
      </c>
      <c r="G4837" s="282">
        <v>6.0</v>
      </c>
      <c r="H4837" s="282">
        <v>9.0</v>
      </c>
      <c r="I4837" s="282">
        <v>15.0</v>
      </c>
      <c r="J4837" s="282">
        <v>3.0</v>
      </c>
      <c r="K4837" s="282">
        <v>0.0</v>
      </c>
      <c r="L4837" s="282">
        <v>2773.0</v>
      </c>
      <c r="M4837" s="210"/>
    </row>
    <row r="4838" ht="15.75" customHeight="1">
      <c r="A4838" s="210" t="s">
        <v>173</v>
      </c>
      <c r="B4838" s="210" t="s">
        <v>5390</v>
      </c>
      <c r="C4838" s="210" t="s">
        <v>5816</v>
      </c>
      <c r="D4838" s="210" t="s">
        <v>6077</v>
      </c>
      <c r="E4838" s="282">
        <v>9.0</v>
      </c>
      <c r="F4838" s="282">
        <v>0.0</v>
      </c>
      <c r="G4838" s="282">
        <v>1.0</v>
      </c>
      <c r="H4838" s="282">
        <v>0.0</v>
      </c>
      <c r="I4838" s="282">
        <v>6.0</v>
      </c>
      <c r="J4838" s="282">
        <v>1.0</v>
      </c>
      <c r="K4838" s="282">
        <v>0.0</v>
      </c>
      <c r="L4838" s="282">
        <v>659.0</v>
      </c>
      <c r="M4838" s="210"/>
    </row>
    <row r="4839" ht="15.75" customHeight="1">
      <c r="A4839" s="210" t="s">
        <v>343</v>
      </c>
      <c r="B4839" s="210" t="s">
        <v>5383</v>
      </c>
      <c r="C4839" s="210" t="s">
        <v>5801</v>
      </c>
      <c r="D4839" s="210" t="s">
        <v>197</v>
      </c>
      <c r="E4839" s="282">
        <v>0.0</v>
      </c>
      <c r="F4839" s="282">
        <v>0.0</v>
      </c>
      <c r="G4839" s="210"/>
      <c r="H4839" s="282">
        <v>0.0</v>
      </c>
      <c r="I4839" s="282">
        <v>0.0</v>
      </c>
      <c r="J4839" s="282">
        <v>0.0</v>
      </c>
      <c r="K4839" s="282">
        <v>0.0</v>
      </c>
      <c r="L4839" s="282">
        <v>0.0</v>
      </c>
      <c r="M4839" s="210"/>
    </row>
    <row r="4840" ht="15.75" customHeight="1">
      <c r="A4840" s="210" t="s">
        <v>343</v>
      </c>
      <c r="B4840" s="210" t="s">
        <v>5384</v>
      </c>
      <c r="C4840" s="210" t="s">
        <v>5801</v>
      </c>
      <c r="D4840" s="210" t="s">
        <v>197</v>
      </c>
      <c r="E4840" s="282">
        <v>0.0</v>
      </c>
      <c r="F4840" s="282">
        <v>0.0</v>
      </c>
      <c r="G4840" s="210"/>
      <c r="H4840" s="282">
        <v>0.0</v>
      </c>
      <c r="I4840" s="282">
        <v>0.0</v>
      </c>
      <c r="J4840" s="282">
        <v>1.0</v>
      </c>
      <c r="K4840" s="282">
        <v>0.0</v>
      </c>
      <c r="L4840" s="282">
        <v>0.0</v>
      </c>
      <c r="M4840" s="210"/>
    </row>
    <row r="4841" ht="15.75" customHeight="1">
      <c r="A4841" s="210" t="s">
        <v>343</v>
      </c>
      <c r="B4841" s="210" t="s">
        <v>5385</v>
      </c>
      <c r="C4841" s="210" t="s">
        <v>5801</v>
      </c>
      <c r="D4841" s="210" t="s">
        <v>197</v>
      </c>
      <c r="E4841" s="282">
        <v>0.0</v>
      </c>
      <c r="F4841" s="282">
        <v>0.0</v>
      </c>
      <c r="G4841" s="210"/>
      <c r="H4841" s="282">
        <v>0.0</v>
      </c>
      <c r="I4841" s="282">
        <v>0.0</v>
      </c>
      <c r="J4841" s="282">
        <v>0.0</v>
      </c>
      <c r="K4841" s="282">
        <v>0.0</v>
      </c>
      <c r="L4841" s="282">
        <v>0.0</v>
      </c>
      <c r="M4841" s="210"/>
    </row>
    <row r="4842" ht="15.75" customHeight="1">
      <c r="A4842" s="210" t="s">
        <v>343</v>
      </c>
      <c r="B4842" s="210" t="s">
        <v>5386</v>
      </c>
      <c r="C4842" s="210" t="s">
        <v>5801</v>
      </c>
      <c r="D4842" s="210" t="s">
        <v>197</v>
      </c>
      <c r="E4842" s="282">
        <v>3.0</v>
      </c>
      <c r="F4842" s="282">
        <v>0.0</v>
      </c>
      <c r="G4842" s="210"/>
      <c r="H4842" s="282">
        <v>0.0</v>
      </c>
      <c r="I4842" s="282">
        <v>0.0</v>
      </c>
      <c r="J4842" s="282">
        <v>0.0</v>
      </c>
      <c r="K4842" s="282">
        <v>0.0</v>
      </c>
      <c r="L4842" s="282">
        <v>270.0</v>
      </c>
      <c r="M4842" s="210"/>
    </row>
    <row r="4843" ht="15.75" customHeight="1">
      <c r="A4843" s="210" t="s">
        <v>343</v>
      </c>
      <c r="B4843" s="210" t="s">
        <v>5387</v>
      </c>
      <c r="C4843" s="210" t="s">
        <v>5801</v>
      </c>
      <c r="D4843" s="210" t="s">
        <v>95</v>
      </c>
      <c r="E4843" s="282">
        <v>1.0</v>
      </c>
      <c r="F4843" s="282">
        <v>0.0</v>
      </c>
      <c r="G4843" s="210"/>
      <c r="H4843" s="282">
        <v>1.0</v>
      </c>
      <c r="I4843" s="282">
        <v>0.0</v>
      </c>
      <c r="J4843" s="282">
        <v>0.0</v>
      </c>
      <c r="K4843" s="282">
        <v>0.0</v>
      </c>
      <c r="L4843" s="282">
        <v>45.0</v>
      </c>
      <c r="M4843" s="210"/>
    </row>
    <row r="4844" ht="15.75" customHeight="1">
      <c r="A4844" s="210" t="s">
        <v>343</v>
      </c>
      <c r="B4844" s="210" t="s">
        <v>5388</v>
      </c>
      <c r="C4844" s="210" t="s">
        <v>5801</v>
      </c>
      <c r="D4844" s="210" t="s">
        <v>95</v>
      </c>
      <c r="E4844" s="282">
        <v>3.0</v>
      </c>
      <c r="F4844" s="282">
        <v>0.0</v>
      </c>
      <c r="G4844" s="210"/>
      <c r="H4844" s="282">
        <v>0.0</v>
      </c>
      <c r="I4844" s="282">
        <v>0.0</v>
      </c>
      <c r="J4844" s="282">
        <v>0.0</v>
      </c>
      <c r="K4844" s="282">
        <v>1.0</v>
      </c>
      <c r="L4844" s="282">
        <v>259.0</v>
      </c>
      <c r="M4844" s="210"/>
    </row>
    <row r="4845" ht="15.75" customHeight="1">
      <c r="A4845" s="210" t="s">
        <v>343</v>
      </c>
      <c r="B4845" s="210" t="s">
        <v>5391</v>
      </c>
      <c r="C4845" s="210" t="s">
        <v>5801</v>
      </c>
      <c r="D4845" s="210" t="s">
        <v>95</v>
      </c>
      <c r="E4845" s="282">
        <v>0.0</v>
      </c>
      <c r="F4845" s="282">
        <v>0.0</v>
      </c>
      <c r="G4845" s="210"/>
      <c r="H4845" s="282">
        <v>0.0</v>
      </c>
      <c r="I4845" s="282">
        <v>0.0</v>
      </c>
      <c r="J4845" s="282">
        <v>0.0</v>
      </c>
      <c r="K4845" s="282">
        <v>0.0</v>
      </c>
      <c r="L4845" s="282">
        <v>0.0</v>
      </c>
      <c r="M4845" s="210"/>
    </row>
    <row r="4846" ht="15.75" customHeight="1">
      <c r="A4846" s="210" t="s">
        <v>343</v>
      </c>
      <c r="B4846" s="210" t="s">
        <v>5392</v>
      </c>
      <c r="C4846" s="210" t="s">
        <v>5801</v>
      </c>
      <c r="D4846" s="210" t="s">
        <v>95</v>
      </c>
      <c r="E4846" s="282">
        <v>0.0</v>
      </c>
      <c r="F4846" s="282">
        <v>0.0</v>
      </c>
      <c r="G4846" s="210"/>
      <c r="H4846" s="282">
        <v>0.0</v>
      </c>
      <c r="I4846" s="282">
        <v>0.0</v>
      </c>
      <c r="J4846" s="282">
        <v>0.0</v>
      </c>
      <c r="K4846" s="282">
        <v>0.0</v>
      </c>
      <c r="L4846" s="282">
        <v>0.0</v>
      </c>
      <c r="M4846" s="210"/>
    </row>
    <row r="4847" ht="15.75" customHeight="1">
      <c r="A4847" s="210" t="s">
        <v>343</v>
      </c>
      <c r="B4847" s="210" t="s">
        <v>5389</v>
      </c>
      <c r="C4847" s="210" t="s">
        <v>5801</v>
      </c>
      <c r="D4847" s="210" t="s">
        <v>143</v>
      </c>
      <c r="E4847" s="282">
        <v>2.0</v>
      </c>
      <c r="F4847" s="282">
        <v>0.0</v>
      </c>
      <c r="G4847" s="210"/>
      <c r="H4847" s="282">
        <v>0.0</v>
      </c>
      <c r="I4847" s="282">
        <v>0.0</v>
      </c>
      <c r="J4847" s="282">
        <v>0.0</v>
      </c>
      <c r="K4847" s="282">
        <v>0.0</v>
      </c>
      <c r="L4847" s="282">
        <v>180.0</v>
      </c>
      <c r="M4847" s="210"/>
    </row>
    <row r="4848" ht="15.75" customHeight="1">
      <c r="A4848" s="210" t="s">
        <v>343</v>
      </c>
      <c r="B4848" s="210" t="s">
        <v>5390</v>
      </c>
      <c r="C4848" s="210" t="s">
        <v>5801</v>
      </c>
      <c r="D4848" s="210" t="s">
        <v>143</v>
      </c>
      <c r="E4848" s="282">
        <v>35.0</v>
      </c>
      <c r="F4848" s="282">
        <v>0.0</v>
      </c>
      <c r="G4848" s="210"/>
      <c r="H4848" s="282">
        <v>0.0</v>
      </c>
      <c r="I4848" s="282">
        <v>0.0</v>
      </c>
      <c r="J4848" s="282">
        <v>3.0</v>
      </c>
      <c r="K4848" s="282">
        <v>0.0</v>
      </c>
      <c r="L4848" s="282">
        <v>3150.0</v>
      </c>
      <c r="M4848" s="210"/>
    </row>
    <row r="4849" ht="15.75" customHeight="1">
      <c r="A4849" s="210" t="s">
        <v>776</v>
      </c>
      <c r="B4849" s="210" t="s">
        <v>5383</v>
      </c>
      <c r="C4849" s="210" t="s">
        <v>5801</v>
      </c>
      <c r="D4849" s="210" t="s">
        <v>121</v>
      </c>
      <c r="E4849" s="282">
        <v>2.0</v>
      </c>
      <c r="F4849" s="282">
        <v>0.0</v>
      </c>
      <c r="G4849" s="282">
        <v>0.0</v>
      </c>
      <c r="H4849" s="282">
        <v>1.0</v>
      </c>
      <c r="I4849" s="282">
        <v>0.0</v>
      </c>
      <c r="J4849" s="282">
        <v>0.0</v>
      </c>
      <c r="K4849" s="282">
        <v>0.0</v>
      </c>
      <c r="L4849" s="282">
        <v>120.0</v>
      </c>
      <c r="M4849" s="210"/>
    </row>
    <row r="4850" ht="15.75" customHeight="1">
      <c r="A4850" s="210" t="s">
        <v>776</v>
      </c>
      <c r="B4850" s="210" t="s">
        <v>5384</v>
      </c>
      <c r="C4850" s="210" t="s">
        <v>5801</v>
      </c>
      <c r="D4850" s="210" t="s">
        <v>121</v>
      </c>
      <c r="E4850" s="282">
        <v>21.0</v>
      </c>
      <c r="F4850" s="282">
        <v>0.0</v>
      </c>
      <c r="G4850" s="282">
        <v>1.0</v>
      </c>
      <c r="H4850" s="282">
        <v>5.0</v>
      </c>
      <c r="I4850" s="282">
        <v>3.0</v>
      </c>
      <c r="J4850" s="282">
        <v>4.0</v>
      </c>
      <c r="K4850" s="282">
        <v>0.0</v>
      </c>
      <c r="L4850" s="282">
        <v>1451.0</v>
      </c>
      <c r="M4850" s="210"/>
    </row>
    <row r="4851" ht="15.75" customHeight="1">
      <c r="A4851" s="210" t="s">
        <v>776</v>
      </c>
      <c r="B4851" s="210" t="s">
        <v>5385</v>
      </c>
      <c r="C4851" s="210" t="s">
        <v>5801</v>
      </c>
      <c r="D4851" s="210" t="s">
        <v>259</v>
      </c>
      <c r="E4851" s="282">
        <v>33.0</v>
      </c>
      <c r="F4851" s="282">
        <v>2.0</v>
      </c>
      <c r="G4851" s="282">
        <v>2.0</v>
      </c>
      <c r="H4851" s="282">
        <v>0.0</v>
      </c>
      <c r="I4851" s="282">
        <v>4.0</v>
      </c>
      <c r="J4851" s="282">
        <v>10.0</v>
      </c>
      <c r="K4851" s="282">
        <v>1.0</v>
      </c>
      <c r="L4851" s="282">
        <v>2834.0</v>
      </c>
      <c r="M4851" s="210"/>
    </row>
    <row r="4852" ht="15.75" customHeight="1">
      <c r="A4852" s="210" t="s">
        <v>776</v>
      </c>
      <c r="B4852" s="210" t="s">
        <v>5386</v>
      </c>
      <c r="C4852" s="210" t="s">
        <v>5801</v>
      </c>
      <c r="D4852" s="210" t="s">
        <v>259</v>
      </c>
      <c r="E4852" s="282">
        <v>25.0</v>
      </c>
      <c r="F4852" s="282">
        <v>0.0</v>
      </c>
      <c r="G4852" s="282">
        <v>1.0</v>
      </c>
      <c r="H4852" s="282">
        <v>9.0</v>
      </c>
      <c r="I4852" s="282">
        <v>7.0</v>
      </c>
      <c r="J4852" s="282">
        <v>5.0</v>
      </c>
      <c r="K4852" s="282">
        <v>0.0</v>
      </c>
      <c r="L4852" s="282">
        <v>1475.0</v>
      </c>
      <c r="M4852" s="210"/>
    </row>
    <row r="4853" ht="15.75" customHeight="1">
      <c r="A4853" s="210" t="s">
        <v>776</v>
      </c>
      <c r="B4853" s="210" t="s">
        <v>5387</v>
      </c>
      <c r="C4853" s="210" t="s">
        <v>5816</v>
      </c>
      <c r="D4853" s="210" t="s">
        <v>5823</v>
      </c>
      <c r="E4853" s="282">
        <v>20.0</v>
      </c>
      <c r="F4853" s="282">
        <v>1.0</v>
      </c>
      <c r="G4853" s="282">
        <v>2.0</v>
      </c>
      <c r="H4853" s="282">
        <v>1.0</v>
      </c>
      <c r="I4853" s="282">
        <v>5.0</v>
      </c>
      <c r="J4853" s="282">
        <v>3.0</v>
      </c>
      <c r="K4853" s="282">
        <v>0.0</v>
      </c>
      <c r="L4853" s="282">
        <v>1648.0</v>
      </c>
      <c r="M4853" s="210"/>
    </row>
    <row r="4854" ht="15.75" customHeight="1">
      <c r="A4854" s="210" t="s">
        <v>278</v>
      </c>
      <c r="B4854" s="210" t="s">
        <v>5383</v>
      </c>
      <c r="C4854" s="210" t="s">
        <v>5801</v>
      </c>
      <c r="D4854" s="210" t="s">
        <v>116</v>
      </c>
      <c r="E4854" s="282">
        <v>3.0</v>
      </c>
      <c r="F4854" s="282">
        <v>0.0</v>
      </c>
      <c r="G4854" s="282">
        <v>1.0</v>
      </c>
      <c r="H4854" s="282">
        <v>0.0</v>
      </c>
      <c r="I4854" s="282">
        <v>1.0</v>
      </c>
      <c r="J4854" s="282">
        <v>1.0</v>
      </c>
      <c r="K4854" s="282">
        <v>0.0</v>
      </c>
      <c r="L4854" s="282">
        <v>270.0</v>
      </c>
      <c r="M4854" s="210"/>
    </row>
    <row r="4855" ht="15.75" customHeight="1">
      <c r="A4855" s="210" t="s">
        <v>278</v>
      </c>
      <c r="B4855" s="210" t="s">
        <v>5384</v>
      </c>
      <c r="C4855" s="210" t="s">
        <v>5801</v>
      </c>
      <c r="D4855" s="210" t="s">
        <v>116</v>
      </c>
      <c r="E4855" s="282">
        <v>34.0</v>
      </c>
      <c r="F4855" s="282">
        <v>6.0</v>
      </c>
      <c r="G4855" s="282">
        <v>6.0</v>
      </c>
      <c r="H4855" s="282">
        <v>11.0</v>
      </c>
      <c r="I4855" s="282">
        <v>10.0</v>
      </c>
      <c r="J4855" s="282">
        <v>3.0</v>
      </c>
      <c r="K4855" s="282">
        <v>0.0</v>
      </c>
      <c r="L4855" s="282">
        <v>2046.0</v>
      </c>
      <c r="M4855" s="210"/>
    </row>
    <row r="4856" ht="15.75" customHeight="1">
      <c r="A4856" s="210" t="s">
        <v>278</v>
      </c>
      <c r="B4856" s="210" t="s">
        <v>5385</v>
      </c>
      <c r="C4856" s="210" t="s">
        <v>5801</v>
      </c>
      <c r="D4856" s="210" t="s">
        <v>116</v>
      </c>
      <c r="E4856" s="282">
        <v>32.0</v>
      </c>
      <c r="F4856" s="282">
        <v>5.0</v>
      </c>
      <c r="G4856" s="282">
        <v>2.0</v>
      </c>
      <c r="H4856" s="282">
        <v>8.0</v>
      </c>
      <c r="I4856" s="282">
        <v>23.0</v>
      </c>
      <c r="J4856" s="282">
        <v>3.0</v>
      </c>
      <c r="K4856" s="282">
        <v>0.0</v>
      </c>
      <c r="L4856" s="282">
        <v>1783.0</v>
      </c>
      <c r="M4856" s="210"/>
    </row>
    <row r="4857" ht="15.75" customHeight="1">
      <c r="A4857" s="210" t="s">
        <v>278</v>
      </c>
      <c r="B4857" s="210" t="s">
        <v>5386</v>
      </c>
      <c r="C4857" s="210" t="s">
        <v>5801</v>
      </c>
      <c r="D4857" s="210" t="s">
        <v>116</v>
      </c>
      <c r="E4857" s="282">
        <v>37.0</v>
      </c>
      <c r="F4857" s="282">
        <v>13.0</v>
      </c>
      <c r="G4857" s="282">
        <v>7.0</v>
      </c>
      <c r="H4857" s="282">
        <v>13.0</v>
      </c>
      <c r="I4857" s="282">
        <v>19.0</v>
      </c>
      <c r="J4857" s="282">
        <v>3.0</v>
      </c>
      <c r="K4857" s="282">
        <v>0.0</v>
      </c>
      <c r="L4857" s="282">
        <v>2008.0</v>
      </c>
      <c r="M4857" s="210"/>
    </row>
    <row r="4858" ht="15.75" customHeight="1">
      <c r="A4858" s="210" t="s">
        <v>278</v>
      </c>
      <c r="B4858" s="210" t="s">
        <v>5387</v>
      </c>
      <c r="C4858" s="210" t="s">
        <v>5801</v>
      </c>
      <c r="D4858" s="210" t="s">
        <v>116</v>
      </c>
      <c r="E4858" s="282">
        <v>25.0</v>
      </c>
      <c r="F4858" s="282">
        <v>6.0</v>
      </c>
      <c r="G4858" s="282">
        <v>2.0</v>
      </c>
      <c r="H4858" s="282">
        <v>15.0</v>
      </c>
      <c r="I4858" s="282">
        <v>5.0</v>
      </c>
      <c r="J4858" s="282">
        <v>2.0</v>
      </c>
      <c r="K4858" s="282">
        <v>0.0</v>
      </c>
      <c r="L4858" s="282">
        <v>1113.0</v>
      </c>
      <c r="M4858" s="210"/>
    </row>
    <row r="4859" ht="15.75" customHeight="1">
      <c r="A4859" s="210" t="s">
        <v>278</v>
      </c>
      <c r="B4859" s="210" t="s">
        <v>5388</v>
      </c>
      <c r="C4859" s="210" t="s">
        <v>5801</v>
      </c>
      <c r="D4859" s="210" t="s">
        <v>116</v>
      </c>
      <c r="E4859" s="282">
        <v>35.0</v>
      </c>
      <c r="F4859" s="282">
        <v>9.0</v>
      </c>
      <c r="G4859" s="282">
        <v>5.0</v>
      </c>
      <c r="H4859" s="282">
        <v>5.0</v>
      </c>
      <c r="I4859" s="282">
        <v>14.0</v>
      </c>
      <c r="J4859" s="282">
        <v>6.0</v>
      </c>
      <c r="K4859" s="282">
        <v>0.0</v>
      </c>
      <c r="L4859" s="282">
        <v>2424.0</v>
      </c>
      <c r="M4859" s="210"/>
    </row>
    <row r="4860" ht="15.75" customHeight="1">
      <c r="A4860" s="210" t="s">
        <v>278</v>
      </c>
      <c r="B4860" s="210" t="s">
        <v>5391</v>
      </c>
      <c r="C4860" s="210" t="s">
        <v>5801</v>
      </c>
      <c r="D4860" s="210" t="s">
        <v>116</v>
      </c>
      <c r="E4860" s="282">
        <v>33.0</v>
      </c>
      <c r="F4860" s="282">
        <v>5.0</v>
      </c>
      <c r="G4860" s="282">
        <v>3.0</v>
      </c>
      <c r="H4860" s="282">
        <v>16.0</v>
      </c>
      <c r="I4860" s="282">
        <v>10.0</v>
      </c>
      <c r="J4860" s="282">
        <v>1.0</v>
      </c>
      <c r="K4860" s="282">
        <v>0.0</v>
      </c>
      <c r="L4860" s="282">
        <v>1616.0</v>
      </c>
      <c r="M4860" s="210"/>
    </row>
    <row r="4861" ht="15.75" customHeight="1">
      <c r="A4861" s="210" t="s">
        <v>278</v>
      </c>
      <c r="B4861" s="210" t="s">
        <v>5392</v>
      </c>
      <c r="C4861" s="210" t="s">
        <v>5830</v>
      </c>
      <c r="D4861" s="210" t="s">
        <v>6078</v>
      </c>
      <c r="E4861" s="282">
        <v>21.0</v>
      </c>
      <c r="F4861" s="282">
        <v>4.0</v>
      </c>
      <c r="G4861" s="282">
        <v>1.0</v>
      </c>
      <c r="H4861" s="282">
        <v>11.0</v>
      </c>
      <c r="I4861" s="282">
        <v>3.0</v>
      </c>
      <c r="J4861" s="282">
        <v>1.0</v>
      </c>
      <c r="K4861" s="282">
        <v>0.0</v>
      </c>
      <c r="L4861" s="282">
        <v>1031.0</v>
      </c>
      <c r="M4861" s="210"/>
    </row>
    <row r="4862" ht="15.75" customHeight="1">
      <c r="A4862" s="210" t="s">
        <v>278</v>
      </c>
      <c r="B4862" s="210" t="s">
        <v>5389</v>
      </c>
      <c r="C4862" s="210" t="s">
        <v>5801</v>
      </c>
      <c r="D4862" s="210" t="s">
        <v>110</v>
      </c>
      <c r="E4862" s="282">
        <v>24.0</v>
      </c>
      <c r="F4862" s="282">
        <v>5.0</v>
      </c>
      <c r="G4862" s="282">
        <v>1.0</v>
      </c>
      <c r="H4862" s="282">
        <v>4.0</v>
      </c>
      <c r="I4862" s="282">
        <v>8.0</v>
      </c>
      <c r="J4862" s="282">
        <v>5.0</v>
      </c>
      <c r="K4862" s="282">
        <v>0.0</v>
      </c>
      <c r="L4862" s="282">
        <v>1762.0</v>
      </c>
      <c r="M4862" s="210"/>
    </row>
    <row r="4863" ht="15.75" customHeight="1">
      <c r="A4863" s="210" t="s">
        <v>278</v>
      </c>
      <c r="B4863" s="210" t="s">
        <v>5390</v>
      </c>
      <c r="C4863" s="210" t="s">
        <v>5809</v>
      </c>
      <c r="D4863" s="210" t="s">
        <v>6079</v>
      </c>
      <c r="E4863" s="282">
        <v>16.0</v>
      </c>
      <c r="F4863" s="282">
        <v>3.0</v>
      </c>
      <c r="G4863" s="282">
        <v>0.0</v>
      </c>
      <c r="H4863" s="282">
        <v>4.0</v>
      </c>
      <c r="I4863" s="282">
        <v>6.0</v>
      </c>
      <c r="J4863" s="282">
        <v>1.0</v>
      </c>
      <c r="K4863" s="282">
        <v>0.0</v>
      </c>
      <c r="L4863" s="282">
        <v>997.0</v>
      </c>
      <c r="M4863" s="210"/>
    </row>
    <row r="4864" ht="15.75" customHeight="1">
      <c r="A4864" s="210" t="s">
        <v>734</v>
      </c>
      <c r="B4864" s="210" t="s">
        <v>5383</v>
      </c>
      <c r="C4864" s="210" t="s">
        <v>5801</v>
      </c>
      <c r="D4864" s="210" t="s">
        <v>113</v>
      </c>
      <c r="E4864" s="282">
        <v>2.0</v>
      </c>
      <c r="F4864" s="282">
        <v>0.0</v>
      </c>
      <c r="G4864" s="282">
        <v>0.0</v>
      </c>
      <c r="H4864" s="282">
        <v>1.0</v>
      </c>
      <c r="I4864" s="282">
        <v>0.0</v>
      </c>
      <c r="J4864" s="282">
        <v>1.0</v>
      </c>
      <c r="K4864" s="282">
        <v>0.0</v>
      </c>
      <c r="L4864" s="282">
        <v>135.0</v>
      </c>
      <c r="M4864" s="210"/>
    </row>
    <row r="4865" ht="15.75" customHeight="1">
      <c r="A4865" s="210" t="s">
        <v>734</v>
      </c>
      <c r="B4865" s="210" t="s">
        <v>5384</v>
      </c>
      <c r="C4865" s="210" t="s">
        <v>5801</v>
      </c>
      <c r="D4865" s="210" t="s">
        <v>113</v>
      </c>
      <c r="E4865" s="282">
        <v>20.0</v>
      </c>
      <c r="F4865" s="282">
        <v>2.0</v>
      </c>
      <c r="G4865" s="282">
        <v>0.0</v>
      </c>
      <c r="H4865" s="282">
        <v>1.0</v>
      </c>
      <c r="I4865" s="282">
        <v>2.0</v>
      </c>
      <c r="J4865" s="282">
        <v>4.0</v>
      </c>
      <c r="K4865" s="282">
        <v>0.0</v>
      </c>
      <c r="L4865" s="282">
        <v>1610.0</v>
      </c>
      <c r="M4865" s="210"/>
    </row>
    <row r="4866" ht="15.75" customHeight="1">
      <c r="A4866" s="210" t="s">
        <v>734</v>
      </c>
      <c r="B4866" s="210" t="s">
        <v>5385</v>
      </c>
      <c r="C4866" s="210" t="s">
        <v>5801</v>
      </c>
      <c r="D4866" s="210" t="s">
        <v>113</v>
      </c>
      <c r="E4866" s="282">
        <v>18.0</v>
      </c>
      <c r="F4866" s="282">
        <v>0.0</v>
      </c>
      <c r="G4866" s="282">
        <v>0.0</v>
      </c>
      <c r="H4866" s="282">
        <v>2.0</v>
      </c>
      <c r="I4866" s="282">
        <v>3.0</v>
      </c>
      <c r="J4866" s="282">
        <v>1.0</v>
      </c>
      <c r="K4866" s="282">
        <v>0.0</v>
      </c>
      <c r="L4866" s="282">
        <v>1414.0</v>
      </c>
      <c r="M4866" s="210"/>
    </row>
    <row r="4867" ht="15.75" customHeight="1">
      <c r="A4867" s="210" t="s">
        <v>734</v>
      </c>
      <c r="B4867" s="210" t="s">
        <v>5386</v>
      </c>
      <c r="C4867" s="210" t="s">
        <v>5801</v>
      </c>
      <c r="D4867" s="210" t="s">
        <v>113</v>
      </c>
      <c r="E4867" s="282">
        <v>24.0</v>
      </c>
      <c r="F4867" s="282">
        <v>1.0</v>
      </c>
      <c r="G4867" s="282">
        <v>2.0</v>
      </c>
      <c r="H4867" s="282">
        <v>5.0</v>
      </c>
      <c r="I4867" s="282">
        <v>7.0</v>
      </c>
      <c r="J4867" s="282">
        <v>5.0</v>
      </c>
      <c r="K4867" s="282">
        <v>0.0</v>
      </c>
      <c r="L4867" s="282">
        <v>1651.0</v>
      </c>
      <c r="M4867" s="210"/>
    </row>
    <row r="4868" ht="15.75" customHeight="1">
      <c r="A4868" s="210" t="s">
        <v>734</v>
      </c>
      <c r="B4868" s="210" t="s">
        <v>5387</v>
      </c>
      <c r="C4868" s="210" t="s">
        <v>5801</v>
      </c>
      <c r="D4868" s="210" t="s">
        <v>113</v>
      </c>
      <c r="E4868" s="282">
        <v>25.0</v>
      </c>
      <c r="F4868" s="282">
        <v>0.0</v>
      </c>
      <c r="G4868" s="282">
        <v>1.0</v>
      </c>
      <c r="H4868" s="282">
        <v>7.0</v>
      </c>
      <c r="I4868" s="282">
        <v>9.0</v>
      </c>
      <c r="J4868" s="282">
        <v>8.0</v>
      </c>
      <c r="K4868" s="282">
        <v>0.0</v>
      </c>
      <c r="L4868" s="282">
        <v>1598.0</v>
      </c>
      <c r="M4868" s="210"/>
    </row>
    <row r="4869" ht="15.75" customHeight="1">
      <c r="A4869" s="210" t="s">
        <v>734</v>
      </c>
      <c r="B4869" s="210" t="s">
        <v>5388</v>
      </c>
      <c r="C4869" s="210" t="s">
        <v>5801</v>
      </c>
      <c r="D4869" s="210" t="s">
        <v>113</v>
      </c>
      <c r="E4869" s="282">
        <v>21.0</v>
      </c>
      <c r="F4869" s="282">
        <v>0.0</v>
      </c>
      <c r="G4869" s="282">
        <v>0.0</v>
      </c>
      <c r="H4869" s="282">
        <v>2.0</v>
      </c>
      <c r="I4869" s="282">
        <v>6.0</v>
      </c>
      <c r="J4869" s="282">
        <v>2.0</v>
      </c>
      <c r="K4869" s="282">
        <v>1.0</v>
      </c>
      <c r="L4869" s="282">
        <v>1677.0</v>
      </c>
      <c r="M4869" s="210"/>
    </row>
    <row r="4870" ht="15.75" customHeight="1">
      <c r="A4870" s="210" t="s">
        <v>734</v>
      </c>
      <c r="B4870" s="210" t="s">
        <v>5391</v>
      </c>
      <c r="C4870" s="210" t="s">
        <v>5801</v>
      </c>
      <c r="D4870" s="210" t="s">
        <v>113</v>
      </c>
      <c r="E4870" s="282">
        <v>15.0</v>
      </c>
      <c r="F4870" s="282">
        <v>0.0</v>
      </c>
      <c r="G4870" s="282">
        <v>0.0</v>
      </c>
      <c r="H4870" s="282">
        <v>3.0</v>
      </c>
      <c r="I4870" s="282">
        <v>3.0</v>
      </c>
      <c r="J4870" s="282">
        <v>1.0</v>
      </c>
      <c r="K4870" s="282">
        <v>0.0</v>
      </c>
      <c r="L4870" s="282">
        <v>1085.0</v>
      </c>
      <c r="M4870" s="210"/>
    </row>
    <row r="4871" ht="15.75" customHeight="1">
      <c r="A4871" s="210" t="s">
        <v>734</v>
      </c>
      <c r="B4871" s="210" t="s">
        <v>5392</v>
      </c>
      <c r="C4871" s="210" t="s">
        <v>5801</v>
      </c>
      <c r="D4871" s="210" t="s">
        <v>113</v>
      </c>
      <c r="E4871" s="282">
        <v>11.0</v>
      </c>
      <c r="F4871" s="282">
        <v>0.0</v>
      </c>
      <c r="G4871" s="282">
        <v>1.0</v>
      </c>
      <c r="H4871" s="282">
        <v>7.0</v>
      </c>
      <c r="I4871" s="282">
        <v>0.0</v>
      </c>
      <c r="J4871" s="282">
        <v>1.0</v>
      </c>
      <c r="K4871" s="282">
        <v>1.0</v>
      </c>
      <c r="L4871" s="282">
        <v>495.0</v>
      </c>
      <c r="M4871" s="210"/>
    </row>
    <row r="4872" ht="15.75" customHeight="1">
      <c r="A4872" s="210" t="s">
        <v>734</v>
      </c>
      <c r="B4872" s="210" t="s">
        <v>5389</v>
      </c>
      <c r="C4872" s="210" t="s">
        <v>5801</v>
      </c>
      <c r="D4872" s="210" t="s">
        <v>113</v>
      </c>
      <c r="E4872" s="282">
        <v>19.0</v>
      </c>
      <c r="F4872" s="282">
        <v>0.0</v>
      </c>
      <c r="G4872" s="282">
        <v>1.0</v>
      </c>
      <c r="H4872" s="282">
        <v>9.0</v>
      </c>
      <c r="I4872" s="282">
        <v>2.0</v>
      </c>
      <c r="J4872" s="282">
        <v>4.0</v>
      </c>
      <c r="K4872" s="282">
        <v>0.0</v>
      </c>
      <c r="L4872" s="282">
        <v>1007.0</v>
      </c>
      <c r="M4872" s="210"/>
    </row>
    <row r="4873" ht="15.75" customHeight="1">
      <c r="A4873" s="210" t="s">
        <v>734</v>
      </c>
      <c r="B4873" s="210" t="s">
        <v>5390</v>
      </c>
      <c r="C4873" s="210" t="s">
        <v>5801</v>
      </c>
      <c r="D4873" s="210" t="s">
        <v>113</v>
      </c>
      <c r="E4873" s="282">
        <v>9.0</v>
      </c>
      <c r="F4873" s="282">
        <v>0.0</v>
      </c>
      <c r="G4873" s="282">
        <v>0.0</v>
      </c>
      <c r="H4873" s="282">
        <v>3.0</v>
      </c>
      <c r="I4873" s="282">
        <v>1.0</v>
      </c>
      <c r="J4873" s="282">
        <v>2.0</v>
      </c>
      <c r="K4873" s="282">
        <v>0.0</v>
      </c>
      <c r="L4873" s="282">
        <v>583.0</v>
      </c>
      <c r="M4873" s="210"/>
    </row>
    <row r="4874" ht="15.75" customHeight="1">
      <c r="A4874" s="210" t="s">
        <v>503</v>
      </c>
      <c r="B4874" s="210" t="s">
        <v>5383</v>
      </c>
      <c r="C4874" s="210" t="s">
        <v>5801</v>
      </c>
      <c r="D4874" s="210" t="s">
        <v>113</v>
      </c>
      <c r="E4874" s="282">
        <v>1.0</v>
      </c>
      <c r="F4874" s="282">
        <v>0.0</v>
      </c>
      <c r="G4874" s="282">
        <v>0.0</v>
      </c>
      <c r="H4874" s="282">
        <v>1.0</v>
      </c>
      <c r="I4874" s="282">
        <v>0.0</v>
      </c>
      <c r="J4874" s="282">
        <v>0.0</v>
      </c>
      <c r="K4874" s="282">
        <v>0.0</v>
      </c>
      <c r="L4874" s="282">
        <v>3.0</v>
      </c>
      <c r="M4874" s="210"/>
    </row>
    <row r="4875" ht="15.75" customHeight="1">
      <c r="A4875" s="210" t="s">
        <v>503</v>
      </c>
      <c r="B4875" s="210" t="s">
        <v>5384</v>
      </c>
      <c r="C4875" s="210" t="s">
        <v>5801</v>
      </c>
      <c r="D4875" s="210" t="s">
        <v>113</v>
      </c>
      <c r="E4875" s="282">
        <v>33.0</v>
      </c>
      <c r="F4875" s="282">
        <v>1.0</v>
      </c>
      <c r="G4875" s="282">
        <v>1.0</v>
      </c>
      <c r="H4875" s="282">
        <v>28.0</v>
      </c>
      <c r="I4875" s="282">
        <v>5.0</v>
      </c>
      <c r="J4875" s="282">
        <v>4.0</v>
      </c>
      <c r="K4875" s="282">
        <v>0.0</v>
      </c>
      <c r="L4875" s="282">
        <v>797.0</v>
      </c>
      <c r="M4875" s="210"/>
    </row>
    <row r="4876" ht="15.75" customHeight="1">
      <c r="A4876" s="210" t="s">
        <v>503</v>
      </c>
      <c r="B4876" s="210" t="s">
        <v>5385</v>
      </c>
      <c r="C4876" s="210" t="s">
        <v>5801</v>
      </c>
      <c r="D4876" s="210" t="s">
        <v>113</v>
      </c>
      <c r="E4876" s="282">
        <v>36.0</v>
      </c>
      <c r="F4876" s="282">
        <v>4.0</v>
      </c>
      <c r="G4876" s="282">
        <v>5.0</v>
      </c>
      <c r="H4876" s="282">
        <v>19.0</v>
      </c>
      <c r="I4876" s="282">
        <v>15.0</v>
      </c>
      <c r="J4876" s="282">
        <v>1.0</v>
      </c>
      <c r="K4876" s="282">
        <v>0.0</v>
      </c>
      <c r="L4876" s="282">
        <v>1895.0</v>
      </c>
      <c r="M4876" s="210"/>
    </row>
    <row r="4877" ht="15.75" customHeight="1">
      <c r="A4877" s="210" t="s">
        <v>503</v>
      </c>
      <c r="B4877" s="210" t="s">
        <v>5386</v>
      </c>
      <c r="C4877" s="210" t="s">
        <v>5801</v>
      </c>
      <c r="D4877" s="210" t="s">
        <v>113</v>
      </c>
      <c r="E4877" s="282">
        <v>32.0</v>
      </c>
      <c r="F4877" s="282">
        <v>9.0</v>
      </c>
      <c r="G4877" s="282">
        <v>4.0</v>
      </c>
      <c r="H4877" s="282">
        <v>7.0</v>
      </c>
      <c r="I4877" s="282">
        <v>15.0</v>
      </c>
      <c r="J4877" s="282">
        <v>5.0</v>
      </c>
      <c r="K4877" s="282">
        <v>0.0</v>
      </c>
      <c r="L4877" s="282">
        <v>2041.0</v>
      </c>
      <c r="M4877" s="210"/>
    </row>
    <row r="4878" ht="15.75" customHeight="1">
      <c r="A4878" s="210" t="s">
        <v>503</v>
      </c>
      <c r="B4878" s="210" t="s">
        <v>5387</v>
      </c>
      <c r="C4878" s="210" t="s">
        <v>5801</v>
      </c>
      <c r="D4878" s="210" t="s">
        <v>98</v>
      </c>
      <c r="E4878" s="282">
        <v>27.0</v>
      </c>
      <c r="F4878" s="282">
        <v>5.0</v>
      </c>
      <c r="G4878" s="282">
        <v>4.0</v>
      </c>
      <c r="H4878" s="282">
        <v>7.0</v>
      </c>
      <c r="I4878" s="282">
        <v>14.0</v>
      </c>
      <c r="J4878" s="282">
        <v>3.0</v>
      </c>
      <c r="K4878" s="282">
        <v>0.0</v>
      </c>
      <c r="L4878" s="282">
        <v>1600.0</v>
      </c>
      <c r="M4878" s="210"/>
    </row>
    <row r="4879" ht="15.75" customHeight="1">
      <c r="A4879" s="210" t="s">
        <v>503</v>
      </c>
      <c r="B4879" s="210" t="s">
        <v>5388</v>
      </c>
      <c r="C4879" s="210" t="s">
        <v>5803</v>
      </c>
      <c r="D4879" s="210" t="s">
        <v>5804</v>
      </c>
      <c r="E4879" s="282">
        <v>11.0</v>
      </c>
      <c r="F4879" s="282">
        <v>1.0</v>
      </c>
      <c r="G4879" s="282">
        <v>1.0</v>
      </c>
      <c r="H4879" s="282">
        <v>3.0</v>
      </c>
      <c r="I4879" s="282">
        <v>3.0</v>
      </c>
      <c r="J4879" s="282">
        <v>1.0</v>
      </c>
      <c r="K4879" s="282">
        <v>0.0</v>
      </c>
      <c r="L4879" s="282">
        <v>662.0</v>
      </c>
      <c r="M4879" s="210"/>
    </row>
    <row r="4880" ht="15.75" customHeight="1">
      <c r="A4880" s="210" t="s">
        <v>503</v>
      </c>
      <c r="B4880" s="210" t="s">
        <v>5391</v>
      </c>
      <c r="C4880" s="210" t="s">
        <v>5803</v>
      </c>
      <c r="D4880" s="210" t="s">
        <v>5804</v>
      </c>
      <c r="E4880" s="282">
        <v>31.0</v>
      </c>
      <c r="F4880" s="282">
        <v>8.0</v>
      </c>
      <c r="G4880" s="282">
        <v>2.0</v>
      </c>
      <c r="H4880" s="282">
        <v>10.0</v>
      </c>
      <c r="I4880" s="282">
        <v>12.0</v>
      </c>
      <c r="J4880" s="282">
        <v>2.0</v>
      </c>
      <c r="K4880" s="282">
        <v>0.0</v>
      </c>
      <c r="L4880" s="282">
        <v>1780.0</v>
      </c>
      <c r="M4880" s="210"/>
    </row>
    <row r="4881" ht="15.75" customHeight="1">
      <c r="A4881" s="210" t="s">
        <v>503</v>
      </c>
      <c r="B4881" s="210" t="s">
        <v>5392</v>
      </c>
      <c r="C4881" s="210" t="s">
        <v>5803</v>
      </c>
      <c r="D4881" s="210" t="s">
        <v>5804</v>
      </c>
      <c r="E4881" s="282">
        <v>31.0</v>
      </c>
      <c r="F4881" s="282">
        <v>4.0</v>
      </c>
      <c r="G4881" s="282">
        <v>2.0</v>
      </c>
      <c r="H4881" s="282">
        <v>14.0</v>
      </c>
      <c r="I4881" s="282">
        <v>13.0</v>
      </c>
      <c r="J4881" s="282">
        <v>1.0</v>
      </c>
      <c r="K4881" s="282">
        <v>0.0</v>
      </c>
      <c r="L4881" s="282">
        <v>1523.0</v>
      </c>
      <c r="M4881" s="210"/>
    </row>
    <row r="4882" ht="15.75" customHeight="1">
      <c r="A4882" s="210" t="s">
        <v>503</v>
      </c>
      <c r="B4882" s="210" t="s">
        <v>5389</v>
      </c>
      <c r="C4882" s="210" t="s">
        <v>5803</v>
      </c>
      <c r="D4882" s="210" t="s">
        <v>5804</v>
      </c>
      <c r="E4882" s="282">
        <v>35.0</v>
      </c>
      <c r="F4882" s="282">
        <v>9.0</v>
      </c>
      <c r="G4882" s="282">
        <v>9.0</v>
      </c>
      <c r="H4882" s="282">
        <v>9.0</v>
      </c>
      <c r="I4882" s="282">
        <v>20.0</v>
      </c>
      <c r="J4882" s="282">
        <v>6.0</v>
      </c>
      <c r="K4882" s="282">
        <v>0.0</v>
      </c>
      <c r="L4882" s="282">
        <v>2151.0</v>
      </c>
      <c r="M4882" s="210"/>
    </row>
    <row r="4883" ht="15.75" customHeight="1">
      <c r="A4883" s="210" t="s">
        <v>503</v>
      </c>
      <c r="B4883" s="210" t="s">
        <v>5390</v>
      </c>
      <c r="C4883" s="210" t="s">
        <v>5803</v>
      </c>
      <c r="D4883" s="210" t="s">
        <v>5804</v>
      </c>
      <c r="E4883" s="282">
        <v>29.0</v>
      </c>
      <c r="F4883" s="282">
        <v>7.0</v>
      </c>
      <c r="G4883" s="282">
        <v>2.0</v>
      </c>
      <c r="H4883" s="282">
        <v>5.0</v>
      </c>
      <c r="I4883" s="282">
        <v>15.0</v>
      </c>
      <c r="J4883" s="282">
        <v>3.0</v>
      </c>
      <c r="K4883" s="282">
        <v>0.0</v>
      </c>
      <c r="L4883" s="282">
        <v>2043.0</v>
      </c>
      <c r="M4883" s="210"/>
    </row>
    <row r="4884" ht="15.75" customHeight="1">
      <c r="A4884" s="210" t="s">
        <v>555</v>
      </c>
      <c r="B4884" s="210" t="s">
        <v>5383</v>
      </c>
      <c r="C4884" s="210" t="s">
        <v>5800</v>
      </c>
      <c r="D4884" s="210" t="s">
        <v>143</v>
      </c>
      <c r="E4884" s="282">
        <v>1.0</v>
      </c>
      <c r="F4884" s="282">
        <v>0.0</v>
      </c>
      <c r="G4884" s="282">
        <v>0.0</v>
      </c>
      <c r="H4884" s="282">
        <v>1.0</v>
      </c>
      <c r="I4884" s="282">
        <v>0.0</v>
      </c>
      <c r="J4884" s="282">
        <v>0.0</v>
      </c>
      <c r="K4884" s="282">
        <v>0.0</v>
      </c>
      <c r="L4884" s="282">
        <v>23.0</v>
      </c>
      <c r="M4884" s="210"/>
    </row>
    <row r="4885" ht="15.75" customHeight="1">
      <c r="A4885" s="210" t="s">
        <v>555</v>
      </c>
      <c r="B4885" s="210" t="s">
        <v>5384</v>
      </c>
      <c r="C4885" s="210" t="s">
        <v>5801</v>
      </c>
      <c r="D4885" s="210" t="s">
        <v>143</v>
      </c>
      <c r="E4885" s="282">
        <v>24.0</v>
      </c>
      <c r="F4885" s="282">
        <v>1.0</v>
      </c>
      <c r="G4885" s="282">
        <v>1.0</v>
      </c>
      <c r="H4885" s="282">
        <v>17.0</v>
      </c>
      <c r="I4885" s="282">
        <v>7.0</v>
      </c>
      <c r="J4885" s="282">
        <v>3.0</v>
      </c>
      <c r="K4885" s="282">
        <v>0.0</v>
      </c>
      <c r="L4885" s="282">
        <v>748.0</v>
      </c>
      <c r="M4885" s="210"/>
    </row>
    <row r="4886" ht="15.75" customHeight="1">
      <c r="A4886" s="210" t="s">
        <v>555</v>
      </c>
      <c r="B4886" s="210" t="s">
        <v>5385</v>
      </c>
      <c r="C4886" s="210" t="s">
        <v>5801</v>
      </c>
      <c r="D4886" s="210" t="s">
        <v>143</v>
      </c>
      <c r="E4886" s="282">
        <v>18.0</v>
      </c>
      <c r="F4886" s="282">
        <v>2.0</v>
      </c>
      <c r="G4886" s="282">
        <v>1.0</v>
      </c>
      <c r="H4886" s="282">
        <v>14.0</v>
      </c>
      <c r="I4886" s="282">
        <v>4.0</v>
      </c>
      <c r="J4886" s="282">
        <v>3.0</v>
      </c>
      <c r="K4886" s="282">
        <v>0.0</v>
      </c>
      <c r="L4886" s="282">
        <v>456.0</v>
      </c>
      <c r="M4886" s="210"/>
    </row>
    <row r="4887" ht="15.75" customHeight="1">
      <c r="A4887" s="210" t="s">
        <v>555</v>
      </c>
      <c r="B4887" s="210" t="s">
        <v>5386</v>
      </c>
      <c r="C4887" s="210" t="s">
        <v>5800</v>
      </c>
      <c r="D4887" s="210" t="s">
        <v>143</v>
      </c>
      <c r="E4887" s="282">
        <v>15.0</v>
      </c>
      <c r="F4887" s="282">
        <v>1.0</v>
      </c>
      <c r="G4887" s="282">
        <v>0.0</v>
      </c>
      <c r="H4887" s="282">
        <v>13.0</v>
      </c>
      <c r="I4887" s="282">
        <v>2.0</v>
      </c>
      <c r="J4887" s="282">
        <v>1.0</v>
      </c>
      <c r="K4887" s="282">
        <v>0.0</v>
      </c>
      <c r="L4887" s="282">
        <v>339.0</v>
      </c>
      <c r="M4887" s="210"/>
    </row>
    <row r="4888" ht="15.75" customHeight="1">
      <c r="A4888" s="210" t="s">
        <v>555</v>
      </c>
      <c r="B4888" s="210" t="s">
        <v>5387</v>
      </c>
      <c r="C4888" s="210" t="s">
        <v>5809</v>
      </c>
      <c r="D4888" s="210" t="s">
        <v>6079</v>
      </c>
      <c r="E4888" s="282">
        <v>16.0</v>
      </c>
      <c r="F4888" s="282">
        <v>1.0</v>
      </c>
      <c r="G4888" s="282">
        <v>1.0</v>
      </c>
      <c r="H4888" s="282">
        <v>16.0</v>
      </c>
      <c r="I4888" s="282">
        <v>1.0</v>
      </c>
      <c r="J4888" s="282">
        <v>2.0</v>
      </c>
      <c r="K4888" s="282">
        <v>1.0</v>
      </c>
      <c r="L4888" s="282">
        <v>219.0</v>
      </c>
      <c r="M4888" s="210"/>
    </row>
    <row r="4889" ht="15.75" customHeight="1">
      <c r="A4889" s="210" t="s">
        <v>555</v>
      </c>
      <c r="B4889" s="210" t="s">
        <v>5388</v>
      </c>
      <c r="C4889" s="210" t="s">
        <v>5809</v>
      </c>
      <c r="D4889" s="210" t="s">
        <v>6079</v>
      </c>
      <c r="E4889" s="282">
        <v>0.0</v>
      </c>
      <c r="F4889" s="282">
        <v>0.0</v>
      </c>
      <c r="G4889" s="282">
        <v>0.0</v>
      </c>
      <c r="H4889" s="282">
        <v>0.0</v>
      </c>
      <c r="I4889" s="282">
        <v>0.0</v>
      </c>
      <c r="J4889" s="282">
        <v>0.0</v>
      </c>
      <c r="K4889" s="282">
        <v>0.0</v>
      </c>
      <c r="L4889" s="282">
        <v>0.0</v>
      </c>
      <c r="M4889" s="210"/>
    </row>
    <row r="4890" ht="15.75" customHeight="1">
      <c r="A4890" s="210" t="s">
        <v>555</v>
      </c>
      <c r="B4890" s="210" t="s">
        <v>5391</v>
      </c>
      <c r="C4890" s="210" t="s">
        <v>5809</v>
      </c>
      <c r="D4890" s="210" t="s">
        <v>6079</v>
      </c>
      <c r="E4890" s="282">
        <v>3.0</v>
      </c>
      <c r="F4890" s="282">
        <v>1.0</v>
      </c>
      <c r="G4890" s="282">
        <v>0.0</v>
      </c>
      <c r="H4890" s="282">
        <v>3.0</v>
      </c>
      <c r="I4890" s="282">
        <v>0.0</v>
      </c>
      <c r="J4890" s="282">
        <v>1.0</v>
      </c>
      <c r="K4890" s="282">
        <v>0.0</v>
      </c>
      <c r="L4890" s="282">
        <v>80.0</v>
      </c>
      <c r="M4890" s="210"/>
    </row>
    <row r="4891" ht="15.75" customHeight="1">
      <c r="A4891" s="210" t="s">
        <v>555</v>
      </c>
      <c r="B4891" s="210" t="s">
        <v>5392</v>
      </c>
      <c r="C4891" s="210" t="s">
        <v>5835</v>
      </c>
      <c r="D4891" s="210" t="s">
        <v>238</v>
      </c>
      <c r="E4891" s="282">
        <v>9.0</v>
      </c>
      <c r="F4891" s="282">
        <v>2.0</v>
      </c>
      <c r="G4891" s="282">
        <v>0.0</v>
      </c>
      <c r="H4891" s="282">
        <v>6.0</v>
      </c>
      <c r="I4891" s="282">
        <v>2.0</v>
      </c>
      <c r="J4891" s="282">
        <v>2.0</v>
      </c>
      <c r="K4891" s="282">
        <v>0.0</v>
      </c>
      <c r="L4891" s="282">
        <v>301.0</v>
      </c>
      <c r="M4891" s="210"/>
    </row>
    <row r="4892" ht="15.75" customHeight="1">
      <c r="A4892" s="210" t="s">
        <v>555</v>
      </c>
      <c r="B4892" s="210" t="s">
        <v>5389</v>
      </c>
      <c r="C4892" s="210" t="s">
        <v>5801</v>
      </c>
      <c r="D4892" s="210" t="s">
        <v>238</v>
      </c>
      <c r="E4892" s="282">
        <v>3.0</v>
      </c>
      <c r="F4892" s="282">
        <v>1.0</v>
      </c>
      <c r="G4892" s="282">
        <v>0.0</v>
      </c>
      <c r="H4892" s="282">
        <v>2.0</v>
      </c>
      <c r="I4892" s="282">
        <v>1.0</v>
      </c>
      <c r="J4892" s="282">
        <v>0.0</v>
      </c>
      <c r="K4892" s="282">
        <v>0.0</v>
      </c>
      <c r="L4892" s="282">
        <v>74.0</v>
      </c>
      <c r="M4892" s="210"/>
    </row>
    <row r="4893" ht="15.75" customHeight="1">
      <c r="A4893" s="210" t="s">
        <v>96</v>
      </c>
      <c r="B4893" s="210" t="s">
        <v>5383</v>
      </c>
      <c r="C4893" s="210" t="s">
        <v>5801</v>
      </c>
      <c r="D4893" s="210" t="s">
        <v>98</v>
      </c>
      <c r="E4893" s="282">
        <v>3.0</v>
      </c>
      <c r="F4893" s="282">
        <v>0.0</v>
      </c>
      <c r="G4893" s="282">
        <v>0.0</v>
      </c>
      <c r="H4893" s="282">
        <v>0.0</v>
      </c>
      <c r="I4893" s="282">
        <v>1.0</v>
      </c>
      <c r="J4893" s="282">
        <v>0.0</v>
      </c>
      <c r="K4893" s="282">
        <v>0.0</v>
      </c>
      <c r="L4893" s="282">
        <v>262.0</v>
      </c>
      <c r="M4893" s="210"/>
    </row>
    <row r="4894" ht="15.75" customHeight="1">
      <c r="A4894" s="210" t="s">
        <v>96</v>
      </c>
      <c r="B4894" s="210" t="s">
        <v>5384</v>
      </c>
      <c r="C4894" s="210" t="s">
        <v>5801</v>
      </c>
      <c r="D4894" s="210" t="s">
        <v>98</v>
      </c>
      <c r="E4894" s="282">
        <v>29.0</v>
      </c>
      <c r="F4894" s="282">
        <v>8.0</v>
      </c>
      <c r="G4894" s="282">
        <v>4.0</v>
      </c>
      <c r="H4894" s="282">
        <v>9.0</v>
      </c>
      <c r="I4894" s="282">
        <v>13.0</v>
      </c>
      <c r="J4894" s="282">
        <v>7.0</v>
      </c>
      <c r="K4894" s="282">
        <v>0.0</v>
      </c>
      <c r="L4894" s="282">
        <v>1866.0</v>
      </c>
      <c r="M4894" s="210"/>
    </row>
    <row r="4895" ht="15.75" customHeight="1">
      <c r="A4895" s="210" t="s">
        <v>96</v>
      </c>
      <c r="B4895" s="210" t="s">
        <v>5385</v>
      </c>
      <c r="C4895" s="210" t="s">
        <v>5801</v>
      </c>
      <c r="D4895" s="210" t="s">
        <v>98</v>
      </c>
      <c r="E4895" s="282">
        <v>32.0</v>
      </c>
      <c r="F4895" s="282">
        <v>4.0</v>
      </c>
      <c r="G4895" s="282">
        <v>5.0</v>
      </c>
      <c r="H4895" s="282">
        <v>3.0</v>
      </c>
      <c r="I4895" s="282">
        <v>15.0</v>
      </c>
      <c r="J4895" s="282">
        <v>5.0</v>
      </c>
      <c r="K4895" s="282">
        <v>0.0</v>
      </c>
      <c r="L4895" s="282">
        <v>2557.0</v>
      </c>
      <c r="M4895" s="210"/>
    </row>
    <row r="4896" ht="15.75" customHeight="1">
      <c r="A4896" s="210" t="s">
        <v>96</v>
      </c>
      <c r="B4896" s="210" t="s">
        <v>5386</v>
      </c>
      <c r="C4896" s="210" t="s">
        <v>5801</v>
      </c>
      <c r="D4896" s="210" t="s">
        <v>98</v>
      </c>
      <c r="E4896" s="282">
        <v>28.0</v>
      </c>
      <c r="F4896" s="282">
        <v>9.0</v>
      </c>
      <c r="G4896" s="282">
        <v>5.0</v>
      </c>
      <c r="H4896" s="282">
        <v>1.0</v>
      </c>
      <c r="I4896" s="282">
        <v>11.0</v>
      </c>
      <c r="J4896" s="282">
        <v>6.0</v>
      </c>
      <c r="K4896" s="282">
        <v>0.0</v>
      </c>
      <c r="L4896" s="282">
        <v>2300.0</v>
      </c>
      <c r="M4896" s="210"/>
    </row>
    <row r="4897" ht="15.75" customHeight="1">
      <c r="A4897" s="210" t="s">
        <v>96</v>
      </c>
      <c r="B4897" s="210" t="s">
        <v>5387</v>
      </c>
      <c r="C4897" s="210" t="s">
        <v>5801</v>
      </c>
      <c r="D4897" s="210" t="s">
        <v>98</v>
      </c>
      <c r="E4897" s="282">
        <v>34.0</v>
      </c>
      <c r="F4897" s="282">
        <v>7.0</v>
      </c>
      <c r="G4897" s="282">
        <v>6.0</v>
      </c>
      <c r="H4897" s="282">
        <v>4.0</v>
      </c>
      <c r="I4897" s="282">
        <v>15.0</v>
      </c>
      <c r="J4897" s="282">
        <v>10.0</v>
      </c>
      <c r="K4897" s="282">
        <v>0.0</v>
      </c>
      <c r="L4897" s="282">
        <v>2607.0</v>
      </c>
      <c r="M4897" s="210"/>
    </row>
    <row r="4898" ht="15.75" customHeight="1">
      <c r="A4898" s="210" t="s">
        <v>96</v>
      </c>
      <c r="B4898" s="210" t="s">
        <v>5388</v>
      </c>
      <c r="C4898" s="210" t="s">
        <v>5801</v>
      </c>
      <c r="D4898" s="210" t="s">
        <v>98</v>
      </c>
      <c r="E4898" s="282">
        <v>27.0</v>
      </c>
      <c r="F4898" s="282">
        <v>1.0</v>
      </c>
      <c r="G4898" s="282">
        <v>11.0</v>
      </c>
      <c r="H4898" s="282">
        <v>1.0</v>
      </c>
      <c r="I4898" s="282">
        <v>13.0</v>
      </c>
      <c r="J4898" s="282">
        <v>6.0</v>
      </c>
      <c r="K4898" s="282">
        <v>0.0</v>
      </c>
      <c r="L4898" s="282">
        <v>2106.0</v>
      </c>
      <c r="M4898" s="210"/>
    </row>
    <row r="4899" ht="15.75" customHeight="1">
      <c r="A4899" s="210" t="s">
        <v>96</v>
      </c>
      <c r="B4899" s="210" t="s">
        <v>5391</v>
      </c>
      <c r="C4899" s="210" t="s">
        <v>5801</v>
      </c>
      <c r="D4899" s="210" t="s">
        <v>98</v>
      </c>
      <c r="E4899" s="282">
        <v>25.0</v>
      </c>
      <c r="F4899" s="282">
        <v>3.0</v>
      </c>
      <c r="G4899" s="282">
        <v>4.0</v>
      </c>
      <c r="H4899" s="282">
        <v>4.0</v>
      </c>
      <c r="I4899" s="282">
        <v>10.0</v>
      </c>
      <c r="J4899" s="282">
        <v>6.0</v>
      </c>
      <c r="K4899" s="282">
        <v>0.0</v>
      </c>
      <c r="L4899" s="282">
        <v>1830.0</v>
      </c>
      <c r="M4899" s="210"/>
    </row>
    <row r="4900" ht="15.75" customHeight="1">
      <c r="A4900" s="210" t="s">
        <v>96</v>
      </c>
      <c r="B4900" s="210" t="s">
        <v>5392</v>
      </c>
      <c r="C4900" s="210" t="s">
        <v>5801</v>
      </c>
      <c r="D4900" s="210" t="s">
        <v>98</v>
      </c>
      <c r="E4900" s="282">
        <v>28.0</v>
      </c>
      <c r="F4900" s="282">
        <v>3.0</v>
      </c>
      <c r="G4900" s="282">
        <v>4.0</v>
      </c>
      <c r="H4900" s="282">
        <v>6.0</v>
      </c>
      <c r="I4900" s="282">
        <v>14.0</v>
      </c>
      <c r="J4900" s="282">
        <v>2.0</v>
      </c>
      <c r="K4900" s="282">
        <v>1.0</v>
      </c>
      <c r="L4900" s="282">
        <v>1807.0</v>
      </c>
      <c r="M4900" s="210"/>
    </row>
    <row r="4901" ht="15.75" customHeight="1">
      <c r="A4901" s="210" t="s">
        <v>96</v>
      </c>
      <c r="B4901" s="210" t="s">
        <v>5389</v>
      </c>
      <c r="C4901" s="210" t="s">
        <v>5801</v>
      </c>
      <c r="D4901" s="210" t="s">
        <v>1142</v>
      </c>
      <c r="E4901" s="282">
        <v>28.0</v>
      </c>
      <c r="F4901" s="282">
        <v>6.0</v>
      </c>
      <c r="G4901" s="282">
        <v>6.0</v>
      </c>
      <c r="H4901" s="282">
        <v>4.0</v>
      </c>
      <c r="I4901" s="282">
        <v>14.0</v>
      </c>
      <c r="J4901" s="282">
        <v>7.0</v>
      </c>
      <c r="K4901" s="282">
        <v>1.0</v>
      </c>
      <c r="L4901" s="282">
        <v>1951.0</v>
      </c>
      <c r="M4901" s="210"/>
    </row>
    <row r="4902" ht="15.75" customHeight="1">
      <c r="A4902" s="210" t="s">
        <v>96</v>
      </c>
      <c r="B4902" s="210" t="s">
        <v>5390</v>
      </c>
      <c r="C4902" s="210" t="s">
        <v>5801</v>
      </c>
      <c r="D4902" s="210" t="s">
        <v>1142</v>
      </c>
      <c r="E4902" s="282">
        <v>19.0</v>
      </c>
      <c r="F4902" s="282">
        <v>3.0</v>
      </c>
      <c r="G4902" s="282">
        <v>0.0</v>
      </c>
      <c r="H4902" s="282">
        <v>6.0</v>
      </c>
      <c r="I4902" s="282">
        <v>8.0</v>
      </c>
      <c r="J4902" s="282">
        <v>4.0</v>
      </c>
      <c r="K4902" s="282">
        <v>0.0</v>
      </c>
      <c r="L4902" s="282">
        <v>1152.0</v>
      </c>
      <c r="M4902" s="210"/>
    </row>
    <row r="4903" ht="15.75" customHeight="1">
      <c r="A4903" s="210" t="s">
        <v>777</v>
      </c>
      <c r="B4903" s="210" t="s">
        <v>5383</v>
      </c>
      <c r="C4903" s="210" t="s">
        <v>5801</v>
      </c>
      <c r="D4903" s="210" t="s">
        <v>113</v>
      </c>
      <c r="E4903" s="282">
        <v>0.0</v>
      </c>
      <c r="F4903" s="282">
        <v>0.0</v>
      </c>
      <c r="G4903" s="282">
        <v>0.0</v>
      </c>
      <c r="H4903" s="282">
        <v>0.0</v>
      </c>
      <c r="I4903" s="282">
        <v>0.0</v>
      </c>
      <c r="J4903" s="282">
        <v>0.0</v>
      </c>
      <c r="K4903" s="282">
        <v>0.0</v>
      </c>
      <c r="L4903" s="282">
        <v>0.0</v>
      </c>
      <c r="M4903" s="210"/>
    </row>
    <row r="4904" ht="15.75" customHeight="1">
      <c r="A4904" s="210" t="s">
        <v>777</v>
      </c>
      <c r="B4904" s="210" t="s">
        <v>5384</v>
      </c>
      <c r="C4904" s="210" t="s">
        <v>5801</v>
      </c>
      <c r="D4904" s="210" t="s">
        <v>113</v>
      </c>
      <c r="E4904" s="282">
        <v>19.0</v>
      </c>
      <c r="F4904" s="282">
        <v>1.0</v>
      </c>
      <c r="G4904" s="282">
        <v>0.0</v>
      </c>
      <c r="H4904" s="282">
        <v>11.0</v>
      </c>
      <c r="I4904" s="282">
        <v>6.0</v>
      </c>
      <c r="J4904" s="282">
        <v>5.0</v>
      </c>
      <c r="K4904" s="282">
        <v>0.0</v>
      </c>
      <c r="L4904" s="282">
        <v>783.0</v>
      </c>
      <c r="M4904" s="210"/>
    </row>
    <row r="4905" ht="15.75" customHeight="1">
      <c r="A4905" s="210" t="s">
        <v>777</v>
      </c>
      <c r="B4905" s="210" t="s">
        <v>5385</v>
      </c>
      <c r="C4905" s="210" t="s">
        <v>5924</v>
      </c>
      <c r="D4905" s="210" t="s">
        <v>113</v>
      </c>
      <c r="E4905" s="282">
        <v>16.0</v>
      </c>
      <c r="F4905" s="282">
        <v>0.0</v>
      </c>
      <c r="G4905" s="282">
        <v>0.0</v>
      </c>
      <c r="H4905" s="282">
        <v>8.0</v>
      </c>
      <c r="I4905" s="282">
        <v>5.0</v>
      </c>
      <c r="J4905" s="282">
        <v>4.0</v>
      </c>
      <c r="K4905" s="282">
        <v>0.0</v>
      </c>
      <c r="L4905" s="282">
        <v>733.0</v>
      </c>
      <c r="M4905" s="210"/>
    </row>
    <row r="4906" ht="15.75" customHeight="1">
      <c r="A4906" s="210" t="s">
        <v>777</v>
      </c>
      <c r="B4906" s="210" t="s">
        <v>5386</v>
      </c>
      <c r="C4906" s="210" t="s">
        <v>5801</v>
      </c>
      <c r="D4906" s="210" t="s">
        <v>103</v>
      </c>
      <c r="E4906" s="282">
        <v>18.0</v>
      </c>
      <c r="F4906" s="282">
        <v>0.0</v>
      </c>
      <c r="G4906" s="282">
        <v>1.0</v>
      </c>
      <c r="H4906" s="282">
        <v>3.0</v>
      </c>
      <c r="I4906" s="282">
        <v>11.0</v>
      </c>
      <c r="J4906" s="282">
        <v>6.0</v>
      </c>
      <c r="K4906" s="282">
        <v>0.0</v>
      </c>
      <c r="L4906" s="282">
        <v>1114.0</v>
      </c>
      <c r="M4906" s="210"/>
    </row>
    <row r="4907" ht="15.75" customHeight="1">
      <c r="A4907" s="210" t="s">
        <v>777</v>
      </c>
      <c r="B4907" s="210" t="s">
        <v>5387</v>
      </c>
      <c r="C4907" s="210" t="s">
        <v>5801</v>
      </c>
      <c r="D4907" s="210" t="s">
        <v>238</v>
      </c>
      <c r="E4907" s="282">
        <v>11.0</v>
      </c>
      <c r="F4907" s="282">
        <v>0.0</v>
      </c>
      <c r="G4907" s="282">
        <v>1.0</v>
      </c>
      <c r="H4907" s="282">
        <v>4.0</v>
      </c>
      <c r="I4907" s="282">
        <v>4.0</v>
      </c>
      <c r="J4907" s="282">
        <v>2.0</v>
      </c>
      <c r="K4907" s="282">
        <v>0.0</v>
      </c>
      <c r="L4907" s="282">
        <v>640.0</v>
      </c>
      <c r="M4907" s="210"/>
    </row>
    <row r="4908" ht="15.75" customHeight="1">
      <c r="A4908" s="210" t="s">
        <v>777</v>
      </c>
      <c r="B4908" s="210" t="s">
        <v>5388</v>
      </c>
      <c r="C4908" s="210" t="s">
        <v>5801</v>
      </c>
      <c r="D4908" s="210" t="s">
        <v>249</v>
      </c>
      <c r="E4908" s="282">
        <v>24.0</v>
      </c>
      <c r="F4908" s="282">
        <v>0.0</v>
      </c>
      <c r="G4908" s="282">
        <v>6.0</v>
      </c>
      <c r="H4908" s="282">
        <v>2.0</v>
      </c>
      <c r="I4908" s="282">
        <v>7.0</v>
      </c>
      <c r="J4908" s="282">
        <v>10.0</v>
      </c>
      <c r="K4908" s="282">
        <v>0.0</v>
      </c>
      <c r="L4908" s="282">
        <v>1912.0</v>
      </c>
      <c r="M4908" s="210"/>
    </row>
    <row r="4909" ht="15.75" customHeight="1">
      <c r="A4909" s="210" t="s">
        <v>777</v>
      </c>
      <c r="B4909" s="210" t="s">
        <v>5391</v>
      </c>
      <c r="C4909" s="210" t="s">
        <v>5800</v>
      </c>
      <c r="D4909" s="210" t="s">
        <v>249</v>
      </c>
      <c r="E4909" s="282">
        <v>16.0</v>
      </c>
      <c r="F4909" s="282">
        <v>0.0</v>
      </c>
      <c r="G4909" s="282">
        <v>2.0</v>
      </c>
      <c r="H4909" s="282">
        <v>3.0</v>
      </c>
      <c r="I4909" s="282">
        <v>3.0</v>
      </c>
      <c r="J4909" s="282">
        <v>4.0</v>
      </c>
      <c r="K4909" s="282">
        <v>0.0</v>
      </c>
      <c r="L4909" s="282">
        <v>1103.0</v>
      </c>
      <c r="M4909" s="210"/>
    </row>
    <row r="4910" ht="15.75" customHeight="1">
      <c r="A4910" s="210" t="s">
        <v>777</v>
      </c>
      <c r="B4910" s="210" t="s">
        <v>5392</v>
      </c>
      <c r="C4910" s="210" t="s">
        <v>5801</v>
      </c>
      <c r="D4910" s="210" t="s">
        <v>5955</v>
      </c>
      <c r="E4910" s="282">
        <v>0.0</v>
      </c>
      <c r="F4910" s="282">
        <v>0.0</v>
      </c>
      <c r="G4910" s="282">
        <v>0.0</v>
      </c>
      <c r="H4910" s="282">
        <v>0.0</v>
      </c>
      <c r="I4910" s="282">
        <v>0.0</v>
      </c>
      <c r="J4910" s="282">
        <v>0.0</v>
      </c>
      <c r="K4910" s="282">
        <v>0.0</v>
      </c>
      <c r="L4910" s="282">
        <v>0.0</v>
      </c>
      <c r="M4910" s="210"/>
    </row>
    <row r="4911" ht="15.75" customHeight="1">
      <c r="A4911" s="210" t="s">
        <v>777</v>
      </c>
      <c r="B4911" s="210" t="s">
        <v>5389</v>
      </c>
      <c r="C4911" s="210" t="s">
        <v>5801</v>
      </c>
      <c r="D4911" s="210" t="s">
        <v>5955</v>
      </c>
      <c r="E4911" s="282">
        <v>0.0</v>
      </c>
      <c r="F4911" s="282">
        <v>0.0</v>
      </c>
      <c r="G4911" s="282">
        <v>0.0</v>
      </c>
      <c r="H4911" s="282">
        <v>0.0</v>
      </c>
      <c r="I4911" s="282">
        <v>0.0</v>
      </c>
      <c r="J4911" s="282">
        <v>0.0</v>
      </c>
      <c r="K4911" s="282">
        <v>0.0</v>
      </c>
      <c r="L4911" s="282">
        <v>0.0</v>
      </c>
      <c r="M4911" s="210"/>
    </row>
    <row r="4912" ht="15.75" customHeight="1">
      <c r="A4912" s="210" t="s">
        <v>345</v>
      </c>
      <c r="B4912" s="210" t="s">
        <v>5383</v>
      </c>
      <c r="C4912" s="210" t="s">
        <v>5801</v>
      </c>
      <c r="D4912" s="210" t="s">
        <v>244</v>
      </c>
      <c r="E4912" s="282">
        <v>0.0</v>
      </c>
      <c r="F4912" s="282">
        <v>0.0</v>
      </c>
      <c r="G4912" s="210"/>
      <c r="H4912" s="282">
        <v>0.0</v>
      </c>
      <c r="I4912" s="282">
        <v>0.0</v>
      </c>
      <c r="J4912" s="282">
        <v>0.0</v>
      </c>
      <c r="K4912" s="282">
        <v>0.0</v>
      </c>
      <c r="L4912" s="282">
        <v>0.0</v>
      </c>
      <c r="M4912" s="210"/>
    </row>
    <row r="4913" ht="15.75" customHeight="1">
      <c r="A4913" s="210" t="s">
        <v>345</v>
      </c>
      <c r="B4913" s="210" t="s">
        <v>5384</v>
      </c>
      <c r="C4913" s="210" t="s">
        <v>5801</v>
      </c>
      <c r="D4913" s="210" t="s">
        <v>244</v>
      </c>
      <c r="E4913" s="282">
        <v>1.0</v>
      </c>
      <c r="F4913" s="282">
        <v>0.0</v>
      </c>
      <c r="G4913" s="210"/>
      <c r="H4913" s="282">
        <v>0.0</v>
      </c>
      <c r="I4913" s="282">
        <v>0.0</v>
      </c>
      <c r="J4913" s="282">
        <v>0.0</v>
      </c>
      <c r="K4913" s="282">
        <v>0.0</v>
      </c>
      <c r="L4913" s="282">
        <v>90.0</v>
      </c>
      <c r="M4913" s="210"/>
    </row>
    <row r="4914" ht="15.75" customHeight="1">
      <c r="A4914" s="210" t="s">
        <v>345</v>
      </c>
      <c r="B4914" s="210" t="s">
        <v>5385</v>
      </c>
      <c r="C4914" s="210" t="s">
        <v>5801</v>
      </c>
      <c r="D4914" s="210" t="s">
        <v>244</v>
      </c>
      <c r="E4914" s="282">
        <v>1.0</v>
      </c>
      <c r="F4914" s="282">
        <v>0.0</v>
      </c>
      <c r="G4914" s="210"/>
      <c r="H4914" s="282">
        <v>0.0</v>
      </c>
      <c r="I4914" s="282">
        <v>0.0</v>
      </c>
      <c r="J4914" s="282">
        <v>0.0</v>
      </c>
      <c r="K4914" s="282">
        <v>0.0</v>
      </c>
      <c r="L4914" s="282">
        <v>90.0</v>
      </c>
      <c r="M4914" s="210"/>
    </row>
    <row r="4915" ht="15.75" customHeight="1">
      <c r="A4915" s="210" t="s">
        <v>345</v>
      </c>
      <c r="B4915" s="210" t="s">
        <v>5386</v>
      </c>
      <c r="C4915" s="210" t="s">
        <v>5816</v>
      </c>
      <c r="D4915" s="210" t="s">
        <v>6080</v>
      </c>
      <c r="E4915" s="282">
        <v>1.0</v>
      </c>
      <c r="F4915" s="282">
        <v>0.0</v>
      </c>
      <c r="G4915" s="210"/>
      <c r="H4915" s="282">
        <v>0.0</v>
      </c>
      <c r="I4915" s="282">
        <v>0.0</v>
      </c>
      <c r="J4915" s="282">
        <v>0.0</v>
      </c>
      <c r="K4915" s="282">
        <v>0.0</v>
      </c>
      <c r="L4915" s="282">
        <v>90.0</v>
      </c>
      <c r="M4915" s="210"/>
    </row>
    <row r="4916" ht="15.75" customHeight="1">
      <c r="A4916" s="210" t="s">
        <v>345</v>
      </c>
      <c r="B4916" s="210" t="s">
        <v>5387</v>
      </c>
      <c r="C4916" s="210" t="s">
        <v>5816</v>
      </c>
      <c r="D4916" s="210" t="s">
        <v>5850</v>
      </c>
      <c r="E4916" s="282">
        <v>18.0</v>
      </c>
      <c r="F4916" s="282">
        <v>0.0</v>
      </c>
      <c r="G4916" s="210"/>
      <c r="H4916" s="282">
        <v>0.0</v>
      </c>
      <c r="I4916" s="282">
        <v>0.0</v>
      </c>
      <c r="J4916" s="282">
        <v>0.0</v>
      </c>
      <c r="K4916" s="282">
        <v>0.0</v>
      </c>
      <c r="L4916" s="282">
        <v>1620.0</v>
      </c>
      <c r="M4916" s="210"/>
    </row>
    <row r="4917" ht="15.75" customHeight="1">
      <c r="A4917" s="210" t="s">
        <v>345</v>
      </c>
      <c r="B4917" s="210" t="s">
        <v>5388</v>
      </c>
      <c r="C4917" s="210" t="s">
        <v>5816</v>
      </c>
      <c r="D4917" s="210" t="s">
        <v>5850</v>
      </c>
      <c r="E4917" s="282">
        <v>2.0</v>
      </c>
      <c r="F4917" s="282">
        <v>0.0</v>
      </c>
      <c r="G4917" s="210"/>
      <c r="H4917" s="282">
        <v>0.0</v>
      </c>
      <c r="I4917" s="282">
        <v>0.0</v>
      </c>
      <c r="J4917" s="282">
        <v>0.0</v>
      </c>
      <c r="K4917" s="282">
        <v>0.0</v>
      </c>
      <c r="L4917" s="282">
        <v>180.0</v>
      </c>
      <c r="M4917" s="210"/>
    </row>
    <row r="4918" ht="15.75" customHeight="1">
      <c r="A4918" s="210" t="s">
        <v>345</v>
      </c>
      <c r="B4918" s="210" t="s">
        <v>5391</v>
      </c>
      <c r="C4918" s="210" t="s">
        <v>5816</v>
      </c>
      <c r="D4918" s="210" t="s">
        <v>5894</v>
      </c>
      <c r="E4918" s="282">
        <v>0.0</v>
      </c>
      <c r="F4918" s="282">
        <v>0.0</v>
      </c>
      <c r="G4918" s="210"/>
      <c r="H4918" s="282">
        <v>0.0</v>
      </c>
      <c r="I4918" s="282">
        <v>0.0</v>
      </c>
      <c r="J4918" s="282">
        <v>0.0</v>
      </c>
      <c r="K4918" s="282">
        <v>0.0</v>
      </c>
      <c r="L4918" s="282">
        <v>0.0</v>
      </c>
      <c r="M4918" s="210"/>
    </row>
    <row r="4919" ht="15.75" customHeight="1">
      <c r="A4919" s="210" t="s">
        <v>346</v>
      </c>
      <c r="B4919" s="210" t="s">
        <v>5383</v>
      </c>
      <c r="C4919" s="210" t="s">
        <v>5801</v>
      </c>
      <c r="D4919" s="210" t="s">
        <v>103</v>
      </c>
      <c r="E4919" s="282">
        <v>0.0</v>
      </c>
      <c r="F4919" s="282">
        <v>0.0</v>
      </c>
      <c r="G4919" s="210"/>
      <c r="H4919" s="282">
        <v>0.0</v>
      </c>
      <c r="I4919" s="282">
        <v>0.0</v>
      </c>
      <c r="J4919" s="282">
        <v>0.0</v>
      </c>
      <c r="K4919" s="282">
        <v>0.0</v>
      </c>
      <c r="L4919" s="282">
        <v>0.0</v>
      </c>
      <c r="M4919" s="210"/>
    </row>
    <row r="4920" ht="15.75" customHeight="1">
      <c r="A4920" s="210" t="s">
        <v>346</v>
      </c>
      <c r="B4920" s="210" t="s">
        <v>5384</v>
      </c>
      <c r="C4920" s="210" t="s">
        <v>5801</v>
      </c>
      <c r="D4920" s="210" t="s">
        <v>103</v>
      </c>
      <c r="E4920" s="282">
        <v>3.0</v>
      </c>
      <c r="F4920" s="282">
        <v>0.0</v>
      </c>
      <c r="G4920" s="210"/>
      <c r="H4920" s="282">
        <v>0.0</v>
      </c>
      <c r="I4920" s="282">
        <v>1.0</v>
      </c>
      <c r="J4920" s="282">
        <v>0.0</v>
      </c>
      <c r="K4920" s="282">
        <v>0.0</v>
      </c>
      <c r="L4920" s="282">
        <v>225.0</v>
      </c>
      <c r="M4920" s="210"/>
    </row>
    <row r="4921" ht="15.75" customHeight="1">
      <c r="A4921" s="210" t="s">
        <v>346</v>
      </c>
      <c r="B4921" s="210" t="s">
        <v>5385</v>
      </c>
      <c r="C4921" s="210" t="s">
        <v>5801</v>
      </c>
      <c r="D4921" s="210" t="s">
        <v>103</v>
      </c>
      <c r="E4921" s="282">
        <v>11.0</v>
      </c>
      <c r="F4921" s="282">
        <v>0.0</v>
      </c>
      <c r="G4921" s="210"/>
      <c r="H4921" s="282">
        <v>1.0</v>
      </c>
      <c r="I4921" s="282">
        <v>0.0</v>
      </c>
      <c r="J4921" s="282">
        <v>0.0</v>
      </c>
      <c r="K4921" s="282">
        <v>0.0</v>
      </c>
      <c r="L4921" s="282">
        <v>947.0</v>
      </c>
      <c r="M4921" s="210"/>
    </row>
    <row r="4922" ht="15.75" customHeight="1">
      <c r="A4922" s="210" t="s">
        <v>346</v>
      </c>
      <c r="B4922" s="210" t="s">
        <v>5386</v>
      </c>
      <c r="C4922" s="210" t="s">
        <v>5801</v>
      </c>
      <c r="D4922" s="210" t="s">
        <v>103</v>
      </c>
      <c r="E4922" s="282">
        <v>5.0</v>
      </c>
      <c r="F4922" s="282">
        <v>0.0</v>
      </c>
      <c r="G4922" s="210"/>
      <c r="H4922" s="282">
        <v>0.0</v>
      </c>
      <c r="I4922" s="282">
        <v>1.0</v>
      </c>
      <c r="J4922" s="282">
        <v>0.0</v>
      </c>
      <c r="K4922" s="282">
        <v>0.0</v>
      </c>
      <c r="L4922" s="282">
        <v>405.0</v>
      </c>
      <c r="M4922" s="210"/>
    </row>
    <row r="4923" ht="15.75" customHeight="1">
      <c r="A4923" s="210" t="s">
        <v>346</v>
      </c>
      <c r="B4923" s="210" t="s">
        <v>5387</v>
      </c>
      <c r="C4923" s="210" t="s">
        <v>5801</v>
      </c>
      <c r="D4923" s="210" t="s">
        <v>238</v>
      </c>
      <c r="E4923" s="282">
        <v>32.0</v>
      </c>
      <c r="F4923" s="282">
        <v>0.0</v>
      </c>
      <c r="G4923" s="210"/>
      <c r="H4923" s="282">
        <v>0.0</v>
      </c>
      <c r="I4923" s="282">
        <v>0.0</v>
      </c>
      <c r="J4923" s="282">
        <v>1.0</v>
      </c>
      <c r="K4923" s="282">
        <v>1.0</v>
      </c>
      <c r="L4923" s="282">
        <v>2880.0</v>
      </c>
      <c r="M4923" s="210"/>
    </row>
    <row r="4924" ht="15.75" customHeight="1">
      <c r="A4924" s="210" t="s">
        <v>346</v>
      </c>
      <c r="B4924" s="210" t="s">
        <v>5388</v>
      </c>
      <c r="C4924" s="210" t="s">
        <v>5800</v>
      </c>
      <c r="D4924" s="210" t="s">
        <v>238</v>
      </c>
      <c r="E4924" s="282">
        <v>21.0</v>
      </c>
      <c r="F4924" s="282">
        <v>0.0</v>
      </c>
      <c r="G4924" s="282">
        <v>0.0</v>
      </c>
      <c r="H4924" s="282">
        <v>0.0</v>
      </c>
      <c r="I4924" s="282">
        <v>0.0</v>
      </c>
      <c r="J4924" s="282">
        <v>1.0</v>
      </c>
      <c r="K4924" s="282">
        <v>0.0</v>
      </c>
      <c r="L4924" s="282">
        <v>1890.0</v>
      </c>
      <c r="M4924" s="210"/>
    </row>
    <row r="4925" ht="15.75" customHeight="1">
      <c r="A4925" s="210" t="s">
        <v>346</v>
      </c>
      <c r="B4925" s="210" t="s">
        <v>5391</v>
      </c>
      <c r="C4925" s="210" t="s">
        <v>5801</v>
      </c>
      <c r="D4925" s="210" t="s">
        <v>103</v>
      </c>
      <c r="E4925" s="282">
        <v>9.0</v>
      </c>
      <c r="F4925" s="282">
        <v>0.0</v>
      </c>
      <c r="G4925" s="210"/>
      <c r="H4925" s="282">
        <v>0.0</v>
      </c>
      <c r="I4925" s="282">
        <v>0.0</v>
      </c>
      <c r="J4925" s="282">
        <v>1.0</v>
      </c>
      <c r="K4925" s="282">
        <v>0.0</v>
      </c>
      <c r="L4925" s="282">
        <v>810.0</v>
      </c>
      <c r="M4925" s="210"/>
    </row>
    <row r="4926" ht="15.75" customHeight="1">
      <c r="A4926" s="210" t="s">
        <v>346</v>
      </c>
      <c r="B4926" s="210" t="s">
        <v>5392</v>
      </c>
      <c r="C4926" s="210" t="s">
        <v>5801</v>
      </c>
      <c r="D4926" s="210" t="s">
        <v>238</v>
      </c>
      <c r="E4926" s="282">
        <v>37.0</v>
      </c>
      <c r="F4926" s="282">
        <v>0.0</v>
      </c>
      <c r="G4926" s="210"/>
      <c r="H4926" s="282">
        <v>0.0</v>
      </c>
      <c r="I4926" s="282">
        <v>0.0</v>
      </c>
      <c r="J4926" s="282">
        <v>1.0</v>
      </c>
      <c r="K4926" s="282">
        <v>0.0</v>
      </c>
      <c r="L4926" s="282">
        <v>3330.0</v>
      </c>
      <c r="M4926" s="210"/>
    </row>
    <row r="4927" ht="15.75" customHeight="1">
      <c r="A4927" s="210" t="s">
        <v>346</v>
      </c>
      <c r="B4927" s="210" t="s">
        <v>5389</v>
      </c>
      <c r="C4927" s="210" t="s">
        <v>5801</v>
      </c>
      <c r="D4927" s="210" t="s">
        <v>238</v>
      </c>
      <c r="E4927" s="282">
        <v>16.0</v>
      </c>
      <c r="F4927" s="282">
        <v>0.0</v>
      </c>
      <c r="G4927" s="210"/>
      <c r="H4927" s="282">
        <v>0.0</v>
      </c>
      <c r="I4927" s="282">
        <v>1.0</v>
      </c>
      <c r="J4927" s="282">
        <v>1.0</v>
      </c>
      <c r="K4927" s="282">
        <v>1.0</v>
      </c>
      <c r="L4927" s="282">
        <v>1358.0</v>
      </c>
      <c r="M4927" s="210"/>
    </row>
    <row r="4928" ht="15.75" customHeight="1">
      <c r="A4928" s="210" t="s">
        <v>346</v>
      </c>
      <c r="B4928" s="210" t="s">
        <v>5390</v>
      </c>
      <c r="C4928" s="210" t="s">
        <v>5801</v>
      </c>
      <c r="D4928" s="210" t="s">
        <v>238</v>
      </c>
      <c r="E4928" s="282">
        <v>25.0</v>
      </c>
      <c r="F4928" s="282">
        <v>0.0</v>
      </c>
      <c r="G4928" s="210"/>
      <c r="H4928" s="282">
        <v>0.0</v>
      </c>
      <c r="I4928" s="282">
        <v>0.0</v>
      </c>
      <c r="J4928" s="282">
        <v>2.0</v>
      </c>
      <c r="K4928" s="282">
        <v>0.0</v>
      </c>
      <c r="L4928" s="282">
        <v>2250.0</v>
      </c>
      <c r="M4928" s="210"/>
    </row>
    <row r="4929" ht="15.75" customHeight="1">
      <c r="A4929" s="210" t="s">
        <v>347</v>
      </c>
      <c r="B4929" s="210" t="s">
        <v>5384</v>
      </c>
      <c r="C4929" s="210" t="s">
        <v>5801</v>
      </c>
      <c r="D4929" s="210" t="s">
        <v>259</v>
      </c>
      <c r="E4929" s="282">
        <v>1.0</v>
      </c>
      <c r="F4929" s="282">
        <v>0.0</v>
      </c>
      <c r="G4929" s="210"/>
      <c r="H4929" s="282">
        <v>0.0</v>
      </c>
      <c r="I4929" s="282">
        <v>0.0</v>
      </c>
      <c r="J4929" s="282">
        <v>0.0</v>
      </c>
      <c r="K4929" s="282">
        <v>0.0</v>
      </c>
      <c r="L4929" s="282">
        <v>90.0</v>
      </c>
      <c r="M4929" s="210"/>
    </row>
    <row r="4930" ht="15.75" customHeight="1">
      <c r="A4930" s="210" t="s">
        <v>347</v>
      </c>
      <c r="B4930" s="210" t="s">
        <v>5385</v>
      </c>
      <c r="C4930" s="210" t="s">
        <v>5801</v>
      </c>
      <c r="D4930" s="210" t="s">
        <v>259</v>
      </c>
      <c r="E4930" s="282">
        <v>7.0</v>
      </c>
      <c r="F4930" s="282">
        <v>0.0</v>
      </c>
      <c r="G4930" s="210"/>
      <c r="H4930" s="282">
        <v>0.0</v>
      </c>
      <c r="I4930" s="282">
        <v>0.0</v>
      </c>
      <c r="J4930" s="282">
        <v>0.0</v>
      </c>
      <c r="K4930" s="282">
        <v>0.0</v>
      </c>
      <c r="L4930" s="282">
        <v>630.0</v>
      </c>
      <c r="M4930" s="210"/>
    </row>
    <row r="4931" ht="15.75" customHeight="1">
      <c r="A4931" s="210" t="s">
        <v>347</v>
      </c>
      <c r="B4931" s="210" t="s">
        <v>5386</v>
      </c>
      <c r="C4931" s="210" t="s">
        <v>5816</v>
      </c>
      <c r="D4931" s="210" t="s">
        <v>5885</v>
      </c>
      <c r="E4931" s="282">
        <v>32.0</v>
      </c>
      <c r="F4931" s="282">
        <v>0.0</v>
      </c>
      <c r="G4931" s="210"/>
      <c r="H4931" s="282">
        <v>0.0</v>
      </c>
      <c r="I4931" s="282">
        <v>1.0</v>
      </c>
      <c r="J4931" s="282">
        <v>1.0</v>
      </c>
      <c r="K4931" s="282">
        <v>0.0</v>
      </c>
      <c r="L4931" s="282">
        <v>2868.0</v>
      </c>
      <c r="M4931" s="210"/>
    </row>
    <row r="4932" ht="15.75" customHeight="1">
      <c r="A4932" s="210" t="s">
        <v>347</v>
      </c>
      <c r="B4932" s="210" t="s">
        <v>5387</v>
      </c>
      <c r="C4932" s="210" t="s">
        <v>5816</v>
      </c>
      <c r="D4932" s="210" t="s">
        <v>197</v>
      </c>
      <c r="E4932" s="282">
        <v>35.0</v>
      </c>
      <c r="F4932" s="282">
        <v>0.0</v>
      </c>
      <c r="G4932" s="210"/>
      <c r="H4932" s="282">
        <v>0.0</v>
      </c>
      <c r="I4932" s="282">
        <v>0.0</v>
      </c>
      <c r="J4932" s="282">
        <v>1.0</v>
      </c>
      <c r="K4932" s="282">
        <v>0.0</v>
      </c>
      <c r="L4932" s="282">
        <v>3150.0</v>
      </c>
      <c r="M4932" s="210"/>
    </row>
    <row r="4933" ht="15.75" customHeight="1">
      <c r="A4933" s="210" t="s">
        <v>347</v>
      </c>
      <c r="B4933" s="210" t="s">
        <v>5388</v>
      </c>
      <c r="C4933" s="210" t="s">
        <v>5801</v>
      </c>
      <c r="D4933" s="210" t="s">
        <v>197</v>
      </c>
      <c r="E4933" s="282">
        <v>0.0</v>
      </c>
      <c r="F4933" s="282">
        <v>0.0</v>
      </c>
      <c r="G4933" s="210"/>
      <c r="H4933" s="282">
        <v>0.0</v>
      </c>
      <c r="I4933" s="282">
        <v>0.0</v>
      </c>
      <c r="J4933" s="282">
        <v>0.0</v>
      </c>
      <c r="K4933" s="282">
        <v>0.0</v>
      </c>
      <c r="L4933" s="282">
        <v>0.0</v>
      </c>
      <c r="M4933" s="210"/>
    </row>
    <row r="4934" ht="15.75" customHeight="1">
      <c r="A4934" s="210" t="s">
        <v>347</v>
      </c>
      <c r="B4934" s="210" t="s">
        <v>5391</v>
      </c>
      <c r="C4934" s="210" t="s">
        <v>5861</v>
      </c>
      <c r="D4934" s="210" t="s">
        <v>197</v>
      </c>
      <c r="E4934" s="282">
        <v>5.0</v>
      </c>
      <c r="F4934" s="282">
        <v>0.0</v>
      </c>
      <c r="G4934" s="282">
        <v>0.0</v>
      </c>
      <c r="H4934" s="282">
        <v>0.0</v>
      </c>
      <c r="I4934" s="282">
        <v>0.0</v>
      </c>
      <c r="J4934" s="282">
        <v>0.0</v>
      </c>
      <c r="K4934" s="282">
        <v>0.0</v>
      </c>
      <c r="L4934" s="282">
        <v>450.0</v>
      </c>
      <c r="M4934" s="210"/>
    </row>
    <row r="4935" ht="15.75" customHeight="1">
      <c r="A4935" s="210" t="s">
        <v>347</v>
      </c>
      <c r="B4935" s="210" t="s">
        <v>5389</v>
      </c>
      <c r="C4935" s="210" t="s">
        <v>5801</v>
      </c>
      <c r="D4935" s="210" t="s">
        <v>197</v>
      </c>
      <c r="E4935" s="282">
        <v>0.0</v>
      </c>
      <c r="F4935" s="282">
        <v>0.0</v>
      </c>
      <c r="G4935" s="210"/>
      <c r="H4935" s="282">
        <v>0.0</v>
      </c>
      <c r="I4935" s="282">
        <v>0.0</v>
      </c>
      <c r="J4935" s="282">
        <v>0.0</v>
      </c>
      <c r="K4935" s="282">
        <v>0.0</v>
      </c>
      <c r="L4935" s="282">
        <v>0.0</v>
      </c>
      <c r="M4935" s="210"/>
    </row>
    <row r="4936" ht="15.75" customHeight="1">
      <c r="A4936" s="210" t="s">
        <v>347</v>
      </c>
      <c r="B4936" s="210" t="s">
        <v>5390</v>
      </c>
      <c r="C4936" s="210" t="s">
        <v>5801</v>
      </c>
      <c r="D4936" s="210" t="s">
        <v>197</v>
      </c>
      <c r="E4936" s="282">
        <v>0.0</v>
      </c>
      <c r="F4936" s="282">
        <v>0.0</v>
      </c>
      <c r="G4936" s="210"/>
      <c r="H4936" s="282">
        <v>0.0</v>
      </c>
      <c r="I4936" s="282">
        <v>0.0</v>
      </c>
      <c r="J4936" s="282">
        <v>0.0</v>
      </c>
      <c r="K4936" s="282">
        <v>0.0</v>
      </c>
      <c r="L4936" s="282">
        <v>0.0</v>
      </c>
      <c r="M4936" s="210"/>
    </row>
    <row r="4937" ht="15.75" customHeight="1">
      <c r="A4937" s="210" t="s">
        <v>300</v>
      </c>
      <c r="B4937" s="210" t="s">
        <v>5383</v>
      </c>
      <c r="C4937" s="210" t="s">
        <v>5801</v>
      </c>
      <c r="D4937" s="210" t="s">
        <v>256</v>
      </c>
      <c r="E4937" s="282">
        <v>3.0</v>
      </c>
      <c r="F4937" s="282">
        <v>0.0</v>
      </c>
      <c r="G4937" s="282">
        <v>0.0</v>
      </c>
      <c r="H4937" s="282">
        <v>0.0</v>
      </c>
      <c r="I4937" s="282">
        <v>1.0</v>
      </c>
      <c r="J4937" s="282">
        <v>1.0</v>
      </c>
      <c r="K4937" s="282">
        <v>0.0</v>
      </c>
      <c r="L4937" s="282">
        <v>225.0</v>
      </c>
      <c r="M4937" s="210"/>
    </row>
    <row r="4938" ht="15.75" customHeight="1">
      <c r="A4938" s="210" t="s">
        <v>300</v>
      </c>
      <c r="B4938" s="210" t="s">
        <v>5384</v>
      </c>
      <c r="C4938" s="210" t="s">
        <v>5801</v>
      </c>
      <c r="D4938" s="210" t="s">
        <v>256</v>
      </c>
      <c r="E4938" s="282">
        <v>37.0</v>
      </c>
      <c r="F4938" s="282">
        <v>6.0</v>
      </c>
      <c r="G4938" s="282">
        <v>3.0</v>
      </c>
      <c r="H4938" s="282">
        <v>0.0</v>
      </c>
      <c r="I4938" s="282">
        <v>6.0</v>
      </c>
      <c r="J4938" s="282">
        <v>3.0</v>
      </c>
      <c r="K4938" s="282">
        <v>0.0</v>
      </c>
      <c r="L4938" s="282">
        <v>3229.0</v>
      </c>
      <c r="M4938" s="210"/>
    </row>
    <row r="4939" ht="15.75" customHeight="1">
      <c r="A4939" s="210" t="s">
        <v>300</v>
      </c>
      <c r="B4939" s="210" t="s">
        <v>5385</v>
      </c>
      <c r="C4939" s="210" t="s">
        <v>5801</v>
      </c>
      <c r="D4939" s="210" t="s">
        <v>256</v>
      </c>
      <c r="E4939" s="282">
        <v>35.0</v>
      </c>
      <c r="F4939" s="282">
        <v>5.0</v>
      </c>
      <c r="G4939" s="282">
        <v>3.0</v>
      </c>
      <c r="H4939" s="282">
        <v>1.0</v>
      </c>
      <c r="I4939" s="282">
        <v>9.0</v>
      </c>
      <c r="J4939" s="282">
        <v>6.0</v>
      </c>
      <c r="K4939" s="282">
        <v>0.0</v>
      </c>
      <c r="L4939" s="282">
        <v>2939.0</v>
      </c>
      <c r="M4939" s="210"/>
    </row>
    <row r="4940" ht="15.75" customHeight="1">
      <c r="A4940" s="210" t="s">
        <v>300</v>
      </c>
      <c r="B4940" s="210" t="s">
        <v>5386</v>
      </c>
      <c r="C4940" s="210" t="s">
        <v>5801</v>
      </c>
      <c r="D4940" s="210" t="s">
        <v>116</v>
      </c>
      <c r="E4940" s="282">
        <v>27.0</v>
      </c>
      <c r="F4940" s="282">
        <v>1.0</v>
      </c>
      <c r="G4940" s="282">
        <v>1.0</v>
      </c>
      <c r="H4940" s="282">
        <v>9.0</v>
      </c>
      <c r="I4940" s="282">
        <v>15.0</v>
      </c>
      <c r="J4940" s="282">
        <v>0.0</v>
      </c>
      <c r="K4940" s="282">
        <v>0.0</v>
      </c>
      <c r="L4940" s="282">
        <v>1445.0</v>
      </c>
      <c r="M4940" s="210"/>
    </row>
    <row r="4941" ht="15.75" customHeight="1">
      <c r="A4941" s="210" t="s">
        <v>300</v>
      </c>
      <c r="B4941" s="210" t="s">
        <v>5387</v>
      </c>
      <c r="C4941" s="210" t="s">
        <v>5801</v>
      </c>
      <c r="D4941" s="210" t="s">
        <v>116</v>
      </c>
      <c r="E4941" s="282">
        <v>28.0</v>
      </c>
      <c r="F4941" s="282">
        <v>2.0</v>
      </c>
      <c r="G4941" s="282">
        <v>2.0</v>
      </c>
      <c r="H4941" s="282">
        <v>7.0</v>
      </c>
      <c r="I4941" s="282">
        <v>16.0</v>
      </c>
      <c r="J4941" s="282">
        <v>2.0</v>
      </c>
      <c r="K4941" s="282">
        <v>0.0</v>
      </c>
      <c r="L4941" s="282">
        <v>1651.0</v>
      </c>
      <c r="M4941" s="210"/>
    </row>
    <row r="4942" ht="15.75" customHeight="1">
      <c r="A4942" s="210" t="s">
        <v>300</v>
      </c>
      <c r="B4942" s="210" t="s">
        <v>5388</v>
      </c>
      <c r="C4942" s="210" t="s">
        <v>5801</v>
      </c>
      <c r="D4942" s="210" t="s">
        <v>244</v>
      </c>
      <c r="E4942" s="282">
        <v>35.0</v>
      </c>
      <c r="F4942" s="282">
        <v>7.0</v>
      </c>
      <c r="G4942" s="282">
        <v>0.0</v>
      </c>
      <c r="H4942" s="282">
        <v>8.0</v>
      </c>
      <c r="I4942" s="282">
        <v>6.0</v>
      </c>
      <c r="J4942" s="282">
        <v>7.0</v>
      </c>
      <c r="K4942" s="282">
        <v>0.0</v>
      </c>
      <c r="L4942" s="282">
        <v>2486.0</v>
      </c>
      <c r="M4942" s="210"/>
    </row>
    <row r="4943" ht="15.75" customHeight="1">
      <c r="A4943" s="210" t="s">
        <v>300</v>
      </c>
      <c r="B4943" s="210" t="s">
        <v>5391</v>
      </c>
      <c r="C4943" s="210" t="s">
        <v>5801</v>
      </c>
      <c r="D4943" s="210" t="s">
        <v>116</v>
      </c>
      <c r="E4943" s="282">
        <v>12.0</v>
      </c>
      <c r="F4943" s="282">
        <v>0.0</v>
      </c>
      <c r="G4943" s="282">
        <v>1.0</v>
      </c>
      <c r="H4943" s="282">
        <v>11.0</v>
      </c>
      <c r="I4943" s="282">
        <v>1.0</v>
      </c>
      <c r="J4943" s="282">
        <v>0.0</v>
      </c>
      <c r="K4943" s="282">
        <v>0.0</v>
      </c>
      <c r="L4943" s="282">
        <v>228.0</v>
      </c>
      <c r="M4943" s="210"/>
    </row>
    <row r="4944" ht="15.75" customHeight="1">
      <c r="A4944" s="210" t="s">
        <v>300</v>
      </c>
      <c r="B4944" s="210" t="s">
        <v>5392</v>
      </c>
      <c r="C4944" s="210" t="s">
        <v>5816</v>
      </c>
      <c r="D4944" s="210" t="s">
        <v>5825</v>
      </c>
      <c r="E4944" s="282">
        <v>38.0</v>
      </c>
      <c r="F4944" s="282">
        <v>2.0</v>
      </c>
      <c r="G4944" s="282">
        <v>3.0</v>
      </c>
      <c r="H4944" s="282">
        <v>1.0</v>
      </c>
      <c r="I4944" s="282">
        <v>6.0</v>
      </c>
      <c r="J4944" s="282">
        <v>3.0</v>
      </c>
      <c r="K4944" s="282">
        <v>0.0</v>
      </c>
      <c r="L4944" s="282">
        <v>3207.0</v>
      </c>
      <c r="M4944" s="210"/>
    </row>
    <row r="4945" ht="15.75" customHeight="1">
      <c r="A4945" s="210" t="s">
        <v>556</v>
      </c>
      <c r="B4945" s="210" t="s">
        <v>5383</v>
      </c>
      <c r="C4945" s="210" t="s">
        <v>5801</v>
      </c>
      <c r="D4945" s="210" t="s">
        <v>256</v>
      </c>
      <c r="E4945" s="282">
        <v>3.0</v>
      </c>
      <c r="F4945" s="282">
        <v>0.0</v>
      </c>
      <c r="G4945" s="282">
        <v>0.0</v>
      </c>
      <c r="H4945" s="282">
        <v>1.0</v>
      </c>
      <c r="I4945" s="282">
        <v>1.0</v>
      </c>
      <c r="J4945" s="282">
        <v>1.0</v>
      </c>
      <c r="K4945" s="282">
        <v>0.0</v>
      </c>
      <c r="L4945" s="282">
        <v>179.0</v>
      </c>
      <c r="M4945" s="210"/>
    </row>
    <row r="4946" ht="15.75" customHeight="1">
      <c r="A4946" s="210" t="s">
        <v>556</v>
      </c>
      <c r="B4946" s="210" t="s">
        <v>5384</v>
      </c>
      <c r="C4946" s="210" t="s">
        <v>5800</v>
      </c>
      <c r="D4946" s="210" t="s">
        <v>249</v>
      </c>
      <c r="E4946" s="282">
        <v>18.0</v>
      </c>
      <c r="F4946" s="282">
        <v>1.0</v>
      </c>
      <c r="G4946" s="282">
        <v>1.0</v>
      </c>
      <c r="H4946" s="282">
        <v>5.0</v>
      </c>
      <c r="I4946" s="282">
        <v>9.0</v>
      </c>
      <c r="J4946" s="282">
        <v>2.0</v>
      </c>
      <c r="K4946" s="282">
        <v>0.0</v>
      </c>
      <c r="L4946" s="282">
        <v>997.0</v>
      </c>
      <c r="M4946" s="210"/>
    </row>
    <row r="4947" ht="15.75" customHeight="1">
      <c r="A4947" s="210" t="s">
        <v>556</v>
      </c>
      <c r="B4947" s="210" t="s">
        <v>5385</v>
      </c>
      <c r="C4947" s="210" t="s">
        <v>5801</v>
      </c>
      <c r="D4947" s="210" t="s">
        <v>256</v>
      </c>
      <c r="E4947" s="282">
        <v>31.0</v>
      </c>
      <c r="F4947" s="282">
        <v>4.0</v>
      </c>
      <c r="G4947" s="282">
        <v>7.0</v>
      </c>
      <c r="H4947" s="282">
        <v>12.0</v>
      </c>
      <c r="I4947" s="282">
        <v>17.0</v>
      </c>
      <c r="J4947" s="282">
        <v>2.0</v>
      </c>
      <c r="K4947" s="282">
        <v>0.0</v>
      </c>
      <c r="L4947" s="282">
        <v>1668.0</v>
      </c>
      <c r="M4947" s="210"/>
    </row>
    <row r="4948" ht="15.75" customHeight="1">
      <c r="A4948" s="210" t="s">
        <v>556</v>
      </c>
      <c r="B4948" s="210" t="s">
        <v>5386</v>
      </c>
      <c r="C4948" s="210" t="s">
        <v>5801</v>
      </c>
      <c r="D4948" s="210" t="s">
        <v>90</v>
      </c>
      <c r="E4948" s="282">
        <v>24.0</v>
      </c>
      <c r="F4948" s="282">
        <v>3.0</v>
      </c>
      <c r="G4948" s="282">
        <v>1.0</v>
      </c>
      <c r="H4948" s="282">
        <v>20.0</v>
      </c>
      <c r="I4948" s="282">
        <v>4.0</v>
      </c>
      <c r="J4948" s="282">
        <v>1.0</v>
      </c>
      <c r="K4948" s="282">
        <v>0.0</v>
      </c>
      <c r="L4948" s="282">
        <v>574.0</v>
      </c>
      <c r="M4948" s="210"/>
    </row>
    <row r="4949" ht="15.75" customHeight="1">
      <c r="A4949" s="210" t="s">
        <v>556</v>
      </c>
      <c r="B4949" s="210" t="s">
        <v>5387</v>
      </c>
      <c r="C4949" s="210" t="s">
        <v>5801</v>
      </c>
      <c r="D4949" s="210" t="s">
        <v>90</v>
      </c>
      <c r="E4949" s="282">
        <v>26.0</v>
      </c>
      <c r="F4949" s="282">
        <v>4.0</v>
      </c>
      <c r="G4949" s="282">
        <v>3.0</v>
      </c>
      <c r="H4949" s="282">
        <v>17.0</v>
      </c>
      <c r="I4949" s="282">
        <v>7.0</v>
      </c>
      <c r="J4949" s="282">
        <v>0.0</v>
      </c>
      <c r="K4949" s="282">
        <v>0.0</v>
      </c>
      <c r="L4949" s="282">
        <v>954.0</v>
      </c>
      <c r="M4949" s="210"/>
    </row>
    <row r="4950" ht="15.75" customHeight="1">
      <c r="A4950" s="210" t="s">
        <v>556</v>
      </c>
      <c r="B4950" s="210" t="s">
        <v>5388</v>
      </c>
      <c r="C4950" s="210" t="s">
        <v>5801</v>
      </c>
      <c r="D4950" s="210" t="s">
        <v>5898</v>
      </c>
      <c r="E4950" s="282">
        <v>36.0</v>
      </c>
      <c r="F4950" s="282">
        <v>12.0</v>
      </c>
      <c r="G4950" s="282">
        <v>1.0</v>
      </c>
      <c r="H4950" s="282">
        <v>3.0</v>
      </c>
      <c r="I4950" s="282">
        <v>3.0</v>
      </c>
      <c r="J4950" s="282">
        <v>5.0</v>
      </c>
      <c r="K4950" s="282">
        <v>0.0</v>
      </c>
      <c r="L4950" s="282">
        <v>3033.0</v>
      </c>
      <c r="M4950" s="210"/>
    </row>
    <row r="4951" ht="15.75" customHeight="1">
      <c r="A4951" s="210" t="s">
        <v>556</v>
      </c>
      <c r="B4951" s="210" t="s">
        <v>5391</v>
      </c>
      <c r="C4951" s="210" t="s">
        <v>5801</v>
      </c>
      <c r="D4951" s="210" t="s">
        <v>5898</v>
      </c>
      <c r="E4951" s="282">
        <v>36.0</v>
      </c>
      <c r="F4951" s="282">
        <v>16.0</v>
      </c>
      <c r="G4951" s="282">
        <v>0.0</v>
      </c>
      <c r="H4951" s="282">
        <v>1.0</v>
      </c>
      <c r="I4951" s="282">
        <v>14.0</v>
      </c>
      <c r="J4951" s="282">
        <v>8.0</v>
      </c>
      <c r="K4951" s="282">
        <v>0.0</v>
      </c>
      <c r="L4951" s="282">
        <v>3045.0</v>
      </c>
      <c r="M4951" s="210"/>
    </row>
    <row r="4952" ht="15.75" customHeight="1">
      <c r="A4952" s="210" t="s">
        <v>556</v>
      </c>
      <c r="B4952" s="210" t="s">
        <v>5392</v>
      </c>
      <c r="C4952" s="210" t="s">
        <v>5801</v>
      </c>
      <c r="D4952" s="210" t="s">
        <v>116</v>
      </c>
      <c r="E4952" s="282">
        <v>29.0</v>
      </c>
      <c r="F4952" s="282">
        <v>4.0</v>
      </c>
      <c r="G4952" s="282">
        <v>6.0</v>
      </c>
      <c r="H4952" s="282">
        <v>7.0</v>
      </c>
      <c r="I4952" s="282">
        <v>21.0</v>
      </c>
      <c r="J4952" s="282">
        <v>6.0</v>
      </c>
      <c r="K4952" s="282">
        <v>0.0</v>
      </c>
      <c r="L4952" s="282">
        <v>1628.0</v>
      </c>
      <c r="M4952" s="210"/>
    </row>
    <row r="4953" ht="15.75" customHeight="1">
      <c r="A4953" s="210" t="s">
        <v>556</v>
      </c>
      <c r="B4953" s="210" t="s">
        <v>5389</v>
      </c>
      <c r="C4953" s="210" t="s">
        <v>5801</v>
      </c>
      <c r="D4953" s="210" t="s">
        <v>116</v>
      </c>
      <c r="E4953" s="282">
        <v>34.0</v>
      </c>
      <c r="F4953" s="282">
        <v>5.0</v>
      </c>
      <c r="G4953" s="282">
        <v>8.0</v>
      </c>
      <c r="H4953" s="282">
        <v>3.0</v>
      </c>
      <c r="I4953" s="282">
        <v>15.0</v>
      </c>
      <c r="J4953" s="282">
        <v>2.0</v>
      </c>
      <c r="K4953" s="282">
        <v>0.0</v>
      </c>
      <c r="L4953" s="282">
        <v>2625.0</v>
      </c>
      <c r="M4953" s="210"/>
    </row>
    <row r="4954" ht="15.75" customHeight="1">
      <c r="A4954" s="210" t="s">
        <v>556</v>
      </c>
      <c r="B4954" s="210" t="s">
        <v>5390</v>
      </c>
      <c r="C4954" s="210" t="s">
        <v>5816</v>
      </c>
      <c r="D4954" s="210" t="s">
        <v>6077</v>
      </c>
      <c r="E4954" s="282">
        <v>32.0</v>
      </c>
      <c r="F4954" s="282">
        <v>7.0</v>
      </c>
      <c r="G4954" s="282">
        <v>1.0</v>
      </c>
      <c r="H4954" s="282">
        <v>12.0</v>
      </c>
      <c r="I4954" s="282">
        <v>4.0</v>
      </c>
      <c r="J4954" s="282">
        <v>6.0</v>
      </c>
      <c r="K4954" s="282">
        <v>1.0</v>
      </c>
      <c r="L4954" s="282">
        <v>2047.0</v>
      </c>
      <c r="M4954" s="210"/>
    </row>
    <row r="4955" ht="15.75" customHeight="1">
      <c r="A4955" s="210" t="s">
        <v>778</v>
      </c>
      <c r="B4955" s="210" t="s">
        <v>5383</v>
      </c>
      <c r="C4955" s="210" t="s">
        <v>5801</v>
      </c>
      <c r="D4955" s="210" t="s">
        <v>259</v>
      </c>
      <c r="E4955" s="282">
        <v>3.0</v>
      </c>
      <c r="F4955" s="282">
        <v>0.0</v>
      </c>
      <c r="G4955" s="282">
        <v>1.0</v>
      </c>
      <c r="H4955" s="282">
        <v>0.0</v>
      </c>
      <c r="I4955" s="282">
        <v>3.0</v>
      </c>
      <c r="J4955" s="282">
        <v>1.0</v>
      </c>
      <c r="K4955" s="282">
        <v>0.0</v>
      </c>
      <c r="L4955" s="282">
        <v>225.0</v>
      </c>
      <c r="M4955" s="210"/>
    </row>
    <row r="4956" ht="15.75" customHeight="1">
      <c r="A4956" s="210" t="s">
        <v>778</v>
      </c>
      <c r="B4956" s="210" t="s">
        <v>5384</v>
      </c>
      <c r="C4956" s="210" t="s">
        <v>5801</v>
      </c>
      <c r="D4956" s="210" t="s">
        <v>259</v>
      </c>
      <c r="E4956" s="282">
        <v>19.0</v>
      </c>
      <c r="F4956" s="282">
        <v>0.0</v>
      </c>
      <c r="G4956" s="282">
        <v>0.0</v>
      </c>
      <c r="H4956" s="282">
        <v>5.0</v>
      </c>
      <c r="I4956" s="282">
        <v>9.0</v>
      </c>
      <c r="J4956" s="282">
        <v>4.0</v>
      </c>
      <c r="K4956" s="282">
        <v>0.0</v>
      </c>
      <c r="L4956" s="282">
        <v>1085.0</v>
      </c>
      <c r="M4956" s="210"/>
    </row>
    <row r="4957" ht="15.75" customHeight="1">
      <c r="A4957" s="210" t="s">
        <v>778</v>
      </c>
      <c r="B4957" s="210" t="s">
        <v>5385</v>
      </c>
      <c r="C4957" s="210" t="s">
        <v>5801</v>
      </c>
      <c r="D4957" s="210" t="s">
        <v>151</v>
      </c>
      <c r="E4957" s="282">
        <v>16.0</v>
      </c>
      <c r="F4957" s="282">
        <v>0.0</v>
      </c>
      <c r="G4957" s="282">
        <v>1.0</v>
      </c>
      <c r="H4957" s="282">
        <v>6.0</v>
      </c>
      <c r="I4957" s="282">
        <v>5.0</v>
      </c>
      <c r="J4957" s="282">
        <v>2.0</v>
      </c>
      <c r="K4957" s="282">
        <v>0.0</v>
      </c>
      <c r="L4957" s="282">
        <v>919.0</v>
      </c>
      <c r="M4957" s="210"/>
    </row>
    <row r="4958" ht="15.75" customHeight="1">
      <c r="A4958" s="210" t="s">
        <v>778</v>
      </c>
      <c r="B4958" s="210" t="s">
        <v>5386</v>
      </c>
      <c r="C4958" s="210" t="s">
        <v>5801</v>
      </c>
      <c r="D4958" s="210" t="s">
        <v>116</v>
      </c>
      <c r="E4958" s="282">
        <v>21.0</v>
      </c>
      <c r="F4958" s="282">
        <v>0.0</v>
      </c>
      <c r="G4958" s="282">
        <v>3.0</v>
      </c>
      <c r="H4958" s="282">
        <v>11.0</v>
      </c>
      <c r="I4958" s="282">
        <v>5.0</v>
      </c>
      <c r="J4958" s="282">
        <v>3.0</v>
      </c>
      <c r="K4958" s="282">
        <v>0.0</v>
      </c>
      <c r="L4958" s="282">
        <v>1068.0</v>
      </c>
      <c r="M4958" s="210"/>
    </row>
    <row r="4959" ht="15.75" customHeight="1">
      <c r="A4959" s="210" t="s">
        <v>778</v>
      </c>
      <c r="B4959" s="210" t="s">
        <v>5387</v>
      </c>
      <c r="C4959" s="210" t="s">
        <v>5801</v>
      </c>
      <c r="D4959" s="210" t="s">
        <v>177</v>
      </c>
      <c r="E4959" s="282">
        <v>24.0</v>
      </c>
      <c r="F4959" s="282">
        <v>1.0</v>
      </c>
      <c r="G4959" s="282">
        <v>4.0</v>
      </c>
      <c r="H4959" s="282">
        <v>3.0</v>
      </c>
      <c r="I4959" s="282">
        <v>10.0</v>
      </c>
      <c r="J4959" s="282">
        <v>7.0</v>
      </c>
      <c r="K4959" s="282">
        <v>0.0</v>
      </c>
      <c r="L4959" s="282">
        <v>1835.0</v>
      </c>
      <c r="M4959" s="210"/>
    </row>
    <row r="4960" ht="15.75" customHeight="1">
      <c r="A4960" s="210" t="s">
        <v>778</v>
      </c>
      <c r="B4960" s="210" t="s">
        <v>5388</v>
      </c>
      <c r="C4960" s="210" t="s">
        <v>5800</v>
      </c>
      <c r="D4960" s="210" t="s">
        <v>177</v>
      </c>
      <c r="E4960" s="282">
        <v>23.0</v>
      </c>
      <c r="F4960" s="282">
        <v>0.0</v>
      </c>
      <c r="G4960" s="282">
        <v>0.0</v>
      </c>
      <c r="H4960" s="282">
        <v>14.0</v>
      </c>
      <c r="I4960" s="282">
        <v>3.0</v>
      </c>
      <c r="J4960" s="282">
        <v>2.0</v>
      </c>
      <c r="K4960" s="282">
        <v>0.0</v>
      </c>
      <c r="L4960" s="282">
        <v>1029.0</v>
      </c>
      <c r="M4960" s="210"/>
    </row>
    <row r="4961" ht="15.75" customHeight="1">
      <c r="A4961" s="210" t="s">
        <v>778</v>
      </c>
      <c r="B4961" s="210" t="s">
        <v>5391</v>
      </c>
      <c r="C4961" s="210" t="s">
        <v>5800</v>
      </c>
      <c r="D4961" s="210" t="s">
        <v>238</v>
      </c>
      <c r="E4961" s="282">
        <v>9.0</v>
      </c>
      <c r="F4961" s="282">
        <v>0.0</v>
      </c>
      <c r="G4961" s="282">
        <v>0.0</v>
      </c>
      <c r="H4961" s="282">
        <v>6.0</v>
      </c>
      <c r="I4961" s="282">
        <v>1.0</v>
      </c>
      <c r="J4961" s="282">
        <v>1.0</v>
      </c>
      <c r="K4961" s="282">
        <v>1.0</v>
      </c>
      <c r="L4961" s="282">
        <v>295.0</v>
      </c>
      <c r="M4961" s="210"/>
    </row>
    <row r="4962" ht="15.75" customHeight="1">
      <c r="A4962" s="210" t="s">
        <v>778</v>
      </c>
      <c r="B4962" s="210" t="s">
        <v>5392</v>
      </c>
      <c r="C4962" s="210" t="s">
        <v>5801</v>
      </c>
      <c r="D4962" s="210" t="s">
        <v>197</v>
      </c>
      <c r="E4962" s="282">
        <v>15.0</v>
      </c>
      <c r="F4962" s="282">
        <v>0.0</v>
      </c>
      <c r="G4962" s="282">
        <v>1.0</v>
      </c>
      <c r="H4962" s="282">
        <v>5.0</v>
      </c>
      <c r="I4962" s="282">
        <v>5.0</v>
      </c>
      <c r="J4962" s="282">
        <v>4.0</v>
      </c>
      <c r="K4962" s="282">
        <v>1.0</v>
      </c>
      <c r="L4962" s="282">
        <v>904.0</v>
      </c>
      <c r="M4962" s="210"/>
    </row>
    <row r="4963" ht="15.75" customHeight="1">
      <c r="A4963" s="210" t="s">
        <v>778</v>
      </c>
      <c r="B4963" s="210" t="s">
        <v>5389</v>
      </c>
      <c r="C4963" s="210" t="s">
        <v>5801</v>
      </c>
      <c r="D4963" s="210" t="s">
        <v>1309</v>
      </c>
      <c r="E4963" s="282">
        <v>10.0</v>
      </c>
      <c r="F4963" s="282">
        <v>0.0</v>
      </c>
      <c r="G4963" s="282">
        <v>0.0</v>
      </c>
      <c r="H4963" s="282">
        <v>1.0</v>
      </c>
      <c r="I4963" s="282">
        <v>1.0</v>
      </c>
      <c r="J4963" s="282">
        <v>1.0</v>
      </c>
      <c r="K4963" s="282">
        <v>0.0</v>
      </c>
      <c r="L4963" s="282">
        <v>806.0</v>
      </c>
      <c r="M4963" s="210"/>
    </row>
    <row r="4964" ht="15.75" customHeight="1">
      <c r="A4964" s="210" t="s">
        <v>778</v>
      </c>
      <c r="B4964" s="210" t="s">
        <v>5390</v>
      </c>
      <c r="C4964" s="210" t="s">
        <v>5801</v>
      </c>
      <c r="D4964" s="210" t="s">
        <v>1309</v>
      </c>
      <c r="E4964" s="282">
        <v>9.0</v>
      </c>
      <c r="F4964" s="282">
        <v>0.0</v>
      </c>
      <c r="G4964" s="282">
        <v>0.0</v>
      </c>
      <c r="H4964" s="282">
        <v>2.0</v>
      </c>
      <c r="I4964" s="282">
        <v>2.0</v>
      </c>
      <c r="J4964" s="282">
        <v>0.0</v>
      </c>
      <c r="K4964" s="282">
        <v>0.0</v>
      </c>
      <c r="L4964" s="282">
        <v>594.0</v>
      </c>
      <c r="M4964" s="210"/>
    </row>
    <row r="4965" ht="15.75" customHeight="1">
      <c r="A4965" s="210" t="s">
        <v>314</v>
      </c>
      <c r="B4965" s="210" t="s">
        <v>5383</v>
      </c>
      <c r="C4965" s="210" t="s">
        <v>5801</v>
      </c>
      <c r="D4965" s="210" t="s">
        <v>249</v>
      </c>
      <c r="E4965" s="282">
        <v>3.0</v>
      </c>
      <c r="F4965" s="282">
        <v>1.0</v>
      </c>
      <c r="G4965" s="282">
        <v>0.0</v>
      </c>
      <c r="H4965" s="282">
        <v>0.0</v>
      </c>
      <c r="I4965" s="282">
        <v>3.0</v>
      </c>
      <c r="J4965" s="282">
        <v>0.0</v>
      </c>
      <c r="K4965" s="282">
        <v>0.0</v>
      </c>
      <c r="L4965" s="282">
        <v>249.0</v>
      </c>
      <c r="M4965" s="210"/>
    </row>
    <row r="4966" ht="15.75" customHeight="1">
      <c r="A4966" s="210" t="s">
        <v>314</v>
      </c>
      <c r="B4966" s="210" t="s">
        <v>5384</v>
      </c>
      <c r="C4966" s="210" t="s">
        <v>5800</v>
      </c>
      <c r="D4966" s="210" t="s">
        <v>151</v>
      </c>
      <c r="E4966" s="282">
        <v>37.0</v>
      </c>
      <c r="F4966" s="282">
        <v>5.0</v>
      </c>
      <c r="G4966" s="282">
        <v>0.0</v>
      </c>
      <c r="H4966" s="282">
        <v>25.0</v>
      </c>
      <c r="I4966" s="282">
        <v>8.0</v>
      </c>
      <c r="J4966" s="282">
        <v>5.0</v>
      </c>
      <c r="K4966" s="282">
        <v>0.0</v>
      </c>
      <c r="L4966" s="282">
        <v>1399.0</v>
      </c>
      <c r="M4966" s="210"/>
    </row>
    <row r="4967" ht="15.75" customHeight="1">
      <c r="A4967" s="210" t="s">
        <v>314</v>
      </c>
      <c r="B4967" s="210" t="s">
        <v>5385</v>
      </c>
      <c r="C4967" s="210" t="s">
        <v>5800</v>
      </c>
      <c r="D4967" s="210" t="s">
        <v>259</v>
      </c>
      <c r="E4967" s="282">
        <v>20.0</v>
      </c>
      <c r="F4967" s="282">
        <v>2.0</v>
      </c>
      <c r="G4967" s="282">
        <v>0.0</v>
      </c>
      <c r="H4967" s="282">
        <v>12.0</v>
      </c>
      <c r="I4967" s="282">
        <v>8.0</v>
      </c>
      <c r="J4967" s="282">
        <v>0.0</v>
      </c>
      <c r="K4967" s="282">
        <v>0.0</v>
      </c>
      <c r="L4967" s="282">
        <v>703.0</v>
      </c>
      <c r="M4967" s="210"/>
    </row>
    <row r="4968" ht="15.75" customHeight="1">
      <c r="A4968" s="210" t="s">
        <v>314</v>
      </c>
      <c r="B4968" s="210" t="s">
        <v>5386</v>
      </c>
      <c r="C4968" s="210" t="s">
        <v>5800</v>
      </c>
      <c r="D4968" s="210" t="s">
        <v>238</v>
      </c>
      <c r="E4968" s="282">
        <v>17.0</v>
      </c>
      <c r="F4968" s="282">
        <v>1.0</v>
      </c>
      <c r="G4968" s="282">
        <v>0.0</v>
      </c>
      <c r="H4968" s="282">
        <v>14.0</v>
      </c>
      <c r="I4968" s="282">
        <v>2.0</v>
      </c>
      <c r="J4968" s="282">
        <v>0.0</v>
      </c>
      <c r="K4968" s="282">
        <v>0.0</v>
      </c>
      <c r="L4968" s="282">
        <v>400.0</v>
      </c>
      <c r="M4968" s="210"/>
    </row>
    <row r="4969" ht="15.75" customHeight="1">
      <c r="A4969" s="210" t="s">
        <v>314</v>
      </c>
      <c r="B4969" s="210" t="s">
        <v>5387</v>
      </c>
      <c r="C4969" s="210" t="s">
        <v>5801</v>
      </c>
      <c r="D4969" s="210" t="s">
        <v>5966</v>
      </c>
      <c r="E4969" s="282">
        <v>20.0</v>
      </c>
      <c r="F4969" s="282">
        <v>5.0</v>
      </c>
      <c r="G4969" s="282">
        <v>1.0</v>
      </c>
      <c r="H4969" s="282">
        <v>12.0</v>
      </c>
      <c r="I4969" s="282">
        <v>7.0</v>
      </c>
      <c r="J4969" s="282">
        <v>0.0</v>
      </c>
      <c r="K4969" s="282">
        <v>0.0</v>
      </c>
      <c r="L4969" s="282">
        <v>700.0</v>
      </c>
      <c r="M4969" s="210"/>
    </row>
    <row r="4970" ht="15.75" customHeight="1">
      <c r="A4970" s="210" t="s">
        <v>314</v>
      </c>
      <c r="B4970" s="210" t="s">
        <v>5388</v>
      </c>
      <c r="C4970" s="210" t="s">
        <v>5801</v>
      </c>
      <c r="D4970" s="210" t="s">
        <v>116</v>
      </c>
      <c r="E4970" s="282">
        <v>1.0</v>
      </c>
      <c r="F4970" s="282">
        <v>0.0</v>
      </c>
      <c r="G4970" s="282">
        <v>0.0</v>
      </c>
      <c r="H4970" s="282">
        <v>1.0</v>
      </c>
      <c r="I4970" s="282">
        <v>0.0</v>
      </c>
      <c r="J4970" s="282">
        <v>0.0</v>
      </c>
      <c r="K4970" s="282">
        <v>0.0</v>
      </c>
      <c r="L4970" s="282">
        <v>16.0</v>
      </c>
      <c r="M4970" s="210"/>
    </row>
    <row r="4971" ht="15.75" customHeight="1">
      <c r="A4971" s="210" t="s">
        <v>314</v>
      </c>
      <c r="B4971" s="210" t="s">
        <v>5391</v>
      </c>
      <c r="C4971" s="210" t="s">
        <v>5801</v>
      </c>
      <c r="D4971" s="210" t="s">
        <v>116</v>
      </c>
      <c r="E4971" s="282">
        <v>2.0</v>
      </c>
      <c r="F4971" s="282">
        <v>0.0</v>
      </c>
      <c r="G4971" s="282">
        <v>0.0</v>
      </c>
      <c r="H4971" s="282">
        <v>2.0</v>
      </c>
      <c r="I4971" s="282">
        <v>0.0</v>
      </c>
      <c r="J4971" s="282">
        <v>0.0</v>
      </c>
      <c r="K4971" s="282">
        <v>0.0</v>
      </c>
      <c r="L4971" s="282">
        <v>47.0</v>
      </c>
      <c r="M4971" s="210"/>
    </row>
    <row r="4972" ht="15.75" customHeight="1">
      <c r="A4972" s="210" t="s">
        <v>348</v>
      </c>
      <c r="B4972" s="210" t="s">
        <v>5383</v>
      </c>
      <c r="C4972" s="210" t="s">
        <v>5801</v>
      </c>
      <c r="D4972" s="210" t="s">
        <v>103</v>
      </c>
      <c r="E4972" s="282">
        <v>0.0</v>
      </c>
      <c r="F4972" s="282">
        <v>0.0</v>
      </c>
      <c r="G4972" s="210"/>
      <c r="H4972" s="282">
        <v>0.0</v>
      </c>
      <c r="I4972" s="282">
        <v>0.0</v>
      </c>
      <c r="J4972" s="282">
        <v>0.0</v>
      </c>
      <c r="K4972" s="282">
        <v>0.0</v>
      </c>
      <c r="L4972" s="282">
        <v>0.0</v>
      </c>
      <c r="M4972" s="210"/>
    </row>
    <row r="4973" ht="15.75" customHeight="1">
      <c r="A4973" s="210" t="s">
        <v>348</v>
      </c>
      <c r="B4973" s="210" t="s">
        <v>5384</v>
      </c>
      <c r="C4973" s="210" t="s">
        <v>5801</v>
      </c>
      <c r="D4973" s="210" t="s">
        <v>103</v>
      </c>
      <c r="E4973" s="282">
        <v>1.0</v>
      </c>
      <c r="F4973" s="282">
        <v>0.0</v>
      </c>
      <c r="G4973" s="210"/>
      <c r="H4973" s="282">
        <v>1.0</v>
      </c>
      <c r="I4973" s="282">
        <v>0.0</v>
      </c>
      <c r="J4973" s="282">
        <v>0.0</v>
      </c>
      <c r="K4973" s="282">
        <v>0.0</v>
      </c>
      <c r="L4973" s="282">
        <v>45.0</v>
      </c>
      <c r="M4973" s="210"/>
    </row>
    <row r="4974" ht="15.75" customHeight="1">
      <c r="A4974" s="210" t="s">
        <v>348</v>
      </c>
      <c r="B4974" s="210" t="s">
        <v>5385</v>
      </c>
      <c r="C4974" s="210" t="s">
        <v>5801</v>
      </c>
      <c r="D4974" s="210" t="s">
        <v>103</v>
      </c>
      <c r="E4974" s="282">
        <v>0.0</v>
      </c>
      <c r="F4974" s="282">
        <v>0.0</v>
      </c>
      <c r="G4974" s="210"/>
      <c r="H4974" s="282">
        <v>0.0</v>
      </c>
      <c r="I4974" s="282">
        <v>0.0</v>
      </c>
      <c r="J4974" s="282">
        <v>0.0</v>
      </c>
      <c r="K4974" s="282">
        <v>0.0</v>
      </c>
      <c r="L4974" s="282">
        <v>0.0</v>
      </c>
      <c r="M4974" s="210"/>
    </row>
    <row r="4975" ht="15.75" customHeight="1">
      <c r="A4975" s="210" t="s">
        <v>348</v>
      </c>
      <c r="B4975" s="210" t="s">
        <v>5386</v>
      </c>
      <c r="C4975" s="210" t="s">
        <v>5801</v>
      </c>
      <c r="D4975" s="210" t="s">
        <v>103</v>
      </c>
      <c r="E4975" s="282">
        <v>1.0</v>
      </c>
      <c r="F4975" s="282">
        <v>0.0</v>
      </c>
      <c r="G4975" s="210"/>
      <c r="H4975" s="282">
        <v>1.0</v>
      </c>
      <c r="I4975" s="282">
        <v>0.0</v>
      </c>
      <c r="J4975" s="282">
        <v>0.0</v>
      </c>
      <c r="K4975" s="282">
        <v>0.0</v>
      </c>
      <c r="L4975" s="282">
        <v>45.0</v>
      </c>
      <c r="M4975" s="210"/>
    </row>
    <row r="4976" ht="15.75" customHeight="1">
      <c r="A4976" s="210" t="s">
        <v>348</v>
      </c>
      <c r="B4976" s="210" t="s">
        <v>5387</v>
      </c>
      <c r="C4976" s="210" t="s">
        <v>5801</v>
      </c>
      <c r="D4976" s="210" t="s">
        <v>103</v>
      </c>
      <c r="E4976" s="282">
        <v>1.0</v>
      </c>
      <c r="F4976" s="282">
        <v>0.0</v>
      </c>
      <c r="G4976" s="210"/>
      <c r="H4976" s="282">
        <v>1.0</v>
      </c>
      <c r="I4976" s="282">
        <v>0.0</v>
      </c>
      <c r="J4976" s="282">
        <v>0.0</v>
      </c>
      <c r="K4976" s="282">
        <v>1.0</v>
      </c>
      <c r="L4976" s="282">
        <v>22.0</v>
      </c>
      <c r="M4976" s="210"/>
    </row>
    <row r="4977" ht="15.75" customHeight="1">
      <c r="A4977" s="210" t="s">
        <v>348</v>
      </c>
      <c r="B4977" s="210" t="s">
        <v>5388</v>
      </c>
      <c r="C4977" s="210" t="s">
        <v>5801</v>
      </c>
      <c r="D4977" s="210" t="s">
        <v>103</v>
      </c>
      <c r="E4977" s="282">
        <v>1.0</v>
      </c>
      <c r="F4977" s="282">
        <v>0.0</v>
      </c>
      <c r="G4977" s="210"/>
      <c r="H4977" s="282">
        <v>1.0</v>
      </c>
      <c r="I4977" s="282">
        <v>0.0</v>
      </c>
      <c r="J4977" s="282">
        <v>0.0</v>
      </c>
      <c r="K4977" s="282">
        <v>0.0</v>
      </c>
      <c r="L4977" s="282">
        <v>18.0</v>
      </c>
      <c r="M4977" s="210"/>
    </row>
    <row r="4978" ht="15.75" customHeight="1">
      <c r="A4978" s="210" t="s">
        <v>348</v>
      </c>
      <c r="B4978" s="210" t="s">
        <v>5391</v>
      </c>
      <c r="C4978" s="210" t="s">
        <v>5801</v>
      </c>
      <c r="D4978" s="210" t="s">
        <v>103</v>
      </c>
      <c r="E4978" s="282">
        <v>1.0</v>
      </c>
      <c r="F4978" s="282">
        <v>0.0</v>
      </c>
      <c r="G4978" s="210"/>
      <c r="H4978" s="282">
        <v>0.0</v>
      </c>
      <c r="I4978" s="282">
        <v>0.0</v>
      </c>
      <c r="J4978" s="282">
        <v>0.0</v>
      </c>
      <c r="K4978" s="282">
        <v>0.0</v>
      </c>
      <c r="L4978" s="282">
        <v>90.0</v>
      </c>
      <c r="M4978" s="210"/>
    </row>
    <row r="4979" ht="15.75" customHeight="1">
      <c r="A4979" s="210" t="s">
        <v>348</v>
      </c>
      <c r="B4979" s="210" t="s">
        <v>5392</v>
      </c>
      <c r="C4979" s="210" t="s">
        <v>5801</v>
      </c>
      <c r="D4979" s="210" t="s">
        <v>103</v>
      </c>
      <c r="E4979" s="282">
        <v>1.0</v>
      </c>
      <c r="F4979" s="282">
        <v>0.0</v>
      </c>
      <c r="G4979" s="210"/>
      <c r="H4979" s="282">
        <v>1.0</v>
      </c>
      <c r="I4979" s="282">
        <v>0.0</v>
      </c>
      <c r="J4979" s="282">
        <v>0.0</v>
      </c>
      <c r="K4979" s="282">
        <v>0.0</v>
      </c>
      <c r="L4979" s="282">
        <v>27.0</v>
      </c>
      <c r="M4979" s="210"/>
    </row>
    <row r="4980" ht="15.75" customHeight="1">
      <c r="A4980" s="210" t="s">
        <v>348</v>
      </c>
      <c r="B4980" s="210" t="s">
        <v>5389</v>
      </c>
      <c r="C4980" s="210" t="s">
        <v>5816</v>
      </c>
      <c r="D4980" s="210" t="s">
        <v>6081</v>
      </c>
      <c r="E4980" s="282">
        <v>39.0</v>
      </c>
      <c r="F4980" s="282">
        <v>0.0</v>
      </c>
      <c r="G4980" s="210"/>
      <c r="H4980" s="282">
        <v>0.0</v>
      </c>
      <c r="I4980" s="282">
        <v>0.0</v>
      </c>
      <c r="J4980" s="282">
        <v>2.0</v>
      </c>
      <c r="K4980" s="282">
        <v>0.0</v>
      </c>
      <c r="L4980" s="282">
        <v>3510.0</v>
      </c>
      <c r="M4980" s="210"/>
    </row>
    <row r="4981" ht="15.75" customHeight="1">
      <c r="A4981" s="210" t="s">
        <v>348</v>
      </c>
      <c r="B4981" s="210" t="s">
        <v>5390</v>
      </c>
      <c r="C4981" s="210" t="s">
        <v>5816</v>
      </c>
      <c r="D4981" s="210" t="s">
        <v>6082</v>
      </c>
      <c r="E4981" s="282">
        <v>36.0</v>
      </c>
      <c r="F4981" s="282">
        <v>0.0</v>
      </c>
      <c r="G4981" s="210"/>
      <c r="H4981" s="282">
        <v>1.0</v>
      </c>
      <c r="I4981" s="282">
        <v>1.0</v>
      </c>
      <c r="J4981" s="282">
        <v>2.0</v>
      </c>
      <c r="K4981" s="282">
        <v>0.0</v>
      </c>
      <c r="L4981" s="282">
        <v>3126.0</v>
      </c>
      <c r="M4981" s="210"/>
    </row>
    <row r="4982" ht="15.75" customHeight="1">
      <c r="A4982" s="210" t="s">
        <v>841</v>
      </c>
      <c r="B4982" s="210" t="s">
        <v>5383</v>
      </c>
      <c r="C4982" s="210" t="s">
        <v>5801</v>
      </c>
      <c r="D4982" s="210" t="s">
        <v>110</v>
      </c>
      <c r="E4982" s="282">
        <v>0.0</v>
      </c>
      <c r="F4982" s="282">
        <v>0.0</v>
      </c>
      <c r="G4982" s="282">
        <v>0.0</v>
      </c>
      <c r="H4982" s="282">
        <v>0.0</v>
      </c>
      <c r="I4982" s="282">
        <v>0.0</v>
      </c>
      <c r="J4982" s="282">
        <v>0.0</v>
      </c>
      <c r="K4982" s="282">
        <v>0.0</v>
      </c>
      <c r="L4982" s="282">
        <v>0.0</v>
      </c>
      <c r="M4982" s="210"/>
    </row>
    <row r="4983" ht="15.75" customHeight="1">
      <c r="A4983" s="210" t="s">
        <v>841</v>
      </c>
      <c r="B4983" s="210" t="s">
        <v>5384</v>
      </c>
      <c r="C4983" s="210" t="s">
        <v>5801</v>
      </c>
      <c r="D4983" s="210" t="s">
        <v>110</v>
      </c>
      <c r="E4983" s="282">
        <v>11.0</v>
      </c>
      <c r="F4983" s="282">
        <v>0.0</v>
      </c>
      <c r="G4983" s="282">
        <v>0.0</v>
      </c>
      <c r="H4983" s="282">
        <v>8.0</v>
      </c>
      <c r="I4983" s="282">
        <v>2.0</v>
      </c>
      <c r="J4983" s="282">
        <v>0.0</v>
      </c>
      <c r="K4983" s="282">
        <v>0.0</v>
      </c>
      <c r="L4983" s="282">
        <v>315.0</v>
      </c>
      <c r="M4983" s="210"/>
    </row>
    <row r="4984" ht="15.75" customHeight="1">
      <c r="A4984" s="210" t="s">
        <v>841</v>
      </c>
      <c r="B4984" s="210" t="s">
        <v>5385</v>
      </c>
      <c r="C4984" s="210" t="s">
        <v>5801</v>
      </c>
      <c r="D4984" s="210" t="s">
        <v>110</v>
      </c>
      <c r="E4984" s="282">
        <v>19.0</v>
      </c>
      <c r="F4984" s="282">
        <v>2.0</v>
      </c>
      <c r="G4984" s="282">
        <v>0.0</v>
      </c>
      <c r="H4984" s="282">
        <v>10.0</v>
      </c>
      <c r="I4984" s="282">
        <v>4.0</v>
      </c>
      <c r="J4984" s="282">
        <v>4.0</v>
      </c>
      <c r="K4984" s="282">
        <v>0.0</v>
      </c>
      <c r="L4984" s="282">
        <v>878.0</v>
      </c>
      <c r="M4984" s="210"/>
    </row>
    <row r="4985" ht="15.75" customHeight="1">
      <c r="A4985" s="210" t="s">
        <v>841</v>
      </c>
      <c r="B4985" s="210" t="s">
        <v>5386</v>
      </c>
      <c r="C4985" s="210" t="s">
        <v>5800</v>
      </c>
      <c r="D4985" s="210" t="s">
        <v>143</v>
      </c>
      <c r="E4985" s="282">
        <v>33.0</v>
      </c>
      <c r="F4985" s="282">
        <v>4.0</v>
      </c>
      <c r="G4985" s="282">
        <v>3.0</v>
      </c>
      <c r="H4985" s="282">
        <v>9.0</v>
      </c>
      <c r="I4985" s="282">
        <v>7.0</v>
      </c>
      <c r="J4985" s="282">
        <v>11.0</v>
      </c>
      <c r="K4985" s="282">
        <v>0.0</v>
      </c>
      <c r="L4985" s="282">
        <v>2238.0</v>
      </c>
      <c r="M4985" s="210"/>
    </row>
    <row r="4986" ht="15.75" customHeight="1">
      <c r="A4986" s="210" t="s">
        <v>841</v>
      </c>
      <c r="B4986" s="210" t="s">
        <v>5387</v>
      </c>
      <c r="C4986" s="210" t="s">
        <v>5801</v>
      </c>
      <c r="D4986" s="210" t="s">
        <v>5966</v>
      </c>
      <c r="E4986" s="282">
        <v>20.0</v>
      </c>
      <c r="F4986" s="282">
        <v>6.0</v>
      </c>
      <c r="G4986" s="282">
        <v>3.0</v>
      </c>
      <c r="H4986" s="282">
        <v>3.0</v>
      </c>
      <c r="I4986" s="282">
        <v>16.0</v>
      </c>
      <c r="J4986" s="282">
        <v>6.0</v>
      </c>
      <c r="K4986" s="282">
        <v>0.0</v>
      </c>
      <c r="L4986" s="282">
        <v>1239.0</v>
      </c>
      <c r="M4986" s="210"/>
    </row>
    <row r="4987" ht="15.75" customHeight="1">
      <c r="A4987" s="210" t="s">
        <v>841</v>
      </c>
      <c r="B4987" s="210" t="s">
        <v>5388</v>
      </c>
      <c r="C4987" s="210" t="s">
        <v>5816</v>
      </c>
      <c r="D4987" s="210" t="s">
        <v>5885</v>
      </c>
      <c r="E4987" s="282">
        <v>31.0</v>
      </c>
      <c r="F4987" s="282">
        <v>5.0</v>
      </c>
      <c r="G4987" s="282">
        <v>4.0</v>
      </c>
      <c r="H4987" s="282">
        <v>2.0</v>
      </c>
      <c r="I4987" s="282">
        <v>16.0</v>
      </c>
      <c r="J4987" s="282">
        <v>7.0</v>
      </c>
      <c r="K4987" s="282">
        <v>0.0</v>
      </c>
      <c r="L4987" s="282">
        <v>2341.0</v>
      </c>
      <c r="M4987" s="210"/>
    </row>
    <row r="4988" ht="15.75" customHeight="1">
      <c r="A4988" s="210" t="s">
        <v>260</v>
      </c>
      <c r="B4988" s="210" t="s">
        <v>5383</v>
      </c>
      <c r="C4988" s="210" t="s">
        <v>5801</v>
      </c>
      <c r="D4988" s="210" t="s">
        <v>90</v>
      </c>
      <c r="E4988" s="282">
        <v>3.0</v>
      </c>
      <c r="F4988" s="282">
        <v>0.0</v>
      </c>
      <c r="G4988" s="282">
        <v>0.0</v>
      </c>
      <c r="H4988" s="282">
        <v>0.0</v>
      </c>
      <c r="I4988" s="282">
        <v>2.0</v>
      </c>
      <c r="J4988" s="282">
        <v>0.0</v>
      </c>
      <c r="K4988" s="282">
        <v>0.0</v>
      </c>
      <c r="L4988" s="282">
        <v>247.0</v>
      </c>
      <c r="M4988" s="210"/>
    </row>
    <row r="4989" ht="15.75" customHeight="1">
      <c r="A4989" s="210" t="s">
        <v>260</v>
      </c>
      <c r="B4989" s="210" t="s">
        <v>5384</v>
      </c>
      <c r="C4989" s="210" t="s">
        <v>5801</v>
      </c>
      <c r="D4989" s="210" t="s">
        <v>90</v>
      </c>
      <c r="E4989" s="282">
        <v>37.0</v>
      </c>
      <c r="F4989" s="282">
        <v>8.0</v>
      </c>
      <c r="G4989" s="282">
        <v>8.0</v>
      </c>
      <c r="H4989" s="282">
        <v>6.0</v>
      </c>
      <c r="I4989" s="282">
        <v>29.0</v>
      </c>
      <c r="J4989" s="282">
        <v>2.0</v>
      </c>
      <c r="K4989" s="282">
        <v>1.0</v>
      </c>
      <c r="L4989" s="282">
        <v>2385.0</v>
      </c>
      <c r="M4989" s="210"/>
    </row>
    <row r="4990" ht="15.75" customHeight="1">
      <c r="A4990" s="210" t="s">
        <v>260</v>
      </c>
      <c r="B4990" s="210" t="s">
        <v>5385</v>
      </c>
      <c r="C4990" s="210" t="s">
        <v>5801</v>
      </c>
      <c r="D4990" s="210" t="s">
        <v>90</v>
      </c>
      <c r="E4990" s="282">
        <v>27.0</v>
      </c>
      <c r="F4990" s="282">
        <v>3.0</v>
      </c>
      <c r="G4990" s="282">
        <v>3.0</v>
      </c>
      <c r="H4990" s="282">
        <v>13.0</v>
      </c>
      <c r="I4990" s="282">
        <v>14.0</v>
      </c>
      <c r="J4990" s="282">
        <v>1.0</v>
      </c>
      <c r="K4990" s="282">
        <v>0.0</v>
      </c>
      <c r="L4990" s="282">
        <v>1165.0</v>
      </c>
      <c r="M4990" s="210"/>
    </row>
    <row r="4991" ht="15.75" customHeight="1">
      <c r="A4991" s="210" t="s">
        <v>260</v>
      </c>
      <c r="B4991" s="210" t="s">
        <v>5386</v>
      </c>
      <c r="C4991" s="210" t="s">
        <v>5801</v>
      </c>
      <c r="D4991" s="210" t="s">
        <v>90</v>
      </c>
      <c r="E4991" s="282">
        <v>33.0</v>
      </c>
      <c r="F4991" s="282">
        <v>3.0</v>
      </c>
      <c r="G4991" s="282">
        <v>4.0</v>
      </c>
      <c r="H4991" s="282">
        <v>13.0</v>
      </c>
      <c r="I4991" s="282">
        <v>20.0</v>
      </c>
      <c r="J4991" s="282">
        <v>3.0</v>
      </c>
      <c r="K4991" s="282">
        <v>0.0</v>
      </c>
      <c r="L4991" s="282">
        <v>1655.0</v>
      </c>
      <c r="M4991" s="210"/>
    </row>
    <row r="4992" ht="15.75" customHeight="1">
      <c r="A4992" s="210" t="s">
        <v>260</v>
      </c>
      <c r="B4992" s="210" t="s">
        <v>5387</v>
      </c>
      <c r="C4992" s="210" t="s">
        <v>5801</v>
      </c>
      <c r="D4992" s="210" t="s">
        <v>90</v>
      </c>
      <c r="E4992" s="282">
        <v>37.0</v>
      </c>
      <c r="F4992" s="282">
        <v>9.0</v>
      </c>
      <c r="G4992" s="282">
        <v>5.0</v>
      </c>
      <c r="H4992" s="282">
        <v>15.0</v>
      </c>
      <c r="I4992" s="282">
        <v>18.0</v>
      </c>
      <c r="J4992" s="282">
        <v>3.0</v>
      </c>
      <c r="K4992" s="282">
        <v>0.0</v>
      </c>
      <c r="L4992" s="282">
        <v>1911.0</v>
      </c>
      <c r="M4992" s="210"/>
    </row>
    <row r="4993" ht="15.75" customHeight="1">
      <c r="A4993" s="210" t="s">
        <v>260</v>
      </c>
      <c r="B4993" s="210" t="s">
        <v>5388</v>
      </c>
      <c r="C4993" s="210" t="s">
        <v>5800</v>
      </c>
      <c r="D4993" s="210" t="s">
        <v>90</v>
      </c>
      <c r="E4993" s="282">
        <v>26.0</v>
      </c>
      <c r="F4993" s="282">
        <v>2.0</v>
      </c>
      <c r="G4993" s="282">
        <v>2.0</v>
      </c>
      <c r="H4993" s="282">
        <v>15.0</v>
      </c>
      <c r="I4993" s="282">
        <v>10.0</v>
      </c>
      <c r="J4993" s="282">
        <v>1.0</v>
      </c>
      <c r="K4993" s="282">
        <v>0.0</v>
      </c>
      <c r="L4993" s="282">
        <v>999.0</v>
      </c>
      <c r="M4993" s="210"/>
    </row>
    <row r="4994" ht="15.75" customHeight="1">
      <c r="A4994" s="210" t="s">
        <v>260</v>
      </c>
      <c r="B4994" s="210" t="s">
        <v>5391</v>
      </c>
      <c r="C4994" s="210" t="s">
        <v>5801</v>
      </c>
      <c r="D4994" s="210" t="s">
        <v>95</v>
      </c>
      <c r="E4994" s="282">
        <v>36.0</v>
      </c>
      <c r="F4994" s="282">
        <v>5.0</v>
      </c>
      <c r="G4994" s="282">
        <v>5.0</v>
      </c>
      <c r="H4994" s="282">
        <v>5.0</v>
      </c>
      <c r="I4994" s="282">
        <v>23.0</v>
      </c>
      <c r="J4994" s="282">
        <v>4.0</v>
      </c>
      <c r="K4994" s="282">
        <v>1.0</v>
      </c>
      <c r="L4994" s="282">
        <v>2564.0</v>
      </c>
      <c r="M4994" s="210"/>
    </row>
    <row r="4995" ht="15.75" customHeight="1">
      <c r="A4995" s="210" t="s">
        <v>260</v>
      </c>
      <c r="B4995" s="210" t="s">
        <v>5392</v>
      </c>
      <c r="C4995" s="210" t="s">
        <v>5801</v>
      </c>
      <c r="D4995" s="210" t="s">
        <v>1142</v>
      </c>
      <c r="E4995" s="282">
        <v>36.0</v>
      </c>
      <c r="F4995" s="282">
        <v>10.0</v>
      </c>
      <c r="G4995" s="282">
        <v>4.0</v>
      </c>
      <c r="H4995" s="282">
        <v>3.0</v>
      </c>
      <c r="I4995" s="282">
        <v>18.0</v>
      </c>
      <c r="J4995" s="282">
        <v>1.0</v>
      </c>
      <c r="K4995" s="282">
        <v>0.0</v>
      </c>
      <c r="L4995" s="282">
        <v>2830.0</v>
      </c>
      <c r="M4995" s="210"/>
    </row>
    <row r="4996" ht="15.75" customHeight="1">
      <c r="A4996" s="210" t="s">
        <v>260</v>
      </c>
      <c r="B4996" s="210" t="s">
        <v>5389</v>
      </c>
      <c r="C4996" s="210" t="s">
        <v>5801</v>
      </c>
      <c r="D4996" s="210" t="s">
        <v>1142</v>
      </c>
      <c r="E4996" s="282">
        <v>32.0</v>
      </c>
      <c r="F4996" s="282">
        <v>5.0</v>
      </c>
      <c r="G4996" s="282">
        <v>6.0</v>
      </c>
      <c r="H4996" s="282">
        <v>7.0</v>
      </c>
      <c r="I4996" s="282">
        <v>10.0</v>
      </c>
      <c r="J4996" s="282">
        <v>6.0</v>
      </c>
      <c r="K4996" s="282">
        <v>0.0</v>
      </c>
      <c r="L4996" s="282">
        <v>2318.0</v>
      </c>
      <c r="M4996" s="210"/>
    </row>
    <row r="4997" ht="15.75" customHeight="1">
      <c r="A4997" s="210" t="s">
        <v>260</v>
      </c>
      <c r="B4997" s="210" t="s">
        <v>5390</v>
      </c>
      <c r="C4997" s="210" t="s">
        <v>5801</v>
      </c>
      <c r="D4997" s="210" t="s">
        <v>1142</v>
      </c>
      <c r="E4997" s="282">
        <v>28.0</v>
      </c>
      <c r="F4997" s="282">
        <v>5.0</v>
      </c>
      <c r="G4997" s="282">
        <v>2.0</v>
      </c>
      <c r="H4997" s="282">
        <v>17.0</v>
      </c>
      <c r="I4997" s="282">
        <v>11.0</v>
      </c>
      <c r="J4997" s="282">
        <v>3.0</v>
      </c>
      <c r="K4997" s="282">
        <v>0.0</v>
      </c>
      <c r="L4997" s="282">
        <v>1039.0</v>
      </c>
      <c r="M4997" s="210"/>
    </row>
    <row r="4998" ht="15.75" customHeight="1">
      <c r="A4998" s="210" t="s">
        <v>713</v>
      </c>
      <c r="B4998" s="210" t="s">
        <v>5383</v>
      </c>
      <c r="C4998" s="210" t="s">
        <v>5801</v>
      </c>
      <c r="D4998" s="210" t="s">
        <v>121</v>
      </c>
      <c r="E4998" s="282">
        <v>1.0</v>
      </c>
      <c r="F4998" s="282">
        <v>0.0</v>
      </c>
      <c r="G4998" s="282">
        <v>0.0</v>
      </c>
      <c r="H4998" s="282">
        <v>0.0</v>
      </c>
      <c r="I4998" s="282">
        <v>0.0</v>
      </c>
      <c r="J4998" s="282">
        <v>0.0</v>
      </c>
      <c r="K4998" s="282">
        <v>0.0</v>
      </c>
      <c r="L4998" s="282">
        <v>83.0</v>
      </c>
      <c r="M4998" s="210"/>
    </row>
    <row r="4999" ht="15.75" customHeight="1">
      <c r="A4999" s="210" t="s">
        <v>713</v>
      </c>
      <c r="B4999" s="210" t="s">
        <v>5384</v>
      </c>
      <c r="C4999" s="210" t="s">
        <v>5801</v>
      </c>
      <c r="D4999" s="210" t="s">
        <v>151</v>
      </c>
      <c r="E4999" s="282">
        <v>36.0</v>
      </c>
      <c r="F4999" s="282">
        <v>0.0</v>
      </c>
      <c r="G4999" s="282">
        <v>0.0</v>
      </c>
      <c r="H4999" s="282">
        <v>0.0</v>
      </c>
      <c r="I4999" s="282">
        <v>0.0</v>
      </c>
      <c r="J4999" s="282">
        <v>8.0</v>
      </c>
      <c r="K4999" s="282">
        <v>0.0</v>
      </c>
      <c r="L4999" s="282">
        <v>3220.0</v>
      </c>
      <c r="M4999" s="210"/>
    </row>
    <row r="5000" ht="15.75" customHeight="1">
      <c r="A5000" s="210" t="s">
        <v>713</v>
      </c>
      <c r="B5000" s="210" t="s">
        <v>5385</v>
      </c>
      <c r="C5000" s="210" t="s">
        <v>5801</v>
      </c>
      <c r="D5000" s="210" t="s">
        <v>151</v>
      </c>
      <c r="E5000" s="282">
        <v>9.0</v>
      </c>
      <c r="F5000" s="282">
        <v>0.0</v>
      </c>
      <c r="G5000" s="282">
        <v>0.0</v>
      </c>
      <c r="H5000" s="282">
        <v>0.0</v>
      </c>
      <c r="I5000" s="282">
        <v>1.0</v>
      </c>
      <c r="J5000" s="282">
        <v>2.0</v>
      </c>
      <c r="K5000" s="282">
        <v>0.0</v>
      </c>
      <c r="L5000" s="282">
        <v>791.0</v>
      </c>
      <c r="M5000" s="210"/>
    </row>
    <row r="5001" ht="15.75" customHeight="1">
      <c r="A5001" s="210" t="s">
        <v>713</v>
      </c>
      <c r="B5001" s="210" t="s">
        <v>5386</v>
      </c>
      <c r="C5001" s="210" t="s">
        <v>6083</v>
      </c>
      <c r="D5001" s="210" t="s">
        <v>6084</v>
      </c>
      <c r="E5001" s="282">
        <v>17.0</v>
      </c>
      <c r="F5001" s="282">
        <v>0.0</v>
      </c>
      <c r="G5001" s="282">
        <v>0.0</v>
      </c>
      <c r="H5001" s="282">
        <v>8.0</v>
      </c>
      <c r="I5001" s="282">
        <v>4.0</v>
      </c>
      <c r="J5001" s="282">
        <v>3.0</v>
      </c>
      <c r="K5001" s="282">
        <v>0.0</v>
      </c>
      <c r="L5001" s="282">
        <v>821.0</v>
      </c>
      <c r="M5001" s="210"/>
    </row>
    <row r="5002" ht="15.75" customHeight="1">
      <c r="A5002" s="210" t="s">
        <v>713</v>
      </c>
      <c r="B5002" s="210" t="s">
        <v>5387</v>
      </c>
      <c r="C5002" s="210" t="s">
        <v>5881</v>
      </c>
      <c r="D5002" s="210" t="s">
        <v>6085</v>
      </c>
      <c r="E5002" s="282">
        <v>10.0</v>
      </c>
      <c r="F5002" s="282">
        <v>0.0</v>
      </c>
      <c r="G5002" s="282">
        <v>0.0</v>
      </c>
      <c r="H5002" s="282">
        <v>3.0</v>
      </c>
      <c r="I5002" s="282">
        <v>4.0</v>
      </c>
      <c r="J5002" s="282">
        <v>0.0</v>
      </c>
      <c r="K5002" s="282">
        <v>0.0</v>
      </c>
      <c r="L5002" s="282">
        <v>576.0</v>
      </c>
      <c r="M5002" s="210"/>
    </row>
    <row r="5003" ht="15.75" customHeight="1">
      <c r="A5003" s="210" t="s">
        <v>713</v>
      </c>
      <c r="B5003" s="210" t="s">
        <v>5388</v>
      </c>
      <c r="C5003" s="210" t="s">
        <v>6083</v>
      </c>
      <c r="D5003" s="210" t="s">
        <v>6086</v>
      </c>
      <c r="E5003" s="282">
        <v>16.0</v>
      </c>
      <c r="F5003" s="282">
        <v>2.0</v>
      </c>
      <c r="G5003" s="282">
        <v>0.0</v>
      </c>
      <c r="H5003" s="282">
        <v>1.0</v>
      </c>
      <c r="I5003" s="282">
        <v>2.0</v>
      </c>
      <c r="J5003" s="282">
        <v>5.0</v>
      </c>
      <c r="K5003" s="282">
        <v>1.0</v>
      </c>
      <c r="L5003" s="282">
        <v>1318.0</v>
      </c>
      <c r="M5003" s="210"/>
    </row>
    <row r="5004" ht="15.75" customHeight="1">
      <c r="A5004" s="210" t="s">
        <v>713</v>
      </c>
      <c r="B5004" s="210" t="s">
        <v>5391</v>
      </c>
      <c r="C5004" s="210" t="s">
        <v>5881</v>
      </c>
      <c r="D5004" s="210" t="s">
        <v>6087</v>
      </c>
      <c r="E5004" s="282">
        <v>14.0</v>
      </c>
      <c r="F5004" s="282">
        <v>0.0</v>
      </c>
      <c r="G5004" s="282">
        <v>0.0</v>
      </c>
      <c r="H5004" s="282">
        <v>1.0</v>
      </c>
      <c r="I5004" s="282">
        <v>2.0</v>
      </c>
      <c r="J5004" s="282">
        <v>1.0</v>
      </c>
      <c r="K5004" s="282">
        <v>1.0</v>
      </c>
      <c r="L5004" s="282">
        <v>1191.0</v>
      </c>
      <c r="M5004" s="210"/>
    </row>
    <row r="5005" ht="15.75" customHeight="1">
      <c r="A5005" s="210" t="s">
        <v>713</v>
      </c>
      <c r="B5005" s="210" t="s">
        <v>5392</v>
      </c>
      <c r="C5005" s="210" t="s">
        <v>5881</v>
      </c>
      <c r="D5005" s="210" t="s">
        <v>6087</v>
      </c>
      <c r="E5005" s="282">
        <v>16.0</v>
      </c>
      <c r="F5005" s="282">
        <v>0.0</v>
      </c>
      <c r="G5005" s="282">
        <v>0.0</v>
      </c>
      <c r="H5005" s="282">
        <v>2.0</v>
      </c>
      <c r="I5005" s="282">
        <v>0.0</v>
      </c>
      <c r="J5005" s="282">
        <v>5.0</v>
      </c>
      <c r="K5005" s="282">
        <v>0.0</v>
      </c>
      <c r="L5005" s="282">
        <v>1310.0</v>
      </c>
      <c r="M5005" s="210"/>
    </row>
    <row r="5006" ht="15.75" customHeight="1">
      <c r="A5006" s="210" t="s">
        <v>713</v>
      </c>
      <c r="B5006" s="210" t="s">
        <v>5389</v>
      </c>
      <c r="C5006" s="210" t="s">
        <v>5906</v>
      </c>
      <c r="D5006" s="210" t="s">
        <v>6088</v>
      </c>
      <c r="E5006" s="282">
        <v>6.0</v>
      </c>
      <c r="F5006" s="282">
        <v>0.0</v>
      </c>
      <c r="G5006" s="282">
        <v>0.0</v>
      </c>
      <c r="H5006" s="282">
        <v>0.0</v>
      </c>
      <c r="I5006" s="282">
        <v>0.0</v>
      </c>
      <c r="J5006" s="282">
        <v>3.0</v>
      </c>
      <c r="K5006" s="282">
        <v>0.0</v>
      </c>
      <c r="L5006" s="282">
        <v>540.0</v>
      </c>
      <c r="M5006" s="210"/>
    </row>
    <row r="5007" ht="15.75" customHeight="1">
      <c r="A5007" s="210" t="s">
        <v>591</v>
      </c>
      <c r="B5007" s="210" t="s">
        <v>5383</v>
      </c>
      <c r="C5007" s="210" t="s">
        <v>5801</v>
      </c>
      <c r="D5007" s="210" t="s">
        <v>162</v>
      </c>
      <c r="E5007" s="282">
        <v>3.0</v>
      </c>
      <c r="F5007" s="282">
        <v>0.0</v>
      </c>
      <c r="G5007" s="282">
        <v>0.0</v>
      </c>
      <c r="H5007" s="282">
        <v>0.0</v>
      </c>
      <c r="I5007" s="282">
        <v>0.0</v>
      </c>
      <c r="J5007" s="282">
        <v>1.0</v>
      </c>
      <c r="K5007" s="282">
        <v>0.0</v>
      </c>
      <c r="L5007" s="282">
        <v>270.0</v>
      </c>
      <c r="M5007" s="210"/>
    </row>
    <row r="5008" ht="15.75" customHeight="1">
      <c r="A5008" s="210" t="s">
        <v>591</v>
      </c>
      <c r="B5008" s="210" t="s">
        <v>5384</v>
      </c>
      <c r="C5008" s="210" t="s">
        <v>5801</v>
      </c>
      <c r="D5008" s="210" t="s">
        <v>162</v>
      </c>
      <c r="E5008" s="282">
        <v>31.0</v>
      </c>
      <c r="F5008" s="282">
        <v>1.0</v>
      </c>
      <c r="G5008" s="282">
        <v>2.0</v>
      </c>
      <c r="H5008" s="282">
        <v>2.0</v>
      </c>
      <c r="I5008" s="282">
        <v>11.0</v>
      </c>
      <c r="J5008" s="282">
        <v>7.0</v>
      </c>
      <c r="K5008" s="282">
        <v>0.0</v>
      </c>
      <c r="L5008" s="282">
        <v>2418.0</v>
      </c>
      <c r="M5008" s="210"/>
    </row>
    <row r="5009" ht="15.75" customHeight="1">
      <c r="A5009" s="210" t="s">
        <v>591</v>
      </c>
      <c r="B5009" s="210" t="s">
        <v>5385</v>
      </c>
      <c r="C5009" s="210" t="s">
        <v>5924</v>
      </c>
      <c r="D5009" s="210" t="s">
        <v>162</v>
      </c>
      <c r="E5009" s="282">
        <v>31.0</v>
      </c>
      <c r="F5009" s="282">
        <v>6.0</v>
      </c>
      <c r="G5009" s="282">
        <v>2.0</v>
      </c>
      <c r="H5009" s="282">
        <v>0.0</v>
      </c>
      <c r="I5009" s="282">
        <v>9.0</v>
      </c>
      <c r="J5009" s="282">
        <v>6.0</v>
      </c>
      <c r="K5009" s="282">
        <v>0.0</v>
      </c>
      <c r="L5009" s="282">
        <v>2559.0</v>
      </c>
      <c r="M5009" s="210"/>
    </row>
    <row r="5010" ht="15.75" customHeight="1">
      <c r="A5010" s="210" t="s">
        <v>591</v>
      </c>
      <c r="B5010" s="210" t="s">
        <v>5386</v>
      </c>
      <c r="C5010" s="210" t="s">
        <v>5881</v>
      </c>
      <c r="D5010" s="210" t="s">
        <v>6089</v>
      </c>
      <c r="E5010" s="282">
        <v>28.0</v>
      </c>
      <c r="F5010" s="282">
        <v>2.0</v>
      </c>
      <c r="G5010" s="282">
        <v>0.0</v>
      </c>
      <c r="H5010" s="282">
        <v>2.0</v>
      </c>
      <c r="I5010" s="282">
        <v>6.0</v>
      </c>
      <c r="J5010" s="282">
        <v>5.0</v>
      </c>
      <c r="K5010" s="282">
        <v>0.0</v>
      </c>
      <c r="L5010" s="282">
        <v>2202.0</v>
      </c>
      <c r="M5010" s="210"/>
    </row>
    <row r="5011" ht="15.75" customHeight="1">
      <c r="A5011" s="210" t="s">
        <v>591</v>
      </c>
      <c r="B5011" s="210" t="s">
        <v>5387</v>
      </c>
      <c r="C5011" s="210" t="s">
        <v>5881</v>
      </c>
      <c r="D5011" s="210" t="s">
        <v>6089</v>
      </c>
      <c r="E5011" s="282">
        <v>26.0</v>
      </c>
      <c r="F5011" s="282">
        <v>0.0</v>
      </c>
      <c r="G5011" s="282">
        <v>0.0</v>
      </c>
      <c r="H5011" s="282">
        <v>1.0</v>
      </c>
      <c r="I5011" s="282">
        <v>5.0</v>
      </c>
      <c r="J5011" s="282">
        <v>9.0</v>
      </c>
      <c r="K5011" s="282">
        <v>0.0</v>
      </c>
      <c r="L5011" s="282">
        <v>2123.0</v>
      </c>
      <c r="M5011" s="210"/>
    </row>
    <row r="5012" ht="15.75" customHeight="1">
      <c r="A5012" s="210" t="s">
        <v>591</v>
      </c>
      <c r="B5012" s="210" t="s">
        <v>5388</v>
      </c>
      <c r="C5012" s="210" t="s">
        <v>5881</v>
      </c>
      <c r="D5012" s="210" t="s">
        <v>6089</v>
      </c>
      <c r="E5012" s="282">
        <v>28.0</v>
      </c>
      <c r="F5012" s="282">
        <v>0.0</v>
      </c>
      <c r="G5012" s="282">
        <v>1.0</v>
      </c>
      <c r="H5012" s="282">
        <v>1.0</v>
      </c>
      <c r="I5012" s="282">
        <v>8.0</v>
      </c>
      <c r="J5012" s="282">
        <v>9.0</v>
      </c>
      <c r="K5012" s="282">
        <v>0.0</v>
      </c>
      <c r="L5012" s="282">
        <v>2316.0</v>
      </c>
      <c r="M5012" s="210"/>
    </row>
    <row r="5013" ht="15.75" customHeight="1">
      <c r="A5013" s="210" t="s">
        <v>591</v>
      </c>
      <c r="B5013" s="210" t="s">
        <v>5391</v>
      </c>
      <c r="C5013" s="210" t="s">
        <v>5881</v>
      </c>
      <c r="D5013" s="210" t="s">
        <v>6089</v>
      </c>
      <c r="E5013" s="282">
        <v>17.0</v>
      </c>
      <c r="F5013" s="282">
        <v>0.0</v>
      </c>
      <c r="G5013" s="282">
        <v>0.0</v>
      </c>
      <c r="H5013" s="282">
        <v>1.0</v>
      </c>
      <c r="I5013" s="282">
        <v>3.0</v>
      </c>
      <c r="J5013" s="282">
        <v>5.0</v>
      </c>
      <c r="K5013" s="282">
        <v>0.0</v>
      </c>
      <c r="L5013" s="282">
        <v>1404.0</v>
      </c>
      <c r="M5013" s="210"/>
    </row>
    <row r="5014" ht="15.75" customHeight="1">
      <c r="A5014" s="210" t="s">
        <v>591</v>
      </c>
      <c r="B5014" s="210" t="s">
        <v>5392</v>
      </c>
      <c r="C5014" s="210" t="s">
        <v>5881</v>
      </c>
      <c r="D5014" s="210" t="s">
        <v>6089</v>
      </c>
      <c r="E5014" s="282">
        <v>9.0</v>
      </c>
      <c r="F5014" s="282">
        <v>0.0</v>
      </c>
      <c r="G5014" s="282">
        <v>0.0</v>
      </c>
      <c r="H5014" s="282">
        <v>0.0</v>
      </c>
      <c r="I5014" s="282">
        <v>3.0</v>
      </c>
      <c r="J5014" s="282">
        <v>3.0</v>
      </c>
      <c r="K5014" s="282">
        <v>0.0</v>
      </c>
      <c r="L5014" s="282">
        <v>757.0</v>
      </c>
      <c r="M5014" s="210"/>
    </row>
    <row r="5015" ht="15.75" customHeight="1">
      <c r="A5015" s="210" t="s">
        <v>591</v>
      </c>
      <c r="B5015" s="210" t="s">
        <v>5389</v>
      </c>
      <c r="C5015" s="210" t="s">
        <v>5881</v>
      </c>
      <c r="D5015" s="210" t="s">
        <v>6089</v>
      </c>
      <c r="E5015" s="282">
        <v>0.0</v>
      </c>
      <c r="F5015" s="282">
        <v>0.0</v>
      </c>
      <c r="G5015" s="282">
        <v>0.0</v>
      </c>
      <c r="H5015" s="282">
        <v>0.0</v>
      </c>
      <c r="I5015" s="282">
        <v>0.0</v>
      </c>
      <c r="J5015" s="282">
        <v>0.0</v>
      </c>
      <c r="K5015" s="282">
        <v>0.0</v>
      </c>
      <c r="L5015" s="282">
        <v>0.0</v>
      </c>
      <c r="M5015" s="210"/>
    </row>
    <row r="5016" ht="15.75" customHeight="1">
      <c r="A5016" s="210" t="s">
        <v>158</v>
      </c>
      <c r="B5016" s="210" t="s">
        <v>5383</v>
      </c>
      <c r="C5016" s="210" t="s">
        <v>5801</v>
      </c>
      <c r="D5016" s="210" t="s">
        <v>113</v>
      </c>
      <c r="E5016" s="282">
        <v>3.0</v>
      </c>
      <c r="F5016" s="282">
        <v>0.0</v>
      </c>
      <c r="G5016" s="210"/>
      <c r="H5016" s="282">
        <v>0.0</v>
      </c>
      <c r="I5016" s="282">
        <v>0.0</v>
      </c>
      <c r="J5016" s="282">
        <v>0.0</v>
      </c>
      <c r="K5016" s="282">
        <v>0.0</v>
      </c>
      <c r="L5016" s="282">
        <v>270.0</v>
      </c>
      <c r="M5016" s="210"/>
    </row>
    <row r="5017" ht="15.75" customHeight="1">
      <c r="A5017" s="210" t="s">
        <v>158</v>
      </c>
      <c r="B5017" s="210" t="s">
        <v>5384</v>
      </c>
      <c r="C5017" s="210" t="s">
        <v>5801</v>
      </c>
      <c r="D5017" s="210" t="s">
        <v>113</v>
      </c>
      <c r="E5017" s="282">
        <v>30.0</v>
      </c>
      <c r="F5017" s="282">
        <v>0.0</v>
      </c>
      <c r="G5017" s="210"/>
      <c r="H5017" s="282">
        <v>0.0</v>
      </c>
      <c r="I5017" s="282">
        <v>1.0</v>
      </c>
      <c r="J5017" s="282">
        <v>0.0</v>
      </c>
      <c r="K5017" s="282">
        <v>0.0</v>
      </c>
      <c r="L5017" s="282">
        <v>2700.0</v>
      </c>
      <c r="M5017" s="210"/>
    </row>
    <row r="5018" ht="15.75" customHeight="1">
      <c r="A5018" s="210" t="s">
        <v>158</v>
      </c>
      <c r="B5018" s="210" t="s">
        <v>5385</v>
      </c>
      <c r="C5018" s="210" t="s">
        <v>5801</v>
      </c>
      <c r="D5018" s="210" t="s">
        <v>113</v>
      </c>
      <c r="E5018" s="282">
        <v>38.0</v>
      </c>
      <c r="F5018" s="282">
        <v>0.0</v>
      </c>
      <c r="G5018" s="210"/>
      <c r="H5018" s="282">
        <v>1.0</v>
      </c>
      <c r="I5018" s="282">
        <v>0.0</v>
      </c>
      <c r="J5018" s="282">
        <v>1.0</v>
      </c>
      <c r="K5018" s="282">
        <v>0.0</v>
      </c>
      <c r="L5018" s="282">
        <v>3412.0</v>
      </c>
      <c r="M5018" s="210"/>
    </row>
    <row r="5019" ht="15.75" customHeight="1">
      <c r="A5019" s="210" t="s">
        <v>158</v>
      </c>
      <c r="B5019" s="210" t="s">
        <v>5386</v>
      </c>
      <c r="C5019" s="210" t="s">
        <v>5801</v>
      </c>
      <c r="D5019" s="210" t="s">
        <v>5966</v>
      </c>
      <c r="E5019" s="282">
        <v>31.0</v>
      </c>
      <c r="F5019" s="282">
        <v>0.0</v>
      </c>
      <c r="G5019" s="210"/>
      <c r="H5019" s="282">
        <v>0.0</v>
      </c>
      <c r="I5019" s="282">
        <v>1.0</v>
      </c>
      <c r="J5019" s="282">
        <v>2.0</v>
      </c>
      <c r="K5019" s="282">
        <v>0.0</v>
      </c>
      <c r="L5019" s="282">
        <v>2762.0</v>
      </c>
      <c r="M5019" s="210"/>
    </row>
    <row r="5020" ht="15.75" customHeight="1">
      <c r="A5020" s="210" t="s">
        <v>158</v>
      </c>
      <c r="B5020" s="210" t="s">
        <v>5387</v>
      </c>
      <c r="C5020" s="210" t="s">
        <v>5861</v>
      </c>
      <c r="D5020" s="210" t="s">
        <v>5966</v>
      </c>
      <c r="E5020" s="282">
        <v>29.0</v>
      </c>
      <c r="F5020" s="282">
        <v>0.0</v>
      </c>
      <c r="G5020" s="282">
        <v>0.0</v>
      </c>
      <c r="H5020" s="282">
        <v>0.0</v>
      </c>
      <c r="I5020" s="282">
        <v>0.0</v>
      </c>
      <c r="J5020" s="282">
        <v>1.0</v>
      </c>
      <c r="K5020" s="282">
        <v>0.0</v>
      </c>
      <c r="L5020" s="282">
        <v>2610.0</v>
      </c>
      <c r="M5020" s="210"/>
    </row>
    <row r="5021" ht="15.75" customHeight="1">
      <c r="A5021" s="210" t="s">
        <v>158</v>
      </c>
      <c r="B5021" s="210" t="s">
        <v>5388</v>
      </c>
      <c r="C5021" s="210" t="s">
        <v>5832</v>
      </c>
      <c r="D5021" s="210" t="s">
        <v>6090</v>
      </c>
      <c r="E5021" s="282">
        <v>18.0</v>
      </c>
      <c r="F5021" s="282">
        <v>1.0</v>
      </c>
      <c r="G5021" s="282">
        <v>0.0</v>
      </c>
      <c r="H5021" s="282">
        <v>0.0</v>
      </c>
      <c r="I5021" s="282">
        <v>0.0</v>
      </c>
      <c r="J5021" s="282">
        <v>0.0</v>
      </c>
      <c r="K5021" s="282">
        <v>0.0</v>
      </c>
      <c r="L5021" s="282">
        <v>1620.0</v>
      </c>
      <c r="M5021" s="210"/>
    </row>
    <row r="5022" ht="15.75" customHeight="1">
      <c r="A5022" s="210" t="s">
        <v>158</v>
      </c>
      <c r="B5022" s="210" t="s">
        <v>5391</v>
      </c>
      <c r="C5022" s="210" t="s">
        <v>5801</v>
      </c>
      <c r="D5022" s="210" t="s">
        <v>259</v>
      </c>
      <c r="E5022" s="282">
        <v>16.0</v>
      </c>
      <c r="F5022" s="282">
        <v>0.0</v>
      </c>
      <c r="G5022" s="210"/>
      <c r="H5022" s="282">
        <v>0.0</v>
      </c>
      <c r="I5022" s="282">
        <v>0.0</v>
      </c>
      <c r="J5022" s="282">
        <v>0.0</v>
      </c>
      <c r="K5022" s="282">
        <v>0.0</v>
      </c>
      <c r="L5022" s="282">
        <v>1440.0</v>
      </c>
      <c r="M5022" s="210"/>
    </row>
    <row r="5023" ht="15.75" customHeight="1">
      <c r="A5023" s="210" t="s">
        <v>158</v>
      </c>
      <c r="B5023" s="210" t="s">
        <v>5392</v>
      </c>
      <c r="C5023" s="210" t="s">
        <v>5816</v>
      </c>
      <c r="D5023" s="210" t="s">
        <v>5823</v>
      </c>
      <c r="E5023" s="282">
        <v>23.0</v>
      </c>
      <c r="F5023" s="282">
        <v>0.0</v>
      </c>
      <c r="G5023" s="210"/>
      <c r="H5023" s="282">
        <v>0.0</v>
      </c>
      <c r="I5023" s="282">
        <v>0.0</v>
      </c>
      <c r="J5023" s="282">
        <v>1.0</v>
      </c>
      <c r="K5023" s="282">
        <v>0.0</v>
      </c>
      <c r="L5023" s="282">
        <v>2070.0</v>
      </c>
      <c r="M5023" s="210"/>
    </row>
    <row r="5024" ht="15.75" customHeight="1">
      <c r="A5024" s="210" t="s">
        <v>158</v>
      </c>
      <c r="B5024" s="210" t="s">
        <v>5389</v>
      </c>
      <c r="C5024" s="210" t="s">
        <v>5816</v>
      </c>
      <c r="D5024" s="210" t="s">
        <v>6091</v>
      </c>
      <c r="E5024" s="282">
        <v>40.0</v>
      </c>
      <c r="F5024" s="282">
        <v>0.0</v>
      </c>
      <c r="G5024" s="210"/>
      <c r="H5024" s="282">
        <v>0.0</v>
      </c>
      <c r="I5024" s="282">
        <v>0.0</v>
      </c>
      <c r="J5024" s="282">
        <v>1.0</v>
      </c>
      <c r="K5024" s="282">
        <v>1.0</v>
      </c>
      <c r="L5024" s="282">
        <v>3565.0</v>
      </c>
      <c r="M5024" s="210"/>
    </row>
    <row r="5025" ht="15.75" customHeight="1">
      <c r="A5025" s="210" t="s">
        <v>158</v>
      </c>
      <c r="B5025" s="210" t="s">
        <v>5390</v>
      </c>
      <c r="C5025" s="210" t="s">
        <v>5816</v>
      </c>
      <c r="D5025" s="210" t="s">
        <v>6092</v>
      </c>
      <c r="E5025" s="282">
        <v>21.0</v>
      </c>
      <c r="F5025" s="282">
        <v>0.0</v>
      </c>
      <c r="G5025" s="210"/>
      <c r="H5025" s="282">
        <v>0.0</v>
      </c>
      <c r="I5025" s="282">
        <v>0.0</v>
      </c>
      <c r="J5025" s="282">
        <v>1.0</v>
      </c>
      <c r="K5025" s="282">
        <v>1.0</v>
      </c>
      <c r="L5025" s="282">
        <v>1813.0</v>
      </c>
      <c r="M5025" s="210"/>
    </row>
    <row r="5026" ht="15.75" customHeight="1">
      <c r="A5026" s="210" t="s">
        <v>765</v>
      </c>
      <c r="B5026" s="210" t="s">
        <v>5383</v>
      </c>
      <c r="C5026" s="210" t="s">
        <v>5801</v>
      </c>
      <c r="D5026" s="210" t="s">
        <v>121</v>
      </c>
      <c r="E5026" s="282">
        <v>2.0</v>
      </c>
      <c r="F5026" s="282">
        <v>0.0</v>
      </c>
      <c r="G5026" s="282">
        <v>1.0</v>
      </c>
      <c r="H5026" s="282">
        <v>0.0</v>
      </c>
      <c r="I5026" s="282">
        <v>0.0</v>
      </c>
      <c r="J5026" s="282">
        <v>0.0</v>
      </c>
      <c r="K5026" s="282">
        <v>0.0</v>
      </c>
      <c r="L5026" s="282">
        <v>180.0</v>
      </c>
      <c r="M5026" s="210"/>
    </row>
    <row r="5027" ht="15.75" customHeight="1">
      <c r="A5027" s="210" t="s">
        <v>765</v>
      </c>
      <c r="B5027" s="210" t="s">
        <v>5384</v>
      </c>
      <c r="C5027" s="210" t="s">
        <v>5801</v>
      </c>
      <c r="D5027" s="210" t="s">
        <v>121</v>
      </c>
      <c r="E5027" s="282">
        <v>26.0</v>
      </c>
      <c r="F5027" s="282">
        <v>2.0</v>
      </c>
      <c r="G5027" s="282">
        <v>1.0</v>
      </c>
      <c r="H5027" s="282">
        <v>3.0</v>
      </c>
      <c r="I5027" s="282">
        <v>4.0</v>
      </c>
      <c r="J5027" s="282">
        <v>14.0</v>
      </c>
      <c r="K5027" s="282">
        <v>0.0</v>
      </c>
      <c r="L5027" s="282">
        <v>2067.0</v>
      </c>
      <c r="M5027" s="210"/>
    </row>
    <row r="5028" ht="15.75" customHeight="1">
      <c r="A5028" s="210" t="s">
        <v>765</v>
      </c>
      <c r="B5028" s="210" t="s">
        <v>5385</v>
      </c>
      <c r="C5028" s="210" t="s">
        <v>5801</v>
      </c>
      <c r="D5028" s="210" t="s">
        <v>121</v>
      </c>
      <c r="E5028" s="282">
        <v>9.0</v>
      </c>
      <c r="F5028" s="282">
        <v>0.0</v>
      </c>
      <c r="G5028" s="282">
        <v>0.0</v>
      </c>
      <c r="H5028" s="282">
        <v>4.0</v>
      </c>
      <c r="I5028" s="282">
        <v>1.0</v>
      </c>
      <c r="J5028" s="282">
        <v>1.0</v>
      </c>
      <c r="K5028" s="282">
        <v>0.0</v>
      </c>
      <c r="L5028" s="282">
        <v>505.0</v>
      </c>
      <c r="M5028" s="210"/>
    </row>
    <row r="5029" ht="15.75" customHeight="1">
      <c r="A5029" s="210" t="s">
        <v>765</v>
      </c>
      <c r="B5029" s="210" t="s">
        <v>5386</v>
      </c>
      <c r="C5029" s="210" t="s">
        <v>5800</v>
      </c>
      <c r="D5029" s="210" t="s">
        <v>5851</v>
      </c>
      <c r="E5029" s="282">
        <v>27.0</v>
      </c>
      <c r="F5029" s="282">
        <v>1.0</v>
      </c>
      <c r="G5029" s="282">
        <v>0.0</v>
      </c>
      <c r="H5029" s="282">
        <v>2.0</v>
      </c>
      <c r="I5029" s="282">
        <v>15.0</v>
      </c>
      <c r="J5029" s="282">
        <v>9.0</v>
      </c>
      <c r="K5029" s="282">
        <v>0.0</v>
      </c>
      <c r="L5029" s="282">
        <v>2115.0</v>
      </c>
      <c r="M5029" s="210"/>
    </row>
    <row r="5030" ht="15.75" customHeight="1">
      <c r="A5030" s="210" t="s">
        <v>765</v>
      </c>
      <c r="B5030" s="210" t="s">
        <v>5387</v>
      </c>
      <c r="C5030" s="210" t="s">
        <v>5816</v>
      </c>
      <c r="D5030" s="210" t="s">
        <v>5898</v>
      </c>
      <c r="E5030" s="282">
        <v>25.0</v>
      </c>
      <c r="F5030" s="282">
        <v>0.0</v>
      </c>
      <c r="G5030" s="282">
        <v>1.0</v>
      </c>
      <c r="H5030" s="282">
        <v>2.0</v>
      </c>
      <c r="I5030" s="282">
        <v>6.0</v>
      </c>
      <c r="J5030" s="282">
        <v>3.0</v>
      </c>
      <c r="K5030" s="282">
        <v>0.0</v>
      </c>
      <c r="L5030" s="282">
        <v>2119.0</v>
      </c>
      <c r="M5030" s="210"/>
    </row>
    <row r="5031" ht="15.75" customHeight="1">
      <c r="A5031" s="210" t="s">
        <v>765</v>
      </c>
      <c r="B5031" s="210" t="s">
        <v>5388</v>
      </c>
      <c r="C5031" s="210" t="s">
        <v>5861</v>
      </c>
      <c r="D5031" s="210" t="s">
        <v>121</v>
      </c>
      <c r="E5031" s="282">
        <v>13.0</v>
      </c>
      <c r="F5031" s="282">
        <v>0.0</v>
      </c>
      <c r="G5031" s="282">
        <v>0.0</v>
      </c>
      <c r="H5031" s="282">
        <v>2.0</v>
      </c>
      <c r="I5031" s="282">
        <v>2.0</v>
      </c>
      <c r="J5031" s="282">
        <v>4.0</v>
      </c>
      <c r="K5031" s="282">
        <v>0.0</v>
      </c>
      <c r="L5031" s="282">
        <v>1090.0</v>
      </c>
      <c r="M5031" s="210"/>
    </row>
    <row r="5032" ht="15.75" customHeight="1">
      <c r="A5032" s="210" t="s">
        <v>765</v>
      </c>
      <c r="B5032" s="210" t="s">
        <v>5391</v>
      </c>
      <c r="C5032" s="210" t="s">
        <v>5816</v>
      </c>
      <c r="D5032" s="210" t="s">
        <v>6093</v>
      </c>
      <c r="E5032" s="282">
        <v>29.0</v>
      </c>
      <c r="F5032" s="282">
        <v>0.0</v>
      </c>
      <c r="G5032" s="282">
        <v>1.0</v>
      </c>
      <c r="H5032" s="282">
        <v>3.0</v>
      </c>
      <c r="I5032" s="282">
        <v>4.0</v>
      </c>
      <c r="J5032" s="282">
        <v>7.0</v>
      </c>
      <c r="K5032" s="282">
        <v>0.0</v>
      </c>
      <c r="L5032" s="282">
        <v>2342.0</v>
      </c>
      <c r="M5032" s="210"/>
    </row>
    <row r="5033" ht="15.75" customHeight="1">
      <c r="A5033" s="210" t="s">
        <v>504</v>
      </c>
      <c r="B5033" s="210" t="s">
        <v>5383</v>
      </c>
      <c r="C5033" s="210" t="s">
        <v>5801</v>
      </c>
      <c r="D5033" s="210" t="s">
        <v>90</v>
      </c>
      <c r="E5033" s="282">
        <v>3.0</v>
      </c>
      <c r="F5033" s="282">
        <v>0.0</v>
      </c>
      <c r="G5033" s="282">
        <v>0.0</v>
      </c>
      <c r="H5033" s="282">
        <v>1.0</v>
      </c>
      <c r="I5033" s="282">
        <v>2.0</v>
      </c>
      <c r="J5033" s="282">
        <v>1.0</v>
      </c>
      <c r="K5033" s="282">
        <v>0.0</v>
      </c>
      <c r="L5033" s="282">
        <v>191.0</v>
      </c>
      <c r="M5033" s="210"/>
    </row>
    <row r="5034" ht="15.75" customHeight="1">
      <c r="A5034" s="210" t="s">
        <v>504</v>
      </c>
      <c r="B5034" s="210" t="s">
        <v>5384</v>
      </c>
      <c r="C5034" s="210" t="s">
        <v>5801</v>
      </c>
      <c r="D5034" s="210" t="s">
        <v>90</v>
      </c>
      <c r="E5034" s="282">
        <v>37.0</v>
      </c>
      <c r="F5034" s="282">
        <v>5.0</v>
      </c>
      <c r="G5034" s="282">
        <v>3.0</v>
      </c>
      <c r="H5034" s="282">
        <v>23.0</v>
      </c>
      <c r="I5034" s="282">
        <v>10.0</v>
      </c>
      <c r="J5034" s="282">
        <v>0.0</v>
      </c>
      <c r="K5034" s="282">
        <v>0.0</v>
      </c>
      <c r="L5034" s="282">
        <v>1571.0</v>
      </c>
      <c r="M5034" s="210"/>
    </row>
    <row r="5035" ht="15.75" customHeight="1">
      <c r="A5035" s="210" t="s">
        <v>504</v>
      </c>
      <c r="B5035" s="210" t="s">
        <v>5385</v>
      </c>
      <c r="C5035" s="210" t="s">
        <v>5800</v>
      </c>
      <c r="D5035" s="210" t="s">
        <v>90</v>
      </c>
      <c r="E5035" s="282">
        <v>26.0</v>
      </c>
      <c r="F5035" s="282">
        <v>2.0</v>
      </c>
      <c r="G5035" s="282">
        <v>2.0</v>
      </c>
      <c r="H5035" s="282">
        <v>16.0</v>
      </c>
      <c r="I5035" s="282">
        <v>9.0</v>
      </c>
      <c r="J5035" s="282">
        <v>1.0</v>
      </c>
      <c r="K5035" s="282">
        <v>0.0</v>
      </c>
      <c r="L5035" s="282">
        <v>947.0</v>
      </c>
      <c r="M5035" s="210"/>
    </row>
    <row r="5036" ht="15.75" customHeight="1">
      <c r="A5036" s="210" t="s">
        <v>504</v>
      </c>
      <c r="B5036" s="210" t="s">
        <v>5386</v>
      </c>
      <c r="C5036" s="210" t="s">
        <v>5801</v>
      </c>
      <c r="D5036" s="210" t="s">
        <v>1142</v>
      </c>
      <c r="E5036" s="282">
        <v>36.0</v>
      </c>
      <c r="F5036" s="282">
        <v>10.0</v>
      </c>
      <c r="G5036" s="282">
        <v>6.0</v>
      </c>
      <c r="H5036" s="282">
        <v>4.0</v>
      </c>
      <c r="I5036" s="282">
        <v>15.0</v>
      </c>
      <c r="J5036" s="282">
        <v>7.0</v>
      </c>
      <c r="K5036" s="282">
        <v>0.0</v>
      </c>
      <c r="L5036" s="282">
        <v>2754.0</v>
      </c>
      <c r="M5036" s="210"/>
    </row>
    <row r="5037" ht="15.75" customHeight="1">
      <c r="A5037" s="210" t="s">
        <v>504</v>
      </c>
      <c r="B5037" s="210" t="s">
        <v>5387</v>
      </c>
      <c r="C5037" s="210" t="s">
        <v>5801</v>
      </c>
      <c r="D5037" s="210" t="s">
        <v>1142</v>
      </c>
      <c r="E5037" s="282">
        <v>27.0</v>
      </c>
      <c r="F5037" s="282">
        <v>6.0</v>
      </c>
      <c r="G5037" s="282">
        <v>3.0</v>
      </c>
      <c r="H5037" s="282">
        <v>14.0</v>
      </c>
      <c r="I5037" s="282">
        <v>9.0</v>
      </c>
      <c r="J5037" s="282">
        <v>1.0</v>
      </c>
      <c r="K5037" s="282">
        <v>0.0</v>
      </c>
      <c r="L5037" s="282">
        <v>1225.0</v>
      </c>
      <c r="M5037" s="210"/>
    </row>
    <row r="5038" ht="15.75" customHeight="1">
      <c r="A5038" s="210" t="s">
        <v>504</v>
      </c>
      <c r="B5038" s="210" t="s">
        <v>5388</v>
      </c>
      <c r="C5038" s="210" t="s">
        <v>5801</v>
      </c>
      <c r="D5038" s="210" t="s">
        <v>1142</v>
      </c>
      <c r="E5038" s="282">
        <v>11.0</v>
      </c>
      <c r="F5038" s="282">
        <v>2.0</v>
      </c>
      <c r="G5038" s="282">
        <v>0.0</v>
      </c>
      <c r="H5038" s="282">
        <v>9.0</v>
      </c>
      <c r="I5038" s="282">
        <v>2.0</v>
      </c>
      <c r="J5038" s="282">
        <v>0.0</v>
      </c>
      <c r="K5038" s="282">
        <v>0.0</v>
      </c>
      <c r="L5038" s="282">
        <v>257.0</v>
      </c>
      <c r="M5038" s="210"/>
    </row>
    <row r="5039" ht="15.75" customHeight="1">
      <c r="A5039" s="210" t="s">
        <v>504</v>
      </c>
      <c r="B5039" s="210" t="s">
        <v>5391</v>
      </c>
      <c r="C5039" s="210" t="s">
        <v>5801</v>
      </c>
      <c r="D5039" s="210" t="s">
        <v>5954</v>
      </c>
      <c r="E5039" s="282">
        <v>1.0</v>
      </c>
      <c r="F5039" s="282">
        <v>0.0</v>
      </c>
      <c r="G5039" s="282">
        <v>0.0</v>
      </c>
      <c r="H5039" s="282">
        <v>1.0</v>
      </c>
      <c r="I5039" s="282">
        <v>0.0</v>
      </c>
      <c r="J5039" s="282">
        <v>0.0</v>
      </c>
      <c r="K5039" s="282">
        <v>0.0</v>
      </c>
      <c r="L5039" s="282">
        <v>1.0</v>
      </c>
      <c r="M5039" s="210"/>
    </row>
    <row r="5040" ht="15.75" customHeight="1">
      <c r="A5040" s="210" t="s">
        <v>350</v>
      </c>
      <c r="B5040" s="210" t="s">
        <v>5383</v>
      </c>
      <c r="C5040" s="210" t="s">
        <v>5801</v>
      </c>
      <c r="D5040" s="210" t="s">
        <v>162</v>
      </c>
      <c r="E5040" s="282">
        <v>0.0</v>
      </c>
      <c r="F5040" s="282">
        <v>0.0</v>
      </c>
      <c r="G5040" s="210"/>
      <c r="H5040" s="282">
        <v>0.0</v>
      </c>
      <c r="I5040" s="282">
        <v>0.0</v>
      </c>
      <c r="J5040" s="282">
        <v>0.0</v>
      </c>
      <c r="K5040" s="282">
        <v>0.0</v>
      </c>
      <c r="L5040" s="282">
        <v>0.0</v>
      </c>
      <c r="M5040" s="210"/>
    </row>
    <row r="5041" ht="15.75" customHeight="1">
      <c r="A5041" s="210" t="s">
        <v>350</v>
      </c>
      <c r="B5041" s="210" t="s">
        <v>5384</v>
      </c>
      <c r="C5041" s="210" t="s">
        <v>5801</v>
      </c>
      <c r="D5041" s="210" t="s">
        <v>162</v>
      </c>
      <c r="E5041" s="282">
        <v>6.0</v>
      </c>
      <c r="F5041" s="282">
        <v>0.0</v>
      </c>
      <c r="G5041" s="210"/>
      <c r="H5041" s="282">
        <v>0.0</v>
      </c>
      <c r="I5041" s="282">
        <v>1.0</v>
      </c>
      <c r="J5041" s="282">
        <v>0.0</v>
      </c>
      <c r="K5041" s="282">
        <v>0.0</v>
      </c>
      <c r="L5041" s="282">
        <v>536.0</v>
      </c>
      <c r="M5041" s="210"/>
    </row>
    <row r="5042" ht="15.75" customHeight="1">
      <c r="A5042" s="210" t="s">
        <v>350</v>
      </c>
      <c r="B5042" s="210" t="s">
        <v>5385</v>
      </c>
      <c r="C5042" s="210" t="s">
        <v>5861</v>
      </c>
      <c r="D5042" s="210" t="s">
        <v>5824</v>
      </c>
      <c r="E5042" s="282">
        <v>4.0</v>
      </c>
      <c r="F5042" s="282">
        <v>0.0</v>
      </c>
      <c r="G5042" s="282">
        <v>0.0</v>
      </c>
      <c r="H5042" s="282">
        <v>0.0</v>
      </c>
      <c r="I5042" s="282">
        <v>0.0</v>
      </c>
      <c r="J5042" s="282">
        <v>2.0</v>
      </c>
      <c r="K5042" s="282">
        <v>0.0</v>
      </c>
      <c r="L5042" s="282">
        <v>360.0</v>
      </c>
      <c r="M5042" s="210"/>
    </row>
    <row r="5043" ht="15.75" customHeight="1">
      <c r="A5043" s="210" t="s">
        <v>350</v>
      </c>
      <c r="B5043" s="210" t="s">
        <v>5386</v>
      </c>
      <c r="C5043" s="210" t="s">
        <v>5816</v>
      </c>
      <c r="D5043" s="210" t="s">
        <v>5824</v>
      </c>
      <c r="E5043" s="282">
        <v>27.0</v>
      </c>
      <c r="F5043" s="282">
        <v>0.0</v>
      </c>
      <c r="G5043" s="210"/>
      <c r="H5043" s="282">
        <v>0.0</v>
      </c>
      <c r="I5043" s="282">
        <v>0.0</v>
      </c>
      <c r="J5043" s="282">
        <v>0.0</v>
      </c>
      <c r="K5043" s="282">
        <v>0.0</v>
      </c>
      <c r="L5043" s="282">
        <v>2430.0</v>
      </c>
      <c r="M5043" s="210"/>
    </row>
    <row r="5044" ht="15.75" customHeight="1">
      <c r="A5044" s="210" t="s">
        <v>350</v>
      </c>
      <c r="B5044" s="210" t="s">
        <v>5387</v>
      </c>
      <c r="C5044" s="210" t="s">
        <v>5801</v>
      </c>
      <c r="D5044" s="210" t="s">
        <v>5824</v>
      </c>
      <c r="E5044" s="282">
        <v>4.0</v>
      </c>
      <c r="F5044" s="282">
        <v>0.0</v>
      </c>
      <c r="G5044" s="210"/>
      <c r="H5044" s="282">
        <v>0.0</v>
      </c>
      <c r="I5044" s="282">
        <v>0.0</v>
      </c>
      <c r="J5044" s="282">
        <v>0.0</v>
      </c>
      <c r="K5044" s="282">
        <v>0.0</v>
      </c>
      <c r="L5044" s="282">
        <v>360.0</v>
      </c>
      <c r="M5044" s="210"/>
    </row>
    <row r="5045" ht="15.75" customHeight="1">
      <c r="A5045" s="210" t="s">
        <v>350</v>
      </c>
      <c r="B5045" s="210" t="s">
        <v>5392</v>
      </c>
      <c r="C5045" s="210" t="s">
        <v>5801</v>
      </c>
      <c r="D5045" s="210" t="s">
        <v>5826</v>
      </c>
      <c r="E5045" s="282">
        <v>0.0</v>
      </c>
      <c r="F5045" s="282">
        <v>0.0</v>
      </c>
      <c r="G5045" s="210"/>
      <c r="H5045" s="282">
        <v>0.0</v>
      </c>
      <c r="I5045" s="282">
        <v>0.0</v>
      </c>
      <c r="J5045" s="282">
        <v>0.0</v>
      </c>
      <c r="K5045" s="282">
        <v>0.0</v>
      </c>
      <c r="L5045" s="282">
        <v>0.0</v>
      </c>
      <c r="M5045" s="210"/>
    </row>
    <row r="5046" ht="15.75" customHeight="1">
      <c r="A5046" s="210" t="s">
        <v>350</v>
      </c>
      <c r="B5046" s="210" t="s">
        <v>5389</v>
      </c>
      <c r="C5046" s="210" t="s">
        <v>5801</v>
      </c>
      <c r="D5046" s="210" t="s">
        <v>5826</v>
      </c>
      <c r="E5046" s="282">
        <v>0.0</v>
      </c>
      <c r="F5046" s="282">
        <v>0.0</v>
      </c>
      <c r="G5046" s="210"/>
      <c r="H5046" s="282">
        <v>0.0</v>
      </c>
      <c r="I5046" s="282">
        <v>0.0</v>
      </c>
      <c r="J5046" s="282">
        <v>0.0</v>
      </c>
      <c r="K5046" s="282">
        <v>0.0</v>
      </c>
      <c r="L5046" s="282">
        <v>0.0</v>
      </c>
      <c r="M5046" s="210"/>
    </row>
    <row r="5047" ht="15.75" customHeight="1">
      <c r="A5047" s="210" t="s">
        <v>611</v>
      </c>
      <c r="B5047" s="210" t="s">
        <v>5383</v>
      </c>
      <c r="C5047" s="210" t="s">
        <v>5801</v>
      </c>
      <c r="D5047" s="210" t="s">
        <v>143</v>
      </c>
      <c r="E5047" s="282">
        <v>3.0</v>
      </c>
      <c r="F5047" s="282">
        <v>0.0</v>
      </c>
      <c r="G5047" s="282">
        <v>0.0</v>
      </c>
      <c r="H5047" s="282">
        <v>0.0</v>
      </c>
      <c r="I5047" s="282">
        <v>2.0</v>
      </c>
      <c r="J5047" s="282">
        <v>1.0</v>
      </c>
      <c r="K5047" s="282">
        <v>0.0</v>
      </c>
      <c r="L5047" s="282">
        <v>242.0</v>
      </c>
      <c r="M5047" s="210"/>
    </row>
    <row r="5048" ht="15.75" customHeight="1">
      <c r="A5048" s="210" t="s">
        <v>611</v>
      </c>
      <c r="B5048" s="210" t="s">
        <v>5384</v>
      </c>
      <c r="C5048" s="210" t="s">
        <v>5801</v>
      </c>
      <c r="D5048" s="210" t="s">
        <v>143</v>
      </c>
      <c r="E5048" s="282">
        <v>32.0</v>
      </c>
      <c r="F5048" s="282">
        <v>1.0</v>
      </c>
      <c r="G5048" s="282">
        <v>4.0</v>
      </c>
      <c r="H5048" s="282">
        <v>4.0</v>
      </c>
      <c r="I5048" s="282">
        <v>9.0</v>
      </c>
      <c r="J5048" s="282">
        <v>6.0</v>
      </c>
      <c r="K5048" s="282">
        <v>0.0</v>
      </c>
      <c r="L5048" s="282">
        <v>2401.0</v>
      </c>
      <c r="M5048" s="210"/>
    </row>
    <row r="5049" ht="15.75" customHeight="1">
      <c r="A5049" s="210" t="s">
        <v>611</v>
      </c>
      <c r="B5049" s="210" t="s">
        <v>5385</v>
      </c>
      <c r="C5049" s="210" t="s">
        <v>5801</v>
      </c>
      <c r="D5049" s="210" t="s">
        <v>143</v>
      </c>
      <c r="E5049" s="282">
        <v>28.0</v>
      </c>
      <c r="F5049" s="282">
        <v>2.0</v>
      </c>
      <c r="G5049" s="282">
        <v>1.0</v>
      </c>
      <c r="H5049" s="282">
        <v>5.0</v>
      </c>
      <c r="I5049" s="282">
        <v>8.0</v>
      </c>
      <c r="J5049" s="282">
        <v>6.0</v>
      </c>
      <c r="K5049" s="282">
        <v>0.0</v>
      </c>
      <c r="L5049" s="282">
        <v>2073.0</v>
      </c>
      <c r="M5049" s="210"/>
    </row>
    <row r="5050" ht="15.75" customHeight="1">
      <c r="A5050" s="210" t="s">
        <v>611</v>
      </c>
      <c r="B5050" s="210" t="s">
        <v>5386</v>
      </c>
      <c r="C5050" s="210" t="s">
        <v>5800</v>
      </c>
      <c r="D5050" s="210" t="s">
        <v>143</v>
      </c>
      <c r="E5050" s="282">
        <v>33.0</v>
      </c>
      <c r="F5050" s="282">
        <v>1.0</v>
      </c>
      <c r="G5050" s="282">
        <v>1.0</v>
      </c>
      <c r="H5050" s="282">
        <v>7.0</v>
      </c>
      <c r="I5050" s="282">
        <v>10.0</v>
      </c>
      <c r="J5050" s="282">
        <v>2.0</v>
      </c>
      <c r="K5050" s="282">
        <v>1.0</v>
      </c>
      <c r="L5050" s="282">
        <v>2257.0</v>
      </c>
      <c r="M5050" s="210"/>
    </row>
    <row r="5051" ht="15.75" customHeight="1">
      <c r="A5051" s="210" t="s">
        <v>611</v>
      </c>
      <c r="B5051" s="210" t="s">
        <v>5387</v>
      </c>
      <c r="C5051" s="210" t="s">
        <v>5816</v>
      </c>
      <c r="D5051" s="210" t="s">
        <v>5823</v>
      </c>
      <c r="E5051" s="282">
        <v>33.0</v>
      </c>
      <c r="F5051" s="282">
        <v>2.0</v>
      </c>
      <c r="G5051" s="282">
        <v>4.0</v>
      </c>
      <c r="H5051" s="282">
        <v>14.0</v>
      </c>
      <c r="I5051" s="282">
        <v>12.0</v>
      </c>
      <c r="J5051" s="282">
        <v>3.0</v>
      </c>
      <c r="K5051" s="282">
        <v>0.0</v>
      </c>
      <c r="L5051" s="282">
        <v>1622.0</v>
      </c>
      <c r="M5051" s="210"/>
    </row>
    <row r="5052" ht="15.75" customHeight="1">
      <c r="A5052" s="210" t="s">
        <v>611</v>
      </c>
      <c r="B5052" s="210" t="s">
        <v>5388</v>
      </c>
      <c r="C5052" s="210" t="s">
        <v>5816</v>
      </c>
      <c r="D5052" s="210" t="s">
        <v>5823</v>
      </c>
      <c r="E5052" s="282">
        <v>28.0</v>
      </c>
      <c r="F5052" s="282">
        <v>0.0</v>
      </c>
      <c r="G5052" s="282">
        <v>0.0</v>
      </c>
      <c r="H5052" s="282">
        <v>9.0</v>
      </c>
      <c r="I5052" s="282">
        <v>5.0</v>
      </c>
      <c r="J5052" s="282">
        <v>6.0</v>
      </c>
      <c r="K5052" s="282">
        <v>0.0</v>
      </c>
      <c r="L5052" s="282">
        <v>1753.0</v>
      </c>
      <c r="M5052" s="210"/>
    </row>
    <row r="5053" ht="15.75" customHeight="1">
      <c r="A5053" s="210" t="s">
        <v>611</v>
      </c>
      <c r="B5053" s="210" t="s">
        <v>5391</v>
      </c>
      <c r="C5053" s="210" t="s">
        <v>5801</v>
      </c>
      <c r="D5053" s="210" t="s">
        <v>5823</v>
      </c>
      <c r="E5053" s="282">
        <v>0.0</v>
      </c>
      <c r="F5053" s="282">
        <v>0.0</v>
      </c>
      <c r="G5053" s="282">
        <v>0.0</v>
      </c>
      <c r="H5053" s="282">
        <v>0.0</v>
      </c>
      <c r="I5053" s="282">
        <v>0.0</v>
      </c>
      <c r="J5053" s="282">
        <v>0.0</v>
      </c>
      <c r="K5053" s="282">
        <v>0.0</v>
      </c>
      <c r="L5053" s="282">
        <v>0.0</v>
      </c>
      <c r="M5053" s="210"/>
    </row>
    <row r="5054" ht="15.75" customHeight="1">
      <c r="A5054" s="210" t="s">
        <v>715</v>
      </c>
      <c r="B5054" s="210" t="s">
        <v>5383</v>
      </c>
      <c r="C5054" s="210" t="s">
        <v>5801</v>
      </c>
      <c r="D5054" s="210" t="s">
        <v>113</v>
      </c>
      <c r="E5054" s="282">
        <v>3.0</v>
      </c>
      <c r="F5054" s="282">
        <v>0.0</v>
      </c>
      <c r="G5054" s="282">
        <v>0.0</v>
      </c>
      <c r="H5054" s="282">
        <v>0.0</v>
      </c>
      <c r="I5054" s="282">
        <v>0.0</v>
      </c>
      <c r="J5054" s="282">
        <v>1.0</v>
      </c>
      <c r="K5054" s="282">
        <v>0.0</v>
      </c>
      <c r="L5054" s="282">
        <v>270.0</v>
      </c>
      <c r="M5054" s="210"/>
    </row>
    <row r="5055" ht="15.75" customHeight="1">
      <c r="A5055" s="210" t="s">
        <v>715</v>
      </c>
      <c r="B5055" s="210" t="s">
        <v>5384</v>
      </c>
      <c r="C5055" s="210" t="s">
        <v>5801</v>
      </c>
      <c r="D5055" s="210" t="s">
        <v>113</v>
      </c>
      <c r="E5055" s="282">
        <v>29.0</v>
      </c>
      <c r="F5055" s="282">
        <v>0.0</v>
      </c>
      <c r="G5055" s="282">
        <v>0.0</v>
      </c>
      <c r="H5055" s="282">
        <v>3.0</v>
      </c>
      <c r="I5055" s="282">
        <v>1.0</v>
      </c>
      <c r="J5055" s="282">
        <v>9.0</v>
      </c>
      <c r="K5055" s="282">
        <v>0.0</v>
      </c>
      <c r="L5055" s="282">
        <v>2409.0</v>
      </c>
      <c r="M5055" s="210"/>
    </row>
    <row r="5056" ht="15.75" customHeight="1">
      <c r="A5056" s="210" t="s">
        <v>715</v>
      </c>
      <c r="B5056" s="210" t="s">
        <v>5385</v>
      </c>
      <c r="C5056" s="210" t="s">
        <v>5801</v>
      </c>
      <c r="D5056" s="210" t="s">
        <v>113</v>
      </c>
      <c r="E5056" s="282">
        <v>34.0</v>
      </c>
      <c r="F5056" s="282">
        <v>2.0</v>
      </c>
      <c r="G5056" s="282">
        <v>0.0</v>
      </c>
      <c r="H5056" s="282">
        <v>1.0</v>
      </c>
      <c r="I5056" s="282">
        <v>3.0</v>
      </c>
      <c r="J5056" s="282">
        <v>6.0</v>
      </c>
      <c r="K5056" s="282">
        <v>0.0</v>
      </c>
      <c r="L5056" s="282">
        <v>2925.0</v>
      </c>
      <c r="M5056" s="210"/>
    </row>
    <row r="5057" ht="15.75" customHeight="1">
      <c r="A5057" s="210" t="s">
        <v>715</v>
      </c>
      <c r="B5057" s="210" t="s">
        <v>5386</v>
      </c>
      <c r="C5057" s="210" t="s">
        <v>5801</v>
      </c>
      <c r="D5057" s="210" t="s">
        <v>110</v>
      </c>
      <c r="E5057" s="282">
        <v>19.0</v>
      </c>
      <c r="F5057" s="282">
        <v>1.0</v>
      </c>
      <c r="G5057" s="282">
        <v>0.0</v>
      </c>
      <c r="H5057" s="282">
        <v>3.0</v>
      </c>
      <c r="I5057" s="282">
        <v>1.0</v>
      </c>
      <c r="J5057" s="282">
        <v>4.0</v>
      </c>
      <c r="K5057" s="282">
        <v>1.0</v>
      </c>
      <c r="L5057" s="282">
        <v>1407.0</v>
      </c>
      <c r="M5057" s="210"/>
    </row>
    <row r="5058" ht="15.75" customHeight="1">
      <c r="A5058" s="210" t="s">
        <v>715</v>
      </c>
      <c r="B5058" s="210" t="s">
        <v>5387</v>
      </c>
      <c r="C5058" s="210" t="s">
        <v>5801</v>
      </c>
      <c r="D5058" s="210" t="s">
        <v>110</v>
      </c>
      <c r="E5058" s="282">
        <v>22.0</v>
      </c>
      <c r="F5058" s="282">
        <v>1.0</v>
      </c>
      <c r="G5058" s="282">
        <v>1.0</v>
      </c>
      <c r="H5058" s="282">
        <v>1.0</v>
      </c>
      <c r="I5058" s="282">
        <v>0.0</v>
      </c>
      <c r="J5058" s="282">
        <v>7.0</v>
      </c>
      <c r="K5058" s="282">
        <v>0.0</v>
      </c>
      <c r="L5058" s="282">
        <v>1907.0</v>
      </c>
      <c r="M5058" s="210"/>
    </row>
    <row r="5059" ht="15.75" customHeight="1">
      <c r="A5059" s="210" t="s">
        <v>715</v>
      </c>
      <c r="B5059" s="210" t="s">
        <v>5388</v>
      </c>
      <c r="C5059" s="210" t="s">
        <v>5801</v>
      </c>
      <c r="D5059" s="210" t="s">
        <v>110</v>
      </c>
      <c r="E5059" s="282">
        <v>35.0</v>
      </c>
      <c r="F5059" s="282">
        <v>1.0</v>
      </c>
      <c r="G5059" s="282">
        <v>0.0</v>
      </c>
      <c r="H5059" s="282">
        <v>0.0</v>
      </c>
      <c r="I5059" s="282">
        <v>1.0</v>
      </c>
      <c r="J5059" s="282">
        <v>4.0</v>
      </c>
      <c r="K5059" s="282">
        <v>0.0</v>
      </c>
      <c r="L5059" s="282">
        <v>3092.0</v>
      </c>
      <c r="M5059" s="210"/>
    </row>
    <row r="5060" ht="15.75" customHeight="1">
      <c r="A5060" s="210" t="s">
        <v>715</v>
      </c>
      <c r="B5060" s="210" t="s">
        <v>5391</v>
      </c>
      <c r="C5060" s="210" t="s">
        <v>5801</v>
      </c>
      <c r="D5060" s="210" t="s">
        <v>110</v>
      </c>
      <c r="E5060" s="282">
        <v>32.0</v>
      </c>
      <c r="F5060" s="282">
        <v>2.0</v>
      </c>
      <c r="G5060" s="282">
        <v>0.0</v>
      </c>
      <c r="H5060" s="282">
        <v>0.0</v>
      </c>
      <c r="I5060" s="282">
        <v>1.0</v>
      </c>
      <c r="J5060" s="282">
        <v>6.0</v>
      </c>
      <c r="K5060" s="282">
        <v>1.0</v>
      </c>
      <c r="L5060" s="282">
        <v>2849.0</v>
      </c>
      <c r="M5060" s="210"/>
    </row>
    <row r="5061" ht="15.75" customHeight="1">
      <c r="A5061" s="210" t="s">
        <v>715</v>
      </c>
      <c r="B5061" s="210" t="s">
        <v>5392</v>
      </c>
      <c r="C5061" s="210" t="s">
        <v>5801</v>
      </c>
      <c r="D5061" s="210" t="s">
        <v>110</v>
      </c>
      <c r="E5061" s="282">
        <v>28.0</v>
      </c>
      <c r="F5061" s="282">
        <v>2.0</v>
      </c>
      <c r="G5061" s="282">
        <v>0.0</v>
      </c>
      <c r="H5061" s="282">
        <v>1.0</v>
      </c>
      <c r="I5061" s="282">
        <v>3.0</v>
      </c>
      <c r="J5061" s="282">
        <v>7.0</v>
      </c>
      <c r="K5061" s="282">
        <v>0.0</v>
      </c>
      <c r="L5061" s="282">
        <v>2355.0</v>
      </c>
      <c r="M5061" s="210"/>
    </row>
    <row r="5062" ht="15.75" customHeight="1">
      <c r="A5062" s="210" t="s">
        <v>715</v>
      </c>
      <c r="B5062" s="210" t="s">
        <v>5389</v>
      </c>
      <c r="C5062" s="210" t="s">
        <v>5801</v>
      </c>
      <c r="D5062" s="210" t="s">
        <v>110</v>
      </c>
      <c r="E5062" s="282">
        <v>27.0</v>
      </c>
      <c r="F5062" s="282">
        <v>1.0</v>
      </c>
      <c r="G5062" s="282">
        <v>1.0</v>
      </c>
      <c r="H5062" s="282">
        <v>0.0</v>
      </c>
      <c r="I5062" s="282">
        <v>1.0</v>
      </c>
      <c r="J5062" s="282">
        <v>4.0</v>
      </c>
      <c r="K5062" s="282">
        <v>0.0</v>
      </c>
      <c r="L5062" s="282">
        <v>2370.0</v>
      </c>
      <c r="M5062" s="210"/>
    </row>
    <row r="5063" ht="15.75" customHeight="1">
      <c r="A5063" s="210" t="s">
        <v>715</v>
      </c>
      <c r="B5063" s="210" t="s">
        <v>5390</v>
      </c>
      <c r="C5063" s="210" t="s">
        <v>5801</v>
      </c>
      <c r="D5063" s="210" t="s">
        <v>110</v>
      </c>
      <c r="E5063" s="282">
        <v>34.0</v>
      </c>
      <c r="F5063" s="282">
        <v>0.0</v>
      </c>
      <c r="G5063" s="282">
        <v>0.0</v>
      </c>
      <c r="H5063" s="282">
        <v>1.0</v>
      </c>
      <c r="I5063" s="282">
        <v>0.0</v>
      </c>
      <c r="J5063" s="282">
        <v>8.0</v>
      </c>
      <c r="K5063" s="282">
        <v>0.0</v>
      </c>
      <c r="L5063" s="282">
        <v>2943.0</v>
      </c>
      <c r="M5063" s="210"/>
    </row>
    <row r="5064" ht="15.75" customHeight="1">
      <c r="A5064" s="210" t="s">
        <v>352</v>
      </c>
      <c r="B5064" s="210" t="s">
        <v>5383</v>
      </c>
      <c r="C5064" s="210" t="s">
        <v>5801</v>
      </c>
      <c r="D5064" s="210" t="s">
        <v>116</v>
      </c>
      <c r="E5064" s="282">
        <v>0.0</v>
      </c>
      <c r="F5064" s="282">
        <v>0.0</v>
      </c>
      <c r="G5064" s="210"/>
      <c r="H5064" s="282">
        <v>0.0</v>
      </c>
      <c r="I5064" s="282">
        <v>0.0</v>
      </c>
      <c r="J5064" s="282">
        <v>0.0</v>
      </c>
      <c r="K5064" s="282">
        <v>0.0</v>
      </c>
      <c r="L5064" s="282">
        <v>0.0</v>
      </c>
      <c r="M5064" s="210"/>
    </row>
    <row r="5065" ht="15.75" customHeight="1">
      <c r="A5065" s="210" t="s">
        <v>352</v>
      </c>
      <c r="B5065" s="210" t="s">
        <v>5384</v>
      </c>
      <c r="C5065" s="210" t="s">
        <v>5801</v>
      </c>
      <c r="D5065" s="210" t="s">
        <v>116</v>
      </c>
      <c r="E5065" s="282">
        <v>1.0</v>
      </c>
      <c r="F5065" s="282">
        <v>0.0</v>
      </c>
      <c r="G5065" s="210"/>
      <c r="H5065" s="282">
        <v>1.0</v>
      </c>
      <c r="I5065" s="282">
        <v>0.0</v>
      </c>
      <c r="J5065" s="282">
        <v>0.0</v>
      </c>
      <c r="K5065" s="282">
        <v>0.0</v>
      </c>
      <c r="L5065" s="282">
        <v>4.0</v>
      </c>
      <c r="M5065" s="210"/>
    </row>
    <row r="5066" ht="15.75" customHeight="1">
      <c r="A5066" s="210" t="s">
        <v>352</v>
      </c>
      <c r="B5066" s="210" t="s">
        <v>5385</v>
      </c>
      <c r="C5066" s="210" t="s">
        <v>5801</v>
      </c>
      <c r="D5066" s="210" t="s">
        <v>116</v>
      </c>
      <c r="E5066" s="282">
        <v>1.0</v>
      </c>
      <c r="F5066" s="282">
        <v>0.0</v>
      </c>
      <c r="G5066" s="210"/>
      <c r="H5066" s="282">
        <v>1.0</v>
      </c>
      <c r="I5066" s="282">
        <v>0.0</v>
      </c>
      <c r="J5066" s="282">
        <v>0.0</v>
      </c>
      <c r="K5066" s="282">
        <v>0.0</v>
      </c>
      <c r="L5066" s="282">
        <v>3.0</v>
      </c>
      <c r="M5066" s="210"/>
    </row>
    <row r="5067" ht="15.75" customHeight="1">
      <c r="A5067" s="210" t="s">
        <v>352</v>
      </c>
      <c r="B5067" s="210" t="s">
        <v>5386</v>
      </c>
      <c r="C5067" s="210" t="s">
        <v>5801</v>
      </c>
      <c r="D5067" s="210" t="s">
        <v>116</v>
      </c>
      <c r="E5067" s="282">
        <v>1.0</v>
      </c>
      <c r="F5067" s="282">
        <v>0.0</v>
      </c>
      <c r="G5067" s="210"/>
      <c r="H5067" s="282">
        <v>1.0</v>
      </c>
      <c r="I5067" s="282">
        <v>0.0</v>
      </c>
      <c r="J5067" s="282">
        <v>0.0</v>
      </c>
      <c r="K5067" s="282">
        <v>0.0</v>
      </c>
      <c r="L5067" s="282">
        <v>36.0</v>
      </c>
      <c r="M5067" s="210"/>
    </row>
    <row r="5068" ht="15.75" customHeight="1">
      <c r="A5068" s="210" t="s">
        <v>352</v>
      </c>
      <c r="B5068" s="210" t="s">
        <v>5387</v>
      </c>
      <c r="C5068" s="210" t="s">
        <v>5801</v>
      </c>
      <c r="D5068" s="210" t="s">
        <v>116</v>
      </c>
      <c r="E5068" s="282">
        <v>0.0</v>
      </c>
      <c r="F5068" s="282">
        <v>0.0</v>
      </c>
      <c r="G5068" s="210"/>
      <c r="H5068" s="282">
        <v>0.0</v>
      </c>
      <c r="I5068" s="282">
        <v>0.0</v>
      </c>
      <c r="J5068" s="282">
        <v>0.0</v>
      </c>
      <c r="K5068" s="282">
        <v>0.0</v>
      </c>
      <c r="L5068" s="282">
        <v>0.0</v>
      </c>
      <c r="M5068" s="210"/>
    </row>
    <row r="5069" ht="15.75" customHeight="1">
      <c r="A5069" s="210" t="s">
        <v>352</v>
      </c>
      <c r="B5069" s="210" t="s">
        <v>5388</v>
      </c>
      <c r="C5069" s="210" t="s">
        <v>5801</v>
      </c>
      <c r="D5069" s="210" t="s">
        <v>116</v>
      </c>
      <c r="E5069" s="282">
        <v>1.0</v>
      </c>
      <c r="F5069" s="282">
        <v>0.0</v>
      </c>
      <c r="G5069" s="210"/>
      <c r="H5069" s="282">
        <v>1.0</v>
      </c>
      <c r="I5069" s="282">
        <v>0.0</v>
      </c>
      <c r="J5069" s="282">
        <v>0.0</v>
      </c>
      <c r="K5069" s="282">
        <v>0.0</v>
      </c>
      <c r="L5069" s="282">
        <v>10.0</v>
      </c>
      <c r="M5069" s="210"/>
    </row>
    <row r="5070" ht="15.75" customHeight="1">
      <c r="A5070" s="210" t="s">
        <v>352</v>
      </c>
      <c r="B5070" s="210" t="s">
        <v>5391</v>
      </c>
      <c r="C5070" s="210" t="s">
        <v>5801</v>
      </c>
      <c r="D5070" s="210" t="s">
        <v>116</v>
      </c>
      <c r="E5070" s="282">
        <v>1.0</v>
      </c>
      <c r="F5070" s="282">
        <v>0.0</v>
      </c>
      <c r="G5070" s="210"/>
      <c r="H5070" s="282">
        <v>1.0</v>
      </c>
      <c r="I5070" s="282">
        <v>0.0</v>
      </c>
      <c r="J5070" s="282">
        <v>0.0</v>
      </c>
      <c r="K5070" s="282">
        <v>0.0</v>
      </c>
      <c r="L5070" s="282">
        <v>1.0</v>
      </c>
      <c r="M5070" s="210"/>
    </row>
    <row r="5071" ht="15.75" customHeight="1">
      <c r="A5071" s="210" t="s">
        <v>352</v>
      </c>
      <c r="B5071" s="210" t="s">
        <v>5392</v>
      </c>
      <c r="C5071" s="210" t="s">
        <v>5801</v>
      </c>
      <c r="D5071" s="210" t="s">
        <v>238</v>
      </c>
      <c r="E5071" s="282">
        <v>1.0</v>
      </c>
      <c r="F5071" s="282">
        <v>0.0</v>
      </c>
      <c r="G5071" s="210"/>
      <c r="H5071" s="282">
        <v>1.0</v>
      </c>
      <c r="I5071" s="282">
        <v>0.0</v>
      </c>
      <c r="J5071" s="282">
        <v>0.0</v>
      </c>
      <c r="K5071" s="282">
        <v>0.0</v>
      </c>
      <c r="L5071" s="282">
        <v>7.0</v>
      </c>
      <c r="M5071" s="210"/>
    </row>
    <row r="5072" ht="15.75" customHeight="1">
      <c r="A5072" s="210" t="s">
        <v>352</v>
      </c>
      <c r="B5072" s="210" t="s">
        <v>5389</v>
      </c>
      <c r="C5072" s="210" t="s">
        <v>5801</v>
      </c>
      <c r="D5072" s="210" t="s">
        <v>121</v>
      </c>
      <c r="E5072" s="282">
        <v>0.0</v>
      </c>
      <c r="F5072" s="282">
        <v>0.0</v>
      </c>
      <c r="G5072" s="210"/>
      <c r="H5072" s="282">
        <v>0.0</v>
      </c>
      <c r="I5072" s="282">
        <v>0.0</v>
      </c>
      <c r="J5072" s="282">
        <v>0.0</v>
      </c>
      <c r="K5072" s="282">
        <v>0.0</v>
      </c>
      <c r="L5072" s="282">
        <v>0.0</v>
      </c>
      <c r="M5072" s="210"/>
    </row>
    <row r="5073" ht="15.75" customHeight="1">
      <c r="A5073" s="210" t="s">
        <v>844</v>
      </c>
      <c r="B5073" s="210" t="s">
        <v>5383</v>
      </c>
      <c r="C5073" s="210" t="s">
        <v>5801</v>
      </c>
      <c r="D5073" s="210" t="s">
        <v>113</v>
      </c>
      <c r="E5073" s="282">
        <v>2.0</v>
      </c>
      <c r="F5073" s="282">
        <v>0.0</v>
      </c>
      <c r="G5073" s="282">
        <v>0.0</v>
      </c>
      <c r="H5073" s="282">
        <v>0.0</v>
      </c>
      <c r="I5073" s="282">
        <v>1.0</v>
      </c>
      <c r="J5073" s="282">
        <v>1.0</v>
      </c>
      <c r="K5073" s="282">
        <v>0.0</v>
      </c>
      <c r="L5073" s="282">
        <v>155.0</v>
      </c>
      <c r="M5073" s="210"/>
    </row>
    <row r="5074" ht="15.75" customHeight="1">
      <c r="A5074" s="210" t="s">
        <v>844</v>
      </c>
      <c r="B5074" s="210" t="s">
        <v>5384</v>
      </c>
      <c r="C5074" s="210" t="s">
        <v>5801</v>
      </c>
      <c r="D5074" s="210" t="s">
        <v>113</v>
      </c>
      <c r="E5074" s="282">
        <v>23.0</v>
      </c>
      <c r="F5074" s="282">
        <v>0.0</v>
      </c>
      <c r="G5074" s="282">
        <v>2.0</v>
      </c>
      <c r="H5074" s="282">
        <v>7.0</v>
      </c>
      <c r="I5074" s="282">
        <v>10.0</v>
      </c>
      <c r="J5074" s="282">
        <v>6.0</v>
      </c>
      <c r="K5074" s="282">
        <v>0.0</v>
      </c>
      <c r="L5074" s="282">
        <v>1322.0</v>
      </c>
      <c r="M5074" s="210"/>
    </row>
    <row r="5075" ht="15.75" customHeight="1">
      <c r="A5075" s="210" t="s">
        <v>844</v>
      </c>
      <c r="B5075" s="210" t="s">
        <v>5385</v>
      </c>
      <c r="C5075" s="210" t="s">
        <v>5800</v>
      </c>
      <c r="D5075" s="210" t="s">
        <v>256</v>
      </c>
      <c r="E5075" s="282">
        <v>28.0</v>
      </c>
      <c r="F5075" s="282">
        <v>1.0</v>
      </c>
      <c r="G5075" s="282">
        <v>2.0</v>
      </c>
      <c r="H5075" s="282">
        <v>7.0</v>
      </c>
      <c r="I5075" s="282">
        <v>11.0</v>
      </c>
      <c r="J5075" s="282">
        <v>7.0</v>
      </c>
      <c r="K5075" s="282">
        <v>1.0</v>
      </c>
      <c r="L5075" s="282">
        <v>1772.0</v>
      </c>
      <c r="M5075" s="210"/>
    </row>
    <row r="5076" ht="15.75" customHeight="1">
      <c r="A5076" s="210" t="s">
        <v>844</v>
      </c>
      <c r="B5076" s="210" t="s">
        <v>5386</v>
      </c>
      <c r="C5076" s="210" t="s">
        <v>5801</v>
      </c>
      <c r="D5076" s="210" t="s">
        <v>238</v>
      </c>
      <c r="E5076" s="282">
        <v>21.0</v>
      </c>
      <c r="F5076" s="282">
        <v>0.0</v>
      </c>
      <c r="G5076" s="282">
        <v>3.0</v>
      </c>
      <c r="H5076" s="282">
        <v>5.0</v>
      </c>
      <c r="I5076" s="282">
        <v>4.0</v>
      </c>
      <c r="J5076" s="282">
        <v>5.0</v>
      </c>
      <c r="K5076" s="282">
        <v>0.0</v>
      </c>
      <c r="L5076" s="282">
        <v>1467.0</v>
      </c>
      <c r="M5076" s="210"/>
    </row>
    <row r="5077" ht="15.75" customHeight="1">
      <c r="A5077" s="210" t="s">
        <v>844</v>
      </c>
      <c r="B5077" s="210" t="s">
        <v>5387</v>
      </c>
      <c r="C5077" s="210" t="s">
        <v>5801</v>
      </c>
      <c r="D5077" s="210" t="s">
        <v>238</v>
      </c>
      <c r="E5077" s="282">
        <v>20.0</v>
      </c>
      <c r="F5077" s="282">
        <v>0.0</v>
      </c>
      <c r="G5077" s="282">
        <v>2.0</v>
      </c>
      <c r="H5077" s="282">
        <v>8.0</v>
      </c>
      <c r="I5077" s="282">
        <v>6.0</v>
      </c>
      <c r="J5077" s="282">
        <v>4.0</v>
      </c>
      <c r="K5077" s="282">
        <v>0.0</v>
      </c>
      <c r="L5077" s="282">
        <v>1187.0</v>
      </c>
      <c r="M5077" s="210"/>
    </row>
    <row r="5078" ht="15.75" customHeight="1">
      <c r="A5078" s="210" t="s">
        <v>844</v>
      </c>
      <c r="B5078" s="210" t="s">
        <v>5388</v>
      </c>
      <c r="C5078" s="210" t="s">
        <v>5801</v>
      </c>
      <c r="D5078" s="210" t="s">
        <v>238</v>
      </c>
      <c r="E5078" s="282">
        <v>2.0</v>
      </c>
      <c r="F5078" s="282">
        <v>0.0</v>
      </c>
      <c r="G5078" s="282">
        <v>0.0</v>
      </c>
      <c r="H5078" s="282">
        <v>1.0</v>
      </c>
      <c r="I5078" s="282">
        <v>1.0</v>
      </c>
      <c r="J5078" s="282">
        <v>0.0</v>
      </c>
      <c r="K5078" s="282">
        <v>0.0</v>
      </c>
      <c r="L5078" s="282">
        <v>105.0</v>
      </c>
      <c r="M5078" s="210"/>
    </row>
    <row r="5079" ht="15.75" customHeight="1">
      <c r="A5079" s="210" t="s">
        <v>844</v>
      </c>
      <c r="B5079" s="210" t="s">
        <v>5391</v>
      </c>
      <c r="C5079" s="210" t="s">
        <v>5801</v>
      </c>
      <c r="D5079" s="210" t="s">
        <v>6094</v>
      </c>
      <c r="E5079" s="282">
        <v>0.0</v>
      </c>
      <c r="F5079" s="282">
        <v>0.0</v>
      </c>
      <c r="G5079" s="282">
        <v>0.0</v>
      </c>
      <c r="H5079" s="282">
        <v>0.0</v>
      </c>
      <c r="I5079" s="282">
        <v>0.0</v>
      </c>
      <c r="J5079" s="282">
        <v>0.0</v>
      </c>
      <c r="K5079" s="282">
        <v>0.0</v>
      </c>
      <c r="L5079" s="282">
        <v>0.0</v>
      </c>
      <c r="M5079" s="210"/>
    </row>
    <row r="5080" ht="15.75" customHeight="1">
      <c r="A5080" s="210" t="s">
        <v>393</v>
      </c>
      <c r="B5080" s="210" t="s">
        <v>5383</v>
      </c>
      <c r="C5080" s="210" t="s">
        <v>5801</v>
      </c>
      <c r="D5080" s="210" t="s">
        <v>90</v>
      </c>
      <c r="E5080" s="282">
        <v>3.0</v>
      </c>
      <c r="F5080" s="282">
        <v>0.0</v>
      </c>
      <c r="G5080" s="282">
        <v>1.0</v>
      </c>
      <c r="H5080" s="282">
        <v>0.0</v>
      </c>
      <c r="I5080" s="282">
        <v>0.0</v>
      </c>
      <c r="J5080" s="282">
        <v>1.0</v>
      </c>
      <c r="K5080" s="282">
        <v>0.0</v>
      </c>
      <c r="L5080" s="282">
        <v>270.0</v>
      </c>
      <c r="M5080" s="210"/>
    </row>
    <row r="5081" ht="15.75" customHeight="1">
      <c r="A5081" s="210" t="s">
        <v>393</v>
      </c>
      <c r="B5081" s="210" t="s">
        <v>5384</v>
      </c>
      <c r="C5081" s="210" t="s">
        <v>5801</v>
      </c>
      <c r="D5081" s="210" t="s">
        <v>90</v>
      </c>
      <c r="E5081" s="282">
        <v>30.0</v>
      </c>
      <c r="F5081" s="282">
        <v>3.0</v>
      </c>
      <c r="G5081" s="282">
        <v>0.0</v>
      </c>
      <c r="H5081" s="282">
        <v>0.0</v>
      </c>
      <c r="I5081" s="282">
        <v>3.0</v>
      </c>
      <c r="J5081" s="282">
        <v>5.0</v>
      </c>
      <c r="K5081" s="282">
        <v>0.0</v>
      </c>
      <c r="L5081" s="282">
        <v>2602.0</v>
      </c>
      <c r="M5081" s="210"/>
    </row>
    <row r="5082" ht="15.75" customHeight="1">
      <c r="A5082" s="210" t="s">
        <v>393</v>
      </c>
      <c r="B5082" s="210" t="s">
        <v>5385</v>
      </c>
      <c r="C5082" s="210" t="s">
        <v>5801</v>
      </c>
      <c r="D5082" s="210" t="s">
        <v>90</v>
      </c>
      <c r="E5082" s="282">
        <v>29.0</v>
      </c>
      <c r="F5082" s="282">
        <v>2.0</v>
      </c>
      <c r="G5082" s="282">
        <v>1.0</v>
      </c>
      <c r="H5082" s="282">
        <v>2.0</v>
      </c>
      <c r="I5082" s="282">
        <v>2.0</v>
      </c>
      <c r="J5082" s="282">
        <v>2.0</v>
      </c>
      <c r="K5082" s="282">
        <v>0.0</v>
      </c>
      <c r="L5082" s="282">
        <v>2449.0</v>
      </c>
      <c r="M5082" s="210"/>
    </row>
    <row r="5083" ht="15.75" customHeight="1">
      <c r="A5083" s="210" t="s">
        <v>393</v>
      </c>
      <c r="B5083" s="210" t="s">
        <v>5386</v>
      </c>
      <c r="C5083" s="210" t="s">
        <v>5801</v>
      </c>
      <c r="D5083" s="210" t="s">
        <v>90</v>
      </c>
      <c r="E5083" s="282">
        <v>33.0</v>
      </c>
      <c r="F5083" s="282">
        <v>4.0</v>
      </c>
      <c r="G5083" s="282">
        <v>0.0</v>
      </c>
      <c r="H5083" s="282">
        <v>0.0</v>
      </c>
      <c r="I5083" s="282">
        <v>1.0</v>
      </c>
      <c r="J5083" s="282">
        <v>5.0</v>
      </c>
      <c r="K5083" s="282">
        <v>0.0</v>
      </c>
      <c r="L5083" s="282">
        <v>2928.0</v>
      </c>
      <c r="M5083" s="210"/>
    </row>
    <row r="5084" ht="15.75" customHeight="1">
      <c r="A5084" s="210" t="s">
        <v>393</v>
      </c>
      <c r="B5084" s="210" t="s">
        <v>5387</v>
      </c>
      <c r="C5084" s="210" t="s">
        <v>5801</v>
      </c>
      <c r="D5084" s="210" t="s">
        <v>90</v>
      </c>
      <c r="E5084" s="282">
        <v>16.0</v>
      </c>
      <c r="F5084" s="282">
        <v>1.0</v>
      </c>
      <c r="G5084" s="282">
        <v>1.0</v>
      </c>
      <c r="H5084" s="282">
        <v>4.0</v>
      </c>
      <c r="I5084" s="282">
        <v>1.0</v>
      </c>
      <c r="J5084" s="282">
        <v>2.0</v>
      </c>
      <c r="K5084" s="282">
        <v>0.0</v>
      </c>
      <c r="L5084" s="282">
        <v>1089.0</v>
      </c>
      <c r="M5084" s="210"/>
    </row>
    <row r="5085" ht="15.75" customHeight="1">
      <c r="A5085" s="210" t="s">
        <v>393</v>
      </c>
      <c r="B5085" s="210" t="s">
        <v>5388</v>
      </c>
      <c r="C5085" s="210" t="s">
        <v>5801</v>
      </c>
      <c r="D5085" s="210" t="s">
        <v>244</v>
      </c>
      <c r="E5085" s="282">
        <v>36.0</v>
      </c>
      <c r="F5085" s="282">
        <v>0.0</v>
      </c>
      <c r="G5085" s="282">
        <v>1.0</v>
      </c>
      <c r="H5085" s="282">
        <v>0.0</v>
      </c>
      <c r="I5085" s="282">
        <v>1.0</v>
      </c>
      <c r="J5085" s="282">
        <v>5.0</v>
      </c>
      <c r="K5085" s="282">
        <v>0.0</v>
      </c>
      <c r="L5085" s="282">
        <v>3229.0</v>
      </c>
      <c r="M5085" s="210"/>
    </row>
    <row r="5086" ht="15.75" customHeight="1">
      <c r="A5086" s="210" t="s">
        <v>393</v>
      </c>
      <c r="B5086" s="210" t="s">
        <v>5391</v>
      </c>
      <c r="C5086" s="210" t="s">
        <v>5980</v>
      </c>
      <c r="D5086" s="210" t="s">
        <v>6064</v>
      </c>
      <c r="E5086" s="282">
        <v>15.0</v>
      </c>
      <c r="F5086" s="282">
        <v>3.0</v>
      </c>
      <c r="G5086" s="282">
        <v>1.0</v>
      </c>
      <c r="H5086" s="282">
        <v>1.0</v>
      </c>
      <c r="I5086" s="282">
        <v>1.0</v>
      </c>
      <c r="J5086" s="282">
        <v>5.0</v>
      </c>
      <c r="K5086" s="282">
        <v>0.0</v>
      </c>
      <c r="L5086" s="282">
        <v>1282.0</v>
      </c>
      <c r="M5086" s="210"/>
    </row>
    <row r="5087" ht="15.75" customHeight="1">
      <c r="A5087" s="210" t="s">
        <v>393</v>
      </c>
      <c r="B5087" s="210" t="s">
        <v>5392</v>
      </c>
      <c r="C5087" s="210" t="s">
        <v>5980</v>
      </c>
      <c r="D5087" s="210" t="s">
        <v>6064</v>
      </c>
      <c r="E5087" s="282">
        <v>25.0</v>
      </c>
      <c r="F5087" s="282">
        <v>1.0</v>
      </c>
      <c r="G5087" s="282">
        <v>2.0</v>
      </c>
      <c r="H5087" s="282">
        <v>5.0</v>
      </c>
      <c r="I5087" s="282">
        <v>4.0</v>
      </c>
      <c r="J5087" s="282">
        <v>3.0</v>
      </c>
      <c r="K5087" s="282">
        <v>0.0</v>
      </c>
      <c r="L5087" s="282">
        <v>1787.0</v>
      </c>
      <c r="M5087" s="210"/>
    </row>
    <row r="5088" ht="15.75" customHeight="1">
      <c r="A5088" s="210" t="s">
        <v>393</v>
      </c>
      <c r="B5088" s="210" t="s">
        <v>5389</v>
      </c>
      <c r="C5088" s="210" t="s">
        <v>6095</v>
      </c>
      <c r="D5088" s="210" t="s">
        <v>6096</v>
      </c>
      <c r="E5088" s="282">
        <v>35.0</v>
      </c>
      <c r="F5088" s="282">
        <v>1.0</v>
      </c>
      <c r="G5088" s="282">
        <v>1.0</v>
      </c>
      <c r="H5088" s="282">
        <v>0.0</v>
      </c>
      <c r="I5088" s="282">
        <v>0.0</v>
      </c>
      <c r="J5088" s="282">
        <v>2.0</v>
      </c>
      <c r="K5088" s="282">
        <v>0.0</v>
      </c>
      <c r="L5088" s="282">
        <v>3150.0</v>
      </c>
      <c r="M5088" s="210"/>
    </row>
    <row r="5089" ht="15.75" customHeight="1">
      <c r="A5089" s="210" t="s">
        <v>393</v>
      </c>
      <c r="B5089" s="210" t="s">
        <v>5390</v>
      </c>
      <c r="C5089" s="210" t="s">
        <v>5980</v>
      </c>
      <c r="D5089" s="210" t="s">
        <v>6097</v>
      </c>
      <c r="E5089" s="282">
        <v>34.0</v>
      </c>
      <c r="F5089" s="282">
        <v>1.0</v>
      </c>
      <c r="G5089" s="282">
        <v>1.0</v>
      </c>
      <c r="H5089" s="282">
        <v>0.0</v>
      </c>
      <c r="I5089" s="282">
        <v>0.0</v>
      </c>
      <c r="J5089" s="282">
        <v>4.0</v>
      </c>
      <c r="K5089" s="282">
        <v>0.0</v>
      </c>
      <c r="L5089" s="282">
        <v>3060.0</v>
      </c>
      <c r="M5089" s="210"/>
    </row>
    <row r="5090" ht="15.75" customHeight="1">
      <c r="A5090" s="210" t="s">
        <v>292</v>
      </c>
      <c r="B5090" s="210" t="s">
        <v>5383</v>
      </c>
      <c r="C5090" s="210" t="s">
        <v>5801</v>
      </c>
      <c r="D5090" s="210" t="s">
        <v>116</v>
      </c>
      <c r="E5090" s="282">
        <v>3.0</v>
      </c>
      <c r="F5090" s="282">
        <v>0.0</v>
      </c>
      <c r="G5090" s="282">
        <v>1.0</v>
      </c>
      <c r="H5090" s="282">
        <v>0.0</v>
      </c>
      <c r="I5090" s="282">
        <v>0.0</v>
      </c>
      <c r="J5090" s="282">
        <v>0.0</v>
      </c>
      <c r="K5090" s="282">
        <v>0.0</v>
      </c>
      <c r="L5090" s="282">
        <v>270.0</v>
      </c>
      <c r="M5090" s="210"/>
    </row>
    <row r="5091" ht="15.75" customHeight="1">
      <c r="A5091" s="210" t="s">
        <v>292</v>
      </c>
      <c r="B5091" s="210" t="s">
        <v>5384</v>
      </c>
      <c r="C5091" s="210" t="s">
        <v>5801</v>
      </c>
      <c r="D5091" s="210" t="s">
        <v>116</v>
      </c>
      <c r="E5091" s="282">
        <v>34.0</v>
      </c>
      <c r="F5091" s="282">
        <v>0.0</v>
      </c>
      <c r="G5091" s="282">
        <v>5.0</v>
      </c>
      <c r="H5091" s="282">
        <v>6.0</v>
      </c>
      <c r="I5091" s="282">
        <v>21.0</v>
      </c>
      <c r="J5091" s="282">
        <v>3.0</v>
      </c>
      <c r="K5091" s="282">
        <v>0.0</v>
      </c>
      <c r="L5091" s="282">
        <v>2467.0</v>
      </c>
      <c r="M5091" s="210"/>
    </row>
    <row r="5092" ht="15.75" customHeight="1">
      <c r="A5092" s="210" t="s">
        <v>292</v>
      </c>
      <c r="B5092" s="210" t="s">
        <v>5385</v>
      </c>
      <c r="C5092" s="210" t="s">
        <v>5801</v>
      </c>
      <c r="D5092" s="210" t="s">
        <v>116</v>
      </c>
      <c r="E5092" s="282">
        <v>15.0</v>
      </c>
      <c r="F5092" s="282">
        <v>0.0</v>
      </c>
      <c r="G5092" s="282">
        <v>1.0</v>
      </c>
      <c r="H5092" s="282">
        <v>7.0</v>
      </c>
      <c r="I5092" s="282">
        <v>1.0</v>
      </c>
      <c r="J5092" s="282">
        <v>3.0</v>
      </c>
      <c r="K5092" s="282">
        <v>0.0</v>
      </c>
      <c r="L5092" s="282">
        <v>825.0</v>
      </c>
      <c r="M5092" s="210"/>
    </row>
    <row r="5093" ht="15.75" customHeight="1">
      <c r="A5093" s="210" t="s">
        <v>292</v>
      </c>
      <c r="B5093" s="210" t="s">
        <v>5386</v>
      </c>
      <c r="C5093" s="210" t="s">
        <v>5801</v>
      </c>
      <c r="D5093" s="210" t="s">
        <v>5851</v>
      </c>
      <c r="E5093" s="282">
        <v>14.0</v>
      </c>
      <c r="F5093" s="282">
        <v>0.0</v>
      </c>
      <c r="G5093" s="282">
        <v>0.0</v>
      </c>
      <c r="H5093" s="282">
        <v>6.0</v>
      </c>
      <c r="I5093" s="282">
        <v>6.0</v>
      </c>
      <c r="J5093" s="282">
        <v>1.0</v>
      </c>
      <c r="K5093" s="282">
        <v>0.0</v>
      </c>
      <c r="L5093" s="282">
        <v>675.0</v>
      </c>
      <c r="M5093" s="210"/>
    </row>
    <row r="5094" ht="15.75" customHeight="1">
      <c r="A5094" s="210" t="s">
        <v>292</v>
      </c>
      <c r="B5094" s="210" t="s">
        <v>5387</v>
      </c>
      <c r="C5094" s="210" t="s">
        <v>5801</v>
      </c>
      <c r="D5094" s="210" t="s">
        <v>116</v>
      </c>
      <c r="E5094" s="282">
        <v>6.0</v>
      </c>
      <c r="F5094" s="282">
        <v>0.0</v>
      </c>
      <c r="G5094" s="282">
        <v>0.0</v>
      </c>
      <c r="H5094" s="282">
        <v>3.0</v>
      </c>
      <c r="I5094" s="282">
        <v>3.0</v>
      </c>
      <c r="J5094" s="282">
        <v>0.0</v>
      </c>
      <c r="K5094" s="282">
        <v>0.0</v>
      </c>
      <c r="L5094" s="282">
        <v>207.0</v>
      </c>
      <c r="M5094" s="210"/>
    </row>
    <row r="5095" ht="15.75" customHeight="1">
      <c r="A5095" s="210" t="s">
        <v>614</v>
      </c>
      <c r="B5095" s="210" t="s">
        <v>5383</v>
      </c>
      <c r="C5095" s="210" t="s">
        <v>5800</v>
      </c>
      <c r="D5095" s="210" t="s">
        <v>110</v>
      </c>
      <c r="E5095" s="282">
        <v>2.0</v>
      </c>
      <c r="F5095" s="282">
        <v>0.0</v>
      </c>
      <c r="G5095" s="282">
        <v>0.0</v>
      </c>
      <c r="H5095" s="282">
        <v>0.0</v>
      </c>
      <c r="I5095" s="282">
        <v>1.0</v>
      </c>
      <c r="J5095" s="282">
        <v>1.0</v>
      </c>
      <c r="K5095" s="282">
        <v>0.0</v>
      </c>
      <c r="L5095" s="282">
        <v>152.0</v>
      </c>
      <c r="M5095" s="210"/>
    </row>
    <row r="5096" ht="15.75" customHeight="1">
      <c r="A5096" s="210" t="s">
        <v>614</v>
      </c>
      <c r="B5096" s="210" t="s">
        <v>5384</v>
      </c>
      <c r="C5096" s="210" t="s">
        <v>5801</v>
      </c>
      <c r="D5096" s="210" t="s">
        <v>162</v>
      </c>
      <c r="E5096" s="282">
        <v>30.0</v>
      </c>
      <c r="F5096" s="282">
        <v>4.0</v>
      </c>
      <c r="G5096" s="282">
        <v>3.0</v>
      </c>
      <c r="H5096" s="282">
        <v>9.0</v>
      </c>
      <c r="I5096" s="282">
        <v>14.0</v>
      </c>
      <c r="J5096" s="282">
        <v>5.0</v>
      </c>
      <c r="K5096" s="282">
        <v>0.0</v>
      </c>
      <c r="L5096" s="282">
        <v>1894.0</v>
      </c>
      <c r="M5096" s="210"/>
    </row>
    <row r="5097" ht="15.75" customHeight="1">
      <c r="A5097" s="210" t="s">
        <v>614</v>
      </c>
      <c r="B5097" s="210" t="s">
        <v>5385</v>
      </c>
      <c r="C5097" s="210" t="s">
        <v>5801</v>
      </c>
      <c r="D5097" s="210" t="s">
        <v>110</v>
      </c>
      <c r="E5097" s="282">
        <v>30.0</v>
      </c>
      <c r="F5097" s="282">
        <v>2.0</v>
      </c>
      <c r="G5097" s="282">
        <v>3.0</v>
      </c>
      <c r="H5097" s="282">
        <v>16.0</v>
      </c>
      <c r="I5097" s="282">
        <v>14.0</v>
      </c>
      <c r="J5097" s="282">
        <v>1.0</v>
      </c>
      <c r="K5097" s="282">
        <v>0.0</v>
      </c>
      <c r="L5097" s="282">
        <v>1399.0</v>
      </c>
      <c r="M5097" s="210"/>
    </row>
    <row r="5098" ht="15.75" customHeight="1">
      <c r="A5098" s="210" t="s">
        <v>614</v>
      </c>
      <c r="B5098" s="210" t="s">
        <v>5386</v>
      </c>
      <c r="C5098" s="210" t="s">
        <v>5801</v>
      </c>
      <c r="D5098" s="210" t="s">
        <v>110</v>
      </c>
      <c r="E5098" s="282">
        <v>36.0</v>
      </c>
      <c r="F5098" s="282">
        <v>1.0</v>
      </c>
      <c r="G5098" s="282">
        <v>3.0</v>
      </c>
      <c r="H5098" s="282">
        <v>14.0</v>
      </c>
      <c r="I5098" s="282">
        <v>16.0</v>
      </c>
      <c r="J5098" s="282">
        <v>2.0</v>
      </c>
      <c r="K5098" s="282">
        <v>0.0</v>
      </c>
      <c r="L5098" s="282">
        <v>1865.0</v>
      </c>
      <c r="M5098" s="210"/>
    </row>
    <row r="5099" ht="15.75" customHeight="1">
      <c r="A5099" s="210" t="s">
        <v>614</v>
      </c>
      <c r="B5099" s="210" t="s">
        <v>5387</v>
      </c>
      <c r="C5099" s="210" t="s">
        <v>5801</v>
      </c>
      <c r="D5099" s="210" t="s">
        <v>110</v>
      </c>
      <c r="E5099" s="282">
        <v>32.0</v>
      </c>
      <c r="F5099" s="282">
        <v>2.0</v>
      </c>
      <c r="G5099" s="282">
        <v>5.0</v>
      </c>
      <c r="H5099" s="282">
        <v>5.0</v>
      </c>
      <c r="I5099" s="282">
        <v>24.0</v>
      </c>
      <c r="J5099" s="282">
        <v>5.0</v>
      </c>
      <c r="K5099" s="282">
        <v>0.0</v>
      </c>
      <c r="L5099" s="282">
        <v>2032.0</v>
      </c>
      <c r="M5099" s="210"/>
    </row>
    <row r="5100" ht="15.75" customHeight="1">
      <c r="A5100" s="210" t="s">
        <v>614</v>
      </c>
      <c r="B5100" s="210" t="s">
        <v>5388</v>
      </c>
      <c r="C5100" s="210" t="s">
        <v>5869</v>
      </c>
      <c r="D5100" s="210" t="s">
        <v>110</v>
      </c>
      <c r="E5100" s="282">
        <v>29.0</v>
      </c>
      <c r="F5100" s="282">
        <v>3.0</v>
      </c>
      <c r="G5100" s="282">
        <v>3.0</v>
      </c>
      <c r="H5100" s="282">
        <v>9.0</v>
      </c>
      <c r="I5100" s="282">
        <v>10.0</v>
      </c>
      <c r="J5100" s="282">
        <v>5.0</v>
      </c>
      <c r="K5100" s="282">
        <v>0.0</v>
      </c>
      <c r="L5100" s="282">
        <v>1850.0</v>
      </c>
      <c r="M5100" s="210"/>
    </row>
    <row r="5101" ht="15.75" customHeight="1">
      <c r="A5101" s="210" t="s">
        <v>614</v>
      </c>
      <c r="B5101" s="210" t="s">
        <v>5391</v>
      </c>
      <c r="C5101" s="210" t="s">
        <v>5870</v>
      </c>
      <c r="D5101" s="210" t="s">
        <v>6098</v>
      </c>
      <c r="E5101" s="282">
        <v>23.0</v>
      </c>
      <c r="F5101" s="282">
        <v>0.0</v>
      </c>
      <c r="G5101" s="282">
        <v>4.0</v>
      </c>
      <c r="H5101" s="282">
        <v>5.0</v>
      </c>
      <c r="I5101" s="282">
        <v>6.0</v>
      </c>
      <c r="J5101" s="282">
        <v>5.0</v>
      </c>
      <c r="K5101" s="282">
        <v>0.0</v>
      </c>
      <c r="L5101" s="282">
        <v>1605.0</v>
      </c>
      <c r="M5101" s="210"/>
    </row>
    <row r="5102" ht="15.75" customHeight="1">
      <c r="A5102" s="210" t="s">
        <v>614</v>
      </c>
      <c r="B5102" s="210" t="s">
        <v>5392</v>
      </c>
      <c r="C5102" s="210" t="s">
        <v>5870</v>
      </c>
      <c r="D5102" s="210" t="s">
        <v>6098</v>
      </c>
      <c r="E5102" s="282">
        <v>1.0</v>
      </c>
      <c r="F5102" s="282">
        <v>0.0</v>
      </c>
      <c r="G5102" s="282">
        <v>0.0</v>
      </c>
      <c r="H5102" s="282">
        <v>1.0</v>
      </c>
      <c r="I5102" s="282">
        <v>0.0</v>
      </c>
      <c r="J5102" s="282">
        <v>0.0</v>
      </c>
      <c r="K5102" s="282">
        <v>0.0</v>
      </c>
      <c r="L5102" s="282">
        <v>16.0</v>
      </c>
      <c r="M5102" s="210"/>
    </row>
    <row r="5103" ht="15.75" customHeight="1">
      <c r="A5103" s="210" t="s">
        <v>365</v>
      </c>
      <c r="B5103" s="210" t="s">
        <v>5383</v>
      </c>
      <c r="C5103" s="210" t="s">
        <v>5801</v>
      </c>
      <c r="D5103" s="210" t="s">
        <v>197</v>
      </c>
      <c r="E5103" s="282">
        <v>2.0</v>
      </c>
      <c r="F5103" s="282">
        <v>0.0</v>
      </c>
      <c r="G5103" s="282">
        <v>0.0</v>
      </c>
      <c r="H5103" s="282">
        <v>1.0</v>
      </c>
      <c r="I5103" s="282">
        <v>1.0</v>
      </c>
      <c r="J5103" s="282">
        <v>0.0</v>
      </c>
      <c r="K5103" s="282">
        <v>0.0</v>
      </c>
      <c r="L5103" s="282">
        <v>117.0</v>
      </c>
      <c r="M5103" s="210"/>
    </row>
    <row r="5104" ht="15.75" customHeight="1">
      <c r="A5104" s="210" t="s">
        <v>365</v>
      </c>
      <c r="B5104" s="210" t="s">
        <v>5384</v>
      </c>
      <c r="C5104" s="210" t="s">
        <v>5801</v>
      </c>
      <c r="D5104" s="210" t="s">
        <v>197</v>
      </c>
      <c r="E5104" s="282">
        <v>34.0</v>
      </c>
      <c r="F5104" s="282">
        <v>6.0</v>
      </c>
      <c r="G5104" s="282">
        <v>2.0</v>
      </c>
      <c r="H5104" s="282">
        <v>6.0</v>
      </c>
      <c r="I5104" s="282">
        <v>14.0</v>
      </c>
      <c r="J5104" s="282">
        <v>3.0</v>
      </c>
      <c r="K5104" s="282">
        <v>0.0</v>
      </c>
      <c r="L5104" s="282">
        <v>2382.0</v>
      </c>
      <c r="M5104" s="210"/>
    </row>
    <row r="5105" ht="15.75" customHeight="1">
      <c r="A5105" s="210" t="s">
        <v>365</v>
      </c>
      <c r="B5105" s="210" t="s">
        <v>5385</v>
      </c>
      <c r="C5105" s="210" t="s">
        <v>5801</v>
      </c>
      <c r="D5105" s="210" t="s">
        <v>197</v>
      </c>
      <c r="E5105" s="282">
        <v>37.0</v>
      </c>
      <c r="F5105" s="282">
        <v>5.0</v>
      </c>
      <c r="G5105" s="282">
        <v>4.0</v>
      </c>
      <c r="H5105" s="282">
        <v>18.0</v>
      </c>
      <c r="I5105" s="282">
        <v>16.0</v>
      </c>
      <c r="J5105" s="282">
        <v>1.0</v>
      </c>
      <c r="K5105" s="282">
        <v>0.0</v>
      </c>
      <c r="L5105" s="282">
        <v>1850.0</v>
      </c>
      <c r="M5105" s="210"/>
    </row>
    <row r="5106" ht="15.75" customHeight="1">
      <c r="A5106" s="210" t="s">
        <v>365</v>
      </c>
      <c r="B5106" s="210" t="s">
        <v>5386</v>
      </c>
      <c r="C5106" s="210" t="s">
        <v>5801</v>
      </c>
      <c r="D5106" s="210" t="s">
        <v>197</v>
      </c>
      <c r="E5106" s="282">
        <v>22.0</v>
      </c>
      <c r="F5106" s="282">
        <v>2.0</v>
      </c>
      <c r="G5106" s="282">
        <v>2.0</v>
      </c>
      <c r="H5106" s="282">
        <v>21.0</v>
      </c>
      <c r="I5106" s="282">
        <v>0.0</v>
      </c>
      <c r="J5106" s="282">
        <v>0.0</v>
      </c>
      <c r="K5106" s="282">
        <v>0.0</v>
      </c>
      <c r="L5106" s="282">
        <v>472.0</v>
      </c>
      <c r="M5106" s="210"/>
    </row>
    <row r="5107" ht="15.75" customHeight="1">
      <c r="A5107" s="210" t="s">
        <v>365</v>
      </c>
      <c r="B5107" s="210" t="s">
        <v>5387</v>
      </c>
      <c r="C5107" s="210" t="s">
        <v>5881</v>
      </c>
      <c r="D5107" s="210" t="s">
        <v>6020</v>
      </c>
      <c r="E5107" s="282">
        <v>7.0</v>
      </c>
      <c r="F5107" s="282">
        <v>0.0</v>
      </c>
      <c r="G5107" s="282">
        <v>1.0</v>
      </c>
      <c r="H5107" s="282">
        <v>5.0</v>
      </c>
      <c r="I5107" s="282">
        <v>2.0</v>
      </c>
      <c r="J5107" s="282">
        <v>0.0</v>
      </c>
      <c r="K5107" s="282">
        <v>0.0</v>
      </c>
      <c r="L5107" s="282">
        <v>197.0</v>
      </c>
      <c r="M5107" s="210"/>
    </row>
    <row r="5108" ht="15.75" customHeight="1">
      <c r="A5108" s="210" t="s">
        <v>365</v>
      </c>
      <c r="B5108" s="210" t="s">
        <v>5388</v>
      </c>
      <c r="C5108" s="210" t="s">
        <v>5881</v>
      </c>
      <c r="D5108" s="210" t="s">
        <v>5928</v>
      </c>
      <c r="E5108" s="282">
        <v>3.0</v>
      </c>
      <c r="F5108" s="282">
        <v>0.0</v>
      </c>
      <c r="G5108" s="282">
        <v>0.0</v>
      </c>
      <c r="H5108" s="282">
        <v>3.0</v>
      </c>
      <c r="I5108" s="282">
        <v>1.0</v>
      </c>
      <c r="J5108" s="282">
        <v>0.0</v>
      </c>
      <c r="K5108" s="282">
        <v>0.0</v>
      </c>
      <c r="L5108" s="282">
        <v>32.0</v>
      </c>
      <c r="M5108" s="210"/>
    </row>
    <row r="5109" ht="15.75" customHeight="1">
      <c r="A5109" s="210" t="s">
        <v>559</v>
      </c>
      <c r="B5109" s="210" t="s">
        <v>5383</v>
      </c>
      <c r="C5109" s="210" t="s">
        <v>5801</v>
      </c>
      <c r="D5109" s="210" t="s">
        <v>143</v>
      </c>
      <c r="E5109" s="282">
        <v>2.0</v>
      </c>
      <c r="F5109" s="282">
        <v>0.0</v>
      </c>
      <c r="G5109" s="282">
        <v>0.0</v>
      </c>
      <c r="H5109" s="282">
        <v>1.0</v>
      </c>
      <c r="I5109" s="282">
        <v>1.0</v>
      </c>
      <c r="J5109" s="282">
        <v>0.0</v>
      </c>
      <c r="K5109" s="282">
        <v>0.0</v>
      </c>
      <c r="L5109" s="282">
        <v>88.0</v>
      </c>
      <c r="M5109" s="210"/>
    </row>
    <row r="5110" ht="15.75" customHeight="1">
      <c r="A5110" s="210" t="s">
        <v>559</v>
      </c>
      <c r="B5110" s="210" t="s">
        <v>5384</v>
      </c>
      <c r="C5110" s="210" t="s">
        <v>5801</v>
      </c>
      <c r="D5110" s="210" t="s">
        <v>143</v>
      </c>
      <c r="E5110" s="282">
        <v>35.0</v>
      </c>
      <c r="F5110" s="282">
        <v>5.0</v>
      </c>
      <c r="G5110" s="282">
        <v>0.0</v>
      </c>
      <c r="H5110" s="282">
        <v>12.0</v>
      </c>
      <c r="I5110" s="282">
        <v>13.0</v>
      </c>
      <c r="J5110" s="282">
        <v>2.0</v>
      </c>
      <c r="K5110" s="282">
        <v>0.0</v>
      </c>
      <c r="L5110" s="282">
        <v>2133.0</v>
      </c>
      <c r="M5110" s="210"/>
    </row>
    <row r="5111" ht="15.75" customHeight="1">
      <c r="A5111" s="210" t="s">
        <v>559</v>
      </c>
      <c r="B5111" s="210" t="s">
        <v>5385</v>
      </c>
      <c r="C5111" s="210" t="s">
        <v>5801</v>
      </c>
      <c r="D5111" s="210" t="s">
        <v>143</v>
      </c>
      <c r="E5111" s="282">
        <v>33.0</v>
      </c>
      <c r="F5111" s="282">
        <v>12.0</v>
      </c>
      <c r="G5111" s="282">
        <v>4.0</v>
      </c>
      <c r="H5111" s="282">
        <v>5.0</v>
      </c>
      <c r="I5111" s="282">
        <v>16.0</v>
      </c>
      <c r="J5111" s="282">
        <v>4.0</v>
      </c>
      <c r="K5111" s="282">
        <v>0.0</v>
      </c>
      <c r="L5111" s="282">
        <v>2443.0</v>
      </c>
      <c r="M5111" s="210"/>
    </row>
    <row r="5112" ht="15.75" customHeight="1">
      <c r="A5112" s="210" t="s">
        <v>559</v>
      </c>
      <c r="B5112" s="210" t="s">
        <v>5386</v>
      </c>
      <c r="C5112" s="210" t="s">
        <v>5801</v>
      </c>
      <c r="D5112" s="210" t="s">
        <v>143</v>
      </c>
      <c r="E5112" s="282">
        <v>29.0</v>
      </c>
      <c r="F5112" s="282">
        <v>6.0</v>
      </c>
      <c r="G5112" s="282">
        <v>5.0</v>
      </c>
      <c r="H5112" s="282">
        <v>7.0</v>
      </c>
      <c r="I5112" s="282">
        <v>16.0</v>
      </c>
      <c r="J5112" s="282">
        <v>3.0</v>
      </c>
      <c r="K5112" s="282">
        <v>0.0</v>
      </c>
      <c r="L5112" s="282">
        <v>1812.0</v>
      </c>
      <c r="M5112" s="210"/>
    </row>
    <row r="5113" ht="15.75" customHeight="1">
      <c r="A5113" s="210" t="s">
        <v>559</v>
      </c>
      <c r="B5113" s="210" t="s">
        <v>5387</v>
      </c>
      <c r="C5113" s="210" t="s">
        <v>5847</v>
      </c>
      <c r="D5113" s="210" t="s">
        <v>143</v>
      </c>
      <c r="E5113" s="282">
        <v>30.0</v>
      </c>
      <c r="F5113" s="282">
        <v>8.0</v>
      </c>
      <c r="G5113" s="282">
        <v>1.0</v>
      </c>
      <c r="H5113" s="282">
        <v>8.0</v>
      </c>
      <c r="I5113" s="282">
        <v>17.0</v>
      </c>
      <c r="J5113" s="282">
        <v>4.0</v>
      </c>
      <c r="K5113" s="282">
        <v>0.0</v>
      </c>
      <c r="L5113" s="282">
        <v>1918.0</v>
      </c>
      <c r="M5113" s="210"/>
    </row>
    <row r="5114" ht="15.75" customHeight="1">
      <c r="A5114" s="210" t="s">
        <v>559</v>
      </c>
      <c r="B5114" s="210" t="s">
        <v>5388</v>
      </c>
      <c r="C5114" s="210" t="s">
        <v>5801</v>
      </c>
      <c r="D5114" s="210" t="s">
        <v>238</v>
      </c>
      <c r="E5114" s="282">
        <v>24.0</v>
      </c>
      <c r="F5114" s="282">
        <v>6.0</v>
      </c>
      <c r="G5114" s="282">
        <v>3.0</v>
      </c>
      <c r="H5114" s="282">
        <v>8.0</v>
      </c>
      <c r="I5114" s="282">
        <v>11.0</v>
      </c>
      <c r="J5114" s="282">
        <v>3.0</v>
      </c>
      <c r="K5114" s="282">
        <v>0.0</v>
      </c>
      <c r="L5114" s="282">
        <v>1392.0</v>
      </c>
      <c r="M5114" s="210"/>
    </row>
    <row r="5115" ht="15.75" customHeight="1">
      <c r="A5115" s="210" t="s">
        <v>559</v>
      </c>
      <c r="B5115" s="210" t="s">
        <v>5391</v>
      </c>
      <c r="C5115" s="210" t="s">
        <v>5847</v>
      </c>
      <c r="D5115" s="210" t="s">
        <v>238</v>
      </c>
      <c r="E5115" s="282">
        <v>30.0</v>
      </c>
      <c r="F5115" s="282">
        <v>5.0</v>
      </c>
      <c r="G5115" s="282">
        <v>0.0</v>
      </c>
      <c r="H5115" s="282">
        <v>13.0</v>
      </c>
      <c r="I5115" s="282">
        <v>9.0</v>
      </c>
      <c r="J5115" s="282">
        <v>3.0</v>
      </c>
      <c r="K5115" s="282">
        <v>0.0</v>
      </c>
      <c r="L5115" s="282">
        <v>1572.0</v>
      </c>
      <c r="M5115" s="210"/>
    </row>
    <row r="5116" ht="15.75" customHeight="1">
      <c r="A5116" s="210" t="s">
        <v>559</v>
      </c>
      <c r="B5116" s="210" t="s">
        <v>5392</v>
      </c>
      <c r="C5116" s="210" t="s">
        <v>5902</v>
      </c>
      <c r="D5116" s="210" t="s">
        <v>6099</v>
      </c>
      <c r="E5116" s="282">
        <v>17.0</v>
      </c>
      <c r="F5116" s="282">
        <v>8.0</v>
      </c>
      <c r="G5116" s="282">
        <v>0.0</v>
      </c>
      <c r="H5116" s="282">
        <v>9.0</v>
      </c>
      <c r="I5116" s="282">
        <v>3.0</v>
      </c>
      <c r="J5116" s="282">
        <v>0.0</v>
      </c>
      <c r="K5116" s="282">
        <v>0.0</v>
      </c>
      <c r="L5116" s="282">
        <v>847.0</v>
      </c>
      <c r="M5116" s="210"/>
    </row>
    <row r="5117" ht="15.75" customHeight="1">
      <c r="A5117" s="210" t="s">
        <v>559</v>
      </c>
      <c r="B5117" s="210" t="s">
        <v>5389</v>
      </c>
      <c r="C5117" s="210" t="s">
        <v>5902</v>
      </c>
      <c r="D5117" s="210" t="s">
        <v>6099</v>
      </c>
      <c r="E5117" s="282">
        <v>22.0</v>
      </c>
      <c r="F5117" s="282">
        <v>4.0</v>
      </c>
      <c r="G5117" s="282">
        <v>1.0</v>
      </c>
      <c r="H5117" s="282">
        <v>6.0</v>
      </c>
      <c r="I5117" s="282">
        <v>6.0</v>
      </c>
      <c r="J5117" s="282">
        <v>2.0</v>
      </c>
      <c r="K5117" s="282">
        <v>0.0</v>
      </c>
      <c r="L5117" s="282">
        <v>1498.0</v>
      </c>
      <c r="M5117" s="210"/>
    </row>
    <row r="5118" ht="15.75" customHeight="1">
      <c r="A5118" s="210" t="s">
        <v>559</v>
      </c>
      <c r="B5118" s="210" t="s">
        <v>5390</v>
      </c>
      <c r="C5118" s="210" t="s">
        <v>5902</v>
      </c>
      <c r="D5118" s="210" t="s">
        <v>98</v>
      </c>
      <c r="E5118" s="282">
        <v>29.0</v>
      </c>
      <c r="F5118" s="282">
        <v>11.0</v>
      </c>
      <c r="G5118" s="282">
        <v>1.0</v>
      </c>
      <c r="H5118" s="282">
        <v>2.0</v>
      </c>
      <c r="I5118" s="282">
        <v>15.0</v>
      </c>
      <c r="J5118" s="282">
        <v>4.0</v>
      </c>
      <c r="K5118" s="282">
        <v>0.0</v>
      </c>
      <c r="L5118" s="282">
        <v>2255.0</v>
      </c>
      <c r="M5118" s="210"/>
    </row>
    <row r="5119" ht="15.75" customHeight="1">
      <c r="A5119" s="210" t="s">
        <v>718</v>
      </c>
      <c r="B5119" s="210" t="s">
        <v>5384</v>
      </c>
      <c r="C5119" s="210" t="s">
        <v>5801</v>
      </c>
      <c r="D5119" s="210" t="s">
        <v>116</v>
      </c>
      <c r="E5119" s="282">
        <v>33.0</v>
      </c>
      <c r="F5119" s="282">
        <v>1.0</v>
      </c>
      <c r="G5119" s="282">
        <v>3.0</v>
      </c>
      <c r="H5119" s="282">
        <v>2.0</v>
      </c>
      <c r="I5119" s="282">
        <v>13.0</v>
      </c>
      <c r="J5119" s="282">
        <v>3.0</v>
      </c>
      <c r="K5119" s="282">
        <v>0.0</v>
      </c>
      <c r="L5119" s="282">
        <v>2553.0</v>
      </c>
      <c r="M5119" s="210"/>
    </row>
    <row r="5120" ht="15.75" customHeight="1">
      <c r="A5120" s="210" t="s">
        <v>718</v>
      </c>
      <c r="B5120" s="210" t="s">
        <v>5385</v>
      </c>
      <c r="C5120" s="210" t="s">
        <v>5801</v>
      </c>
      <c r="D5120" s="210" t="s">
        <v>116</v>
      </c>
      <c r="E5120" s="282">
        <v>32.0</v>
      </c>
      <c r="F5120" s="282">
        <v>2.0</v>
      </c>
      <c r="G5120" s="282">
        <v>1.0</v>
      </c>
      <c r="H5120" s="282">
        <v>3.0</v>
      </c>
      <c r="I5120" s="282">
        <v>14.0</v>
      </c>
      <c r="J5120" s="282">
        <v>7.0</v>
      </c>
      <c r="K5120" s="282">
        <v>0.0</v>
      </c>
      <c r="L5120" s="282">
        <v>2343.0</v>
      </c>
      <c r="M5120" s="210"/>
    </row>
    <row r="5121" ht="15.75" customHeight="1">
      <c r="A5121" s="210" t="s">
        <v>718</v>
      </c>
      <c r="B5121" s="210" t="s">
        <v>5386</v>
      </c>
      <c r="C5121" s="210" t="s">
        <v>5801</v>
      </c>
      <c r="D5121" s="210" t="s">
        <v>116</v>
      </c>
      <c r="E5121" s="282">
        <v>18.0</v>
      </c>
      <c r="F5121" s="282">
        <v>1.0</v>
      </c>
      <c r="G5121" s="282">
        <v>0.0</v>
      </c>
      <c r="H5121" s="282">
        <v>9.0</v>
      </c>
      <c r="I5121" s="282">
        <v>7.0</v>
      </c>
      <c r="J5121" s="282">
        <v>1.0</v>
      </c>
      <c r="K5121" s="282">
        <v>0.0</v>
      </c>
      <c r="L5121" s="282">
        <v>760.0</v>
      </c>
      <c r="M5121" s="210"/>
    </row>
    <row r="5122" ht="15.75" customHeight="1">
      <c r="A5122" s="210" t="s">
        <v>718</v>
      </c>
      <c r="B5122" s="210" t="s">
        <v>5387</v>
      </c>
      <c r="C5122" s="210" t="s">
        <v>5801</v>
      </c>
      <c r="D5122" s="210" t="s">
        <v>116</v>
      </c>
      <c r="E5122" s="282">
        <v>0.0</v>
      </c>
      <c r="F5122" s="282">
        <v>0.0</v>
      </c>
      <c r="G5122" s="282">
        <v>0.0</v>
      </c>
      <c r="H5122" s="282">
        <v>0.0</v>
      </c>
      <c r="I5122" s="282">
        <v>0.0</v>
      </c>
      <c r="J5122" s="282">
        <v>0.0</v>
      </c>
      <c r="K5122" s="282">
        <v>0.0</v>
      </c>
      <c r="L5122" s="282">
        <v>0.0</v>
      </c>
      <c r="M5122" s="210"/>
    </row>
    <row r="5123" ht="15.75" customHeight="1">
      <c r="A5123" s="210" t="s">
        <v>719</v>
      </c>
      <c r="B5123" s="210" t="s">
        <v>5384</v>
      </c>
      <c r="C5123" s="210" t="s">
        <v>5801</v>
      </c>
      <c r="D5123" s="210" t="s">
        <v>143</v>
      </c>
      <c r="E5123" s="282">
        <v>9.0</v>
      </c>
      <c r="F5123" s="282">
        <v>1.0</v>
      </c>
      <c r="G5123" s="282">
        <v>0.0</v>
      </c>
      <c r="H5123" s="282">
        <v>0.0</v>
      </c>
      <c r="I5123" s="282">
        <v>1.0</v>
      </c>
      <c r="J5123" s="282">
        <v>2.0</v>
      </c>
      <c r="K5123" s="282">
        <v>0.0</v>
      </c>
      <c r="L5123" s="282">
        <v>771.0</v>
      </c>
      <c r="M5123" s="210"/>
    </row>
    <row r="5124" ht="15.75" customHeight="1">
      <c r="A5124" s="210" t="s">
        <v>719</v>
      </c>
      <c r="B5124" s="210" t="s">
        <v>5385</v>
      </c>
      <c r="C5124" s="210" t="s">
        <v>5968</v>
      </c>
      <c r="D5124" s="210" t="s">
        <v>143</v>
      </c>
      <c r="E5124" s="282">
        <v>32.0</v>
      </c>
      <c r="F5124" s="282">
        <v>0.0</v>
      </c>
      <c r="G5124" s="282">
        <v>2.0</v>
      </c>
      <c r="H5124" s="282">
        <v>3.0</v>
      </c>
      <c r="I5124" s="282">
        <v>8.0</v>
      </c>
      <c r="J5124" s="282">
        <v>5.0</v>
      </c>
      <c r="K5124" s="282">
        <v>0.0</v>
      </c>
      <c r="L5124" s="282">
        <v>2380.0</v>
      </c>
      <c r="M5124" s="210"/>
    </row>
    <row r="5125" ht="15.75" customHeight="1">
      <c r="A5125" s="210" t="s">
        <v>719</v>
      </c>
      <c r="B5125" s="210" t="s">
        <v>5386</v>
      </c>
      <c r="C5125" s="210" t="s">
        <v>5933</v>
      </c>
      <c r="D5125" s="210" t="s">
        <v>6043</v>
      </c>
      <c r="E5125" s="282">
        <v>22.0</v>
      </c>
      <c r="F5125" s="282">
        <v>0.0</v>
      </c>
      <c r="G5125" s="282">
        <v>1.0</v>
      </c>
      <c r="H5125" s="282">
        <v>12.0</v>
      </c>
      <c r="I5125" s="282">
        <v>2.0</v>
      </c>
      <c r="J5125" s="282">
        <v>0.0</v>
      </c>
      <c r="K5125" s="282">
        <v>0.0</v>
      </c>
      <c r="L5125" s="282">
        <v>1039.0</v>
      </c>
      <c r="M5125" s="210"/>
    </row>
    <row r="5126" ht="15.75" customHeight="1">
      <c r="A5126" s="210" t="s">
        <v>719</v>
      </c>
      <c r="B5126" s="210" t="s">
        <v>5387</v>
      </c>
      <c r="C5126" s="210" t="s">
        <v>5933</v>
      </c>
      <c r="D5126" s="210" t="s">
        <v>6043</v>
      </c>
      <c r="E5126" s="282">
        <v>27.0</v>
      </c>
      <c r="F5126" s="282">
        <v>1.0</v>
      </c>
      <c r="G5126" s="282">
        <v>0.0</v>
      </c>
      <c r="H5126" s="282">
        <v>7.0</v>
      </c>
      <c r="I5126" s="282">
        <v>3.0</v>
      </c>
      <c r="J5126" s="282">
        <v>2.0</v>
      </c>
      <c r="K5126" s="282">
        <v>0.0</v>
      </c>
      <c r="L5126" s="282">
        <v>1886.0</v>
      </c>
      <c r="M5126" s="210"/>
    </row>
    <row r="5127" ht="15.75" customHeight="1">
      <c r="A5127" s="210" t="s">
        <v>719</v>
      </c>
      <c r="B5127" s="210" t="s">
        <v>5388</v>
      </c>
      <c r="C5127" s="210" t="s">
        <v>6070</v>
      </c>
      <c r="D5127" s="210" t="s">
        <v>6100</v>
      </c>
      <c r="E5127" s="282">
        <v>12.0</v>
      </c>
      <c r="F5127" s="282">
        <v>2.0</v>
      </c>
      <c r="G5127" s="282">
        <v>1.0</v>
      </c>
      <c r="H5127" s="282">
        <v>3.0</v>
      </c>
      <c r="I5127" s="282">
        <v>0.0</v>
      </c>
      <c r="J5127" s="282">
        <v>0.0</v>
      </c>
      <c r="K5127" s="282">
        <v>0.0</v>
      </c>
      <c r="L5127" s="282">
        <v>912.0</v>
      </c>
      <c r="M5127" s="210"/>
    </row>
    <row r="5128" ht="15.75" customHeight="1">
      <c r="A5128" s="210" t="s">
        <v>719</v>
      </c>
      <c r="B5128" s="210" t="s">
        <v>5391</v>
      </c>
      <c r="C5128" s="210" t="s">
        <v>6070</v>
      </c>
      <c r="D5128" s="210" t="s">
        <v>6100</v>
      </c>
      <c r="E5128" s="282">
        <v>30.0</v>
      </c>
      <c r="F5128" s="282">
        <v>4.0</v>
      </c>
      <c r="G5128" s="282">
        <v>1.0</v>
      </c>
      <c r="H5128" s="282">
        <v>1.0</v>
      </c>
      <c r="I5128" s="282">
        <v>4.0</v>
      </c>
      <c r="J5128" s="282">
        <v>2.0</v>
      </c>
      <c r="K5128" s="282">
        <v>0.0</v>
      </c>
      <c r="L5128" s="282">
        <v>2489.0</v>
      </c>
      <c r="M5128" s="210"/>
    </row>
    <row r="5129" ht="15.75" customHeight="1">
      <c r="A5129" s="210" t="s">
        <v>719</v>
      </c>
      <c r="B5129" s="210" t="s">
        <v>5392</v>
      </c>
      <c r="C5129" s="210" t="s">
        <v>5937</v>
      </c>
      <c r="D5129" s="210" t="s">
        <v>6101</v>
      </c>
      <c r="E5129" s="282">
        <v>33.0</v>
      </c>
      <c r="F5129" s="282">
        <v>8.0</v>
      </c>
      <c r="G5129" s="282">
        <v>4.0</v>
      </c>
      <c r="H5129" s="282">
        <v>0.0</v>
      </c>
      <c r="I5129" s="282">
        <v>0.0</v>
      </c>
      <c r="J5129" s="282">
        <v>5.0</v>
      </c>
      <c r="K5129" s="282">
        <v>1.0</v>
      </c>
      <c r="L5129" s="282">
        <v>2970.0</v>
      </c>
      <c r="M5129" s="210"/>
    </row>
    <row r="5130" ht="15.75" customHeight="1">
      <c r="A5130" s="210" t="s">
        <v>719</v>
      </c>
      <c r="B5130" s="210" t="s">
        <v>5389</v>
      </c>
      <c r="C5130" s="210" t="s">
        <v>5937</v>
      </c>
      <c r="D5130" s="210" t="s">
        <v>6101</v>
      </c>
      <c r="E5130" s="282">
        <v>24.0</v>
      </c>
      <c r="F5130" s="282">
        <v>2.0</v>
      </c>
      <c r="G5130" s="282">
        <v>2.0</v>
      </c>
      <c r="H5130" s="282">
        <v>3.0</v>
      </c>
      <c r="I5130" s="282">
        <v>0.0</v>
      </c>
      <c r="J5130" s="282">
        <v>1.0</v>
      </c>
      <c r="K5130" s="282">
        <v>0.0</v>
      </c>
      <c r="L5130" s="282">
        <v>1909.0</v>
      </c>
      <c r="M5130" s="210"/>
    </row>
    <row r="5131" ht="15.75" customHeight="1">
      <c r="A5131" s="210" t="s">
        <v>719</v>
      </c>
      <c r="B5131" s="210" t="s">
        <v>5390</v>
      </c>
      <c r="C5131" s="210" t="s">
        <v>5937</v>
      </c>
      <c r="D5131" s="210" t="s">
        <v>6101</v>
      </c>
      <c r="E5131" s="282">
        <v>0.0</v>
      </c>
      <c r="F5131" s="282">
        <v>0.0</v>
      </c>
      <c r="G5131" s="282">
        <v>0.0</v>
      </c>
      <c r="H5131" s="282">
        <v>0.0</v>
      </c>
      <c r="I5131" s="282">
        <v>0.0</v>
      </c>
      <c r="J5131" s="282">
        <v>0.0</v>
      </c>
      <c r="K5131" s="282">
        <v>0.0</v>
      </c>
      <c r="L5131" s="282">
        <v>0.0</v>
      </c>
      <c r="M5131" s="210"/>
    </row>
    <row r="5132" ht="15.75" customHeight="1">
      <c r="A5132" s="210" t="s">
        <v>563</v>
      </c>
      <c r="B5132" s="210" t="s">
        <v>5383</v>
      </c>
      <c r="C5132" s="210" t="s">
        <v>5801</v>
      </c>
      <c r="D5132" s="210" t="s">
        <v>90</v>
      </c>
      <c r="E5132" s="282">
        <v>3.0</v>
      </c>
      <c r="F5132" s="282">
        <v>1.0</v>
      </c>
      <c r="G5132" s="282">
        <v>0.0</v>
      </c>
      <c r="H5132" s="282">
        <v>2.0</v>
      </c>
      <c r="I5132" s="282">
        <v>1.0</v>
      </c>
      <c r="J5132" s="282">
        <v>0.0</v>
      </c>
      <c r="K5132" s="282">
        <v>0.0</v>
      </c>
      <c r="L5132" s="282">
        <v>97.0</v>
      </c>
      <c r="M5132" s="210"/>
    </row>
    <row r="5133" ht="15.75" customHeight="1">
      <c r="A5133" s="210" t="s">
        <v>563</v>
      </c>
      <c r="B5133" s="210" t="s">
        <v>5384</v>
      </c>
      <c r="C5133" s="210" t="s">
        <v>5801</v>
      </c>
      <c r="D5133" s="210" t="s">
        <v>90</v>
      </c>
      <c r="E5133" s="282">
        <v>28.0</v>
      </c>
      <c r="F5133" s="282">
        <v>1.0</v>
      </c>
      <c r="G5133" s="282">
        <v>1.0</v>
      </c>
      <c r="H5133" s="282">
        <v>20.0</v>
      </c>
      <c r="I5133" s="282">
        <v>7.0</v>
      </c>
      <c r="J5133" s="282">
        <v>3.0</v>
      </c>
      <c r="K5133" s="282">
        <v>0.0</v>
      </c>
      <c r="L5133" s="282">
        <v>786.0</v>
      </c>
      <c r="M5133" s="210"/>
    </row>
    <row r="5134" ht="15.75" customHeight="1">
      <c r="A5134" s="210" t="s">
        <v>563</v>
      </c>
      <c r="B5134" s="210" t="s">
        <v>5385</v>
      </c>
      <c r="C5134" s="210" t="s">
        <v>5801</v>
      </c>
      <c r="D5134" s="210" t="s">
        <v>90</v>
      </c>
      <c r="E5134" s="282">
        <v>25.0</v>
      </c>
      <c r="F5134" s="282">
        <v>4.0</v>
      </c>
      <c r="G5134" s="282">
        <v>1.0</v>
      </c>
      <c r="H5134" s="282">
        <v>24.0</v>
      </c>
      <c r="I5134" s="282">
        <v>2.0</v>
      </c>
      <c r="J5134" s="282">
        <v>1.0</v>
      </c>
      <c r="K5134" s="282">
        <v>0.0</v>
      </c>
      <c r="L5134" s="282">
        <v>386.0</v>
      </c>
      <c r="M5134" s="210"/>
    </row>
    <row r="5135" ht="15.75" customHeight="1">
      <c r="A5135" s="210" t="s">
        <v>563</v>
      </c>
      <c r="B5135" s="210" t="s">
        <v>5386</v>
      </c>
      <c r="C5135" s="210" t="s">
        <v>5800</v>
      </c>
      <c r="D5135" s="210" t="s">
        <v>244</v>
      </c>
      <c r="E5135" s="282">
        <v>36.0</v>
      </c>
      <c r="F5135" s="282">
        <v>17.0</v>
      </c>
      <c r="G5135" s="282">
        <v>6.0</v>
      </c>
      <c r="H5135" s="282">
        <v>4.0</v>
      </c>
      <c r="I5135" s="282">
        <v>16.0</v>
      </c>
      <c r="J5135" s="282">
        <v>8.0</v>
      </c>
      <c r="K5135" s="282">
        <v>0.0</v>
      </c>
      <c r="L5135" s="282">
        <v>2672.0</v>
      </c>
      <c r="M5135" s="210"/>
    </row>
    <row r="5136" ht="15.75" customHeight="1">
      <c r="A5136" s="210" t="s">
        <v>563</v>
      </c>
      <c r="B5136" s="210" t="s">
        <v>5387</v>
      </c>
      <c r="C5136" s="210" t="s">
        <v>5801</v>
      </c>
      <c r="D5136" s="210" t="s">
        <v>249</v>
      </c>
      <c r="E5136" s="282">
        <v>33.0</v>
      </c>
      <c r="F5136" s="282">
        <v>6.0</v>
      </c>
      <c r="G5136" s="282">
        <v>2.0</v>
      </c>
      <c r="H5136" s="282">
        <v>14.0</v>
      </c>
      <c r="I5136" s="282">
        <v>17.0</v>
      </c>
      <c r="J5136" s="282">
        <v>1.0</v>
      </c>
      <c r="K5136" s="282">
        <v>0.0</v>
      </c>
      <c r="L5136" s="282">
        <v>1742.0</v>
      </c>
      <c r="M5136" s="210"/>
    </row>
    <row r="5137" ht="15.75" customHeight="1">
      <c r="A5137" s="210" t="s">
        <v>563</v>
      </c>
      <c r="B5137" s="210" t="s">
        <v>5388</v>
      </c>
      <c r="C5137" s="210" t="s">
        <v>5800</v>
      </c>
      <c r="D5137" s="210" t="s">
        <v>249</v>
      </c>
      <c r="E5137" s="282">
        <v>37.0</v>
      </c>
      <c r="F5137" s="282">
        <v>12.0</v>
      </c>
      <c r="G5137" s="282">
        <v>4.0</v>
      </c>
      <c r="H5137" s="282">
        <v>3.0</v>
      </c>
      <c r="I5137" s="282">
        <v>16.0</v>
      </c>
      <c r="J5137" s="282">
        <v>4.0</v>
      </c>
      <c r="K5137" s="282">
        <v>0.0</v>
      </c>
      <c r="L5137" s="282">
        <v>2937.0</v>
      </c>
      <c r="M5137" s="210"/>
    </row>
    <row r="5138" ht="15.75" customHeight="1">
      <c r="A5138" s="210" t="s">
        <v>563</v>
      </c>
      <c r="B5138" s="210" t="s">
        <v>5391</v>
      </c>
      <c r="C5138" s="210" t="s">
        <v>5801</v>
      </c>
      <c r="D5138" s="210" t="s">
        <v>121</v>
      </c>
      <c r="E5138" s="282">
        <v>36.0</v>
      </c>
      <c r="F5138" s="282">
        <v>6.0</v>
      </c>
      <c r="G5138" s="282">
        <v>3.0</v>
      </c>
      <c r="H5138" s="282">
        <v>9.0</v>
      </c>
      <c r="I5138" s="282">
        <v>12.0</v>
      </c>
      <c r="J5138" s="282">
        <v>2.0</v>
      </c>
      <c r="K5138" s="282">
        <v>0.0</v>
      </c>
      <c r="L5138" s="282">
        <v>2458.0</v>
      </c>
      <c r="M5138" s="210"/>
    </row>
    <row r="5139" ht="15.75" customHeight="1">
      <c r="A5139" s="210" t="s">
        <v>563</v>
      </c>
      <c r="B5139" s="210" t="s">
        <v>5392</v>
      </c>
      <c r="C5139" s="210" t="s">
        <v>5801</v>
      </c>
      <c r="D5139" s="210" t="s">
        <v>121</v>
      </c>
      <c r="E5139" s="282">
        <v>38.0</v>
      </c>
      <c r="F5139" s="282">
        <v>14.0</v>
      </c>
      <c r="G5139" s="282">
        <v>4.0</v>
      </c>
      <c r="H5139" s="282">
        <v>2.0</v>
      </c>
      <c r="I5139" s="282">
        <v>12.0</v>
      </c>
      <c r="J5139" s="282">
        <v>3.0</v>
      </c>
      <c r="K5139" s="282">
        <v>0.0</v>
      </c>
      <c r="L5139" s="282">
        <v>3032.0</v>
      </c>
      <c r="M5139" s="210"/>
    </row>
    <row r="5140" ht="15.75" customHeight="1">
      <c r="A5140" s="210" t="s">
        <v>563</v>
      </c>
      <c r="B5140" s="210" t="s">
        <v>5389</v>
      </c>
      <c r="C5140" s="210" t="s">
        <v>6102</v>
      </c>
      <c r="D5140" s="210" t="s">
        <v>238</v>
      </c>
      <c r="E5140" s="282">
        <v>51.0</v>
      </c>
      <c r="F5140" s="282">
        <v>17.0</v>
      </c>
      <c r="G5140" s="282">
        <v>1.0</v>
      </c>
      <c r="H5140" s="282">
        <v>9.0</v>
      </c>
      <c r="I5140" s="282">
        <v>12.0</v>
      </c>
      <c r="J5140" s="282">
        <v>3.0</v>
      </c>
      <c r="K5140" s="282">
        <v>0.0</v>
      </c>
      <c r="L5140" s="282">
        <v>3869.0</v>
      </c>
      <c r="M5140" s="210"/>
    </row>
    <row r="5141" ht="15.75" customHeight="1">
      <c r="A5141" s="210" t="s">
        <v>563</v>
      </c>
      <c r="B5141" s="210" t="s">
        <v>5390</v>
      </c>
      <c r="C5141" s="210" t="s">
        <v>6103</v>
      </c>
      <c r="D5141" s="210" t="s">
        <v>6104</v>
      </c>
      <c r="E5141" s="282">
        <v>18.0</v>
      </c>
      <c r="F5141" s="282">
        <v>7.0</v>
      </c>
      <c r="G5141" s="282">
        <v>1.0</v>
      </c>
      <c r="H5141" s="282">
        <v>2.0</v>
      </c>
      <c r="I5141" s="282">
        <v>8.0</v>
      </c>
      <c r="J5141" s="282">
        <v>2.0</v>
      </c>
      <c r="K5141" s="282">
        <v>0.0</v>
      </c>
      <c r="L5141" s="282">
        <v>1336.0</v>
      </c>
      <c r="M5141" s="210"/>
    </row>
    <row r="5142" ht="15.75" customHeight="1">
      <c r="A5142" s="210" t="s">
        <v>160</v>
      </c>
      <c r="B5142" s="210" t="s">
        <v>5383</v>
      </c>
      <c r="C5142" s="210" t="s">
        <v>5801</v>
      </c>
      <c r="D5142" s="210" t="s">
        <v>162</v>
      </c>
      <c r="E5142" s="282">
        <v>3.0</v>
      </c>
      <c r="F5142" s="282">
        <v>0.0</v>
      </c>
      <c r="G5142" s="210"/>
      <c r="H5142" s="282">
        <v>0.0</v>
      </c>
      <c r="I5142" s="282">
        <v>0.0</v>
      </c>
      <c r="J5142" s="282">
        <v>0.0</v>
      </c>
      <c r="K5142" s="282">
        <v>0.0</v>
      </c>
      <c r="L5142" s="282">
        <v>270.0</v>
      </c>
      <c r="M5142" s="210"/>
    </row>
    <row r="5143" ht="15.75" customHeight="1">
      <c r="A5143" s="210" t="s">
        <v>160</v>
      </c>
      <c r="B5143" s="210" t="s">
        <v>5384</v>
      </c>
      <c r="C5143" s="210" t="s">
        <v>5801</v>
      </c>
      <c r="D5143" s="210" t="s">
        <v>162</v>
      </c>
      <c r="E5143" s="282">
        <v>32.0</v>
      </c>
      <c r="F5143" s="282">
        <v>0.0</v>
      </c>
      <c r="G5143" s="210"/>
      <c r="H5143" s="282">
        <v>0.0</v>
      </c>
      <c r="I5143" s="282">
        <v>0.0</v>
      </c>
      <c r="J5143" s="282">
        <v>2.0</v>
      </c>
      <c r="K5143" s="282">
        <v>0.0</v>
      </c>
      <c r="L5143" s="282">
        <v>2880.0</v>
      </c>
      <c r="M5143" s="210"/>
    </row>
    <row r="5144" ht="15.75" customHeight="1">
      <c r="A5144" s="210" t="s">
        <v>160</v>
      </c>
      <c r="B5144" s="210" t="s">
        <v>5385</v>
      </c>
      <c r="C5144" s="210" t="s">
        <v>5801</v>
      </c>
      <c r="D5144" s="210" t="s">
        <v>162</v>
      </c>
      <c r="E5144" s="282">
        <v>37.0</v>
      </c>
      <c r="F5144" s="282">
        <v>0.0</v>
      </c>
      <c r="G5144" s="210"/>
      <c r="H5144" s="282">
        <v>0.0</v>
      </c>
      <c r="I5144" s="282">
        <v>0.0</v>
      </c>
      <c r="J5144" s="282">
        <v>4.0</v>
      </c>
      <c r="K5144" s="282">
        <v>0.0</v>
      </c>
      <c r="L5144" s="282">
        <v>3330.0</v>
      </c>
      <c r="M5144" s="210"/>
    </row>
    <row r="5145" ht="15.75" customHeight="1">
      <c r="A5145" s="210" t="s">
        <v>160</v>
      </c>
      <c r="B5145" s="210" t="s">
        <v>5386</v>
      </c>
      <c r="C5145" s="210" t="s">
        <v>5801</v>
      </c>
      <c r="D5145" s="210" t="s">
        <v>162</v>
      </c>
      <c r="E5145" s="282">
        <v>36.0</v>
      </c>
      <c r="F5145" s="282">
        <v>0.0</v>
      </c>
      <c r="G5145" s="210"/>
      <c r="H5145" s="282">
        <v>0.0</v>
      </c>
      <c r="I5145" s="282">
        <v>0.0</v>
      </c>
      <c r="J5145" s="282">
        <v>4.0</v>
      </c>
      <c r="K5145" s="282">
        <v>0.0</v>
      </c>
      <c r="L5145" s="282">
        <v>3240.0</v>
      </c>
      <c r="M5145" s="210"/>
    </row>
    <row r="5146" ht="15.75" customHeight="1">
      <c r="A5146" s="210" t="s">
        <v>160</v>
      </c>
      <c r="B5146" s="210" t="s">
        <v>5387</v>
      </c>
      <c r="C5146" s="210" t="s">
        <v>5801</v>
      </c>
      <c r="D5146" s="210" t="s">
        <v>162</v>
      </c>
      <c r="E5146" s="282">
        <v>28.0</v>
      </c>
      <c r="F5146" s="282">
        <v>0.0</v>
      </c>
      <c r="G5146" s="210"/>
      <c r="H5146" s="282">
        <v>0.0</v>
      </c>
      <c r="I5146" s="282">
        <v>0.0</v>
      </c>
      <c r="J5146" s="282">
        <v>1.0</v>
      </c>
      <c r="K5146" s="282">
        <v>0.0</v>
      </c>
      <c r="L5146" s="282">
        <v>2520.0</v>
      </c>
      <c r="M5146" s="210"/>
    </row>
    <row r="5147" ht="15.75" customHeight="1">
      <c r="A5147" s="210" t="s">
        <v>160</v>
      </c>
      <c r="B5147" s="210" t="s">
        <v>5388</v>
      </c>
      <c r="C5147" s="210" t="s">
        <v>5801</v>
      </c>
      <c r="D5147" s="210" t="s">
        <v>162</v>
      </c>
      <c r="E5147" s="282">
        <v>37.0</v>
      </c>
      <c r="F5147" s="282">
        <v>0.0</v>
      </c>
      <c r="G5147" s="210"/>
      <c r="H5147" s="282">
        <v>0.0</v>
      </c>
      <c r="I5147" s="282">
        <v>0.0</v>
      </c>
      <c r="J5147" s="282">
        <v>2.0</v>
      </c>
      <c r="K5147" s="282">
        <v>0.0</v>
      </c>
      <c r="L5147" s="282">
        <v>3330.0</v>
      </c>
      <c r="M5147" s="210"/>
    </row>
    <row r="5148" ht="15.75" customHeight="1">
      <c r="A5148" s="210" t="s">
        <v>160</v>
      </c>
      <c r="B5148" s="210" t="s">
        <v>5391</v>
      </c>
      <c r="C5148" s="210" t="s">
        <v>5801</v>
      </c>
      <c r="D5148" s="210" t="s">
        <v>162</v>
      </c>
      <c r="E5148" s="282">
        <v>38.0</v>
      </c>
      <c r="F5148" s="282">
        <v>0.0</v>
      </c>
      <c r="G5148" s="210"/>
      <c r="H5148" s="282">
        <v>0.0</v>
      </c>
      <c r="I5148" s="282">
        <v>0.0</v>
      </c>
      <c r="J5148" s="282">
        <v>1.0</v>
      </c>
      <c r="K5148" s="282">
        <v>0.0</v>
      </c>
      <c r="L5148" s="282">
        <v>3420.0</v>
      </c>
      <c r="M5148" s="210"/>
    </row>
    <row r="5149" ht="15.75" customHeight="1">
      <c r="A5149" s="210" t="s">
        <v>160</v>
      </c>
      <c r="B5149" s="210" t="s">
        <v>5392</v>
      </c>
      <c r="C5149" s="210" t="s">
        <v>5801</v>
      </c>
      <c r="D5149" s="210" t="s">
        <v>98</v>
      </c>
      <c r="E5149" s="282">
        <v>1.0</v>
      </c>
      <c r="F5149" s="282">
        <v>0.0</v>
      </c>
      <c r="G5149" s="210"/>
      <c r="H5149" s="282">
        <v>0.0</v>
      </c>
      <c r="I5149" s="282">
        <v>0.0</v>
      </c>
      <c r="J5149" s="282">
        <v>0.0</v>
      </c>
      <c r="K5149" s="282">
        <v>0.0</v>
      </c>
      <c r="L5149" s="282">
        <v>90.0</v>
      </c>
      <c r="M5149" s="210"/>
    </row>
    <row r="5150" ht="15.75" customHeight="1">
      <c r="A5150" s="210" t="s">
        <v>160</v>
      </c>
      <c r="B5150" s="210" t="s">
        <v>5389</v>
      </c>
      <c r="C5150" s="210" t="s">
        <v>5801</v>
      </c>
      <c r="D5150" s="210" t="s">
        <v>259</v>
      </c>
      <c r="E5150" s="282">
        <v>35.0</v>
      </c>
      <c r="F5150" s="282">
        <v>0.0</v>
      </c>
      <c r="G5150" s="210"/>
      <c r="H5150" s="282">
        <v>0.0</v>
      </c>
      <c r="I5150" s="282">
        <v>0.0</v>
      </c>
      <c r="J5150" s="282">
        <v>2.0</v>
      </c>
      <c r="K5150" s="282">
        <v>0.0</v>
      </c>
      <c r="L5150" s="282">
        <v>3150.0</v>
      </c>
      <c r="M5150" s="210"/>
    </row>
    <row r="5151" ht="15.75" customHeight="1">
      <c r="A5151" s="210" t="s">
        <v>160</v>
      </c>
      <c r="B5151" s="210" t="s">
        <v>5390</v>
      </c>
      <c r="C5151" s="210" t="s">
        <v>5801</v>
      </c>
      <c r="D5151" s="210" t="s">
        <v>259</v>
      </c>
      <c r="E5151" s="282">
        <v>31.0</v>
      </c>
      <c r="F5151" s="282">
        <v>0.0</v>
      </c>
      <c r="G5151" s="210"/>
      <c r="H5151" s="282">
        <v>0.0</v>
      </c>
      <c r="I5151" s="282">
        <v>0.0</v>
      </c>
      <c r="J5151" s="282">
        <v>2.0</v>
      </c>
      <c r="K5151" s="282">
        <v>0.0</v>
      </c>
      <c r="L5151" s="282">
        <v>2790.0</v>
      </c>
      <c r="M5151" s="210"/>
    </row>
    <row r="5152" ht="15.75" customHeight="1">
      <c r="A5152" s="210" t="s">
        <v>858</v>
      </c>
      <c r="B5152" s="210" t="s">
        <v>5383</v>
      </c>
      <c r="C5152" s="210" t="s">
        <v>5801</v>
      </c>
      <c r="D5152" s="210" t="s">
        <v>121</v>
      </c>
      <c r="E5152" s="282">
        <v>2.0</v>
      </c>
      <c r="F5152" s="282">
        <v>0.0</v>
      </c>
      <c r="G5152" s="282">
        <v>0.0</v>
      </c>
      <c r="H5152" s="282">
        <v>2.0</v>
      </c>
      <c r="I5152" s="282">
        <v>0.0</v>
      </c>
      <c r="J5152" s="282">
        <v>0.0</v>
      </c>
      <c r="K5152" s="282">
        <v>0.0</v>
      </c>
      <c r="L5152" s="282">
        <v>33.0</v>
      </c>
      <c r="M5152" s="210"/>
    </row>
    <row r="5153" ht="15.75" customHeight="1">
      <c r="A5153" s="210" t="s">
        <v>858</v>
      </c>
      <c r="B5153" s="210" t="s">
        <v>5384</v>
      </c>
      <c r="C5153" s="210" t="s">
        <v>5801</v>
      </c>
      <c r="D5153" s="210" t="s">
        <v>121</v>
      </c>
      <c r="E5153" s="282">
        <v>22.0</v>
      </c>
      <c r="F5153" s="282">
        <v>2.0</v>
      </c>
      <c r="G5153" s="282">
        <v>3.0</v>
      </c>
      <c r="H5153" s="282">
        <v>9.0</v>
      </c>
      <c r="I5153" s="282">
        <v>12.0</v>
      </c>
      <c r="J5153" s="282">
        <v>1.0</v>
      </c>
      <c r="K5153" s="282">
        <v>0.0</v>
      </c>
      <c r="L5153" s="282">
        <v>1108.0</v>
      </c>
      <c r="M5153" s="210"/>
    </row>
    <row r="5154" ht="15.75" customHeight="1">
      <c r="A5154" s="210" t="s">
        <v>858</v>
      </c>
      <c r="B5154" s="210" t="s">
        <v>5385</v>
      </c>
      <c r="C5154" s="210" t="s">
        <v>5801</v>
      </c>
      <c r="D5154" s="210" t="s">
        <v>121</v>
      </c>
      <c r="E5154" s="282">
        <v>18.0</v>
      </c>
      <c r="F5154" s="282">
        <v>0.0</v>
      </c>
      <c r="G5154" s="282">
        <v>2.0</v>
      </c>
      <c r="H5154" s="282">
        <v>9.0</v>
      </c>
      <c r="I5154" s="282">
        <v>8.0</v>
      </c>
      <c r="J5154" s="282">
        <v>1.0</v>
      </c>
      <c r="K5154" s="282">
        <v>0.0</v>
      </c>
      <c r="L5154" s="282">
        <v>832.0</v>
      </c>
      <c r="M5154" s="210"/>
    </row>
    <row r="5155" ht="15.75" customHeight="1">
      <c r="A5155" s="210" t="s">
        <v>858</v>
      </c>
      <c r="B5155" s="210" t="s">
        <v>5386</v>
      </c>
      <c r="C5155" s="210" t="s">
        <v>5801</v>
      </c>
      <c r="D5155" s="210" t="s">
        <v>121</v>
      </c>
      <c r="E5155" s="282">
        <v>24.0</v>
      </c>
      <c r="F5155" s="282">
        <v>3.0</v>
      </c>
      <c r="G5155" s="282">
        <v>2.0</v>
      </c>
      <c r="H5155" s="282">
        <v>10.0</v>
      </c>
      <c r="I5155" s="282">
        <v>12.0</v>
      </c>
      <c r="J5155" s="282">
        <v>2.0</v>
      </c>
      <c r="K5155" s="282">
        <v>0.0</v>
      </c>
      <c r="L5155" s="282">
        <v>1241.0</v>
      </c>
      <c r="M5155" s="210"/>
    </row>
    <row r="5156" ht="15.75" customHeight="1">
      <c r="A5156" s="210" t="s">
        <v>858</v>
      </c>
      <c r="B5156" s="210" t="s">
        <v>5387</v>
      </c>
      <c r="C5156" s="210" t="s">
        <v>5801</v>
      </c>
      <c r="D5156" s="210" t="s">
        <v>249</v>
      </c>
      <c r="E5156" s="282">
        <v>21.0</v>
      </c>
      <c r="F5156" s="282">
        <v>2.0</v>
      </c>
      <c r="G5156" s="282">
        <v>1.0</v>
      </c>
      <c r="H5156" s="282">
        <v>9.0</v>
      </c>
      <c r="I5156" s="282">
        <v>12.0</v>
      </c>
      <c r="J5156" s="282">
        <v>3.0</v>
      </c>
      <c r="K5156" s="282">
        <v>0.0</v>
      </c>
      <c r="L5156" s="282">
        <v>1191.0</v>
      </c>
      <c r="M5156" s="210"/>
    </row>
    <row r="5157" ht="15.75" customHeight="1">
      <c r="A5157" s="210" t="s">
        <v>858</v>
      </c>
      <c r="B5157" s="210" t="s">
        <v>5388</v>
      </c>
      <c r="C5157" s="210" t="s">
        <v>5801</v>
      </c>
      <c r="D5157" s="210" t="s">
        <v>121</v>
      </c>
      <c r="E5157" s="282">
        <v>18.0</v>
      </c>
      <c r="F5157" s="282">
        <v>0.0</v>
      </c>
      <c r="G5157" s="282">
        <v>0.0</v>
      </c>
      <c r="H5157" s="282">
        <v>14.0</v>
      </c>
      <c r="I5157" s="282">
        <v>4.0</v>
      </c>
      <c r="J5157" s="282">
        <v>3.0</v>
      </c>
      <c r="K5157" s="282">
        <v>0.0</v>
      </c>
      <c r="L5157" s="282">
        <v>505.0</v>
      </c>
      <c r="M5157" s="210"/>
    </row>
    <row r="5158" ht="15.75" customHeight="1">
      <c r="A5158" s="210" t="s">
        <v>858</v>
      </c>
      <c r="B5158" s="210" t="s">
        <v>5391</v>
      </c>
      <c r="C5158" s="210" t="s">
        <v>5861</v>
      </c>
      <c r="D5158" s="210" t="s">
        <v>121</v>
      </c>
      <c r="E5158" s="282">
        <v>12.0</v>
      </c>
      <c r="F5158" s="282">
        <v>1.0</v>
      </c>
      <c r="G5158" s="282">
        <v>2.0</v>
      </c>
      <c r="H5158" s="282">
        <v>5.0</v>
      </c>
      <c r="I5158" s="282">
        <v>4.0</v>
      </c>
      <c r="J5158" s="282">
        <v>3.0</v>
      </c>
      <c r="K5158" s="282">
        <v>0.0</v>
      </c>
      <c r="L5158" s="282">
        <v>599.0</v>
      </c>
      <c r="M5158" s="210"/>
    </row>
    <row r="5159" ht="15.75" customHeight="1">
      <c r="A5159" s="210" t="s">
        <v>858</v>
      </c>
      <c r="B5159" s="210" t="s">
        <v>5392</v>
      </c>
      <c r="C5159" s="210" t="s">
        <v>5801</v>
      </c>
      <c r="D5159" s="210" t="s">
        <v>6105</v>
      </c>
      <c r="E5159" s="282">
        <v>0.0</v>
      </c>
      <c r="F5159" s="282">
        <v>0.0</v>
      </c>
      <c r="G5159" s="282">
        <v>0.0</v>
      </c>
      <c r="H5159" s="282">
        <v>0.0</v>
      </c>
      <c r="I5159" s="282">
        <v>0.0</v>
      </c>
      <c r="J5159" s="282">
        <v>0.0</v>
      </c>
      <c r="K5159" s="282">
        <v>0.0</v>
      </c>
      <c r="L5159" s="282">
        <v>0.0</v>
      </c>
      <c r="M5159" s="210"/>
    </row>
    <row r="5160" ht="15.75" customHeight="1">
      <c r="A5160" s="210" t="s">
        <v>430</v>
      </c>
      <c r="B5160" s="210" t="s">
        <v>5383</v>
      </c>
      <c r="C5160" s="210" t="s">
        <v>5801</v>
      </c>
      <c r="D5160" s="210" t="s">
        <v>98</v>
      </c>
      <c r="E5160" s="282">
        <v>3.0</v>
      </c>
      <c r="F5160" s="282">
        <v>0.0</v>
      </c>
      <c r="G5160" s="282">
        <v>0.0</v>
      </c>
      <c r="H5160" s="282">
        <v>0.0</v>
      </c>
      <c r="I5160" s="282">
        <v>3.0</v>
      </c>
      <c r="J5160" s="282">
        <v>0.0</v>
      </c>
      <c r="K5160" s="282">
        <v>0.0</v>
      </c>
      <c r="L5160" s="282">
        <v>228.0</v>
      </c>
      <c r="M5160" s="210"/>
    </row>
    <row r="5161" ht="15.75" customHeight="1">
      <c r="A5161" s="210" t="s">
        <v>430</v>
      </c>
      <c r="B5161" s="210" t="s">
        <v>5384</v>
      </c>
      <c r="C5161" s="210" t="s">
        <v>5800</v>
      </c>
      <c r="D5161" s="210" t="s">
        <v>5967</v>
      </c>
      <c r="E5161" s="282">
        <v>36.0</v>
      </c>
      <c r="F5161" s="282">
        <v>11.0</v>
      </c>
      <c r="G5161" s="282">
        <v>3.0</v>
      </c>
      <c r="H5161" s="282">
        <v>0.0</v>
      </c>
      <c r="I5161" s="282">
        <v>19.0</v>
      </c>
      <c r="J5161" s="282">
        <v>4.0</v>
      </c>
      <c r="K5161" s="282">
        <v>0.0</v>
      </c>
      <c r="L5161" s="282">
        <v>3141.0</v>
      </c>
      <c r="M5161" s="210"/>
    </row>
    <row r="5162" ht="15.75" customHeight="1">
      <c r="A5162" s="210" t="s">
        <v>430</v>
      </c>
      <c r="B5162" s="210" t="s">
        <v>5385</v>
      </c>
      <c r="C5162" s="210" t="s">
        <v>5801</v>
      </c>
      <c r="D5162" s="210" t="s">
        <v>103</v>
      </c>
      <c r="E5162" s="282">
        <v>13.0</v>
      </c>
      <c r="F5162" s="282">
        <v>1.0</v>
      </c>
      <c r="G5162" s="282">
        <v>0.0</v>
      </c>
      <c r="H5162" s="282">
        <v>9.0</v>
      </c>
      <c r="I5162" s="282">
        <v>4.0</v>
      </c>
      <c r="J5162" s="282">
        <v>0.0</v>
      </c>
      <c r="K5162" s="282">
        <v>0.0</v>
      </c>
      <c r="L5162" s="282">
        <v>420.0</v>
      </c>
      <c r="M5162" s="210"/>
    </row>
    <row r="5163" ht="15.75" customHeight="1">
      <c r="A5163" s="210" t="s">
        <v>430</v>
      </c>
      <c r="B5163" s="210" t="s">
        <v>5386</v>
      </c>
      <c r="C5163" s="210" t="s">
        <v>5801</v>
      </c>
      <c r="D5163" s="210" t="s">
        <v>5947</v>
      </c>
      <c r="E5163" s="282">
        <v>2.0</v>
      </c>
      <c r="F5163" s="282">
        <v>0.0</v>
      </c>
      <c r="G5163" s="282">
        <v>0.0</v>
      </c>
      <c r="H5163" s="282">
        <v>2.0</v>
      </c>
      <c r="I5163" s="282">
        <v>0.0</v>
      </c>
      <c r="J5163" s="282">
        <v>0.0</v>
      </c>
      <c r="K5163" s="282">
        <v>0.0</v>
      </c>
      <c r="L5163" s="282">
        <v>4.0</v>
      </c>
      <c r="M5163" s="210"/>
    </row>
    <row r="5164" ht="15.75" customHeight="1">
      <c r="A5164" s="210" t="s">
        <v>294</v>
      </c>
      <c r="B5164" s="210" t="s">
        <v>5383</v>
      </c>
      <c r="C5164" s="210" t="s">
        <v>5801</v>
      </c>
      <c r="D5164" s="210" t="s">
        <v>90</v>
      </c>
      <c r="E5164" s="282">
        <v>3.0</v>
      </c>
      <c r="F5164" s="282">
        <v>0.0</v>
      </c>
      <c r="G5164" s="282">
        <v>1.0</v>
      </c>
      <c r="H5164" s="282">
        <v>2.0</v>
      </c>
      <c r="I5164" s="282">
        <v>1.0</v>
      </c>
      <c r="J5164" s="282">
        <v>0.0</v>
      </c>
      <c r="K5164" s="282">
        <v>0.0</v>
      </c>
      <c r="L5164" s="282">
        <v>109.0</v>
      </c>
      <c r="M5164" s="210"/>
    </row>
    <row r="5165" ht="15.75" customHeight="1">
      <c r="A5165" s="210" t="s">
        <v>294</v>
      </c>
      <c r="B5165" s="210" t="s">
        <v>5384</v>
      </c>
      <c r="C5165" s="210" t="s">
        <v>5801</v>
      </c>
      <c r="D5165" s="210" t="s">
        <v>98</v>
      </c>
      <c r="E5165" s="282">
        <v>24.0</v>
      </c>
      <c r="F5165" s="282">
        <v>1.0</v>
      </c>
      <c r="G5165" s="282">
        <v>2.0</v>
      </c>
      <c r="H5165" s="282">
        <v>9.0</v>
      </c>
      <c r="I5165" s="282">
        <v>11.0</v>
      </c>
      <c r="J5165" s="282">
        <v>0.0</v>
      </c>
      <c r="K5165" s="282">
        <v>0.0</v>
      </c>
      <c r="L5165" s="282">
        <v>1315.0</v>
      </c>
      <c r="M5165" s="210"/>
    </row>
    <row r="5166" ht="15.75" customHeight="1">
      <c r="A5166" s="210" t="s">
        <v>294</v>
      </c>
      <c r="B5166" s="210" t="s">
        <v>5385</v>
      </c>
      <c r="C5166" s="210" t="s">
        <v>5801</v>
      </c>
      <c r="D5166" s="210" t="s">
        <v>98</v>
      </c>
      <c r="E5166" s="282">
        <v>26.0</v>
      </c>
      <c r="F5166" s="282">
        <v>1.0</v>
      </c>
      <c r="G5166" s="282">
        <v>4.0</v>
      </c>
      <c r="H5166" s="282">
        <v>8.0</v>
      </c>
      <c r="I5166" s="282">
        <v>6.0</v>
      </c>
      <c r="J5166" s="282">
        <v>3.0</v>
      </c>
      <c r="K5166" s="282">
        <v>0.0</v>
      </c>
      <c r="L5166" s="282">
        <v>1651.0</v>
      </c>
      <c r="M5166" s="210"/>
    </row>
    <row r="5167" ht="15.75" customHeight="1">
      <c r="A5167" s="210" t="s">
        <v>294</v>
      </c>
      <c r="B5167" s="210" t="s">
        <v>5386</v>
      </c>
      <c r="C5167" s="210" t="s">
        <v>5801</v>
      </c>
      <c r="D5167" s="210" t="s">
        <v>98</v>
      </c>
      <c r="E5167" s="282">
        <v>3.0</v>
      </c>
      <c r="F5167" s="282">
        <v>0.0</v>
      </c>
      <c r="G5167" s="282">
        <v>0.0</v>
      </c>
      <c r="H5167" s="282">
        <v>1.0</v>
      </c>
      <c r="I5167" s="282">
        <v>2.0</v>
      </c>
      <c r="J5167" s="282">
        <v>1.0</v>
      </c>
      <c r="K5167" s="282">
        <v>0.0</v>
      </c>
      <c r="L5167" s="282">
        <v>129.0</v>
      </c>
      <c r="M5167" s="210"/>
    </row>
    <row r="5168" ht="15.75" customHeight="1">
      <c r="A5168" s="210" t="s">
        <v>294</v>
      </c>
      <c r="B5168" s="210" t="s">
        <v>5387</v>
      </c>
      <c r="C5168" s="210" t="s">
        <v>5801</v>
      </c>
      <c r="D5168" s="210" t="s">
        <v>98</v>
      </c>
      <c r="E5168" s="282">
        <v>27.0</v>
      </c>
      <c r="F5168" s="282">
        <v>2.0</v>
      </c>
      <c r="G5168" s="282">
        <v>5.0</v>
      </c>
      <c r="H5168" s="282">
        <v>2.0</v>
      </c>
      <c r="I5168" s="282">
        <v>7.0</v>
      </c>
      <c r="J5168" s="282">
        <v>0.0</v>
      </c>
      <c r="K5168" s="282">
        <v>0.0</v>
      </c>
      <c r="L5168" s="282">
        <v>2128.0</v>
      </c>
      <c r="M5168" s="210"/>
    </row>
    <row r="5169" ht="15.75" customHeight="1">
      <c r="A5169" s="210" t="s">
        <v>294</v>
      </c>
      <c r="B5169" s="210" t="s">
        <v>5388</v>
      </c>
      <c r="C5169" s="210" t="s">
        <v>5801</v>
      </c>
      <c r="D5169" s="210" t="s">
        <v>98</v>
      </c>
      <c r="E5169" s="282">
        <v>24.0</v>
      </c>
      <c r="F5169" s="282">
        <v>1.0</v>
      </c>
      <c r="G5169" s="282">
        <v>3.0</v>
      </c>
      <c r="H5169" s="282">
        <v>6.0</v>
      </c>
      <c r="I5169" s="282">
        <v>6.0</v>
      </c>
      <c r="J5169" s="282">
        <v>2.0</v>
      </c>
      <c r="K5169" s="282">
        <v>0.0</v>
      </c>
      <c r="L5169" s="282">
        <v>1548.0</v>
      </c>
      <c r="M5169" s="210"/>
    </row>
    <row r="5170" ht="15.75" customHeight="1">
      <c r="A5170" s="210" t="s">
        <v>294</v>
      </c>
      <c r="B5170" s="210" t="s">
        <v>5391</v>
      </c>
      <c r="C5170" s="210" t="s">
        <v>5801</v>
      </c>
      <c r="D5170" s="210" t="s">
        <v>103</v>
      </c>
      <c r="E5170" s="282">
        <v>10.0</v>
      </c>
      <c r="F5170" s="282">
        <v>0.0</v>
      </c>
      <c r="G5170" s="282">
        <v>1.0</v>
      </c>
      <c r="H5170" s="282">
        <v>4.0</v>
      </c>
      <c r="I5170" s="282">
        <v>1.0</v>
      </c>
      <c r="J5170" s="282">
        <v>0.0</v>
      </c>
      <c r="K5170" s="282">
        <v>0.0</v>
      </c>
      <c r="L5170" s="282">
        <v>598.0</v>
      </c>
      <c r="M5170" s="210"/>
    </row>
    <row r="5171" ht="15.75" customHeight="1">
      <c r="A5171" s="210" t="s">
        <v>294</v>
      </c>
      <c r="B5171" s="210" t="s">
        <v>5392</v>
      </c>
      <c r="C5171" s="210" t="s">
        <v>5801</v>
      </c>
      <c r="D5171" s="210" t="s">
        <v>116</v>
      </c>
      <c r="E5171" s="282">
        <v>18.0</v>
      </c>
      <c r="F5171" s="282">
        <v>0.0</v>
      </c>
      <c r="G5171" s="282">
        <v>2.0</v>
      </c>
      <c r="H5171" s="282">
        <v>1.0</v>
      </c>
      <c r="I5171" s="282">
        <v>4.0</v>
      </c>
      <c r="J5171" s="282">
        <v>1.0</v>
      </c>
      <c r="K5171" s="282">
        <v>0.0</v>
      </c>
      <c r="L5171" s="282">
        <v>1507.0</v>
      </c>
      <c r="M5171" s="210"/>
    </row>
    <row r="5172" ht="15.75" customHeight="1">
      <c r="A5172" s="210" t="s">
        <v>294</v>
      </c>
      <c r="B5172" s="210" t="s">
        <v>5389</v>
      </c>
      <c r="C5172" s="210" t="s">
        <v>5801</v>
      </c>
      <c r="D5172" s="210" t="s">
        <v>116</v>
      </c>
      <c r="E5172" s="282">
        <v>30.0</v>
      </c>
      <c r="F5172" s="282">
        <v>0.0</v>
      </c>
      <c r="G5172" s="282">
        <v>4.0</v>
      </c>
      <c r="H5172" s="282">
        <v>2.0</v>
      </c>
      <c r="I5172" s="282">
        <v>7.0</v>
      </c>
      <c r="J5172" s="282">
        <v>3.0</v>
      </c>
      <c r="K5172" s="282">
        <v>0.0</v>
      </c>
      <c r="L5172" s="282">
        <v>2500.0</v>
      </c>
      <c r="M5172" s="210"/>
    </row>
    <row r="5173" ht="15.75" customHeight="1">
      <c r="A5173" s="210" t="s">
        <v>294</v>
      </c>
      <c r="B5173" s="210" t="s">
        <v>5390</v>
      </c>
      <c r="C5173" s="210" t="s">
        <v>5816</v>
      </c>
      <c r="D5173" s="210" t="s">
        <v>5894</v>
      </c>
      <c r="E5173" s="282">
        <v>34.0</v>
      </c>
      <c r="F5173" s="282">
        <v>0.0</v>
      </c>
      <c r="G5173" s="282">
        <v>1.0</v>
      </c>
      <c r="H5173" s="282">
        <v>8.0</v>
      </c>
      <c r="I5173" s="282">
        <v>6.0</v>
      </c>
      <c r="J5173" s="282">
        <v>6.0</v>
      </c>
      <c r="K5173" s="282">
        <v>0.0</v>
      </c>
      <c r="L5173" s="282">
        <v>2415.0</v>
      </c>
      <c r="M5173" s="210"/>
    </row>
    <row r="5174" ht="15.75" customHeight="1">
      <c r="A5174" s="210" t="s">
        <v>359</v>
      </c>
      <c r="B5174" s="210" t="s">
        <v>5384</v>
      </c>
      <c r="C5174" s="210" t="s">
        <v>5801</v>
      </c>
      <c r="D5174" s="210" t="s">
        <v>110</v>
      </c>
      <c r="E5174" s="282">
        <v>7.0</v>
      </c>
      <c r="F5174" s="282">
        <v>0.0</v>
      </c>
      <c r="G5174" s="210"/>
      <c r="H5174" s="282">
        <v>0.0</v>
      </c>
      <c r="I5174" s="282">
        <v>0.0</v>
      </c>
      <c r="J5174" s="282">
        <v>0.0</v>
      </c>
      <c r="K5174" s="282">
        <v>0.0</v>
      </c>
      <c r="L5174" s="282">
        <v>630.0</v>
      </c>
      <c r="M5174" s="210"/>
    </row>
    <row r="5175" ht="15.75" customHeight="1">
      <c r="A5175" s="210" t="s">
        <v>359</v>
      </c>
      <c r="B5175" s="210" t="s">
        <v>5385</v>
      </c>
      <c r="C5175" s="210" t="s">
        <v>5801</v>
      </c>
      <c r="D5175" s="210" t="s">
        <v>116</v>
      </c>
      <c r="E5175" s="282">
        <v>15.0</v>
      </c>
      <c r="F5175" s="282">
        <v>0.0</v>
      </c>
      <c r="G5175" s="210"/>
      <c r="H5175" s="282">
        <v>1.0</v>
      </c>
      <c r="I5175" s="282">
        <v>1.0</v>
      </c>
      <c r="J5175" s="282">
        <v>0.0</v>
      </c>
      <c r="K5175" s="282">
        <v>0.0</v>
      </c>
      <c r="L5175" s="282">
        <v>1339.0</v>
      </c>
      <c r="M5175" s="210"/>
    </row>
    <row r="5176" ht="15.75" customHeight="1">
      <c r="A5176" s="210" t="s">
        <v>359</v>
      </c>
      <c r="B5176" s="210" t="s">
        <v>5386</v>
      </c>
      <c r="C5176" s="210" t="s">
        <v>5801</v>
      </c>
      <c r="D5176" s="210" t="s">
        <v>116</v>
      </c>
      <c r="E5176" s="282">
        <v>5.0</v>
      </c>
      <c r="F5176" s="282">
        <v>0.0</v>
      </c>
      <c r="G5176" s="210"/>
      <c r="H5176" s="282">
        <v>0.0</v>
      </c>
      <c r="I5176" s="282">
        <v>0.0</v>
      </c>
      <c r="J5176" s="282">
        <v>1.0</v>
      </c>
      <c r="K5176" s="282">
        <v>0.0</v>
      </c>
      <c r="L5176" s="282">
        <v>450.0</v>
      </c>
      <c r="M5176" s="210"/>
    </row>
    <row r="5177" ht="15.75" customHeight="1">
      <c r="A5177" s="210" t="s">
        <v>359</v>
      </c>
      <c r="B5177" s="210" t="s">
        <v>5387</v>
      </c>
      <c r="C5177" s="210" t="s">
        <v>5801</v>
      </c>
      <c r="D5177" s="210" t="s">
        <v>116</v>
      </c>
      <c r="E5177" s="282">
        <v>15.0</v>
      </c>
      <c r="F5177" s="282">
        <v>0.0</v>
      </c>
      <c r="G5177" s="210"/>
      <c r="H5177" s="282">
        <v>2.0</v>
      </c>
      <c r="I5177" s="282">
        <v>0.0</v>
      </c>
      <c r="J5177" s="282">
        <v>0.0</v>
      </c>
      <c r="K5177" s="282">
        <v>0.0</v>
      </c>
      <c r="L5177" s="282">
        <v>1259.0</v>
      </c>
      <c r="M5177" s="210"/>
    </row>
    <row r="5178" ht="15.75" customHeight="1">
      <c r="A5178" s="210" t="s">
        <v>359</v>
      </c>
      <c r="B5178" s="210" t="s">
        <v>5388</v>
      </c>
      <c r="C5178" s="210" t="s">
        <v>5801</v>
      </c>
      <c r="D5178" s="210" t="s">
        <v>116</v>
      </c>
      <c r="E5178" s="282">
        <v>6.0</v>
      </c>
      <c r="F5178" s="282">
        <v>0.0</v>
      </c>
      <c r="G5178" s="210"/>
      <c r="H5178" s="282">
        <v>1.0</v>
      </c>
      <c r="I5178" s="282">
        <v>1.0</v>
      </c>
      <c r="J5178" s="282">
        <v>0.0</v>
      </c>
      <c r="K5178" s="282">
        <v>0.0</v>
      </c>
      <c r="L5178" s="282">
        <v>525.0</v>
      </c>
      <c r="M5178" s="210"/>
    </row>
    <row r="5179" ht="15.75" customHeight="1">
      <c r="A5179" s="210" t="s">
        <v>359</v>
      </c>
      <c r="B5179" s="210" t="s">
        <v>5391</v>
      </c>
      <c r="C5179" s="210" t="s">
        <v>5801</v>
      </c>
      <c r="D5179" s="210" t="s">
        <v>5967</v>
      </c>
      <c r="E5179" s="282">
        <v>35.0</v>
      </c>
      <c r="F5179" s="282">
        <v>0.0</v>
      </c>
      <c r="G5179" s="210"/>
      <c r="H5179" s="282">
        <v>0.0</v>
      </c>
      <c r="I5179" s="282">
        <v>0.0</v>
      </c>
      <c r="J5179" s="282">
        <v>5.0</v>
      </c>
      <c r="K5179" s="282">
        <v>0.0</v>
      </c>
      <c r="L5179" s="282">
        <v>3150.0</v>
      </c>
      <c r="M5179" s="210"/>
    </row>
    <row r="5180" ht="15.75" customHeight="1">
      <c r="A5180" s="210" t="s">
        <v>359</v>
      </c>
      <c r="B5180" s="210" t="s">
        <v>5392</v>
      </c>
      <c r="C5180" s="210" t="s">
        <v>5801</v>
      </c>
      <c r="D5180" s="210" t="s">
        <v>121</v>
      </c>
      <c r="E5180" s="282">
        <v>37.0</v>
      </c>
      <c r="F5180" s="282">
        <v>0.0</v>
      </c>
      <c r="G5180" s="210"/>
      <c r="H5180" s="282">
        <v>0.0</v>
      </c>
      <c r="I5180" s="282">
        <v>1.0</v>
      </c>
      <c r="J5180" s="282">
        <v>0.0</v>
      </c>
      <c r="K5180" s="282">
        <v>1.0</v>
      </c>
      <c r="L5180" s="282">
        <v>3202.0</v>
      </c>
      <c r="M5180" s="210"/>
    </row>
    <row r="5181" ht="15.75" customHeight="1">
      <c r="A5181" s="210" t="s">
        <v>359</v>
      </c>
      <c r="B5181" s="210" t="s">
        <v>5389</v>
      </c>
      <c r="C5181" s="210" t="s">
        <v>5800</v>
      </c>
      <c r="D5181" s="210" t="s">
        <v>121</v>
      </c>
      <c r="E5181" s="282">
        <v>10.0</v>
      </c>
      <c r="F5181" s="282">
        <v>0.0</v>
      </c>
      <c r="G5181" s="282">
        <v>0.0</v>
      </c>
      <c r="H5181" s="282">
        <v>0.0</v>
      </c>
      <c r="I5181" s="282">
        <v>0.0</v>
      </c>
      <c r="J5181" s="282">
        <v>1.0</v>
      </c>
      <c r="K5181" s="282">
        <v>0.0</v>
      </c>
      <c r="L5181" s="282">
        <v>900.0</v>
      </c>
      <c r="M5181" s="210"/>
    </row>
    <row r="5182" ht="15.75" customHeight="1">
      <c r="A5182" s="210" t="s">
        <v>359</v>
      </c>
      <c r="B5182" s="210" t="s">
        <v>5390</v>
      </c>
      <c r="C5182" s="210" t="s">
        <v>5801</v>
      </c>
      <c r="D5182" s="210" t="s">
        <v>116</v>
      </c>
      <c r="E5182" s="282">
        <v>36.0</v>
      </c>
      <c r="F5182" s="282">
        <v>0.0</v>
      </c>
      <c r="G5182" s="210"/>
      <c r="H5182" s="282">
        <v>0.0</v>
      </c>
      <c r="I5182" s="282">
        <v>0.0</v>
      </c>
      <c r="J5182" s="282">
        <v>2.0</v>
      </c>
      <c r="K5182" s="282">
        <v>0.0</v>
      </c>
      <c r="L5182" s="282">
        <v>3240.0</v>
      </c>
      <c r="M5182" s="210"/>
    </row>
    <row r="5183" ht="15.75" customHeight="1">
      <c r="A5183" s="210" t="s">
        <v>847</v>
      </c>
      <c r="B5183" s="210" t="s">
        <v>5383</v>
      </c>
      <c r="C5183" s="210" t="s">
        <v>5801</v>
      </c>
      <c r="D5183" s="210" t="s">
        <v>116</v>
      </c>
      <c r="E5183" s="282">
        <v>1.0</v>
      </c>
      <c r="F5183" s="282">
        <v>0.0</v>
      </c>
      <c r="G5183" s="282">
        <v>0.0</v>
      </c>
      <c r="H5183" s="282">
        <v>1.0</v>
      </c>
      <c r="I5183" s="282">
        <v>0.0</v>
      </c>
      <c r="J5183" s="282">
        <v>0.0</v>
      </c>
      <c r="K5183" s="282">
        <v>0.0</v>
      </c>
      <c r="L5183" s="282">
        <v>1.0</v>
      </c>
      <c r="M5183" s="210"/>
    </row>
    <row r="5184" ht="15.75" customHeight="1">
      <c r="A5184" s="210" t="s">
        <v>847</v>
      </c>
      <c r="B5184" s="210" t="s">
        <v>5384</v>
      </c>
      <c r="C5184" s="210" t="s">
        <v>5801</v>
      </c>
      <c r="D5184" s="210" t="s">
        <v>249</v>
      </c>
      <c r="E5184" s="282">
        <v>21.0</v>
      </c>
      <c r="F5184" s="282">
        <v>2.0</v>
      </c>
      <c r="G5184" s="282">
        <v>0.0</v>
      </c>
      <c r="H5184" s="282">
        <v>5.0</v>
      </c>
      <c r="I5184" s="282">
        <v>9.0</v>
      </c>
      <c r="J5184" s="282">
        <v>4.0</v>
      </c>
      <c r="K5184" s="282">
        <v>0.0</v>
      </c>
      <c r="L5184" s="282">
        <v>1343.0</v>
      </c>
      <c r="M5184" s="210"/>
    </row>
    <row r="5185" ht="15.75" customHeight="1">
      <c r="A5185" s="210" t="s">
        <v>847</v>
      </c>
      <c r="B5185" s="210" t="s">
        <v>5385</v>
      </c>
      <c r="C5185" s="210" t="s">
        <v>5801</v>
      </c>
      <c r="D5185" s="210" t="s">
        <v>244</v>
      </c>
      <c r="E5185" s="282">
        <v>16.0</v>
      </c>
      <c r="F5185" s="282">
        <v>0.0</v>
      </c>
      <c r="G5185" s="282">
        <v>0.0</v>
      </c>
      <c r="H5185" s="282">
        <v>10.0</v>
      </c>
      <c r="I5185" s="282">
        <v>4.0</v>
      </c>
      <c r="J5185" s="282">
        <v>4.0</v>
      </c>
      <c r="K5185" s="282">
        <v>0.0</v>
      </c>
      <c r="L5185" s="282">
        <v>645.0</v>
      </c>
      <c r="M5185" s="210"/>
    </row>
    <row r="5186" ht="15.75" customHeight="1">
      <c r="A5186" s="210" t="s">
        <v>165</v>
      </c>
      <c r="B5186" s="210" t="s">
        <v>5383</v>
      </c>
      <c r="C5186" s="210" t="s">
        <v>5801</v>
      </c>
      <c r="D5186" s="210" t="s">
        <v>98</v>
      </c>
      <c r="E5186" s="282">
        <v>3.0</v>
      </c>
      <c r="F5186" s="282">
        <v>0.0</v>
      </c>
      <c r="G5186" s="210"/>
      <c r="H5186" s="282">
        <v>0.0</v>
      </c>
      <c r="I5186" s="282">
        <v>0.0</v>
      </c>
      <c r="J5186" s="282">
        <v>0.0</v>
      </c>
      <c r="K5186" s="282">
        <v>0.0</v>
      </c>
      <c r="L5186" s="282">
        <v>270.0</v>
      </c>
      <c r="M5186" s="210"/>
    </row>
    <row r="5187" ht="15.75" customHeight="1">
      <c r="A5187" s="210" t="s">
        <v>165</v>
      </c>
      <c r="B5187" s="210" t="s">
        <v>5384</v>
      </c>
      <c r="C5187" s="210" t="s">
        <v>5801</v>
      </c>
      <c r="D5187" s="210" t="s">
        <v>98</v>
      </c>
      <c r="E5187" s="282">
        <v>15.0</v>
      </c>
      <c r="F5187" s="282">
        <v>0.0</v>
      </c>
      <c r="G5187" s="210"/>
      <c r="H5187" s="282">
        <v>0.0</v>
      </c>
      <c r="I5187" s="282">
        <v>0.0</v>
      </c>
      <c r="J5187" s="282">
        <v>1.0</v>
      </c>
      <c r="K5187" s="282">
        <v>0.0</v>
      </c>
      <c r="L5187" s="282">
        <v>1350.0</v>
      </c>
      <c r="M5187" s="210"/>
    </row>
    <row r="5188" ht="15.75" customHeight="1">
      <c r="A5188" s="210" t="s">
        <v>165</v>
      </c>
      <c r="B5188" s="210" t="s">
        <v>5385</v>
      </c>
      <c r="C5188" s="210" t="s">
        <v>5801</v>
      </c>
      <c r="D5188" s="210" t="s">
        <v>98</v>
      </c>
      <c r="E5188" s="282">
        <v>3.0</v>
      </c>
      <c r="F5188" s="282">
        <v>0.0</v>
      </c>
      <c r="G5188" s="210"/>
      <c r="H5188" s="282">
        <v>0.0</v>
      </c>
      <c r="I5188" s="282">
        <v>0.0</v>
      </c>
      <c r="J5188" s="282">
        <v>1.0</v>
      </c>
      <c r="K5188" s="282">
        <v>0.0</v>
      </c>
      <c r="L5188" s="282">
        <v>270.0</v>
      </c>
      <c r="M5188" s="210"/>
    </row>
    <row r="5189" ht="15.75" customHeight="1">
      <c r="A5189" s="210" t="s">
        <v>165</v>
      </c>
      <c r="B5189" s="210" t="s">
        <v>5386</v>
      </c>
      <c r="C5189" s="210" t="s">
        <v>6106</v>
      </c>
      <c r="D5189" s="210" t="s">
        <v>5991</v>
      </c>
      <c r="E5189" s="282">
        <v>13.0</v>
      </c>
      <c r="F5189" s="282">
        <v>0.0</v>
      </c>
      <c r="G5189" s="282">
        <v>0.0</v>
      </c>
      <c r="H5189" s="282">
        <v>0.0</v>
      </c>
      <c r="I5189" s="282">
        <v>0.0</v>
      </c>
      <c r="J5189" s="282">
        <v>1.0</v>
      </c>
      <c r="K5189" s="282">
        <v>0.0</v>
      </c>
      <c r="L5189" s="282">
        <v>1170.0</v>
      </c>
      <c r="M5189" s="210"/>
    </row>
    <row r="5190" ht="15.75" customHeight="1">
      <c r="A5190" s="210" t="s">
        <v>165</v>
      </c>
      <c r="B5190" s="210" t="s">
        <v>5387</v>
      </c>
      <c r="C5190" s="210" t="s">
        <v>6107</v>
      </c>
      <c r="D5190" s="210" t="s">
        <v>5991</v>
      </c>
      <c r="E5190" s="282">
        <v>22.0</v>
      </c>
      <c r="F5190" s="282">
        <v>0.0</v>
      </c>
      <c r="G5190" s="282">
        <v>0.0</v>
      </c>
      <c r="H5190" s="282">
        <v>0.0</v>
      </c>
      <c r="I5190" s="282">
        <v>0.0</v>
      </c>
      <c r="J5190" s="282">
        <v>2.0</v>
      </c>
      <c r="K5190" s="282">
        <v>0.0</v>
      </c>
      <c r="L5190" s="282">
        <v>1980.0</v>
      </c>
      <c r="M5190" s="210"/>
    </row>
    <row r="5191" ht="15.75" customHeight="1">
      <c r="A5191" s="210" t="s">
        <v>165</v>
      </c>
      <c r="B5191" s="210" t="s">
        <v>5388</v>
      </c>
      <c r="C5191" s="210" t="s">
        <v>6108</v>
      </c>
      <c r="D5191" s="210" t="s">
        <v>5991</v>
      </c>
      <c r="E5191" s="282">
        <v>21.0</v>
      </c>
      <c r="F5191" s="282">
        <v>0.0</v>
      </c>
      <c r="G5191" s="282">
        <v>0.0</v>
      </c>
      <c r="H5191" s="282">
        <v>0.0</v>
      </c>
      <c r="I5191" s="282">
        <v>0.0</v>
      </c>
      <c r="J5191" s="282">
        <v>2.0</v>
      </c>
      <c r="K5191" s="282">
        <v>0.0</v>
      </c>
      <c r="L5191" s="282">
        <v>1890.0</v>
      </c>
      <c r="M5191" s="210"/>
    </row>
    <row r="5192" ht="15.75" customHeight="1">
      <c r="A5192" s="210" t="s">
        <v>165</v>
      </c>
      <c r="B5192" s="210" t="s">
        <v>5391</v>
      </c>
      <c r="C5192" s="210" t="s">
        <v>5990</v>
      </c>
      <c r="D5192" s="210" t="s">
        <v>5991</v>
      </c>
      <c r="E5192" s="282">
        <v>3.0</v>
      </c>
      <c r="F5192" s="282">
        <v>0.0</v>
      </c>
      <c r="G5192" s="282">
        <v>0.0</v>
      </c>
      <c r="H5192" s="282">
        <v>1.0</v>
      </c>
      <c r="I5192" s="282">
        <v>0.0</v>
      </c>
      <c r="J5192" s="282">
        <v>0.0</v>
      </c>
      <c r="K5192" s="282">
        <v>0.0</v>
      </c>
      <c r="L5192" s="282">
        <v>182.0</v>
      </c>
      <c r="M5192" s="210"/>
    </row>
    <row r="5193" ht="15.75" customHeight="1">
      <c r="A5193" s="210" t="s">
        <v>165</v>
      </c>
      <c r="B5193" s="210" t="s">
        <v>5392</v>
      </c>
      <c r="C5193" s="210" t="s">
        <v>5919</v>
      </c>
      <c r="D5193" s="210" t="s">
        <v>6109</v>
      </c>
      <c r="E5193" s="282">
        <v>3.0</v>
      </c>
      <c r="F5193" s="282">
        <v>0.0</v>
      </c>
      <c r="G5193" s="210"/>
      <c r="H5193" s="282">
        <v>0.0</v>
      </c>
      <c r="I5193" s="282">
        <v>0.0</v>
      </c>
      <c r="J5193" s="282">
        <v>1.0</v>
      </c>
      <c r="K5193" s="282">
        <v>0.0</v>
      </c>
      <c r="L5193" s="282">
        <v>270.0</v>
      </c>
      <c r="M5193" s="210"/>
    </row>
    <row r="5194" ht="15.75" customHeight="1">
      <c r="A5194" s="210" t="s">
        <v>165</v>
      </c>
      <c r="B5194" s="210" t="s">
        <v>5389</v>
      </c>
      <c r="C5194" s="210" t="s">
        <v>5870</v>
      </c>
      <c r="D5194" s="210" t="s">
        <v>6098</v>
      </c>
      <c r="E5194" s="282">
        <v>0.0</v>
      </c>
      <c r="F5194" s="282">
        <v>0.0</v>
      </c>
      <c r="G5194" s="210"/>
      <c r="H5194" s="282">
        <v>0.0</v>
      </c>
      <c r="I5194" s="282">
        <v>0.0</v>
      </c>
      <c r="J5194" s="282">
        <v>0.0</v>
      </c>
      <c r="K5194" s="282">
        <v>0.0</v>
      </c>
      <c r="L5194" s="282">
        <v>0.0</v>
      </c>
      <c r="M5194" s="210"/>
    </row>
    <row r="5195" ht="15.75" customHeight="1">
      <c r="A5195" s="210" t="s">
        <v>848</v>
      </c>
      <c r="B5195" s="210" t="s">
        <v>5383</v>
      </c>
      <c r="C5195" s="210" t="s">
        <v>5801</v>
      </c>
      <c r="D5195" s="210" t="s">
        <v>143</v>
      </c>
      <c r="E5195" s="282">
        <v>3.0</v>
      </c>
      <c r="F5195" s="282">
        <v>0.0</v>
      </c>
      <c r="G5195" s="282">
        <v>0.0</v>
      </c>
      <c r="H5195" s="282">
        <v>2.0</v>
      </c>
      <c r="I5195" s="282">
        <v>1.0</v>
      </c>
      <c r="J5195" s="282">
        <v>1.0</v>
      </c>
      <c r="K5195" s="282">
        <v>0.0</v>
      </c>
      <c r="L5195" s="282">
        <v>99.0</v>
      </c>
      <c r="M5195" s="210"/>
    </row>
    <row r="5196" ht="15.75" customHeight="1">
      <c r="A5196" s="210" t="s">
        <v>848</v>
      </c>
      <c r="B5196" s="210" t="s">
        <v>5384</v>
      </c>
      <c r="C5196" s="210" t="s">
        <v>5801</v>
      </c>
      <c r="D5196" s="210" t="s">
        <v>143</v>
      </c>
      <c r="E5196" s="282">
        <v>29.0</v>
      </c>
      <c r="F5196" s="282">
        <v>0.0</v>
      </c>
      <c r="G5196" s="282">
        <v>2.0</v>
      </c>
      <c r="H5196" s="282">
        <v>4.0</v>
      </c>
      <c r="I5196" s="282">
        <v>10.0</v>
      </c>
      <c r="J5196" s="282">
        <v>6.0</v>
      </c>
      <c r="K5196" s="282">
        <v>1.0</v>
      </c>
      <c r="L5196" s="282">
        <v>2152.0</v>
      </c>
      <c r="M5196" s="210"/>
    </row>
    <row r="5197" ht="15.75" customHeight="1">
      <c r="A5197" s="210" t="s">
        <v>848</v>
      </c>
      <c r="B5197" s="210" t="s">
        <v>5385</v>
      </c>
      <c r="C5197" s="210" t="s">
        <v>5801</v>
      </c>
      <c r="D5197" s="210" t="s">
        <v>244</v>
      </c>
      <c r="E5197" s="282">
        <v>37.0</v>
      </c>
      <c r="F5197" s="282">
        <v>0.0</v>
      </c>
      <c r="G5197" s="282">
        <v>0.0</v>
      </c>
      <c r="H5197" s="282">
        <v>2.0</v>
      </c>
      <c r="I5197" s="282">
        <v>10.0</v>
      </c>
      <c r="J5197" s="282">
        <v>3.0</v>
      </c>
      <c r="K5197" s="282">
        <v>0.0</v>
      </c>
      <c r="L5197" s="282">
        <v>3039.0</v>
      </c>
      <c r="M5197" s="210"/>
    </row>
    <row r="5198" ht="15.75" customHeight="1">
      <c r="A5198" s="210" t="s">
        <v>848</v>
      </c>
      <c r="B5198" s="210" t="s">
        <v>5386</v>
      </c>
      <c r="C5198" s="210" t="s">
        <v>5801</v>
      </c>
      <c r="D5198" s="210" t="s">
        <v>244</v>
      </c>
      <c r="E5198" s="282">
        <v>38.0</v>
      </c>
      <c r="F5198" s="282">
        <v>4.0</v>
      </c>
      <c r="G5198" s="282">
        <v>2.0</v>
      </c>
      <c r="H5198" s="282">
        <v>12.0</v>
      </c>
      <c r="I5198" s="282">
        <v>10.0</v>
      </c>
      <c r="J5198" s="282">
        <v>4.0</v>
      </c>
      <c r="K5198" s="282">
        <v>0.0</v>
      </c>
      <c r="L5198" s="282">
        <v>2573.0</v>
      </c>
      <c r="M5198" s="210"/>
    </row>
    <row r="5199" ht="15.75" customHeight="1">
      <c r="A5199" s="210" t="s">
        <v>848</v>
      </c>
      <c r="B5199" s="210" t="s">
        <v>5387</v>
      </c>
      <c r="C5199" s="210" t="s">
        <v>5801</v>
      </c>
      <c r="D5199" s="210" t="s">
        <v>244</v>
      </c>
      <c r="E5199" s="282">
        <v>33.0</v>
      </c>
      <c r="F5199" s="282">
        <v>1.0</v>
      </c>
      <c r="G5199" s="282">
        <v>0.0</v>
      </c>
      <c r="H5199" s="282">
        <v>5.0</v>
      </c>
      <c r="I5199" s="282">
        <v>16.0</v>
      </c>
      <c r="J5199" s="282">
        <v>6.0</v>
      </c>
      <c r="K5199" s="282">
        <v>0.0</v>
      </c>
      <c r="L5199" s="282">
        <v>2311.0</v>
      </c>
      <c r="M5199" s="210"/>
    </row>
    <row r="5200" ht="15.75" customHeight="1">
      <c r="A5200" s="210" t="s">
        <v>848</v>
      </c>
      <c r="B5200" s="210" t="s">
        <v>5388</v>
      </c>
      <c r="C5200" s="210" t="s">
        <v>5835</v>
      </c>
      <c r="D5200" s="210" t="s">
        <v>116</v>
      </c>
      <c r="E5200" s="282">
        <v>15.0</v>
      </c>
      <c r="F5200" s="282">
        <v>1.0</v>
      </c>
      <c r="G5200" s="282">
        <v>0.0</v>
      </c>
      <c r="H5200" s="282">
        <v>7.0</v>
      </c>
      <c r="I5200" s="282">
        <v>2.0</v>
      </c>
      <c r="J5200" s="282">
        <v>2.0</v>
      </c>
      <c r="K5200" s="282">
        <v>0.0</v>
      </c>
      <c r="L5200" s="282">
        <v>726.0</v>
      </c>
      <c r="M5200" s="210"/>
    </row>
    <row r="5201" ht="15.75" customHeight="1">
      <c r="A5201" s="210" t="s">
        <v>848</v>
      </c>
      <c r="B5201" s="210" t="s">
        <v>5391</v>
      </c>
      <c r="C5201" s="210" t="s">
        <v>5809</v>
      </c>
      <c r="D5201" s="210" t="s">
        <v>6110</v>
      </c>
      <c r="E5201" s="282">
        <v>37.0</v>
      </c>
      <c r="F5201" s="282">
        <v>0.0</v>
      </c>
      <c r="G5201" s="282">
        <v>3.0</v>
      </c>
      <c r="H5201" s="282">
        <v>3.0</v>
      </c>
      <c r="I5201" s="282">
        <v>11.0</v>
      </c>
      <c r="J5201" s="282">
        <v>7.0</v>
      </c>
      <c r="K5201" s="282">
        <v>0.0</v>
      </c>
      <c r="L5201" s="282">
        <v>2951.0</v>
      </c>
      <c r="M5201" s="210"/>
    </row>
    <row r="5202" ht="15.75" customHeight="1">
      <c r="A5202" s="210" t="s">
        <v>848</v>
      </c>
      <c r="B5202" s="210" t="s">
        <v>5392</v>
      </c>
      <c r="C5202" s="210" t="s">
        <v>5809</v>
      </c>
      <c r="D5202" s="210" t="s">
        <v>6110</v>
      </c>
      <c r="E5202" s="282">
        <v>26.0</v>
      </c>
      <c r="F5202" s="282">
        <v>0.0</v>
      </c>
      <c r="G5202" s="282">
        <v>1.0</v>
      </c>
      <c r="H5202" s="282">
        <v>7.0</v>
      </c>
      <c r="I5202" s="282">
        <v>8.0</v>
      </c>
      <c r="J5202" s="282">
        <v>3.0</v>
      </c>
      <c r="K5202" s="282">
        <v>0.0</v>
      </c>
      <c r="L5202" s="282">
        <v>1684.0</v>
      </c>
      <c r="M5202" s="210"/>
    </row>
    <row r="5203" ht="15.75" customHeight="1">
      <c r="A5203" s="210" t="s">
        <v>848</v>
      </c>
      <c r="B5203" s="210" t="s">
        <v>5389</v>
      </c>
      <c r="C5203" s="210" t="s">
        <v>5837</v>
      </c>
      <c r="D5203" s="210" t="s">
        <v>6111</v>
      </c>
      <c r="E5203" s="282">
        <v>35.0</v>
      </c>
      <c r="F5203" s="282">
        <v>0.0</v>
      </c>
      <c r="G5203" s="282">
        <v>1.0</v>
      </c>
      <c r="H5203" s="282">
        <v>4.0</v>
      </c>
      <c r="I5203" s="282">
        <v>7.0</v>
      </c>
      <c r="J5203" s="282">
        <v>6.0</v>
      </c>
      <c r="K5203" s="282">
        <v>0.0</v>
      </c>
      <c r="L5203" s="282">
        <v>2786.0</v>
      </c>
      <c r="M5203" s="210"/>
    </row>
    <row r="5204" ht="15.75" customHeight="1">
      <c r="A5204" s="210" t="s">
        <v>848</v>
      </c>
      <c r="B5204" s="210" t="s">
        <v>5390</v>
      </c>
      <c r="C5204" s="210" t="s">
        <v>5837</v>
      </c>
      <c r="D5204" s="210" t="s">
        <v>6111</v>
      </c>
      <c r="E5204" s="282">
        <v>21.0</v>
      </c>
      <c r="F5204" s="282">
        <v>1.0</v>
      </c>
      <c r="G5204" s="282">
        <v>0.0</v>
      </c>
      <c r="H5204" s="282">
        <v>4.0</v>
      </c>
      <c r="I5204" s="282">
        <v>4.0</v>
      </c>
      <c r="J5204" s="282">
        <v>3.0</v>
      </c>
      <c r="K5204" s="282">
        <v>0.0</v>
      </c>
      <c r="L5204" s="282">
        <v>1499.0</v>
      </c>
      <c r="M5204" s="210"/>
    </row>
    <row r="5205" ht="15.75" customHeight="1">
      <c r="A5205" s="210" t="s">
        <v>252</v>
      </c>
      <c r="B5205" s="210" t="s">
        <v>5383</v>
      </c>
      <c r="C5205" s="210" t="s">
        <v>5801</v>
      </c>
      <c r="D5205" s="210" t="s">
        <v>121</v>
      </c>
      <c r="E5205" s="282">
        <v>3.0</v>
      </c>
      <c r="F5205" s="282">
        <v>0.0</v>
      </c>
      <c r="G5205" s="210"/>
      <c r="H5205" s="282">
        <v>0.0</v>
      </c>
      <c r="I5205" s="282">
        <v>0.0</v>
      </c>
      <c r="J5205" s="282">
        <v>0.0</v>
      </c>
      <c r="K5205" s="282">
        <v>0.0</v>
      </c>
      <c r="L5205" s="282">
        <v>270.0</v>
      </c>
      <c r="M5205" s="210"/>
    </row>
    <row r="5206" ht="15.75" customHeight="1">
      <c r="A5206" s="210" t="s">
        <v>252</v>
      </c>
      <c r="B5206" s="210" t="s">
        <v>5384</v>
      </c>
      <c r="C5206" s="210" t="s">
        <v>5801</v>
      </c>
      <c r="D5206" s="210" t="s">
        <v>121</v>
      </c>
      <c r="E5206" s="282">
        <v>33.0</v>
      </c>
      <c r="F5206" s="282">
        <v>0.0</v>
      </c>
      <c r="G5206" s="210"/>
      <c r="H5206" s="282">
        <v>0.0</v>
      </c>
      <c r="I5206" s="282">
        <v>0.0</v>
      </c>
      <c r="J5206" s="282">
        <v>3.0</v>
      </c>
      <c r="K5206" s="282">
        <v>0.0</v>
      </c>
      <c r="L5206" s="282">
        <v>2970.0</v>
      </c>
      <c r="M5206" s="210"/>
    </row>
    <row r="5207" ht="15.75" customHeight="1">
      <c r="A5207" s="210" t="s">
        <v>252</v>
      </c>
      <c r="B5207" s="210" t="s">
        <v>5385</v>
      </c>
      <c r="C5207" s="210" t="s">
        <v>5801</v>
      </c>
      <c r="D5207" s="210" t="s">
        <v>121</v>
      </c>
      <c r="E5207" s="282">
        <v>29.0</v>
      </c>
      <c r="F5207" s="282">
        <v>0.0</v>
      </c>
      <c r="G5207" s="210"/>
      <c r="H5207" s="282">
        <v>0.0</v>
      </c>
      <c r="I5207" s="282">
        <v>0.0</v>
      </c>
      <c r="J5207" s="282">
        <v>1.0</v>
      </c>
      <c r="K5207" s="282">
        <v>0.0</v>
      </c>
      <c r="L5207" s="282">
        <v>2610.0</v>
      </c>
      <c r="M5207" s="210"/>
    </row>
    <row r="5208" ht="15.75" customHeight="1">
      <c r="A5208" s="210" t="s">
        <v>252</v>
      </c>
      <c r="B5208" s="210" t="s">
        <v>5386</v>
      </c>
      <c r="C5208" s="210" t="s">
        <v>5801</v>
      </c>
      <c r="D5208" s="210" t="s">
        <v>121</v>
      </c>
      <c r="E5208" s="282">
        <v>32.0</v>
      </c>
      <c r="F5208" s="282">
        <v>0.0</v>
      </c>
      <c r="G5208" s="210"/>
      <c r="H5208" s="282">
        <v>1.0</v>
      </c>
      <c r="I5208" s="282">
        <v>0.0</v>
      </c>
      <c r="J5208" s="282">
        <v>0.0</v>
      </c>
      <c r="K5208" s="282">
        <v>0.0</v>
      </c>
      <c r="L5208" s="282">
        <v>2860.0</v>
      </c>
      <c r="M5208" s="210"/>
    </row>
    <row r="5209" ht="15.75" customHeight="1">
      <c r="A5209" s="210" t="s">
        <v>252</v>
      </c>
      <c r="B5209" s="210" t="s">
        <v>5387</v>
      </c>
      <c r="C5209" s="210" t="s">
        <v>5801</v>
      </c>
      <c r="D5209" s="210" t="s">
        <v>121</v>
      </c>
      <c r="E5209" s="282">
        <v>4.0</v>
      </c>
      <c r="F5209" s="282">
        <v>0.0</v>
      </c>
      <c r="G5209" s="210"/>
      <c r="H5209" s="282">
        <v>2.0</v>
      </c>
      <c r="I5209" s="282">
        <v>0.0</v>
      </c>
      <c r="J5209" s="282">
        <v>0.0</v>
      </c>
      <c r="K5209" s="282">
        <v>0.0</v>
      </c>
      <c r="L5209" s="282">
        <v>271.0</v>
      </c>
      <c r="M5209" s="210"/>
    </row>
    <row r="5210" ht="15.75" customHeight="1">
      <c r="A5210" s="210" t="s">
        <v>252</v>
      </c>
      <c r="B5210" s="210" t="s">
        <v>5388</v>
      </c>
      <c r="C5210" s="210" t="s">
        <v>5801</v>
      </c>
      <c r="D5210" s="210" t="s">
        <v>121</v>
      </c>
      <c r="E5210" s="282">
        <v>7.0</v>
      </c>
      <c r="F5210" s="282">
        <v>0.0</v>
      </c>
      <c r="G5210" s="210"/>
      <c r="H5210" s="282">
        <v>0.0</v>
      </c>
      <c r="I5210" s="282">
        <v>1.0</v>
      </c>
      <c r="J5210" s="282">
        <v>0.0</v>
      </c>
      <c r="K5210" s="282">
        <v>0.0</v>
      </c>
      <c r="L5210" s="282">
        <v>625.0</v>
      </c>
      <c r="M5210" s="210"/>
    </row>
    <row r="5211" ht="15.75" customHeight="1">
      <c r="A5211" s="210" t="s">
        <v>252</v>
      </c>
      <c r="B5211" s="210" t="s">
        <v>5391</v>
      </c>
      <c r="C5211" s="210" t="s">
        <v>5800</v>
      </c>
      <c r="D5211" s="210" t="s">
        <v>121</v>
      </c>
      <c r="E5211" s="282">
        <v>10.0</v>
      </c>
      <c r="F5211" s="282">
        <v>0.0</v>
      </c>
      <c r="G5211" s="282">
        <v>0.0</v>
      </c>
      <c r="H5211" s="282">
        <v>0.0</v>
      </c>
      <c r="I5211" s="282">
        <v>0.0</v>
      </c>
      <c r="J5211" s="282">
        <v>0.0</v>
      </c>
      <c r="K5211" s="282">
        <v>0.0</v>
      </c>
      <c r="L5211" s="282">
        <v>900.0</v>
      </c>
      <c r="M5211" s="210"/>
    </row>
    <row r="5212" ht="15.75" customHeight="1">
      <c r="A5212" s="210" t="s">
        <v>252</v>
      </c>
      <c r="B5212" s="210" t="s">
        <v>5392</v>
      </c>
      <c r="C5212" s="210" t="s">
        <v>5816</v>
      </c>
      <c r="D5212" s="210" t="s">
        <v>5823</v>
      </c>
      <c r="E5212" s="282">
        <v>3.0</v>
      </c>
      <c r="F5212" s="282">
        <v>0.0</v>
      </c>
      <c r="G5212" s="210"/>
      <c r="H5212" s="282">
        <v>0.0</v>
      </c>
      <c r="I5212" s="282">
        <v>0.0</v>
      </c>
      <c r="J5212" s="282">
        <v>1.0</v>
      </c>
      <c r="K5212" s="282">
        <v>0.0</v>
      </c>
      <c r="L5212" s="282">
        <v>270.0</v>
      </c>
      <c r="M5212" s="210"/>
    </row>
    <row r="5213" ht="15.75" customHeight="1">
      <c r="A5213" s="210" t="s">
        <v>252</v>
      </c>
      <c r="B5213" s="210" t="s">
        <v>5389</v>
      </c>
      <c r="C5213" s="210" t="s">
        <v>5816</v>
      </c>
      <c r="D5213" s="210" t="s">
        <v>5818</v>
      </c>
      <c r="E5213" s="282">
        <v>21.0</v>
      </c>
      <c r="F5213" s="282">
        <v>0.0</v>
      </c>
      <c r="G5213" s="210"/>
      <c r="H5213" s="282">
        <v>0.0</v>
      </c>
      <c r="I5213" s="282">
        <v>0.0</v>
      </c>
      <c r="J5213" s="282">
        <v>0.0</v>
      </c>
      <c r="K5213" s="282">
        <v>0.0</v>
      </c>
      <c r="L5213" s="282">
        <v>1890.0</v>
      </c>
      <c r="M5213" s="210"/>
    </row>
    <row r="5214" ht="15.75" customHeight="1">
      <c r="A5214" s="210" t="s">
        <v>252</v>
      </c>
      <c r="B5214" s="210" t="s">
        <v>5390</v>
      </c>
      <c r="C5214" s="210" t="s">
        <v>5816</v>
      </c>
      <c r="D5214" s="210" t="s">
        <v>5818</v>
      </c>
      <c r="E5214" s="282">
        <v>31.0</v>
      </c>
      <c r="F5214" s="282">
        <v>0.0</v>
      </c>
      <c r="G5214" s="210"/>
      <c r="H5214" s="282">
        <v>0.0</v>
      </c>
      <c r="I5214" s="282">
        <v>0.0</v>
      </c>
      <c r="J5214" s="282">
        <v>2.0</v>
      </c>
      <c r="K5214" s="282">
        <v>1.0</v>
      </c>
      <c r="L5214" s="282">
        <v>2790.0</v>
      </c>
      <c r="M5214" s="210"/>
    </row>
    <row r="5215" ht="15.75" customHeight="1">
      <c r="A5215" s="210" t="s">
        <v>758</v>
      </c>
      <c r="B5215" s="210" t="s">
        <v>5383</v>
      </c>
      <c r="C5215" s="210" t="s">
        <v>5801</v>
      </c>
      <c r="D5215" s="210" t="s">
        <v>110</v>
      </c>
      <c r="E5215" s="282">
        <v>1.0</v>
      </c>
      <c r="F5215" s="282">
        <v>0.0</v>
      </c>
      <c r="G5215" s="282">
        <v>0.0</v>
      </c>
      <c r="H5215" s="282">
        <v>0.0</v>
      </c>
      <c r="I5215" s="282">
        <v>0.0</v>
      </c>
      <c r="J5215" s="282">
        <v>1.0</v>
      </c>
      <c r="K5215" s="282">
        <v>0.0</v>
      </c>
      <c r="L5215" s="282">
        <v>90.0</v>
      </c>
      <c r="M5215" s="210"/>
    </row>
    <row r="5216" ht="15.75" customHeight="1">
      <c r="A5216" s="210" t="s">
        <v>758</v>
      </c>
      <c r="B5216" s="210" t="s">
        <v>5384</v>
      </c>
      <c r="C5216" s="210" t="s">
        <v>5800</v>
      </c>
      <c r="D5216" s="210" t="s">
        <v>110</v>
      </c>
      <c r="E5216" s="282">
        <v>21.0</v>
      </c>
      <c r="F5216" s="282">
        <v>0.0</v>
      </c>
      <c r="G5216" s="282">
        <v>1.0</v>
      </c>
      <c r="H5216" s="282">
        <v>6.0</v>
      </c>
      <c r="I5216" s="282">
        <v>5.0</v>
      </c>
      <c r="J5216" s="282">
        <v>2.0</v>
      </c>
      <c r="K5216" s="282">
        <v>0.0</v>
      </c>
      <c r="L5216" s="282">
        <v>1371.0</v>
      </c>
      <c r="M5216" s="210"/>
    </row>
    <row r="5217" ht="15.75" customHeight="1">
      <c r="A5217" s="210" t="s">
        <v>758</v>
      </c>
      <c r="B5217" s="210" t="s">
        <v>5385</v>
      </c>
      <c r="C5217" s="210" t="s">
        <v>5801</v>
      </c>
      <c r="D5217" s="210" t="s">
        <v>244</v>
      </c>
      <c r="E5217" s="282">
        <v>20.0</v>
      </c>
      <c r="F5217" s="282">
        <v>0.0</v>
      </c>
      <c r="G5217" s="282">
        <v>1.0</v>
      </c>
      <c r="H5217" s="282">
        <v>13.0</v>
      </c>
      <c r="I5217" s="282">
        <v>6.0</v>
      </c>
      <c r="J5217" s="282">
        <v>2.0</v>
      </c>
      <c r="K5217" s="282">
        <v>0.0</v>
      </c>
      <c r="L5217" s="282">
        <v>816.0</v>
      </c>
      <c r="M5217" s="210"/>
    </row>
    <row r="5218" ht="15.75" customHeight="1">
      <c r="A5218" s="210" t="s">
        <v>758</v>
      </c>
      <c r="B5218" s="210" t="s">
        <v>5386</v>
      </c>
      <c r="C5218" s="210" t="s">
        <v>5801</v>
      </c>
      <c r="D5218" s="210" t="s">
        <v>5839</v>
      </c>
      <c r="E5218" s="282">
        <v>1.0</v>
      </c>
      <c r="F5218" s="282">
        <v>0.0</v>
      </c>
      <c r="G5218" s="282">
        <v>0.0</v>
      </c>
      <c r="H5218" s="282">
        <v>1.0</v>
      </c>
      <c r="I5218" s="282">
        <v>0.0</v>
      </c>
      <c r="J5218" s="282">
        <v>0.0</v>
      </c>
      <c r="K5218" s="282">
        <v>0.0</v>
      </c>
      <c r="L5218" s="282">
        <v>6.0</v>
      </c>
      <c r="M5218" s="210"/>
    </row>
    <row r="5219" ht="15.75" customHeight="1">
      <c r="A5219" s="210" t="s">
        <v>758</v>
      </c>
      <c r="B5219" s="210" t="s">
        <v>5387</v>
      </c>
      <c r="C5219" s="210" t="s">
        <v>5801</v>
      </c>
      <c r="D5219" s="210" t="s">
        <v>5839</v>
      </c>
      <c r="E5219" s="282">
        <v>0.0</v>
      </c>
      <c r="F5219" s="282">
        <v>0.0</v>
      </c>
      <c r="G5219" s="282">
        <v>0.0</v>
      </c>
      <c r="H5219" s="282">
        <v>0.0</v>
      </c>
      <c r="I5219" s="282">
        <v>0.0</v>
      </c>
      <c r="J5219" s="282">
        <v>0.0</v>
      </c>
      <c r="K5219" s="282">
        <v>0.0</v>
      </c>
      <c r="L5219" s="282">
        <v>0.0</v>
      </c>
      <c r="M5219" s="210"/>
    </row>
    <row r="5220" ht="15.75" customHeight="1">
      <c r="A5220" s="210" t="s">
        <v>758</v>
      </c>
      <c r="B5220" s="210" t="s">
        <v>5388</v>
      </c>
      <c r="C5220" s="210" t="s">
        <v>5801</v>
      </c>
      <c r="D5220" s="210" t="s">
        <v>5839</v>
      </c>
      <c r="E5220" s="282">
        <v>0.0</v>
      </c>
      <c r="F5220" s="282">
        <v>0.0</v>
      </c>
      <c r="G5220" s="282">
        <v>0.0</v>
      </c>
      <c r="H5220" s="282">
        <v>0.0</v>
      </c>
      <c r="I5220" s="282">
        <v>0.0</v>
      </c>
      <c r="J5220" s="282">
        <v>0.0</v>
      </c>
      <c r="K5220" s="282">
        <v>0.0</v>
      </c>
      <c r="L5220" s="282">
        <v>0.0</v>
      </c>
      <c r="M5220" s="210"/>
    </row>
    <row r="5221" ht="15.75" customHeight="1">
      <c r="A5221" s="210" t="s">
        <v>195</v>
      </c>
      <c r="B5221" s="210" t="s">
        <v>5383</v>
      </c>
      <c r="C5221" s="210" t="s">
        <v>5801</v>
      </c>
      <c r="D5221" s="210" t="s">
        <v>197</v>
      </c>
      <c r="E5221" s="282">
        <v>3.0</v>
      </c>
      <c r="F5221" s="282">
        <v>1.0</v>
      </c>
      <c r="G5221" s="282">
        <v>1.0</v>
      </c>
      <c r="H5221" s="282">
        <v>0.0</v>
      </c>
      <c r="I5221" s="282">
        <v>3.0</v>
      </c>
      <c r="J5221" s="282">
        <v>0.0</v>
      </c>
      <c r="K5221" s="282">
        <v>0.0</v>
      </c>
      <c r="L5221" s="282">
        <v>222.0</v>
      </c>
      <c r="M5221" s="210"/>
    </row>
    <row r="5222" ht="15.75" customHeight="1">
      <c r="A5222" s="210" t="s">
        <v>195</v>
      </c>
      <c r="B5222" s="210" t="s">
        <v>5384</v>
      </c>
      <c r="C5222" s="210" t="s">
        <v>5801</v>
      </c>
      <c r="D5222" s="210" t="s">
        <v>197</v>
      </c>
      <c r="E5222" s="282">
        <v>29.0</v>
      </c>
      <c r="F5222" s="282">
        <v>5.0</v>
      </c>
      <c r="G5222" s="282">
        <v>3.0</v>
      </c>
      <c r="H5222" s="282">
        <v>10.0</v>
      </c>
      <c r="I5222" s="282">
        <v>15.0</v>
      </c>
      <c r="J5222" s="282">
        <v>4.0</v>
      </c>
      <c r="K5222" s="282">
        <v>0.0</v>
      </c>
      <c r="L5222" s="282">
        <v>1715.0</v>
      </c>
      <c r="M5222" s="210"/>
    </row>
    <row r="5223" ht="15.75" customHeight="1">
      <c r="A5223" s="210" t="s">
        <v>195</v>
      </c>
      <c r="B5223" s="210" t="s">
        <v>5385</v>
      </c>
      <c r="C5223" s="210" t="s">
        <v>6112</v>
      </c>
      <c r="D5223" s="210" t="s">
        <v>197</v>
      </c>
      <c r="E5223" s="282">
        <v>23.0</v>
      </c>
      <c r="F5223" s="282">
        <v>3.0</v>
      </c>
      <c r="G5223" s="282">
        <v>2.0</v>
      </c>
      <c r="H5223" s="282">
        <v>15.0</v>
      </c>
      <c r="I5223" s="282">
        <v>8.0</v>
      </c>
      <c r="J5223" s="282">
        <v>1.0</v>
      </c>
      <c r="K5223" s="282">
        <v>1.0</v>
      </c>
      <c r="L5223" s="282">
        <v>853.0</v>
      </c>
      <c r="M5223" s="210"/>
    </row>
    <row r="5224" ht="15.75" customHeight="1">
      <c r="A5224" s="210" t="s">
        <v>195</v>
      </c>
      <c r="B5224" s="210" t="s">
        <v>5386</v>
      </c>
      <c r="C5224" s="210" t="s">
        <v>6113</v>
      </c>
      <c r="D5224" s="210" t="s">
        <v>6114</v>
      </c>
      <c r="E5224" s="282">
        <v>25.0</v>
      </c>
      <c r="F5224" s="282">
        <v>4.0</v>
      </c>
      <c r="G5224" s="282">
        <v>3.0</v>
      </c>
      <c r="H5224" s="282">
        <v>6.0</v>
      </c>
      <c r="I5224" s="282">
        <v>16.0</v>
      </c>
      <c r="J5224" s="282">
        <v>3.0</v>
      </c>
      <c r="K5224" s="282">
        <v>1.0</v>
      </c>
      <c r="L5224" s="282">
        <v>1513.0</v>
      </c>
      <c r="M5224" s="210"/>
    </row>
    <row r="5225" ht="15.75" customHeight="1">
      <c r="A5225" s="210" t="s">
        <v>195</v>
      </c>
      <c r="B5225" s="210" t="s">
        <v>5387</v>
      </c>
      <c r="C5225" s="210" t="s">
        <v>5809</v>
      </c>
      <c r="D5225" s="210" t="s">
        <v>6058</v>
      </c>
      <c r="E5225" s="282">
        <v>36.0</v>
      </c>
      <c r="F5225" s="282">
        <v>8.0</v>
      </c>
      <c r="G5225" s="282">
        <v>8.0</v>
      </c>
      <c r="H5225" s="282">
        <v>3.0</v>
      </c>
      <c r="I5225" s="282">
        <v>20.0</v>
      </c>
      <c r="J5225" s="282">
        <v>5.0</v>
      </c>
      <c r="K5225" s="282">
        <v>0.0</v>
      </c>
      <c r="L5225" s="282">
        <v>2750.0</v>
      </c>
      <c r="M5225" s="210"/>
    </row>
    <row r="5226" ht="15.75" customHeight="1">
      <c r="A5226" s="210" t="s">
        <v>195</v>
      </c>
      <c r="B5226" s="210" t="s">
        <v>5388</v>
      </c>
      <c r="C5226" s="210" t="s">
        <v>5809</v>
      </c>
      <c r="D5226" s="210" t="s">
        <v>6058</v>
      </c>
      <c r="E5226" s="282">
        <v>2.0</v>
      </c>
      <c r="F5226" s="282">
        <v>0.0</v>
      </c>
      <c r="G5226" s="282">
        <v>0.0</v>
      </c>
      <c r="H5226" s="282">
        <v>2.0</v>
      </c>
      <c r="I5226" s="282">
        <v>0.0</v>
      </c>
      <c r="J5226" s="282">
        <v>0.0</v>
      </c>
      <c r="K5226" s="282">
        <v>0.0</v>
      </c>
      <c r="L5226" s="282">
        <v>20.0</v>
      </c>
      <c r="M5226" s="210"/>
    </row>
    <row r="5227" ht="15.75" customHeight="1">
      <c r="A5227" s="210" t="s">
        <v>195</v>
      </c>
      <c r="B5227" s="210" t="s">
        <v>5391</v>
      </c>
      <c r="C5227" s="210" t="s">
        <v>5809</v>
      </c>
      <c r="D5227" s="210" t="s">
        <v>6058</v>
      </c>
      <c r="E5227" s="282">
        <v>33.0</v>
      </c>
      <c r="F5227" s="282">
        <v>16.0</v>
      </c>
      <c r="G5227" s="282">
        <v>8.0</v>
      </c>
      <c r="H5227" s="282">
        <v>3.0</v>
      </c>
      <c r="I5227" s="282">
        <v>13.0</v>
      </c>
      <c r="J5227" s="282">
        <v>5.0</v>
      </c>
      <c r="K5227" s="282">
        <v>1.0</v>
      </c>
      <c r="L5227" s="282">
        <v>2625.0</v>
      </c>
      <c r="M5227" s="210"/>
    </row>
    <row r="5228" ht="15.75" customHeight="1">
      <c r="A5228" s="210" t="s">
        <v>195</v>
      </c>
      <c r="B5228" s="210" t="s">
        <v>5392</v>
      </c>
      <c r="C5228" s="210" t="s">
        <v>5809</v>
      </c>
      <c r="D5228" s="210" t="s">
        <v>6058</v>
      </c>
      <c r="E5228" s="282">
        <v>35.0</v>
      </c>
      <c r="F5228" s="282">
        <v>22.0</v>
      </c>
      <c r="G5228" s="282">
        <v>11.0</v>
      </c>
      <c r="H5228" s="282">
        <v>0.0</v>
      </c>
      <c r="I5228" s="282">
        <v>16.0</v>
      </c>
      <c r="J5228" s="282">
        <v>7.0</v>
      </c>
      <c r="K5228" s="282">
        <v>0.0</v>
      </c>
      <c r="L5228" s="282">
        <v>2966.0</v>
      </c>
      <c r="M5228" s="210"/>
    </row>
    <row r="5229" ht="15.75" customHeight="1">
      <c r="A5229" s="210" t="s">
        <v>195</v>
      </c>
      <c r="B5229" s="210" t="s">
        <v>5389</v>
      </c>
      <c r="C5229" s="210" t="s">
        <v>5809</v>
      </c>
      <c r="D5229" s="210" t="s">
        <v>6058</v>
      </c>
      <c r="E5229" s="282">
        <v>38.0</v>
      </c>
      <c r="F5229" s="282">
        <v>15.0</v>
      </c>
      <c r="G5229" s="282">
        <v>10.0</v>
      </c>
      <c r="H5229" s="282">
        <v>2.0</v>
      </c>
      <c r="I5229" s="282">
        <v>22.0</v>
      </c>
      <c r="J5229" s="282">
        <v>2.0</v>
      </c>
      <c r="K5229" s="282">
        <v>0.0</v>
      </c>
      <c r="L5229" s="282">
        <v>2976.0</v>
      </c>
      <c r="M5229" s="210"/>
    </row>
    <row r="5230" ht="15.75" customHeight="1">
      <c r="A5230" s="210" t="s">
        <v>195</v>
      </c>
      <c r="B5230" s="210" t="s">
        <v>5390</v>
      </c>
      <c r="C5230" s="210" t="s">
        <v>5996</v>
      </c>
      <c r="D5230" s="210" t="s">
        <v>6115</v>
      </c>
      <c r="E5230" s="282">
        <v>29.0</v>
      </c>
      <c r="F5230" s="282">
        <v>2.0</v>
      </c>
      <c r="G5230" s="282">
        <v>0.0</v>
      </c>
      <c r="H5230" s="282">
        <v>15.0</v>
      </c>
      <c r="I5230" s="282">
        <v>9.0</v>
      </c>
      <c r="J5230" s="282">
        <v>1.0</v>
      </c>
      <c r="K5230" s="282">
        <v>1.0</v>
      </c>
      <c r="L5230" s="282">
        <v>1366.0</v>
      </c>
      <c r="M5230" s="210"/>
    </row>
    <row r="5231" ht="15.75" customHeight="1">
      <c r="A5231" s="210" t="s">
        <v>721</v>
      </c>
      <c r="B5231" s="210" t="s">
        <v>5383</v>
      </c>
      <c r="C5231" s="210" t="s">
        <v>5801</v>
      </c>
      <c r="D5231" s="210" t="s">
        <v>110</v>
      </c>
      <c r="E5231" s="282">
        <v>1.0</v>
      </c>
      <c r="F5231" s="282">
        <v>0.0</v>
      </c>
      <c r="G5231" s="282">
        <v>0.0</v>
      </c>
      <c r="H5231" s="282">
        <v>0.0</v>
      </c>
      <c r="I5231" s="282">
        <v>0.0</v>
      </c>
      <c r="J5231" s="282">
        <v>0.0</v>
      </c>
      <c r="K5231" s="282">
        <v>0.0</v>
      </c>
      <c r="L5231" s="282">
        <v>90.0</v>
      </c>
      <c r="M5231" s="210"/>
    </row>
    <row r="5232" ht="15.75" customHeight="1">
      <c r="A5232" s="210" t="s">
        <v>721</v>
      </c>
      <c r="B5232" s="210" t="s">
        <v>5384</v>
      </c>
      <c r="C5232" s="210" t="s">
        <v>5801</v>
      </c>
      <c r="D5232" s="210" t="s">
        <v>110</v>
      </c>
      <c r="E5232" s="282">
        <v>21.0</v>
      </c>
      <c r="F5232" s="282">
        <v>0.0</v>
      </c>
      <c r="G5232" s="282">
        <v>1.0</v>
      </c>
      <c r="H5232" s="282">
        <v>2.0</v>
      </c>
      <c r="I5232" s="282">
        <v>3.0</v>
      </c>
      <c r="J5232" s="282">
        <v>5.0</v>
      </c>
      <c r="K5232" s="282">
        <v>1.0</v>
      </c>
      <c r="L5232" s="282">
        <v>1620.0</v>
      </c>
      <c r="M5232" s="210"/>
    </row>
    <row r="5233" ht="15.75" customHeight="1">
      <c r="A5233" s="210" t="s">
        <v>721</v>
      </c>
      <c r="B5233" s="210" t="s">
        <v>5385</v>
      </c>
      <c r="C5233" s="210" t="s">
        <v>5924</v>
      </c>
      <c r="D5233" s="210" t="s">
        <v>110</v>
      </c>
      <c r="E5233" s="282">
        <v>23.0</v>
      </c>
      <c r="F5233" s="282">
        <v>0.0</v>
      </c>
      <c r="G5233" s="282">
        <v>0.0</v>
      </c>
      <c r="H5233" s="282">
        <v>5.0</v>
      </c>
      <c r="I5233" s="282">
        <v>4.0</v>
      </c>
      <c r="J5233" s="282">
        <v>7.0</v>
      </c>
      <c r="K5233" s="282">
        <v>0.0</v>
      </c>
      <c r="L5233" s="282">
        <v>1633.0</v>
      </c>
      <c r="M5233" s="210"/>
    </row>
    <row r="5234" ht="15.75" customHeight="1">
      <c r="A5234" s="210" t="s">
        <v>721</v>
      </c>
      <c r="B5234" s="210" t="s">
        <v>5386</v>
      </c>
      <c r="C5234" s="210" t="s">
        <v>5906</v>
      </c>
      <c r="D5234" s="210" t="s">
        <v>6116</v>
      </c>
      <c r="E5234" s="282">
        <v>31.0</v>
      </c>
      <c r="F5234" s="282">
        <v>2.0</v>
      </c>
      <c r="G5234" s="282">
        <v>0.0</v>
      </c>
      <c r="H5234" s="282">
        <v>3.0</v>
      </c>
      <c r="I5234" s="282">
        <v>4.0</v>
      </c>
      <c r="J5234" s="282">
        <v>3.0</v>
      </c>
      <c r="K5234" s="282">
        <v>0.0</v>
      </c>
      <c r="L5234" s="282">
        <v>2548.0</v>
      </c>
      <c r="M5234" s="210"/>
    </row>
    <row r="5235" ht="15.75" customHeight="1">
      <c r="A5235" s="210" t="s">
        <v>721</v>
      </c>
      <c r="B5235" s="210" t="s">
        <v>5387</v>
      </c>
      <c r="C5235" s="210" t="s">
        <v>5881</v>
      </c>
      <c r="D5235" s="210" t="s">
        <v>6116</v>
      </c>
      <c r="E5235" s="282">
        <v>19.0</v>
      </c>
      <c r="F5235" s="282">
        <v>1.0</v>
      </c>
      <c r="G5235" s="282">
        <v>0.0</v>
      </c>
      <c r="H5235" s="282">
        <v>4.0</v>
      </c>
      <c r="I5235" s="282">
        <v>0.0</v>
      </c>
      <c r="J5235" s="282">
        <v>3.0</v>
      </c>
      <c r="K5235" s="282">
        <v>0.0</v>
      </c>
      <c r="L5235" s="282">
        <v>1449.0</v>
      </c>
      <c r="M5235" s="210"/>
    </row>
    <row r="5236" ht="15.75" customHeight="1">
      <c r="A5236" s="210" t="s">
        <v>721</v>
      </c>
      <c r="B5236" s="210" t="s">
        <v>5388</v>
      </c>
      <c r="C5236" s="210" t="s">
        <v>5881</v>
      </c>
      <c r="D5236" s="210" t="s">
        <v>6116</v>
      </c>
      <c r="E5236" s="282">
        <v>4.0</v>
      </c>
      <c r="F5236" s="282">
        <v>0.0</v>
      </c>
      <c r="G5236" s="282">
        <v>0.0</v>
      </c>
      <c r="H5236" s="282">
        <v>4.0</v>
      </c>
      <c r="I5236" s="282">
        <v>0.0</v>
      </c>
      <c r="J5236" s="282">
        <v>0.0</v>
      </c>
      <c r="K5236" s="282">
        <v>0.0</v>
      </c>
      <c r="L5236" s="282">
        <v>74.0</v>
      </c>
      <c r="M5236" s="210"/>
    </row>
    <row r="5237" ht="15.75" customHeight="1">
      <c r="A5237" s="210" t="s">
        <v>722</v>
      </c>
      <c r="B5237" s="210" t="s">
        <v>5383</v>
      </c>
      <c r="C5237" s="210" t="s">
        <v>5801</v>
      </c>
      <c r="D5237" s="210" t="s">
        <v>116</v>
      </c>
      <c r="E5237" s="282">
        <v>1.0</v>
      </c>
      <c r="F5237" s="282">
        <v>0.0</v>
      </c>
      <c r="G5237" s="282">
        <v>0.0</v>
      </c>
      <c r="H5237" s="282">
        <v>1.0</v>
      </c>
      <c r="I5237" s="282">
        <v>0.0</v>
      </c>
      <c r="J5237" s="282">
        <v>0.0</v>
      </c>
      <c r="K5237" s="282">
        <v>0.0</v>
      </c>
      <c r="L5237" s="282">
        <v>32.0</v>
      </c>
      <c r="M5237" s="210"/>
    </row>
    <row r="5238" ht="15.75" customHeight="1">
      <c r="A5238" s="210" t="s">
        <v>722</v>
      </c>
      <c r="B5238" s="210" t="s">
        <v>5384</v>
      </c>
      <c r="C5238" s="210" t="s">
        <v>5801</v>
      </c>
      <c r="D5238" s="210" t="s">
        <v>116</v>
      </c>
      <c r="E5238" s="282">
        <v>18.0</v>
      </c>
      <c r="F5238" s="282">
        <v>0.0</v>
      </c>
      <c r="G5238" s="282">
        <v>0.0</v>
      </c>
      <c r="H5238" s="282">
        <v>8.0</v>
      </c>
      <c r="I5238" s="282">
        <v>4.0</v>
      </c>
      <c r="J5238" s="282">
        <v>4.0</v>
      </c>
      <c r="K5238" s="282">
        <v>0.0</v>
      </c>
      <c r="L5238" s="282">
        <v>963.0</v>
      </c>
      <c r="M5238" s="210"/>
    </row>
    <row r="5239" ht="15.75" customHeight="1">
      <c r="A5239" s="210" t="s">
        <v>722</v>
      </c>
      <c r="B5239" s="210" t="s">
        <v>5385</v>
      </c>
      <c r="C5239" s="210" t="s">
        <v>5801</v>
      </c>
      <c r="D5239" s="210" t="s">
        <v>116</v>
      </c>
      <c r="E5239" s="282">
        <v>32.0</v>
      </c>
      <c r="F5239" s="282">
        <v>2.0</v>
      </c>
      <c r="G5239" s="282">
        <v>1.0</v>
      </c>
      <c r="H5239" s="282">
        <v>0.0</v>
      </c>
      <c r="I5239" s="282">
        <v>7.0</v>
      </c>
      <c r="J5239" s="282">
        <v>8.0</v>
      </c>
      <c r="K5239" s="282">
        <v>0.0</v>
      </c>
      <c r="L5239" s="282">
        <v>2791.0</v>
      </c>
      <c r="M5239" s="210"/>
    </row>
    <row r="5240" ht="15.75" customHeight="1">
      <c r="A5240" s="210" t="s">
        <v>722</v>
      </c>
      <c r="B5240" s="210" t="s">
        <v>5386</v>
      </c>
      <c r="C5240" s="210" t="s">
        <v>5801</v>
      </c>
      <c r="D5240" s="210" t="s">
        <v>116</v>
      </c>
      <c r="E5240" s="282">
        <v>20.0</v>
      </c>
      <c r="F5240" s="282">
        <v>1.0</v>
      </c>
      <c r="G5240" s="282">
        <v>1.0</v>
      </c>
      <c r="H5240" s="282">
        <v>4.0</v>
      </c>
      <c r="I5240" s="282">
        <v>4.0</v>
      </c>
      <c r="J5240" s="282">
        <v>6.0</v>
      </c>
      <c r="K5240" s="282">
        <v>0.0</v>
      </c>
      <c r="L5240" s="282">
        <v>1441.0</v>
      </c>
      <c r="M5240" s="210"/>
    </row>
    <row r="5241" ht="15.75" customHeight="1">
      <c r="A5241" s="210" t="s">
        <v>722</v>
      </c>
      <c r="B5241" s="210" t="s">
        <v>5387</v>
      </c>
      <c r="C5241" s="210" t="s">
        <v>5801</v>
      </c>
      <c r="D5241" s="210" t="s">
        <v>116</v>
      </c>
      <c r="E5241" s="282">
        <v>31.0</v>
      </c>
      <c r="F5241" s="282">
        <v>2.0</v>
      </c>
      <c r="G5241" s="282">
        <v>0.0</v>
      </c>
      <c r="H5241" s="282">
        <v>2.0</v>
      </c>
      <c r="I5241" s="282">
        <v>6.0</v>
      </c>
      <c r="J5241" s="282">
        <v>10.0</v>
      </c>
      <c r="K5241" s="282">
        <v>0.0</v>
      </c>
      <c r="L5241" s="282">
        <v>2542.0</v>
      </c>
      <c r="M5241" s="210"/>
    </row>
    <row r="5242" ht="15.75" customHeight="1">
      <c r="A5242" s="210" t="s">
        <v>722</v>
      </c>
      <c r="B5242" s="210" t="s">
        <v>5388</v>
      </c>
      <c r="C5242" s="210" t="s">
        <v>5801</v>
      </c>
      <c r="D5242" s="210" t="s">
        <v>116</v>
      </c>
      <c r="E5242" s="282">
        <v>33.0</v>
      </c>
      <c r="F5242" s="282">
        <v>2.0</v>
      </c>
      <c r="G5242" s="282">
        <v>7.0</v>
      </c>
      <c r="H5242" s="282">
        <v>4.0</v>
      </c>
      <c r="I5242" s="282">
        <v>2.0</v>
      </c>
      <c r="J5242" s="282">
        <v>11.0</v>
      </c>
      <c r="K5242" s="282">
        <v>0.0</v>
      </c>
      <c r="L5242" s="282">
        <v>2605.0</v>
      </c>
      <c r="M5242" s="210"/>
    </row>
    <row r="5243" ht="15.75" customHeight="1">
      <c r="A5243" s="210" t="s">
        <v>722</v>
      </c>
      <c r="B5243" s="210" t="s">
        <v>5391</v>
      </c>
      <c r="C5243" s="210" t="s">
        <v>5801</v>
      </c>
      <c r="D5243" s="210" t="s">
        <v>116</v>
      </c>
      <c r="E5243" s="282">
        <v>21.0</v>
      </c>
      <c r="F5243" s="282">
        <v>1.0</v>
      </c>
      <c r="G5243" s="282">
        <v>3.0</v>
      </c>
      <c r="H5243" s="282">
        <v>1.0</v>
      </c>
      <c r="I5243" s="282">
        <v>2.0</v>
      </c>
      <c r="J5243" s="282">
        <v>1.0</v>
      </c>
      <c r="K5243" s="282">
        <v>1.0</v>
      </c>
      <c r="L5243" s="282">
        <v>1747.0</v>
      </c>
      <c r="M5243" s="210"/>
    </row>
    <row r="5244" ht="15.75" customHeight="1">
      <c r="A5244" s="210" t="s">
        <v>722</v>
      </c>
      <c r="B5244" s="210" t="s">
        <v>5392</v>
      </c>
      <c r="C5244" s="210" t="s">
        <v>5801</v>
      </c>
      <c r="D5244" s="210" t="s">
        <v>116</v>
      </c>
      <c r="E5244" s="282">
        <v>31.0</v>
      </c>
      <c r="F5244" s="282">
        <v>1.0</v>
      </c>
      <c r="G5244" s="282">
        <v>3.0</v>
      </c>
      <c r="H5244" s="282">
        <v>2.0</v>
      </c>
      <c r="I5244" s="282">
        <v>5.0</v>
      </c>
      <c r="J5244" s="282">
        <v>7.0</v>
      </c>
      <c r="K5244" s="282">
        <v>1.0</v>
      </c>
      <c r="L5244" s="282">
        <v>2449.0</v>
      </c>
      <c r="M5244" s="210"/>
    </row>
    <row r="5245" ht="15.75" customHeight="1">
      <c r="A5245" s="210" t="s">
        <v>722</v>
      </c>
      <c r="B5245" s="210" t="s">
        <v>5389</v>
      </c>
      <c r="C5245" s="210" t="s">
        <v>5801</v>
      </c>
      <c r="D5245" s="210" t="s">
        <v>116</v>
      </c>
      <c r="E5245" s="282">
        <v>32.0</v>
      </c>
      <c r="F5245" s="282">
        <v>0.0</v>
      </c>
      <c r="G5245" s="282">
        <v>0.0</v>
      </c>
      <c r="H5245" s="282">
        <v>1.0</v>
      </c>
      <c r="I5245" s="282">
        <v>2.0</v>
      </c>
      <c r="J5245" s="282">
        <v>6.0</v>
      </c>
      <c r="K5245" s="282">
        <v>0.0</v>
      </c>
      <c r="L5245" s="282">
        <v>2720.0</v>
      </c>
      <c r="M5245" s="210"/>
    </row>
    <row r="5246" ht="15.75" customHeight="1">
      <c r="A5246" s="210" t="s">
        <v>722</v>
      </c>
      <c r="B5246" s="210" t="s">
        <v>5390</v>
      </c>
      <c r="C5246" s="210" t="s">
        <v>5858</v>
      </c>
      <c r="D5246" s="210" t="s">
        <v>116</v>
      </c>
      <c r="E5246" s="282">
        <v>37.0</v>
      </c>
      <c r="F5246" s="282">
        <v>1.0</v>
      </c>
      <c r="G5246" s="282">
        <v>0.0</v>
      </c>
      <c r="H5246" s="282">
        <v>4.0</v>
      </c>
      <c r="I5246" s="282">
        <v>3.0</v>
      </c>
      <c r="J5246" s="282">
        <v>7.0</v>
      </c>
      <c r="K5246" s="282">
        <v>0.0</v>
      </c>
      <c r="L5246" s="282">
        <v>2983.0</v>
      </c>
      <c r="M5246" s="210"/>
    </row>
    <row r="5247" ht="15.75" customHeight="1">
      <c r="A5247" s="210" t="s">
        <v>395</v>
      </c>
      <c r="B5247" s="210" t="s">
        <v>5383</v>
      </c>
      <c r="C5247" s="210" t="s">
        <v>5801</v>
      </c>
      <c r="D5247" s="210" t="s">
        <v>110</v>
      </c>
      <c r="E5247" s="282">
        <v>3.0</v>
      </c>
      <c r="F5247" s="282">
        <v>0.0</v>
      </c>
      <c r="G5247" s="282">
        <v>0.0</v>
      </c>
      <c r="H5247" s="282">
        <v>0.0</v>
      </c>
      <c r="I5247" s="282">
        <v>0.0</v>
      </c>
      <c r="J5247" s="282">
        <v>0.0</v>
      </c>
      <c r="K5247" s="282">
        <v>0.0</v>
      </c>
      <c r="L5247" s="282">
        <v>270.0</v>
      </c>
      <c r="M5247" s="210"/>
    </row>
    <row r="5248" ht="15.75" customHeight="1">
      <c r="A5248" s="210" t="s">
        <v>395</v>
      </c>
      <c r="B5248" s="210" t="s">
        <v>5384</v>
      </c>
      <c r="C5248" s="210" t="s">
        <v>5801</v>
      </c>
      <c r="D5248" s="210" t="s">
        <v>110</v>
      </c>
      <c r="E5248" s="282">
        <v>26.0</v>
      </c>
      <c r="F5248" s="282">
        <v>4.0</v>
      </c>
      <c r="G5248" s="282">
        <v>0.0</v>
      </c>
      <c r="H5248" s="282">
        <v>2.0</v>
      </c>
      <c r="I5248" s="282">
        <v>4.0</v>
      </c>
      <c r="J5248" s="282">
        <v>6.0</v>
      </c>
      <c r="K5248" s="282">
        <v>0.0</v>
      </c>
      <c r="L5248" s="282">
        <v>2125.0</v>
      </c>
      <c r="M5248" s="210"/>
    </row>
    <row r="5249" ht="15.75" customHeight="1">
      <c r="A5249" s="210" t="s">
        <v>395</v>
      </c>
      <c r="B5249" s="210" t="s">
        <v>5385</v>
      </c>
      <c r="C5249" s="210" t="s">
        <v>5801</v>
      </c>
      <c r="D5249" s="210" t="s">
        <v>110</v>
      </c>
      <c r="E5249" s="282">
        <v>33.0</v>
      </c>
      <c r="F5249" s="282">
        <v>1.0</v>
      </c>
      <c r="G5249" s="282">
        <v>1.0</v>
      </c>
      <c r="H5249" s="282">
        <v>1.0</v>
      </c>
      <c r="I5249" s="282">
        <v>6.0</v>
      </c>
      <c r="J5249" s="282">
        <v>5.0</v>
      </c>
      <c r="K5249" s="282">
        <v>0.0</v>
      </c>
      <c r="L5249" s="282">
        <v>2764.0</v>
      </c>
      <c r="M5249" s="210"/>
    </row>
    <row r="5250" ht="15.75" customHeight="1">
      <c r="A5250" s="210" t="s">
        <v>395</v>
      </c>
      <c r="B5250" s="210" t="s">
        <v>5386</v>
      </c>
      <c r="C5250" s="210" t="s">
        <v>5801</v>
      </c>
      <c r="D5250" s="210" t="s">
        <v>110</v>
      </c>
      <c r="E5250" s="282">
        <v>31.0</v>
      </c>
      <c r="F5250" s="282">
        <v>0.0</v>
      </c>
      <c r="G5250" s="282">
        <v>0.0</v>
      </c>
      <c r="H5250" s="282">
        <v>1.0</v>
      </c>
      <c r="I5250" s="282">
        <v>2.0</v>
      </c>
      <c r="J5250" s="282">
        <v>4.0</v>
      </c>
      <c r="K5250" s="282">
        <v>0.0</v>
      </c>
      <c r="L5250" s="282">
        <v>2719.0</v>
      </c>
      <c r="M5250" s="210"/>
    </row>
    <row r="5251" ht="15.75" customHeight="1">
      <c r="A5251" s="210" t="s">
        <v>395</v>
      </c>
      <c r="B5251" s="210" t="s">
        <v>5387</v>
      </c>
      <c r="C5251" s="210" t="s">
        <v>5802</v>
      </c>
      <c r="D5251" s="210" t="s">
        <v>110</v>
      </c>
      <c r="E5251" s="282">
        <v>18.0</v>
      </c>
      <c r="F5251" s="282">
        <v>1.0</v>
      </c>
      <c r="G5251" s="282">
        <v>0.0</v>
      </c>
      <c r="H5251" s="282">
        <v>2.0</v>
      </c>
      <c r="I5251" s="282">
        <v>0.0</v>
      </c>
      <c r="J5251" s="282">
        <v>0.0</v>
      </c>
      <c r="K5251" s="282">
        <v>0.0</v>
      </c>
      <c r="L5251" s="282">
        <v>1510.0</v>
      </c>
      <c r="M5251" s="210"/>
    </row>
    <row r="5252" ht="15.75" customHeight="1">
      <c r="A5252" s="210" t="s">
        <v>395</v>
      </c>
      <c r="B5252" s="210" t="s">
        <v>5388</v>
      </c>
      <c r="C5252" s="210" t="s">
        <v>5803</v>
      </c>
      <c r="D5252" s="210" t="s">
        <v>5804</v>
      </c>
      <c r="E5252" s="282">
        <v>15.0</v>
      </c>
      <c r="F5252" s="282">
        <v>1.0</v>
      </c>
      <c r="G5252" s="282">
        <v>0.0</v>
      </c>
      <c r="H5252" s="282">
        <v>0.0</v>
      </c>
      <c r="I5252" s="282">
        <v>2.0</v>
      </c>
      <c r="J5252" s="282">
        <v>3.0</v>
      </c>
      <c r="K5252" s="282">
        <v>0.0</v>
      </c>
      <c r="L5252" s="282">
        <v>1293.0</v>
      </c>
      <c r="M5252" s="210"/>
    </row>
    <row r="5253" ht="15.75" customHeight="1">
      <c r="A5253" s="210" t="s">
        <v>395</v>
      </c>
      <c r="B5253" s="210" t="s">
        <v>5391</v>
      </c>
      <c r="C5253" s="210" t="s">
        <v>5805</v>
      </c>
      <c r="D5253" s="210" t="s">
        <v>6117</v>
      </c>
      <c r="E5253" s="282">
        <v>44.0</v>
      </c>
      <c r="F5253" s="282">
        <v>1.0</v>
      </c>
      <c r="G5253" s="282">
        <v>1.0</v>
      </c>
      <c r="H5253" s="282">
        <v>1.0</v>
      </c>
      <c r="I5253" s="282">
        <v>2.0</v>
      </c>
      <c r="J5253" s="282">
        <v>6.0</v>
      </c>
      <c r="K5253" s="282">
        <v>0.0</v>
      </c>
      <c r="L5253" s="282">
        <v>3791.0</v>
      </c>
      <c r="M5253" s="210"/>
    </row>
    <row r="5254" ht="15.75" customHeight="1">
      <c r="A5254" s="210" t="s">
        <v>395</v>
      </c>
      <c r="B5254" s="210" t="s">
        <v>5392</v>
      </c>
      <c r="C5254" s="210" t="s">
        <v>6118</v>
      </c>
      <c r="D5254" s="210" t="s">
        <v>6119</v>
      </c>
      <c r="E5254" s="282">
        <v>25.0</v>
      </c>
      <c r="F5254" s="282">
        <v>0.0</v>
      </c>
      <c r="G5254" s="282">
        <v>2.0</v>
      </c>
      <c r="H5254" s="282">
        <v>2.0</v>
      </c>
      <c r="I5254" s="282">
        <v>2.0</v>
      </c>
      <c r="J5254" s="282">
        <v>3.0</v>
      </c>
      <c r="K5254" s="282">
        <v>0.0</v>
      </c>
      <c r="L5254" s="282">
        <v>2062.0</v>
      </c>
      <c r="M5254" s="210"/>
    </row>
    <row r="5255" ht="15.75" customHeight="1">
      <c r="A5255" s="210" t="s">
        <v>395</v>
      </c>
      <c r="B5255" s="210" t="s">
        <v>5389</v>
      </c>
      <c r="C5255" s="210" t="s">
        <v>5805</v>
      </c>
      <c r="D5255" s="210" t="s">
        <v>6120</v>
      </c>
      <c r="E5255" s="282">
        <v>9.0</v>
      </c>
      <c r="F5255" s="282">
        <v>0.0</v>
      </c>
      <c r="G5255" s="282">
        <v>0.0</v>
      </c>
      <c r="H5255" s="282">
        <v>7.0</v>
      </c>
      <c r="I5255" s="282">
        <v>0.0</v>
      </c>
      <c r="J5255" s="282">
        <v>0.0</v>
      </c>
      <c r="K5255" s="282">
        <v>0.0</v>
      </c>
      <c r="L5255" s="282">
        <v>390.0</v>
      </c>
      <c r="M5255" s="210"/>
    </row>
    <row r="5256" ht="15.75" customHeight="1">
      <c r="A5256" s="210" t="s">
        <v>395</v>
      </c>
      <c r="B5256" s="210" t="s">
        <v>5390</v>
      </c>
      <c r="C5256" s="210" t="s">
        <v>5803</v>
      </c>
      <c r="D5256" s="210" t="s">
        <v>5804</v>
      </c>
      <c r="E5256" s="282">
        <v>1.0</v>
      </c>
      <c r="F5256" s="282">
        <v>0.0</v>
      </c>
      <c r="G5256" s="282">
        <v>0.0</v>
      </c>
      <c r="H5256" s="282">
        <v>1.0</v>
      </c>
      <c r="I5256" s="282">
        <v>0.0</v>
      </c>
      <c r="J5256" s="282">
        <v>0.0</v>
      </c>
      <c r="K5256" s="282">
        <v>0.0</v>
      </c>
      <c r="L5256" s="282">
        <v>30.0</v>
      </c>
      <c r="M5256" s="210"/>
    </row>
    <row r="5257" ht="15.75" customHeight="1">
      <c r="A5257" s="210" t="s">
        <v>668</v>
      </c>
      <c r="B5257" s="210" t="s">
        <v>5383</v>
      </c>
      <c r="C5257" s="210" t="s">
        <v>5801</v>
      </c>
      <c r="D5257" s="210" t="s">
        <v>162</v>
      </c>
      <c r="E5257" s="282">
        <v>1.0</v>
      </c>
      <c r="F5257" s="282">
        <v>0.0</v>
      </c>
      <c r="G5257" s="282">
        <v>0.0</v>
      </c>
      <c r="H5257" s="282">
        <v>1.0</v>
      </c>
      <c r="I5257" s="282">
        <v>0.0</v>
      </c>
      <c r="J5257" s="282">
        <v>0.0</v>
      </c>
      <c r="K5257" s="282">
        <v>0.0</v>
      </c>
      <c r="L5257" s="282">
        <v>8.0</v>
      </c>
      <c r="M5257" s="210"/>
    </row>
    <row r="5258" ht="15.75" customHeight="1">
      <c r="A5258" s="210" t="s">
        <v>668</v>
      </c>
      <c r="B5258" s="210" t="s">
        <v>5384</v>
      </c>
      <c r="C5258" s="210" t="s">
        <v>5801</v>
      </c>
      <c r="D5258" s="210" t="s">
        <v>162</v>
      </c>
      <c r="E5258" s="282">
        <v>22.0</v>
      </c>
      <c r="F5258" s="282">
        <v>0.0</v>
      </c>
      <c r="G5258" s="282">
        <v>1.0</v>
      </c>
      <c r="H5258" s="282">
        <v>13.0</v>
      </c>
      <c r="I5258" s="282">
        <v>7.0</v>
      </c>
      <c r="J5258" s="282">
        <v>3.0</v>
      </c>
      <c r="K5258" s="282">
        <v>0.0</v>
      </c>
      <c r="L5258" s="282">
        <v>920.0</v>
      </c>
      <c r="M5258" s="210"/>
    </row>
    <row r="5259" ht="15.75" customHeight="1">
      <c r="A5259" s="210" t="s">
        <v>668</v>
      </c>
      <c r="B5259" s="210" t="s">
        <v>5385</v>
      </c>
      <c r="C5259" s="210" t="s">
        <v>5801</v>
      </c>
      <c r="D5259" s="210" t="s">
        <v>162</v>
      </c>
      <c r="E5259" s="282">
        <v>0.0</v>
      </c>
      <c r="F5259" s="282">
        <v>0.0</v>
      </c>
      <c r="G5259" s="282">
        <v>0.0</v>
      </c>
      <c r="H5259" s="282">
        <v>0.0</v>
      </c>
      <c r="I5259" s="282">
        <v>0.0</v>
      </c>
      <c r="J5259" s="282">
        <v>0.0</v>
      </c>
      <c r="K5259" s="282">
        <v>0.0</v>
      </c>
      <c r="L5259" s="282">
        <v>0.0</v>
      </c>
      <c r="M5259" s="210"/>
    </row>
    <row r="5260" ht="15.75" customHeight="1">
      <c r="A5260" s="210" t="s">
        <v>668</v>
      </c>
      <c r="B5260" s="210" t="s">
        <v>5386</v>
      </c>
      <c r="C5260" s="210" t="s">
        <v>5801</v>
      </c>
      <c r="D5260" s="210" t="s">
        <v>5826</v>
      </c>
      <c r="E5260" s="282">
        <v>1.0</v>
      </c>
      <c r="F5260" s="282">
        <v>0.0</v>
      </c>
      <c r="G5260" s="282">
        <v>0.0</v>
      </c>
      <c r="H5260" s="282">
        <v>1.0</v>
      </c>
      <c r="I5260" s="282">
        <v>0.0</v>
      </c>
      <c r="J5260" s="282">
        <v>0.0</v>
      </c>
      <c r="K5260" s="282">
        <v>0.0</v>
      </c>
      <c r="L5260" s="282">
        <v>45.0</v>
      </c>
      <c r="M5260" s="210"/>
    </row>
    <row r="5261" ht="15.75" customHeight="1">
      <c r="A5261" s="210" t="s">
        <v>668</v>
      </c>
      <c r="B5261" s="210" t="s">
        <v>5387</v>
      </c>
      <c r="C5261" s="210" t="s">
        <v>6121</v>
      </c>
      <c r="D5261" s="210" t="s">
        <v>162</v>
      </c>
      <c r="E5261" s="282">
        <v>2.0</v>
      </c>
      <c r="F5261" s="282">
        <v>0.0</v>
      </c>
      <c r="G5261" s="282">
        <v>0.0</v>
      </c>
      <c r="H5261" s="282">
        <v>2.0</v>
      </c>
      <c r="I5261" s="282">
        <v>0.0</v>
      </c>
      <c r="J5261" s="282">
        <v>0.0</v>
      </c>
      <c r="K5261" s="282">
        <v>0.0</v>
      </c>
      <c r="L5261" s="282">
        <v>10.0</v>
      </c>
      <c r="M5261" s="210"/>
    </row>
    <row r="5262" ht="15.75" customHeight="1">
      <c r="A5262" s="210" t="s">
        <v>668</v>
      </c>
      <c r="B5262" s="210" t="s">
        <v>5388</v>
      </c>
      <c r="C5262" s="210" t="s">
        <v>5931</v>
      </c>
      <c r="D5262" s="210" t="s">
        <v>6122</v>
      </c>
      <c r="E5262" s="282">
        <v>3.0</v>
      </c>
      <c r="F5262" s="282">
        <v>0.0</v>
      </c>
      <c r="G5262" s="282">
        <v>0.0</v>
      </c>
      <c r="H5262" s="282">
        <v>1.0</v>
      </c>
      <c r="I5262" s="282">
        <v>2.0</v>
      </c>
      <c r="J5262" s="282">
        <v>0.0</v>
      </c>
      <c r="K5262" s="282">
        <v>0.0</v>
      </c>
      <c r="L5262" s="282">
        <v>129.0</v>
      </c>
      <c r="M5262" s="210"/>
    </row>
    <row r="5263" ht="15.75" customHeight="1">
      <c r="A5263" s="210" t="s">
        <v>524</v>
      </c>
      <c r="B5263" s="210" t="s">
        <v>5383</v>
      </c>
      <c r="C5263" s="210" t="s">
        <v>5801</v>
      </c>
      <c r="D5263" s="210" t="s">
        <v>238</v>
      </c>
      <c r="E5263" s="282">
        <v>3.0</v>
      </c>
      <c r="F5263" s="282">
        <v>0.0</v>
      </c>
      <c r="G5263" s="282">
        <v>0.0</v>
      </c>
      <c r="H5263" s="282">
        <v>1.0</v>
      </c>
      <c r="I5263" s="282">
        <v>0.0</v>
      </c>
      <c r="J5263" s="282">
        <v>0.0</v>
      </c>
      <c r="K5263" s="282">
        <v>0.0</v>
      </c>
      <c r="L5263" s="282">
        <v>210.0</v>
      </c>
      <c r="M5263" s="210"/>
    </row>
    <row r="5264" ht="15.75" customHeight="1">
      <c r="A5264" s="210" t="s">
        <v>524</v>
      </c>
      <c r="B5264" s="210" t="s">
        <v>5384</v>
      </c>
      <c r="C5264" s="210" t="s">
        <v>5801</v>
      </c>
      <c r="D5264" s="210" t="s">
        <v>238</v>
      </c>
      <c r="E5264" s="282">
        <v>37.0</v>
      </c>
      <c r="F5264" s="282">
        <v>1.0</v>
      </c>
      <c r="G5264" s="282">
        <v>1.0</v>
      </c>
      <c r="H5264" s="282">
        <v>5.0</v>
      </c>
      <c r="I5264" s="282">
        <v>6.0</v>
      </c>
      <c r="J5264" s="282">
        <v>6.0</v>
      </c>
      <c r="K5264" s="282">
        <v>0.0</v>
      </c>
      <c r="L5264" s="282">
        <v>2853.0</v>
      </c>
      <c r="M5264" s="210"/>
    </row>
    <row r="5265" ht="15.75" customHeight="1">
      <c r="A5265" s="210" t="s">
        <v>524</v>
      </c>
      <c r="B5265" s="210" t="s">
        <v>5385</v>
      </c>
      <c r="C5265" s="210" t="s">
        <v>5801</v>
      </c>
      <c r="D5265" s="210" t="s">
        <v>5889</v>
      </c>
      <c r="E5265" s="282">
        <v>25.0</v>
      </c>
      <c r="F5265" s="282">
        <v>1.0</v>
      </c>
      <c r="G5265" s="282">
        <v>0.0</v>
      </c>
      <c r="H5265" s="282">
        <v>6.0</v>
      </c>
      <c r="I5265" s="282">
        <v>1.0</v>
      </c>
      <c r="J5265" s="282">
        <v>7.0</v>
      </c>
      <c r="K5265" s="282">
        <v>0.0</v>
      </c>
      <c r="L5265" s="282">
        <v>1809.0</v>
      </c>
      <c r="M5265" s="210"/>
    </row>
    <row r="5266" ht="15.75" customHeight="1">
      <c r="A5266" s="210" t="s">
        <v>524</v>
      </c>
      <c r="B5266" s="210" t="s">
        <v>5386</v>
      </c>
      <c r="C5266" s="210" t="s">
        <v>5801</v>
      </c>
      <c r="D5266" s="210" t="s">
        <v>238</v>
      </c>
      <c r="E5266" s="282">
        <v>28.0</v>
      </c>
      <c r="F5266" s="282">
        <v>1.0</v>
      </c>
      <c r="G5266" s="282">
        <v>0.0</v>
      </c>
      <c r="H5266" s="282">
        <v>1.0</v>
      </c>
      <c r="I5266" s="282">
        <v>4.0</v>
      </c>
      <c r="J5266" s="282">
        <v>7.0</v>
      </c>
      <c r="K5266" s="282">
        <v>0.0</v>
      </c>
      <c r="L5266" s="282">
        <v>2326.0</v>
      </c>
      <c r="M5266" s="210"/>
    </row>
    <row r="5267" ht="15.75" customHeight="1">
      <c r="A5267" s="210" t="s">
        <v>524</v>
      </c>
      <c r="B5267" s="210" t="s">
        <v>5387</v>
      </c>
      <c r="C5267" s="210" t="s">
        <v>6123</v>
      </c>
      <c r="D5267" s="210" t="s">
        <v>6124</v>
      </c>
      <c r="E5267" s="282">
        <v>33.0</v>
      </c>
      <c r="F5267" s="282">
        <v>1.0</v>
      </c>
      <c r="G5267" s="282">
        <v>1.0</v>
      </c>
      <c r="H5267" s="282">
        <v>1.0</v>
      </c>
      <c r="I5267" s="282">
        <v>2.0</v>
      </c>
      <c r="J5267" s="282">
        <v>12.0</v>
      </c>
      <c r="K5267" s="282">
        <v>0.0</v>
      </c>
      <c r="L5267" s="282">
        <v>2853.0</v>
      </c>
      <c r="M5267" s="210"/>
    </row>
    <row r="5268" ht="15.75" customHeight="1">
      <c r="A5268" s="210" t="s">
        <v>524</v>
      </c>
      <c r="B5268" s="210" t="s">
        <v>5388</v>
      </c>
      <c r="C5268" s="210" t="s">
        <v>6123</v>
      </c>
      <c r="D5268" s="210" t="s">
        <v>6125</v>
      </c>
      <c r="E5268" s="282">
        <v>12.0</v>
      </c>
      <c r="F5268" s="282">
        <v>1.0</v>
      </c>
      <c r="G5268" s="282">
        <v>0.0</v>
      </c>
      <c r="H5268" s="282">
        <v>0.0</v>
      </c>
      <c r="I5268" s="282">
        <v>2.0</v>
      </c>
      <c r="J5268" s="282">
        <v>6.0</v>
      </c>
      <c r="K5268" s="282">
        <v>0.0</v>
      </c>
      <c r="L5268" s="282">
        <v>1000.0</v>
      </c>
      <c r="M5268" s="210"/>
    </row>
    <row r="5269" ht="15.75" customHeight="1">
      <c r="A5269" s="210" t="s">
        <v>524</v>
      </c>
      <c r="B5269" s="210" t="s">
        <v>5391</v>
      </c>
      <c r="C5269" s="210" t="s">
        <v>6123</v>
      </c>
      <c r="D5269" s="210" t="s">
        <v>6126</v>
      </c>
      <c r="E5269" s="282">
        <v>11.0</v>
      </c>
      <c r="F5269" s="282">
        <v>1.0</v>
      </c>
      <c r="G5269" s="282">
        <v>0.0</v>
      </c>
      <c r="H5269" s="282">
        <v>5.0</v>
      </c>
      <c r="I5269" s="282">
        <v>2.0</v>
      </c>
      <c r="J5269" s="282">
        <v>3.0</v>
      </c>
      <c r="K5269" s="282">
        <v>0.0</v>
      </c>
      <c r="L5269" s="282">
        <v>645.0</v>
      </c>
      <c r="M5269" s="210"/>
    </row>
    <row r="5270" ht="15.75" customHeight="1">
      <c r="A5270" s="210" t="s">
        <v>524</v>
      </c>
      <c r="B5270" s="210" t="s">
        <v>5392</v>
      </c>
      <c r="C5270" s="210" t="s">
        <v>6127</v>
      </c>
      <c r="D5270" s="210" t="s">
        <v>6128</v>
      </c>
      <c r="E5270" s="282">
        <v>25.0</v>
      </c>
      <c r="F5270" s="282">
        <v>0.0</v>
      </c>
      <c r="G5270" s="282">
        <v>1.0</v>
      </c>
      <c r="H5270" s="282">
        <v>1.0</v>
      </c>
      <c r="I5270" s="282">
        <v>4.0</v>
      </c>
      <c r="J5270" s="282">
        <v>6.0</v>
      </c>
      <c r="K5270" s="282">
        <v>1.0</v>
      </c>
      <c r="L5270" s="282">
        <v>2003.0</v>
      </c>
      <c r="M5270" s="210"/>
    </row>
    <row r="5271" ht="15.75" customHeight="1">
      <c r="A5271" s="210" t="s">
        <v>612</v>
      </c>
      <c r="B5271" s="210" t="s">
        <v>5383</v>
      </c>
      <c r="C5271" s="210" t="s">
        <v>5801</v>
      </c>
      <c r="D5271" s="210" t="s">
        <v>113</v>
      </c>
      <c r="E5271" s="282">
        <v>2.0</v>
      </c>
      <c r="F5271" s="282">
        <v>0.0</v>
      </c>
      <c r="G5271" s="282">
        <v>0.0</v>
      </c>
      <c r="H5271" s="282">
        <v>1.0</v>
      </c>
      <c r="I5271" s="282">
        <v>0.0</v>
      </c>
      <c r="J5271" s="282">
        <v>0.0</v>
      </c>
      <c r="K5271" s="282">
        <v>0.0</v>
      </c>
      <c r="L5271" s="282">
        <v>115.0</v>
      </c>
      <c r="M5271" s="210"/>
    </row>
    <row r="5272" ht="15.75" customHeight="1">
      <c r="A5272" s="210" t="s">
        <v>612</v>
      </c>
      <c r="B5272" s="210" t="s">
        <v>5384</v>
      </c>
      <c r="C5272" s="210" t="s">
        <v>5801</v>
      </c>
      <c r="D5272" s="210" t="s">
        <v>113</v>
      </c>
      <c r="E5272" s="282">
        <v>31.0</v>
      </c>
      <c r="F5272" s="282">
        <v>6.0</v>
      </c>
      <c r="G5272" s="282">
        <v>1.0</v>
      </c>
      <c r="H5272" s="282">
        <v>23.0</v>
      </c>
      <c r="I5272" s="282">
        <v>6.0</v>
      </c>
      <c r="J5272" s="282">
        <v>8.0</v>
      </c>
      <c r="K5272" s="282">
        <v>0.0</v>
      </c>
      <c r="L5272" s="282">
        <v>1136.0</v>
      </c>
      <c r="M5272" s="210"/>
    </row>
    <row r="5273" ht="15.75" customHeight="1">
      <c r="A5273" s="210" t="s">
        <v>612</v>
      </c>
      <c r="B5273" s="210" t="s">
        <v>5385</v>
      </c>
      <c r="C5273" s="210" t="s">
        <v>5801</v>
      </c>
      <c r="D5273" s="210" t="s">
        <v>113</v>
      </c>
      <c r="E5273" s="282">
        <v>32.0</v>
      </c>
      <c r="F5273" s="282">
        <v>2.0</v>
      </c>
      <c r="G5273" s="282">
        <v>0.0</v>
      </c>
      <c r="H5273" s="282">
        <v>15.0</v>
      </c>
      <c r="I5273" s="282">
        <v>8.0</v>
      </c>
      <c r="J5273" s="282">
        <v>6.0</v>
      </c>
      <c r="K5273" s="282">
        <v>0.0</v>
      </c>
      <c r="L5273" s="282">
        <v>1684.0</v>
      </c>
      <c r="M5273" s="210"/>
    </row>
    <row r="5274" ht="15.75" customHeight="1">
      <c r="A5274" s="210" t="s">
        <v>612</v>
      </c>
      <c r="B5274" s="210" t="s">
        <v>5386</v>
      </c>
      <c r="C5274" s="210" t="s">
        <v>5801</v>
      </c>
      <c r="D5274" s="210" t="s">
        <v>95</v>
      </c>
      <c r="E5274" s="282">
        <v>17.0</v>
      </c>
      <c r="F5274" s="282">
        <v>1.0</v>
      </c>
      <c r="G5274" s="282">
        <v>0.0</v>
      </c>
      <c r="H5274" s="282">
        <v>15.0</v>
      </c>
      <c r="I5274" s="282">
        <v>1.0</v>
      </c>
      <c r="J5274" s="282">
        <v>2.0</v>
      </c>
      <c r="K5274" s="282">
        <v>0.0</v>
      </c>
      <c r="L5274" s="282">
        <v>364.0</v>
      </c>
      <c r="M5274" s="210"/>
    </row>
    <row r="5275" ht="15.75" customHeight="1">
      <c r="A5275" s="210" t="s">
        <v>612</v>
      </c>
      <c r="B5275" s="210" t="s">
        <v>5387</v>
      </c>
      <c r="C5275" s="210" t="s">
        <v>5801</v>
      </c>
      <c r="D5275" s="210" t="s">
        <v>95</v>
      </c>
      <c r="E5275" s="282">
        <v>8.0</v>
      </c>
      <c r="F5275" s="282">
        <v>1.0</v>
      </c>
      <c r="G5275" s="282">
        <v>1.0</v>
      </c>
      <c r="H5275" s="282">
        <v>5.0</v>
      </c>
      <c r="I5275" s="282">
        <v>1.0</v>
      </c>
      <c r="J5275" s="282">
        <v>0.0</v>
      </c>
      <c r="K5275" s="282">
        <v>0.0</v>
      </c>
      <c r="L5275" s="282">
        <v>280.0</v>
      </c>
      <c r="M5275" s="210"/>
    </row>
    <row r="5276" ht="15.75" customHeight="1">
      <c r="A5276" s="210" t="s">
        <v>612</v>
      </c>
      <c r="B5276" s="210" t="s">
        <v>5388</v>
      </c>
      <c r="C5276" s="210" t="s">
        <v>5801</v>
      </c>
      <c r="D5276" s="210" t="s">
        <v>95</v>
      </c>
      <c r="E5276" s="282">
        <v>20.0</v>
      </c>
      <c r="F5276" s="282">
        <v>2.0</v>
      </c>
      <c r="G5276" s="282">
        <v>1.0</v>
      </c>
      <c r="H5276" s="282">
        <v>6.0</v>
      </c>
      <c r="I5276" s="282">
        <v>4.0</v>
      </c>
      <c r="J5276" s="282">
        <v>4.0</v>
      </c>
      <c r="K5276" s="282">
        <v>0.0</v>
      </c>
      <c r="L5276" s="282">
        <v>1281.0</v>
      </c>
      <c r="M5276" s="210"/>
    </row>
    <row r="5277" ht="15.75" customHeight="1">
      <c r="A5277" s="210" t="s">
        <v>612</v>
      </c>
      <c r="B5277" s="210" t="s">
        <v>5391</v>
      </c>
      <c r="C5277" s="210" t="s">
        <v>5801</v>
      </c>
      <c r="D5277" s="210" t="s">
        <v>95</v>
      </c>
      <c r="E5277" s="282">
        <v>30.0</v>
      </c>
      <c r="F5277" s="282">
        <v>3.0</v>
      </c>
      <c r="G5277" s="282">
        <v>1.0</v>
      </c>
      <c r="H5277" s="282">
        <v>7.0</v>
      </c>
      <c r="I5277" s="282">
        <v>9.0</v>
      </c>
      <c r="J5277" s="282">
        <v>8.0</v>
      </c>
      <c r="K5277" s="282">
        <v>0.0</v>
      </c>
      <c r="L5277" s="282">
        <v>2015.0</v>
      </c>
      <c r="M5277" s="210"/>
    </row>
    <row r="5278" ht="15.75" customHeight="1">
      <c r="A5278" s="210" t="s">
        <v>612</v>
      </c>
      <c r="B5278" s="210" t="s">
        <v>5392</v>
      </c>
      <c r="C5278" s="210" t="s">
        <v>5801</v>
      </c>
      <c r="D5278" s="210" t="s">
        <v>95</v>
      </c>
      <c r="E5278" s="282">
        <v>29.0</v>
      </c>
      <c r="F5278" s="282">
        <v>3.0</v>
      </c>
      <c r="G5278" s="282">
        <v>3.0</v>
      </c>
      <c r="H5278" s="282">
        <v>4.0</v>
      </c>
      <c r="I5278" s="282">
        <v>5.0</v>
      </c>
      <c r="J5278" s="282">
        <v>7.0</v>
      </c>
      <c r="K5278" s="282">
        <v>1.0</v>
      </c>
      <c r="L5278" s="282">
        <v>2136.0</v>
      </c>
      <c r="M5278" s="210"/>
    </row>
    <row r="5279" ht="15.75" customHeight="1">
      <c r="A5279" s="210" t="s">
        <v>612</v>
      </c>
      <c r="B5279" s="210" t="s">
        <v>5389</v>
      </c>
      <c r="C5279" s="210" t="s">
        <v>5801</v>
      </c>
      <c r="D5279" s="210" t="s">
        <v>121</v>
      </c>
      <c r="E5279" s="282">
        <v>31.0</v>
      </c>
      <c r="F5279" s="282">
        <v>3.0</v>
      </c>
      <c r="G5279" s="282">
        <v>4.0</v>
      </c>
      <c r="H5279" s="282">
        <v>6.0</v>
      </c>
      <c r="I5279" s="282">
        <v>2.0</v>
      </c>
      <c r="J5279" s="282">
        <v>8.0</v>
      </c>
      <c r="K5279" s="282">
        <v>0.0</v>
      </c>
      <c r="L5279" s="282">
        <v>2322.0</v>
      </c>
      <c r="M5279" s="210"/>
    </row>
    <row r="5280" ht="15.75" customHeight="1">
      <c r="A5280" s="210" t="s">
        <v>612</v>
      </c>
      <c r="B5280" s="210" t="s">
        <v>5390</v>
      </c>
      <c r="C5280" s="210" t="s">
        <v>5801</v>
      </c>
      <c r="D5280" s="210" t="s">
        <v>121</v>
      </c>
      <c r="E5280" s="282">
        <v>30.0</v>
      </c>
      <c r="F5280" s="282">
        <v>2.0</v>
      </c>
      <c r="G5280" s="282">
        <v>1.0</v>
      </c>
      <c r="H5280" s="282">
        <v>3.0</v>
      </c>
      <c r="I5280" s="282">
        <v>5.0</v>
      </c>
      <c r="J5280" s="282">
        <v>8.0</v>
      </c>
      <c r="K5280" s="282">
        <v>0.0</v>
      </c>
      <c r="L5280" s="282">
        <v>2399.0</v>
      </c>
      <c r="M5280" s="210"/>
    </row>
    <row r="5281" ht="15.75" customHeight="1">
      <c r="A5281" s="210" t="s">
        <v>854</v>
      </c>
      <c r="B5281" s="210" t="s">
        <v>5383</v>
      </c>
      <c r="C5281" s="210" t="s">
        <v>5801</v>
      </c>
      <c r="D5281" s="210" t="s">
        <v>256</v>
      </c>
      <c r="E5281" s="282">
        <v>3.0</v>
      </c>
      <c r="F5281" s="282">
        <v>0.0</v>
      </c>
      <c r="G5281" s="282">
        <v>0.0</v>
      </c>
      <c r="H5281" s="282">
        <v>2.0</v>
      </c>
      <c r="I5281" s="282">
        <v>1.0</v>
      </c>
      <c r="J5281" s="282">
        <v>0.0</v>
      </c>
      <c r="K5281" s="282">
        <v>0.0</v>
      </c>
      <c r="L5281" s="282">
        <v>105.0</v>
      </c>
      <c r="M5281" s="210"/>
    </row>
    <row r="5282" ht="15.75" customHeight="1">
      <c r="A5282" s="210" t="s">
        <v>854</v>
      </c>
      <c r="B5282" s="210" t="s">
        <v>5384</v>
      </c>
      <c r="C5282" s="210" t="s">
        <v>5801</v>
      </c>
      <c r="D5282" s="210" t="s">
        <v>256</v>
      </c>
      <c r="E5282" s="282">
        <v>10.0</v>
      </c>
      <c r="F5282" s="282">
        <v>1.0</v>
      </c>
      <c r="G5282" s="282">
        <v>0.0</v>
      </c>
      <c r="H5282" s="282">
        <v>7.0</v>
      </c>
      <c r="I5282" s="282">
        <v>3.0</v>
      </c>
      <c r="J5282" s="282">
        <v>2.0</v>
      </c>
      <c r="K5282" s="282">
        <v>0.0</v>
      </c>
      <c r="L5282" s="282">
        <v>339.0</v>
      </c>
      <c r="M5282" s="210"/>
    </row>
    <row r="5283" ht="15.75" customHeight="1">
      <c r="A5283" s="210" t="s">
        <v>854</v>
      </c>
      <c r="B5283" s="210" t="s">
        <v>5385</v>
      </c>
      <c r="C5283" s="210" t="s">
        <v>5801</v>
      </c>
      <c r="D5283" s="210" t="s">
        <v>256</v>
      </c>
      <c r="E5283" s="282">
        <v>5.0</v>
      </c>
      <c r="F5283" s="282">
        <v>0.0</v>
      </c>
      <c r="G5283" s="282">
        <v>1.0</v>
      </c>
      <c r="H5283" s="282">
        <v>5.0</v>
      </c>
      <c r="I5283" s="282">
        <v>0.0</v>
      </c>
      <c r="J5283" s="282">
        <v>0.0</v>
      </c>
      <c r="K5283" s="282">
        <v>0.0</v>
      </c>
      <c r="L5283" s="282">
        <v>58.0</v>
      </c>
      <c r="M5283" s="210"/>
    </row>
    <row r="5284" ht="15.75" customHeight="1">
      <c r="A5284" s="210" t="s">
        <v>854</v>
      </c>
      <c r="B5284" s="210" t="s">
        <v>5386</v>
      </c>
      <c r="C5284" s="210" t="s">
        <v>5816</v>
      </c>
      <c r="D5284" s="210" t="s">
        <v>5878</v>
      </c>
      <c r="E5284" s="282">
        <v>13.0</v>
      </c>
      <c r="F5284" s="282">
        <v>1.0</v>
      </c>
      <c r="G5284" s="282">
        <v>1.0</v>
      </c>
      <c r="H5284" s="282">
        <v>8.0</v>
      </c>
      <c r="I5284" s="282">
        <v>5.0</v>
      </c>
      <c r="J5284" s="282">
        <v>0.0</v>
      </c>
      <c r="K5284" s="282">
        <v>0.0</v>
      </c>
      <c r="L5284" s="282">
        <v>412.0</v>
      </c>
      <c r="M5284" s="210"/>
    </row>
    <row r="5285" ht="15.75" customHeight="1">
      <c r="A5285" s="210" t="s">
        <v>854</v>
      </c>
      <c r="B5285" s="210" t="s">
        <v>5387</v>
      </c>
      <c r="C5285" s="210" t="s">
        <v>5816</v>
      </c>
      <c r="D5285" s="210" t="s">
        <v>6129</v>
      </c>
      <c r="E5285" s="282">
        <v>2.0</v>
      </c>
      <c r="F5285" s="282">
        <v>0.0</v>
      </c>
      <c r="G5285" s="282">
        <v>0.0</v>
      </c>
      <c r="H5285" s="282">
        <v>2.0</v>
      </c>
      <c r="I5285" s="282">
        <v>0.0</v>
      </c>
      <c r="J5285" s="282">
        <v>0.0</v>
      </c>
      <c r="K5285" s="282">
        <v>0.0</v>
      </c>
      <c r="L5285" s="282">
        <v>29.0</v>
      </c>
      <c r="M5285" s="210"/>
    </row>
    <row r="5286" ht="15.75" customHeight="1">
      <c r="A5286" s="210" t="s">
        <v>139</v>
      </c>
      <c r="B5286" s="210" t="s">
        <v>5383</v>
      </c>
      <c r="C5286" s="210" t="s">
        <v>5801</v>
      </c>
      <c r="D5286" s="210" t="s">
        <v>103</v>
      </c>
      <c r="E5286" s="282">
        <v>3.0</v>
      </c>
      <c r="F5286" s="282">
        <v>2.0</v>
      </c>
      <c r="G5286" s="282">
        <v>0.0</v>
      </c>
      <c r="H5286" s="282">
        <v>0.0</v>
      </c>
      <c r="I5286" s="282">
        <v>1.0</v>
      </c>
      <c r="J5286" s="282">
        <v>0.0</v>
      </c>
      <c r="K5286" s="282">
        <v>0.0</v>
      </c>
      <c r="L5286" s="282">
        <v>263.0</v>
      </c>
      <c r="M5286" s="210"/>
    </row>
    <row r="5287" ht="15.75" customHeight="1">
      <c r="A5287" s="210" t="s">
        <v>139</v>
      </c>
      <c r="B5287" s="210" t="s">
        <v>5384</v>
      </c>
      <c r="C5287" s="210" t="s">
        <v>5801</v>
      </c>
      <c r="D5287" s="210" t="s">
        <v>103</v>
      </c>
      <c r="E5287" s="282">
        <v>33.0</v>
      </c>
      <c r="F5287" s="282">
        <v>16.0</v>
      </c>
      <c r="G5287" s="282">
        <v>3.0</v>
      </c>
      <c r="H5287" s="282">
        <v>6.0</v>
      </c>
      <c r="I5287" s="282">
        <v>18.0</v>
      </c>
      <c r="J5287" s="282">
        <v>6.0</v>
      </c>
      <c r="K5287" s="282">
        <v>0.0</v>
      </c>
      <c r="L5287" s="282">
        <v>2319.0</v>
      </c>
      <c r="M5287" s="210"/>
    </row>
    <row r="5288" ht="15.75" customHeight="1">
      <c r="A5288" s="210" t="s">
        <v>139</v>
      </c>
      <c r="B5288" s="210" t="s">
        <v>5385</v>
      </c>
      <c r="C5288" s="210" t="s">
        <v>5801</v>
      </c>
      <c r="D5288" s="210" t="s">
        <v>103</v>
      </c>
      <c r="E5288" s="282">
        <v>27.0</v>
      </c>
      <c r="F5288" s="282">
        <v>10.0</v>
      </c>
      <c r="G5288" s="282">
        <v>2.0</v>
      </c>
      <c r="H5288" s="282">
        <v>5.0</v>
      </c>
      <c r="I5288" s="282">
        <v>11.0</v>
      </c>
      <c r="J5288" s="282">
        <v>1.0</v>
      </c>
      <c r="K5288" s="282">
        <v>0.0</v>
      </c>
      <c r="L5288" s="282">
        <v>1932.0</v>
      </c>
      <c r="M5288" s="210"/>
    </row>
    <row r="5289" ht="15.75" customHeight="1">
      <c r="A5289" s="210" t="s">
        <v>139</v>
      </c>
      <c r="B5289" s="210" t="s">
        <v>5386</v>
      </c>
      <c r="C5289" s="210" t="s">
        <v>5800</v>
      </c>
      <c r="D5289" s="210" t="s">
        <v>103</v>
      </c>
      <c r="E5289" s="282">
        <v>36.0</v>
      </c>
      <c r="F5289" s="282">
        <v>24.0</v>
      </c>
      <c r="G5289" s="282">
        <v>5.0</v>
      </c>
      <c r="H5289" s="282">
        <v>3.0</v>
      </c>
      <c r="I5289" s="282">
        <v>10.0</v>
      </c>
      <c r="J5289" s="282">
        <v>4.0</v>
      </c>
      <c r="K5289" s="282">
        <v>0.0</v>
      </c>
      <c r="L5289" s="282">
        <v>2940.0</v>
      </c>
      <c r="M5289" s="210"/>
    </row>
    <row r="5290" ht="15.75" customHeight="1">
      <c r="A5290" s="210" t="s">
        <v>139</v>
      </c>
      <c r="B5290" s="210" t="s">
        <v>5387</v>
      </c>
      <c r="C5290" s="210" t="s">
        <v>5801</v>
      </c>
      <c r="D5290" s="210" t="s">
        <v>121</v>
      </c>
      <c r="E5290" s="282">
        <v>37.0</v>
      </c>
      <c r="F5290" s="282">
        <v>21.0</v>
      </c>
      <c r="G5290" s="282">
        <v>2.0</v>
      </c>
      <c r="H5290" s="282">
        <v>3.0</v>
      </c>
      <c r="I5290" s="282">
        <v>14.0</v>
      </c>
      <c r="J5290" s="282">
        <v>1.0</v>
      </c>
      <c r="K5290" s="282">
        <v>0.0</v>
      </c>
      <c r="L5290" s="282">
        <v>2932.0</v>
      </c>
      <c r="M5290" s="210"/>
    </row>
    <row r="5291" ht="15.75" customHeight="1">
      <c r="A5291" s="210" t="s">
        <v>139</v>
      </c>
      <c r="B5291" s="210" t="s">
        <v>5388</v>
      </c>
      <c r="C5291" s="210" t="s">
        <v>5801</v>
      </c>
      <c r="D5291" s="210" t="s">
        <v>121</v>
      </c>
      <c r="E5291" s="282">
        <v>30.0</v>
      </c>
      <c r="F5291" s="282">
        <v>6.0</v>
      </c>
      <c r="G5291" s="282">
        <v>1.0</v>
      </c>
      <c r="H5291" s="282">
        <v>17.0</v>
      </c>
      <c r="I5291" s="282">
        <v>4.0</v>
      </c>
      <c r="J5291" s="282">
        <v>4.0</v>
      </c>
      <c r="K5291" s="282">
        <v>1.0</v>
      </c>
      <c r="L5291" s="282">
        <v>1519.0</v>
      </c>
      <c r="M5291" s="210"/>
    </row>
    <row r="5292" ht="15.75" customHeight="1">
      <c r="A5292" s="210" t="s">
        <v>139</v>
      </c>
      <c r="B5292" s="210" t="s">
        <v>5391</v>
      </c>
      <c r="C5292" s="210" t="s">
        <v>5801</v>
      </c>
      <c r="D5292" s="210" t="s">
        <v>121</v>
      </c>
      <c r="E5292" s="282">
        <v>10.0</v>
      </c>
      <c r="F5292" s="282">
        <v>0.0</v>
      </c>
      <c r="G5292" s="282">
        <v>0.0</v>
      </c>
      <c r="H5292" s="282">
        <v>9.0</v>
      </c>
      <c r="I5292" s="282">
        <v>1.0</v>
      </c>
      <c r="J5292" s="282">
        <v>0.0</v>
      </c>
      <c r="K5292" s="282">
        <v>0.0</v>
      </c>
      <c r="L5292" s="282">
        <v>152.0</v>
      </c>
      <c r="M5292" s="210"/>
    </row>
    <row r="5293" ht="15.75" customHeight="1">
      <c r="A5293" s="210" t="s">
        <v>139</v>
      </c>
      <c r="B5293" s="210" t="s">
        <v>5389</v>
      </c>
      <c r="C5293" s="210" t="s">
        <v>6130</v>
      </c>
      <c r="D5293" s="210" t="s">
        <v>6131</v>
      </c>
      <c r="E5293" s="282">
        <v>7.0</v>
      </c>
      <c r="F5293" s="282">
        <v>0.0</v>
      </c>
      <c r="G5293" s="282">
        <v>0.0</v>
      </c>
      <c r="H5293" s="282">
        <v>6.0</v>
      </c>
      <c r="I5293" s="282">
        <v>1.0</v>
      </c>
      <c r="J5293" s="282">
        <v>0.0</v>
      </c>
      <c r="K5293" s="282">
        <v>0.0</v>
      </c>
      <c r="L5293" s="282">
        <v>120.0</v>
      </c>
      <c r="M5293" s="210"/>
    </row>
    <row r="5294" ht="15.75" customHeight="1">
      <c r="A5294" s="210" t="s">
        <v>139</v>
      </c>
      <c r="B5294" s="210" t="s">
        <v>5390</v>
      </c>
      <c r="C5294" s="210" t="s">
        <v>6130</v>
      </c>
      <c r="D5294" s="210" t="s">
        <v>6131</v>
      </c>
      <c r="E5294" s="282">
        <v>14.0</v>
      </c>
      <c r="F5294" s="282">
        <v>1.0</v>
      </c>
      <c r="G5294" s="282">
        <v>1.0</v>
      </c>
      <c r="H5294" s="282">
        <v>14.0</v>
      </c>
      <c r="I5294" s="282">
        <v>0.0</v>
      </c>
      <c r="J5294" s="282">
        <v>2.0</v>
      </c>
      <c r="K5294" s="282">
        <v>0.0</v>
      </c>
      <c r="L5294" s="282">
        <v>291.0</v>
      </c>
      <c r="M5294" s="210"/>
    </row>
    <row r="5295" ht="15.75" customHeight="1">
      <c r="A5295" s="210" t="s">
        <v>446</v>
      </c>
      <c r="B5295" s="210" t="s">
        <v>5383</v>
      </c>
      <c r="C5295" s="210" t="s">
        <v>5801</v>
      </c>
      <c r="D5295" s="210" t="s">
        <v>143</v>
      </c>
      <c r="E5295" s="282">
        <v>3.0</v>
      </c>
      <c r="F5295" s="282">
        <v>0.0</v>
      </c>
      <c r="G5295" s="282">
        <v>0.0</v>
      </c>
      <c r="H5295" s="282">
        <v>0.0</v>
      </c>
      <c r="I5295" s="282">
        <v>2.0</v>
      </c>
      <c r="J5295" s="282">
        <v>2.0</v>
      </c>
      <c r="K5295" s="282">
        <v>0.0</v>
      </c>
      <c r="L5295" s="282">
        <v>245.0</v>
      </c>
      <c r="M5295" s="210"/>
    </row>
    <row r="5296" ht="15.75" customHeight="1">
      <c r="A5296" s="210" t="s">
        <v>446</v>
      </c>
      <c r="B5296" s="210" t="s">
        <v>5384</v>
      </c>
      <c r="C5296" s="210" t="s">
        <v>5801</v>
      </c>
      <c r="D5296" s="210" t="s">
        <v>143</v>
      </c>
      <c r="E5296" s="282">
        <v>28.0</v>
      </c>
      <c r="F5296" s="282">
        <v>0.0</v>
      </c>
      <c r="G5296" s="282">
        <v>3.0</v>
      </c>
      <c r="H5296" s="282">
        <v>13.0</v>
      </c>
      <c r="I5296" s="282">
        <v>7.0</v>
      </c>
      <c r="J5296" s="282">
        <v>3.0</v>
      </c>
      <c r="K5296" s="282">
        <v>0.0</v>
      </c>
      <c r="L5296" s="282">
        <v>1372.0</v>
      </c>
      <c r="M5296" s="210"/>
    </row>
    <row r="5297" ht="15.75" customHeight="1">
      <c r="A5297" s="210" t="s">
        <v>446</v>
      </c>
      <c r="B5297" s="210" t="s">
        <v>5385</v>
      </c>
      <c r="C5297" s="210" t="s">
        <v>5801</v>
      </c>
      <c r="D5297" s="210" t="s">
        <v>143</v>
      </c>
      <c r="E5297" s="282">
        <v>29.0</v>
      </c>
      <c r="F5297" s="282">
        <v>0.0</v>
      </c>
      <c r="G5297" s="282">
        <v>5.0</v>
      </c>
      <c r="H5297" s="282">
        <v>11.0</v>
      </c>
      <c r="I5297" s="282">
        <v>6.0</v>
      </c>
      <c r="J5297" s="282">
        <v>3.0</v>
      </c>
      <c r="K5297" s="282">
        <v>0.0</v>
      </c>
      <c r="L5297" s="282">
        <v>1714.0</v>
      </c>
      <c r="M5297" s="210"/>
    </row>
    <row r="5298" ht="15.75" customHeight="1">
      <c r="A5298" s="210" t="s">
        <v>446</v>
      </c>
      <c r="B5298" s="210" t="s">
        <v>5386</v>
      </c>
      <c r="C5298" s="210" t="s">
        <v>5801</v>
      </c>
      <c r="D5298" s="210" t="s">
        <v>143</v>
      </c>
      <c r="E5298" s="282">
        <v>29.0</v>
      </c>
      <c r="F5298" s="282">
        <v>0.0</v>
      </c>
      <c r="G5298" s="282">
        <v>3.0</v>
      </c>
      <c r="H5298" s="282">
        <v>7.0</v>
      </c>
      <c r="I5298" s="282">
        <v>7.0</v>
      </c>
      <c r="J5298" s="282">
        <v>3.0</v>
      </c>
      <c r="K5298" s="282">
        <v>0.0</v>
      </c>
      <c r="L5298" s="282">
        <v>1980.0</v>
      </c>
      <c r="M5298" s="210"/>
    </row>
    <row r="5299" ht="15.75" customHeight="1">
      <c r="A5299" s="210" t="s">
        <v>446</v>
      </c>
      <c r="B5299" s="210" t="s">
        <v>5387</v>
      </c>
      <c r="C5299" s="210" t="s">
        <v>5869</v>
      </c>
      <c r="D5299" s="210" t="s">
        <v>143</v>
      </c>
      <c r="E5299" s="282">
        <v>27.0</v>
      </c>
      <c r="F5299" s="282">
        <v>2.0</v>
      </c>
      <c r="G5299" s="282">
        <v>2.0</v>
      </c>
      <c r="H5299" s="282">
        <v>7.0</v>
      </c>
      <c r="I5299" s="282">
        <v>10.0</v>
      </c>
      <c r="J5299" s="282">
        <v>5.0</v>
      </c>
      <c r="K5299" s="282">
        <v>0.0</v>
      </c>
      <c r="L5299" s="282">
        <v>1635.0</v>
      </c>
      <c r="M5299" s="210"/>
    </row>
    <row r="5300" ht="15.75" customHeight="1">
      <c r="A5300" s="210" t="s">
        <v>446</v>
      </c>
      <c r="B5300" s="210" t="s">
        <v>5388</v>
      </c>
      <c r="C5300" s="210" t="s">
        <v>5870</v>
      </c>
      <c r="D5300" s="210" t="s">
        <v>6044</v>
      </c>
      <c r="E5300" s="282">
        <v>25.0</v>
      </c>
      <c r="F5300" s="282">
        <v>1.0</v>
      </c>
      <c r="G5300" s="282">
        <v>2.0</v>
      </c>
      <c r="H5300" s="282">
        <v>1.0</v>
      </c>
      <c r="I5300" s="282">
        <v>4.0</v>
      </c>
      <c r="J5300" s="282">
        <v>3.0</v>
      </c>
      <c r="K5300" s="282">
        <v>0.0</v>
      </c>
      <c r="L5300" s="282">
        <v>2110.0</v>
      </c>
      <c r="M5300" s="210"/>
    </row>
    <row r="5301" ht="15.75" customHeight="1">
      <c r="A5301" s="210" t="s">
        <v>446</v>
      </c>
      <c r="B5301" s="210" t="s">
        <v>5391</v>
      </c>
      <c r="C5301" s="210" t="s">
        <v>5870</v>
      </c>
      <c r="D5301" s="210" t="s">
        <v>6132</v>
      </c>
      <c r="E5301" s="282">
        <v>29.0</v>
      </c>
      <c r="F5301" s="282">
        <v>1.0</v>
      </c>
      <c r="G5301" s="282">
        <v>1.0</v>
      </c>
      <c r="H5301" s="282">
        <v>4.0</v>
      </c>
      <c r="I5301" s="282">
        <v>2.0</v>
      </c>
      <c r="J5301" s="282">
        <v>5.0</v>
      </c>
      <c r="K5301" s="282">
        <v>0.0</v>
      </c>
      <c r="L5301" s="282">
        <v>2203.0</v>
      </c>
      <c r="M5301" s="210"/>
    </row>
    <row r="5302" ht="15.75" customHeight="1">
      <c r="A5302" s="210" t="s">
        <v>446</v>
      </c>
      <c r="B5302" s="210" t="s">
        <v>5392</v>
      </c>
      <c r="C5302" s="210" t="s">
        <v>5870</v>
      </c>
      <c r="D5302" s="210" t="s">
        <v>6132</v>
      </c>
      <c r="E5302" s="282">
        <v>26.0</v>
      </c>
      <c r="F5302" s="282">
        <v>0.0</v>
      </c>
      <c r="G5302" s="282">
        <v>2.0</v>
      </c>
      <c r="H5302" s="282">
        <v>4.0</v>
      </c>
      <c r="I5302" s="282">
        <v>2.0</v>
      </c>
      <c r="J5302" s="282">
        <v>5.0</v>
      </c>
      <c r="K5302" s="282">
        <v>0.0</v>
      </c>
      <c r="L5302" s="282">
        <v>2031.0</v>
      </c>
      <c r="M5302" s="210"/>
    </row>
    <row r="5303" ht="15.75" customHeight="1">
      <c r="A5303" s="210" t="s">
        <v>446</v>
      </c>
      <c r="B5303" s="210" t="s">
        <v>5389</v>
      </c>
      <c r="C5303" s="210" t="s">
        <v>5870</v>
      </c>
      <c r="D5303" s="210" t="s">
        <v>6132</v>
      </c>
      <c r="E5303" s="282">
        <v>21.0</v>
      </c>
      <c r="F5303" s="282">
        <v>0.0</v>
      </c>
      <c r="G5303" s="282">
        <v>0.0</v>
      </c>
      <c r="H5303" s="282">
        <v>4.0</v>
      </c>
      <c r="I5303" s="282">
        <v>6.0</v>
      </c>
      <c r="J5303" s="282">
        <v>4.0</v>
      </c>
      <c r="K5303" s="282">
        <v>0.0</v>
      </c>
      <c r="L5303" s="282">
        <v>1446.0</v>
      </c>
      <c r="M5303" s="210"/>
    </row>
    <row r="5304" ht="15.75" customHeight="1">
      <c r="A5304" s="210" t="s">
        <v>726</v>
      </c>
      <c r="B5304" s="210" t="s">
        <v>5383</v>
      </c>
      <c r="C5304" s="210" t="s">
        <v>5800</v>
      </c>
      <c r="D5304" s="210" t="s">
        <v>259</v>
      </c>
      <c r="E5304" s="282">
        <v>3.0</v>
      </c>
      <c r="F5304" s="282">
        <v>0.0</v>
      </c>
      <c r="G5304" s="282">
        <v>0.0</v>
      </c>
      <c r="H5304" s="282">
        <v>1.0</v>
      </c>
      <c r="I5304" s="282">
        <v>0.0</v>
      </c>
      <c r="J5304" s="282">
        <v>0.0</v>
      </c>
      <c r="K5304" s="282">
        <v>0.0</v>
      </c>
      <c r="L5304" s="282">
        <v>181.0</v>
      </c>
      <c r="M5304" s="210"/>
    </row>
    <row r="5305" ht="15.75" customHeight="1">
      <c r="A5305" s="210" t="s">
        <v>726</v>
      </c>
      <c r="B5305" s="210" t="s">
        <v>5384</v>
      </c>
      <c r="C5305" s="210" t="s">
        <v>5801</v>
      </c>
      <c r="D5305" s="210" t="s">
        <v>259</v>
      </c>
      <c r="E5305" s="282">
        <v>27.0</v>
      </c>
      <c r="F5305" s="282">
        <v>0.0</v>
      </c>
      <c r="G5305" s="282">
        <v>0.0</v>
      </c>
      <c r="H5305" s="282">
        <v>4.0</v>
      </c>
      <c r="I5305" s="282">
        <v>4.0</v>
      </c>
      <c r="J5305" s="282">
        <v>6.0</v>
      </c>
      <c r="K5305" s="282">
        <v>0.0</v>
      </c>
      <c r="L5305" s="282">
        <v>2055.0</v>
      </c>
      <c r="M5305" s="210"/>
    </row>
    <row r="5306" ht="15.75" customHeight="1">
      <c r="A5306" s="210" t="s">
        <v>726</v>
      </c>
      <c r="B5306" s="210" t="s">
        <v>5385</v>
      </c>
      <c r="C5306" s="210" t="s">
        <v>5801</v>
      </c>
      <c r="D5306" s="210" t="s">
        <v>259</v>
      </c>
      <c r="E5306" s="282">
        <v>11.0</v>
      </c>
      <c r="F5306" s="282">
        <v>0.0</v>
      </c>
      <c r="G5306" s="282">
        <v>0.0</v>
      </c>
      <c r="H5306" s="282">
        <v>5.0</v>
      </c>
      <c r="I5306" s="282">
        <v>1.0</v>
      </c>
      <c r="J5306" s="282">
        <v>0.0</v>
      </c>
      <c r="K5306" s="282">
        <v>0.0</v>
      </c>
      <c r="L5306" s="282">
        <v>601.0</v>
      </c>
      <c r="M5306" s="210"/>
    </row>
    <row r="5307" ht="15.75" customHeight="1">
      <c r="A5307" s="210" t="s">
        <v>726</v>
      </c>
      <c r="B5307" s="210" t="s">
        <v>5386</v>
      </c>
      <c r="C5307" s="210" t="s">
        <v>5801</v>
      </c>
      <c r="D5307" s="210" t="s">
        <v>249</v>
      </c>
      <c r="E5307" s="282">
        <v>7.0</v>
      </c>
      <c r="F5307" s="282">
        <v>0.0</v>
      </c>
      <c r="G5307" s="282">
        <v>0.0</v>
      </c>
      <c r="H5307" s="282">
        <v>3.0</v>
      </c>
      <c r="I5307" s="282">
        <v>4.0</v>
      </c>
      <c r="J5307" s="282">
        <v>1.0</v>
      </c>
      <c r="K5307" s="282">
        <v>0.0</v>
      </c>
      <c r="L5307" s="282">
        <v>302.0</v>
      </c>
      <c r="M5307" s="210"/>
    </row>
    <row r="5308" ht="15.75" customHeight="1">
      <c r="A5308" s="210" t="s">
        <v>726</v>
      </c>
      <c r="B5308" s="210" t="s">
        <v>5387</v>
      </c>
      <c r="C5308" s="210" t="s">
        <v>5801</v>
      </c>
      <c r="D5308" s="210" t="s">
        <v>249</v>
      </c>
      <c r="E5308" s="282">
        <v>19.0</v>
      </c>
      <c r="F5308" s="282">
        <v>0.0</v>
      </c>
      <c r="G5308" s="282">
        <v>1.0</v>
      </c>
      <c r="H5308" s="282">
        <v>1.0</v>
      </c>
      <c r="I5308" s="282">
        <v>2.0</v>
      </c>
      <c r="J5308" s="282">
        <v>1.0</v>
      </c>
      <c r="K5308" s="282">
        <v>0.0</v>
      </c>
      <c r="L5308" s="282">
        <v>1618.0</v>
      </c>
      <c r="M5308" s="210"/>
    </row>
    <row r="5309" ht="15.75" customHeight="1">
      <c r="A5309" s="210" t="s">
        <v>726</v>
      </c>
      <c r="B5309" s="210" t="s">
        <v>5388</v>
      </c>
      <c r="C5309" s="210" t="s">
        <v>5801</v>
      </c>
      <c r="D5309" s="210" t="s">
        <v>249</v>
      </c>
      <c r="E5309" s="282">
        <v>14.0</v>
      </c>
      <c r="F5309" s="282">
        <v>0.0</v>
      </c>
      <c r="G5309" s="282">
        <v>0.0</v>
      </c>
      <c r="H5309" s="282">
        <v>1.0</v>
      </c>
      <c r="I5309" s="282">
        <v>3.0</v>
      </c>
      <c r="J5309" s="282">
        <v>1.0</v>
      </c>
      <c r="K5309" s="282">
        <v>0.0</v>
      </c>
      <c r="L5309" s="282">
        <v>1167.0</v>
      </c>
      <c r="M5309" s="210"/>
    </row>
    <row r="5310" ht="15.75" customHeight="1">
      <c r="A5310" s="210" t="s">
        <v>726</v>
      </c>
      <c r="B5310" s="210" t="s">
        <v>5391</v>
      </c>
      <c r="C5310" s="210" t="s">
        <v>5931</v>
      </c>
      <c r="D5310" s="210" t="s">
        <v>6133</v>
      </c>
      <c r="E5310" s="282">
        <v>29.0</v>
      </c>
      <c r="F5310" s="282">
        <v>1.0</v>
      </c>
      <c r="G5310" s="282">
        <v>1.0</v>
      </c>
      <c r="H5310" s="282">
        <v>1.0</v>
      </c>
      <c r="I5310" s="282">
        <v>4.0</v>
      </c>
      <c r="J5310" s="282">
        <v>6.0</v>
      </c>
      <c r="K5310" s="282">
        <v>0.0</v>
      </c>
      <c r="L5310" s="282">
        <v>2549.0</v>
      </c>
      <c r="M5310" s="210"/>
    </row>
    <row r="5311" ht="15.75" customHeight="1">
      <c r="A5311" s="210" t="s">
        <v>726</v>
      </c>
      <c r="B5311" s="210" t="s">
        <v>5392</v>
      </c>
      <c r="C5311" s="210" t="s">
        <v>5931</v>
      </c>
      <c r="D5311" s="210" t="s">
        <v>6133</v>
      </c>
      <c r="E5311" s="282">
        <v>3.0</v>
      </c>
      <c r="F5311" s="282">
        <v>0.0</v>
      </c>
      <c r="G5311" s="282">
        <v>0.0</v>
      </c>
      <c r="H5311" s="282">
        <v>1.0</v>
      </c>
      <c r="I5311" s="282">
        <v>0.0</v>
      </c>
      <c r="J5311" s="282">
        <v>1.0</v>
      </c>
      <c r="K5311" s="282">
        <v>0.0</v>
      </c>
      <c r="L5311" s="282">
        <v>188.0</v>
      </c>
      <c r="M5311" s="210"/>
    </row>
    <row r="5312" ht="15.75" customHeight="1">
      <c r="A5312" s="210" t="s">
        <v>180</v>
      </c>
      <c r="B5312" s="210" t="s">
        <v>5383</v>
      </c>
      <c r="C5312" s="210" t="s">
        <v>5801</v>
      </c>
      <c r="D5312" s="210" t="s">
        <v>113</v>
      </c>
      <c r="E5312" s="282">
        <v>3.0</v>
      </c>
      <c r="F5312" s="282">
        <v>1.0</v>
      </c>
      <c r="G5312" s="282">
        <v>0.0</v>
      </c>
      <c r="H5312" s="282">
        <v>0.0</v>
      </c>
      <c r="I5312" s="282">
        <v>2.0</v>
      </c>
      <c r="J5312" s="282">
        <v>1.0</v>
      </c>
      <c r="K5312" s="282">
        <v>0.0</v>
      </c>
      <c r="L5312" s="282">
        <v>249.0</v>
      </c>
      <c r="M5312" s="210"/>
    </row>
    <row r="5313" ht="15.75" customHeight="1">
      <c r="A5313" s="210" t="s">
        <v>180</v>
      </c>
      <c r="B5313" s="210" t="s">
        <v>5384</v>
      </c>
      <c r="C5313" s="210" t="s">
        <v>5801</v>
      </c>
      <c r="D5313" s="210" t="s">
        <v>113</v>
      </c>
      <c r="E5313" s="282">
        <v>28.0</v>
      </c>
      <c r="F5313" s="282">
        <v>6.0</v>
      </c>
      <c r="G5313" s="282">
        <v>2.0</v>
      </c>
      <c r="H5313" s="282">
        <v>4.0</v>
      </c>
      <c r="I5313" s="282">
        <v>21.0</v>
      </c>
      <c r="J5313" s="282">
        <v>8.0</v>
      </c>
      <c r="K5313" s="282">
        <v>0.0</v>
      </c>
      <c r="L5313" s="282">
        <v>1973.0</v>
      </c>
      <c r="M5313" s="210"/>
    </row>
    <row r="5314" ht="15.75" customHeight="1">
      <c r="A5314" s="210" t="s">
        <v>180</v>
      </c>
      <c r="B5314" s="210" t="s">
        <v>5385</v>
      </c>
      <c r="C5314" s="210" t="s">
        <v>5801</v>
      </c>
      <c r="D5314" s="210" t="s">
        <v>113</v>
      </c>
      <c r="E5314" s="282">
        <v>35.0</v>
      </c>
      <c r="F5314" s="282">
        <v>10.0</v>
      </c>
      <c r="G5314" s="282">
        <v>7.0</v>
      </c>
      <c r="H5314" s="282">
        <v>2.0</v>
      </c>
      <c r="I5314" s="282">
        <v>16.0</v>
      </c>
      <c r="J5314" s="282">
        <v>9.0</v>
      </c>
      <c r="K5314" s="282">
        <v>0.0</v>
      </c>
      <c r="L5314" s="282">
        <v>2783.0</v>
      </c>
      <c r="M5314" s="210"/>
    </row>
    <row r="5315" ht="15.75" customHeight="1">
      <c r="A5315" s="210" t="s">
        <v>180</v>
      </c>
      <c r="B5315" s="210" t="s">
        <v>5386</v>
      </c>
      <c r="C5315" s="210" t="s">
        <v>5800</v>
      </c>
      <c r="D5315" s="210" t="s">
        <v>113</v>
      </c>
      <c r="E5315" s="282">
        <v>31.0</v>
      </c>
      <c r="F5315" s="282">
        <v>6.0</v>
      </c>
      <c r="G5315" s="282">
        <v>6.0</v>
      </c>
      <c r="H5315" s="282">
        <v>8.0</v>
      </c>
      <c r="I5315" s="282">
        <v>10.0</v>
      </c>
      <c r="J5315" s="282">
        <v>6.0</v>
      </c>
      <c r="K5315" s="282">
        <v>0.0</v>
      </c>
      <c r="L5315" s="282">
        <v>2058.0</v>
      </c>
      <c r="M5315" s="210"/>
    </row>
    <row r="5316" ht="15.75" customHeight="1">
      <c r="A5316" s="210" t="s">
        <v>180</v>
      </c>
      <c r="B5316" s="210" t="s">
        <v>5387</v>
      </c>
      <c r="C5316" s="210" t="s">
        <v>5801</v>
      </c>
      <c r="D5316" s="210" t="s">
        <v>244</v>
      </c>
      <c r="E5316" s="282">
        <v>36.0</v>
      </c>
      <c r="F5316" s="282">
        <v>5.0</v>
      </c>
      <c r="G5316" s="282">
        <v>7.0</v>
      </c>
      <c r="H5316" s="282">
        <v>3.0</v>
      </c>
      <c r="I5316" s="282">
        <v>24.0</v>
      </c>
      <c r="J5316" s="282">
        <v>6.0</v>
      </c>
      <c r="K5316" s="282">
        <v>0.0</v>
      </c>
      <c r="L5316" s="282">
        <v>2630.0</v>
      </c>
      <c r="M5316" s="210"/>
    </row>
    <row r="5317" ht="15.75" customHeight="1">
      <c r="A5317" s="210" t="s">
        <v>180</v>
      </c>
      <c r="B5317" s="210" t="s">
        <v>5388</v>
      </c>
      <c r="C5317" s="210" t="s">
        <v>5801</v>
      </c>
      <c r="D5317" s="210" t="s">
        <v>244</v>
      </c>
      <c r="E5317" s="282">
        <v>34.0</v>
      </c>
      <c r="F5317" s="282">
        <v>2.0</v>
      </c>
      <c r="G5317" s="282">
        <v>9.0</v>
      </c>
      <c r="H5317" s="282">
        <v>8.0</v>
      </c>
      <c r="I5317" s="282">
        <v>19.0</v>
      </c>
      <c r="J5317" s="282">
        <v>5.0</v>
      </c>
      <c r="K5317" s="282">
        <v>0.0</v>
      </c>
      <c r="L5317" s="282">
        <v>2125.0</v>
      </c>
      <c r="M5317" s="210"/>
    </row>
    <row r="5318" ht="15.75" customHeight="1">
      <c r="A5318" s="210" t="s">
        <v>180</v>
      </c>
      <c r="B5318" s="210" t="s">
        <v>5391</v>
      </c>
      <c r="C5318" s="210" t="s">
        <v>5816</v>
      </c>
      <c r="D5318" s="210" t="s">
        <v>5839</v>
      </c>
      <c r="E5318" s="282">
        <v>29.0</v>
      </c>
      <c r="F5318" s="282">
        <v>3.0</v>
      </c>
      <c r="G5318" s="282">
        <v>4.0</v>
      </c>
      <c r="H5318" s="282">
        <v>7.0</v>
      </c>
      <c r="I5318" s="282">
        <v>12.0</v>
      </c>
      <c r="J5318" s="282">
        <v>4.0</v>
      </c>
      <c r="K5318" s="282">
        <v>0.0</v>
      </c>
      <c r="L5318" s="282">
        <v>1942.0</v>
      </c>
      <c r="M5318" s="210"/>
    </row>
    <row r="5319" ht="15.75" customHeight="1">
      <c r="A5319" s="210" t="s">
        <v>180</v>
      </c>
      <c r="B5319" s="210" t="s">
        <v>5392</v>
      </c>
      <c r="C5319" s="210" t="s">
        <v>5801</v>
      </c>
      <c r="D5319" s="210" t="s">
        <v>244</v>
      </c>
      <c r="E5319" s="282">
        <v>6.0</v>
      </c>
      <c r="F5319" s="282">
        <v>0.0</v>
      </c>
      <c r="G5319" s="282">
        <v>0.0</v>
      </c>
      <c r="H5319" s="282">
        <v>4.0</v>
      </c>
      <c r="I5319" s="282">
        <v>2.0</v>
      </c>
      <c r="J5319" s="282">
        <v>1.0</v>
      </c>
      <c r="K5319" s="282">
        <v>0.0</v>
      </c>
      <c r="L5319" s="282">
        <v>148.0</v>
      </c>
      <c r="M5319" s="210"/>
    </row>
    <row r="5320" ht="15.75" customHeight="1">
      <c r="A5320" s="210" t="s">
        <v>180</v>
      </c>
      <c r="B5320" s="210" t="s">
        <v>5389</v>
      </c>
      <c r="C5320" s="210" t="s">
        <v>5816</v>
      </c>
      <c r="D5320" s="210" t="s">
        <v>5839</v>
      </c>
      <c r="E5320" s="282">
        <v>26.0</v>
      </c>
      <c r="F5320" s="282">
        <v>2.0</v>
      </c>
      <c r="G5320" s="282">
        <v>2.0</v>
      </c>
      <c r="H5320" s="282">
        <v>13.0</v>
      </c>
      <c r="I5320" s="282">
        <v>7.0</v>
      </c>
      <c r="J5320" s="282">
        <v>5.0</v>
      </c>
      <c r="K5320" s="282">
        <v>1.0</v>
      </c>
      <c r="L5320" s="282">
        <v>1347.0</v>
      </c>
      <c r="M5320" s="210"/>
    </row>
    <row r="5321" ht="15.75" customHeight="1">
      <c r="A5321" s="210" t="s">
        <v>180</v>
      </c>
      <c r="B5321" s="210" t="s">
        <v>5390</v>
      </c>
      <c r="C5321" s="210" t="s">
        <v>5801</v>
      </c>
      <c r="D5321" s="210" t="s">
        <v>244</v>
      </c>
      <c r="E5321" s="282">
        <v>3.0</v>
      </c>
      <c r="F5321" s="282">
        <v>0.0</v>
      </c>
      <c r="G5321" s="282">
        <v>0.0</v>
      </c>
      <c r="H5321" s="282">
        <v>3.0</v>
      </c>
      <c r="I5321" s="282">
        <v>0.0</v>
      </c>
      <c r="J5321" s="282">
        <v>0.0</v>
      </c>
      <c r="K5321" s="282">
        <v>0.0</v>
      </c>
      <c r="L5321" s="282">
        <v>49.0</v>
      </c>
      <c r="M5321" s="210"/>
    </row>
    <row r="5322" ht="15.75" customHeight="1">
      <c r="A5322" s="210" t="s">
        <v>860</v>
      </c>
      <c r="B5322" s="210" t="s">
        <v>5383</v>
      </c>
      <c r="C5322" s="210" t="s">
        <v>5801</v>
      </c>
      <c r="D5322" s="210" t="s">
        <v>98</v>
      </c>
      <c r="E5322" s="282">
        <v>3.0</v>
      </c>
      <c r="F5322" s="282">
        <v>0.0</v>
      </c>
      <c r="G5322" s="282">
        <v>0.0</v>
      </c>
      <c r="H5322" s="282">
        <v>2.0</v>
      </c>
      <c r="I5322" s="282">
        <v>1.0</v>
      </c>
      <c r="J5322" s="282">
        <v>0.0</v>
      </c>
      <c r="K5322" s="282">
        <v>0.0</v>
      </c>
      <c r="L5322" s="282">
        <v>142.0</v>
      </c>
      <c r="M5322" s="210"/>
    </row>
    <row r="5323" ht="15.75" customHeight="1">
      <c r="A5323" s="210" t="s">
        <v>860</v>
      </c>
      <c r="B5323" s="210" t="s">
        <v>5384</v>
      </c>
      <c r="C5323" s="210" t="s">
        <v>5801</v>
      </c>
      <c r="D5323" s="210" t="s">
        <v>98</v>
      </c>
      <c r="E5323" s="282">
        <v>22.0</v>
      </c>
      <c r="F5323" s="282">
        <v>0.0</v>
      </c>
      <c r="G5323" s="282">
        <v>1.0</v>
      </c>
      <c r="H5323" s="282">
        <v>12.0</v>
      </c>
      <c r="I5323" s="282">
        <v>8.0</v>
      </c>
      <c r="J5323" s="282">
        <v>1.0</v>
      </c>
      <c r="K5323" s="282">
        <v>0.0</v>
      </c>
      <c r="L5323" s="282">
        <v>965.0</v>
      </c>
      <c r="M5323" s="210"/>
    </row>
    <row r="5324" ht="15.75" customHeight="1">
      <c r="A5324" s="210" t="s">
        <v>860</v>
      </c>
      <c r="B5324" s="210" t="s">
        <v>5385</v>
      </c>
      <c r="C5324" s="210" t="s">
        <v>5801</v>
      </c>
      <c r="D5324" s="210" t="s">
        <v>98</v>
      </c>
      <c r="E5324" s="282">
        <v>33.0</v>
      </c>
      <c r="F5324" s="282">
        <v>2.0</v>
      </c>
      <c r="G5324" s="282">
        <v>1.0</v>
      </c>
      <c r="H5324" s="282">
        <v>7.0</v>
      </c>
      <c r="I5324" s="282">
        <v>16.0</v>
      </c>
      <c r="J5324" s="282">
        <v>3.0</v>
      </c>
      <c r="K5324" s="282">
        <v>0.0</v>
      </c>
      <c r="L5324" s="282">
        <v>2206.0</v>
      </c>
      <c r="M5324" s="210"/>
    </row>
    <row r="5325" ht="15.75" customHeight="1">
      <c r="A5325" s="210" t="s">
        <v>860</v>
      </c>
      <c r="B5325" s="210" t="s">
        <v>5386</v>
      </c>
      <c r="C5325" s="210" t="s">
        <v>5801</v>
      </c>
      <c r="D5325" s="210" t="s">
        <v>98</v>
      </c>
      <c r="E5325" s="282">
        <v>16.0</v>
      </c>
      <c r="F5325" s="282">
        <v>0.0</v>
      </c>
      <c r="G5325" s="282">
        <v>0.0</v>
      </c>
      <c r="H5325" s="282">
        <v>7.0</v>
      </c>
      <c r="I5325" s="282">
        <v>9.0</v>
      </c>
      <c r="J5325" s="282">
        <v>1.0</v>
      </c>
      <c r="K5325" s="282">
        <v>0.0</v>
      </c>
      <c r="L5325" s="282">
        <v>797.0</v>
      </c>
      <c r="M5325" s="210"/>
    </row>
    <row r="5326" ht="15.75" customHeight="1">
      <c r="A5326" s="210" t="s">
        <v>860</v>
      </c>
      <c r="B5326" s="210" t="s">
        <v>5387</v>
      </c>
      <c r="C5326" s="210" t="s">
        <v>5801</v>
      </c>
      <c r="D5326" s="210" t="s">
        <v>98</v>
      </c>
      <c r="E5326" s="282">
        <v>1.0</v>
      </c>
      <c r="F5326" s="282">
        <v>0.0</v>
      </c>
      <c r="G5326" s="282">
        <v>1.0</v>
      </c>
      <c r="H5326" s="282">
        <v>1.0</v>
      </c>
      <c r="I5326" s="282">
        <v>0.0</v>
      </c>
      <c r="J5326" s="282">
        <v>0.0</v>
      </c>
      <c r="K5326" s="282">
        <v>0.0</v>
      </c>
      <c r="L5326" s="282">
        <v>10.0</v>
      </c>
      <c r="M5326" s="210"/>
    </row>
    <row r="5327" ht="15.75" customHeight="1">
      <c r="A5327" s="210" t="s">
        <v>407</v>
      </c>
      <c r="B5327" s="210" t="s">
        <v>5383</v>
      </c>
      <c r="C5327" s="210" t="s">
        <v>5801</v>
      </c>
      <c r="D5327" s="210" t="s">
        <v>90</v>
      </c>
      <c r="E5327" s="282">
        <v>3.0</v>
      </c>
      <c r="F5327" s="282">
        <v>1.0</v>
      </c>
      <c r="G5327" s="282">
        <v>0.0</v>
      </c>
      <c r="H5327" s="282">
        <v>0.0</v>
      </c>
      <c r="I5327" s="282">
        <v>0.0</v>
      </c>
      <c r="J5327" s="282">
        <v>1.0</v>
      </c>
      <c r="K5327" s="282">
        <v>0.0</v>
      </c>
      <c r="L5327" s="282">
        <v>270.0</v>
      </c>
      <c r="M5327" s="210"/>
    </row>
    <row r="5328" ht="15.75" customHeight="1">
      <c r="A5328" s="210" t="s">
        <v>407</v>
      </c>
      <c r="B5328" s="210" t="s">
        <v>5384</v>
      </c>
      <c r="C5328" s="210" t="s">
        <v>5801</v>
      </c>
      <c r="D5328" s="210" t="s">
        <v>90</v>
      </c>
      <c r="E5328" s="282">
        <v>34.0</v>
      </c>
      <c r="F5328" s="282">
        <v>0.0</v>
      </c>
      <c r="G5328" s="282">
        <v>2.0</v>
      </c>
      <c r="H5328" s="282">
        <v>2.0</v>
      </c>
      <c r="I5328" s="282">
        <v>8.0</v>
      </c>
      <c r="J5328" s="282">
        <v>2.0</v>
      </c>
      <c r="K5328" s="282">
        <v>0.0</v>
      </c>
      <c r="L5328" s="282">
        <v>2793.0</v>
      </c>
      <c r="M5328" s="210"/>
    </row>
    <row r="5329" ht="15.75" customHeight="1">
      <c r="A5329" s="210" t="s">
        <v>407</v>
      </c>
      <c r="B5329" s="210" t="s">
        <v>5385</v>
      </c>
      <c r="C5329" s="210" t="s">
        <v>5801</v>
      </c>
      <c r="D5329" s="210" t="s">
        <v>90</v>
      </c>
      <c r="E5329" s="282">
        <v>36.0</v>
      </c>
      <c r="F5329" s="282">
        <v>3.0</v>
      </c>
      <c r="G5329" s="282">
        <v>5.0</v>
      </c>
      <c r="H5329" s="282">
        <v>0.0</v>
      </c>
      <c r="I5329" s="282">
        <v>12.0</v>
      </c>
      <c r="J5329" s="282">
        <v>3.0</v>
      </c>
      <c r="K5329" s="282">
        <v>0.0</v>
      </c>
      <c r="L5329" s="282">
        <v>3062.0</v>
      </c>
      <c r="M5329" s="210"/>
    </row>
    <row r="5330" ht="15.75" customHeight="1">
      <c r="A5330" s="210" t="s">
        <v>407</v>
      </c>
      <c r="B5330" s="210" t="s">
        <v>5386</v>
      </c>
      <c r="C5330" s="210" t="s">
        <v>5911</v>
      </c>
      <c r="D5330" s="210" t="s">
        <v>90</v>
      </c>
      <c r="E5330" s="282">
        <v>28.0</v>
      </c>
      <c r="F5330" s="282">
        <v>0.0</v>
      </c>
      <c r="G5330" s="282">
        <v>2.0</v>
      </c>
      <c r="H5330" s="282">
        <v>7.0</v>
      </c>
      <c r="I5330" s="282">
        <v>3.0</v>
      </c>
      <c r="J5330" s="282">
        <v>5.0</v>
      </c>
      <c r="K5330" s="282">
        <v>0.0</v>
      </c>
      <c r="L5330" s="282">
        <v>2003.0</v>
      </c>
      <c r="M5330" s="210"/>
    </row>
    <row r="5331" ht="15.75" customHeight="1">
      <c r="A5331" s="210" t="s">
        <v>407</v>
      </c>
      <c r="B5331" s="210" t="s">
        <v>5387</v>
      </c>
      <c r="C5331" s="210" t="s">
        <v>5803</v>
      </c>
      <c r="D5331" s="210" t="s">
        <v>6134</v>
      </c>
      <c r="E5331" s="282">
        <v>36.0</v>
      </c>
      <c r="F5331" s="282">
        <v>0.0</v>
      </c>
      <c r="G5331" s="282">
        <v>3.0</v>
      </c>
      <c r="H5331" s="282">
        <v>7.0</v>
      </c>
      <c r="I5331" s="282">
        <v>7.0</v>
      </c>
      <c r="J5331" s="282">
        <v>6.0</v>
      </c>
      <c r="K5331" s="282">
        <v>0.0</v>
      </c>
      <c r="L5331" s="282">
        <v>2585.0</v>
      </c>
      <c r="M5331" s="210"/>
    </row>
    <row r="5332" ht="15.75" customHeight="1">
      <c r="A5332" s="210" t="s">
        <v>407</v>
      </c>
      <c r="B5332" s="210" t="s">
        <v>5388</v>
      </c>
      <c r="C5332" s="210" t="s">
        <v>5902</v>
      </c>
      <c r="D5332" s="210" t="s">
        <v>6135</v>
      </c>
      <c r="E5332" s="282">
        <v>36.0</v>
      </c>
      <c r="F5332" s="282">
        <v>2.0</v>
      </c>
      <c r="G5332" s="282">
        <v>2.0</v>
      </c>
      <c r="H5332" s="282">
        <v>8.0</v>
      </c>
      <c r="I5332" s="282">
        <v>7.0</v>
      </c>
      <c r="J5332" s="282">
        <v>6.0</v>
      </c>
      <c r="K5332" s="282">
        <v>0.0</v>
      </c>
      <c r="L5332" s="282">
        <v>2582.0</v>
      </c>
      <c r="M5332" s="210"/>
    </row>
    <row r="5333" ht="15.75" customHeight="1">
      <c r="A5333" s="210" t="s">
        <v>407</v>
      </c>
      <c r="B5333" s="210" t="s">
        <v>5391</v>
      </c>
      <c r="C5333" s="210" t="s">
        <v>5803</v>
      </c>
      <c r="D5333" s="210" t="s">
        <v>6134</v>
      </c>
      <c r="E5333" s="282">
        <v>22.0</v>
      </c>
      <c r="F5333" s="282">
        <v>0.0</v>
      </c>
      <c r="G5333" s="282">
        <v>0.0</v>
      </c>
      <c r="H5333" s="282">
        <v>6.0</v>
      </c>
      <c r="I5333" s="282">
        <v>6.0</v>
      </c>
      <c r="J5333" s="282">
        <v>1.0</v>
      </c>
      <c r="K5333" s="282">
        <v>0.0</v>
      </c>
      <c r="L5333" s="282">
        <v>1519.0</v>
      </c>
      <c r="M5333" s="210"/>
    </row>
    <row r="5334" ht="15.75" customHeight="1">
      <c r="A5334" s="210" t="s">
        <v>407</v>
      </c>
      <c r="B5334" s="210" t="s">
        <v>5392</v>
      </c>
      <c r="C5334" s="210" t="s">
        <v>5809</v>
      </c>
      <c r="D5334" s="210" t="s">
        <v>6058</v>
      </c>
      <c r="E5334" s="282">
        <v>37.0</v>
      </c>
      <c r="F5334" s="282">
        <v>0.0</v>
      </c>
      <c r="G5334" s="282">
        <v>0.0</v>
      </c>
      <c r="H5334" s="282">
        <v>11.0</v>
      </c>
      <c r="I5334" s="282">
        <v>6.0</v>
      </c>
      <c r="J5334" s="282">
        <v>4.0</v>
      </c>
      <c r="K5334" s="282">
        <v>0.0</v>
      </c>
      <c r="L5334" s="282">
        <v>2434.0</v>
      </c>
      <c r="M5334" s="210"/>
    </row>
    <row r="5335" ht="15.75" customHeight="1">
      <c r="A5335" s="210" t="s">
        <v>407</v>
      </c>
      <c r="B5335" s="210" t="s">
        <v>5389</v>
      </c>
      <c r="C5335" s="210" t="s">
        <v>5809</v>
      </c>
      <c r="D5335" s="210" t="s">
        <v>6058</v>
      </c>
      <c r="E5335" s="282">
        <v>33.0</v>
      </c>
      <c r="F5335" s="282">
        <v>0.0</v>
      </c>
      <c r="G5335" s="282">
        <v>1.0</v>
      </c>
      <c r="H5335" s="282">
        <v>15.0</v>
      </c>
      <c r="I5335" s="282">
        <v>3.0</v>
      </c>
      <c r="J5335" s="282">
        <v>3.0</v>
      </c>
      <c r="K5335" s="282">
        <v>0.0</v>
      </c>
      <c r="L5335" s="282">
        <v>1957.0</v>
      </c>
      <c r="M5335" s="210"/>
    </row>
    <row r="5336" ht="15.75" customHeight="1">
      <c r="A5336" s="210" t="s">
        <v>407</v>
      </c>
      <c r="B5336" s="210" t="s">
        <v>5390</v>
      </c>
      <c r="C5336" s="210" t="s">
        <v>5809</v>
      </c>
      <c r="D5336" s="210" t="s">
        <v>6058</v>
      </c>
      <c r="E5336" s="282">
        <v>9.0</v>
      </c>
      <c r="F5336" s="282">
        <v>0.0</v>
      </c>
      <c r="G5336" s="282">
        <v>0.0</v>
      </c>
      <c r="H5336" s="282">
        <v>7.0</v>
      </c>
      <c r="I5336" s="282">
        <v>1.0</v>
      </c>
      <c r="J5336" s="282">
        <v>0.0</v>
      </c>
      <c r="K5336" s="282">
        <v>0.0</v>
      </c>
      <c r="L5336" s="282">
        <v>285.0</v>
      </c>
      <c r="M5336" s="210"/>
    </row>
    <row r="5337" ht="15.75" customHeight="1">
      <c r="A5337" s="210" t="s">
        <v>464</v>
      </c>
      <c r="B5337" s="210" t="s">
        <v>5383</v>
      </c>
      <c r="C5337" s="210" t="s">
        <v>5801</v>
      </c>
      <c r="D5337" s="210" t="s">
        <v>238</v>
      </c>
      <c r="E5337" s="282">
        <v>2.0</v>
      </c>
      <c r="F5337" s="282">
        <v>0.0</v>
      </c>
      <c r="G5337" s="282">
        <v>0.0</v>
      </c>
      <c r="H5337" s="282">
        <v>1.0</v>
      </c>
      <c r="I5337" s="282">
        <v>1.0</v>
      </c>
      <c r="J5337" s="282">
        <v>0.0</v>
      </c>
      <c r="K5337" s="282">
        <v>0.0</v>
      </c>
      <c r="L5337" s="282">
        <v>99.0</v>
      </c>
      <c r="M5337" s="210"/>
    </row>
    <row r="5338" ht="15.75" customHeight="1">
      <c r="A5338" s="210" t="s">
        <v>464</v>
      </c>
      <c r="B5338" s="210" t="s">
        <v>5384</v>
      </c>
      <c r="C5338" s="210" t="s">
        <v>5800</v>
      </c>
      <c r="D5338" s="210" t="s">
        <v>5851</v>
      </c>
      <c r="E5338" s="282">
        <v>21.0</v>
      </c>
      <c r="F5338" s="282">
        <v>0.0</v>
      </c>
      <c r="G5338" s="282">
        <v>2.0</v>
      </c>
      <c r="H5338" s="282">
        <v>11.0</v>
      </c>
      <c r="I5338" s="282">
        <v>7.0</v>
      </c>
      <c r="J5338" s="282">
        <v>4.0</v>
      </c>
      <c r="K5338" s="282">
        <v>0.0</v>
      </c>
      <c r="L5338" s="282">
        <v>969.0</v>
      </c>
      <c r="M5338" s="210"/>
    </row>
    <row r="5339" ht="15.75" customHeight="1">
      <c r="A5339" s="210" t="s">
        <v>464</v>
      </c>
      <c r="B5339" s="210" t="s">
        <v>5385</v>
      </c>
      <c r="C5339" s="210" t="s">
        <v>5800</v>
      </c>
      <c r="D5339" s="210" t="s">
        <v>5824</v>
      </c>
      <c r="E5339" s="282">
        <v>23.0</v>
      </c>
      <c r="F5339" s="282">
        <v>2.0</v>
      </c>
      <c r="G5339" s="282">
        <v>2.0</v>
      </c>
      <c r="H5339" s="282">
        <v>7.0</v>
      </c>
      <c r="I5339" s="282">
        <v>4.0</v>
      </c>
      <c r="J5339" s="282">
        <v>3.0</v>
      </c>
      <c r="K5339" s="282">
        <v>0.0</v>
      </c>
      <c r="L5339" s="282">
        <v>1550.0</v>
      </c>
      <c r="M5339" s="210"/>
    </row>
    <row r="5340" ht="15.75" customHeight="1">
      <c r="A5340" s="210" t="s">
        <v>464</v>
      </c>
      <c r="B5340" s="210" t="s">
        <v>5386</v>
      </c>
      <c r="C5340" s="210" t="s">
        <v>5801</v>
      </c>
      <c r="D5340" s="210" t="s">
        <v>90</v>
      </c>
      <c r="E5340" s="282">
        <v>12.0</v>
      </c>
      <c r="F5340" s="282">
        <v>0.0</v>
      </c>
      <c r="G5340" s="282">
        <v>0.0</v>
      </c>
      <c r="H5340" s="282">
        <v>7.0</v>
      </c>
      <c r="I5340" s="282">
        <v>1.0</v>
      </c>
      <c r="J5340" s="282">
        <v>2.0</v>
      </c>
      <c r="K5340" s="282">
        <v>0.0</v>
      </c>
      <c r="L5340" s="282">
        <v>452.0</v>
      </c>
      <c r="M5340" s="210"/>
    </row>
    <row r="5341" ht="15.75" customHeight="1">
      <c r="A5341" s="210" t="s">
        <v>464</v>
      </c>
      <c r="B5341" s="210" t="s">
        <v>5392</v>
      </c>
      <c r="C5341" s="210" t="s">
        <v>5816</v>
      </c>
      <c r="D5341" s="210" t="s">
        <v>5862</v>
      </c>
      <c r="E5341" s="282">
        <v>0.0</v>
      </c>
      <c r="F5341" s="282">
        <v>0.0</v>
      </c>
      <c r="G5341" s="282">
        <v>0.0</v>
      </c>
      <c r="H5341" s="282">
        <v>0.0</v>
      </c>
      <c r="I5341" s="282">
        <v>0.0</v>
      </c>
      <c r="J5341" s="282">
        <v>0.0</v>
      </c>
      <c r="K5341" s="282">
        <v>0.0</v>
      </c>
      <c r="L5341" s="282">
        <v>0.0</v>
      </c>
      <c r="M5341" s="210"/>
    </row>
    <row r="5342" ht="15.75" customHeight="1">
      <c r="A5342" s="210" t="s">
        <v>141</v>
      </c>
      <c r="B5342" s="210" t="s">
        <v>5383</v>
      </c>
      <c r="C5342" s="210" t="s">
        <v>5801</v>
      </c>
      <c r="D5342" s="210" t="s">
        <v>143</v>
      </c>
      <c r="E5342" s="282">
        <v>3.0</v>
      </c>
      <c r="F5342" s="282">
        <v>1.0</v>
      </c>
      <c r="G5342" s="282">
        <v>0.0</v>
      </c>
      <c r="H5342" s="282">
        <v>0.0</v>
      </c>
      <c r="I5342" s="282">
        <v>1.0</v>
      </c>
      <c r="J5342" s="282">
        <v>1.0</v>
      </c>
      <c r="K5342" s="282">
        <v>0.0</v>
      </c>
      <c r="L5342" s="282">
        <v>251.0</v>
      </c>
      <c r="M5342" s="210"/>
    </row>
    <row r="5343" ht="15.75" customHeight="1">
      <c r="A5343" s="210" t="s">
        <v>141</v>
      </c>
      <c r="B5343" s="210" t="s">
        <v>5384</v>
      </c>
      <c r="C5343" s="210" t="s">
        <v>5800</v>
      </c>
      <c r="D5343" s="210" t="s">
        <v>143</v>
      </c>
      <c r="E5343" s="282">
        <v>37.0</v>
      </c>
      <c r="F5343" s="282">
        <v>13.0</v>
      </c>
      <c r="G5343" s="282">
        <v>4.0</v>
      </c>
      <c r="H5343" s="282">
        <v>1.0</v>
      </c>
      <c r="I5343" s="282">
        <v>15.0</v>
      </c>
      <c r="J5343" s="282">
        <v>2.0</v>
      </c>
      <c r="K5343" s="282">
        <v>0.0</v>
      </c>
      <c r="L5343" s="282">
        <v>3005.0</v>
      </c>
      <c r="M5343" s="210"/>
    </row>
    <row r="5344" ht="15.75" customHeight="1">
      <c r="A5344" s="210" t="s">
        <v>141</v>
      </c>
      <c r="B5344" s="210" t="s">
        <v>5385</v>
      </c>
      <c r="C5344" s="210" t="s">
        <v>5801</v>
      </c>
      <c r="D5344" s="210" t="s">
        <v>116</v>
      </c>
      <c r="E5344" s="282">
        <v>25.0</v>
      </c>
      <c r="F5344" s="282">
        <v>2.0</v>
      </c>
      <c r="G5344" s="282">
        <v>3.0</v>
      </c>
      <c r="H5344" s="282">
        <v>9.0</v>
      </c>
      <c r="I5344" s="282">
        <v>11.0</v>
      </c>
      <c r="J5344" s="282">
        <v>1.0</v>
      </c>
      <c r="K5344" s="282">
        <v>0.0</v>
      </c>
      <c r="L5344" s="282">
        <v>1393.0</v>
      </c>
      <c r="M5344" s="210"/>
    </row>
    <row r="5345" ht="15.75" customHeight="1">
      <c r="A5345" s="210" t="s">
        <v>141</v>
      </c>
      <c r="B5345" s="210" t="s">
        <v>5386</v>
      </c>
      <c r="C5345" s="210" t="s">
        <v>5801</v>
      </c>
      <c r="D5345" s="210" t="s">
        <v>116</v>
      </c>
      <c r="E5345" s="282">
        <v>24.0</v>
      </c>
      <c r="F5345" s="282">
        <v>10.0</v>
      </c>
      <c r="G5345" s="282">
        <v>5.0</v>
      </c>
      <c r="H5345" s="282">
        <v>4.0</v>
      </c>
      <c r="I5345" s="282">
        <v>12.0</v>
      </c>
      <c r="J5345" s="282">
        <v>4.0</v>
      </c>
      <c r="K5345" s="282">
        <v>0.0</v>
      </c>
      <c r="L5345" s="282">
        <v>1732.0</v>
      </c>
      <c r="M5345" s="210"/>
    </row>
    <row r="5346" ht="15.75" customHeight="1">
      <c r="A5346" s="210" t="s">
        <v>141</v>
      </c>
      <c r="B5346" s="210" t="s">
        <v>5387</v>
      </c>
      <c r="C5346" s="210" t="s">
        <v>5801</v>
      </c>
      <c r="D5346" s="210" t="s">
        <v>116</v>
      </c>
      <c r="E5346" s="282">
        <v>37.0</v>
      </c>
      <c r="F5346" s="282">
        <v>15.0</v>
      </c>
      <c r="G5346" s="282">
        <v>10.0</v>
      </c>
      <c r="H5346" s="282">
        <v>8.0</v>
      </c>
      <c r="I5346" s="282">
        <v>26.0</v>
      </c>
      <c r="J5346" s="282">
        <v>0.0</v>
      </c>
      <c r="K5346" s="282">
        <v>0.0</v>
      </c>
      <c r="L5346" s="282">
        <v>2392.0</v>
      </c>
      <c r="M5346" s="210"/>
    </row>
    <row r="5347" ht="15.75" customHeight="1">
      <c r="A5347" s="210" t="s">
        <v>141</v>
      </c>
      <c r="B5347" s="210" t="s">
        <v>5388</v>
      </c>
      <c r="C5347" s="210" t="s">
        <v>5801</v>
      </c>
      <c r="D5347" s="210" t="s">
        <v>116</v>
      </c>
      <c r="E5347" s="282">
        <v>28.0</v>
      </c>
      <c r="F5347" s="282">
        <v>18.0</v>
      </c>
      <c r="G5347" s="282">
        <v>7.0</v>
      </c>
      <c r="H5347" s="282">
        <v>3.0</v>
      </c>
      <c r="I5347" s="282">
        <v>13.0</v>
      </c>
      <c r="J5347" s="282">
        <v>1.0</v>
      </c>
      <c r="K5347" s="282">
        <v>0.0</v>
      </c>
      <c r="L5347" s="282">
        <v>2036.0</v>
      </c>
      <c r="M5347" s="210"/>
    </row>
    <row r="5348" ht="15.75" customHeight="1">
      <c r="A5348" s="210" t="s">
        <v>141</v>
      </c>
      <c r="B5348" s="210" t="s">
        <v>5391</v>
      </c>
      <c r="C5348" s="210" t="s">
        <v>5801</v>
      </c>
      <c r="D5348" s="210" t="s">
        <v>116</v>
      </c>
      <c r="E5348" s="282">
        <v>37.0</v>
      </c>
      <c r="F5348" s="282">
        <v>23.0</v>
      </c>
      <c r="G5348" s="282">
        <v>7.0</v>
      </c>
      <c r="H5348" s="282">
        <v>5.0</v>
      </c>
      <c r="I5348" s="282">
        <v>8.0</v>
      </c>
      <c r="J5348" s="282">
        <v>5.0</v>
      </c>
      <c r="K5348" s="282">
        <v>0.0</v>
      </c>
      <c r="L5348" s="282">
        <v>2899.0</v>
      </c>
      <c r="M5348" s="210"/>
    </row>
    <row r="5349" ht="15.75" customHeight="1">
      <c r="A5349" s="210" t="s">
        <v>141</v>
      </c>
      <c r="B5349" s="210" t="s">
        <v>5392</v>
      </c>
      <c r="C5349" s="210" t="s">
        <v>5801</v>
      </c>
      <c r="D5349" s="210" t="s">
        <v>5824</v>
      </c>
      <c r="E5349" s="282">
        <v>31.0</v>
      </c>
      <c r="F5349" s="282">
        <v>11.0</v>
      </c>
      <c r="G5349" s="282">
        <v>4.0</v>
      </c>
      <c r="H5349" s="282">
        <v>7.0</v>
      </c>
      <c r="I5349" s="282">
        <v>11.0</v>
      </c>
      <c r="J5349" s="282">
        <v>1.0</v>
      </c>
      <c r="K5349" s="282">
        <v>0.0</v>
      </c>
      <c r="L5349" s="282">
        <v>2115.0</v>
      </c>
      <c r="M5349" s="210"/>
    </row>
    <row r="5350" ht="15.75" customHeight="1">
      <c r="A5350" s="210" t="s">
        <v>141</v>
      </c>
      <c r="B5350" s="210" t="s">
        <v>5389</v>
      </c>
      <c r="C5350" s="210" t="s">
        <v>5801</v>
      </c>
      <c r="D5350" s="210" t="s">
        <v>197</v>
      </c>
      <c r="E5350" s="282">
        <v>38.0</v>
      </c>
      <c r="F5350" s="282">
        <v>10.0</v>
      </c>
      <c r="G5350" s="282">
        <v>5.0</v>
      </c>
      <c r="H5350" s="282">
        <v>1.0</v>
      </c>
      <c r="I5350" s="282">
        <v>12.0</v>
      </c>
      <c r="J5350" s="282">
        <v>3.0</v>
      </c>
      <c r="K5350" s="282">
        <v>0.0</v>
      </c>
      <c r="L5350" s="282">
        <v>3154.0</v>
      </c>
      <c r="M5350" s="210"/>
    </row>
    <row r="5351" ht="15.75" customHeight="1">
      <c r="A5351" s="210" t="s">
        <v>141</v>
      </c>
      <c r="B5351" s="210" t="s">
        <v>5390</v>
      </c>
      <c r="C5351" s="210" t="s">
        <v>5801</v>
      </c>
      <c r="D5351" s="210" t="s">
        <v>197</v>
      </c>
      <c r="E5351" s="282">
        <v>25.0</v>
      </c>
      <c r="F5351" s="282">
        <v>8.0</v>
      </c>
      <c r="G5351" s="282">
        <v>3.0</v>
      </c>
      <c r="H5351" s="282">
        <v>10.0</v>
      </c>
      <c r="I5351" s="282">
        <v>5.0</v>
      </c>
      <c r="J5351" s="282">
        <v>5.0</v>
      </c>
      <c r="K5351" s="282">
        <v>0.0</v>
      </c>
      <c r="L5351" s="282">
        <v>1512.0</v>
      </c>
      <c r="M5351" s="210"/>
    </row>
    <row r="5352" ht="15.75" customHeight="1">
      <c r="A5352" s="210" t="s">
        <v>226</v>
      </c>
      <c r="B5352" s="210" t="s">
        <v>5383</v>
      </c>
      <c r="C5352" s="210" t="s">
        <v>5801</v>
      </c>
      <c r="D5352" s="210" t="s">
        <v>116</v>
      </c>
      <c r="E5352" s="282">
        <v>3.0</v>
      </c>
      <c r="F5352" s="282">
        <v>0.0</v>
      </c>
      <c r="G5352" s="282">
        <v>1.0</v>
      </c>
      <c r="H5352" s="282">
        <v>0.0</v>
      </c>
      <c r="I5352" s="282">
        <v>2.0</v>
      </c>
      <c r="J5352" s="282">
        <v>0.0</v>
      </c>
      <c r="K5352" s="282">
        <v>0.0</v>
      </c>
      <c r="L5352" s="282">
        <v>238.0</v>
      </c>
      <c r="M5352" s="210"/>
    </row>
    <row r="5353" ht="15.75" customHeight="1">
      <c r="A5353" s="210" t="s">
        <v>226</v>
      </c>
      <c r="B5353" s="210" t="s">
        <v>5384</v>
      </c>
      <c r="C5353" s="210" t="s">
        <v>5801</v>
      </c>
      <c r="D5353" s="210" t="s">
        <v>116</v>
      </c>
      <c r="E5353" s="282">
        <v>31.0</v>
      </c>
      <c r="F5353" s="282">
        <v>2.0</v>
      </c>
      <c r="G5353" s="282">
        <v>1.0</v>
      </c>
      <c r="H5353" s="282">
        <v>8.0</v>
      </c>
      <c r="I5353" s="282">
        <v>17.0</v>
      </c>
      <c r="J5353" s="282">
        <v>5.0</v>
      </c>
      <c r="K5353" s="282">
        <v>0.0</v>
      </c>
      <c r="L5353" s="282">
        <v>1875.0</v>
      </c>
      <c r="M5353" s="210"/>
    </row>
    <row r="5354" ht="15.75" customHeight="1">
      <c r="A5354" s="210" t="s">
        <v>226</v>
      </c>
      <c r="B5354" s="210" t="s">
        <v>5385</v>
      </c>
      <c r="C5354" s="210" t="s">
        <v>5801</v>
      </c>
      <c r="D5354" s="210" t="s">
        <v>116</v>
      </c>
      <c r="E5354" s="282">
        <v>21.0</v>
      </c>
      <c r="F5354" s="282">
        <v>4.0</v>
      </c>
      <c r="G5354" s="282">
        <v>2.0</v>
      </c>
      <c r="H5354" s="282">
        <v>3.0</v>
      </c>
      <c r="I5354" s="282">
        <v>9.0</v>
      </c>
      <c r="J5354" s="282">
        <v>4.0</v>
      </c>
      <c r="K5354" s="282">
        <v>0.0</v>
      </c>
      <c r="L5354" s="282">
        <v>1476.0</v>
      </c>
      <c r="M5354" s="210"/>
    </row>
    <row r="5355" ht="15.75" customHeight="1">
      <c r="A5355" s="210" t="s">
        <v>226</v>
      </c>
      <c r="B5355" s="210" t="s">
        <v>5386</v>
      </c>
      <c r="C5355" s="210" t="s">
        <v>5801</v>
      </c>
      <c r="D5355" s="210" t="s">
        <v>116</v>
      </c>
      <c r="E5355" s="282">
        <v>34.0</v>
      </c>
      <c r="F5355" s="282">
        <v>1.0</v>
      </c>
      <c r="G5355" s="282">
        <v>6.0</v>
      </c>
      <c r="H5355" s="282">
        <v>5.0</v>
      </c>
      <c r="I5355" s="282">
        <v>15.0</v>
      </c>
      <c r="J5355" s="282">
        <v>6.0</v>
      </c>
      <c r="K5355" s="282">
        <v>0.0</v>
      </c>
      <c r="L5355" s="282">
        <v>2355.0</v>
      </c>
      <c r="M5355" s="210"/>
    </row>
    <row r="5356" ht="15.75" customHeight="1">
      <c r="A5356" s="210" t="s">
        <v>226</v>
      </c>
      <c r="B5356" s="210" t="s">
        <v>5387</v>
      </c>
      <c r="C5356" s="210" t="s">
        <v>5801</v>
      </c>
      <c r="D5356" s="210" t="s">
        <v>238</v>
      </c>
      <c r="E5356" s="282">
        <v>25.0</v>
      </c>
      <c r="F5356" s="282">
        <v>4.0</v>
      </c>
      <c r="G5356" s="282">
        <v>2.0</v>
      </c>
      <c r="H5356" s="282">
        <v>2.0</v>
      </c>
      <c r="I5356" s="282">
        <v>5.0</v>
      </c>
      <c r="J5356" s="282">
        <v>3.0</v>
      </c>
      <c r="K5356" s="282">
        <v>0.0</v>
      </c>
      <c r="L5356" s="282">
        <v>2047.0</v>
      </c>
      <c r="M5356" s="210"/>
    </row>
    <row r="5357" ht="15.75" customHeight="1">
      <c r="A5357" s="210" t="s">
        <v>226</v>
      </c>
      <c r="B5357" s="210" t="s">
        <v>5388</v>
      </c>
      <c r="C5357" s="210" t="s">
        <v>5801</v>
      </c>
      <c r="D5357" s="210" t="s">
        <v>98</v>
      </c>
      <c r="E5357" s="282">
        <v>9.0</v>
      </c>
      <c r="F5357" s="282">
        <v>0.0</v>
      </c>
      <c r="G5357" s="282">
        <v>1.0</v>
      </c>
      <c r="H5357" s="282">
        <v>6.0</v>
      </c>
      <c r="I5357" s="282">
        <v>0.0</v>
      </c>
      <c r="J5357" s="282">
        <v>0.0</v>
      </c>
      <c r="K5357" s="282">
        <v>0.0</v>
      </c>
      <c r="L5357" s="282">
        <v>447.0</v>
      </c>
      <c r="M5357" s="210"/>
    </row>
    <row r="5358" ht="15.75" customHeight="1">
      <c r="A5358" s="210" t="s">
        <v>226</v>
      </c>
      <c r="B5358" s="210" t="s">
        <v>5391</v>
      </c>
      <c r="C5358" s="210" t="s">
        <v>5803</v>
      </c>
      <c r="D5358" s="210" t="s">
        <v>5804</v>
      </c>
      <c r="E5358" s="282">
        <v>4.0</v>
      </c>
      <c r="F5358" s="282">
        <v>0.0</v>
      </c>
      <c r="G5358" s="282">
        <v>0.0</v>
      </c>
      <c r="H5358" s="282">
        <v>3.0</v>
      </c>
      <c r="I5358" s="282">
        <v>0.0</v>
      </c>
      <c r="J5358" s="282">
        <v>0.0</v>
      </c>
      <c r="K5358" s="282">
        <v>0.0</v>
      </c>
      <c r="L5358" s="282">
        <v>125.0</v>
      </c>
      <c r="M5358" s="210"/>
    </row>
    <row r="5359" ht="15.75" customHeight="1">
      <c r="A5359" s="210" t="s">
        <v>226</v>
      </c>
      <c r="B5359" s="210" t="s">
        <v>5392</v>
      </c>
      <c r="C5359" s="210" t="s">
        <v>5802</v>
      </c>
      <c r="D5359" s="210" t="s">
        <v>143</v>
      </c>
      <c r="E5359" s="282">
        <v>24.0</v>
      </c>
      <c r="F5359" s="282">
        <v>1.0</v>
      </c>
      <c r="G5359" s="282">
        <v>1.0</v>
      </c>
      <c r="H5359" s="282">
        <v>11.0</v>
      </c>
      <c r="I5359" s="282">
        <v>7.0</v>
      </c>
      <c r="J5359" s="282">
        <v>0.0</v>
      </c>
      <c r="K5359" s="282">
        <v>0.0</v>
      </c>
      <c r="L5359" s="282">
        <v>1189.0</v>
      </c>
      <c r="M5359" s="210"/>
    </row>
    <row r="5360" ht="15.75" customHeight="1">
      <c r="A5360" s="210" t="s">
        <v>226</v>
      </c>
      <c r="B5360" s="210" t="s">
        <v>5389</v>
      </c>
      <c r="C5360" s="210" t="s">
        <v>5801</v>
      </c>
      <c r="D5360" s="210" t="s">
        <v>143</v>
      </c>
      <c r="E5360" s="282">
        <v>29.0</v>
      </c>
      <c r="F5360" s="282">
        <v>1.0</v>
      </c>
      <c r="G5360" s="282">
        <v>5.0</v>
      </c>
      <c r="H5360" s="282">
        <v>4.0</v>
      </c>
      <c r="I5360" s="282">
        <v>1.0</v>
      </c>
      <c r="J5360" s="282">
        <v>1.0</v>
      </c>
      <c r="K5360" s="282">
        <v>0.0</v>
      </c>
      <c r="L5360" s="282">
        <v>2333.0</v>
      </c>
      <c r="M5360" s="210"/>
    </row>
    <row r="5361" ht="15.75" customHeight="1">
      <c r="A5361" s="210" t="s">
        <v>226</v>
      </c>
      <c r="B5361" s="210" t="s">
        <v>5390</v>
      </c>
      <c r="C5361" s="210" t="s">
        <v>5801</v>
      </c>
      <c r="D5361" s="210" t="s">
        <v>143</v>
      </c>
      <c r="E5361" s="282">
        <v>25.0</v>
      </c>
      <c r="F5361" s="282">
        <v>1.0</v>
      </c>
      <c r="G5361" s="282">
        <v>1.0</v>
      </c>
      <c r="H5361" s="282">
        <v>12.0</v>
      </c>
      <c r="I5361" s="282">
        <v>8.0</v>
      </c>
      <c r="J5361" s="282">
        <v>3.0</v>
      </c>
      <c r="K5361" s="282">
        <v>0.0</v>
      </c>
      <c r="L5361" s="282">
        <v>1261.0</v>
      </c>
      <c r="M5361" s="210"/>
    </row>
    <row r="5362" ht="15.75" customHeight="1">
      <c r="A5362" s="210" t="s">
        <v>381</v>
      </c>
      <c r="B5362" s="210" t="s">
        <v>5383</v>
      </c>
      <c r="C5362" s="210" t="s">
        <v>5801</v>
      </c>
      <c r="D5362" s="210" t="s">
        <v>95</v>
      </c>
      <c r="E5362" s="282">
        <v>0.0</v>
      </c>
      <c r="F5362" s="282">
        <v>0.0</v>
      </c>
      <c r="G5362" s="282">
        <v>0.0</v>
      </c>
      <c r="H5362" s="282">
        <v>0.0</v>
      </c>
      <c r="I5362" s="282">
        <v>0.0</v>
      </c>
      <c r="J5362" s="282">
        <v>0.0</v>
      </c>
      <c r="K5362" s="282">
        <v>0.0</v>
      </c>
      <c r="L5362" s="282">
        <v>0.0</v>
      </c>
      <c r="M5362" s="210"/>
    </row>
    <row r="5363" ht="15.75" customHeight="1">
      <c r="A5363" s="210" t="s">
        <v>381</v>
      </c>
      <c r="B5363" s="210" t="s">
        <v>5384</v>
      </c>
      <c r="C5363" s="210" t="s">
        <v>5801</v>
      </c>
      <c r="D5363" s="210" t="s">
        <v>90</v>
      </c>
      <c r="E5363" s="282">
        <v>28.0</v>
      </c>
      <c r="F5363" s="282">
        <v>3.0</v>
      </c>
      <c r="G5363" s="282">
        <v>2.0</v>
      </c>
      <c r="H5363" s="282">
        <v>5.0</v>
      </c>
      <c r="I5363" s="282">
        <v>19.0</v>
      </c>
      <c r="J5363" s="282">
        <v>1.0</v>
      </c>
      <c r="K5363" s="282">
        <v>0.0</v>
      </c>
      <c r="L5363" s="282">
        <v>1938.0</v>
      </c>
      <c r="M5363" s="210"/>
    </row>
    <row r="5364" ht="15.75" customHeight="1">
      <c r="A5364" s="210" t="s">
        <v>381</v>
      </c>
      <c r="B5364" s="210" t="s">
        <v>5385</v>
      </c>
      <c r="C5364" s="210" t="s">
        <v>5801</v>
      </c>
      <c r="D5364" s="210" t="s">
        <v>90</v>
      </c>
      <c r="E5364" s="282">
        <v>37.0</v>
      </c>
      <c r="F5364" s="282">
        <v>3.0</v>
      </c>
      <c r="G5364" s="282">
        <v>9.0</v>
      </c>
      <c r="H5364" s="282">
        <v>10.0</v>
      </c>
      <c r="I5364" s="282">
        <v>24.0</v>
      </c>
      <c r="J5364" s="282">
        <v>3.0</v>
      </c>
      <c r="K5364" s="282">
        <v>0.0</v>
      </c>
      <c r="L5364" s="282">
        <v>2301.0</v>
      </c>
      <c r="M5364" s="210"/>
    </row>
    <row r="5365" ht="15.75" customHeight="1">
      <c r="A5365" s="210" t="s">
        <v>381</v>
      </c>
      <c r="B5365" s="210" t="s">
        <v>5386</v>
      </c>
      <c r="C5365" s="210" t="s">
        <v>5801</v>
      </c>
      <c r="D5365" s="210" t="s">
        <v>90</v>
      </c>
      <c r="E5365" s="282">
        <v>35.0</v>
      </c>
      <c r="F5365" s="282">
        <v>6.0</v>
      </c>
      <c r="G5365" s="282">
        <v>5.0</v>
      </c>
      <c r="H5365" s="282">
        <v>9.0</v>
      </c>
      <c r="I5365" s="282">
        <v>19.0</v>
      </c>
      <c r="J5365" s="282">
        <v>1.0</v>
      </c>
      <c r="K5365" s="282">
        <v>0.0</v>
      </c>
      <c r="L5365" s="282">
        <v>2099.0</v>
      </c>
      <c r="M5365" s="210"/>
    </row>
    <row r="5366" ht="15.75" customHeight="1">
      <c r="A5366" s="210" t="s">
        <v>381</v>
      </c>
      <c r="B5366" s="210" t="s">
        <v>5387</v>
      </c>
      <c r="C5366" s="210" t="s">
        <v>5801</v>
      </c>
      <c r="D5366" s="210" t="s">
        <v>90</v>
      </c>
      <c r="E5366" s="282">
        <v>36.0</v>
      </c>
      <c r="F5366" s="282">
        <v>8.0</v>
      </c>
      <c r="G5366" s="282">
        <v>11.0</v>
      </c>
      <c r="H5366" s="282">
        <v>4.0</v>
      </c>
      <c r="I5366" s="282">
        <v>29.0</v>
      </c>
      <c r="J5366" s="282">
        <v>2.0</v>
      </c>
      <c r="K5366" s="282">
        <v>0.0</v>
      </c>
      <c r="L5366" s="282">
        <v>2548.0</v>
      </c>
      <c r="M5366" s="210"/>
    </row>
    <row r="5367" ht="15.75" customHeight="1">
      <c r="A5367" s="210" t="s">
        <v>381</v>
      </c>
      <c r="B5367" s="210" t="s">
        <v>5388</v>
      </c>
      <c r="C5367" s="210" t="s">
        <v>5801</v>
      </c>
      <c r="D5367" s="210" t="s">
        <v>90</v>
      </c>
      <c r="E5367" s="282">
        <v>37.0</v>
      </c>
      <c r="F5367" s="282">
        <v>2.0</v>
      </c>
      <c r="G5367" s="282">
        <v>4.0</v>
      </c>
      <c r="H5367" s="282">
        <v>5.0</v>
      </c>
      <c r="I5367" s="282">
        <v>7.0</v>
      </c>
      <c r="J5367" s="282">
        <v>4.0</v>
      </c>
      <c r="K5367" s="282">
        <v>0.0</v>
      </c>
      <c r="L5367" s="282">
        <v>2926.0</v>
      </c>
      <c r="M5367" s="210"/>
    </row>
    <row r="5368" ht="15.75" customHeight="1">
      <c r="A5368" s="210" t="s">
        <v>381</v>
      </c>
      <c r="B5368" s="210" t="s">
        <v>5391</v>
      </c>
      <c r="C5368" s="210" t="s">
        <v>5801</v>
      </c>
      <c r="D5368" s="210" t="s">
        <v>90</v>
      </c>
      <c r="E5368" s="282">
        <v>36.0</v>
      </c>
      <c r="F5368" s="282">
        <v>6.0</v>
      </c>
      <c r="G5368" s="282">
        <v>2.0</v>
      </c>
      <c r="H5368" s="282">
        <v>3.0</v>
      </c>
      <c r="I5368" s="282">
        <v>10.0</v>
      </c>
      <c r="J5368" s="282">
        <v>6.0</v>
      </c>
      <c r="K5368" s="282">
        <v>0.0</v>
      </c>
      <c r="L5368" s="282">
        <v>2881.0</v>
      </c>
      <c r="M5368" s="210"/>
    </row>
    <row r="5369" ht="15.75" customHeight="1">
      <c r="A5369" s="210" t="s">
        <v>381</v>
      </c>
      <c r="B5369" s="210" t="s">
        <v>5392</v>
      </c>
      <c r="C5369" s="210" t="s">
        <v>5801</v>
      </c>
      <c r="D5369" s="210" t="s">
        <v>90</v>
      </c>
      <c r="E5369" s="282">
        <v>36.0</v>
      </c>
      <c r="F5369" s="282">
        <v>4.0</v>
      </c>
      <c r="G5369" s="282">
        <v>1.0</v>
      </c>
      <c r="H5369" s="282">
        <v>22.0</v>
      </c>
      <c r="I5369" s="282">
        <v>8.0</v>
      </c>
      <c r="J5369" s="282">
        <v>2.0</v>
      </c>
      <c r="K5369" s="282">
        <v>0.0</v>
      </c>
      <c r="L5369" s="282">
        <v>1662.0</v>
      </c>
      <c r="M5369" s="210"/>
    </row>
    <row r="5370" ht="15.75" customHeight="1">
      <c r="A5370" s="210" t="s">
        <v>381</v>
      </c>
      <c r="B5370" s="210" t="s">
        <v>5389</v>
      </c>
      <c r="C5370" s="210" t="s">
        <v>5801</v>
      </c>
      <c r="D5370" s="210" t="s">
        <v>90</v>
      </c>
      <c r="E5370" s="282">
        <v>36.0</v>
      </c>
      <c r="F5370" s="282">
        <v>5.0</v>
      </c>
      <c r="G5370" s="282">
        <v>6.0</v>
      </c>
      <c r="H5370" s="282">
        <v>18.0</v>
      </c>
      <c r="I5370" s="282">
        <v>8.0</v>
      </c>
      <c r="J5370" s="282">
        <v>4.0</v>
      </c>
      <c r="K5370" s="282">
        <v>0.0</v>
      </c>
      <c r="L5370" s="282">
        <v>1853.0</v>
      </c>
      <c r="M5370" s="210"/>
    </row>
    <row r="5371" ht="15.75" customHeight="1">
      <c r="A5371" s="210" t="s">
        <v>381</v>
      </c>
      <c r="B5371" s="210" t="s">
        <v>5390</v>
      </c>
      <c r="C5371" s="210" t="s">
        <v>5801</v>
      </c>
      <c r="D5371" s="210" t="s">
        <v>259</v>
      </c>
      <c r="E5371" s="282">
        <v>35.0</v>
      </c>
      <c r="F5371" s="282">
        <v>5.0</v>
      </c>
      <c r="G5371" s="282">
        <v>4.0</v>
      </c>
      <c r="H5371" s="282">
        <v>0.0</v>
      </c>
      <c r="I5371" s="282">
        <v>9.0</v>
      </c>
      <c r="J5371" s="282">
        <v>5.0</v>
      </c>
      <c r="K5371" s="282">
        <v>0.0</v>
      </c>
      <c r="L5371" s="282">
        <v>3036.0</v>
      </c>
      <c r="M5371" s="210"/>
    </row>
    <row r="5372" ht="15.75" customHeight="1">
      <c r="A5372" s="210" t="s">
        <v>397</v>
      </c>
      <c r="B5372" s="210" t="s">
        <v>5383</v>
      </c>
      <c r="C5372" s="210" t="s">
        <v>5801</v>
      </c>
      <c r="D5372" s="210" t="s">
        <v>249</v>
      </c>
      <c r="E5372" s="282">
        <v>0.0</v>
      </c>
      <c r="F5372" s="282">
        <v>0.0</v>
      </c>
      <c r="G5372" s="282">
        <v>0.0</v>
      </c>
      <c r="H5372" s="282">
        <v>0.0</v>
      </c>
      <c r="I5372" s="282">
        <v>0.0</v>
      </c>
      <c r="J5372" s="282">
        <v>0.0</v>
      </c>
      <c r="K5372" s="282">
        <v>0.0</v>
      </c>
      <c r="L5372" s="282">
        <v>0.0</v>
      </c>
      <c r="M5372" s="210"/>
    </row>
    <row r="5373" ht="15.75" customHeight="1">
      <c r="A5373" s="210" t="s">
        <v>397</v>
      </c>
      <c r="B5373" s="210" t="s">
        <v>5384</v>
      </c>
      <c r="C5373" s="210" t="s">
        <v>5800</v>
      </c>
      <c r="D5373" s="210" t="s">
        <v>5967</v>
      </c>
      <c r="E5373" s="282">
        <v>19.0</v>
      </c>
      <c r="F5373" s="282">
        <v>2.0</v>
      </c>
      <c r="G5373" s="282">
        <v>5.0</v>
      </c>
      <c r="H5373" s="282">
        <v>5.0</v>
      </c>
      <c r="I5373" s="282">
        <v>2.0</v>
      </c>
      <c r="J5373" s="282">
        <v>4.0</v>
      </c>
      <c r="K5373" s="282">
        <v>0.0</v>
      </c>
      <c r="L5373" s="282">
        <v>1405.0</v>
      </c>
      <c r="M5373" s="210"/>
    </row>
    <row r="5374" ht="15.75" customHeight="1">
      <c r="A5374" s="210" t="s">
        <v>397</v>
      </c>
      <c r="B5374" s="210" t="s">
        <v>5385</v>
      </c>
      <c r="C5374" s="210" t="s">
        <v>5800</v>
      </c>
      <c r="D5374" s="210" t="s">
        <v>1142</v>
      </c>
      <c r="E5374" s="282">
        <v>19.0</v>
      </c>
      <c r="F5374" s="282">
        <v>1.0</v>
      </c>
      <c r="G5374" s="282">
        <v>1.0</v>
      </c>
      <c r="H5374" s="282">
        <v>11.0</v>
      </c>
      <c r="I5374" s="282">
        <v>2.0</v>
      </c>
      <c r="J5374" s="282">
        <v>5.0</v>
      </c>
      <c r="K5374" s="282">
        <v>0.0</v>
      </c>
      <c r="L5374" s="282">
        <v>871.0</v>
      </c>
      <c r="M5374" s="210"/>
    </row>
    <row r="5375" ht="15.75" customHeight="1">
      <c r="A5375" s="210" t="s">
        <v>397</v>
      </c>
      <c r="B5375" s="210" t="s">
        <v>5386</v>
      </c>
      <c r="C5375" s="210" t="s">
        <v>5801</v>
      </c>
      <c r="D5375" s="210" t="s">
        <v>5851</v>
      </c>
      <c r="E5375" s="282">
        <v>29.0</v>
      </c>
      <c r="F5375" s="282">
        <v>1.0</v>
      </c>
      <c r="G5375" s="282">
        <v>2.0</v>
      </c>
      <c r="H5375" s="282">
        <v>16.0</v>
      </c>
      <c r="I5375" s="282">
        <v>7.0</v>
      </c>
      <c r="J5375" s="282">
        <v>3.0</v>
      </c>
      <c r="K5375" s="282">
        <v>0.0</v>
      </c>
      <c r="L5375" s="282">
        <v>1404.0</v>
      </c>
      <c r="M5375" s="210"/>
    </row>
    <row r="5376" ht="15.75" customHeight="1">
      <c r="A5376" s="210" t="s">
        <v>397</v>
      </c>
      <c r="B5376" s="210" t="s">
        <v>5387</v>
      </c>
      <c r="C5376" s="210" t="s">
        <v>5816</v>
      </c>
      <c r="D5376" s="210" t="s">
        <v>5890</v>
      </c>
      <c r="E5376" s="282">
        <v>29.0</v>
      </c>
      <c r="F5376" s="282">
        <v>0.0</v>
      </c>
      <c r="G5376" s="282">
        <v>2.0</v>
      </c>
      <c r="H5376" s="282">
        <v>7.0</v>
      </c>
      <c r="I5376" s="282">
        <v>5.0</v>
      </c>
      <c r="J5376" s="282">
        <v>4.0</v>
      </c>
      <c r="K5376" s="282">
        <v>0.0</v>
      </c>
      <c r="L5376" s="282">
        <v>2003.0</v>
      </c>
      <c r="M5376" s="210"/>
    </row>
    <row r="5377" ht="15.75" customHeight="1">
      <c r="A5377" s="210" t="s">
        <v>397</v>
      </c>
      <c r="B5377" s="210" t="s">
        <v>5388</v>
      </c>
      <c r="C5377" s="210" t="s">
        <v>5816</v>
      </c>
      <c r="D5377" s="210" t="s">
        <v>5890</v>
      </c>
      <c r="E5377" s="282">
        <v>23.0</v>
      </c>
      <c r="F5377" s="282">
        <v>1.0</v>
      </c>
      <c r="G5377" s="282">
        <v>2.0</v>
      </c>
      <c r="H5377" s="282">
        <v>7.0</v>
      </c>
      <c r="I5377" s="282">
        <v>5.0</v>
      </c>
      <c r="J5377" s="282">
        <v>2.0</v>
      </c>
      <c r="K5377" s="282">
        <v>0.0</v>
      </c>
      <c r="L5377" s="282">
        <v>1476.0</v>
      </c>
      <c r="M5377" s="210"/>
    </row>
    <row r="5378" ht="15.75" customHeight="1">
      <c r="A5378" s="210" t="s">
        <v>370</v>
      </c>
      <c r="B5378" s="210" t="s">
        <v>5383</v>
      </c>
      <c r="C5378" s="210" t="s">
        <v>5801</v>
      </c>
      <c r="D5378" s="210" t="s">
        <v>110</v>
      </c>
      <c r="E5378" s="282">
        <v>3.0</v>
      </c>
      <c r="F5378" s="282">
        <v>0.0</v>
      </c>
      <c r="G5378" s="282">
        <v>0.0</v>
      </c>
      <c r="H5378" s="282">
        <v>1.0</v>
      </c>
      <c r="I5378" s="282">
        <v>2.0</v>
      </c>
      <c r="J5378" s="282">
        <v>0.0</v>
      </c>
      <c r="K5378" s="282">
        <v>0.0</v>
      </c>
      <c r="L5378" s="282">
        <v>134.0</v>
      </c>
      <c r="M5378" s="210"/>
    </row>
    <row r="5379" ht="15.75" customHeight="1">
      <c r="A5379" s="210" t="s">
        <v>370</v>
      </c>
      <c r="B5379" s="210" t="s">
        <v>5384</v>
      </c>
      <c r="C5379" s="210" t="s">
        <v>5801</v>
      </c>
      <c r="D5379" s="210" t="s">
        <v>110</v>
      </c>
      <c r="E5379" s="282">
        <v>24.0</v>
      </c>
      <c r="F5379" s="282">
        <v>1.0</v>
      </c>
      <c r="G5379" s="282">
        <v>3.0</v>
      </c>
      <c r="H5379" s="282">
        <v>12.0</v>
      </c>
      <c r="I5379" s="282">
        <v>10.0</v>
      </c>
      <c r="J5379" s="282">
        <v>1.0</v>
      </c>
      <c r="K5379" s="282">
        <v>0.0</v>
      </c>
      <c r="L5379" s="282">
        <v>1011.0</v>
      </c>
      <c r="M5379" s="210"/>
    </row>
    <row r="5380" ht="15.75" customHeight="1">
      <c r="A5380" s="210" t="s">
        <v>370</v>
      </c>
      <c r="B5380" s="210" t="s">
        <v>5385</v>
      </c>
      <c r="C5380" s="210" t="s">
        <v>5902</v>
      </c>
      <c r="D5380" s="210" t="s">
        <v>6135</v>
      </c>
      <c r="E5380" s="282">
        <v>37.0</v>
      </c>
      <c r="F5380" s="282">
        <v>6.0</v>
      </c>
      <c r="G5380" s="282">
        <v>5.0</v>
      </c>
      <c r="H5380" s="282">
        <v>10.0</v>
      </c>
      <c r="I5380" s="282">
        <v>18.0</v>
      </c>
      <c r="J5380" s="282">
        <v>1.0</v>
      </c>
      <c r="K5380" s="282">
        <v>0.0</v>
      </c>
      <c r="L5380" s="282">
        <v>2348.0</v>
      </c>
      <c r="M5380" s="210"/>
    </row>
    <row r="5381" ht="15.75" customHeight="1">
      <c r="A5381" s="210" t="s">
        <v>370</v>
      </c>
      <c r="B5381" s="210" t="s">
        <v>5386</v>
      </c>
      <c r="C5381" s="210" t="s">
        <v>5902</v>
      </c>
      <c r="D5381" s="210" t="s">
        <v>6135</v>
      </c>
      <c r="E5381" s="282">
        <v>27.0</v>
      </c>
      <c r="F5381" s="282">
        <v>3.0</v>
      </c>
      <c r="G5381" s="282">
        <v>3.0</v>
      </c>
      <c r="H5381" s="282">
        <v>15.0</v>
      </c>
      <c r="I5381" s="282">
        <v>9.0</v>
      </c>
      <c r="J5381" s="282">
        <v>4.0</v>
      </c>
      <c r="K5381" s="282">
        <v>0.0</v>
      </c>
      <c r="L5381" s="282">
        <v>1329.0</v>
      </c>
      <c r="M5381" s="210"/>
    </row>
    <row r="5382" ht="15.75" customHeight="1">
      <c r="A5382" s="210" t="s">
        <v>370</v>
      </c>
      <c r="B5382" s="210" t="s">
        <v>5387</v>
      </c>
      <c r="C5382" s="210" t="s">
        <v>5902</v>
      </c>
      <c r="D5382" s="210" t="s">
        <v>6135</v>
      </c>
      <c r="E5382" s="282">
        <v>28.0</v>
      </c>
      <c r="F5382" s="282">
        <v>4.0</v>
      </c>
      <c r="G5382" s="282">
        <v>3.0</v>
      </c>
      <c r="H5382" s="282">
        <v>15.0</v>
      </c>
      <c r="I5382" s="282">
        <v>10.0</v>
      </c>
      <c r="J5382" s="282">
        <v>0.0</v>
      </c>
      <c r="K5382" s="282">
        <v>0.0</v>
      </c>
      <c r="L5382" s="282">
        <v>1361.0</v>
      </c>
      <c r="M5382" s="210"/>
    </row>
    <row r="5383" ht="15.75" customHeight="1">
      <c r="A5383" s="210" t="s">
        <v>370</v>
      </c>
      <c r="B5383" s="210" t="s">
        <v>5388</v>
      </c>
      <c r="C5383" s="210" t="s">
        <v>5902</v>
      </c>
      <c r="D5383" s="210" t="s">
        <v>6135</v>
      </c>
      <c r="E5383" s="282">
        <v>37.0</v>
      </c>
      <c r="F5383" s="282">
        <v>3.0</v>
      </c>
      <c r="G5383" s="282">
        <v>5.0</v>
      </c>
      <c r="H5383" s="282">
        <v>17.0</v>
      </c>
      <c r="I5383" s="282">
        <v>10.0</v>
      </c>
      <c r="J5383" s="282">
        <v>2.0</v>
      </c>
      <c r="K5383" s="282">
        <v>0.0</v>
      </c>
      <c r="L5383" s="282">
        <v>2036.0</v>
      </c>
      <c r="M5383" s="210"/>
    </row>
    <row r="5384" ht="15.75" customHeight="1">
      <c r="A5384" s="210" t="s">
        <v>370</v>
      </c>
      <c r="B5384" s="210" t="s">
        <v>5391</v>
      </c>
      <c r="C5384" s="210" t="s">
        <v>5902</v>
      </c>
      <c r="D5384" s="210" t="s">
        <v>6135</v>
      </c>
      <c r="E5384" s="282">
        <v>26.0</v>
      </c>
      <c r="F5384" s="282">
        <v>5.0</v>
      </c>
      <c r="G5384" s="282">
        <v>2.0</v>
      </c>
      <c r="H5384" s="282">
        <v>7.0</v>
      </c>
      <c r="I5384" s="282">
        <v>11.0</v>
      </c>
      <c r="J5384" s="282">
        <v>2.0</v>
      </c>
      <c r="K5384" s="282">
        <v>0.0</v>
      </c>
      <c r="L5384" s="282">
        <v>1711.0</v>
      </c>
      <c r="M5384" s="210"/>
    </row>
    <row r="5385" ht="15.75" customHeight="1">
      <c r="A5385" s="210" t="s">
        <v>135</v>
      </c>
      <c r="B5385" s="210" t="s">
        <v>5383</v>
      </c>
      <c r="C5385" s="210" t="s">
        <v>5801</v>
      </c>
      <c r="D5385" s="210" t="s">
        <v>238</v>
      </c>
      <c r="E5385" s="282">
        <v>3.0</v>
      </c>
      <c r="F5385" s="282">
        <v>3.0</v>
      </c>
      <c r="G5385" s="282">
        <v>0.0</v>
      </c>
      <c r="H5385" s="282">
        <v>0.0</v>
      </c>
      <c r="I5385" s="282">
        <v>2.0</v>
      </c>
      <c r="J5385" s="282">
        <v>1.0</v>
      </c>
      <c r="K5385" s="282">
        <v>0.0</v>
      </c>
      <c r="L5385" s="282">
        <v>243.0</v>
      </c>
      <c r="M5385" s="210"/>
    </row>
    <row r="5386" ht="15.75" customHeight="1">
      <c r="A5386" s="210" t="s">
        <v>135</v>
      </c>
      <c r="B5386" s="210" t="s">
        <v>5384</v>
      </c>
      <c r="C5386" s="210" t="s">
        <v>6049</v>
      </c>
      <c r="D5386" s="210" t="s">
        <v>238</v>
      </c>
      <c r="E5386" s="282">
        <v>50.0</v>
      </c>
      <c r="F5386" s="282">
        <v>18.0</v>
      </c>
      <c r="G5386" s="282">
        <v>3.0</v>
      </c>
      <c r="H5386" s="282">
        <v>4.0</v>
      </c>
      <c r="I5386" s="282">
        <v>14.0</v>
      </c>
      <c r="J5386" s="282">
        <v>10.0</v>
      </c>
      <c r="K5386" s="282">
        <v>0.0</v>
      </c>
      <c r="L5386" s="282">
        <v>4015.0</v>
      </c>
      <c r="M5386" s="210"/>
    </row>
    <row r="5387" ht="15.75" customHeight="1">
      <c r="A5387" s="210" t="s">
        <v>135</v>
      </c>
      <c r="B5387" s="210" t="s">
        <v>5385</v>
      </c>
      <c r="C5387" s="210" t="s">
        <v>6136</v>
      </c>
      <c r="D5387" s="210" t="s">
        <v>6137</v>
      </c>
      <c r="E5387" s="282">
        <v>37.0</v>
      </c>
      <c r="F5387" s="282">
        <v>21.0</v>
      </c>
      <c r="G5387" s="282">
        <v>3.0</v>
      </c>
      <c r="H5387" s="282">
        <v>8.0</v>
      </c>
      <c r="I5387" s="282">
        <v>11.0</v>
      </c>
      <c r="J5387" s="282">
        <v>4.0</v>
      </c>
      <c r="K5387" s="282">
        <v>0.0</v>
      </c>
      <c r="L5387" s="282">
        <v>2628.0</v>
      </c>
      <c r="M5387" s="210"/>
    </row>
    <row r="5388" ht="15.75" customHeight="1">
      <c r="A5388" s="210" t="s">
        <v>135</v>
      </c>
      <c r="B5388" s="210" t="s">
        <v>5386</v>
      </c>
      <c r="C5388" s="210" t="s">
        <v>6136</v>
      </c>
      <c r="D5388" s="210" t="s">
        <v>6138</v>
      </c>
      <c r="E5388" s="282">
        <v>37.0</v>
      </c>
      <c r="F5388" s="282">
        <v>6.0</v>
      </c>
      <c r="G5388" s="282">
        <v>3.0</v>
      </c>
      <c r="H5388" s="282">
        <v>16.0</v>
      </c>
      <c r="I5388" s="282">
        <v>17.0</v>
      </c>
      <c r="J5388" s="282">
        <v>3.0</v>
      </c>
      <c r="K5388" s="282">
        <v>0.0</v>
      </c>
      <c r="L5388" s="282">
        <v>1730.0</v>
      </c>
      <c r="M5388" s="210"/>
    </row>
    <row r="5389" ht="15.75" customHeight="1">
      <c r="A5389" s="210" t="s">
        <v>135</v>
      </c>
      <c r="B5389" s="210" t="s">
        <v>5387</v>
      </c>
      <c r="C5389" s="210" t="s">
        <v>6139</v>
      </c>
      <c r="D5389" s="210" t="s">
        <v>6140</v>
      </c>
      <c r="E5389" s="282">
        <v>24.0</v>
      </c>
      <c r="F5389" s="282">
        <v>4.0</v>
      </c>
      <c r="G5389" s="282">
        <v>0.0</v>
      </c>
      <c r="H5389" s="282">
        <v>12.0</v>
      </c>
      <c r="I5389" s="282">
        <v>7.0</v>
      </c>
      <c r="J5389" s="282">
        <v>3.0</v>
      </c>
      <c r="K5389" s="282">
        <v>0.0</v>
      </c>
      <c r="L5389" s="282">
        <v>1249.0</v>
      </c>
      <c r="M5389" s="210"/>
    </row>
    <row r="5390" ht="15.75" customHeight="1">
      <c r="A5390" s="210" t="s">
        <v>135</v>
      </c>
      <c r="B5390" s="210" t="s">
        <v>5388</v>
      </c>
      <c r="C5390" s="210" t="s">
        <v>6141</v>
      </c>
      <c r="D5390" s="210" t="s">
        <v>6142</v>
      </c>
      <c r="E5390" s="282">
        <v>4.0</v>
      </c>
      <c r="F5390" s="282">
        <v>0.0</v>
      </c>
      <c r="G5390" s="282">
        <v>0.0</v>
      </c>
      <c r="H5390" s="282">
        <v>4.0</v>
      </c>
      <c r="I5390" s="282">
        <v>0.0</v>
      </c>
      <c r="J5390" s="282">
        <v>1.0</v>
      </c>
      <c r="K5390" s="282">
        <v>1.0</v>
      </c>
      <c r="L5390" s="282">
        <v>49.0</v>
      </c>
      <c r="M5390" s="210"/>
    </row>
    <row r="5391" ht="15.75" customHeight="1">
      <c r="A5391" s="210" t="s">
        <v>135</v>
      </c>
      <c r="B5391" s="210" t="s">
        <v>5391</v>
      </c>
      <c r="C5391" s="210" t="s">
        <v>6014</v>
      </c>
      <c r="D5391" s="210" t="s">
        <v>6143</v>
      </c>
      <c r="E5391" s="282">
        <v>0.0</v>
      </c>
      <c r="F5391" s="282">
        <v>0.0</v>
      </c>
      <c r="G5391" s="282">
        <v>0.0</v>
      </c>
      <c r="H5391" s="282">
        <v>0.0</v>
      </c>
      <c r="I5391" s="282">
        <v>0.0</v>
      </c>
      <c r="J5391" s="282">
        <v>0.0</v>
      </c>
      <c r="K5391" s="282">
        <v>0.0</v>
      </c>
      <c r="L5391" s="282">
        <v>0.0</v>
      </c>
      <c r="M5391" s="210"/>
    </row>
    <row r="5392" ht="15.75" customHeight="1">
      <c r="A5392" s="210" t="s">
        <v>137</v>
      </c>
      <c r="B5392" s="210" t="s">
        <v>5383</v>
      </c>
      <c r="C5392" s="210" t="s">
        <v>5801</v>
      </c>
      <c r="D5392" s="210" t="s">
        <v>95</v>
      </c>
      <c r="E5392" s="282">
        <v>3.0</v>
      </c>
      <c r="F5392" s="282">
        <v>4.0</v>
      </c>
      <c r="G5392" s="282">
        <v>2.0</v>
      </c>
      <c r="H5392" s="282">
        <v>0.0</v>
      </c>
      <c r="I5392" s="282">
        <v>2.0</v>
      </c>
      <c r="J5392" s="282">
        <v>0.0</v>
      </c>
      <c r="K5392" s="282">
        <v>0.0</v>
      </c>
      <c r="L5392" s="282">
        <v>245.0</v>
      </c>
      <c r="M5392" s="210"/>
    </row>
    <row r="5393" ht="15.75" customHeight="1">
      <c r="A5393" s="210" t="s">
        <v>137</v>
      </c>
      <c r="B5393" s="210" t="s">
        <v>5384</v>
      </c>
      <c r="C5393" s="210" t="s">
        <v>5801</v>
      </c>
      <c r="D5393" s="210" t="s">
        <v>95</v>
      </c>
      <c r="E5393" s="282">
        <v>35.0</v>
      </c>
      <c r="F5393" s="282">
        <v>13.0</v>
      </c>
      <c r="G5393" s="282">
        <v>13.0</v>
      </c>
      <c r="H5393" s="282">
        <v>1.0</v>
      </c>
      <c r="I5393" s="282">
        <v>21.0</v>
      </c>
      <c r="J5393" s="282">
        <v>3.0</v>
      </c>
      <c r="K5393" s="282">
        <v>0.0</v>
      </c>
      <c r="L5393" s="282">
        <v>2707.0</v>
      </c>
      <c r="M5393" s="210"/>
    </row>
    <row r="5394" ht="15.75" customHeight="1">
      <c r="A5394" s="210" t="s">
        <v>137</v>
      </c>
      <c r="B5394" s="210" t="s">
        <v>5385</v>
      </c>
      <c r="C5394" s="210" t="s">
        <v>5881</v>
      </c>
      <c r="D5394" s="210" t="s">
        <v>6144</v>
      </c>
      <c r="E5394" s="282">
        <v>30.0</v>
      </c>
      <c r="F5394" s="282">
        <v>13.0</v>
      </c>
      <c r="G5394" s="282">
        <v>6.0</v>
      </c>
      <c r="H5394" s="282">
        <v>2.0</v>
      </c>
      <c r="I5394" s="282">
        <v>7.0</v>
      </c>
      <c r="J5394" s="282">
        <v>3.0</v>
      </c>
      <c r="K5394" s="282">
        <v>0.0</v>
      </c>
      <c r="L5394" s="282">
        <v>2518.0</v>
      </c>
      <c r="M5394" s="210"/>
    </row>
    <row r="5395" ht="15.75" customHeight="1">
      <c r="A5395" s="210" t="s">
        <v>137</v>
      </c>
      <c r="B5395" s="210" t="s">
        <v>5386</v>
      </c>
      <c r="C5395" s="210" t="s">
        <v>5881</v>
      </c>
      <c r="D5395" s="210" t="s">
        <v>6144</v>
      </c>
      <c r="E5395" s="282">
        <v>21.0</v>
      </c>
      <c r="F5395" s="282">
        <v>3.0</v>
      </c>
      <c r="G5395" s="282">
        <v>1.0</v>
      </c>
      <c r="H5395" s="282">
        <v>12.0</v>
      </c>
      <c r="I5395" s="282">
        <v>6.0</v>
      </c>
      <c r="J5395" s="282">
        <v>2.0</v>
      </c>
      <c r="K5395" s="282">
        <v>0.0</v>
      </c>
      <c r="L5395" s="282">
        <v>974.0</v>
      </c>
      <c r="M5395" s="210"/>
    </row>
    <row r="5396" ht="15.75" customHeight="1">
      <c r="A5396" s="210" t="s">
        <v>137</v>
      </c>
      <c r="B5396" s="210" t="s">
        <v>5387</v>
      </c>
      <c r="C5396" s="210" t="s">
        <v>5881</v>
      </c>
      <c r="D5396" s="210" t="s">
        <v>6144</v>
      </c>
      <c r="E5396" s="282">
        <v>29.0</v>
      </c>
      <c r="F5396" s="282">
        <v>8.0</v>
      </c>
      <c r="G5396" s="282">
        <v>7.0</v>
      </c>
      <c r="H5396" s="282">
        <v>9.0</v>
      </c>
      <c r="I5396" s="282">
        <v>16.0</v>
      </c>
      <c r="J5396" s="282">
        <v>3.0</v>
      </c>
      <c r="K5396" s="282">
        <v>1.0</v>
      </c>
      <c r="L5396" s="282">
        <v>1738.0</v>
      </c>
      <c r="M5396" s="210"/>
    </row>
    <row r="5397" ht="15.75" customHeight="1">
      <c r="A5397" s="210" t="s">
        <v>137</v>
      </c>
      <c r="B5397" s="210" t="s">
        <v>5388</v>
      </c>
      <c r="C5397" s="210" t="s">
        <v>5881</v>
      </c>
      <c r="D5397" s="210" t="s">
        <v>6144</v>
      </c>
      <c r="E5397" s="282">
        <v>31.0</v>
      </c>
      <c r="F5397" s="282">
        <v>10.0</v>
      </c>
      <c r="G5397" s="282">
        <v>8.0</v>
      </c>
      <c r="H5397" s="282">
        <v>3.0</v>
      </c>
      <c r="I5397" s="282">
        <v>17.0</v>
      </c>
      <c r="J5397" s="282">
        <v>3.0</v>
      </c>
      <c r="K5397" s="282">
        <v>0.0</v>
      </c>
      <c r="L5397" s="282">
        <v>2228.0</v>
      </c>
      <c r="M5397" s="210"/>
    </row>
    <row r="5398" ht="15.75" customHeight="1">
      <c r="A5398" s="210" t="s">
        <v>137</v>
      </c>
      <c r="B5398" s="210" t="s">
        <v>5391</v>
      </c>
      <c r="C5398" s="210" t="s">
        <v>5809</v>
      </c>
      <c r="D5398" s="210" t="s">
        <v>6145</v>
      </c>
      <c r="E5398" s="282">
        <v>32.0</v>
      </c>
      <c r="F5398" s="282">
        <v>9.0</v>
      </c>
      <c r="G5398" s="282">
        <v>1.0</v>
      </c>
      <c r="H5398" s="282">
        <v>0.0</v>
      </c>
      <c r="I5398" s="282">
        <v>10.0</v>
      </c>
      <c r="J5398" s="282">
        <v>4.0</v>
      </c>
      <c r="K5398" s="282">
        <v>2.0</v>
      </c>
      <c r="L5398" s="282">
        <v>2582.0</v>
      </c>
      <c r="M5398" s="210"/>
    </row>
    <row r="5399" ht="15.75" customHeight="1">
      <c r="A5399" s="210" t="s">
        <v>137</v>
      </c>
      <c r="B5399" s="210" t="s">
        <v>5392</v>
      </c>
      <c r="C5399" s="210" t="s">
        <v>5809</v>
      </c>
      <c r="D5399" s="210" t="s">
        <v>6145</v>
      </c>
      <c r="E5399" s="282">
        <v>32.0</v>
      </c>
      <c r="F5399" s="282">
        <v>3.0</v>
      </c>
      <c r="G5399" s="282">
        <v>3.0</v>
      </c>
      <c r="H5399" s="282">
        <v>12.0</v>
      </c>
      <c r="I5399" s="282">
        <v>7.0</v>
      </c>
      <c r="J5399" s="282">
        <v>2.0</v>
      </c>
      <c r="K5399" s="282">
        <v>0.0</v>
      </c>
      <c r="L5399" s="282">
        <v>1926.0</v>
      </c>
      <c r="M5399" s="210"/>
    </row>
    <row r="5400" ht="15.75" customHeight="1">
      <c r="A5400" s="210" t="s">
        <v>137</v>
      </c>
      <c r="B5400" s="210" t="s">
        <v>5389</v>
      </c>
      <c r="C5400" s="210" t="s">
        <v>5837</v>
      </c>
      <c r="D5400" s="210" t="s">
        <v>6146</v>
      </c>
      <c r="E5400" s="282">
        <v>21.0</v>
      </c>
      <c r="F5400" s="282">
        <v>1.0</v>
      </c>
      <c r="G5400" s="282">
        <v>1.0</v>
      </c>
      <c r="H5400" s="282">
        <v>12.0</v>
      </c>
      <c r="I5400" s="282">
        <v>7.0</v>
      </c>
      <c r="J5400" s="282">
        <v>2.0</v>
      </c>
      <c r="K5400" s="282">
        <v>0.0</v>
      </c>
      <c r="L5400" s="282">
        <v>961.0</v>
      </c>
      <c r="M5400" s="210"/>
    </row>
    <row r="5401" ht="15.75" customHeight="1">
      <c r="A5401" s="210" t="s">
        <v>137</v>
      </c>
      <c r="B5401" s="210" t="s">
        <v>5390</v>
      </c>
      <c r="C5401" s="210" t="s">
        <v>5837</v>
      </c>
      <c r="D5401" s="210" t="s">
        <v>6146</v>
      </c>
      <c r="E5401" s="282">
        <v>15.0</v>
      </c>
      <c r="F5401" s="282">
        <v>0.0</v>
      </c>
      <c r="G5401" s="282">
        <v>1.0</v>
      </c>
      <c r="H5401" s="282">
        <v>10.0</v>
      </c>
      <c r="I5401" s="282">
        <v>5.0</v>
      </c>
      <c r="J5401" s="282">
        <v>2.0</v>
      </c>
      <c r="K5401" s="282">
        <v>0.0</v>
      </c>
      <c r="L5401" s="282">
        <v>532.0</v>
      </c>
      <c r="M5401" s="210"/>
    </row>
    <row r="5402" ht="15.75" customHeight="1">
      <c r="A5402" s="210" t="s">
        <v>171</v>
      </c>
      <c r="B5402" s="210" t="s">
        <v>5383</v>
      </c>
      <c r="C5402" s="210" t="s">
        <v>5801</v>
      </c>
      <c r="D5402" s="210" t="s">
        <v>110</v>
      </c>
      <c r="E5402" s="282">
        <v>3.0</v>
      </c>
      <c r="F5402" s="282">
        <v>1.0</v>
      </c>
      <c r="G5402" s="282">
        <v>1.0</v>
      </c>
      <c r="H5402" s="282">
        <v>0.0</v>
      </c>
      <c r="I5402" s="282">
        <v>2.0</v>
      </c>
      <c r="J5402" s="282">
        <v>0.0</v>
      </c>
      <c r="K5402" s="282">
        <v>0.0</v>
      </c>
      <c r="L5402" s="282">
        <v>249.0</v>
      </c>
      <c r="M5402" s="210"/>
    </row>
    <row r="5403" ht="15.75" customHeight="1">
      <c r="A5403" s="210" t="s">
        <v>171</v>
      </c>
      <c r="B5403" s="210" t="s">
        <v>5384</v>
      </c>
      <c r="C5403" s="210" t="s">
        <v>5801</v>
      </c>
      <c r="D5403" s="210" t="s">
        <v>110</v>
      </c>
      <c r="E5403" s="282">
        <v>36.0</v>
      </c>
      <c r="F5403" s="282">
        <v>12.0</v>
      </c>
      <c r="G5403" s="282">
        <v>9.0</v>
      </c>
      <c r="H5403" s="282">
        <v>4.0</v>
      </c>
      <c r="I5403" s="282">
        <v>21.0</v>
      </c>
      <c r="J5403" s="282">
        <v>2.0</v>
      </c>
      <c r="K5403" s="282">
        <v>0.0</v>
      </c>
      <c r="L5403" s="282">
        <v>2621.0</v>
      </c>
      <c r="M5403" s="210"/>
    </row>
    <row r="5404" ht="15.75" customHeight="1">
      <c r="A5404" s="210" t="s">
        <v>171</v>
      </c>
      <c r="B5404" s="210" t="s">
        <v>5385</v>
      </c>
      <c r="C5404" s="210" t="s">
        <v>5803</v>
      </c>
      <c r="D5404" s="210" t="s">
        <v>5804</v>
      </c>
      <c r="E5404" s="282">
        <v>24.0</v>
      </c>
      <c r="F5404" s="282">
        <v>1.0</v>
      </c>
      <c r="G5404" s="282">
        <v>1.0</v>
      </c>
      <c r="H5404" s="282">
        <v>16.0</v>
      </c>
      <c r="I5404" s="282">
        <v>8.0</v>
      </c>
      <c r="J5404" s="282">
        <v>1.0</v>
      </c>
      <c r="K5404" s="282">
        <v>0.0</v>
      </c>
      <c r="L5404" s="282">
        <v>813.0</v>
      </c>
      <c r="M5404" s="210"/>
    </row>
    <row r="5405" ht="15.75" customHeight="1">
      <c r="A5405" s="210" t="s">
        <v>171</v>
      </c>
      <c r="B5405" s="210" t="s">
        <v>5386</v>
      </c>
      <c r="C5405" s="210" t="s">
        <v>5803</v>
      </c>
      <c r="D5405" s="210" t="s">
        <v>5804</v>
      </c>
      <c r="E5405" s="282">
        <v>22.0</v>
      </c>
      <c r="F5405" s="282">
        <v>6.0</v>
      </c>
      <c r="G5405" s="282">
        <v>2.0</v>
      </c>
      <c r="H5405" s="282">
        <v>9.0</v>
      </c>
      <c r="I5405" s="282">
        <v>4.0</v>
      </c>
      <c r="J5405" s="282">
        <v>2.0</v>
      </c>
      <c r="K5405" s="282">
        <v>0.0</v>
      </c>
      <c r="L5405" s="282">
        <v>1286.0</v>
      </c>
      <c r="M5405" s="210"/>
    </row>
    <row r="5406" ht="15.75" customHeight="1">
      <c r="A5406" s="210" t="s">
        <v>171</v>
      </c>
      <c r="B5406" s="210" t="s">
        <v>5387</v>
      </c>
      <c r="C5406" s="210" t="s">
        <v>5803</v>
      </c>
      <c r="D5406" s="210" t="s">
        <v>5804</v>
      </c>
      <c r="E5406" s="282">
        <v>27.0</v>
      </c>
      <c r="F5406" s="282">
        <v>4.0</v>
      </c>
      <c r="G5406" s="282">
        <v>2.0</v>
      </c>
      <c r="H5406" s="282">
        <v>9.0</v>
      </c>
      <c r="I5406" s="282">
        <v>6.0</v>
      </c>
      <c r="J5406" s="282">
        <v>2.0</v>
      </c>
      <c r="K5406" s="282">
        <v>0.0</v>
      </c>
      <c r="L5406" s="282">
        <v>1737.0</v>
      </c>
      <c r="M5406" s="210"/>
    </row>
    <row r="5407" ht="15.75" customHeight="1">
      <c r="A5407" s="210" t="s">
        <v>171</v>
      </c>
      <c r="B5407" s="210" t="s">
        <v>5388</v>
      </c>
      <c r="C5407" s="210" t="s">
        <v>5803</v>
      </c>
      <c r="D5407" s="210" t="s">
        <v>5804</v>
      </c>
      <c r="E5407" s="282">
        <v>25.0</v>
      </c>
      <c r="F5407" s="282">
        <v>9.0</v>
      </c>
      <c r="G5407" s="282">
        <v>4.0</v>
      </c>
      <c r="H5407" s="282">
        <v>6.0</v>
      </c>
      <c r="I5407" s="282">
        <v>11.0</v>
      </c>
      <c r="J5407" s="282">
        <v>0.0</v>
      </c>
      <c r="K5407" s="282">
        <v>0.0</v>
      </c>
      <c r="L5407" s="282">
        <v>1727.0</v>
      </c>
      <c r="M5407" s="210"/>
    </row>
    <row r="5408" ht="15.75" customHeight="1">
      <c r="A5408" s="210" t="s">
        <v>171</v>
      </c>
      <c r="B5408" s="210" t="s">
        <v>5391</v>
      </c>
      <c r="C5408" s="210" t="s">
        <v>5881</v>
      </c>
      <c r="D5408" s="210" t="s">
        <v>6061</v>
      </c>
      <c r="E5408" s="282">
        <v>20.0</v>
      </c>
      <c r="F5408" s="282">
        <v>4.0</v>
      </c>
      <c r="G5408" s="282">
        <v>4.0</v>
      </c>
      <c r="H5408" s="282">
        <v>11.0</v>
      </c>
      <c r="I5408" s="282">
        <v>3.0</v>
      </c>
      <c r="J5408" s="282">
        <v>2.0</v>
      </c>
      <c r="K5408" s="282">
        <v>0.0</v>
      </c>
      <c r="L5408" s="282">
        <v>926.0</v>
      </c>
      <c r="M5408" s="210"/>
    </row>
    <row r="5409" ht="15.75" customHeight="1">
      <c r="A5409" s="210" t="s">
        <v>171</v>
      </c>
      <c r="B5409" s="210" t="s">
        <v>5392</v>
      </c>
      <c r="C5409" s="210" t="s">
        <v>5881</v>
      </c>
      <c r="D5409" s="210" t="s">
        <v>6061</v>
      </c>
      <c r="E5409" s="282">
        <v>32.0</v>
      </c>
      <c r="F5409" s="282">
        <v>4.0</v>
      </c>
      <c r="G5409" s="282">
        <v>6.0</v>
      </c>
      <c r="H5409" s="282">
        <v>5.0</v>
      </c>
      <c r="I5409" s="282">
        <v>13.0</v>
      </c>
      <c r="J5409" s="282">
        <v>1.0</v>
      </c>
      <c r="K5409" s="282">
        <v>0.0</v>
      </c>
      <c r="L5409" s="282">
        <v>2313.0</v>
      </c>
      <c r="M5409" s="210"/>
    </row>
    <row r="5410" ht="15.75" customHeight="1">
      <c r="A5410" s="210" t="s">
        <v>171</v>
      </c>
      <c r="B5410" s="210" t="s">
        <v>5389</v>
      </c>
      <c r="C5410" s="210" t="s">
        <v>5881</v>
      </c>
      <c r="D5410" s="210" t="s">
        <v>6061</v>
      </c>
      <c r="E5410" s="282">
        <v>29.0</v>
      </c>
      <c r="F5410" s="282">
        <v>3.0</v>
      </c>
      <c r="G5410" s="282">
        <v>8.0</v>
      </c>
      <c r="H5410" s="282">
        <v>14.0</v>
      </c>
      <c r="I5410" s="282">
        <v>5.0</v>
      </c>
      <c r="J5410" s="282">
        <v>1.0</v>
      </c>
      <c r="K5410" s="282">
        <v>0.0</v>
      </c>
      <c r="L5410" s="282">
        <v>1516.0</v>
      </c>
      <c r="M5410" s="210"/>
    </row>
    <row r="5411" ht="15.75" customHeight="1">
      <c r="A5411" s="210" t="s">
        <v>171</v>
      </c>
      <c r="B5411" s="210" t="s">
        <v>5390</v>
      </c>
      <c r="C5411" s="210" t="s">
        <v>5881</v>
      </c>
      <c r="D5411" s="210" t="s">
        <v>6061</v>
      </c>
      <c r="E5411" s="282">
        <v>9.0</v>
      </c>
      <c r="F5411" s="282">
        <v>2.0</v>
      </c>
      <c r="G5411" s="282">
        <v>0.0</v>
      </c>
      <c r="H5411" s="282">
        <v>5.0</v>
      </c>
      <c r="I5411" s="282">
        <v>3.0</v>
      </c>
      <c r="J5411" s="282">
        <v>1.0</v>
      </c>
      <c r="K5411" s="282">
        <v>0.0</v>
      </c>
      <c r="L5411" s="282">
        <v>386.0</v>
      </c>
      <c r="M5411" s="210"/>
    </row>
    <row r="5412" ht="15.75" customHeight="1">
      <c r="A5412" s="210" t="s">
        <v>550</v>
      </c>
      <c r="B5412" s="210" t="s">
        <v>5383</v>
      </c>
      <c r="C5412" s="210" t="s">
        <v>5801</v>
      </c>
      <c r="D5412" s="210" t="s">
        <v>249</v>
      </c>
      <c r="E5412" s="282">
        <v>3.0</v>
      </c>
      <c r="F5412" s="282">
        <v>0.0</v>
      </c>
      <c r="G5412" s="282">
        <v>0.0</v>
      </c>
      <c r="H5412" s="282">
        <v>3.0</v>
      </c>
      <c r="I5412" s="282">
        <v>0.0</v>
      </c>
      <c r="J5412" s="282">
        <v>1.0</v>
      </c>
      <c r="K5412" s="282">
        <v>0.0</v>
      </c>
      <c r="L5412" s="282">
        <v>72.0</v>
      </c>
      <c r="M5412" s="210"/>
    </row>
    <row r="5413" ht="15.75" customHeight="1">
      <c r="A5413" s="210" t="s">
        <v>550</v>
      </c>
      <c r="B5413" s="210" t="s">
        <v>5384</v>
      </c>
      <c r="C5413" s="210" t="s">
        <v>5801</v>
      </c>
      <c r="D5413" s="210" t="s">
        <v>249</v>
      </c>
      <c r="E5413" s="282">
        <v>23.0</v>
      </c>
      <c r="F5413" s="282">
        <v>3.0</v>
      </c>
      <c r="G5413" s="282">
        <v>1.0</v>
      </c>
      <c r="H5413" s="282">
        <v>9.0</v>
      </c>
      <c r="I5413" s="282">
        <v>8.0</v>
      </c>
      <c r="J5413" s="282">
        <v>3.0</v>
      </c>
      <c r="K5413" s="282">
        <v>0.0</v>
      </c>
      <c r="L5413" s="282">
        <v>1205.0</v>
      </c>
      <c r="M5413" s="210"/>
    </row>
    <row r="5414" ht="15.75" customHeight="1">
      <c r="A5414" s="210" t="s">
        <v>550</v>
      </c>
      <c r="B5414" s="210" t="s">
        <v>5385</v>
      </c>
      <c r="C5414" s="210" t="s">
        <v>5816</v>
      </c>
      <c r="D5414" s="210" t="s">
        <v>6147</v>
      </c>
      <c r="E5414" s="282">
        <v>36.0</v>
      </c>
      <c r="F5414" s="282">
        <v>21.0</v>
      </c>
      <c r="G5414" s="282">
        <v>5.0</v>
      </c>
      <c r="H5414" s="282">
        <v>3.0</v>
      </c>
      <c r="I5414" s="282">
        <v>9.0</v>
      </c>
      <c r="J5414" s="282">
        <v>4.0</v>
      </c>
      <c r="K5414" s="282">
        <v>0.0</v>
      </c>
      <c r="L5414" s="282">
        <v>2889.0</v>
      </c>
      <c r="M5414" s="210"/>
    </row>
    <row r="5415" ht="15.75" customHeight="1">
      <c r="A5415" s="210" t="s">
        <v>550</v>
      </c>
      <c r="B5415" s="210" t="s">
        <v>5386</v>
      </c>
      <c r="C5415" s="210" t="s">
        <v>5816</v>
      </c>
      <c r="D5415" s="210" t="s">
        <v>5880</v>
      </c>
      <c r="E5415" s="282">
        <v>21.0</v>
      </c>
      <c r="F5415" s="282">
        <v>11.0</v>
      </c>
      <c r="G5415" s="282">
        <v>4.0</v>
      </c>
      <c r="H5415" s="282">
        <v>9.0</v>
      </c>
      <c r="I5415" s="282">
        <v>3.0</v>
      </c>
      <c r="J5415" s="282">
        <v>2.0</v>
      </c>
      <c r="K5415" s="282">
        <v>0.0</v>
      </c>
      <c r="L5415" s="282">
        <v>1329.0</v>
      </c>
      <c r="M5415" s="210"/>
    </row>
    <row r="5416" ht="15.75" customHeight="1">
      <c r="A5416" s="210" t="s">
        <v>550</v>
      </c>
      <c r="B5416" s="210" t="s">
        <v>5387</v>
      </c>
      <c r="C5416" s="210" t="s">
        <v>5801</v>
      </c>
      <c r="D5416" s="210" t="s">
        <v>5879</v>
      </c>
      <c r="E5416" s="282">
        <v>37.0</v>
      </c>
      <c r="F5416" s="282">
        <v>8.0</v>
      </c>
      <c r="G5416" s="282">
        <v>5.0</v>
      </c>
      <c r="H5416" s="282">
        <v>8.0</v>
      </c>
      <c r="I5416" s="282">
        <v>19.0</v>
      </c>
      <c r="J5416" s="282">
        <v>2.0</v>
      </c>
      <c r="K5416" s="282">
        <v>0.0</v>
      </c>
      <c r="L5416" s="282">
        <v>2572.0</v>
      </c>
      <c r="M5416" s="210"/>
    </row>
    <row r="5417" ht="15.75" customHeight="1">
      <c r="A5417" s="210" t="s">
        <v>550</v>
      </c>
      <c r="B5417" s="210" t="s">
        <v>5388</v>
      </c>
      <c r="C5417" s="210" t="s">
        <v>5801</v>
      </c>
      <c r="D5417" s="210" t="s">
        <v>151</v>
      </c>
      <c r="E5417" s="282">
        <v>25.0</v>
      </c>
      <c r="F5417" s="282">
        <v>11.0</v>
      </c>
      <c r="G5417" s="282">
        <v>0.0</v>
      </c>
      <c r="H5417" s="282">
        <v>5.0</v>
      </c>
      <c r="I5417" s="282">
        <v>6.0</v>
      </c>
      <c r="J5417" s="282">
        <v>8.0</v>
      </c>
      <c r="K5417" s="282">
        <v>1.0</v>
      </c>
      <c r="L5417" s="282">
        <v>1785.0</v>
      </c>
      <c r="M5417" s="210"/>
    </row>
    <row r="5418" ht="15.75" customHeight="1">
      <c r="A5418" s="210" t="s">
        <v>550</v>
      </c>
      <c r="B5418" s="210" t="s">
        <v>5391</v>
      </c>
      <c r="C5418" s="210" t="s">
        <v>5801</v>
      </c>
      <c r="D5418" s="210" t="s">
        <v>238</v>
      </c>
      <c r="E5418" s="282">
        <v>8.0</v>
      </c>
      <c r="F5418" s="282">
        <v>1.0</v>
      </c>
      <c r="G5418" s="282">
        <v>0.0</v>
      </c>
      <c r="H5418" s="282">
        <v>4.0</v>
      </c>
      <c r="I5418" s="282">
        <v>2.0</v>
      </c>
      <c r="J5418" s="282">
        <v>1.0</v>
      </c>
      <c r="K5418" s="282">
        <v>0.0</v>
      </c>
      <c r="L5418" s="282">
        <v>403.0</v>
      </c>
      <c r="M5418" s="210"/>
    </row>
    <row r="5419" ht="15.75" customHeight="1">
      <c r="A5419" s="210" t="s">
        <v>550</v>
      </c>
      <c r="B5419" s="210" t="s">
        <v>5392</v>
      </c>
      <c r="C5419" s="210" t="s">
        <v>5801</v>
      </c>
      <c r="D5419" s="210" t="s">
        <v>238</v>
      </c>
      <c r="E5419" s="282">
        <v>28.0</v>
      </c>
      <c r="F5419" s="282">
        <v>6.0</v>
      </c>
      <c r="G5419" s="282">
        <v>0.0</v>
      </c>
      <c r="H5419" s="282">
        <v>15.0</v>
      </c>
      <c r="I5419" s="282">
        <v>6.0</v>
      </c>
      <c r="J5419" s="282">
        <v>3.0</v>
      </c>
      <c r="K5419" s="282">
        <v>0.0</v>
      </c>
      <c r="L5419" s="282">
        <v>1487.0</v>
      </c>
      <c r="M5419" s="210"/>
    </row>
    <row r="5420" ht="15.75" customHeight="1">
      <c r="A5420" s="210" t="s">
        <v>550</v>
      </c>
      <c r="B5420" s="210" t="s">
        <v>5389</v>
      </c>
      <c r="C5420" s="210" t="s">
        <v>5801</v>
      </c>
      <c r="D5420" s="210" t="s">
        <v>110</v>
      </c>
      <c r="E5420" s="282">
        <v>27.0</v>
      </c>
      <c r="F5420" s="282">
        <v>8.0</v>
      </c>
      <c r="G5420" s="282">
        <v>3.0</v>
      </c>
      <c r="H5420" s="282">
        <v>15.0</v>
      </c>
      <c r="I5420" s="282">
        <v>7.0</v>
      </c>
      <c r="J5420" s="282">
        <v>2.0</v>
      </c>
      <c r="K5420" s="282">
        <v>0.0</v>
      </c>
      <c r="L5420" s="282">
        <v>1256.0</v>
      </c>
      <c r="M5420" s="210"/>
    </row>
    <row r="5421" ht="15.75" customHeight="1">
      <c r="A5421" s="210" t="s">
        <v>550</v>
      </c>
      <c r="B5421" s="210" t="s">
        <v>5390</v>
      </c>
      <c r="C5421" s="210" t="s">
        <v>5816</v>
      </c>
      <c r="D5421" s="210" t="s">
        <v>5887</v>
      </c>
      <c r="E5421" s="282">
        <v>40.0</v>
      </c>
      <c r="F5421" s="282">
        <v>27.0</v>
      </c>
      <c r="G5421" s="282">
        <v>11.0</v>
      </c>
      <c r="H5421" s="282">
        <v>0.0</v>
      </c>
      <c r="I5421" s="282">
        <v>5.0</v>
      </c>
      <c r="J5421" s="282">
        <v>8.0</v>
      </c>
      <c r="K5421" s="282">
        <v>0.0</v>
      </c>
      <c r="L5421" s="282">
        <v>3548.0</v>
      </c>
      <c r="M5421" s="210"/>
    </row>
    <row r="5422" ht="15.75" customHeight="1">
      <c r="A5422" s="210" t="s">
        <v>189</v>
      </c>
      <c r="B5422" s="210" t="s">
        <v>5384</v>
      </c>
      <c r="C5422" s="210" t="s">
        <v>5801</v>
      </c>
      <c r="D5422" s="210" t="s">
        <v>238</v>
      </c>
      <c r="E5422" s="282">
        <v>35.0</v>
      </c>
      <c r="F5422" s="282">
        <v>14.0</v>
      </c>
      <c r="G5422" s="282">
        <v>4.0</v>
      </c>
      <c r="H5422" s="282">
        <v>1.0</v>
      </c>
      <c r="I5422" s="282">
        <v>8.0</v>
      </c>
      <c r="J5422" s="282">
        <v>4.0</v>
      </c>
      <c r="K5422" s="282">
        <v>0.0</v>
      </c>
      <c r="L5422" s="282">
        <v>3023.0</v>
      </c>
      <c r="M5422" s="210"/>
    </row>
    <row r="5423" ht="15.75" customHeight="1">
      <c r="A5423" s="210" t="s">
        <v>189</v>
      </c>
      <c r="B5423" s="210" t="s">
        <v>5385</v>
      </c>
      <c r="C5423" s="210" t="s">
        <v>5816</v>
      </c>
      <c r="D5423" s="210" t="s">
        <v>6094</v>
      </c>
      <c r="E5423" s="282">
        <v>36.0</v>
      </c>
      <c r="F5423" s="282">
        <v>11.0</v>
      </c>
      <c r="G5423" s="282">
        <v>5.0</v>
      </c>
      <c r="H5423" s="282">
        <v>4.0</v>
      </c>
      <c r="I5423" s="282">
        <v>23.0</v>
      </c>
      <c r="J5423" s="282">
        <v>4.0</v>
      </c>
      <c r="K5423" s="282">
        <v>0.0</v>
      </c>
      <c r="L5423" s="282">
        <v>2716.0</v>
      </c>
      <c r="M5423" s="210"/>
    </row>
    <row r="5424" ht="15.75" customHeight="1">
      <c r="A5424" s="210" t="s">
        <v>189</v>
      </c>
      <c r="B5424" s="210" t="s">
        <v>5386</v>
      </c>
      <c r="C5424" s="210" t="s">
        <v>5968</v>
      </c>
      <c r="D5424" s="210" t="s">
        <v>238</v>
      </c>
      <c r="E5424" s="282">
        <v>31.0</v>
      </c>
      <c r="F5424" s="282">
        <v>5.0</v>
      </c>
      <c r="G5424" s="282">
        <v>1.0</v>
      </c>
      <c r="H5424" s="282">
        <v>13.0</v>
      </c>
      <c r="I5424" s="282">
        <v>12.0</v>
      </c>
      <c r="J5424" s="282">
        <v>6.0</v>
      </c>
      <c r="K5424" s="282">
        <v>0.0</v>
      </c>
      <c r="L5424" s="282">
        <v>1695.0</v>
      </c>
      <c r="M5424" s="210"/>
    </row>
    <row r="5425" ht="15.75" customHeight="1">
      <c r="A5425" s="210" t="s">
        <v>189</v>
      </c>
      <c r="B5425" s="210" t="s">
        <v>5387</v>
      </c>
      <c r="C5425" s="210" t="s">
        <v>5933</v>
      </c>
      <c r="D5425" s="210" t="s">
        <v>5998</v>
      </c>
      <c r="E5425" s="282">
        <v>26.0</v>
      </c>
      <c r="F5425" s="282">
        <v>7.0</v>
      </c>
      <c r="G5425" s="282">
        <v>4.0</v>
      </c>
      <c r="H5425" s="282">
        <v>1.0</v>
      </c>
      <c r="I5425" s="282">
        <v>16.0</v>
      </c>
      <c r="J5425" s="282">
        <v>1.0</v>
      </c>
      <c r="K5425" s="282">
        <v>0.0</v>
      </c>
      <c r="L5425" s="282">
        <v>1976.0</v>
      </c>
      <c r="M5425" s="210"/>
    </row>
    <row r="5426" ht="15.75" customHeight="1">
      <c r="A5426" s="210" t="s">
        <v>189</v>
      </c>
      <c r="B5426" s="210" t="s">
        <v>5388</v>
      </c>
      <c r="C5426" s="210" t="s">
        <v>6070</v>
      </c>
      <c r="D5426" s="210" t="s">
        <v>6000</v>
      </c>
      <c r="E5426" s="282">
        <v>8.0</v>
      </c>
      <c r="F5426" s="282">
        <v>1.0</v>
      </c>
      <c r="G5426" s="282">
        <v>1.0</v>
      </c>
      <c r="H5426" s="282">
        <v>3.0</v>
      </c>
      <c r="I5426" s="282">
        <v>3.0</v>
      </c>
      <c r="J5426" s="282">
        <v>0.0</v>
      </c>
      <c r="K5426" s="282">
        <v>0.0</v>
      </c>
      <c r="L5426" s="282">
        <v>389.0</v>
      </c>
      <c r="M5426" s="210"/>
    </row>
    <row r="5427" ht="15.75" customHeight="1">
      <c r="A5427" s="210" t="s">
        <v>189</v>
      </c>
      <c r="B5427" s="210" t="s">
        <v>5391</v>
      </c>
      <c r="C5427" s="210" t="s">
        <v>5933</v>
      </c>
      <c r="D5427" s="210" t="s">
        <v>5998</v>
      </c>
      <c r="E5427" s="282">
        <v>25.0</v>
      </c>
      <c r="F5427" s="282">
        <v>6.0</v>
      </c>
      <c r="G5427" s="282">
        <v>3.0</v>
      </c>
      <c r="H5427" s="282">
        <v>11.0</v>
      </c>
      <c r="I5427" s="282">
        <v>9.0</v>
      </c>
      <c r="J5427" s="282">
        <v>5.0</v>
      </c>
      <c r="K5427" s="282">
        <v>0.0</v>
      </c>
      <c r="L5427" s="282">
        <v>1311.0</v>
      </c>
      <c r="M5427" s="210"/>
    </row>
    <row r="5428" ht="15.75" customHeight="1">
      <c r="A5428" s="210" t="s">
        <v>189</v>
      </c>
      <c r="B5428" s="210" t="s">
        <v>5392</v>
      </c>
      <c r="C5428" s="210" t="s">
        <v>5999</v>
      </c>
      <c r="D5428" s="210" t="s">
        <v>6071</v>
      </c>
      <c r="E5428" s="282">
        <v>24.0</v>
      </c>
      <c r="F5428" s="282">
        <v>9.0</v>
      </c>
      <c r="G5428" s="282">
        <v>11.0</v>
      </c>
      <c r="H5428" s="282">
        <v>8.0</v>
      </c>
      <c r="I5428" s="282">
        <v>10.0</v>
      </c>
      <c r="J5428" s="282">
        <v>2.0</v>
      </c>
      <c r="K5428" s="282">
        <v>1.0</v>
      </c>
      <c r="L5428" s="282">
        <v>1406.0</v>
      </c>
      <c r="M5428" s="210"/>
    </row>
    <row r="5429" ht="15.75" customHeight="1">
      <c r="A5429" s="210" t="s">
        <v>189</v>
      </c>
      <c r="B5429" s="210" t="s">
        <v>5389</v>
      </c>
      <c r="C5429" s="210" t="s">
        <v>5999</v>
      </c>
      <c r="D5429" s="210" t="s">
        <v>6071</v>
      </c>
      <c r="E5429" s="282">
        <v>34.0</v>
      </c>
      <c r="F5429" s="282">
        <v>18.0</v>
      </c>
      <c r="G5429" s="282">
        <v>3.0</v>
      </c>
      <c r="H5429" s="282">
        <v>4.0</v>
      </c>
      <c r="I5429" s="282">
        <v>16.0</v>
      </c>
      <c r="J5429" s="282">
        <v>3.0</v>
      </c>
      <c r="K5429" s="282">
        <v>0.0</v>
      </c>
      <c r="L5429" s="282">
        <v>2637.0</v>
      </c>
      <c r="M5429" s="210"/>
    </row>
    <row r="5430" ht="15.75" customHeight="1">
      <c r="A5430" s="210" t="s">
        <v>189</v>
      </c>
      <c r="B5430" s="210" t="s">
        <v>5390</v>
      </c>
      <c r="C5430" s="210" t="s">
        <v>5937</v>
      </c>
      <c r="D5430" s="210" t="s">
        <v>6148</v>
      </c>
      <c r="E5430" s="282">
        <v>14.0</v>
      </c>
      <c r="F5430" s="282">
        <v>1.0</v>
      </c>
      <c r="G5430" s="282">
        <v>2.0</v>
      </c>
      <c r="H5430" s="282">
        <v>4.0</v>
      </c>
      <c r="I5430" s="282">
        <v>9.0</v>
      </c>
      <c r="J5430" s="282">
        <v>0.0</v>
      </c>
      <c r="K5430" s="282">
        <v>0.0</v>
      </c>
      <c r="L5430" s="282">
        <v>797.0</v>
      </c>
      <c r="M5430" s="210"/>
    </row>
    <row r="5431" ht="15.75" customHeight="1">
      <c r="A5431" s="210" t="s">
        <v>274</v>
      </c>
      <c r="B5431" s="210" t="s">
        <v>5383</v>
      </c>
      <c r="C5431" s="210" t="s">
        <v>5801</v>
      </c>
      <c r="D5431" s="210" t="s">
        <v>110</v>
      </c>
      <c r="E5431" s="282">
        <v>3.0</v>
      </c>
      <c r="F5431" s="282">
        <v>0.0</v>
      </c>
      <c r="G5431" s="282">
        <v>1.0</v>
      </c>
      <c r="H5431" s="282">
        <v>1.0</v>
      </c>
      <c r="I5431" s="282">
        <v>1.0</v>
      </c>
      <c r="J5431" s="282">
        <v>0.0</v>
      </c>
      <c r="K5431" s="282">
        <v>0.0</v>
      </c>
      <c r="L5431" s="282">
        <v>191.0</v>
      </c>
      <c r="M5431" s="210"/>
    </row>
    <row r="5432" ht="15.75" customHeight="1">
      <c r="A5432" s="210" t="s">
        <v>274</v>
      </c>
      <c r="B5432" s="210" t="s">
        <v>5384</v>
      </c>
      <c r="C5432" s="210" t="s">
        <v>5801</v>
      </c>
      <c r="D5432" s="210" t="s">
        <v>110</v>
      </c>
      <c r="E5432" s="282">
        <v>36.0</v>
      </c>
      <c r="F5432" s="282">
        <v>3.0</v>
      </c>
      <c r="G5432" s="282">
        <v>4.0</v>
      </c>
      <c r="H5432" s="282">
        <v>3.0</v>
      </c>
      <c r="I5432" s="282">
        <v>12.0</v>
      </c>
      <c r="J5432" s="282">
        <v>8.0</v>
      </c>
      <c r="K5432" s="282">
        <v>0.0</v>
      </c>
      <c r="L5432" s="282">
        <v>2829.0</v>
      </c>
      <c r="M5432" s="210"/>
    </row>
    <row r="5433" ht="15.75" customHeight="1">
      <c r="A5433" s="210" t="s">
        <v>274</v>
      </c>
      <c r="B5433" s="210" t="s">
        <v>5385</v>
      </c>
      <c r="C5433" s="210" t="s">
        <v>5933</v>
      </c>
      <c r="D5433" s="210" t="s">
        <v>5998</v>
      </c>
      <c r="E5433" s="282">
        <v>34.0</v>
      </c>
      <c r="F5433" s="282">
        <v>3.0</v>
      </c>
      <c r="G5433" s="282">
        <v>8.0</v>
      </c>
      <c r="H5433" s="282">
        <v>0.0</v>
      </c>
      <c r="I5433" s="282">
        <v>2.0</v>
      </c>
      <c r="J5433" s="282">
        <v>4.0</v>
      </c>
      <c r="K5433" s="282">
        <v>0.0</v>
      </c>
      <c r="L5433" s="282">
        <v>3048.0</v>
      </c>
      <c r="M5433" s="210"/>
    </row>
    <row r="5434" ht="15.75" customHeight="1">
      <c r="A5434" s="210" t="s">
        <v>274</v>
      </c>
      <c r="B5434" s="210" t="s">
        <v>5386</v>
      </c>
      <c r="C5434" s="210" t="s">
        <v>5933</v>
      </c>
      <c r="D5434" s="210" t="s">
        <v>5998</v>
      </c>
      <c r="E5434" s="282">
        <v>33.0</v>
      </c>
      <c r="F5434" s="282">
        <v>4.0</v>
      </c>
      <c r="G5434" s="282">
        <v>2.0</v>
      </c>
      <c r="H5434" s="282">
        <v>22.0</v>
      </c>
      <c r="I5434" s="282">
        <v>5.0</v>
      </c>
      <c r="J5434" s="282">
        <v>1.0</v>
      </c>
      <c r="K5434" s="282">
        <v>0.0</v>
      </c>
      <c r="L5434" s="282">
        <v>1288.0</v>
      </c>
      <c r="M5434" s="210"/>
    </row>
    <row r="5435" ht="15.75" customHeight="1">
      <c r="A5435" s="210" t="s">
        <v>274</v>
      </c>
      <c r="B5435" s="210" t="s">
        <v>5387</v>
      </c>
      <c r="C5435" s="210" t="s">
        <v>6070</v>
      </c>
      <c r="D5435" s="210" t="s">
        <v>6000</v>
      </c>
      <c r="E5435" s="282">
        <v>30.0</v>
      </c>
      <c r="F5435" s="282">
        <v>2.0</v>
      </c>
      <c r="G5435" s="282">
        <v>0.0</v>
      </c>
      <c r="H5435" s="282">
        <v>16.0</v>
      </c>
      <c r="I5435" s="282">
        <v>3.0</v>
      </c>
      <c r="J5435" s="282">
        <v>1.0</v>
      </c>
      <c r="K5435" s="282">
        <v>0.0</v>
      </c>
      <c r="L5435" s="282">
        <v>1397.0</v>
      </c>
      <c r="M5435" s="210"/>
    </row>
    <row r="5436" ht="15.75" customHeight="1">
      <c r="A5436" s="210" t="s">
        <v>274</v>
      </c>
      <c r="B5436" s="210" t="s">
        <v>5388</v>
      </c>
      <c r="C5436" s="210" t="s">
        <v>6149</v>
      </c>
      <c r="D5436" s="210" t="s">
        <v>6150</v>
      </c>
      <c r="E5436" s="282">
        <v>27.0</v>
      </c>
      <c r="F5436" s="282">
        <v>3.0</v>
      </c>
      <c r="G5436" s="282">
        <v>5.0</v>
      </c>
      <c r="H5436" s="282">
        <v>6.0</v>
      </c>
      <c r="I5436" s="282">
        <v>0.0</v>
      </c>
      <c r="J5436" s="282">
        <v>3.0</v>
      </c>
      <c r="K5436" s="282">
        <v>0.0</v>
      </c>
      <c r="L5436" s="282">
        <v>2020.0</v>
      </c>
      <c r="M5436" s="210"/>
    </row>
    <row r="5437" ht="15.75" customHeight="1">
      <c r="A5437" s="210" t="s">
        <v>274</v>
      </c>
      <c r="B5437" s="210" t="s">
        <v>5391</v>
      </c>
      <c r="C5437" s="210" t="s">
        <v>6070</v>
      </c>
      <c r="D5437" s="210" t="s">
        <v>6000</v>
      </c>
      <c r="E5437" s="282">
        <v>36.0</v>
      </c>
      <c r="F5437" s="282">
        <v>8.0</v>
      </c>
      <c r="G5437" s="282">
        <v>2.0</v>
      </c>
      <c r="H5437" s="282">
        <v>0.0</v>
      </c>
      <c r="I5437" s="282">
        <v>1.0</v>
      </c>
      <c r="J5437" s="282">
        <v>4.0</v>
      </c>
      <c r="K5437" s="282">
        <v>0.0</v>
      </c>
      <c r="L5437" s="282">
        <v>3223.0</v>
      </c>
      <c r="M5437" s="210"/>
    </row>
    <row r="5438" ht="15.75" customHeight="1">
      <c r="A5438" s="210" t="s">
        <v>274</v>
      </c>
      <c r="B5438" s="210" t="s">
        <v>5392</v>
      </c>
      <c r="C5438" s="210" t="s">
        <v>6151</v>
      </c>
      <c r="D5438" s="210" t="s">
        <v>6152</v>
      </c>
      <c r="E5438" s="282">
        <v>34.0</v>
      </c>
      <c r="F5438" s="282">
        <v>6.0</v>
      </c>
      <c r="G5438" s="282">
        <v>8.0</v>
      </c>
      <c r="H5438" s="282">
        <v>3.0</v>
      </c>
      <c r="I5438" s="282">
        <v>6.0</v>
      </c>
      <c r="J5438" s="282">
        <v>3.0</v>
      </c>
      <c r="K5438" s="282">
        <v>0.0</v>
      </c>
      <c r="L5438" s="282">
        <v>2587.0</v>
      </c>
      <c r="M5438" s="210"/>
    </row>
    <row r="5439" ht="15.75" customHeight="1">
      <c r="A5439" s="210" t="s">
        <v>125</v>
      </c>
      <c r="B5439" s="210" t="s">
        <v>5383</v>
      </c>
      <c r="C5439" s="210" t="s">
        <v>5801</v>
      </c>
      <c r="D5439" s="210" t="s">
        <v>113</v>
      </c>
      <c r="E5439" s="282">
        <v>3.0</v>
      </c>
      <c r="F5439" s="282">
        <v>2.0</v>
      </c>
      <c r="G5439" s="282">
        <v>1.0</v>
      </c>
      <c r="H5439" s="282">
        <v>0.0</v>
      </c>
      <c r="I5439" s="282">
        <v>2.0</v>
      </c>
      <c r="J5439" s="282">
        <v>1.0</v>
      </c>
      <c r="K5439" s="282">
        <v>0.0</v>
      </c>
      <c r="L5439" s="282">
        <v>264.0</v>
      </c>
      <c r="M5439" s="210"/>
    </row>
    <row r="5440" ht="15.75" customHeight="1">
      <c r="A5440" s="210" t="s">
        <v>125</v>
      </c>
      <c r="B5440" s="210" t="s">
        <v>5384</v>
      </c>
      <c r="C5440" s="210" t="s">
        <v>5801</v>
      </c>
      <c r="D5440" s="210" t="s">
        <v>113</v>
      </c>
      <c r="E5440" s="282">
        <v>35.0</v>
      </c>
      <c r="F5440" s="282">
        <v>4.0</v>
      </c>
      <c r="G5440" s="282">
        <v>3.0</v>
      </c>
      <c r="H5440" s="282">
        <v>19.0</v>
      </c>
      <c r="I5440" s="282">
        <v>11.0</v>
      </c>
      <c r="J5440" s="282">
        <v>2.0</v>
      </c>
      <c r="K5440" s="282">
        <v>0.0</v>
      </c>
      <c r="L5440" s="282">
        <v>1677.0</v>
      </c>
      <c r="M5440" s="210"/>
    </row>
    <row r="5441" ht="15.75" customHeight="1">
      <c r="A5441" s="210" t="s">
        <v>125</v>
      </c>
      <c r="B5441" s="210" t="s">
        <v>5385</v>
      </c>
      <c r="C5441" s="210" t="s">
        <v>6153</v>
      </c>
      <c r="D5441" s="210" t="s">
        <v>6154</v>
      </c>
      <c r="E5441" s="282">
        <v>52.0</v>
      </c>
      <c r="F5441" s="282">
        <v>26.0</v>
      </c>
      <c r="G5441" s="282">
        <v>3.0</v>
      </c>
      <c r="H5441" s="282">
        <v>2.0</v>
      </c>
      <c r="I5441" s="282">
        <v>29.0</v>
      </c>
      <c r="J5441" s="282">
        <v>20.0</v>
      </c>
      <c r="K5441" s="282">
        <v>0.0</v>
      </c>
      <c r="L5441" s="282">
        <v>4083.0</v>
      </c>
      <c r="M5441" s="210"/>
    </row>
    <row r="5442" ht="15.75" customHeight="1">
      <c r="A5442" s="210" t="s">
        <v>125</v>
      </c>
      <c r="B5442" s="210" t="s">
        <v>5386</v>
      </c>
      <c r="C5442" s="210" t="s">
        <v>6155</v>
      </c>
      <c r="D5442" s="210" t="s">
        <v>6156</v>
      </c>
      <c r="E5442" s="282">
        <v>32.0</v>
      </c>
      <c r="F5442" s="282">
        <v>19.0</v>
      </c>
      <c r="G5442" s="282">
        <v>8.0</v>
      </c>
      <c r="H5442" s="282">
        <v>0.0</v>
      </c>
      <c r="I5442" s="282">
        <v>12.0</v>
      </c>
      <c r="J5442" s="282">
        <v>9.0</v>
      </c>
      <c r="K5442" s="282">
        <v>0.0</v>
      </c>
      <c r="L5442" s="282">
        <v>2761.0</v>
      </c>
      <c r="M5442" s="210"/>
    </row>
    <row r="5443" ht="15.75" customHeight="1">
      <c r="A5443" s="210" t="s">
        <v>125</v>
      </c>
      <c r="B5443" s="210" t="s">
        <v>5387</v>
      </c>
      <c r="C5443" s="210" t="s">
        <v>6155</v>
      </c>
      <c r="D5443" s="210" t="s">
        <v>6156</v>
      </c>
      <c r="E5443" s="282">
        <v>19.0</v>
      </c>
      <c r="F5443" s="282">
        <v>6.0</v>
      </c>
      <c r="G5443" s="282">
        <v>2.0</v>
      </c>
      <c r="H5443" s="282">
        <v>8.0</v>
      </c>
      <c r="I5443" s="282">
        <v>4.0</v>
      </c>
      <c r="J5443" s="282">
        <v>6.0</v>
      </c>
      <c r="K5443" s="282">
        <v>0.0</v>
      </c>
      <c r="L5443" s="282">
        <v>1075.0</v>
      </c>
      <c r="M5443" s="210"/>
    </row>
    <row r="5444" ht="15.75" customHeight="1">
      <c r="A5444" s="210" t="s">
        <v>125</v>
      </c>
      <c r="B5444" s="210" t="s">
        <v>5388</v>
      </c>
      <c r="C5444" s="210" t="s">
        <v>6155</v>
      </c>
      <c r="D5444" s="210" t="s">
        <v>6156</v>
      </c>
      <c r="E5444" s="282">
        <v>30.0</v>
      </c>
      <c r="F5444" s="282">
        <v>11.0</v>
      </c>
      <c r="G5444" s="282">
        <v>8.0</v>
      </c>
      <c r="H5444" s="282">
        <v>7.0</v>
      </c>
      <c r="I5444" s="282">
        <v>13.0</v>
      </c>
      <c r="J5444" s="282">
        <v>7.0</v>
      </c>
      <c r="K5444" s="282">
        <v>0.0</v>
      </c>
      <c r="L5444" s="282">
        <v>2054.0</v>
      </c>
      <c r="M5444" s="210"/>
    </row>
    <row r="5445" ht="15.75" customHeight="1">
      <c r="A5445" s="210" t="s">
        <v>125</v>
      </c>
      <c r="B5445" s="210" t="s">
        <v>5391</v>
      </c>
      <c r="C5445" s="210" t="s">
        <v>6157</v>
      </c>
      <c r="D5445" s="210" t="s">
        <v>6158</v>
      </c>
      <c r="E5445" s="282">
        <v>26.0</v>
      </c>
      <c r="F5445" s="282">
        <v>4.0</v>
      </c>
      <c r="G5445" s="282">
        <v>3.0</v>
      </c>
      <c r="H5445" s="282">
        <v>6.0</v>
      </c>
      <c r="I5445" s="282">
        <v>11.0</v>
      </c>
      <c r="J5445" s="282">
        <v>8.0</v>
      </c>
      <c r="K5445" s="282">
        <v>0.0</v>
      </c>
      <c r="L5445" s="282">
        <v>1799.0</v>
      </c>
      <c r="M5445" s="210"/>
    </row>
    <row r="5446" ht="15.75" customHeight="1">
      <c r="A5446" s="210" t="s">
        <v>125</v>
      </c>
      <c r="B5446" s="210" t="s">
        <v>5392</v>
      </c>
      <c r="C5446" s="210" t="s">
        <v>6159</v>
      </c>
      <c r="D5446" s="210" t="s">
        <v>6160</v>
      </c>
      <c r="E5446" s="282">
        <v>11.0</v>
      </c>
      <c r="F5446" s="282">
        <v>2.0</v>
      </c>
      <c r="G5446" s="282">
        <v>0.0</v>
      </c>
      <c r="H5446" s="282">
        <v>7.0</v>
      </c>
      <c r="I5446" s="282">
        <v>0.0</v>
      </c>
      <c r="J5446" s="282">
        <v>0.0</v>
      </c>
      <c r="K5446" s="282">
        <v>1.0</v>
      </c>
      <c r="L5446" s="282">
        <v>575.0</v>
      </c>
      <c r="M5446" s="210"/>
    </row>
    <row r="5447" ht="15.75" customHeight="1">
      <c r="A5447" s="210" t="s">
        <v>125</v>
      </c>
      <c r="B5447" s="210" t="s">
        <v>5389</v>
      </c>
      <c r="C5447" s="210" t="s">
        <v>6161</v>
      </c>
      <c r="D5447" s="210" t="s">
        <v>6162</v>
      </c>
      <c r="E5447" s="282">
        <v>0.0</v>
      </c>
      <c r="F5447" s="282">
        <v>0.0</v>
      </c>
      <c r="G5447" s="282">
        <v>0.0</v>
      </c>
      <c r="H5447" s="282">
        <v>0.0</v>
      </c>
      <c r="I5447" s="282">
        <v>0.0</v>
      </c>
      <c r="J5447" s="282">
        <v>0.0</v>
      </c>
      <c r="K5447" s="282">
        <v>0.0</v>
      </c>
      <c r="L5447" s="282">
        <v>0.0</v>
      </c>
      <c r="M5447" s="210"/>
    </row>
    <row r="5448" ht="15.75" customHeight="1">
      <c r="A5448" s="210" t="s">
        <v>341</v>
      </c>
      <c r="B5448" s="210" t="s">
        <v>5383</v>
      </c>
      <c r="C5448" s="210" t="s">
        <v>5801</v>
      </c>
      <c r="D5448" s="210" t="s">
        <v>95</v>
      </c>
      <c r="E5448" s="282">
        <v>0.0</v>
      </c>
      <c r="F5448" s="282">
        <v>0.0</v>
      </c>
      <c r="G5448" s="210"/>
      <c r="H5448" s="282">
        <v>0.0</v>
      </c>
      <c r="I5448" s="282">
        <v>0.0</v>
      </c>
      <c r="J5448" s="282">
        <v>0.0</v>
      </c>
      <c r="K5448" s="282">
        <v>0.0</v>
      </c>
      <c r="L5448" s="282">
        <v>0.0</v>
      </c>
      <c r="M5448" s="210"/>
    </row>
    <row r="5449" ht="15.75" customHeight="1">
      <c r="A5449" s="210" t="s">
        <v>341</v>
      </c>
      <c r="B5449" s="210" t="s">
        <v>5384</v>
      </c>
      <c r="C5449" s="210" t="s">
        <v>5801</v>
      </c>
      <c r="D5449" s="210" t="s">
        <v>238</v>
      </c>
      <c r="E5449" s="282">
        <v>36.0</v>
      </c>
      <c r="F5449" s="282">
        <v>0.0</v>
      </c>
      <c r="G5449" s="210"/>
      <c r="H5449" s="282">
        <v>0.0</v>
      </c>
      <c r="I5449" s="282">
        <v>0.0</v>
      </c>
      <c r="J5449" s="282">
        <v>2.0</v>
      </c>
      <c r="K5449" s="282">
        <v>0.0</v>
      </c>
      <c r="L5449" s="282">
        <v>3240.0</v>
      </c>
      <c r="M5449" s="210"/>
    </row>
    <row r="5450" ht="15.75" customHeight="1">
      <c r="A5450" s="210" t="s">
        <v>341</v>
      </c>
      <c r="B5450" s="210" t="s">
        <v>5385</v>
      </c>
      <c r="C5450" s="210" t="s">
        <v>5816</v>
      </c>
      <c r="D5450" s="210" t="s">
        <v>6094</v>
      </c>
      <c r="E5450" s="282">
        <v>30.0</v>
      </c>
      <c r="F5450" s="282">
        <v>0.0</v>
      </c>
      <c r="G5450" s="210"/>
      <c r="H5450" s="282">
        <v>0.0</v>
      </c>
      <c r="I5450" s="282">
        <v>1.0</v>
      </c>
      <c r="J5450" s="282">
        <v>3.0</v>
      </c>
      <c r="K5450" s="282">
        <v>0.0</v>
      </c>
      <c r="L5450" s="282">
        <v>2700.0</v>
      </c>
      <c r="M5450" s="210"/>
    </row>
    <row r="5451" ht="15.75" customHeight="1">
      <c r="A5451" s="210" t="s">
        <v>341</v>
      </c>
      <c r="B5451" s="210" t="s">
        <v>5386</v>
      </c>
      <c r="C5451" s="210" t="s">
        <v>5881</v>
      </c>
      <c r="D5451" s="210" t="s">
        <v>6020</v>
      </c>
      <c r="E5451" s="282">
        <v>1.0</v>
      </c>
      <c r="F5451" s="282">
        <v>0.0</v>
      </c>
      <c r="G5451" s="210"/>
      <c r="H5451" s="282">
        <v>0.0</v>
      </c>
      <c r="I5451" s="282">
        <v>0.0</v>
      </c>
      <c r="J5451" s="282">
        <v>0.0</v>
      </c>
      <c r="K5451" s="282">
        <v>0.0</v>
      </c>
      <c r="L5451" s="282">
        <v>90.0</v>
      </c>
      <c r="M5451" s="210"/>
    </row>
    <row r="5452" ht="15.75" customHeight="1">
      <c r="A5452" s="210" t="s">
        <v>341</v>
      </c>
      <c r="B5452" s="210" t="s">
        <v>5387</v>
      </c>
      <c r="C5452" s="210" t="s">
        <v>5881</v>
      </c>
      <c r="D5452" s="210" t="s">
        <v>6020</v>
      </c>
      <c r="E5452" s="282">
        <v>1.0</v>
      </c>
      <c r="F5452" s="282">
        <v>0.0</v>
      </c>
      <c r="G5452" s="210"/>
      <c r="H5452" s="282">
        <v>0.0</v>
      </c>
      <c r="I5452" s="282">
        <v>0.0</v>
      </c>
      <c r="J5452" s="282">
        <v>0.0</v>
      </c>
      <c r="K5452" s="282">
        <v>0.0</v>
      </c>
      <c r="L5452" s="282">
        <v>90.0</v>
      </c>
      <c r="M5452" s="210"/>
    </row>
    <row r="5453" ht="15.75" customHeight="1">
      <c r="A5453" s="210" t="s">
        <v>341</v>
      </c>
      <c r="B5453" s="210" t="s">
        <v>5388</v>
      </c>
      <c r="C5453" s="210" t="s">
        <v>6163</v>
      </c>
      <c r="D5453" s="210" t="s">
        <v>6164</v>
      </c>
      <c r="E5453" s="282">
        <v>42.0</v>
      </c>
      <c r="F5453" s="282">
        <v>0.0</v>
      </c>
      <c r="G5453" s="282">
        <v>0.0</v>
      </c>
      <c r="H5453" s="282">
        <v>0.0</v>
      </c>
      <c r="I5453" s="282">
        <v>2.0</v>
      </c>
      <c r="J5453" s="282">
        <v>4.0</v>
      </c>
      <c r="K5453" s="282">
        <v>0.0</v>
      </c>
      <c r="L5453" s="282">
        <v>3690.0</v>
      </c>
      <c r="M5453" s="210"/>
    </row>
    <row r="5454" ht="15.75" customHeight="1">
      <c r="A5454" s="210" t="s">
        <v>341</v>
      </c>
      <c r="B5454" s="210" t="s">
        <v>5391</v>
      </c>
      <c r="C5454" s="210" t="s">
        <v>6037</v>
      </c>
      <c r="D5454" s="210" t="s">
        <v>6164</v>
      </c>
      <c r="E5454" s="282">
        <v>14.0</v>
      </c>
      <c r="F5454" s="282">
        <v>0.0</v>
      </c>
      <c r="G5454" s="282">
        <v>0.0</v>
      </c>
      <c r="H5454" s="282">
        <v>0.0</v>
      </c>
      <c r="I5454" s="282">
        <v>0.0</v>
      </c>
      <c r="J5454" s="282">
        <v>0.0</v>
      </c>
      <c r="K5454" s="282">
        <v>0.0</v>
      </c>
      <c r="L5454" s="282">
        <v>1260.0</v>
      </c>
      <c r="M5454" s="210"/>
    </row>
    <row r="5455" ht="15.75" customHeight="1">
      <c r="A5455" s="210" t="s">
        <v>211</v>
      </c>
      <c r="B5455" s="210" t="s">
        <v>5383</v>
      </c>
      <c r="C5455" s="210" t="s">
        <v>5801</v>
      </c>
      <c r="D5455" s="210" t="s">
        <v>110</v>
      </c>
      <c r="E5455" s="282">
        <v>3.0</v>
      </c>
      <c r="F5455" s="282">
        <v>0.0</v>
      </c>
      <c r="G5455" s="282">
        <v>0.0</v>
      </c>
      <c r="H5455" s="282">
        <v>0.0</v>
      </c>
      <c r="I5455" s="282">
        <v>0.0</v>
      </c>
      <c r="J5455" s="282">
        <v>1.0</v>
      </c>
      <c r="K5455" s="282">
        <v>0.0</v>
      </c>
      <c r="L5455" s="282">
        <v>270.0</v>
      </c>
      <c r="M5455" s="210"/>
    </row>
    <row r="5456" ht="15.75" customHeight="1">
      <c r="A5456" s="210" t="s">
        <v>211</v>
      </c>
      <c r="B5456" s="210" t="s">
        <v>5384</v>
      </c>
      <c r="C5456" s="210" t="s">
        <v>5801</v>
      </c>
      <c r="D5456" s="210" t="s">
        <v>110</v>
      </c>
      <c r="E5456" s="282">
        <v>29.0</v>
      </c>
      <c r="F5456" s="282">
        <v>6.0</v>
      </c>
      <c r="G5456" s="282">
        <v>2.0</v>
      </c>
      <c r="H5456" s="282">
        <v>3.0</v>
      </c>
      <c r="I5456" s="282">
        <v>15.0</v>
      </c>
      <c r="J5456" s="282">
        <v>5.0</v>
      </c>
      <c r="K5456" s="282">
        <v>0.0</v>
      </c>
      <c r="L5456" s="282">
        <v>2081.0</v>
      </c>
      <c r="M5456" s="210"/>
    </row>
    <row r="5457" ht="15.75" customHeight="1">
      <c r="A5457" s="210" t="s">
        <v>211</v>
      </c>
      <c r="B5457" s="210" t="s">
        <v>5385</v>
      </c>
      <c r="C5457" s="210" t="s">
        <v>5803</v>
      </c>
      <c r="D5457" s="210" t="s">
        <v>5804</v>
      </c>
      <c r="E5457" s="282">
        <v>25.0</v>
      </c>
      <c r="F5457" s="282">
        <v>0.0</v>
      </c>
      <c r="G5457" s="282">
        <v>1.0</v>
      </c>
      <c r="H5457" s="282">
        <v>6.0</v>
      </c>
      <c r="I5457" s="282">
        <v>13.0</v>
      </c>
      <c r="J5457" s="282">
        <v>1.0</v>
      </c>
      <c r="K5457" s="282">
        <v>0.0</v>
      </c>
      <c r="L5457" s="282">
        <v>1542.0</v>
      </c>
      <c r="M5457" s="210"/>
    </row>
    <row r="5458" ht="15.75" customHeight="1">
      <c r="A5458" s="210" t="s">
        <v>211</v>
      </c>
      <c r="B5458" s="210" t="s">
        <v>5386</v>
      </c>
      <c r="C5458" s="210" t="s">
        <v>5803</v>
      </c>
      <c r="D5458" s="210" t="s">
        <v>5804</v>
      </c>
      <c r="E5458" s="282">
        <v>24.0</v>
      </c>
      <c r="F5458" s="282">
        <v>0.0</v>
      </c>
      <c r="G5458" s="282">
        <v>3.0</v>
      </c>
      <c r="H5458" s="282">
        <v>11.0</v>
      </c>
      <c r="I5458" s="282">
        <v>3.0</v>
      </c>
      <c r="J5458" s="282">
        <v>1.0</v>
      </c>
      <c r="K5458" s="282">
        <v>0.0</v>
      </c>
      <c r="L5458" s="282">
        <v>1387.0</v>
      </c>
      <c r="M5458" s="210"/>
    </row>
    <row r="5459" ht="15.75" customHeight="1">
      <c r="A5459" s="210" t="s">
        <v>211</v>
      </c>
      <c r="B5459" s="210" t="s">
        <v>5387</v>
      </c>
      <c r="C5459" s="210" t="s">
        <v>6059</v>
      </c>
      <c r="D5459" s="210" t="s">
        <v>6165</v>
      </c>
      <c r="E5459" s="282">
        <v>31.0</v>
      </c>
      <c r="F5459" s="282">
        <v>1.0</v>
      </c>
      <c r="G5459" s="282">
        <v>0.0</v>
      </c>
      <c r="H5459" s="282">
        <v>9.0</v>
      </c>
      <c r="I5459" s="282">
        <v>13.0</v>
      </c>
      <c r="J5459" s="282">
        <v>3.0</v>
      </c>
      <c r="K5459" s="282">
        <v>0.0</v>
      </c>
      <c r="L5459" s="282">
        <v>1974.0</v>
      </c>
      <c r="M5459" s="210"/>
    </row>
    <row r="5460" ht="15.75" customHeight="1">
      <c r="A5460" s="210" t="s">
        <v>211</v>
      </c>
      <c r="B5460" s="210" t="s">
        <v>5388</v>
      </c>
      <c r="C5460" s="210" t="s">
        <v>5803</v>
      </c>
      <c r="D5460" s="210" t="s">
        <v>5804</v>
      </c>
      <c r="E5460" s="282">
        <v>7.0</v>
      </c>
      <c r="F5460" s="282">
        <v>0.0</v>
      </c>
      <c r="G5460" s="282">
        <v>1.0</v>
      </c>
      <c r="H5460" s="282">
        <v>5.0</v>
      </c>
      <c r="I5460" s="282">
        <v>2.0</v>
      </c>
      <c r="J5460" s="282">
        <v>0.0</v>
      </c>
      <c r="K5460" s="282">
        <v>0.0</v>
      </c>
      <c r="L5460" s="282">
        <v>205.0</v>
      </c>
      <c r="M5460" s="210"/>
    </row>
    <row r="5461" ht="15.75" customHeight="1">
      <c r="A5461" s="210" t="s">
        <v>211</v>
      </c>
      <c r="B5461" s="210" t="s">
        <v>5391</v>
      </c>
      <c r="C5461" s="210" t="s">
        <v>5803</v>
      </c>
      <c r="D5461" s="210" t="s">
        <v>5804</v>
      </c>
      <c r="E5461" s="282">
        <v>24.0</v>
      </c>
      <c r="F5461" s="282">
        <v>6.0</v>
      </c>
      <c r="G5461" s="282">
        <v>2.0</v>
      </c>
      <c r="H5461" s="282">
        <v>18.0</v>
      </c>
      <c r="I5461" s="282">
        <v>3.0</v>
      </c>
      <c r="J5461" s="282">
        <v>0.0</v>
      </c>
      <c r="K5461" s="282">
        <v>0.0</v>
      </c>
      <c r="L5461" s="282">
        <v>982.0</v>
      </c>
      <c r="M5461" s="210"/>
    </row>
    <row r="5462" ht="15.75" customHeight="1">
      <c r="A5462" s="210" t="s">
        <v>211</v>
      </c>
      <c r="B5462" s="210" t="s">
        <v>5392</v>
      </c>
      <c r="C5462" s="210" t="s">
        <v>5803</v>
      </c>
      <c r="D5462" s="210" t="s">
        <v>6166</v>
      </c>
      <c r="E5462" s="282">
        <v>24.0</v>
      </c>
      <c r="F5462" s="282">
        <v>2.0</v>
      </c>
      <c r="G5462" s="282">
        <v>3.0</v>
      </c>
      <c r="H5462" s="282">
        <v>3.0</v>
      </c>
      <c r="I5462" s="282">
        <v>4.0</v>
      </c>
      <c r="J5462" s="282">
        <v>1.0</v>
      </c>
      <c r="K5462" s="282">
        <v>0.0</v>
      </c>
      <c r="L5462" s="282">
        <v>1875.0</v>
      </c>
      <c r="M5462" s="210"/>
    </row>
    <row r="5463" ht="15.75" customHeight="1">
      <c r="A5463" s="210" t="s">
        <v>211</v>
      </c>
      <c r="B5463" s="210" t="s">
        <v>5389</v>
      </c>
      <c r="C5463" s="210" t="s">
        <v>5803</v>
      </c>
      <c r="D5463" s="210" t="s">
        <v>5804</v>
      </c>
      <c r="E5463" s="282">
        <v>6.0</v>
      </c>
      <c r="F5463" s="282">
        <v>0.0</v>
      </c>
      <c r="G5463" s="282">
        <v>0.0</v>
      </c>
      <c r="H5463" s="282">
        <v>6.0</v>
      </c>
      <c r="I5463" s="282">
        <v>0.0</v>
      </c>
      <c r="J5463" s="282">
        <v>0.0</v>
      </c>
      <c r="K5463" s="282">
        <v>0.0</v>
      </c>
      <c r="L5463" s="282">
        <v>32.0</v>
      </c>
      <c r="M5463" s="210"/>
    </row>
    <row r="5464" ht="15.75" customHeight="1">
      <c r="A5464" s="210" t="s">
        <v>211</v>
      </c>
      <c r="B5464" s="210" t="s">
        <v>5390</v>
      </c>
      <c r="C5464" s="210" t="s">
        <v>5803</v>
      </c>
      <c r="D5464" s="210" t="s">
        <v>5804</v>
      </c>
      <c r="E5464" s="282">
        <v>13.0</v>
      </c>
      <c r="F5464" s="282">
        <v>1.0</v>
      </c>
      <c r="G5464" s="282">
        <v>0.0</v>
      </c>
      <c r="H5464" s="282">
        <v>9.0</v>
      </c>
      <c r="I5464" s="282">
        <v>2.0</v>
      </c>
      <c r="J5464" s="282">
        <v>0.0</v>
      </c>
      <c r="K5464" s="282">
        <v>0.0</v>
      </c>
      <c r="L5464" s="282">
        <v>407.0</v>
      </c>
      <c r="M5464" s="210"/>
    </row>
    <row r="5465" ht="15.75" customHeight="1">
      <c r="A5465" s="210" t="s">
        <v>373</v>
      </c>
      <c r="B5465" s="210" t="s">
        <v>5383</v>
      </c>
      <c r="C5465" s="210" t="s">
        <v>5801</v>
      </c>
      <c r="D5465" s="210" t="s">
        <v>110</v>
      </c>
      <c r="E5465" s="282">
        <v>3.0</v>
      </c>
      <c r="F5465" s="282">
        <v>1.0</v>
      </c>
      <c r="G5465" s="282">
        <v>0.0</v>
      </c>
      <c r="H5465" s="282">
        <v>1.0</v>
      </c>
      <c r="I5465" s="282">
        <v>2.0</v>
      </c>
      <c r="J5465" s="282">
        <v>0.0</v>
      </c>
      <c r="K5465" s="282">
        <v>0.0</v>
      </c>
      <c r="L5465" s="282">
        <v>164.0</v>
      </c>
      <c r="M5465" s="210"/>
    </row>
    <row r="5466" ht="15.75" customHeight="1">
      <c r="A5466" s="210" t="s">
        <v>373</v>
      </c>
      <c r="B5466" s="210" t="s">
        <v>5384</v>
      </c>
      <c r="C5466" s="210" t="s">
        <v>5801</v>
      </c>
      <c r="D5466" s="210" t="s">
        <v>110</v>
      </c>
      <c r="E5466" s="282">
        <v>28.0</v>
      </c>
      <c r="F5466" s="282">
        <v>6.0</v>
      </c>
      <c r="G5466" s="282">
        <v>2.0</v>
      </c>
      <c r="H5466" s="282">
        <v>22.0</v>
      </c>
      <c r="I5466" s="282">
        <v>6.0</v>
      </c>
      <c r="J5466" s="282">
        <v>1.0</v>
      </c>
      <c r="K5466" s="282">
        <v>0.0</v>
      </c>
      <c r="L5466" s="282">
        <v>871.0</v>
      </c>
      <c r="M5466" s="210"/>
    </row>
    <row r="5467" ht="15.75" customHeight="1">
      <c r="A5467" s="210" t="s">
        <v>373</v>
      </c>
      <c r="B5467" s="210" t="s">
        <v>5385</v>
      </c>
      <c r="C5467" s="210" t="s">
        <v>5881</v>
      </c>
      <c r="D5467" s="210" t="s">
        <v>6087</v>
      </c>
      <c r="E5467" s="282">
        <v>21.0</v>
      </c>
      <c r="F5467" s="282">
        <v>7.0</v>
      </c>
      <c r="G5467" s="282">
        <v>3.0</v>
      </c>
      <c r="H5467" s="282">
        <v>10.0</v>
      </c>
      <c r="I5467" s="282">
        <v>12.0</v>
      </c>
      <c r="J5467" s="282">
        <v>2.0</v>
      </c>
      <c r="K5467" s="282">
        <v>0.0</v>
      </c>
      <c r="L5467" s="282">
        <v>998.0</v>
      </c>
      <c r="M5467" s="210"/>
    </row>
    <row r="5468" ht="15.75" customHeight="1">
      <c r="A5468" s="210" t="s">
        <v>373</v>
      </c>
      <c r="B5468" s="210" t="s">
        <v>5386</v>
      </c>
      <c r="C5468" s="210" t="s">
        <v>5881</v>
      </c>
      <c r="D5468" s="210" t="s">
        <v>6087</v>
      </c>
      <c r="E5468" s="282">
        <v>21.0</v>
      </c>
      <c r="F5468" s="282">
        <v>9.0</v>
      </c>
      <c r="G5468" s="282">
        <v>9.0</v>
      </c>
      <c r="H5468" s="282">
        <v>10.0</v>
      </c>
      <c r="I5468" s="282">
        <v>8.0</v>
      </c>
      <c r="J5468" s="282">
        <v>1.0</v>
      </c>
      <c r="K5468" s="282">
        <v>0.0</v>
      </c>
      <c r="L5468" s="282">
        <v>947.0</v>
      </c>
      <c r="M5468" s="210"/>
    </row>
    <row r="5469" ht="15.75" customHeight="1">
      <c r="A5469" s="210" t="s">
        <v>373</v>
      </c>
      <c r="B5469" s="210" t="s">
        <v>5387</v>
      </c>
      <c r="C5469" s="210" t="s">
        <v>5881</v>
      </c>
      <c r="D5469" s="210" t="s">
        <v>6087</v>
      </c>
      <c r="E5469" s="282">
        <v>18.0</v>
      </c>
      <c r="F5469" s="282">
        <v>6.0</v>
      </c>
      <c r="G5469" s="282">
        <v>4.0</v>
      </c>
      <c r="H5469" s="282">
        <v>6.0</v>
      </c>
      <c r="I5469" s="282">
        <v>9.0</v>
      </c>
      <c r="J5469" s="282">
        <v>3.0</v>
      </c>
      <c r="K5469" s="282">
        <v>0.0</v>
      </c>
      <c r="L5469" s="282">
        <v>897.0</v>
      </c>
      <c r="M5469" s="210"/>
    </row>
    <row r="5470" ht="15.75" customHeight="1">
      <c r="A5470" s="210" t="s">
        <v>373</v>
      </c>
      <c r="B5470" s="210" t="s">
        <v>5388</v>
      </c>
      <c r="C5470" s="210" t="s">
        <v>6167</v>
      </c>
      <c r="D5470" s="210" t="s">
        <v>6168</v>
      </c>
      <c r="E5470" s="282">
        <v>25.0</v>
      </c>
      <c r="F5470" s="282">
        <v>3.0</v>
      </c>
      <c r="G5470" s="282">
        <v>2.0</v>
      </c>
      <c r="H5470" s="282">
        <v>13.0</v>
      </c>
      <c r="I5470" s="282">
        <v>8.0</v>
      </c>
      <c r="J5470" s="282">
        <v>1.0</v>
      </c>
      <c r="K5470" s="282">
        <v>0.0</v>
      </c>
      <c r="L5470" s="282">
        <v>1098.0</v>
      </c>
      <c r="M5470" s="210"/>
    </row>
    <row r="5471" ht="15.75" customHeight="1">
      <c r="A5471" s="210" t="s">
        <v>373</v>
      </c>
      <c r="B5471" s="210" t="s">
        <v>5391</v>
      </c>
      <c r="C5471" s="210" t="s">
        <v>5814</v>
      </c>
      <c r="D5471" s="210" t="s">
        <v>6169</v>
      </c>
      <c r="E5471" s="282">
        <v>24.0</v>
      </c>
      <c r="F5471" s="282">
        <v>3.0</v>
      </c>
      <c r="G5471" s="282">
        <v>2.0</v>
      </c>
      <c r="H5471" s="282">
        <v>7.0</v>
      </c>
      <c r="I5471" s="282">
        <v>14.0</v>
      </c>
      <c r="J5471" s="282">
        <v>4.0</v>
      </c>
      <c r="K5471" s="282">
        <v>0.0</v>
      </c>
      <c r="L5471" s="282">
        <v>1477.0</v>
      </c>
      <c r="M5471" s="210"/>
    </row>
    <row r="5472" ht="15.75" customHeight="1">
      <c r="A5472" s="210" t="s">
        <v>373</v>
      </c>
      <c r="B5472" s="210" t="s">
        <v>5392</v>
      </c>
      <c r="C5472" s="210" t="s">
        <v>5814</v>
      </c>
      <c r="D5472" s="210" t="s">
        <v>6169</v>
      </c>
      <c r="E5472" s="282">
        <v>1.0</v>
      </c>
      <c r="F5472" s="282">
        <v>0.0</v>
      </c>
      <c r="G5472" s="282">
        <v>0.0</v>
      </c>
      <c r="H5472" s="282">
        <v>1.0</v>
      </c>
      <c r="I5472" s="282">
        <v>0.0</v>
      </c>
      <c r="J5472" s="282">
        <v>0.0</v>
      </c>
      <c r="K5472" s="282">
        <v>0.0</v>
      </c>
      <c r="L5472" s="282">
        <v>56.0</v>
      </c>
      <c r="M5472" s="210"/>
    </row>
    <row r="5473" ht="15.75" customHeight="1">
      <c r="A5473" s="210" t="s">
        <v>834</v>
      </c>
      <c r="B5473" s="210" t="s">
        <v>5383</v>
      </c>
      <c r="C5473" s="210" t="s">
        <v>5801</v>
      </c>
      <c r="D5473" s="210" t="s">
        <v>264</v>
      </c>
      <c r="E5473" s="282">
        <v>2.0</v>
      </c>
      <c r="F5473" s="282">
        <v>0.0</v>
      </c>
      <c r="G5473" s="282">
        <v>0.0</v>
      </c>
      <c r="H5473" s="282">
        <v>0.0</v>
      </c>
      <c r="I5473" s="282">
        <v>2.0</v>
      </c>
      <c r="J5473" s="282">
        <v>0.0</v>
      </c>
      <c r="K5473" s="282">
        <v>0.0</v>
      </c>
      <c r="L5473" s="282">
        <v>132.0</v>
      </c>
      <c r="M5473" s="210"/>
    </row>
    <row r="5474" ht="15.75" customHeight="1">
      <c r="A5474" s="210" t="s">
        <v>834</v>
      </c>
      <c r="B5474" s="210" t="s">
        <v>5384</v>
      </c>
      <c r="C5474" s="210" t="s">
        <v>5801</v>
      </c>
      <c r="D5474" s="210" t="s">
        <v>5967</v>
      </c>
      <c r="E5474" s="282">
        <v>29.0</v>
      </c>
      <c r="F5474" s="282">
        <v>5.0</v>
      </c>
      <c r="G5474" s="282">
        <v>0.0</v>
      </c>
      <c r="H5474" s="282">
        <v>3.0</v>
      </c>
      <c r="I5474" s="282">
        <v>14.0</v>
      </c>
      <c r="J5474" s="282">
        <v>4.0</v>
      </c>
      <c r="K5474" s="282">
        <v>0.0</v>
      </c>
      <c r="L5474" s="282">
        <v>2222.0</v>
      </c>
      <c r="M5474" s="210"/>
    </row>
    <row r="5475" ht="15.75" customHeight="1">
      <c r="A5475" s="210" t="s">
        <v>834</v>
      </c>
      <c r="B5475" s="210" t="s">
        <v>5385</v>
      </c>
      <c r="C5475" s="210" t="s">
        <v>5816</v>
      </c>
      <c r="D5475" s="210" t="s">
        <v>256</v>
      </c>
      <c r="E5475" s="282">
        <v>25.0</v>
      </c>
      <c r="F5475" s="282">
        <v>3.0</v>
      </c>
      <c r="G5475" s="282">
        <v>5.0</v>
      </c>
      <c r="H5475" s="282">
        <v>1.0</v>
      </c>
      <c r="I5475" s="282">
        <v>11.0</v>
      </c>
      <c r="J5475" s="282">
        <v>8.0</v>
      </c>
      <c r="K5475" s="282">
        <v>0.0</v>
      </c>
      <c r="L5475" s="282">
        <v>1952.0</v>
      </c>
      <c r="M5475" s="210"/>
    </row>
    <row r="5476" ht="15.75" customHeight="1">
      <c r="A5476" s="210" t="s">
        <v>834</v>
      </c>
      <c r="B5476" s="210" t="s">
        <v>5386</v>
      </c>
      <c r="C5476" s="210" t="s">
        <v>5816</v>
      </c>
      <c r="D5476" s="210" t="s">
        <v>5878</v>
      </c>
      <c r="E5476" s="282">
        <v>28.0</v>
      </c>
      <c r="F5476" s="282">
        <v>2.0</v>
      </c>
      <c r="G5476" s="282">
        <v>6.0</v>
      </c>
      <c r="H5476" s="282">
        <v>7.0</v>
      </c>
      <c r="I5476" s="282">
        <v>10.0</v>
      </c>
      <c r="J5476" s="282">
        <v>8.0</v>
      </c>
      <c r="K5476" s="282">
        <v>0.0</v>
      </c>
      <c r="L5476" s="282">
        <v>1745.0</v>
      </c>
      <c r="M5476" s="210"/>
    </row>
    <row r="5477" ht="15.75" customHeight="1">
      <c r="A5477" s="210" t="s">
        <v>834</v>
      </c>
      <c r="B5477" s="210" t="s">
        <v>5387</v>
      </c>
      <c r="C5477" s="210" t="s">
        <v>5816</v>
      </c>
      <c r="D5477" s="210" t="s">
        <v>5850</v>
      </c>
      <c r="E5477" s="282">
        <v>34.0</v>
      </c>
      <c r="F5477" s="282">
        <v>5.0</v>
      </c>
      <c r="G5477" s="282">
        <v>5.0</v>
      </c>
      <c r="H5477" s="282">
        <v>1.0</v>
      </c>
      <c r="I5477" s="282">
        <v>6.0</v>
      </c>
      <c r="J5477" s="282">
        <v>15.0</v>
      </c>
      <c r="K5477" s="282">
        <v>0.0</v>
      </c>
      <c r="L5477" s="282">
        <v>2865.0</v>
      </c>
      <c r="M5477" s="210"/>
    </row>
    <row r="5478" ht="15.75" customHeight="1">
      <c r="A5478" s="210" t="s">
        <v>834</v>
      </c>
      <c r="B5478" s="210" t="s">
        <v>5388</v>
      </c>
      <c r="C5478" s="210" t="s">
        <v>5861</v>
      </c>
      <c r="D5478" s="210" t="s">
        <v>1142</v>
      </c>
      <c r="E5478" s="282">
        <v>19.0</v>
      </c>
      <c r="F5478" s="282">
        <v>3.0</v>
      </c>
      <c r="G5478" s="282">
        <v>3.0</v>
      </c>
      <c r="H5478" s="282">
        <v>2.0</v>
      </c>
      <c r="I5478" s="282">
        <v>7.0</v>
      </c>
      <c r="J5478" s="282">
        <v>5.0</v>
      </c>
      <c r="K5478" s="282">
        <v>0.0</v>
      </c>
      <c r="L5478" s="282">
        <v>1468.0</v>
      </c>
      <c r="M5478" s="210"/>
    </row>
    <row r="5479" ht="15.75" customHeight="1">
      <c r="A5479" s="210" t="s">
        <v>834</v>
      </c>
      <c r="B5479" s="210" t="s">
        <v>5391</v>
      </c>
      <c r="C5479" s="210" t="s">
        <v>5801</v>
      </c>
      <c r="D5479" s="210" t="s">
        <v>238</v>
      </c>
      <c r="E5479" s="282">
        <v>10.0</v>
      </c>
      <c r="F5479" s="282">
        <v>0.0</v>
      </c>
      <c r="G5479" s="282">
        <v>0.0</v>
      </c>
      <c r="H5479" s="282">
        <v>7.0</v>
      </c>
      <c r="I5479" s="282">
        <v>3.0</v>
      </c>
      <c r="J5479" s="282">
        <v>3.0</v>
      </c>
      <c r="K5479" s="282">
        <v>0.0</v>
      </c>
      <c r="L5479" s="282">
        <v>318.0</v>
      </c>
      <c r="M5479" s="210"/>
    </row>
    <row r="5480" ht="15.75" customHeight="1">
      <c r="A5480" s="210" t="s">
        <v>834</v>
      </c>
      <c r="B5480" s="210" t="s">
        <v>5392</v>
      </c>
      <c r="C5480" s="210" t="s">
        <v>5801</v>
      </c>
      <c r="D5480" s="210" t="s">
        <v>1142</v>
      </c>
      <c r="E5480" s="282">
        <v>20.0</v>
      </c>
      <c r="F5480" s="282">
        <v>0.0</v>
      </c>
      <c r="G5480" s="282">
        <v>1.0</v>
      </c>
      <c r="H5480" s="282">
        <v>10.0</v>
      </c>
      <c r="I5480" s="282">
        <v>5.0</v>
      </c>
      <c r="J5480" s="282">
        <v>5.0</v>
      </c>
      <c r="K5480" s="282">
        <v>0.0</v>
      </c>
      <c r="L5480" s="282">
        <v>1012.0</v>
      </c>
      <c r="M5480" s="210"/>
    </row>
    <row r="5481" ht="15.75" customHeight="1">
      <c r="A5481" s="210" t="s">
        <v>834</v>
      </c>
      <c r="B5481" s="210" t="s">
        <v>5389</v>
      </c>
      <c r="C5481" s="210" t="s">
        <v>5801</v>
      </c>
      <c r="D5481" s="210" t="s">
        <v>1142</v>
      </c>
      <c r="E5481" s="282">
        <v>17.0</v>
      </c>
      <c r="F5481" s="282">
        <v>1.0</v>
      </c>
      <c r="G5481" s="282">
        <v>2.0</v>
      </c>
      <c r="H5481" s="282">
        <v>5.0</v>
      </c>
      <c r="I5481" s="282">
        <v>7.0</v>
      </c>
      <c r="J5481" s="282">
        <v>8.0</v>
      </c>
      <c r="K5481" s="282">
        <v>0.0</v>
      </c>
      <c r="L5481" s="282">
        <v>1048.0</v>
      </c>
      <c r="M5481" s="210"/>
    </row>
    <row r="5482" ht="15.75" customHeight="1">
      <c r="A5482" s="210" t="s">
        <v>834</v>
      </c>
      <c r="B5482" s="210" t="s">
        <v>5390</v>
      </c>
      <c r="C5482" s="210" t="s">
        <v>5816</v>
      </c>
      <c r="D5482" s="210" t="s">
        <v>6080</v>
      </c>
      <c r="E5482" s="282">
        <v>36.0</v>
      </c>
      <c r="F5482" s="282">
        <v>5.0</v>
      </c>
      <c r="G5482" s="282">
        <v>6.0</v>
      </c>
      <c r="H5482" s="282">
        <v>0.0</v>
      </c>
      <c r="I5482" s="282">
        <v>7.0</v>
      </c>
      <c r="J5482" s="282">
        <v>19.0</v>
      </c>
      <c r="K5482" s="282">
        <v>0.0</v>
      </c>
      <c r="L5482" s="282">
        <v>3175.0</v>
      </c>
      <c r="M5482" s="210"/>
    </row>
    <row r="5483" ht="15.75" customHeight="1">
      <c r="A5483" s="210" t="s">
        <v>432</v>
      </c>
      <c r="B5483" s="210" t="s">
        <v>5383</v>
      </c>
      <c r="C5483" s="210" t="s">
        <v>5801</v>
      </c>
      <c r="D5483" s="210" t="s">
        <v>197</v>
      </c>
      <c r="E5483" s="282">
        <v>3.0</v>
      </c>
      <c r="F5483" s="282">
        <v>1.0</v>
      </c>
      <c r="G5483" s="282">
        <v>1.0</v>
      </c>
      <c r="H5483" s="282">
        <v>0.0</v>
      </c>
      <c r="I5483" s="282">
        <v>3.0</v>
      </c>
      <c r="J5483" s="282">
        <v>0.0</v>
      </c>
      <c r="K5483" s="282">
        <v>0.0</v>
      </c>
      <c r="L5483" s="282">
        <v>218.0</v>
      </c>
      <c r="M5483" s="210"/>
    </row>
    <row r="5484" ht="15.75" customHeight="1">
      <c r="A5484" s="210" t="s">
        <v>432</v>
      </c>
      <c r="B5484" s="210" t="s">
        <v>5384</v>
      </c>
      <c r="C5484" s="210" t="s">
        <v>6170</v>
      </c>
      <c r="D5484" s="210" t="s">
        <v>197</v>
      </c>
      <c r="E5484" s="282">
        <v>16.0</v>
      </c>
      <c r="F5484" s="282">
        <v>1.0</v>
      </c>
      <c r="G5484" s="282">
        <v>0.0</v>
      </c>
      <c r="H5484" s="282">
        <v>8.0</v>
      </c>
      <c r="I5484" s="282">
        <v>8.0</v>
      </c>
      <c r="J5484" s="282">
        <v>2.0</v>
      </c>
      <c r="K5484" s="282">
        <v>0.0</v>
      </c>
      <c r="L5484" s="282">
        <v>722.0</v>
      </c>
      <c r="M5484" s="210"/>
    </row>
    <row r="5485" ht="15.75" customHeight="1">
      <c r="A5485" s="210" t="s">
        <v>432</v>
      </c>
      <c r="B5485" s="210" t="s">
        <v>5385</v>
      </c>
      <c r="C5485" s="210" t="s">
        <v>6155</v>
      </c>
      <c r="D5485" s="210" t="s">
        <v>6171</v>
      </c>
      <c r="E5485" s="282">
        <v>29.0</v>
      </c>
      <c r="F5485" s="282">
        <v>18.0</v>
      </c>
      <c r="G5485" s="282">
        <v>6.0</v>
      </c>
      <c r="H5485" s="282">
        <v>7.0</v>
      </c>
      <c r="I5485" s="282">
        <v>11.0</v>
      </c>
      <c r="J5485" s="282">
        <v>3.0</v>
      </c>
      <c r="K5485" s="282">
        <v>0.0</v>
      </c>
      <c r="L5485" s="282">
        <v>2061.0</v>
      </c>
      <c r="M5485" s="210"/>
    </row>
    <row r="5486" ht="15.75" customHeight="1">
      <c r="A5486" s="210" t="s">
        <v>432</v>
      </c>
      <c r="B5486" s="210" t="s">
        <v>5386</v>
      </c>
      <c r="C5486" s="210" t="s">
        <v>6155</v>
      </c>
      <c r="D5486" s="210" t="s">
        <v>6171</v>
      </c>
      <c r="E5486" s="282">
        <v>33.0</v>
      </c>
      <c r="F5486" s="282">
        <v>8.0</v>
      </c>
      <c r="G5486" s="282">
        <v>1.0</v>
      </c>
      <c r="H5486" s="282">
        <v>0.0</v>
      </c>
      <c r="I5486" s="282">
        <v>13.0</v>
      </c>
      <c r="J5486" s="282">
        <v>4.0</v>
      </c>
      <c r="K5486" s="282">
        <v>0.0</v>
      </c>
      <c r="L5486" s="282">
        <v>2798.0</v>
      </c>
      <c r="M5486" s="210"/>
    </row>
    <row r="5487" ht="15.75" customHeight="1">
      <c r="A5487" s="210" t="s">
        <v>432</v>
      </c>
      <c r="B5487" s="210" t="s">
        <v>5387</v>
      </c>
      <c r="C5487" s="210" t="s">
        <v>5859</v>
      </c>
      <c r="D5487" s="210" t="s">
        <v>6172</v>
      </c>
      <c r="E5487" s="282">
        <v>27.0</v>
      </c>
      <c r="F5487" s="282">
        <v>11.0</v>
      </c>
      <c r="G5487" s="282">
        <v>3.0</v>
      </c>
      <c r="H5487" s="282">
        <v>6.0</v>
      </c>
      <c r="I5487" s="282">
        <v>15.0</v>
      </c>
      <c r="J5487" s="282">
        <v>5.0</v>
      </c>
      <c r="K5487" s="282">
        <v>0.0</v>
      </c>
      <c r="L5487" s="282">
        <v>1920.0</v>
      </c>
      <c r="M5487" s="210"/>
    </row>
    <row r="5488" ht="15.75" customHeight="1">
      <c r="A5488" s="210" t="s">
        <v>432</v>
      </c>
      <c r="B5488" s="210" t="s">
        <v>5388</v>
      </c>
      <c r="C5488" s="210" t="s">
        <v>6173</v>
      </c>
      <c r="D5488" s="210" t="s">
        <v>6174</v>
      </c>
      <c r="E5488" s="282">
        <v>6.0</v>
      </c>
      <c r="F5488" s="282">
        <v>0.0</v>
      </c>
      <c r="G5488" s="282">
        <v>0.0</v>
      </c>
      <c r="H5488" s="282">
        <v>4.0</v>
      </c>
      <c r="I5488" s="282">
        <v>2.0</v>
      </c>
      <c r="J5488" s="282">
        <v>0.0</v>
      </c>
      <c r="K5488" s="282">
        <v>0.0</v>
      </c>
      <c r="L5488" s="282">
        <v>230.0</v>
      </c>
      <c r="M5488" s="210"/>
    </row>
    <row r="5489" ht="15.75" customHeight="1">
      <c r="A5489" s="210" t="s">
        <v>432</v>
      </c>
      <c r="B5489" s="210" t="s">
        <v>5391</v>
      </c>
      <c r="C5489" s="210" t="s">
        <v>5859</v>
      </c>
      <c r="D5489" s="210" t="s">
        <v>6172</v>
      </c>
      <c r="E5489" s="282">
        <v>6.0</v>
      </c>
      <c r="F5489" s="282">
        <v>1.0</v>
      </c>
      <c r="G5489" s="282">
        <v>0.0</v>
      </c>
      <c r="H5489" s="282">
        <v>5.0</v>
      </c>
      <c r="I5489" s="282">
        <v>1.0</v>
      </c>
      <c r="J5489" s="282">
        <v>0.0</v>
      </c>
      <c r="K5489" s="282">
        <v>0.0</v>
      </c>
      <c r="L5489" s="282">
        <v>190.0</v>
      </c>
      <c r="M5489" s="210"/>
    </row>
    <row r="5490" ht="15.75" customHeight="1">
      <c r="A5490" s="210" t="s">
        <v>432</v>
      </c>
      <c r="B5490" s="210" t="s">
        <v>5392</v>
      </c>
      <c r="C5490" s="210" t="s">
        <v>5859</v>
      </c>
      <c r="D5490" s="210" t="s">
        <v>6172</v>
      </c>
      <c r="E5490" s="282">
        <v>4.0</v>
      </c>
      <c r="F5490" s="282">
        <v>1.0</v>
      </c>
      <c r="G5490" s="282">
        <v>0.0</v>
      </c>
      <c r="H5490" s="282">
        <v>2.0</v>
      </c>
      <c r="I5490" s="282">
        <v>2.0</v>
      </c>
      <c r="J5490" s="282">
        <v>1.0</v>
      </c>
      <c r="K5490" s="282">
        <v>0.0</v>
      </c>
      <c r="L5490" s="282">
        <v>193.0</v>
      </c>
      <c r="M5490" s="210"/>
    </row>
    <row r="5491" ht="15.75" customHeight="1">
      <c r="A5491" s="210" t="s">
        <v>567</v>
      </c>
      <c r="B5491" s="210" t="s">
        <v>5383</v>
      </c>
      <c r="C5491" s="210" t="s">
        <v>5801</v>
      </c>
      <c r="D5491" s="210" t="s">
        <v>103</v>
      </c>
      <c r="E5491" s="282">
        <v>1.0</v>
      </c>
      <c r="F5491" s="282">
        <v>1.0</v>
      </c>
      <c r="G5491" s="282">
        <v>1.0</v>
      </c>
      <c r="H5491" s="282">
        <v>0.0</v>
      </c>
      <c r="I5491" s="282">
        <v>1.0</v>
      </c>
      <c r="J5491" s="282">
        <v>0.0</v>
      </c>
      <c r="K5491" s="282">
        <v>0.0</v>
      </c>
      <c r="L5491" s="282">
        <v>45.0</v>
      </c>
      <c r="M5491" s="210"/>
    </row>
    <row r="5492" ht="15.75" customHeight="1">
      <c r="A5492" s="210" t="s">
        <v>567</v>
      </c>
      <c r="B5492" s="210" t="s">
        <v>5384</v>
      </c>
      <c r="C5492" s="210" t="s">
        <v>5801</v>
      </c>
      <c r="D5492" s="210" t="s">
        <v>103</v>
      </c>
      <c r="E5492" s="282">
        <v>30.0</v>
      </c>
      <c r="F5492" s="282">
        <v>0.0</v>
      </c>
      <c r="G5492" s="282">
        <v>1.0</v>
      </c>
      <c r="H5492" s="282">
        <v>18.0</v>
      </c>
      <c r="I5492" s="282">
        <v>9.0</v>
      </c>
      <c r="J5492" s="282">
        <v>5.0</v>
      </c>
      <c r="K5492" s="282">
        <v>0.0</v>
      </c>
      <c r="L5492" s="282">
        <v>1248.0</v>
      </c>
      <c r="M5492" s="210"/>
    </row>
    <row r="5493" ht="15.75" customHeight="1">
      <c r="A5493" s="210" t="s">
        <v>567</v>
      </c>
      <c r="B5493" s="210" t="s">
        <v>5385</v>
      </c>
      <c r="C5493" s="210" t="s">
        <v>5809</v>
      </c>
      <c r="D5493" s="210" t="s">
        <v>5895</v>
      </c>
      <c r="E5493" s="282">
        <v>29.0</v>
      </c>
      <c r="F5493" s="282">
        <v>0.0</v>
      </c>
      <c r="G5493" s="282">
        <v>2.0</v>
      </c>
      <c r="H5493" s="282">
        <v>11.0</v>
      </c>
      <c r="I5493" s="282">
        <v>9.0</v>
      </c>
      <c r="J5493" s="282">
        <v>2.0</v>
      </c>
      <c r="K5493" s="282">
        <v>0.0</v>
      </c>
      <c r="L5493" s="282">
        <v>1746.0</v>
      </c>
      <c r="M5493" s="210"/>
    </row>
    <row r="5494" ht="15.75" customHeight="1">
      <c r="A5494" s="210" t="s">
        <v>567</v>
      </c>
      <c r="B5494" s="210" t="s">
        <v>5386</v>
      </c>
      <c r="C5494" s="210" t="s">
        <v>5809</v>
      </c>
      <c r="D5494" s="210" t="s">
        <v>5895</v>
      </c>
      <c r="E5494" s="282">
        <v>29.0</v>
      </c>
      <c r="F5494" s="282">
        <v>3.0</v>
      </c>
      <c r="G5494" s="282">
        <v>5.0</v>
      </c>
      <c r="H5494" s="282">
        <v>12.0</v>
      </c>
      <c r="I5494" s="282">
        <v>7.0</v>
      </c>
      <c r="J5494" s="282">
        <v>2.0</v>
      </c>
      <c r="K5494" s="282">
        <v>1.0</v>
      </c>
      <c r="L5494" s="282">
        <v>1618.0</v>
      </c>
      <c r="M5494" s="210"/>
    </row>
    <row r="5495" ht="15.75" customHeight="1">
      <c r="A5495" s="210" t="s">
        <v>567</v>
      </c>
      <c r="B5495" s="210" t="s">
        <v>5387</v>
      </c>
      <c r="C5495" s="210" t="s">
        <v>5809</v>
      </c>
      <c r="D5495" s="210" t="s">
        <v>5895</v>
      </c>
      <c r="E5495" s="282">
        <v>28.0</v>
      </c>
      <c r="F5495" s="282">
        <v>3.0</v>
      </c>
      <c r="G5495" s="282">
        <v>0.0</v>
      </c>
      <c r="H5495" s="282">
        <v>21.0</v>
      </c>
      <c r="I5495" s="282">
        <v>7.0</v>
      </c>
      <c r="J5495" s="282">
        <v>1.0</v>
      </c>
      <c r="K5495" s="282">
        <v>0.0</v>
      </c>
      <c r="L5495" s="282">
        <v>864.0</v>
      </c>
      <c r="M5495" s="210"/>
    </row>
    <row r="5496" ht="15.75" customHeight="1">
      <c r="A5496" s="210" t="s">
        <v>567</v>
      </c>
      <c r="B5496" s="210" t="s">
        <v>5388</v>
      </c>
      <c r="C5496" s="210" t="s">
        <v>5809</v>
      </c>
      <c r="D5496" s="210" t="s">
        <v>5895</v>
      </c>
      <c r="E5496" s="282">
        <v>3.0</v>
      </c>
      <c r="F5496" s="282">
        <v>0.0</v>
      </c>
      <c r="G5496" s="282">
        <v>0.0</v>
      </c>
      <c r="H5496" s="282">
        <v>2.0</v>
      </c>
      <c r="I5496" s="282">
        <v>1.0</v>
      </c>
      <c r="J5496" s="282">
        <v>1.0</v>
      </c>
      <c r="K5496" s="282">
        <v>0.0</v>
      </c>
      <c r="L5496" s="282">
        <v>84.0</v>
      </c>
      <c r="M5496" s="210"/>
    </row>
    <row r="5497" ht="15.75" customHeight="1">
      <c r="A5497" s="210" t="s">
        <v>567</v>
      </c>
      <c r="B5497" s="210" t="s">
        <v>5391</v>
      </c>
      <c r="C5497" s="210" t="s">
        <v>6175</v>
      </c>
      <c r="D5497" s="210" t="s">
        <v>6176</v>
      </c>
      <c r="E5497" s="282">
        <v>13.0</v>
      </c>
      <c r="F5497" s="282">
        <v>4.0</v>
      </c>
      <c r="G5497" s="282">
        <v>1.0</v>
      </c>
      <c r="H5497" s="282">
        <v>9.0</v>
      </c>
      <c r="I5497" s="282">
        <v>3.0</v>
      </c>
      <c r="J5497" s="282">
        <v>2.0</v>
      </c>
      <c r="K5497" s="282">
        <v>0.0</v>
      </c>
      <c r="L5497" s="282">
        <v>407.0</v>
      </c>
      <c r="M5497" s="210"/>
    </row>
    <row r="5498" ht="15.75" customHeight="1">
      <c r="A5498" s="210" t="s">
        <v>567</v>
      </c>
      <c r="B5498" s="210" t="s">
        <v>5392</v>
      </c>
      <c r="C5498" s="210" t="s">
        <v>5809</v>
      </c>
      <c r="D5498" s="210" t="s">
        <v>5811</v>
      </c>
      <c r="E5498" s="282">
        <v>3.0</v>
      </c>
      <c r="F5498" s="282">
        <v>0.0</v>
      </c>
      <c r="G5498" s="282">
        <v>0.0</v>
      </c>
      <c r="H5498" s="282">
        <v>2.0</v>
      </c>
      <c r="I5498" s="282">
        <v>0.0</v>
      </c>
      <c r="J5498" s="282">
        <v>1.0</v>
      </c>
      <c r="K5498" s="282">
        <v>0.0</v>
      </c>
      <c r="L5498" s="282">
        <v>122.0</v>
      </c>
      <c r="M5498" s="210"/>
    </row>
    <row r="5499" ht="15.75" customHeight="1">
      <c r="A5499" s="210" t="s">
        <v>554</v>
      </c>
      <c r="B5499" s="210" t="s">
        <v>5383</v>
      </c>
      <c r="C5499" s="210" t="s">
        <v>5801</v>
      </c>
      <c r="D5499" s="210" t="s">
        <v>249</v>
      </c>
      <c r="E5499" s="282">
        <v>3.0</v>
      </c>
      <c r="F5499" s="282">
        <v>0.0</v>
      </c>
      <c r="G5499" s="282">
        <v>0.0</v>
      </c>
      <c r="H5499" s="282">
        <v>3.0</v>
      </c>
      <c r="I5499" s="282">
        <v>0.0</v>
      </c>
      <c r="J5499" s="282">
        <v>0.0</v>
      </c>
      <c r="K5499" s="282">
        <v>0.0</v>
      </c>
      <c r="L5499" s="282">
        <v>36.0</v>
      </c>
      <c r="M5499" s="210"/>
    </row>
    <row r="5500" ht="15.75" customHeight="1">
      <c r="A5500" s="210" t="s">
        <v>554</v>
      </c>
      <c r="B5500" s="210" t="s">
        <v>5384</v>
      </c>
      <c r="C5500" s="210" t="s">
        <v>5801</v>
      </c>
      <c r="D5500" s="210" t="s">
        <v>249</v>
      </c>
      <c r="E5500" s="282">
        <v>19.0</v>
      </c>
      <c r="F5500" s="282">
        <v>4.0</v>
      </c>
      <c r="G5500" s="282">
        <v>1.0</v>
      </c>
      <c r="H5500" s="282">
        <v>14.0</v>
      </c>
      <c r="I5500" s="282">
        <v>4.0</v>
      </c>
      <c r="J5500" s="282">
        <v>4.0</v>
      </c>
      <c r="K5500" s="282">
        <v>0.0</v>
      </c>
      <c r="L5500" s="282">
        <v>621.0</v>
      </c>
      <c r="M5500" s="210"/>
    </row>
    <row r="5501" ht="15.75" customHeight="1">
      <c r="A5501" s="210" t="s">
        <v>554</v>
      </c>
      <c r="B5501" s="210" t="s">
        <v>5385</v>
      </c>
      <c r="C5501" s="210" t="s">
        <v>5816</v>
      </c>
      <c r="D5501" s="210" t="s">
        <v>6147</v>
      </c>
      <c r="E5501" s="282">
        <v>23.0</v>
      </c>
      <c r="F5501" s="282">
        <v>6.0</v>
      </c>
      <c r="G5501" s="282">
        <v>0.0</v>
      </c>
      <c r="H5501" s="282">
        <v>13.0</v>
      </c>
      <c r="I5501" s="282">
        <v>5.0</v>
      </c>
      <c r="J5501" s="282">
        <v>3.0</v>
      </c>
      <c r="K5501" s="282">
        <v>0.0</v>
      </c>
      <c r="L5501" s="282">
        <v>981.0</v>
      </c>
      <c r="M5501" s="210"/>
    </row>
    <row r="5502" ht="15.75" customHeight="1">
      <c r="A5502" s="210" t="s">
        <v>554</v>
      </c>
      <c r="B5502" s="210" t="s">
        <v>5386</v>
      </c>
      <c r="C5502" s="210" t="s">
        <v>5801</v>
      </c>
      <c r="D5502" s="210" t="s">
        <v>249</v>
      </c>
      <c r="E5502" s="282">
        <v>33.0</v>
      </c>
      <c r="F5502" s="282">
        <v>5.0</v>
      </c>
      <c r="G5502" s="282">
        <v>2.0</v>
      </c>
      <c r="H5502" s="282">
        <v>19.0</v>
      </c>
      <c r="I5502" s="282">
        <v>9.0</v>
      </c>
      <c r="J5502" s="282">
        <v>9.0</v>
      </c>
      <c r="K5502" s="282">
        <v>0.0</v>
      </c>
      <c r="L5502" s="282">
        <v>1508.0</v>
      </c>
      <c r="M5502" s="210"/>
    </row>
    <row r="5503" ht="15.75" customHeight="1">
      <c r="A5503" s="210" t="s">
        <v>554</v>
      </c>
      <c r="B5503" s="210" t="s">
        <v>5387</v>
      </c>
      <c r="C5503" s="210" t="s">
        <v>5801</v>
      </c>
      <c r="D5503" s="210" t="s">
        <v>249</v>
      </c>
      <c r="E5503" s="282">
        <v>33.0</v>
      </c>
      <c r="F5503" s="282">
        <v>4.0</v>
      </c>
      <c r="G5503" s="282">
        <v>4.0</v>
      </c>
      <c r="H5503" s="282">
        <v>16.0</v>
      </c>
      <c r="I5503" s="282">
        <v>12.0</v>
      </c>
      <c r="J5503" s="282">
        <v>8.0</v>
      </c>
      <c r="K5503" s="282">
        <v>0.0</v>
      </c>
      <c r="L5503" s="282">
        <v>1580.0</v>
      </c>
      <c r="M5503" s="210"/>
    </row>
    <row r="5504" ht="15.75" customHeight="1">
      <c r="A5504" s="210" t="s">
        <v>554</v>
      </c>
      <c r="B5504" s="210" t="s">
        <v>5388</v>
      </c>
      <c r="C5504" s="210" t="s">
        <v>5801</v>
      </c>
      <c r="D5504" s="210" t="s">
        <v>249</v>
      </c>
      <c r="E5504" s="282">
        <v>2.0</v>
      </c>
      <c r="F5504" s="282">
        <v>0.0</v>
      </c>
      <c r="G5504" s="282">
        <v>0.0</v>
      </c>
      <c r="H5504" s="282">
        <v>1.0</v>
      </c>
      <c r="I5504" s="282">
        <v>1.0</v>
      </c>
      <c r="J5504" s="282">
        <v>0.0</v>
      </c>
      <c r="K5504" s="282">
        <v>0.0</v>
      </c>
      <c r="L5504" s="282">
        <v>46.0</v>
      </c>
      <c r="M5504" s="210"/>
    </row>
    <row r="5505" ht="15.75" customHeight="1">
      <c r="A5505" s="210" t="s">
        <v>554</v>
      </c>
      <c r="B5505" s="210" t="s">
        <v>5391</v>
      </c>
      <c r="C5505" s="210" t="s">
        <v>5801</v>
      </c>
      <c r="D5505" s="210" t="s">
        <v>249</v>
      </c>
      <c r="E5505" s="282">
        <v>32.0</v>
      </c>
      <c r="F5505" s="282">
        <v>16.0</v>
      </c>
      <c r="G5505" s="282">
        <v>1.0</v>
      </c>
      <c r="H5505" s="282">
        <v>1.0</v>
      </c>
      <c r="I5505" s="282">
        <v>5.0</v>
      </c>
      <c r="J5505" s="282">
        <v>6.0</v>
      </c>
      <c r="K5505" s="282">
        <v>0.0</v>
      </c>
      <c r="L5505" s="282">
        <v>2738.0</v>
      </c>
      <c r="M5505" s="210"/>
    </row>
    <row r="5506" ht="15.75" customHeight="1">
      <c r="A5506" s="210" t="s">
        <v>554</v>
      </c>
      <c r="B5506" s="210" t="s">
        <v>5392</v>
      </c>
      <c r="C5506" s="210" t="s">
        <v>5801</v>
      </c>
      <c r="D5506" s="210" t="s">
        <v>249</v>
      </c>
      <c r="E5506" s="282">
        <v>33.0</v>
      </c>
      <c r="F5506" s="282">
        <v>11.0</v>
      </c>
      <c r="G5506" s="282">
        <v>0.0</v>
      </c>
      <c r="H5506" s="282">
        <v>2.0</v>
      </c>
      <c r="I5506" s="282">
        <v>7.0</v>
      </c>
      <c r="J5506" s="282">
        <v>8.0</v>
      </c>
      <c r="K5506" s="282">
        <v>0.0</v>
      </c>
      <c r="L5506" s="282">
        <v>2725.0</v>
      </c>
      <c r="M5506" s="210"/>
    </row>
    <row r="5507" ht="15.75" customHeight="1">
      <c r="A5507" s="210" t="s">
        <v>554</v>
      </c>
      <c r="B5507" s="210" t="s">
        <v>5389</v>
      </c>
      <c r="C5507" s="210" t="s">
        <v>5800</v>
      </c>
      <c r="D5507" s="210" t="s">
        <v>90</v>
      </c>
      <c r="E5507" s="282">
        <v>16.0</v>
      </c>
      <c r="F5507" s="282">
        <v>3.0</v>
      </c>
      <c r="G5507" s="282">
        <v>0.0</v>
      </c>
      <c r="H5507" s="282">
        <v>6.0</v>
      </c>
      <c r="I5507" s="282">
        <v>5.0</v>
      </c>
      <c r="J5507" s="282">
        <v>2.0</v>
      </c>
      <c r="K5507" s="282">
        <v>0.0</v>
      </c>
      <c r="L5507" s="282">
        <v>805.0</v>
      </c>
      <c r="M5507" s="210"/>
    </row>
    <row r="5508" ht="15.75" customHeight="1">
      <c r="A5508" s="210" t="s">
        <v>554</v>
      </c>
      <c r="B5508" s="210" t="s">
        <v>5390</v>
      </c>
      <c r="C5508" s="210" t="s">
        <v>5801</v>
      </c>
      <c r="D5508" s="210" t="s">
        <v>238</v>
      </c>
      <c r="E5508" s="282">
        <v>25.0</v>
      </c>
      <c r="F5508" s="282">
        <v>14.0</v>
      </c>
      <c r="G5508" s="282">
        <v>2.0</v>
      </c>
      <c r="H5508" s="282">
        <v>3.0</v>
      </c>
      <c r="I5508" s="282">
        <v>5.0</v>
      </c>
      <c r="J5508" s="282">
        <v>3.0</v>
      </c>
      <c r="K5508" s="282">
        <v>1.0</v>
      </c>
      <c r="L5508" s="282">
        <v>1917.0</v>
      </c>
      <c r="M5508" s="210"/>
    </row>
    <row r="5509" ht="15.75" customHeight="1">
      <c r="A5509" s="210" t="s">
        <v>312</v>
      </c>
      <c r="B5509" s="210" t="s">
        <v>5383</v>
      </c>
      <c r="C5509" s="210" t="s">
        <v>5801</v>
      </c>
      <c r="D5509" s="210" t="s">
        <v>197</v>
      </c>
      <c r="E5509" s="282">
        <v>3.0</v>
      </c>
      <c r="F5509" s="282">
        <v>1.0</v>
      </c>
      <c r="G5509" s="282">
        <v>0.0</v>
      </c>
      <c r="H5509" s="282">
        <v>0.0</v>
      </c>
      <c r="I5509" s="282">
        <v>2.0</v>
      </c>
      <c r="J5509" s="282">
        <v>1.0</v>
      </c>
      <c r="K5509" s="282">
        <v>0.0</v>
      </c>
      <c r="L5509" s="282">
        <v>243.0</v>
      </c>
      <c r="M5509" s="210"/>
    </row>
    <row r="5510" ht="15.75" customHeight="1">
      <c r="A5510" s="210" t="s">
        <v>312</v>
      </c>
      <c r="B5510" s="210" t="s">
        <v>5384</v>
      </c>
      <c r="C5510" s="210" t="s">
        <v>5801</v>
      </c>
      <c r="D5510" s="210" t="s">
        <v>197</v>
      </c>
      <c r="E5510" s="282">
        <v>37.0</v>
      </c>
      <c r="F5510" s="282">
        <v>8.0</v>
      </c>
      <c r="G5510" s="282">
        <v>4.0</v>
      </c>
      <c r="H5510" s="282">
        <v>7.0</v>
      </c>
      <c r="I5510" s="282">
        <v>17.0</v>
      </c>
      <c r="J5510" s="282">
        <v>6.0</v>
      </c>
      <c r="K5510" s="282">
        <v>0.0</v>
      </c>
      <c r="L5510" s="282">
        <v>2601.0</v>
      </c>
      <c r="M5510" s="210"/>
    </row>
    <row r="5511" ht="15.75" customHeight="1">
      <c r="A5511" s="210" t="s">
        <v>312</v>
      </c>
      <c r="B5511" s="210" t="s">
        <v>5385</v>
      </c>
      <c r="C5511" s="210" t="s">
        <v>6070</v>
      </c>
      <c r="D5511" s="210" t="s">
        <v>6100</v>
      </c>
      <c r="E5511" s="282">
        <v>28.0</v>
      </c>
      <c r="F5511" s="282">
        <v>8.0</v>
      </c>
      <c r="G5511" s="282">
        <v>4.0</v>
      </c>
      <c r="H5511" s="282">
        <v>14.0</v>
      </c>
      <c r="I5511" s="282">
        <v>7.0</v>
      </c>
      <c r="J5511" s="282">
        <v>4.0</v>
      </c>
      <c r="K5511" s="282">
        <v>0.0</v>
      </c>
      <c r="L5511" s="282">
        <v>1233.0</v>
      </c>
      <c r="M5511" s="210"/>
    </row>
    <row r="5512" ht="15.75" customHeight="1">
      <c r="A5512" s="210" t="s">
        <v>312</v>
      </c>
      <c r="B5512" s="210" t="s">
        <v>5386</v>
      </c>
      <c r="C5512" s="210" t="s">
        <v>5816</v>
      </c>
      <c r="D5512" s="210" t="s">
        <v>5849</v>
      </c>
      <c r="E5512" s="282">
        <v>30.0</v>
      </c>
      <c r="F5512" s="282">
        <v>6.0</v>
      </c>
      <c r="G5512" s="282">
        <v>4.0</v>
      </c>
      <c r="H5512" s="282">
        <v>13.0</v>
      </c>
      <c r="I5512" s="282">
        <v>11.0</v>
      </c>
      <c r="J5512" s="282">
        <v>5.0</v>
      </c>
      <c r="K5512" s="282">
        <v>1.0</v>
      </c>
      <c r="L5512" s="282">
        <v>1677.0</v>
      </c>
      <c r="M5512" s="210"/>
    </row>
    <row r="5513" ht="15.75" customHeight="1">
      <c r="A5513" s="210" t="s">
        <v>652</v>
      </c>
      <c r="B5513" s="210" t="s">
        <v>5384</v>
      </c>
      <c r="C5513" s="210" t="s">
        <v>5801</v>
      </c>
      <c r="D5513" s="210" t="s">
        <v>244</v>
      </c>
      <c r="E5513" s="282">
        <v>34.0</v>
      </c>
      <c r="F5513" s="282">
        <v>5.0</v>
      </c>
      <c r="G5513" s="282">
        <v>1.0</v>
      </c>
      <c r="H5513" s="282">
        <v>1.0</v>
      </c>
      <c r="I5513" s="282">
        <v>15.0</v>
      </c>
      <c r="J5513" s="282">
        <v>5.0</v>
      </c>
      <c r="K5513" s="282">
        <v>0.0</v>
      </c>
      <c r="L5513" s="282">
        <v>2794.0</v>
      </c>
      <c r="M5513" s="210"/>
    </row>
    <row r="5514" ht="15.75" customHeight="1">
      <c r="A5514" s="210" t="s">
        <v>652</v>
      </c>
      <c r="B5514" s="210" t="s">
        <v>5385</v>
      </c>
      <c r="C5514" s="210" t="s">
        <v>5816</v>
      </c>
      <c r="D5514" s="210" t="s">
        <v>6177</v>
      </c>
      <c r="E5514" s="282">
        <v>27.0</v>
      </c>
      <c r="F5514" s="282">
        <v>8.0</v>
      </c>
      <c r="G5514" s="282">
        <v>2.0</v>
      </c>
      <c r="H5514" s="282">
        <v>2.0</v>
      </c>
      <c r="I5514" s="282">
        <v>15.0</v>
      </c>
      <c r="J5514" s="282">
        <v>8.0</v>
      </c>
      <c r="K5514" s="282">
        <v>0.0</v>
      </c>
      <c r="L5514" s="282">
        <v>2006.0</v>
      </c>
      <c r="M5514" s="210"/>
    </row>
    <row r="5515" ht="15.75" customHeight="1">
      <c r="A5515" s="210" t="s">
        <v>652</v>
      </c>
      <c r="B5515" s="210" t="s">
        <v>5386</v>
      </c>
      <c r="C5515" s="210" t="s">
        <v>5832</v>
      </c>
      <c r="D5515" s="210" t="s">
        <v>6178</v>
      </c>
      <c r="E5515" s="282">
        <v>31.0</v>
      </c>
      <c r="F5515" s="282">
        <v>4.0</v>
      </c>
      <c r="G5515" s="282">
        <v>2.0</v>
      </c>
      <c r="H5515" s="282">
        <v>2.0</v>
      </c>
      <c r="I5515" s="282">
        <v>8.0</v>
      </c>
      <c r="J5515" s="282">
        <v>9.0</v>
      </c>
      <c r="K5515" s="282">
        <v>0.0</v>
      </c>
      <c r="L5515" s="282">
        <v>2557.0</v>
      </c>
      <c r="M5515" s="210"/>
    </row>
    <row r="5516" ht="15.75" customHeight="1">
      <c r="A5516" s="210" t="s">
        <v>652</v>
      </c>
      <c r="B5516" s="210" t="s">
        <v>5387</v>
      </c>
      <c r="C5516" s="210" t="s">
        <v>5816</v>
      </c>
      <c r="D5516" s="210" t="s">
        <v>6179</v>
      </c>
      <c r="E5516" s="282">
        <v>30.0</v>
      </c>
      <c r="F5516" s="282">
        <v>6.0</v>
      </c>
      <c r="G5516" s="282">
        <v>3.0</v>
      </c>
      <c r="H5516" s="282">
        <v>10.0</v>
      </c>
      <c r="I5516" s="282">
        <v>4.0</v>
      </c>
      <c r="J5516" s="282">
        <v>5.0</v>
      </c>
      <c r="K5516" s="282">
        <v>0.0</v>
      </c>
      <c r="L5516" s="282">
        <v>2066.0</v>
      </c>
      <c r="M5516" s="210"/>
    </row>
    <row r="5517" ht="15.75" customHeight="1">
      <c r="A5517" s="210" t="s">
        <v>456</v>
      </c>
      <c r="B5517" s="210" t="s">
        <v>5383</v>
      </c>
      <c r="C5517" s="210" t="s">
        <v>5801</v>
      </c>
      <c r="D5517" s="210" t="s">
        <v>162</v>
      </c>
      <c r="E5517" s="282">
        <v>3.0</v>
      </c>
      <c r="F5517" s="282">
        <v>0.0</v>
      </c>
      <c r="G5517" s="282">
        <v>1.0</v>
      </c>
      <c r="H5517" s="282">
        <v>0.0</v>
      </c>
      <c r="I5517" s="282">
        <v>0.0</v>
      </c>
      <c r="J5517" s="282">
        <v>0.0</v>
      </c>
      <c r="K5517" s="282">
        <v>0.0</v>
      </c>
      <c r="L5517" s="282">
        <v>270.0</v>
      </c>
      <c r="M5517" s="210"/>
    </row>
    <row r="5518" ht="15.75" customHeight="1">
      <c r="A5518" s="210" t="s">
        <v>456</v>
      </c>
      <c r="B5518" s="210" t="s">
        <v>5384</v>
      </c>
      <c r="C5518" s="210" t="s">
        <v>5801</v>
      </c>
      <c r="D5518" s="210" t="s">
        <v>162</v>
      </c>
      <c r="E5518" s="282">
        <v>30.0</v>
      </c>
      <c r="F5518" s="282">
        <v>1.0</v>
      </c>
      <c r="G5518" s="282">
        <v>1.0</v>
      </c>
      <c r="H5518" s="282">
        <v>1.0</v>
      </c>
      <c r="I5518" s="282">
        <v>2.0</v>
      </c>
      <c r="J5518" s="282">
        <v>4.0</v>
      </c>
      <c r="K5518" s="282">
        <v>0.0</v>
      </c>
      <c r="L5518" s="282">
        <v>2549.0</v>
      </c>
      <c r="M5518" s="210"/>
    </row>
    <row r="5519" ht="15.75" customHeight="1">
      <c r="A5519" s="210" t="s">
        <v>456</v>
      </c>
      <c r="B5519" s="210" t="s">
        <v>5385</v>
      </c>
      <c r="C5519" s="210" t="s">
        <v>5933</v>
      </c>
      <c r="D5519" s="210" t="s">
        <v>5998</v>
      </c>
      <c r="E5519" s="282">
        <v>26.0</v>
      </c>
      <c r="F5519" s="282">
        <v>2.0</v>
      </c>
      <c r="G5519" s="282">
        <v>0.0</v>
      </c>
      <c r="H5519" s="282">
        <v>2.0</v>
      </c>
      <c r="I5519" s="282">
        <v>2.0</v>
      </c>
      <c r="J5519" s="282">
        <v>2.0</v>
      </c>
      <c r="K5519" s="282">
        <v>0.0</v>
      </c>
      <c r="L5519" s="282">
        <v>2199.0</v>
      </c>
      <c r="M5519" s="210"/>
    </row>
    <row r="5520" ht="15.75" customHeight="1">
      <c r="A5520" s="210" t="s">
        <v>456</v>
      </c>
      <c r="B5520" s="210" t="s">
        <v>5386</v>
      </c>
      <c r="C5520" s="210" t="s">
        <v>5933</v>
      </c>
      <c r="D5520" s="210" t="s">
        <v>5998</v>
      </c>
      <c r="E5520" s="282">
        <v>24.0</v>
      </c>
      <c r="F5520" s="282">
        <v>3.0</v>
      </c>
      <c r="G5520" s="282">
        <v>1.0</v>
      </c>
      <c r="H5520" s="282">
        <v>16.0</v>
      </c>
      <c r="I5520" s="282">
        <v>0.0</v>
      </c>
      <c r="J5520" s="282">
        <v>0.0</v>
      </c>
      <c r="K5520" s="282">
        <v>0.0</v>
      </c>
      <c r="L5520" s="282">
        <v>979.0</v>
      </c>
      <c r="M5520" s="210"/>
    </row>
    <row r="5521" ht="15.75" customHeight="1">
      <c r="A5521" s="210" t="s">
        <v>456</v>
      </c>
      <c r="B5521" s="210" t="s">
        <v>5387</v>
      </c>
      <c r="C5521" s="210" t="s">
        <v>5969</v>
      </c>
      <c r="D5521" s="210" t="s">
        <v>6180</v>
      </c>
      <c r="E5521" s="282">
        <v>37.0</v>
      </c>
      <c r="F5521" s="282">
        <v>8.0</v>
      </c>
      <c r="G5521" s="282">
        <v>2.0</v>
      </c>
      <c r="H5521" s="282">
        <v>1.0</v>
      </c>
      <c r="I5521" s="282">
        <v>0.0</v>
      </c>
      <c r="J5521" s="282">
        <v>2.0</v>
      </c>
      <c r="K5521" s="282">
        <v>0.0</v>
      </c>
      <c r="L5521" s="282">
        <v>3285.0</v>
      </c>
      <c r="M5521" s="210"/>
    </row>
    <row r="5522" ht="15.75" customHeight="1">
      <c r="A5522" s="210" t="s">
        <v>456</v>
      </c>
      <c r="B5522" s="210" t="s">
        <v>5388</v>
      </c>
      <c r="C5522" s="210" t="s">
        <v>5969</v>
      </c>
      <c r="D5522" s="210" t="s">
        <v>6180</v>
      </c>
      <c r="E5522" s="282">
        <v>23.0</v>
      </c>
      <c r="F5522" s="282">
        <v>1.0</v>
      </c>
      <c r="G5522" s="282">
        <v>0.0</v>
      </c>
      <c r="H5522" s="282">
        <v>1.0</v>
      </c>
      <c r="I5522" s="282">
        <v>1.0</v>
      </c>
      <c r="J5522" s="282">
        <v>3.0</v>
      </c>
      <c r="K5522" s="282">
        <v>0.0</v>
      </c>
      <c r="L5522" s="282">
        <v>1973.0</v>
      </c>
      <c r="M5522" s="210"/>
    </row>
    <row r="5523" ht="15.75" customHeight="1">
      <c r="A5523" s="210" t="s">
        <v>456</v>
      </c>
      <c r="B5523" s="210" t="s">
        <v>5391</v>
      </c>
      <c r="C5523" s="210" t="s">
        <v>5969</v>
      </c>
      <c r="D5523" s="210" t="s">
        <v>6180</v>
      </c>
      <c r="E5523" s="282">
        <v>0.0</v>
      </c>
      <c r="F5523" s="282">
        <v>0.0</v>
      </c>
      <c r="G5523" s="282">
        <v>0.0</v>
      </c>
      <c r="H5523" s="282">
        <v>0.0</v>
      </c>
      <c r="I5523" s="282">
        <v>0.0</v>
      </c>
      <c r="J5523" s="282">
        <v>0.0</v>
      </c>
      <c r="K5523" s="282">
        <v>0.0</v>
      </c>
      <c r="L5523" s="282">
        <v>0.0</v>
      </c>
      <c r="M5523" s="210"/>
    </row>
    <row r="5524" ht="15.75" customHeight="1">
      <c r="A5524" s="210" t="s">
        <v>456</v>
      </c>
      <c r="B5524" s="210" t="s">
        <v>5392</v>
      </c>
      <c r="C5524" s="210" t="s">
        <v>5937</v>
      </c>
      <c r="D5524" s="210" t="s">
        <v>6180</v>
      </c>
      <c r="E5524" s="282">
        <v>6.0</v>
      </c>
      <c r="F5524" s="282">
        <v>0.0</v>
      </c>
      <c r="G5524" s="282">
        <v>0.0</v>
      </c>
      <c r="H5524" s="282">
        <v>1.0</v>
      </c>
      <c r="I5524" s="282">
        <v>1.0</v>
      </c>
      <c r="J5524" s="282">
        <v>1.0</v>
      </c>
      <c r="K5524" s="282">
        <v>0.0</v>
      </c>
      <c r="L5524" s="282">
        <v>437.0</v>
      </c>
      <c r="M5524" s="210"/>
    </row>
    <row r="5525" ht="15.75" customHeight="1">
      <c r="A5525" s="210" t="s">
        <v>325</v>
      </c>
      <c r="B5525" s="210" t="s">
        <v>5383</v>
      </c>
      <c r="C5525" s="210" t="s">
        <v>5801</v>
      </c>
      <c r="D5525" s="210" t="s">
        <v>90</v>
      </c>
      <c r="E5525" s="282">
        <v>0.0</v>
      </c>
      <c r="F5525" s="282">
        <v>0.0</v>
      </c>
      <c r="G5525" s="210"/>
      <c r="H5525" s="282">
        <v>0.0</v>
      </c>
      <c r="I5525" s="282">
        <v>0.0</v>
      </c>
      <c r="J5525" s="282">
        <v>0.0</v>
      </c>
      <c r="K5525" s="282">
        <v>0.0</v>
      </c>
      <c r="L5525" s="282">
        <v>0.0</v>
      </c>
      <c r="M5525" s="210"/>
    </row>
    <row r="5526" ht="15.75" customHeight="1">
      <c r="A5526" s="210" t="s">
        <v>325</v>
      </c>
      <c r="B5526" s="210" t="s">
        <v>5384</v>
      </c>
      <c r="C5526" s="210" t="s">
        <v>5801</v>
      </c>
      <c r="D5526" s="210" t="s">
        <v>259</v>
      </c>
      <c r="E5526" s="282">
        <v>23.0</v>
      </c>
      <c r="F5526" s="282">
        <v>0.0</v>
      </c>
      <c r="G5526" s="210"/>
      <c r="H5526" s="282">
        <v>0.0</v>
      </c>
      <c r="I5526" s="282">
        <v>0.0</v>
      </c>
      <c r="J5526" s="282">
        <v>0.0</v>
      </c>
      <c r="K5526" s="282">
        <v>0.0</v>
      </c>
      <c r="L5526" s="282">
        <v>2070.0</v>
      </c>
      <c r="M5526" s="210"/>
    </row>
    <row r="5527" ht="15.75" customHeight="1">
      <c r="A5527" s="210" t="s">
        <v>325</v>
      </c>
      <c r="B5527" s="210" t="s">
        <v>5385</v>
      </c>
      <c r="C5527" s="210" t="s">
        <v>5816</v>
      </c>
      <c r="D5527" s="210" t="s">
        <v>6177</v>
      </c>
      <c r="E5527" s="282">
        <v>37.0</v>
      </c>
      <c r="F5527" s="282">
        <v>0.0</v>
      </c>
      <c r="G5527" s="210"/>
      <c r="H5527" s="282">
        <v>0.0</v>
      </c>
      <c r="I5527" s="282">
        <v>0.0</v>
      </c>
      <c r="J5527" s="282">
        <v>2.0</v>
      </c>
      <c r="K5527" s="282">
        <v>0.0</v>
      </c>
      <c r="L5527" s="282">
        <v>3330.0</v>
      </c>
      <c r="M5527" s="210"/>
    </row>
    <row r="5528" ht="15.75" customHeight="1">
      <c r="A5528" s="210" t="s">
        <v>325</v>
      </c>
      <c r="B5528" s="210" t="s">
        <v>5387</v>
      </c>
      <c r="C5528" s="210" t="s">
        <v>5803</v>
      </c>
      <c r="D5528" s="210" t="s">
        <v>6181</v>
      </c>
      <c r="E5528" s="282">
        <v>0.0</v>
      </c>
      <c r="F5528" s="282">
        <v>0.0</v>
      </c>
      <c r="G5528" s="210"/>
      <c r="H5528" s="282">
        <v>0.0</v>
      </c>
      <c r="I5528" s="282">
        <v>0.0</v>
      </c>
      <c r="J5528" s="282">
        <v>0.0</v>
      </c>
      <c r="K5528" s="282">
        <v>0.0</v>
      </c>
      <c r="L5528" s="282">
        <v>0.0</v>
      </c>
      <c r="M5528" s="210"/>
    </row>
    <row r="5529" ht="15.75" customHeight="1">
      <c r="A5529" s="210" t="s">
        <v>325</v>
      </c>
      <c r="B5529" s="210" t="s">
        <v>5388</v>
      </c>
      <c r="C5529" s="210" t="s">
        <v>5914</v>
      </c>
      <c r="D5529" s="210" t="s">
        <v>6182</v>
      </c>
      <c r="E5529" s="282">
        <v>0.0</v>
      </c>
      <c r="F5529" s="282">
        <v>0.0</v>
      </c>
      <c r="G5529" s="282">
        <v>0.0</v>
      </c>
      <c r="H5529" s="282">
        <v>0.0</v>
      </c>
      <c r="I5529" s="282">
        <v>0.0</v>
      </c>
      <c r="J5529" s="282">
        <v>0.0</v>
      </c>
      <c r="K5529" s="282">
        <v>0.0</v>
      </c>
      <c r="L5529" s="282">
        <v>0.0</v>
      </c>
      <c r="M5529" s="210"/>
    </row>
    <row r="5530" ht="15.75" customHeight="1">
      <c r="A5530" s="210" t="s">
        <v>325</v>
      </c>
      <c r="B5530" s="210" t="s">
        <v>5391</v>
      </c>
      <c r="C5530" s="210" t="s">
        <v>5801</v>
      </c>
      <c r="D5530" s="210" t="s">
        <v>6129</v>
      </c>
      <c r="E5530" s="282">
        <v>0.0</v>
      </c>
      <c r="F5530" s="282">
        <v>0.0</v>
      </c>
      <c r="G5530" s="210"/>
      <c r="H5530" s="282">
        <v>0.0</v>
      </c>
      <c r="I5530" s="282">
        <v>0.0</v>
      </c>
      <c r="J5530" s="282">
        <v>0.0</v>
      </c>
      <c r="K5530" s="282">
        <v>0.0</v>
      </c>
      <c r="L5530" s="282">
        <v>0.0</v>
      </c>
      <c r="M5530" s="210"/>
    </row>
    <row r="5531" ht="15.75" customHeight="1">
      <c r="A5531" s="210" t="s">
        <v>391</v>
      </c>
      <c r="B5531" s="210" t="s">
        <v>5383</v>
      </c>
      <c r="C5531" s="210" t="s">
        <v>5801</v>
      </c>
      <c r="D5531" s="210" t="s">
        <v>98</v>
      </c>
      <c r="E5531" s="282">
        <v>3.0</v>
      </c>
      <c r="F5531" s="282">
        <v>0.0</v>
      </c>
      <c r="G5531" s="282">
        <v>0.0</v>
      </c>
      <c r="H5531" s="282">
        <v>0.0</v>
      </c>
      <c r="I5531" s="282">
        <v>0.0</v>
      </c>
      <c r="J5531" s="282">
        <v>0.0</v>
      </c>
      <c r="K5531" s="282">
        <v>0.0</v>
      </c>
      <c r="L5531" s="282">
        <v>270.0</v>
      </c>
      <c r="M5531" s="210"/>
    </row>
    <row r="5532" ht="15.75" customHeight="1">
      <c r="A5532" s="210" t="s">
        <v>391</v>
      </c>
      <c r="B5532" s="210" t="s">
        <v>5384</v>
      </c>
      <c r="C5532" s="210" t="s">
        <v>5801</v>
      </c>
      <c r="D5532" s="210" t="s">
        <v>98</v>
      </c>
      <c r="E5532" s="282">
        <v>25.0</v>
      </c>
      <c r="F5532" s="282">
        <v>0.0</v>
      </c>
      <c r="G5532" s="282">
        <v>3.0</v>
      </c>
      <c r="H5532" s="282">
        <v>0.0</v>
      </c>
      <c r="I5532" s="282">
        <v>3.0</v>
      </c>
      <c r="J5532" s="282">
        <v>6.0</v>
      </c>
      <c r="K5532" s="282">
        <v>0.0</v>
      </c>
      <c r="L5532" s="282">
        <v>2169.0</v>
      </c>
      <c r="M5532" s="210"/>
    </row>
    <row r="5533" ht="15.75" customHeight="1">
      <c r="A5533" s="210" t="s">
        <v>391</v>
      </c>
      <c r="B5533" s="210" t="s">
        <v>5385</v>
      </c>
      <c r="C5533" s="210" t="s">
        <v>5881</v>
      </c>
      <c r="D5533" s="210" t="s">
        <v>5989</v>
      </c>
      <c r="E5533" s="282">
        <v>30.0</v>
      </c>
      <c r="F5533" s="282">
        <v>1.0</v>
      </c>
      <c r="G5533" s="282">
        <v>0.0</v>
      </c>
      <c r="H5533" s="282">
        <v>0.0</v>
      </c>
      <c r="I5533" s="282">
        <v>1.0</v>
      </c>
      <c r="J5533" s="282">
        <v>4.0</v>
      </c>
      <c r="K5533" s="282">
        <v>0.0</v>
      </c>
      <c r="L5533" s="282">
        <v>2693.0</v>
      </c>
      <c r="M5533" s="210"/>
    </row>
    <row r="5534" ht="15.75" customHeight="1">
      <c r="A5534" s="210" t="s">
        <v>391</v>
      </c>
      <c r="B5534" s="210" t="s">
        <v>5386</v>
      </c>
      <c r="C5534" s="210" t="s">
        <v>5881</v>
      </c>
      <c r="D5534" s="210" t="s">
        <v>5989</v>
      </c>
      <c r="E5534" s="282">
        <v>32.0</v>
      </c>
      <c r="F5534" s="282">
        <v>4.0</v>
      </c>
      <c r="G5534" s="282">
        <v>4.0</v>
      </c>
      <c r="H5534" s="282">
        <v>0.0</v>
      </c>
      <c r="I5534" s="282">
        <v>1.0</v>
      </c>
      <c r="J5534" s="282">
        <v>3.0</v>
      </c>
      <c r="K5534" s="282">
        <v>0.0</v>
      </c>
      <c r="L5534" s="282">
        <v>2858.0</v>
      </c>
      <c r="M5534" s="210"/>
    </row>
    <row r="5535" ht="15.75" customHeight="1">
      <c r="A5535" s="210" t="s">
        <v>391</v>
      </c>
      <c r="B5535" s="210" t="s">
        <v>5387</v>
      </c>
      <c r="C5535" s="210" t="s">
        <v>5881</v>
      </c>
      <c r="D5535" s="210" t="s">
        <v>5989</v>
      </c>
      <c r="E5535" s="282">
        <v>23.0</v>
      </c>
      <c r="F5535" s="282">
        <v>3.0</v>
      </c>
      <c r="G5535" s="282">
        <v>1.0</v>
      </c>
      <c r="H5535" s="282">
        <v>0.0</v>
      </c>
      <c r="I5535" s="282">
        <v>1.0</v>
      </c>
      <c r="J5535" s="282">
        <v>10.0</v>
      </c>
      <c r="K5535" s="282">
        <v>0.0</v>
      </c>
      <c r="L5535" s="282">
        <v>2045.0</v>
      </c>
      <c r="M5535" s="210"/>
    </row>
    <row r="5536" ht="15.75" customHeight="1">
      <c r="A5536" s="210" t="s">
        <v>391</v>
      </c>
      <c r="B5536" s="210" t="s">
        <v>5388</v>
      </c>
      <c r="C5536" s="210" t="s">
        <v>5881</v>
      </c>
      <c r="D5536" s="210" t="s">
        <v>5989</v>
      </c>
      <c r="E5536" s="282">
        <v>22.0</v>
      </c>
      <c r="F5536" s="282">
        <v>1.0</v>
      </c>
      <c r="G5536" s="282">
        <v>1.0</v>
      </c>
      <c r="H5536" s="282">
        <v>2.0</v>
      </c>
      <c r="I5536" s="282">
        <v>5.0</v>
      </c>
      <c r="J5536" s="282">
        <v>3.0</v>
      </c>
      <c r="K5536" s="282">
        <v>0.0</v>
      </c>
      <c r="L5536" s="282">
        <v>1724.0</v>
      </c>
      <c r="M5536" s="210"/>
    </row>
    <row r="5537" ht="15.75" customHeight="1">
      <c r="A5537" s="210" t="s">
        <v>391</v>
      </c>
      <c r="B5537" s="210" t="s">
        <v>5391</v>
      </c>
      <c r="C5537" s="210" t="s">
        <v>5881</v>
      </c>
      <c r="D5537" s="210" t="s">
        <v>5989</v>
      </c>
      <c r="E5537" s="282">
        <v>27.0</v>
      </c>
      <c r="F5537" s="282">
        <v>1.0</v>
      </c>
      <c r="G5537" s="282">
        <v>1.0</v>
      </c>
      <c r="H5537" s="282">
        <v>3.0</v>
      </c>
      <c r="I5537" s="282">
        <v>1.0</v>
      </c>
      <c r="J5537" s="282">
        <v>3.0</v>
      </c>
      <c r="K5537" s="282">
        <v>0.0</v>
      </c>
      <c r="L5537" s="282">
        <v>2303.0</v>
      </c>
      <c r="M5537" s="210"/>
    </row>
    <row r="5538" ht="15.75" customHeight="1">
      <c r="A5538" s="210" t="s">
        <v>391</v>
      </c>
      <c r="B5538" s="210" t="s">
        <v>5392</v>
      </c>
      <c r="C5538" s="210" t="s">
        <v>5837</v>
      </c>
      <c r="D5538" s="210" t="s">
        <v>6183</v>
      </c>
      <c r="E5538" s="282">
        <v>12.0</v>
      </c>
      <c r="F5538" s="282">
        <v>0.0</v>
      </c>
      <c r="G5538" s="282">
        <v>0.0</v>
      </c>
      <c r="H5538" s="282">
        <v>2.0</v>
      </c>
      <c r="I5538" s="282">
        <v>1.0</v>
      </c>
      <c r="J5538" s="282">
        <v>1.0</v>
      </c>
      <c r="K5538" s="282">
        <v>0.0</v>
      </c>
      <c r="L5538" s="282">
        <v>888.0</v>
      </c>
      <c r="M5538" s="210"/>
    </row>
    <row r="5539" ht="15.75" customHeight="1">
      <c r="A5539" s="210" t="s">
        <v>391</v>
      </c>
      <c r="B5539" s="210" t="s">
        <v>5389</v>
      </c>
      <c r="C5539" s="210" t="s">
        <v>5837</v>
      </c>
      <c r="D5539" s="210" t="s">
        <v>6183</v>
      </c>
      <c r="E5539" s="282">
        <v>2.0</v>
      </c>
      <c r="F5539" s="282">
        <v>0.0</v>
      </c>
      <c r="G5539" s="282">
        <v>0.0</v>
      </c>
      <c r="H5539" s="282">
        <v>0.0</v>
      </c>
      <c r="I5539" s="282">
        <v>0.0</v>
      </c>
      <c r="J5539" s="282">
        <v>0.0</v>
      </c>
      <c r="K5539" s="282">
        <v>0.0</v>
      </c>
      <c r="L5539" s="282">
        <v>180.0</v>
      </c>
      <c r="M5539" s="210"/>
    </row>
    <row r="5540" ht="15.75" customHeight="1">
      <c r="A5540" s="210" t="s">
        <v>815</v>
      </c>
      <c r="B5540" s="210" t="s">
        <v>5383</v>
      </c>
      <c r="C5540" s="210" t="s">
        <v>5801</v>
      </c>
      <c r="D5540" s="210" t="s">
        <v>249</v>
      </c>
      <c r="E5540" s="282">
        <v>3.0</v>
      </c>
      <c r="F5540" s="282">
        <v>0.0</v>
      </c>
      <c r="G5540" s="282">
        <v>0.0</v>
      </c>
      <c r="H5540" s="282">
        <v>0.0</v>
      </c>
      <c r="I5540" s="282">
        <v>1.0</v>
      </c>
      <c r="J5540" s="282">
        <v>1.0</v>
      </c>
      <c r="K5540" s="282">
        <v>0.0</v>
      </c>
      <c r="L5540" s="282">
        <v>248.0</v>
      </c>
      <c r="M5540" s="210"/>
    </row>
    <row r="5541" ht="15.75" customHeight="1">
      <c r="A5541" s="210" t="s">
        <v>815</v>
      </c>
      <c r="B5541" s="210" t="s">
        <v>5384</v>
      </c>
      <c r="C5541" s="210" t="s">
        <v>5801</v>
      </c>
      <c r="D5541" s="210" t="s">
        <v>249</v>
      </c>
      <c r="E5541" s="282">
        <v>27.0</v>
      </c>
      <c r="F5541" s="282">
        <v>1.0</v>
      </c>
      <c r="G5541" s="282">
        <v>0.0</v>
      </c>
      <c r="H5541" s="282">
        <v>8.0</v>
      </c>
      <c r="I5541" s="282">
        <v>9.0</v>
      </c>
      <c r="J5541" s="282">
        <v>7.0</v>
      </c>
      <c r="K5541" s="282">
        <v>0.0</v>
      </c>
      <c r="L5541" s="282">
        <v>1608.0</v>
      </c>
      <c r="M5541" s="210"/>
    </row>
    <row r="5542" ht="15.75" customHeight="1">
      <c r="A5542" s="210" t="s">
        <v>815</v>
      </c>
      <c r="B5542" s="210" t="s">
        <v>5385</v>
      </c>
      <c r="C5542" s="210" t="s">
        <v>5816</v>
      </c>
      <c r="D5542" s="210" t="s">
        <v>6147</v>
      </c>
      <c r="E5542" s="282">
        <v>26.0</v>
      </c>
      <c r="F5542" s="282">
        <v>3.0</v>
      </c>
      <c r="G5542" s="282">
        <v>2.0</v>
      </c>
      <c r="H5542" s="282">
        <v>10.0</v>
      </c>
      <c r="I5542" s="282">
        <v>7.0</v>
      </c>
      <c r="J5542" s="282">
        <v>3.0</v>
      </c>
      <c r="K5542" s="282">
        <v>0.0</v>
      </c>
      <c r="L5542" s="282">
        <v>1519.0</v>
      </c>
      <c r="M5542" s="210"/>
    </row>
    <row r="5543" ht="15.75" customHeight="1">
      <c r="A5543" s="210" t="s">
        <v>815</v>
      </c>
      <c r="B5543" s="210" t="s">
        <v>5386</v>
      </c>
      <c r="C5543" s="210" t="s">
        <v>5801</v>
      </c>
      <c r="D5543" s="210" t="s">
        <v>249</v>
      </c>
      <c r="E5543" s="282">
        <v>33.0</v>
      </c>
      <c r="F5543" s="282">
        <v>4.0</v>
      </c>
      <c r="G5543" s="282">
        <v>1.0</v>
      </c>
      <c r="H5543" s="282">
        <v>5.0</v>
      </c>
      <c r="I5543" s="282">
        <v>22.0</v>
      </c>
      <c r="J5543" s="282">
        <v>5.0</v>
      </c>
      <c r="K5543" s="282">
        <v>0.0</v>
      </c>
      <c r="L5543" s="282">
        <v>2144.0</v>
      </c>
      <c r="M5543" s="210"/>
    </row>
    <row r="5544" ht="15.75" customHeight="1">
      <c r="A5544" s="210" t="s">
        <v>815</v>
      </c>
      <c r="B5544" s="210" t="s">
        <v>5387</v>
      </c>
      <c r="C5544" s="210" t="s">
        <v>5800</v>
      </c>
      <c r="D5544" s="210" t="s">
        <v>249</v>
      </c>
      <c r="E5544" s="282">
        <v>24.0</v>
      </c>
      <c r="F5544" s="282">
        <v>0.0</v>
      </c>
      <c r="G5544" s="282">
        <v>0.0</v>
      </c>
      <c r="H5544" s="282">
        <v>13.0</v>
      </c>
      <c r="I5544" s="282">
        <v>10.0</v>
      </c>
      <c r="J5544" s="282">
        <v>3.0</v>
      </c>
      <c r="K5544" s="282">
        <v>0.0</v>
      </c>
      <c r="L5544" s="282">
        <v>973.0</v>
      </c>
      <c r="M5544" s="210"/>
    </row>
    <row r="5545" ht="15.75" customHeight="1">
      <c r="A5545" s="210" t="s">
        <v>815</v>
      </c>
      <c r="B5545" s="210" t="s">
        <v>5388</v>
      </c>
      <c r="C5545" s="210" t="s">
        <v>5800</v>
      </c>
      <c r="D5545" s="210" t="s">
        <v>151</v>
      </c>
      <c r="E5545" s="282">
        <v>11.0</v>
      </c>
      <c r="F5545" s="282">
        <v>1.0</v>
      </c>
      <c r="G5545" s="282">
        <v>1.0</v>
      </c>
      <c r="H5545" s="282">
        <v>3.0</v>
      </c>
      <c r="I5545" s="282">
        <v>3.0</v>
      </c>
      <c r="J5545" s="282">
        <v>3.0</v>
      </c>
      <c r="K5545" s="282">
        <v>0.0</v>
      </c>
      <c r="L5545" s="282">
        <v>719.0</v>
      </c>
      <c r="M5545" s="210"/>
    </row>
    <row r="5546" ht="15.75" customHeight="1">
      <c r="A5546" s="210" t="s">
        <v>815</v>
      </c>
      <c r="B5546" s="210" t="s">
        <v>5391</v>
      </c>
      <c r="C5546" s="210" t="s">
        <v>5800</v>
      </c>
      <c r="D5546" s="210" t="s">
        <v>249</v>
      </c>
      <c r="E5546" s="282">
        <v>20.0</v>
      </c>
      <c r="F5546" s="282">
        <v>0.0</v>
      </c>
      <c r="G5546" s="282">
        <v>1.0</v>
      </c>
      <c r="H5546" s="282">
        <v>10.0</v>
      </c>
      <c r="I5546" s="282">
        <v>4.0</v>
      </c>
      <c r="J5546" s="282">
        <v>5.0</v>
      </c>
      <c r="K5546" s="282">
        <v>0.0</v>
      </c>
      <c r="L5546" s="282">
        <v>988.0</v>
      </c>
      <c r="M5546" s="210"/>
    </row>
    <row r="5547" ht="15.75" customHeight="1">
      <c r="A5547" s="210" t="s">
        <v>815</v>
      </c>
      <c r="B5547" s="210" t="s">
        <v>5392</v>
      </c>
      <c r="C5547" s="210" t="s">
        <v>5801</v>
      </c>
      <c r="D5547" s="210" t="s">
        <v>249</v>
      </c>
      <c r="E5547" s="282">
        <v>13.0</v>
      </c>
      <c r="F5547" s="282">
        <v>0.0</v>
      </c>
      <c r="G5547" s="282">
        <v>0.0</v>
      </c>
      <c r="H5547" s="282">
        <v>9.0</v>
      </c>
      <c r="I5547" s="282">
        <v>3.0</v>
      </c>
      <c r="J5547" s="282">
        <v>3.0</v>
      </c>
      <c r="K5547" s="282">
        <v>0.0</v>
      </c>
      <c r="L5547" s="282">
        <v>444.0</v>
      </c>
      <c r="M5547" s="210"/>
    </row>
    <row r="5548" ht="15.75" customHeight="1">
      <c r="A5548" s="210" t="s">
        <v>815</v>
      </c>
      <c r="B5548" s="210" t="s">
        <v>5389</v>
      </c>
      <c r="C5548" s="210" t="s">
        <v>5861</v>
      </c>
      <c r="D5548" s="210" t="s">
        <v>249</v>
      </c>
      <c r="E5548" s="282">
        <v>19.0</v>
      </c>
      <c r="F5548" s="282">
        <v>1.0</v>
      </c>
      <c r="G5548" s="282">
        <v>0.0</v>
      </c>
      <c r="H5548" s="282">
        <v>9.0</v>
      </c>
      <c r="I5548" s="282">
        <v>8.0</v>
      </c>
      <c r="J5548" s="282">
        <v>5.0</v>
      </c>
      <c r="K5548" s="282">
        <v>1.0</v>
      </c>
      <c r="L5548" s="282">
        <v>940.0</v>
      </c>
      <c r="M5548" s="210"/>
    </row>
    <row r="5549" ht="15.75" customHeight="1">
      <c r="A5549" s="210" t="s">
        <v>815</v>
      </c>
      <c r="B5549" s="210" t="s">
        <v>5390</v>
      </c>
      <c r="C5549" s="210" t="s">
        <v>5816</v>
      </c>
      <c r="D5549" s="210" t="s">
        <v>6147</v>
      </c>
      <c r="E5549" s="282">
        <v>21.0</v>
      </c>
      <c r="F5549" s="282">
        <v>2.0</v>
      </c>
      <c r="G5549" s="282">
        <v>2.0</v>
      </c>
      <c r="H5549" s="282">
        <v>9.0</v>
      </c>
      <c r="I5549" s="282">
        <v>4.0</v>
      </c>
      <c r="J5549" s="282">
        <v>2.0</v>
      </c>
      <c r="K5549" s="282">
        <v>0.0</v>
      </c>
      <c r="L5549" s="282">
        <v>1135.0</v>
      </c>
      <c r="M5549" s="210"/>
    </row>
    <row r="5550" ht="15.75" customHeight="1">
      <c r="A5550" s="210" t="s">
        <v>627</v>
      </c>
      <c r="B5550" s="210" t="s">
        <v>5383</v>
      </c>
      <c r="C5550" s="210" t="s">
        <v>5801</v>
      </c>
      <c r="D5550" s="210" t="s">
        <v>249</v>
      </c>
      <c r="E5550" s="282">
        <v>3.0</v>
      </c>
      <c r="F5550" s="282">
        <v>0.0</v>
      </c>
      <c r="G5550" s="282">
        <v>0.0</v>
      </c>
      <c r="H5550" s="282">
        <v>0.0</v>
      </c>
      <c r="I5550" s="282">
        <v>1.0</v>
      </c>
      <c r="J5550" s="282">
        <v>1.0</v>
      </c>
      <c r="K5550" s="282">
        <v>0.0</v>
      </c>
      <c r="L5550" s="282">
        <v>225.0</v>
      </c>
      <c r="M5550" s="210"/>
    </row>
    <row r="5551" ht="15.75" customHeight="1">
      <c r="A5551" s="210" t="s">
        <v>627</v>
      </c>
      <c r="B5551" s="210" t="s">
        <v>5384</v>
      </c>
      <c r="C5551" s="210" t="s">
        <v>5801</v>
      </c>
      <c r="D5551" s="210" t="s">
        <v>249</v>
      </c>
      <c r="E5551" s="282">
        <v>38.0</v>
      </c>
      <c r="F5551" s="282">
        <v>1.0</v>
      </c>
      <c r="G5551" s="282">
        <v>3.0</v>
      </c>
      <c r="H5551" s="282">
        <v>13.0</v>
      </c>
      <c r="I5551" s="282">
        <v>7.0</v>
      </c>
      <c r="J5551" s="282">
        <v>2.0</v>
      </c>
      <c r="K5551" s="282">
        <v>0.0</v>
      </c>
      <c r="L5551" s="282">
        <v>2559.0</v>
      </c>
      <c r="M5551" s="210"/>
    </row>
    <row r="5552" ht="15.75" customHeight="1">
      <c r="A5552" s="210" t="s">
        <v>627</v>
      </c>
      <c r="B5552" s="210" t="s">
        <v>5385</v>
      </c>
      <c r="C5552" s="210" t="s">
        <v>5816</v>
      </c>
      <c r="D5552" s="210" t="s">
        <v>6147</v>
      </c>
      <c r="E5552" s="282">
        <v>29.0</v>
      </c>
      <c r="F5552" s="282">
        <v>3.0</v>
      </c>
      <c r="G5552" s="282">
        <v>1.0</v>
      </c>
      <c r="H5552" s="282">
        <v>2.0</v>
      </c>
      <c r="I5552" s="282">
        <v>10.0</v>
      </c>
      <c r="J5552" s="282">
        <v>7.0</v>
      </c>
      <c r="K5552" s="282">
        <v>0.0</v>
      </c>
      <c r="L5552" s="282">
        <v>2356.0</v>
      </c>
      <c r="M5552" s="210"/>
    </row>
    <row r="5553" ht="15.75" customHeight="1">
      <c r="A5553" s="210" t="s">
        <v>627</v>
      </c>
      <c r="B5553" s="210" t="s">
        <v>5386</v>
      </c>
      <c r="C5553" s="210" t="s">
        <v>5801</v>
      </c>
      <c r="D5553" s="210" t="s">
        <v>249</v>
      </c>
      <c r="E5553" s="282">
        <v>25.0</v>
      </c>
      <c r="F5553" s="282">
        <v>0.0</v>
      </c>
      <c r="G5553" s="282">
        <v>0.0</v>
      </c>
      <c r="H5553" s="282">
        <v>14.0</v>
      </c>
      <c r="I5553" s="282">
        <v>6.0</v>
      </c>
      <c r="J5553" s="282">
        <v>2.0</v>
      </c>
      <c r="K5553" s="282">
        <v>0.0</v>
      </c>
      <c r="L5553" s="282">
        <v>1138.0</v>
      </c>
      <c r="M5553" s="210"/>
    </row>
    <row r="5554" ht="15.75" customHeight="1">
      <c r="A5554" s="210" t="s">
        <v>627</v>
      </c>
      <c r="B5554" s="210" t="s">
        <v>5387</v>
      </c>
      <c r="C5554" s="210" t="s">
        <v>5801</v>
      </c>
      <c r="D5554" s="210" t="s">
        <v>249</v>
      </c>
      <c r="E5554" s="282">
        <v>34.0</v>
      </c>
      <c r="F5554" s="282">
        <v>0.0</v>
      </c>
      <c r="G5554" s="282">
        <v>4.0</v>
      </c>
      <c r="H5554" s="282">
        <v>7.0</v>
      </c>
      <c r="I5554" s="282">
        <v>14.0</v>
      </c>
      <c r="J5554" s="282">
        <v>3.0</v>
      </c>
      <c r="K5554" s="282">
        <v>0.0</v>
      </c>
      <c r="L5554" s="282">
        <v>2402.0</v>
      </c>
      <c r="M5554" s="210"/>
    </row>
    <row r="5555" ht="15.75" customHeight="1">
      <c r="A5555" s="210" t="s">
        <v>627</v>
      </c>
      <c r="B5555" s="210" t="s">
        <v>5388</v>
      </c>
      <c r="C5555" s="210" t="s">
        <v>5816</v>
      </c>
      <c r="D5555" s="210" t="s">
        <v>5887</v>
      </c>
      <c r="E5555" s="282">
        <v>23.0</v>
      </c>
      <c r="F5555" s="282">
        <v>5.0</v>
      </c>
      <c r="G5555" s="282">
        <v>1.0</v>
      </c>
      <c r="H5555" s="282">
        <v>1.0</v>
      </c>
      <c r="I5555" s="282">
        <v>3.0</v>
      </c>
      <c r="J5555" s="282">
        <v>0.0</v>
      </c>
      <c r="K5555" s="282">
        <v>0.0</v>
      </c>
      <c r="L5555" s="282">
        <v>1998.0</v>
      </c>
      <c r="M5555" s="210"/>
    </row>
    <row r="5556" ht="15.75" customHeight="1">
      <c r="A5556" s="210" t="s">
        <v>401</v>
      </c>
      <c r="B5556" s="210" t="s">
        <v>5383</v>
      </c>
      <c r="C5556" s="210" t="s">
        <v>5801</v>
      </c>
      <c r="D5556" s="210" t="s">
        <v>238</v>
      </c>
      <c r="E5556" s="282">
        <v>3.0</v>
      </c>
      <c r="F5556" s="282">
        <v>0.0</v>
      </c>
      <c r="G5556" s="282">
        <v>0.0</v>
      </c>
      <c r="H5556" s="282">
        <v>0.0</v>
      </c>
      <c r="I5556" s="282">
        <v>0.0</v>
      </c>
      <c r="J5556" s="282">
        <v>0.0</v>
      </c>
      <c r="K5556" s="282">
        <v>0.0</v>
      </c>
      <c r="L5556" s="282">
        <v>270.0</v>
      </c>
      <c r="M5556" s="210"/>
    </row>
    <row r="5557" ht="15.75" customHeight="1">
      <c r="A5557" s="210" t="s">
        <v>401</v>
      </c>
      <c r="B5557" s="210" t="s">
        <v>5384</v>
      </c>
      <c r="C5557" s="210" t="s">
        <v>5801</v>
      </c>
      <c r="D5557" s="210" t="s">
        <v>238</v>
      </c>
      <c r="E5557" s="282">
        <v>22.0</v>
      </c>
      <c r="F5557" s="282">
        <v>0.0</v>
      </c>
      <c r="G5557" s="282">
        <v>1.0</v>
      </c>
      <c r="H5557" s="282">
        <v>5.0</v>
      </c>
      <c r="I5557" s="282">
        <v>9.0</v>
      </c>
      <c r="J5557" s="282">
        <v>2.0</v>
      </c>
      <c r="K5557" s="282">
        <v>0.0</v>
      </c>
      <c r="L5557" s="282">
        <v>1381.0</v>
      </c>
      <c r="M5557" s="210"/>
    </row>
    <row r="5558" ht="15.75" customHeight="1">
      <c r="A5558" s="210" t="s">
        <v>401</v>
      </c>
      <c r="B5558" s="210" t="s">
        <v>5385</v>
      </c>
      <c r="C5558" s="210" t="s">
        <v>5881</v>
      </c>
      <c r="D5558" s="210" t="s">
        <v>6184</v>
      </c>
      <c r="E5558" s="282">
        <v>28.0</v>
      </c>
      <c r="F5558" s="282">
        <v>5.0</v>
      </c>
      <c r="G5558" s="282">
        <v>3.0</v>
      </c>
      <c r="H5558" s="282">
        <v>8.0</v>
      </c>
      <c r="I5558" s="282">
        <v>6.0</v>
      </c>
      <c r="J5558" s="282">
        <v>3.0</v>
      </c>
      <c r="K5558" s="282">
        <v>0.0</v>
      </c>
      <c r="L5558" s="282">
        <v>1846.0</v>
      </c>
      <c r="M5558" s="210"/>
    </row>
    <row r="5559" ht="15.75" customHeight="1">
      <c r="A5559" s="210" t="s">
        <v>401</v>
      </c>
      <c r="B5559" s="210" t="s">
        <v>5386</v>
      </c>
      <c r="C5559" s="210" t="s">
        <v>5881</v>
      </c>
      <c r="D5559" s="210" t="s">
        <v>6184</v>
      </c>
      <c r="E5559" s="282">
        <v>28.0</v>
      </c>
      <c r="F5559" s="282">
        <v>1.0</v>
      </c>
      <c r="G5559" s="282">
        <v>1.0</v>
      </c>
      <c r="H5559" s="282">
        <v>3.0</v>
      </c>
      <c r="I5559" s="282">
        <v>5.0</v>
      </c>
      <c r="J5559" s="282">
        <v>7.0</v>
      </c>
      <c r="K5559" s="282">
        <v>0.0</v>
      </c>
      <c r="L5559" s="282">
        <v>2296.0</v>
      </c>
      <c r="M5559" s="210"/>
    </row>
    <row r="5560" ht="15.75" customHeight="1">
      <c r="A5560" s="210" t="s">
        <v>401</v>
      </c>
      <c r="B5560" s="210" t="s">
        <v>5387</v>
      </c>
      <c r="C5560" s="210" t="s">
        <v>6185</v>
      </c>
      <c r="D5560" s="210" t="s">
        <v>6186</v>
      </c>
      <c r="E5560" s="282">
        <v>24.0</v>
      </c>
      <c r="F5560" s="282">
        <v>0.0</v>
      </c>
      <c r="G5560" s="282">
        <v>3.0</v>
      </c>
      <c r="H5560" s="282">
        <v>4.0</v>
      </c>
      <c r="I5560" s="282">
        <v>3.0</v>
      </c>
      <c r="J5560" s="282">
        <v>1.0</v>
      </c>
      <c r="K5560" s="282">
        <v>0.0</v>
      </c>
      <c r="L5560" s="282">
        <v>1802.0</v>
      </c>
      <c r="M5560" s="210"/>
    </row>
    <row r="5561" ht="15.75" customHeight="1">
      <c r="A5561" s="210" t="s">
        <v>401</v>
      </c>
      <c r="B5561" s="210" t="s">
        <v>5388</v>
      </c>
      <c r="C5561" s="210" t="s">
        <v>5881</v>
      </c>
      <c r="D5561" s="210" t="s">
        <v>6184</v>
      </c>
      <c r="E5561" s="282">
        <v>22.0</v>
      </c>
      <c r="F5561" s="282">
        <v>0.0</v>
      </c>
      <c r="G5561" s="282">
        <v>0.0</v>
      </c>
      <c r="H5561" s="282">
        <v>1.0</v>
      </c>
      <c r="I5561" s="282">
        <v>5.0</v>
      </c>
      <c r="J5561" s="282">
        <v>2.0</v>
      </c>
      <c r="K5561" s="282">
        <v>0.0</v>
      </c>
      <c r="L5561" s="282">
        <v>1795.0</v>
      </c>
      <c r="M5561" s="210"/>
    </row>
    <row r="5562" ht="15.75" customHeight="1">
      <c r="A5562" s="210" t="s">
        <v>401</v>
      </c>
      <c r="B5562" s="210" t="s">
        <v>5391</v>
      </c>
      <c r="C5562" s="210" t="s">
        <v>5881</v>
      </c>
      <c r="D5562" s="210" t="s">
        <v>6184</v>
      </c>
      <c r="E5562" s="282">
        <v>33.0</v>
      </c>
      <c r="F5562" s="282">
        <v>0.0</v>
      </c>
      <c r="G5562" s="282">
        <v>5.0</v>
      </c>
      <c r="H5562" s="282">
        <v>1.0</v>
      </c>
      <c r="I5562" s="282">
        <v>2.0</v>
      </c>
      <c r="J5562" s="282">
        <v>3.0</v>
      </c>
      <c r="K5562" s="282">
        <v>0.0</v>
      </c>
      <c r="L5562" s="282">
        <v>2879.0</v>
      </c>
      <c r="M5562" s="210"/>
    </row>
    <row r="5563" ht="15.75" customHeight="1">
      <c r="A5563" s="210" t="s">
        <v>401</v>
      </c>
      <c r="B5563" s="210" t="s">
        <v>5392</v>
      </c>
      <c r="C5563" s="210" t="s">
        <v>5902</v>
      </c>
      <c r="D5563" s="210" t="s">
        <v>6187</v>
      </c>
      <c r="E5563" s="282">
        <v>32.0</v>
      </c>
      <c r="F5563" s="282">
        <v>0.0</v>
      </c>
      <c r="G5563" s="282">
        <v>0.0</v>
      </c>
      <c r="H5563" s="282">
        <v>1.0</v>
      </c>
      <c r="I5563" s="282">
        <v>1.0</v>
      </c>
      <c r="J5563" s="282">
        <v>6.0</v>
      </c>
      <c r="K5563" s="282">
        <v>0.0</v>
      </c>
      <c r="L5563" s="282">
        <v>2815.0</v>
      </c>
      <c r="M5563" s="210"/>
    </row>
    <row r="5564" ht="15.75" customHeight="1">
      <c r="A5564" s="210" t="s">
        <v>401</v>
      </c>
      <c r="B5564" s="210" t="s">
        <v>5389</v>
      </c>
      <c r="C5564" s="210" t="s">
        <v>5902</v>
      </c>
      <c r="D5564" s="210" t="s">
        <v>6187</v>
      </c>
      <c r="E5564" s="282">
        <v>30.0</v>
      </c>
      <c r="F5564" s="282">
        <v>0.0</v>
      </c>
      <c r="G5564" s="282">
        <v>0.0</v>
      </c>
      <c r="H5564" s="282">
        <v>2.0</v>
      </c>
      <c r="I5564" s="282">
        <v>0.0</v>
      </c>
      <c r="J5564" s="282">
        <v>5.0</v>
      </c>
      <c r="K5564" s="282">
        <v>0.0</v>
      </c>
      <c r="L5564" s="282">
        <v>2587.0</v>
      </c>
      <c r="M5564" s="210"/>
    </row>
    <row r="5565" ht="15.75" customHeight="1">
      <c r="A5565" s="210" t="s">
        <v>738</v>
      </c>
      <c r="B5565" s="210" t="s">
        <v>5383</v>
      </c>
      <c r="C5565" s="210" t="s">
        <v>5801</v>
      </c>
      <c r="D5565" s="210" t="s">
        <v>249</v>
      </c>
      <c r="E5565" s="282">
        <v>3.0</v>
      </c>
      <c r="F5565" s="282">
        <v>0.0</v>
      </c>
      <c r="G5565" s="282">
        <v>0.0</v>
      </c>
      <c r="H5565" s="282">
        <v>0.0</v>
      </c>
      <c r="I5565" s="282">
        <v>1.0</v>
      </c>
      <c r="J5565" s="282">
        <v>1.0</v>
      </c>
      <c r="K5565" s="282">
        <v>0.0</v>
      </c>
      <c r="L5565" s="282">
        <v>248.0</v>
      </c>
      <c r="M5565" s="210"/>
    </row>
    <row r="5566" ht="15.75" customHeight="1">
      <c r="A5566" s="210" t="s">
        <v>738</v>
      </c>
      <c r="B5566" s="210" t="s">
        <v>5384</v>
      </c>
      <c r="C5566" s="210" t="s">
        <v>5801</v>
      </c>
      <c r="D5566" s="210" t="s">
        <v>249</v>
      </c>
      <c r="E5566" s="282">
        <v>25.0</v>
      </c>
      <c r="F5566" s="282">
        <v>0.0</v>
      </c>
      <c r="G5566" s="282">
        <v>0.0</v>
      </c>
      <c r="H5566" s="282">
        <v>16.0</v>
      </c>
      <c r="I5566" s="282">
        <v>6.0</v>
      </c>
      <c r="J5566" s="282">
        <v>1.0</v>
      </c>
      <c r="K5566" s="282">
        <v>0.0</v>
      </c>
      <c r="L5566" s="282">
        <v>938.0</v>
      </c>
      <c r="M5566" s="210"/>
    </row>
    <row r="5567" ht="15.75" customHeight="1">
      <c r="A5567" s="210" t="s">
        <v>738</v>
      </c>
      <c r="B5567" s="210" t="s">
        <v>5385</v>
      </c>
      <c r="C5567" s="210" t="s">
        <v>5832</v>
      </c>
      <c r="D5567" s="210" t="s">
        <v>6188</v>
      </c>
      <c r="E5567" s="282">
        <v>31.0</v>
      </c>
      <c r="F5567" s="282">
        <v>2.0</v>
      </c>
      <c r="G5567" s="282">
        <v>2.0</v>
      </c>
      <c r="H5567" s="282">
        <v>8.0</v>
      </c>
      <c r="I5567" s="282">
        <v>9.0</v>
      </c>
      <c r="J5567" s="282">
        <v>5.0</v>
      </c>
      <c r="K5567" s="282">
        <v>0.0</v>
      </c>
      <c r="L5567" s="282">
        <v>2133.0</v>
      </c>
      <c r="M5567" s="210"/>
    </row>
    <row r="5568" ht="15.75" customHeight="1">
      <c r="A5568" s="210" t="s">
        <v>738</v>
      </c>
      <c r="B5568" s="210" t="s">
        <v>5390</v>
      </c>
      <c r="C5568" s="210" t="s">
        <v>5816</v>
      </c>
      <c r="D5568" s="210" t="s">
        <v>5825</v>
      </c>
      <c r="E5568" s="282">
        <v>1.0</v>
      </c>
      <c r="F5568" s="282">
        <v>0.0</v>
      </c>
      <c r="G5568" s="282">
        <v>0.0</v>
      </c>
      <c r="H5568" s="282">
        <v>1.0</v>
      </c>
      <c r="I5568" s="282">
        <v>0.0</v>
      </c>
      <c r="J5568" s="282">
        <v>0.0</v>
      </c>
      <c r="K5568" s="282">
        <v>0.0</v>
      </c>
      <c r="L5568" s="282">
        <v>13.0</v>
      </c>
      <c r="M5568" s="210"/>
    </row>
    <row r="5569" ht="15.75" customHeight="1">
      <c r="A5569" s="210" t="s">
        <v>436</v>
      </c>
      <c r="B5569" s="210" t="s">
        <v>5383</v>
      </c>
      <c r="C5569" s="210" t="s">
        <v>5801</v>
      </c>
      <c r="D5569" s="210" t="s">
        <v>249</v>
      </c>
      <c r="E5569" s="282">
        <v>3.0</v>
      </c>
      <c r="F5569" s="282">
        <v>0.0</v>
      </c>
      <c r="G5569" s="282">
        <v>0.0</v>
      </c>
      <c r="H5569" s="282">
        <v>0.0</v>
      </c>
      <c r="I5569" s="282">
        <v>2.0</v>
      </c>
      <c r="J5569" s="282">
        <v>0.0</v>
      </c>
      <c r="K5569" s="282">
        <v>0.0</v>
      </c>
      <c r="L5569" s="282">
        <v>228.0</v>
      </c>
      <c r="M5569" s="210"/>
    </row>
    <row r="5570" ht="15.75" customHeight="1">
      <c r="A5570" s="210" t="s">
        <v>436</v>
      </c>
      <c r="B5570" s="210" t="s">
        <v>5384</v>
      </c>
      <c r="C5570" s="210" t="s">
        <v>5801</v>
      </c>
      <c r="D5570" s="210" t="s">
        <v>249</v>
      </c>
      <c r="E5570" s="282">
        <v>30.0</v>
      </c>
      <c r="F5570" s="282">
        <v>4.0</v>
      </c>
      <c r="G5570" s="282">
        <v>6.0</v>
      </c>
      <c r="H5570" s="282">
        <v>11.0</v>
      </c>
      <c r="I5570" s="282">
        <v>9.0</v>
      </c>
      <c r="J5570" s="282">
        <v>5.0</v>
      </c>
      <c r="K5570" s="282">
        <v>0.0</v>
      </c>
      <c r="L5570" s="282">
        <v>1947.0</v>
      </c>
      <c r="M5570" s="210"/>
    </row>
    <row r="5571" ht="15.75" customHeight="1">
      <c r="A5571" s="210" t="s">
        <v>436</v>
      </c>
      <c r="B5571" s="210" t="s">
        <v>5385</v>
      </c>
      <c r="C5571" s="210" t="s">
        <v>5816</v>
      </c>
      <c r="D5571" s="210" t="s">
        <v>6147</v>
      </c>
      <c r="E5571" s="282">
        <v>36.0</v>
      </c>
      <c r="F5571" s="282">
        <v>3.0</v>
      </c>
      <c r="G5571" s="282">
        <v>3.0</v>
      </c>
      <c r="H5571" s="282">
        <v>21.0</v>
      </c>
      <c r="I5571" s="282">
        <v>10.0</v>
      </c>
      <c r="J5571" s="282">
        <v>4.0</v>
      </c>
      <c r="K5571" s="282">
        <v>0.0</v>
      </c>
      <c r="L5571" s="282">
        <v>1551.0</v>
      </c>
      <c r="M5571" s="210"/>
    </row>
    <row r="5572" ht="15.75" customHeight="1">
      <c r="A5572" s="210" t="s">
        <v>436</v>
      </c>
      <c r="B5572" s="210" t="s">
        <v>5386</v>
      </c>
      <c r="C5572" s="210" t="s">
        <v>5861</v>
      </c>
      <c r="D5572" s="210" t="s">
        <v>6189</v>
      </c>
      <c r="E5572" s="282">
        <v>3.0</v>
      </c>
      <c r="F5572" s="282">
        <v>0.0</v>
      </c>
      <c r="G5572" s="282">
        <v>0.0</v>
      </c>
      <c r="H5572" s="282">
        <v>3.0</v>
      </c>
      <c r="I5572" s="282">
        <v>1.0</v>
      </c>
      <c r="J5572" s="282">
        <v>0.0</v>
      </c>
      <c r="K5572" s="282">
        <v>0.0</v>
      </c>
      <c r="L5572" s="282">
        <v>109.0</v>
      </c>
      <c r="M5572" s="210"/>
    </row>
    <row r="5573" ht="15.75" customHeight="1">
      <c r="A5573" s="210" t="s">
        <v>830</v>
      </c>
      <c r="B5573" s="210" t="s">
        <v>5383</v>
      </c>
      <c r="C5573" s="210" t="s">
        <v>5801</v>
      </c>
      <c r="D5573" s="210" t="s">
        <v>249</v>
      </c>
      <c r="E5573" s="282">
        <v>0.0</v>
      </c>
      <c r="F5573" s="282">
        <v>0.0</v>
      </c>
      <c r="G5573" s="282">
        <v>0.0</v>
      </c>
      <c r="H5573" s="282">
        <v>0.0</v>
      </c>
      <c r="I5573" s="282">
        <v>0.0</v>
      </c>
      <c r="J5573" s="282">
        <v>0.0</v>
      </c>
      <c r="K5573" s="282">
        <v>0.0</v>
      </c>
      <c r="L5573" s="282">
        <v>0.0</v>
      </c>
      <c r="M5573" s="210"/>
    </row>
    <row r="5574" ht="15.75" customHeight="1">
      <c r="A5574" s="210" t="s">
        <v>830</v>
      </c>
      <c r="B5574" s="210" t="s">
        <v>5384</v>
      </c>
      <c r="C5574" s="210" t="s">
        <v>5801</v>
      </c>
      <c r="D5574" s="210" t="s">
        <v>249</v>
      </c>
      <c r="E5574" s="282">
        <v>32.0</v>
      </c>
      <c r="F5574" s="282">
        <v>1.0</v>
      </c>
      <c r="G5574" s="282">
        <v>0.0</v>
      </c>
      <c r="H5574" s="282">
        <v>0.0</v>
      </c>
      <c r="I5574" s="282">
        <v>5.0</v>
      </c>
      <c r="J5574" s="282">
        <v>3.0</v>
      </c>
      <c r="K5574" s="282">
        <v>1.0</v>
      </c>
      <c r="L5574" s="282">
        <v>2708.0</v>
      </c>
      <c r="M5574" s="210"/>
    </row>
    <row r="5575" ht="15.75" customHeight="1">
      <c r="A5575" s="210" t="s">
        <v>830</v>
      </c>
      <c r="B5575" s="210" t="s">
        <v>5385</v>
      </c>
      <c r="C5575" s="210" t="s">
        <v>5816</v>
      </c>
      <c r="D5575" s="210" t="s">
        <v>6147</v>
      </c>
      <c r="E5575" s="282">
        <v>36.0</v>
      </c>
      <c r="F5575" s="282">
        <v>1.0</v>
      </c>
      <c r="G5575" s="282">
        <v>0.0</v>
      </c>
      <c r="H5575" s="282">
        <v>3.0</v>
      </c>
      <c r="I5575" s="282">
        <v>5.0</v>
      </c>
      <c r="J5575" s="282">
        <v>5.0</v>
      </c>
      <c r="K5575" s="282">
        <v>0.0</v>
      </c>
      <c r="L5575" s="282">
        <v>2983.0</v>
      </c>
      <c r="M5575" s="210"/>
    </row>
    <row r="5576" ht="15.75" customHeight="1">
      <c r="A5576" s="210" t="s">
        <v>830</v>
      </c>
      <c r="B5576" s="210" t="s">
        <v>5386</v>
      </c>
      <c r="C5576" s="210" t="s">
        <v>6190</v>
      </c>
      <c r="D5576" s="210" t="s">
        <v>6191</v>
      </c>
      <c r="E5576" s="282">
        <v>34.0</v>
      </c>
      <c r="F5576" s="282">
        <v>0.0</v>
      </c>
      <c r="G5576" s="282">
        <v>3.0</v>
      </c>
      <c r="H5576" s="282">
        <v>8.0</v>
      </c>
      <c r="I5576" s="282">
        <v>3.0</v>
      </c>
      <c r="J5576" s="282">
        <v>6.0</v>
      </c>
      <c r="K5576" s="282">
        <v>0.0</v>
      </c>
      <c r="L5576" s="282">
        <v>2426.0</v>
      </c>
      <c r="M5576" s="210"/>
    </row>
    <row r="5577" ht="15.75" customHeight="1">
      <c r="A5577" s="210" t="s">
        <v>830</v>
      </c>
      <c r="B5577" s="210" t="s">
        <v>5387</v>
      </c>
      <c r="C5577" s="210" t="s">
        <v>5844</v>
      </c>
      <c r="D5577" s="210" t="s">
        <v>6192</v>
      </c>
      <c r="E5577" s="282">
        <v>23.0</v>
      </c>
      <c r="F5577" s="282">
        <v>0.0</v>
      </c>
      <c r="G5577" s="282">
        <v>1.0</v>
      </c>
      <c r="H5577" s="282">
        <v>4.0</v>
      </c>
      <c r="I5577" s="282">
        <v>7.0</v>
      </c>
      <c r="J5577" s="282">
        <v>3.0</v>
      </c>
      <c r="K5577" s="282">
        <v>0.0</v>
      </c>
      <c r="L5577" s="282">
        <v>1721.0</v>
      </c>
      <c r="M5577" s="210"/>
    </row>
    <row r="5578" ht="15.75" customHeight="1">
      <c r="A5578" s="210" t="s">
        <v>209</v>
      </c>
      <c r="B5578" s="210" t="s">
        <v>5383</v>
      </c>
      <c r="C5578" s="210" t="s">
        <v>5801</v>
      </c>
      <c r="D5578" s="210" t="s">
        <v>162</v>
      </c>
      <c r="E5578" s="282">
        <v>3.0</v>
      </c>
      <c r="F5578" s="282">
        <v>1.0</v>
      </c>
      <c r="G5578" s="282">
        <v>0.0</v>
      </c>
      <c r="H5578" s="282">
        <v>1.0</v>
      </c>
      <c r="I5578" s="282">
        <v>1.0</v>
      </c>
      <c r="J5578" s="282">
        <v>0.0</v>
      </c>
      <c r="K5578" s="282">
        <v>0.0</v>
      </c>
      <c r="L5578" s="282">
        <v>165.0</v>
      </c>
      <c r="M5578" s="210"/>
    </row>
    <row r="5579" ht="15.75" customHeight="1">
      <c r="A5579" s="210" t="s">
        <v>209</v>
      </c>
      <c r="B5579" s="210" t="s">
        <v>5384</v>
      </c>
      <c r="C5579" s="210" t="s">
        <v>5801</v>
      </c>
      <c r="D5579" s="210" t="s">
        <v>162</v>
      </c>
      <c r="E5579" s="282">
        <v>27.0</v>
      </c>
      <c r="F5579" s="282">
        <v>5.0</v>
      </c>
      <c r="G5579" s="282">
        <v>2.0</v>
      </c>
      <c r="H5579" s="282">
        <v>16.0</v>
      </c>
      <c r="I5579" s="282">
        <v>9.0</v>
      </c>
      <c r="J5579" s="282">
        <v>4.0</v>
      </c>
      <c r="K5579" s="282">
        <v>0.0</v>
      </c>
      <c r="L5579" s="282">
        <v>1053.0</v>
      </c>
      <c r="M5579" s="210"/>
    </row>
    <row r="5580" ht="15.75" customHeight="1">
      <c r="A5580" s="210" t="s">
        <v>209</v>
      </c>
      <c r="B5580" s="210" t="s">
        <v>5385</v>
      </c>
      <c r="C5580" s="210" t="s">
        <v>5816</v>
      </c>
      <c r="D5580" s="210" t="s">
        <v>6179</v>
      </c>
      <c r="E5580" s="282">
        <v>36.0</v>
      </c>
      <c r="F5580" s="282">
        <v>8.0</v>
      </c>
      <c r="G5580" s="282">
        <v>1.0</v>
      </c>
      <c r="H5580" s="282">
        <v>2.0</v>
      </c>
      <c r="I5580" s="282">
        <v>13.0</v>
      </c>
      <c r="J5580" s="282">
        <v>7.0</v>
      </c>
      <c r="K5580" s="282">
        <v>0.0</v>
      </c>
      <c r="L5580" s="282">
        <v>2838.0</v>
      </c>
      <c r="M5580" s="210"/>
    </row>
    <row r="5581" ht="15.75" customHeight="1">
      <c r="A5581" s="210" t="s">
        <v>672</v>
      </c>
      <c r="B5581" s="210" t="s">
        <v>5383</v>
      </c>
      <c r="C5581" s="210" t="s">
        <v>5801</v>
      </c>
      <c r="D5581" s="210" t="s">
        <v>95</v>
      </c>
      <c r="E5581" s="282">
        <v>1.0</v>
      </c>
      <c r="F5581" s="282">
        <v>0.0</v>
      </c>
      <c r="G5581" s="282">
        <v>0.0</v>
      </c>
      <c r="H5581" s="282">
        <v>0.0</v>
      </c>
      <c r="I5581" s="282">
        <v>0.0</v>
      </c>
      <c r="J5581" s="282">
        <v>0.0</v>
      </c>
      <c r="K5581" s="282">
        <v>0.0</v>
      </c>
      <c r="L5581" s="282">
        <v>90.0</v>
      </c>
      <c r="M5581" s="210"/>
    </row>
    <row r="5582" ht="15.75" customHeight="1">
      <c r="A5582" s="210" t="s">
        <v>672</v>
      </c>
      <c r="B5582" s="210" t="s">
        <v>5384</v>
      </c>
      <c r="C5582" s="210" t="s">
        <v>5801</v>
      </c>
      <c r="D5582" s="210" t="s">
        <v>95</v>
      </c>
      <c r="E5582" s="282">
        <v>16.0</v>
      </c>
      <c r="F5582" s="282">
        <v>2.0</v>
      </c>
      <c r="G5582" s="282">
        <v>1.0</v>
      </c>
      <c r="H5582" s="282">
        <v>7.0</v>
      </c>
      <c r="I5582" s="282">
        <v>1.0</v>
      </c>
      <c r="J5582" s="282">
        <v>0.0</v>
      </c>
      <c r="K5582" s="282">
        <v>0.0</v>
      </c>
      <c r="L5582" s="282">
        <v>900.0</v>
      </c>
      <c r="M5582" s="210"/>
    </row>
    <row r="5583" ht="15.75" customHeight="1">
      <c r="A5583" s="210" t="s">
        <v>672</v>
      </c>
      <c r="B5583" s="210" t="s">
        <v>5385</v>
      </c>
      <c r="C5583" s="210" t="s">
        <v>6014</v>
      </c>
      <c r="D5583" s="210" t="s">
        <v>6193</v>
      </c>
      <c r="E5583" s="282">
        <v>22.0</v>
      </c>
      <c r="F5583" s="282">
        <v>3.0</v>
      </c>
      <c r="G5583" s="282">
        <v>3.0</v>
      </c>
      <c r="H5583" s="282">
        <v>0.0</v>
      </c>
      <c r="I5583" s="282">
        <v>0.0</v>
      </c>
      <c r="J5583" s="282">
        <v>2.0</v>
      </c>
      <c r="K5583" s="282">
        <v>0.0</v>
      </c>
      <c r="L5583" s="282">
        <v>1980.0</v>
      </c>
      <c r="M5583" s="210"/>
    </row>
    <row r="5584" ht="15.75" customHeight="1">
      <c r="A5584" s="210" t="s">
        <v>672</v>
      </c>
      <c r="B5584" s="210" t="s">
        <v>5386</v>
      </c>
      <c r="C5584" s="210" t="s">
        <v>6014</v>
      </c>
      <c r="D5584" s="210" t="s">
        <v>6193</v>
      </c>
      <c r="E5584" s="282">
        <v>21.0</v>
      </c>
      <c r="F5584" s="282">
        <v>1.0</v>
      </c>
      <c r="G5584" s="282">
        <v>0.0</v>
      </c>
      <c r="H5584" s="282">
        <v>2.0</v>
      </c>
      <c r="I5584" s="282">
        <v>3.0</v>
      </c>
      <c r="J5584" s="282">
        <v>3.0</v>
      </c>
      <c r="K5584" s="282">
        <v>0.0</v>
      </c>
      <c r="L5584" s="282">
        <v>1668.0</v>
      </c>
      <c r="M5584" s="210"/>
    </row>
    <row r="5585" ht="15.75" customHeight="1">
      <c r="A5585" s="210" t="s">
        <v>672</v>
      </c>
      <c r="B5585" s="210" t="s">
        <v>5388</v>
      </c>
      <c r="C5585" s="210" t="s">
        <v>5969</v>
      </c>
      <c r="D5585" s="210" t="s">
        <v>6194</v>
      </c>
      <c r="E5585" s="282">
        <v>10.0</v>
      </c>
      <c r="F5585" s="282">
        <v>1.0</v>
      </c>
      <c r="G5585" s="282">
        <v>0.0</v>
      </c>
      <c r="H5585" s="282">
        <v>6.0</v>
      </c>
      <c r="I5585" s="282">
        <v>1.0</v>
      </c>
      <c r="J5585" s="282">
        <v>1.0</v>
      </c>
      <c r="K5585" s="282">
        <v>0.0</v>
      </c>
      <c r="L5585" s="282">
        <v>482.0</v>
      </c>
      <c r="M5585" s="210"/>
    </row>
    <row r="5586" ht="15.75" customHeight="1">
      <c r="A5586" s="210" t="s">
        <v>672</v>
      </c>
      <c r="B5586" s="210" t="s">
        <v>5391</v>
      </c>
      <c r="C5586" s="210" t="s">
        <v>5906</v>
      </c>
      <c r="D5586" s="210" t="s">
        <v>6195</v>
      </c>
      <c r="E5586" s="282">
        <v>3.0</v>
      </c>
      <c r="F5586" s="282">
        <v>0.0</v>
      </c>
      <c r="G5586" s="282">
        <v>0.0</v>
      </c>
      <c r="H5586" s="282">
        <v>3.0</v>
      </c>
      <c r="I5586" s="282">
        <v>0.0</v>
      </c>
      <c r="J5586" s="282">
        <v>0.0</v>
      </c>
      <c r="K5586" s="282">
        <v>0.0</v>
      </c>
      <c r="L5586" s="282">
        <v>15.0</v>
      </c>
      <c r="M5586" s="210"/>
    </row>
    <row r="5587" ht="15.75" customHeight="1">
      <c r="A5587" s="210" t="s">
        <v>672</v>
      </c>
      <c r="B5587" s="210" t="s">
        <v>5392</v>
      </c>
      <c r="C5587" s="210" t="s">
        <v>5881</v>
      </c>
      <c r="D5587" s="210" t="s">
        <v>5925</v>
      </c>
      <c r="E5587" s="282">
        <v>3.0</v>
      </c>
      <c r="F5587" s="282">
        <v>0.0</v>
      </c>
      <c r="G5587" s="282">
        <v>0.0</v>
      </c>
      <c r="H5587" s="282">
        <v>2.0</v>
      </c>
      <c r="I5587" s="282">
        <v>0.0</v>
      </c>
      <c r="J5587" s="282">
        <v>0.0</v>
      </c>
      <c r="K5587" s="282">
        <v>0.0</v>
      </c>
      <c r="L5587" s="282">
        <v>155.0</v>
      </c>
      <c r="M5587" s="210"/>
    </row>
    <row r="5588" ht="15.75" customHeight="1">
      <c r="A5588" s="210" t="s">
        <v>580</v>
      </c>
      <c r="B5588" s="210" t="s">
        <v>5383</v>
      </c>
      <c r="C5588" s="210" t="s">
        <v>5801</v>
      </c>
      <c r="D5588" s="210" t="s">
        <v>241</v>
      </c>
      <c r="E5588" s="282">
        <v>3.0</v>
      </c>
      <c r="F5588" s="282">
        <v>0.0</v>
      </c>
      <c r="G5588" s="282">
        <v>0.0</v>
      </c>
      <c r="H5588" s="282">
        <v>0.0</v>
      </c>
      <c r="I5588" s="282">
        <v>3.0</v>
      </c>
      <c r="J5588" s="282">
        <v>1.0</v>
      </c>
      <c r="K5588" s="282">
        <v>0.0</v>
      </c>
      <c r="L5588" s="282">
        <v>174.0</v>
      </c>
      <c r="M5588" s="210"/>
    </row>
    <row r="5589" ht="15.75" customHeight="1">
      <c r="A5589" s="210" t="s">
        <v>580</v>
      </c>
      <c r="B5589" s="210" t="s">
        <v>5384</v>
      </c>
      <c r="C5589" s="210" t="s">
        <v>5801</v>
      </c>
      <c r="D5589" s="210" t="s">
        <v>249</v>
      </c>
      <c r="E5589" s="282">
        <v>25.0</v>
      </c>
      <c r="F5589" s="282">
        <v>2.0</v>
      </c>
      <c r="G5589" s="282">
        <v>1.0</v>
      </c>
      <c r="H5589" s="282">
        <v>14.0</v>
      </c>
      <c r="I5589" s="282">
        <v>10.0</v>
      </c>
      <c r="J5589" s="282">
        <v>1.0</v>
      </c>
      <c r="K5589" s="282">
        <v>0.0</v>
      </c>
      <c r="L5589" s="282">
        <v>1102.0</v>
      </c>
      <c r="M5589" s="210"/>
    </row>
    <row r="5590" ht="15.75" customHeight="1">
      <c r="A5590" s="210" t="s">
        <v>580</v>
      </c>
      <c r="B5590" s="210" t="s">
        <v>5385</v>
      </c>
      <c r="C5590" s="210" t="s">
        <v>5933</v>
      </c>
      <c r="D5590" s="210" t="s">
        <v>6196</v>
      </c>
      <c r="E5590" s="282">
        <v>27.0</v>
      </c>
      <c r="F5590" s="282">
        <v>1.0</v>
      </c>
      <c r="G5590" s="282">
        <v>3.0</v>
      </c>
      <c r="H5590" s="282">
        <v>3.0</v>
      </c>
      <c r="I5590" s="282">
        <v>17.0</v>
      </c>
      <c r="J5590" s="282">
        <v>4.0</v>
      </c>
      <c r="K5590" s="282">
        <v>1.0</v>
      </c>
      <c r="L5590" s="282">
        <v>1962.0</v>
      </c>
      <c r="M5590" s="210"/>
    </row>
    <row r="5591" ht="15.75" customHeight="1">
      <c r="A5591" s="210" t="s">
        <v>580</v>
      </c>
      <c r="B5591" s="210" t="s">
        <v>5386</v>
      </c>
      <c r="C5591" s="210" t="s">
        <v>5969</v>
      </c>
      <c r="D5591" s="210" t="s">
        <v>6196</v>
      </c>
      <c r="E5591" s="282">
        <v>35.0</v>
      </c>
      <c r="F5591" s="282">
        <v>7.0</v>
      </c>
      <c r="G5591" s="282">
        <v>1.0</v>
      </c>
      <c r="H5591" s="282">
        <v>4.0</v>
      </c>
      <c r="I5591" s="282">
        <v>30.0</v>
      </c>
      <c r="J5591" s="282">
        <v>1.0</v>
      </c>
      <c r="K5591" s="282">
        <v>0.0</v>
      </c>
      <c r="L5591" s="282">
        <v>2134.0</v>
      </c>
      <c r="M5591" s="210"/>
    </row>
    <row r="5592" ht="15.75" customHeight="1">
      <c r="A5592" s="210" t="s">
        <v>800</v>
      </c>
      <c r="B5592" s="210" t="s">
        <v>5383</v>
      </c>
      <c r="C5592" s="210" t="s">
        <v>5801</v>
      </c>
      <c r="D5592" s="210" t="s">
        <v>238</v>
      </c>
      <c r="E5592" s="282">
        <v>3.0</v>
      </c>
      <c r="F5592" s="282">
        <v>0.0</v>
      </c>
      <c r="G5592" s="282">
        <v>0.0</v>
      </c>
      <c r="H5592" s="282">
        <v>0.0</v>
      </c>
      <c r="I5592" s="282">
        <v>3.0</v>
      </c>
      <c r="J5592" s="282">
        <v>0.0</v>
      </c>
      <c r="K5592" s="282">
        <v>0.0</v>
      </c>
      <c r="L5592" s="282">
        <v>208.0</v>
      </c>
      <c r="M5592" s="210"/>
    </row>
    <row r="5593" ht="15.75" customHeight="1">
      <c r="A5593" s="210" t="s">
        <v>800</v>
      </c>
      <c r="B5593" s="210" t="s">
        <v>5384</v>
      </c>
      <c r="C5593" s="210" t="s">
        <v>5801</v>
      </c>
      <c r="D5593" s="210" t="s">
        <v>238</v>
      </c>
      <c r="E5593" s="282">
        <v>33.0</v>
      </c>
      <c r="F5593" s="282">
        <v>1.0</v>
      </c>
      <c r="G5593" s="282">
        <v>3.0</v>
      </c>
      <c r="H5593" s="282">
        <v>1.0</v>
      </c>
      <c r="I5593" s="282">
        <v>22.0</v>
      </c>
      <c r="J5593" s="282">
        <v>6.0</v>
      </c>
      <c r="K5593" s="282">
        <v>0.0</v>
      </c>
      <c r="L5593" s="282">
        <v>2556.0</v>
      </c>
      <c r="M5593" s="210"/>
    </row>
    <row r="5594" ht="15.75" customHeight="1">
      <c r="A5594" s="210" t="s">
        <v>800</v>
      </c>
      <c r="B5594" s="210" t="s">
        <v>5385</v>
      </c>
      <c r="C5594" s="210" t="s">
        <v>5816</v>
      </c>
      <c r="D5594" s="210" t="s">
        <v>6094</v>
      </c>
      <c r="E5594" s="282">
        <v>26.0</v>
      </c>
      <c r="F5594" s="282">
        <v>3.0</v>
      </c>
      <c r="G5594" s="282">
        <v>2.0</v>
      </c>
      <c r="H5594" s="282">
        <v>0.0</v>
      </c>
      <c r="I5594" s="282">
        <v>8.0</v>
      </c>
      <c r="J5594" s="282">
        <v>4.0</v>
      </c>
      <c r="K5594" s="282">
        <v>0.0</v>
      </c>
      <c r="L5594" s="282">
        <v>2146.0</v>
      </c>
      <c r="M5594" s="210"/>
    </row>
    <row r="5595" ht="15.75" customHeight="1">
      <c r="A5595" s="210" t="s">
        <v>800</v>
      </c>
      <c r="B5595" s="210" t="s">
        <v>5386</v>
      </c>
      <c r="C5595" s="210" t="s">
        <v>5801</v>
      </c>
      <c r="D5595" s="210" t="s">
        <v>238</v>
      </c>
      <c r="E5595" s="282">
        <v>34.0</v>
      </c>
      <c r="F5595" s="282">
        <v>1.0</v>
      </c>
      <c r="G5595" s="282">
        <v>1.0</v>
      </c>
      <c r="H5595" s="282">
        <v>0.0</v>
      </c>
      <c r="I5595" s="282">
        <v>10.0</v>
      </c>
      <c r="J5595" s="282">
        <v>4.0</v>
      </c>
      <c r="K5595" s="282">
        <v>0.0</v>
      </c>
      <c r="L5595" s="282">
        <v>2853.0</v>
      </c>
      <c r="M5595" s="210"/>
    </row>
    <row r="5596" ht="15.75" customHeight="1">
      <c r="A5596" s="210" t="s">
        <v>800</v>
      </c>
      <c r="B5596" s="210" t="s">
        <v>5387</v>
      </c>
      <c r="C5596" s="210" t="s">
        <v>5801</v>
      </c>
      <c r="D5596" s="210" t="s">
        <v>238</v>
      </c>
      <c r="E5596" s="282">
        <v>30.0</v>
      </c>
      <c r="F5596" s="282">
        <v>1.0</v>
      </c>
      <c r="G5596" s="282">
        <v>5.0</v>
      </c>
      <c r="H5596" s="282">
        <v>1.0</v>
      </c>
      <c r="I5596" s="282">
        <v>8.0</v>
      </c>
      <c r="J5596" s="282">
        <v>7.0</v>
      </c>
      <c r="K5596" s="282">
        <v>0.0</v>
      </c>
      <c r="L5596" s="282">
        <v>2414.0</v>
      </c>
      <c r="M5596" s="210"/>
    </row>
    <row r="5597" ht="15.75" customHeight="1">
      <c r="A5597" s="210" t="s">
        <v>800</v>
      </c>
      <c r="B5597" s="210" t="s">
        <v>5388</v>
      </c>
      <c r="C5597" s="210" t="s">
        <v>5801</v>
      </c>
      <c r="D5597" s="210" t="s">
        <v>121</v>
      </c>
      <c r="E5597" s="282">
        <v>22.0</v>
      </c>
      <c r="F5597" s="282">
        <v>1.0</v>
      </c>
      <c r="G5597" s="282">
        <v>0.0</v>
      </c>
      <c r="H5597" s="282">
        <v>2.0</v>
      </c>
      <c r="I5597" s="282">
        <v>9.0</v>
      </c>
      <c r="J5597" s="282">
        <v>1.0</v>
      </c>
      <c r="K5597" s="282">
        <v>0.0</v>
      </c>
      <c r="L5597" s="282">
        <v>1593.0</v>
      </c>
      <c r="M5597" s="210"/>
    </row>
    <row r="5598" ht="15.75" customHeight="1">
      <c r="A5598" s="210" t="s">
        <v>800</v>
      </c>
      <c r="B5598" s="210" t="s">
        <v>5391</v>
      </c>
      <c r="C5598" s="210" t="s">
        <v>5801</v>
      </c>
      <c r="D5598" s="210" t="s">
        <v>113</v>
      </c>
      <c r="E5598" s="282">
        <v>23.0</v>
      </c>
      <c r="F5598" s="282">
        <v>1.0</v>
      </c>
      <c r="G5598" s="282">
        <v>0.0</v>
      </c>
      <c r="H5598" s="282">
        <v>9.0</v>
      </c>
      <c r="I5598" s="282">
        <v>10.0</v>
      </c>
      <c r="J5598" s="282">
        <v>6.0</v>
      </c>
      <c r="K5598" s="282">
        <v>0.0</v>
      </c>
      <c r="L5598" s="282">
        <v>1146.0</v>
      </c>
      <c r="M5598" s="210"/>
    </row>
    <row r="5599" ht="15.75" customHeight="1">
      <c r="A5599" s="210" t="s">
        <v>800</v>
      </c>
      <c r="B5599" s="210" t="s">
        <v>5392</v>
      </c>
      <c r="C5599" s="210" t="s">
        <v>5801</v>
      </c>
      <c r="D5599" s="210" t="s">
        <v>121</v>
      </c>
      <c r="E5599" s="282">
        <v>27.0</v>
      </c>
      <c r="F5599" s="282">
        <v>2.0</v>
      </c>
      <c r="G5599" s="282">
        <v>0.0</v>
      </c>
      <c r="H5599" s="282">
        <v>0.0</v>
      </c>
      <c r="I5599" s="282">
        <v>4.0</v>
      </c>
      <c r="J5599" s="282">
        <v>7.0</v>
      </c>
      <c r="K5599" s="282">
        <v>0.0</v>
      </c>
      <c r="L5599" s="282">
        <v>2356.0</v>
      </c>
      <c r="M5599" s="210"/>
    </row>
    <row r="5600" ht="15.75" customHeight="1">
      <c r="A5600" s="210" t="s">
        <v>800</v>
      </c>
      <c r="B5600" s="210" t="s">
        <v>5389</v>
      </c>
      <c r="C5600" s="210" t="s">
        <v>5801</v>
      </c>
      <c r="D5600" s="210" t="s">
        <v>121</v>
      </c>
      <c r="E5600" s="282">
        <v>33.0</v>
      </c>
      <c r="F5600" s="282">
        <v>2.0</v>
      </c>
      <c r="G5600" s="282">
        <v>3.0</v>
      </c>
      <c r="H5600" s="282">
        <v>4.0</v>
      </c>
      <c r="I5600" s="282">
        <v>10.0</v>
      </c>
      <c r="J5600" s="282">
        <v>9.0</v>
      </c>
      <c r="K5600" s="282">
        <v>0.0</v>
      </c>
      <c r="L5600" s="282">
        <v>2516.0</v>
      </c>
      <c r="M5600" s="210"/>
    </row>
    <row r="5601" ht="15.75" customHeight="1">
      <c r="A5601" s="210" t="s">
        <v>800</v>
      </c>
      <c r="B5601" s="210" t="s">
        <v>5390</v>
      </c>
      <c r="C5601" s="210" t="s">
        <v>5801</v>
      </c>
      <c r="D5601" s="210" t="s">
        <v>121</v>
      </c>
      <c r="E5601" s="282">
        <v>27.0</v>
      </c>
      <c r="F5601" s="282">
        <v>1.0</v>
      </c>
      <c r="G5601" s="282">
        <v>1.0</v>
      </c>
      <c r="H5601" s="282">
        <v>2.0</v>
      </c>
      <c r="I5601" s="282">
        <v>10.0</v>
      </c>
      <c r="J5601" s="282">
        <v>7.0</v>
      </c>
      <c r="K5601" s="282">
        <v>0.0</v>
      </c>
      <c r="L5601" s="282">
        <v>2137.0</v>
      </c>
      <c r="M5601" s="210"/>
    </row>
    <row r="5602" ht="15.75" customHeight="1">
      <c r="A5602" s="210" t="s">
        <v>530</v>
      </c>
      <c r="B5602" s="210" t="s">
        <v>5383</v>
      </c>
      <c r="C5602" s="210" t="s">
        <v>5801</v>
      </c>
      <c r="D5602" s="210" t="s">
        <v>238</v>
      </c>
      <c r="E5602" s="282">
        <v>3.0</v>
      </c>
      <c r="F5602" s="282">
        <v>0.0</v>
      </c>
      <c r="G5602" s="282">
        <v>0.0</v>
      </c>
      <c r="H5602" s="282">
        <v>0.0</v>
      </c>
      <c r="I5602" s="282">
        <v>1.0</v>
      </c>
      <c r="J5602" s="282">
        <v>1.0</v>
      </c>
      <c r="K5602" s="282">
        <v>0.0</v>
      </c>
      <c r="L5602" s="282">
        <v>264.0</v>
      </c>
      <c r="M5602" s="210"/>
    </row>
    <row r="5603" ht="15.75" customHeight="1">
      <c r="A5603" s="210" t="s">
        <v>530</v>
      </c>
      <c r="B5603" s="210" t="s">
        <v>5384</v>
      </c>
      <c r="C5603" s="210" t="s">
        <v>5801</v>
      </c>
      <c r="D5603" s="210" t="s">
        <v>238</v>
      </c>
      <c r="E5603" s="282">
        <v>37.0</v>
      </c>
      <c r="F5603" s="282">
        <v>2.0</v>
      </c>
      <c r="G5603" s="282">
        <v>5.0</v>
      </c>
      <c r="H5603" s="282">
        <v>1.0</v>
      </c>
      <c r="I5603" s="282">
        <v>5.0</v>
      </c>
      <c r="J5603" s="282">
        <v>6.0</v>
      </c>
      <c r="K5603" s="282">
        <v>0.0</v>
      </c>
      <c r="L5603" s="282">
        <v>3147.0</v>
      </c>
      <c r="M5603" s="210"/>
    </row>
    <row r="5604" ht="15.75" customHeight="1">
      <c r="A5604" s="210" t="s">
        <v>530</v>
      </c>
      <c r="B5604" s="210" t="s">
        <v>5385</v>
      </c>
      <c r="C5604" s="210" t="s">
        <v>5816</v>
      </c>
      <c r="D5604" s="210" t="s">
        <v>6094</v>
      </c>
      <c r="E5604" s="282">
        <v>37.0</v>
      </c>
      <c r="F5604" s="282">
        <v>2.0</v>
      </c>
      <c r="G5604" s="282">
        <v>0.0</v>
      </c>
      <c r="H5604" s="282">
        <v>5.0</v>
      </c>
      <c r="I5604" s="282">
        <v>7.0</v>
      </c>
      <c r="J5604" s="282">
        <v>3.0</v>
      </c>
      <c r="K5604" s="282">
        <v>0.0</v>
      </c>
      <c r="L5604" s="282">
        <v>2923.0</v>
      </c>
      <c r="M5604" s="210"/>
    </row>
    <row r="5605" ht="15.75" customHeight="1">
      <c r="A5605" s="210" t="s">
        <v>530</v>
      </c>
      <c r="B5605" s="210" t="s">
        <v>5386</v>
      </c>
      <c r="C5605" s="210" t="s">
        <v>6049</v>
      </c>
      <c r="D5605" s="210" t="s">
        <v>238</v>
      </c>
      <c r="E5605" s="282">
        <v>25.0</v>
      </c>
      <c r="F5605" s="282">
        <v>2.0</v>
      </c>
      <c r="G5605" s="282">
        <v>0.0</v>
      </c>
      <c r="H5605" s="282">
        <v>6.0</v>
      </c>
      <c r="I5605" s="282">
        <v>4.0</v>
      </c>
      <c r="J5605" s="282">
        <v>2.0</v>
      </c>
      <c r="K5605" s="282">
        <v>0.0</v>
      </c>
      <c r="L5605" s="282">
        <v>1898.0</v>
      </c>
      <c r="M5605" s="210"/>
    </row>
    <row r="5606" ht="15.75" customHeight="1">
      <c r="A5606" s="210" t="s">
        <v>530</v>
      </c>
      <c r="B5606" s="210" t="s">
        <v>5387</v>
      </c>
      <c r="C5606" s="210" t="s">
        <v>6014</v>
      </c>
      <c r="D5606" s="210" t="s">
        <v>6197</v>
      </c>
      <c r="E5606" s="282">
        <v>22.0</v>
      </c>
      <c r="F5606" s="282">
        <v>0.0</v>
      </c>
      <c r="G5606" s="282">
        <v>2.0</v>
      </c>
      <c r="H5606" s="282">
        <v>0.0</v>
      </c>
      <c r="I5606" s="282">
        <v>6.0</v>
      </c>
      <c r="J5606" s="282">
        <v>1.0</v>
      </c>
      <c r="K5606" s="282">
        <v>0.0</v>
      </c>
      <c r="L5606" s="282">
        <v>1818.0</v>
      </c>
      <c r="M5606" s="210"/>
    </row>
    <row r="5607" ht="15.75" customHeight="1">
      <c r="A5607" s="210" t="s">
        <v>530</v>
      </c>
      <c r="B5607" s="210" t="s">
        <v>5388</v>
      </c>
      <c r="C5607" s="210" t="s">
        <v>6014</v>
      </c>
      <c r="D5607" s="210" t="s">
        <v>6197</v>
      </c>
      <c r="E5607" s="282">
        <v>16.0</v>
      </c>
      <c r="F5607" s="282">
        <v>0.0</v>
      </c>
      <c r="G5607" s="282">
        <v>0.0</v>
      </c>
      <c r="H5607" s="282">
        <v>7.0</v>
      </c>
      <c r="I5607" s="282">
        <v>2.0</v>
      </c>
      <c r="J5607" s="282">
        <v>4.0</v>
      </c>
      <c r="K5607" s="282">
        <v>0.0</v>
      </c>
      <c r="L5607" s="282">
        <v>901.0</v>
      </c>
      <c r="M5607" s="210"/>
    </row>
    <row r="5608" ht="15.75" customHeight="1">
      <c r="A5608" s="210" t="s">
        <v>530</v>
      </c>
      <c r="B5608" s="210" t="s">
        <v>5391</v>
      </c>
      <c r="C5608" s="210" t="s">
        <v>6014</v>
      </c>
      <c r="D5608" s="210" t="s">
        <v>6197</v>
      </c>
      <c r="E5608" s="282">
        <v>1.0</v>
      </c>
      <c r="F5608" s="282">
        <v>0.0</v>
      </c>
      <c r="G5608" s="282">
        <v>0.0</v>
      </c>
      <c r="H5608" s="282">
        <v>1.0</v>
      </c>
      <c r="I5608" s="282">
        <v>0.0</v>
      </c>
      <c r="J5608" s="282">
        <v>0.0</v>
      </c>
      <c r="K5608" s="282">
        <v>0.0</v>
      </c>
      <c r="L5608" s="282">
        <v>13.0</v>
      </c>
      <c r="M5608" s="210"/>
    </row>
    <row r="5609" ht="15.75" customHeight="1">
      <c r="A5609" s="210" t="s">
        <v>530</v>
      </c>
      <c r="B5609" s="210" t="s">
        <v>5392</v>
      </c>
      <c r="C5609" s="210" t="s">
        <v>6014</v>
      </c>
      <c r="D5609" s="210" t="s">
        <v>6197</v>
      </c>
      <c r="E5609" s="282">
        <v>2.0</v>
      </c>
      <c r="F5609" s="282">
        <v>0.0</v>
      </c>
      <c r="G5609" s="282">
        <v>0.0</v>
      </c>
      <c r="H5609" s="282">
        <v>2.0</v>
      </c>
      <c r="I5609" s="282">
        <v>0.0</v>
      </c>
      <c r="J5609" s="282">
        <v>1.0</v>
      </c>
      <c r="K5609" s="282">
        <v>0.0</v>
      </c>
      <c r="L5609" s="282">
        <v>29.0</v>
      </c>
      <c r="M5609" s="210"/>
    </row>
    <row r="5610" ht="15.75" customHeight="1">
      <c r="A5610" s="210" t="s">
        <v>789</v>
      </c>
      <c r="B5610" s="210" t="s">
        <v>5383</v>
      </c>
      <c r="C5610" s="210" t="s">
        <v>5801</v>
      </c>
      <c r="D5610" s="210" t="s">
        <v>249</v>
      </c>
      <c r="E5610" s="282">
        <v>0.0</v>
      </c>
      <c r="F5610" s="282">
        <v>0.0</v>
      </c>
      <c r="G5610" s="282">
        <v>0.0</v>
      </c>
      <c r="H5610" s="282">
        <v>0.0</v>
      </c>
      <c r="I5610" s="282">
        <v>0.0</v>
      </c>
      <c r="J5610" s="282">
        <v>0.0</v>
      </c>
      <c r="K5610" s="282">
        <v>0.0</v>
      </c>
      <c r="L5610" s="282">
        <v>0.0</v>
      </c>
      <c r="M5610" s="210"/>
    </row>
    <row r="5611" ht="15.75" customHeight="1">
      <c r="A5611" s="210" t="s">
        <v>789</v>
      </c>
      <c r="B5611" s="210" t="s">
        <v>5384</v>
      </c>
      <c r="C5611" s="210" t="s">
        <v>5801</v>
      </c>
      <c r="D5611" s="210" t="s">
        <v>249</v>
      </c>
      <c r="E5611" s="282">
        <v>18.0</v>
      </c>
      <c r="F5611" s="282">
        <v>1.0</v>
      </c>
      <c r="G5611" s="282">
        <v>2.0</v>
      </c>
      <c r="H5611" s="282">
        <v>5.0</v>
      </c>
      <c r="I5611" s="282">
        <v>13.0</v>
      </c>
      <c r="J5611" s="282">
        <v>0.0</v>
      </c>
      <c r="K5611" s="282">
        <v>0.0</v>
      </c>
      <c r="L5611" s="282">
        <v>878.0</v>
      </c>
      <c r="M5611" s="210"/>
    </row>
    <row r="5612" ht="15.75" customHeight="1">
      <c r="A5612" s="210" t="s">
        <v>789</v>
      </c>
      <c r="B5612" s="210" t="s">
        <v>5385</v>
      </c>
      <c r="C5612" s="210" t="s">
        <v>6198</v>
      </c>
      <c r="D5612" s="210" t="s">
        <v>6199</v>
      </c>
      <c r="E5612" s="282">
        <v>15.0</v>
      </c>
      <c r="F5612" s="282">
        <v>1.0</v>
      </c>
      <c r="G5612" s="282">
        <v>0.0</v>
      </c>
      <c r="H5612" s="282">
        <v>7.0</v>
      </c>
      <c r="I5612" s="282">
        <v>9.0</v>
      </c>
      <c r="J5612" s="282">
        <v>4.0</v>
      </c>
      <c r="K5612" s="282">
        <v>0.0</v>
      </c>
      <c r="L5612" s="282">
        <v>686.0</v>
      </c>
      <c r="M5612" s="210"/>
    </row>
    <row r="5613" ht="15.75" customHeight="1">
      <c r="A5613" s="210" t="s">
        <v>789</v>
      </c>
      <c r="B5613" s="210" t="s">
        <v>5386</v>
      </c>
      <c r="C5613" s="210" t="s">
        <v>5902</v>
      </c>
      <c r="D5613" s="210" t="s">
        <v>5824</v>
      </c>
      <c r="E5613" s="282">
        <v>14.0</v>
      </c>
      <c r="F5613" s="282">
        <v>0.0</v>
      </c>
      <c r="G5613" s="282">
        <v>2.0</v>
      </c>
      <c r="H5613" s="282">
        <v>8.0</v>
      </c>
      <c r="I5613" s="282">
        <v>3.0</v>
      </c>
      <c r="J5613" s="282">
        <v>1.0</v>
      </c>
      <c r="K5613" s="282">
        <v>1.0</v>
      </c>
      <c r="L5613" s="282">
        <v>583.0</v>
      </c>
      <c r="M5613" s="210"/>
    </row>
    <row r="5614" ht="15.75" customHeight="1">
      <c r="A5614" s="210" t="s">
        <v>789</v>
      </c>
      <c r="B5614" s="210" t="s">
        <v>5387</v>
      </c>
      <c r="C5614" s="210" t="s">
        <v>5801</v>
      </c>
      <c r="D5614" s="210" t="s">
        <v>5824</v>
      </c>
      <c r="E5614" s="282">
        <v>35.0</v>
      </c>
      <c r="F5614" s="282">
        <v>6.0</v>
      </c>
      <c r="G5614" s="282">
        <v>3.0</v>
      </c>
      <c r="H5614" s="282">
        <v>6.0</v>
      </c>
      <c r="I5614" s="282">
        <v>18.0</v>
      </c>
      <c r="J5614" s="282">
        <v>6.0</v>
      </c>
      <c r="K5614" s="282">
        <v>0.0</v>
      </c>
      <c r="L5614" s="282">
        <v>2421.0</v>
      </c>
      <c r="M5614" s="210"/>
    </row>
    <row r="5615" ht="15.75" customHeight="1">
      <c r="A5615" s="210" t="s">
        <v>789</v>
      </c>
      <c r="B5615" s="210" t="s">
        <v>5388</v>
      </c>
      <c r="C5615" s="210" t="s">
        <v>5801</v>
      </c>
      <c r="D5615" s="210" t="s">
        <v>5824</v>
      </c>
      <c r="E5615" s="282">
        <v>30.0</v>
      </c>
      <c r="F5615" s="282">
        <v>2.0</v>
      </c>
      <c r="G5615" s="282">
        <v>5.0</v>
      </c>
      <c r="H5615" s="282">
        <v>5.0</v>
      </c>
      <c r="I5615" s="282">
        <v>14.0</v>
      </c>
      <c r="J5615" s="282">
        <v>8.0</v>
      </c>
      <c r="K5615" s="282">
        <v>0.0</v>
      </c>
      <c r="L5615" s="282">
        <v>2102.0</v>
      </c>
      <c r="M5615" s="210"/>
    </row>
    <row r="5616" ht="15.75" customHeight="1">
      <c r="A5616" s="210" t="s">
        <v>789</v>
      </c>
      <c r="B5616" s="210" t="s">
        <v>5391</v>
      </c>
      <c r="C5616" s="210" t="s">
        <v>5801</v>
      </c>
      <c r="D5616" s="210" t="s">
        <v>5824</v>
      </c>
      <c r="E5616" s="282">
        <v>25.0</v>
      </c>
      <c r="F5616" s="282">
        <v>0.0</v>
      </c>
      <c r="G5616" s="282">
        <v>0.0</v>
      </c>
      <c r="H5616" s="282">
        <v>18.0</v>
      </c>
      <c r="I5616" s="282">
        <v>2.0</v>
      </c>
      <c r="J5616" s="282">
        <v>2.0</v>
      </c>
      <c r="K5616" s="282">
        <v>0.0</v>
      </c>
      <c r="L5616" s="282">
        <v>949.0</v>
      </c>
      <c r="M5616" s="210"/>
    </row>
    <row r="5617" ht="15.75" customHeight="1">
      <c r="A5617" s="210" t="s">
        <v>789</v>
      </c>
      <c r="B5617" s="210" t="s">
        <v>5392</v>
      </c>
      <c r="C5617" s="210" t="s">
        <v>5801</v>
      </c>
      <c r="D5617" s="210" t="s">
        <v>197</v>
      </c>
      <c r="E5617" s="282">
        <v>36.0</v>
      </c>
      <c r="F5617" s="282">
        <v>4.0</v>
      </c>
      <c r="G5617" s="282">
        <v>5.0</v>
      </c>
      <c r="H5617" s="282">
        <v>8.0</v>
      </c>
      <c r="I5617" s="282">
        <v>9.0</v>
      </c>
      <c r="J5617" s="282">
        <v>5.0</v>
      </c>
      <c r="K5617" s="282">
        <v>0.0</v>
      </c>
      <c r="L5617" s="282">
        <v>2654.0</v>
      </c>
      <c r="M5617" s="210"/>
    </row>
    <row r="5618" ht="15.75" customHeight="1">
      <c r="A5618" s="210" t="s">
        <v>789</v>
      </c>
      <c r="B5618" s="210" t="s">
        <v>5389</v>
      </c>
      <c r="C5618" s="210" t="s">
        <v>5801</v>
      </c>
      <c r="D5618" s="210" t="s">
        <v>197</v>
      </c>
      <c r="E5618" s="282">
        <v>29.0</v>
      </c>
      <c r="F5618" s="282">
        <v>5.0</v>
      </c>
      <c r="G5618" s="282">
        <v>4.0</v>
      </c>
      <c r="H5618" s="282">
        <v>5.0</v>
      </c>
      <c r="I5618" s="282">
        <v>13.0</v>
      </c>
      <c r="J5618" s="282">
        <v>6.0</v>
      </c>
      <c r="K5618" s="282">
        <v>0.0</v>
      </c>
      <c r="L5618" s="282">
        <v>1902.0</v>
      </c>
      <c r="M5618" s="210"/>
    </row>
    <row r="5619" ht="15.75" customHeight="1">
      <c r="A5619" s="210" t="s">
        <v>789</v>
      </c>
      <c r="B5619" s="210" t="s">
        <v>5390</v>
      </c>
      <c r="C5619" s="210" t="s">
        <v>5816</v>
      </c>
      <c r="D5619" s="210" t="s">
        <v>6077</v>
      </c>
      <c r="E5619" s="282">
        <v>34.0</v>
      </c>
      <c r="F5619" s="282">
        <v>5.0</v>
      </c>
      <c r="G5619" s="282">
        <v>9.0</v>
      </c>
      <c r="H5619" s="282">
        <v>3.0</v>
      </c>
      <c r="I5619" s="282">
        <v>7.0</v>
      </c>
      <c r="J5619" s="282">
        <v>4.0</v>
      </c>
      <c r="K5619" s="282">
        <v>1.0</v>
      </c>
      <c r="L5619" s="282">
        <v>2678.0</v>
      </c>
      <c r="M5619" s="210"/>
    </row>
    <row r="5620" ht="15.75" customHeight="1">
      <c r="A5620" s="210" t="s">
        <v>781</v>
      </c>
      <c r="B5620" s="210" t="s">
        <v>5383</v>
      </c>
      <c r="C5620" s="210" t="s">
        <v>5801</v>
      </c>
      <c r="D5620" s="210" t="s">
        <v>197</v>
      </c>
      <c r="E5620" s="282">
        <v>2.0</v>
      </c>
      <c r="F5620" s="282">
        <v>0.0</v>
      </c>
      <c r="G5620" s="282">
        <v>0.0</v>
      </c>
      <c r="H5620" s="282">
        <v>1.0</v>
      </c>
      <c r="I5620" s="282">
        <v>0.0</v>
      </c>
      <c r="J5620" s="282">
        <v>1.0</v>
      </c>
      <c r="K5620" s="282">
        <v>0.0</v>
      </c>
      <c r="L5620" s="282">
        <v>98.0</v>
      </c>
      <c r="M5620" s="210"/>
    </row>
    <row r="5621" ht="15.75" customHeight="1">
      <c r="A5621" s="210" t="s">
        <v>781</v>
      </c>
      <c r="B5621" s="210" t="s">
        <v>5384</v>
      </c>
      <c r="C5621" s="210" t="s">
        <v>5801</v>
      </c>
      <c r="D5621" s="210" t="s">
        <v>197</v>
      </c>
      <c r="E5621" s="282">
        <v>27.0</v>
      </c>
      <c r="F5621" s="282">
        <v>1.0</v>
      </c>
      <c r="G5621" s="282">
        <v>0.0</v>
      </c>
      <c r="H5621" s="282">
        <v>17.0</v>
      </c>
      <c r="I5621" s="282">
        <v>10.0</v>
      </c>
      <c r="J5621" s="282">
        <v>1.0</v>
      </c>
      <c r="K5621" s="282">
        <v>0.0</v>
      </c>
      <c r="L5621" s="282">
        <v>1035.0</v>
      </c>
      <c r="M5621" s="210"/>
    </row>
    <row r="5622" ht="15.75" customHeight="1">
      <c r="A5622" s="210" t="s">
        <v>781</v>
      </c>
      <c r="B5622" s="210" t="s">
        <v>5385</v>
      </c>
      <c r="C5622" s="210" t="s">
        <v>5803</v>
      </c>
      <c r="D5622" s="210" t="s">
        <v>6200</v>
      </c>
      <c r="E5622" s="282">
        <v>19.0</v>
      </c>
      <c r="F5622" s="282">
        <v>0.0</v>
      </c>
      <c r="G5622" s="282">
        <v>1.0</v>
      </c>
      <c r="H5622" s="282">
        <v>2.0</v>
      </c>
      <c r="I5622" s="282">
        <v>5.0</v>
      </c>
      <c r="J5622" s="282">
        <v>1.0</v>
      </c>
      <c r="K5622" s="282">
        <v>0.0</v>
      </c>
      <c r="L5622" s="282">
        <v>1456.0</v>
      </c>
      <c r="M5622" s="210"/>
    </row>
    <row r="5623" ht="15.75" customHeight="1">
      <c r="A5623" s="210" t="s">
        <v>781</v>
      </c>
      <c r="B5623" s="210" t="s">
        <v>5386</v>
      </c>
      <c r="C5623" s="210" t="s">
        <v>5805</v>
      </c>
      <c r="D5623" s="210" t="s">
        <v>6200</v>
      </c>
      <c r="E5623" s="282">
        <v>33.0</v>
      </c>
      <c r="F5623" s="282">
        <v>3.0</v>
      </c>
      <c r="G5623" s="282">
        <v>1.0</v>
      </c>
      <c r="H5623" s="282">
        <v>1.0</v>
      </c>
      <c r="I5623" s="282">
        <v>3.0</v>
      </c>
      <c r="J5623" s="282">
        <v>6.0</v>
      </c>
      <c r="K5623" s="282">
        <v>0.0</v>
      </c>
      <c r="L5623" s="282">
        <v>2914.0</v>
      </c>
      <c r="M5623" s="210"/>
    </row>
    <row r="5624" ht="15.75" customHeight="1">
      <c r="A5624" s="210" t="s">
        <v>781</v>
      </c>
      <c r="B5624" s="210" t="s">
        <v>5387</v>
      </c>
      <c r="C5624" s="210" t="s">
        <v>5805</v>
      </c>
      <c r="D5624" s="210" t="s">
        <v>6200</v>
      </c>
      <c r="E5624" s="282">
        <v>2.0</v>
      </c>
      <c r="F5624" s="282">
        <v>0.0</v>
      </c>
      <c r="G5624" s="282">
        <v>0.0</v>
      </c>
      <c r="H5624" s="282">
        <v>2.0</v>
      </c>
      <c r="I5624" s="282">
        <v>0.0</v>
      </c>
      <c r="J5624" s="282">
        <v>0.0</v>
      </c>
      <c r="K5624" s="282">
        <v>0.0</v>
      </c>
      <c r="L5624" s="282">
        <v>4.0</v>
      </c>
      <c r="M5624" s="210"/>
    </row>
    <row r="5625" ht="15.75" customHeight="1">
      <c r="A5625" s="210" t="s">
        <v>662</v>
      </c>
      <c r="B5625" s="210" t="s">
        <v>5383</v>
      </c>
      <c r="C5625" s="210" t="s">
        <v>5801</v>
      </c>
      <c r="D5625" s="210" t="s">
        <v>249</v>
      </c>
      <c r="E5625" s="282">
        <v>1.0</v>
      </c>
      <c r="F5625" s="282">
        <v>0.0</v>
      </c>
      <c r="G5625" s="282">
        <v>0.0</v>
      </c>
      <c r="H5625" s="282">
        <v>1.0</v>
      </c>
      <c r="I5625" s="282">
        <v>0.0</v>
      </c>
      <c r="J5625" s="282">
        <v>0.0</v>
      </c>
      <c r="K5625" s="282">
        <v>0.0</v>
      </c>
      <c r="L5625" s="282">
        <v>22.0</v>
      </c>
      <c r="M5625" s="210"/>
    </row>
    <row r="5626" ht="15.75" customHeight="1">
      <c r="A5626" s="210" t="s">
        <v>662</v>
      </c>
      <c r="B5626" s="210" t="s">
        <v>5384</v>
      </c>
      <c r="C5626" s="210" t="s">
        <v>5801</v>
      </c>
      <c r="D5626" s="210" t="s">
        <v>249</v>
      </c>
      <c r="E5626" s="282">
        <v>26.0</v>
      </c>
      <c r="F5626" s="282">
        <v>5.0</v>
      </c>
      <c r="G5626" s="282">
        <v>2.0</v>
      </c>
      <c r="H5626" s="282">
        <v>15.0</v>
      </c>
      <c r="I5626" s="282">
        <v>8.0</v>
      </c>
      <c r="J5626" s="282">
        <v>3.0</v>
      </c>
      <c r="K5626" s="282">
        <v>0.0</v>
      </c>
      <c r="L5626" s="282">
        <v>1202.0</v>
      </c>
      <c r="M5626" s="210"/>
    </row>
    <row r="5627" ht="15.75" customHeight="1">
      <c r="A5627" s="210" t="s">
        <v>662</v>
      </c>
      <c r="B5627" s="210" t="s">
        <v>5385</v>
      </c>
      <c r="C5627" s="210" t="s">
        <v>5816</v>
      </c>
      <c r="D5627" s="210" t="s">
        <v>6147</v>
      </c>
      <c r="E5627" s="282">
        <v>16.0</v>
      </c>
      <c r="F5627" s="282">
        <v>1.0</v>
      </c>
      <c r="G5627" s="282">
        <v>0.0</v>
      </c>
      <c r="H5627" s="282">
        <v>7.0</v>
      </c>
      <c r="I5627" s="282">
        <v>7.0</v>
      </c>
      <c r="J5627" s="282">
        <v>1.0</v>
      </c>
      <c r="K5627" s="282">
        <v>0.0</v>
      </c>
      <c r="L5627" s="282">
        <v>848.0</v>
      </c>
      <c r="M5627" s="210"/>
    </row>
    <row r="5628" ht="15.75" customHeight="1">
      <c r="A5628" s="210" t="s">
        <v>662</v>
      </c>
      <c r="B5628" s="210" t="s">
        <v>5386</v>
      </c>
      <c r="C5628" s="210" t="s">
        <v>5801</v>
      </c>
      <c r="D5628" s="210" t="s">
        <v>162</v>
      </c>
      <c r="E5628" s="282">
        <v>6.0</v>
      </c>
      <c r="F5628" s="282">
        <v>0.0</v>
      </c>
      <c r="G5628" s="282">
        <v>0.0</v>
      </c>
      <c r="H5628" s="282">
        <v>5.0</v>
      </c>
      <c r="I5628" s="282">
        <v>1.0</v>
      </c>
      <c r="J5628" s="282">
        <v>0.0</v>
      </c>
      <c r="K5628" s="282">
        <v>0.0</v>
      </c>
      <c r="L5628" s="282">
        <v>99.0</v>
      </c>
      <c r="M5628" s="210"/>
    </row>
    <row r="5629" ht="15.75" customHeight="1">
      <c r="A5629" s="210" t="s">
        <v>662</v>
      </c>
      <c r="B5629" s="210" t="s">
        <v>5387</v>
      </c>
      <c r="C5629" s="210" t="s">
        <v>5801</v>
      </c>
      <c r="D5629" s="210" t="s">
        <v>5879</v>
      </c>
      <c r="E5629" s="282">
        <v>17.0</v>
      </c>
      <c r="F5629" s="282">
        <v>5.0</v>
      </c>
      <c r="G5629" s="282">
        <v>3.0</v>
      </c>
      <c r="H5629" s="282">
        <v>5.0</v>
      </c>
      <c r="I5629" s="282">
        <v>6.0</v>
      </c>
      <c r="J5629" s="282">
        <v>1.0</v>
      </c>
      <c r="K5629" s="282">
        <v>0.0</v>
      </c>
      <c r="L5629" s="282">
        <v>1033.0</v>
      </c>
      <c r="M5629" s="210"/>
    </row>
    <row r="5630" ht="15.75" customHeight="1">
      <c r="A5630" s="210" t="s">
        <v>662</v>
      </c>
      <c r="B5630" s="210" t="s">
        <v>5388</v>
      </c>
      <c r="C5630" s="210" t="s">
        <v>5816</v>
      </c>
      <c r="D5630" s="210" t="s">
        <v>5880</v>
      </c>
      <c r="E5630" s="282">
        <v>27.0</v>
      </c>
      <c r="F5630" s="282">
        <v>9.0</v>
      </c>
      <c r="G5630" s="282">
        <v>6.0</v>
      </c>
      <c r="H5630" s="282">
        <v>0.0</v>
      </c>
      <c r="I5630" s="282">
        <v>4.0</v>
      </c>
      <c r="J5630" s="282">
        <v>3.0</v>
      </c>
      <c r="K5630" s="282">
        <v>0.0</v>
      </c>
      <c r="L5630" s="282">
        <v>2389.0</v>
      </c>
      <c r="M5630" s="210"/>
    </row>
    <row r="5631" ht="15.75" customHeight="1">
      <c r="A5631" s="210" t="s">
        <v>662</v>
      </c>
      <c r="B5631" s="210" t="s">
        <v>5391</v>
      </c>
      <c r="C5631" s="210" t="s">
        <v>5816</v>
      </c>
      <c r="D5631" s="210" t="s">
        <v>5880</v>
      </c>
      <c r="E5631" s="282">
        <v>24.0</v>
      </c>
      <c r="F5631" s="282">
        <v>5.0</v>
      </c>
      <c r="G5631" s="282">
        <v>6.0</v>
      </c>
      <c r="H5631" s="282">
        <v>3.0</v>
      </c>
      <c r="I5631" s="282">
        <v>5.0</v>
      </c>
      <c r="J5631" s="282">
        <v>2.0</v>
      </c>
      <c r="K5631" s="282">
        <v>0.0</v>
      </c>
      <c r="L5631" s="282">
        <v>1850.0</v>
      </c>
      <c r="M5631" s="210"/>
    </row>
    <row r="5632" ht="15.75" customHeight="1">
      <c r="A5632" s="210" t="s">
        <v>662</v>
      </c>
      <c r="B5632" s="210" t="s">
        <v>5392</v>
      </c>
      <c r="C5632" s="210" t="s">
        <v>5801</v>
      </c>
      <c r="D5632" s="210" t="s">
        <v>5879</v>
      </c>
      <c r="E5632" s="282">
        <v>24.0</v>
      </c>
      <c r="F5632" s="282">
        <v>2.0</v>
      </c>
      <c r="G5632" s="282">
        <v>6.0</v>
      </c>
      <c r="H5632" s="282">
        <v>4.0</v>
      </c>
      <c r="I5632" s="282">
        <v>2.0</v>
      </c>
      <c r="J5632" s="282">
        <v>2.0</v>
      </c>
      <c r="K5632" s="282">
        <v>0.0</v>
      </c>
      <c r="L5632" s="282">
        <v>1848.0</v>
      </c>
      <c r="M5632" s="210"/>
    </row>
    <row r="5633" ht="15.75" customHeight="1">
      <c r="A5633" s="210" t="s">
        <v>662</v>
      </c>
      <c r="B5633" s="210" t="s">
        <v>5389</v>
      </c>
      <c r="C5633" s="210" t="s">
        <v>5832</v>
      </c>
      <c r="D5633" s="210" t="s">
        <v>6201</v>
      </c>
      <c r="E5633" s="282">
        <v>35.0</v>
      </c>
      <c r="F5633" s="282">
        <v>3.0</v>
      </c>
      <c r="G5633" s="282">
        <v>5.0</v>
      </c>
      <c r="H5633" s="282">
        <v>6.0</v>
      </c>
      <c r="I5633" s="282">
        <v>9.0</v>
      </c>
      <c r="J5633" s="282">
        <v>4.0</v>
      </c>
      <c r="K5633" s="282">
        <v>0.0</v>
      </c>
      <c r="L5633" s="282">
        <v>2660.0</v>
      </c>
      <c r="M5633" s="210"/>
    </row>
    <row r="5634" ht="15.75" customHeight="1">
      <c r="A5634" s="210" t="s">
        <v>662</v>
      </c>
      <c r="B5634" s="210" t="s">
        <v>5390</v>
      </c>
      <c r="C5634" s="210" t="s">
        <v>5816</v>
      </c>
      <c r="D5634" s="210" t="s">
        <v>6062</v>
      </c>
      <c r="E5634" s="282">
        <v>37.0</v>
      </c>
      <c r="F5634" s="282">
        <v>3.0</v>
      </c>
      <c r="G5634" s="282">
        <v>8.0</v>
      </c>
      <c r="H5634" s="282">
        <v>2.0</v>
      </c>
      <c r="I5634" s="282">
        <v>5.0</v>
      </c>
      <c r="J5634" s="282">
        <v>9.0</v>
      </c>
      <c r="K5634" s="282">
        <v>0.0</v>
      </c>
      <c r="L5634" s="282">
        <v>3090.0</v>
      </c>
      <c r="M5634" s="210"/>
    </row>
    <row r="5635" ht="15.75" customHeight="1">
      <c r="A5635" s="210" t="s">
        <v>497</v>
      </c>
      <c r="B5635" s="210" t="s">
        <v>5383</v>
      </c>
      <c r="C5635" s="210" t="s">
        <v>5801</v>
      </c>
      <c r="D5635" s="210" t="s">
        <v>238</v>
      </c>
      <c r="E5635" s="282">
        <v>2.0</v>
      </c>
      <c r="F5635" s="282">
        <v>0.0</v>
      </c>
      <c r="G5635" s="282">
        <v>0.0</v>
      </c>
      <c r="H5635" s="282">
        <v>2.0</v>
      </c>
      <c r="I5635" s="282">
        <v>0.0</v>
      </c>
      <c r="J5635" s="282">
        <v>0.0</v>
      </c>
      <c r="K5635" s="282">
        <v>0.0</v>
      </c>
      <c r="L5635" s="282">
        <v>51.0</v>
      </c>
      <c r="M5635" s="210"/>
    </row>
    <row r="5636" ht="15.75" customHeight="1">
      <c r="A5636" s="210" t="s">
        <v>497</v>
      </c>
      <c r="B5636" s="210" t="s">
        <v>5384</v>
      </c>
      <c r="C5636" s="210" t="s">
        <v>5801</v>
      </c>
      <c r="D5636" s="210" t="s">
        <v>238</v>
      </c>
      <c r="E5636" s="282">
        <v>29.0</v>
      </c>
      <c r="F5636" s="282">
        <v>4.0</v>
      </c>
      <c r="G5636" s="282">
        <v>3.0</v>
      </c>
      <c r="H5636" s="282">
        <v>19.0</v>
      </c>
      <c r="I5636" s="282">
        <v>9.0</v>
      </c>
      <c r="J5636" s="282">
        <v>0.0</v>
      </c>
      <c r="K5636" s="282">
        <v>0.0</v>
      </c>
      <c r="L5636" s="282">
        <v>1126.0</v>
      </c>
      <c r="M5636" s="210"/>
    </row>
    <row r="5637" ht="15.75" customHeight="1">
      <c r="A5637" s="210" t="s">
        <v>497</v>
      </c>
      <c r="B5637" s="210" t="s">
        <v>5385</v>
      </c>
      <c r="C5637" s="210" t="s">
        <v>5816</v>
      </c>
      <c r="D5637" s="210" t="s">
        <v>6094</v>
      </c>
      <c r="E5637" s="282">
        <v>14.0</v>
      </c>
      <c r="F5637" s="282">
        <v>2.0</v>
      </c>
      <c r="G5637" s="282">
        <v>2.0</v>
      </c>
      <c r="H5637" s="282">
        <v>8.0</v>
      </c>
      <c r="I5637" s="282">
        <v>5.0</v>
      </c>
      <c r="J5637" s="282">
        <v>0.0</v>
      </c>
      <c r="K5637" s="282">
        <v>0.0</v>
      </c>
      <c r="L5637" s="282">
        <v>643.0</v>
      </c>
      <c r="M5637" s="210"/>
    </row>
    <row r="5638" ht="15.75" customHeight="1">
      <c r="A5638" s="210" t="s">
        <v>497</v>
      </c>
      <c r="B5638" s="210" t="s">
        <v>5386</v>
      </c>
      <c r="C5638" s="210" t="s">
        <v>5801</v>
      </c>
      <c r="D5638" s="210" t="s">
        <v>238</v>
      </c>
      <c r="E5638" s="282">
        <v>30.0</v>
      </c>
      <c r="F5638" s="282">
        <v>1.0</v>
      </c>
      <c r="G5638" s="282">
        <v>2.0</v>
      </c>
      <c r="H5638" s="282">
        <v>12.0</v>
      </c>
      <c r="I5638" s="282">
        <v>12.0</v>
      </c>
      <c r="J5638" s="282">
        <v>2.0</v>
      </c>
      <c r="K5638" s="282">
        <v>0.0</v>
      </c>
      <c r="L5638" s="282">
        <v>1716.0</v>
      </c>
      <c r="M5638" s="210"/>
    </row>
    <row r="5639" ht="15.75" customHeight="1">
      <c r="A5639" s="210" t="s">
        <v>497</v>
      </c>
      <c r="B5639" s="210" t="s">
        <v>5387</v>
      </c>
      <c r="C5639" s="210" t="s">
        <v>6202</v>
      </c>
      <c r="D5639" s="210" t="s">
        <v>6203</v>
      </c>
      <c r="E5639" s="282">
        <v>32.0</v>
      </c>
      <c r="F5639" s="282">
        <v>10.0</v>
      </c>
      <c r="G5639" s="282">
        <v>4.0</v>
      </c>
      <c r="H5639" s="282">
        <v>0.0</v>
      </c>
      <c r="I5639" s="282">
        <v>18.0</v>
      </c>
      <c r="J5639" s="282">
        <v>3.0</v>
      </c>
      <c r="K5639" s="282">
        <v>0.0</v>
      </c>
      <c r="L5639" s="282">
        <v>2748.0</v>
      </c>
      <c r="M5639" s="210"/>
    </row>
    <row r="5640" ht="15.75" customHeight="1">
      <c r="A5640" s="210" t="s">
        <v>497</v>
      </c>
      <c r="B5640" s="210" t="s">
        <v>5388</v>
      </c>
      <c r="C5640" s="210" t="s">
        <v>6202</v>
      </c>
      <c r="D5640" s="210" t="s">
        <v>6203</v>
      </c>
      <c r="E5640" s="282">
        <v>22.0</v>
      </c>
      <c r="F5640" s="282">
        <v>5.0</v>
      </c>
      <c r="G5640" s="282">
        <v>6.0</v>
      </c>
      <c r="H5640" s="282">
        <v>7.0</v>
      </c>
      <c r="I5640" s="282">
        <v>9.0</v>
      </c>
      <c r="J5640" s="282">
        <v>3.0</v>
      </c>
      <c r="K5640" s="282">
        <v>0.0</v>
      </c>
      <c r="L5640" s="282">
        <v>1390.0</v>
      </c>
      <c r="M5640" s="210"/>
    </row>
    <row r="5641" ht="15.75" customHeight="1">
      <c r="A5641" s="210" t="s">
        <v>497</v>
      </c>
      <c r="B5641" s="210" t="s">
        <v>5391</v>
      </c>
      <c r="C5641" s="210" t="s">
        <v>6202</v>
      </c>
      <c r="D5641" s="210" t="s">
        <v>6203</v>
      </c>
      <c r="E5641" s="282">
        <v>29.0</v>
      </c>
      <c r="F5641" s="282">
        <v>5.0</v>
      </c>
      <c r="G5641" s="282">
        <v>2.0</v>
      </c>
      <c r="H5641" s="282">
        <v>17.0</v>
      </c>
      <c r="I5641" s="282">
        <v>3.0</v>
      </c>
      <c r="J5641" s="282">
        <v>3.0</v>
      </c>
      <c r="K5641" s="282">
        <v>0.0</v>
      </c>
      <c r="L5641" s="282">
        <v>1445.0</v>
      </c>
      <c r="M5641" s="210"/>
    </row>
    <row r="5642" ht="15.75" customHeight="1">
      <c r="A5642" s="210" t="s">
        <v>497</v>
      </c>
      <c r="B5642" s="210" t="s">
        <v>5392</v>
      </c>
      <c r="C5642" s="210" t="s">
        <v>5805</v>
      </c>
      <c r="D5642" s="210" t="s">
        <v>6181</v>
      </c>
      <c r="E5642" s="282">
        <v>20.0</v>
      </c>
      <c r="F5642" s="282">
        <v>1.0</v>
      </c>
      <c r="G5642" s="282">
        <v>0.0</v>
      </c>
      <c r="H5642" s="282">
        <v>8.0</v>
      </c>
      <c r="I5642" s="282">
        <v>9.0</v>
      </c>
      <c r="J5642" s="282">
        <v>1.0</v>
      </c>
      <c r="K5642" s="282">
        <v>0.0</v>
      </c>
      <c r="L5642" s="282">
        <v>990.0</v>
      </c>
      <c r="M5642" s="210"/>
    </row>
    <row r="5643" ht="15.75" customHeight="1">
      <c r="A5643" s="210" t="s">
        <v>497</v>
      </c>
      <c r="B5643" s="210" t="s">
        <v>5389</v>
      </c>
      <c r="C5643" s="210" t="s">
        <v>6204</v>
      </c>
      <c r="D5643" s="210" t="s">
        <v>6205</v>
      </c>
      <c r="E5643" s="282">
        <v>34.0</v>
      </c>
      <c r="F5643" s="282">
        <v>17.0</v>
      </c>
      <c r="G5643" s="282">
        <v>5.0</v>
      </c>
      <c r="H5643" s="282">
        <v>0.0</v>
      </c>
      <c r="I5643" s="282">
        <v>2.0</v>
      </c>
      <c r="J5643" s="282">
        <v>5.0</v>
      </c>
      <c r="K5643" s="282">
        <v>0.0</v>
      </c>
      <c r="L5643" s="282">
        <v>3035.0</v>
      </c>
      <c r="M5643" s="210"/>
    </row>
    <row r="5644" ht="15.75" customHeight="1">
      <c r="A5644" s="210" t="s">
        <v>526</v>
      </c>
      <c r="B5644" s="210" t="s">
        <v>5383</v>
      </c>
      <c r="C5644" s="210" t="s">
        <v>5801</v>
      </c>
      <c r="D5644" s="210" t="s">
        <v>197</v>
      </c>
      <c r="E5644" s="282">
        <v>2.0</v>
      </c>
      <c r="F5644" s="282">
        <v>0.0</v>
      </c>
      <c r="G5644" s="282">
        <v>0.0</v>
      </c>
      <c r="H5644" s="282">
        <v>0.0</v>
      </c>
      <c r="I5644" s="282">
        <v>1.0</v>
      </c>
      <c r="J5644" s="282">
        <v>0.0</v>
      </c>
      <c r="K5644" s="282">
        <v>0.0</v>
      </c>
      <c r="L5644" s="282">
        <v>150.0</v>
      </c>
      <c r="M5644" s="210"/>
    </row>
    <row r="5645" ht="15.75" customHeight="1">
      <c r="A5645" s="210" t="s">
        <v>526</v>
      </c>
      <c r="B5645" s="210" t="s">
        <v>5384</v>
      </c>
      <c r="C5645" s="210" t="s">
        <v>5801</v>
      </c>
      <c r="D5645" s="210" t="s">
        <v>197</v>
      </c>
      <c r="E5645" s="282">
        <v>35.0</v>
      </c>
      <c r="F5645" s="282">
        <v>1.0</v>
      </c>
      <c r="G5645" s="282">
        <v>1.0</v>
      </c>
      <c r="H5645" s="282">
        <v>8.0</v>
      </c>
      <c r="I5645" s="282">
        <v>23.0</v>
      </c>
      <c r="J5645" s="282">
        <v>4.0</v>
      </c>
      <c r="K5645" s="282">
        <v>0.0</v>
      </c>
      <c r="L5645" s="282">
        <v>2238.0</v>
      </c>
      <c r="M5645" s="210"/>
    </row>
    <row r="5646" ht="15.75" customHeight="1">
      <c r="A5646" s="210" t="s">
        <v>526</v>
      </c>
      <c r="B5646" s="210" t="s">
        <v>5385</v>
      </c>
      <c r="C5646" s="210" t="s">
        <v>5805</v>
      </c>
      <c r="D5646" s="210" t="s">
        <v>6055</v>
      </c>
      <c r="E5646" s="282">
        <v>32.0</v>
      </c>
      <c r="F5646" s="282">
        <v>0.0</v>
      </c>
      <c r="G5646" s="282">
        <v>2.0</v>
      </c>
      <c r="H5646" s="282">
        <v>2.0</v>
      </c>
      <c r="I5646" s="282">
        <v>5.0</v>
      </c>
      <c r="J5646" s="282">
        <v>8.0</v>
      </c>
      <c r="K5646" s="282">
        <v>2.0</v>
      </c>
      <c r="L5646" s="282">
        <v>2620.0</v>
      </c>
      <c r="M5646" s="210"/>
    </row>
    <row r="5647" ht="15.75" customHeight="1">
      <c r="A5647" s="210" t="s">
        <v>526</v>
      </c>
      <c r="B5647" s="210" t="s">
        <v>5386</v>
      </c>
      <c r="C5647" s="210" t="s">
        <v>6206</v>
      </c>
      <c r="D5647" s="210" t="s">
        <v>6207</v>
      </c>
      <c r="E5647" s="282">
        <v>30.0</v>
      </c>
      <c r="F5647" s="282">
        <v>1.0</v>
      </c>
      <c r="G5647" s="282">
        <v>0.0</v>
      </c>
      <c r="H5647" s="282">
        <v>5.0</v>
      </c>
      <c r="I5647" s="282">
        <v>7.0</v>
      </c>
      <c r="J5647" s="282">
        <v>5.0</v>
      </c>
      <c r="K5647" s="282">
        <v>0.0</v>
      </c>
      <c r="L5647" s="282">
        <v>2171.0</v>
      </c>
      <c r="M5647" s="210"/>
    </row>
    <row r="5648" ht="15.75" customHeight="1">
      <c r="A5648" s="210" t="s">
        <v>526</v>
      </c>
      <c r="B5648" s="210" t="s">
        <v>5387</v>
      </c>
      <c r="C5648" s="210" t="s">
        <v>5809</v>
      </c>
      <c r="D5648" s="210" t="s">
        <v>6110</v>
      </c>
      <c r="E5648" s="282">
        <v>36.0</v>
      </c>
      <c r="F5648" s="282">
        <v>2.0</v>
      </c>
      <c r="G5648" s="282">
        <v>1.0</v>
      </c>
      <c r="H5648" s="282">
        <v>2.0</v>
      </c>
      <c r="I5648" s="282">
        <v>7.0</v>
      </c>
      <c r="J5648" s="282">
        <v>3.0</v>
      </c>
      <c r="K5648" s="282">
        <v>0.0</v>
      </c>
      <c r="L5648" s="282">
        <v>2966.0</v>
      </c>
      <c r="M5648" s="210"/>
    </row>
    <row r="5649" ht="15.75" customHeight="1">
      <c r="A5649" s="210" t="s">
        <v>526</v>
      </c>
      <c r="B5649" s="210" t="s">
        <v>5388</v>
      </c>
      <c r="C5649" s="210" t="s">
        <v>5809</v>
      </c>
      <c r="D5649" s="210" t="s">
        <v>6208</v>
      </c>
      <c r="E5649" s="282">
        <v>23.0</v>
      </c>
      <c r="F5649" s="282">
        <v>2.0</v>
      </c>
      <c r="G5649" s="282">
        <v>0.0</v>
      </c>
      <c r="H5649" s="282">
        <v>5.0</v>
      </c>
      <c r="I5649" s="282">
        <v>2.0</v>
      </c>
      <c r="J5649" s="282">
        <v>5.0</v>
      </c>
      <c r="K5649" s="282">
        <v>0.0</v>
      </c>
      <c r="L5649" s="282">
        <v>1705.0</v>
      </c>
      <c r="M5649" s="210"/>
    </row>
    <row r="5650" ht="15.75" customHeight="1">
      <c r="A5650" s="210" t="s">
        <v>526</v>
      </c>
      <c r="B5650" s="210" t="s">
        <v>5391</v>
      </c>
      <c r="C5650" s="210" t="s">
        <v>5809</v>
      </c>
      <c r="D5650" s="210" t="s">
        <v>6208</v>
      </c>
      <c r="E5650" s="282">
        <v>16.0</v>
      </c>
      <c r="F5650" s="282">
        <v>0.0</v>
      </c>
      <c r="G5650" s="282">
        <v>0.0</v>
      </c>
      <c r="H5650" s="282">
        <v>7.0</v>
      </c>
      <c r="I5650" s="282">
        <v>2.0</v>
      </c>
      <c r="J5650" s="282">
        <v>1.0</v>
      </c>
      <c r="K5650" s="282">
        <v>0.0</v>
      </c>
      <c r="L5650" s="282">
        <v>899.0</v>
      </c>
      <c r="M5650" s="210"/>
    </row>
    <row r="5651" ht="15.75" customHeight="1">
      <c r="A5651" s="210" t="s">
        <v>526</v>
      </c>
      <c r="B5651" s="210" t="s">
        <v>5392</v>
      </c>
      <c r="C5651" s="210" t="s">
        <v>5837</v>
      </c>
      <c r="D5651" s="210" t="s">
        <v>6208</v>
      </c>
      <c r="E5651" s="282">
        <v>22.0</v>
      </c>
      <c r="F5651" s="282">
        <v>1.0</v>
      </c>
      <c r="G5651" s="282">
        <v>0.0</v>
      </c>
      <c r="H5651" s="282">
        <v>15.0</v>
      </c>
      <c r="I5651" s="282">
        <v>1.0</v>
      </c>
      <c r="J5651" s="282">
        <v>3.0</v>
      </c>
      <c r="K5651" s="282">
        <v>0.0</v>
      </c>
      <c r="L5651" s="282">
        <v>832.0</v>
      </c>
      <c r="M5651" s="210"/>
    </row>
    <row r="5652" ht="15.75" customHeight="1">
      <c r="A5652" s="210" t="s">
        <v>526</v>
      </c>
      <c r="B5652" s="210" t="s">
        <v>5389</v>
      </c>
      <c r="C5652" s="210" t="s">
        <v>5837</v>
      </c>
      <c r="D5652" s="210" t="s">
        <v>6208</v>
      </c>
      <c r="E5652" s="282">
        <v>1.0</v>
      </c>
      <c r="F5652" s="282">
        <v>0.0</v>
      </c>
      <c r="G5652" s="282">
        <v>0.0</v>
      </c>
      <c r="H5652" s="282">
        <v>1.0</v>
      </c>
      <c r="I5652" s="282">
        <v>0.0</v>
      </c>
      <c r="J5652" s="282">
        <v>0.0</v>
      </c>
      <c r="K5652" s="282">
        <v>0.0</v>
      </c>
      <c r="L5652" s="282">
        <v>17.0</v>
      </c>
      <c r="M5652" s="210"/>
    </row>
    <row r="5653" ht="15.75" customHeight="1">
      <c r="A5653" s="210" t="s">
        <v>526</v>
      </c>
      <c r="B5653" s="210" t="s">
        <v>5390</v>
      </c>
      <c r="C5653" s="210" t="s">
        <v>5809</v>
      </c>
      <c r="D5653" s="210" t="s">
        <v>6208</v>
      </c>
      <c r="E5653" s="282">
        <v>2.0</v>
      </c>
      <c r="F5653" s="282">
        <v>0.0</v>
      </c>
      <c r="G5653" s="282">
        <v>0.0</v>
      </c>
      <c r="H5653" s="282">
        <v>2.0</v>
      </c>
      <c r="I5653" s="282">
        <v>0.0</v>
      </c>
      <c r="J5653" s="282">
        <v>0.0</v>
      </c>
      <c r="K5653" s="282">
        <v>0.0</v>
      </c>
      <c r="L5653" s="282">
        <v>30.0</v>
      </c>
      <c r="M5653" s="210"/>
    </row>
    <row r="5654" ht="15.75" customHeight="1">
      <c r="A5654" s="210" t="s">
        <v>337</v>
      </c>
      <c r="B5654" s="210" t="s">
        <v>5383</v>
      </c>
      <c r="C5654" s="210" t="s">
        <v>5801</v>
      </c>
      <c r="D5654" s="210" t="s">
        <v>238</v>
      </c>
      <c r="E5654" s="282">
        <v>0.0</v>
      </c>
      <c r="F5654" s="282">
        <v>0.0</v>
      </c>
      <c r="G5654" s="210"/>
      <c r="H5654" s="282">
        <v>0.0</v>
      </c>
      <c r="I5654" s="282">
        <v>0.0</v>
      </c>
      <c r="J5654" s="282">
        <v>0.0</v>
      </c>
      <c r="K5654" s="282">
        <v>0.0</v>
      </c>
      <c r="L5654" s="282">
        <v>0.0</v>
      </c>
      <c r="M5654" s="210"/>
    </row>
    <row r="5655" ht="15.75" customHeight="1">
      <c r="A5655" s="210" t="s">
        <v>337</v>
      </c>
      <c r="B5655" s="210" t="s">
        <v>5384</v>
      </c>
      <c r="C5655" s="210" t="s">
        <v>5801</v>
      </c>
      <c r="D5655" s="210" t="s">
        <v>238</v>
      </c>
      <c r="E5655" s="282">
        <v>3.0</v>
      </c>
      <c r="F5655" s="282">
        <v>0.0</v>
      </c>
      <c r="G5655" s="210"/>
      <c r="H5655" s="282">
        <v>1.0</v>
      </c>
      <c r="I5655" s="282">
        <v>1.0</v>
      </c>
      <c r="J5655" s="282">
        <v>1.0</v>
      </c>
      <c r="K5655" s="282">
        <v>0.0</v>
      </c>
      <c r="L5655" s="282">
        <v>177.0</v>
      </c>
      <c r="M5655" s="210"/>
    </row>
    <row r="5656" ht="15.75" customHeight="1">
      <c r="A5656" s="210" t="s">
        <v>337</v>
      </c>
      <c r="B5656" s="210" t="s">
        <v>5385</v>
      </c>
      <c r="C5656" s="210" t="s">
        <v>5816</v>
      </c>
      <c r="D5656" s="210" t="s">
        <v>5834</v>
      </c>
      <c r="E5656" s="282">
        <v>25.0</v>
      </c>
      <c r="F5656" s="282">
        <v>0.0</v>
      </c>
      <c r="G5656" s="210"/>
      <c r="H5656" s="282">
        <v>0.0</v>
      </c>
      <c r="I5656" s="282">
        <v>0.0</v>
      </c>
      <c r="J5656" s="282">
        <v>3.0</v>
      </c>
      <c r="K5656" s="282">
        <v>0.0</v>
      </c>
      <c r="L5656" s="282">
        <v>2250.0</v>
      </c>
      <c r="M5656" s="210"/>
    </row>
    <row r="5657" ht="15.75" customHeight="1">
      <c r="A5657" s="210" t="s">
        <v>337</v>
      </c>
      <c r="B5657" s="210" t="s">
        <v>5386</v>
      </c>
      <c r="C5657" s="210" t="s">
        <v>5816</v>
      </c>
      <c r="D5657" s="210" t="s">
        <v>5834</v>
      </c>
      <c r="E5657" s="282">
        <v>36.0</v>
      </c>
      <c r="F5657" s="282">
        <v>0.0</v>
      </c>
      <c r="G5657" s="210"/>
      <c r="H5657" s="282">
        <v>0.0</v>
      </c>
      <c r="I5657" s="282">
        <v>0.0</v>
      </c>
      <c r="J5657" s="282">
        <v>2.0</v>
      </c>
      <c r="K5657" s="282">
        <v>0.0</v>
      </c>
      <c r="L5657" s="282">
        <v>3240.0</v>
      </c>
      <c r="M5657" s="210"/>
    </row>
    <row r="5658" ht="15.75" customHeight="1">
      <c r="A5658" s="210" t="s">
        <v>337</v>
      </c>
      <c r="B5658" s="210" t="s">
        <v>5387</v>
      </c>
      <c r="C5658" s="210" t="s">
        <v>5816</v>
      </c>
      <c r="D5658" s="210" t="s">
        <v>5834</v>
      </c>
      <c r="E5658" s="282">
        <v>35.0</v>
      </c>
      <c r="F5658" s="282">
        <v>0.0</v>
      </c>
      <c r="G5658" s="210"/>
      <c r="H5658" s="282">
        <v>0.0</v>
      </c>
      <c r="I5658" s="282">
        <v>0.0</v>
      </c>
      <c r="J5658" s="282">
        <v>2.0</v>
      </c>
      <c r="K5658" s="282">
        <v>0.0</v>
      </c>
      <c r="L5658" s="282">
        <v>3150.0</v>
      </c>
      <c r="M5658" s="210"/>
    </row>
    <row r="5659" ht="15.75" customHeight="1">
      <c r="A5659" s="210" t="s">
        <v>337</v>
      </c>
      <c r="B5659" s="210" t="s">
        <v>5388</v>
      </c>
      <c r="C5659" s="210" t="s">
        <v>5832</v>
      </c>
      <c r="D5659" s="210" t="s">
        <v>6209</v>
      </c>
      <c r="E5659" s="282">
        <v>35.0</v>
      </c>
      <c r="F5659" s="282">
        <v>0.0</v>
      </c>
      <c r="G5659" s="282">
        <v>0.0</v>
      </c>
      <c r="H5659" s="282">
        <v>0.0</v>
      </c>
      <c r="I5659" s="282">
        <v>0.0</v>
      </c>
      <c r="J5659" s="282">
        <v>2.0</v>
      </c>
      <c r="K5659" s="282">
        <v>0.0</v>
      </c>
      <c r="L5659" s="282">
        <v>3150.0</v>
      </c>
      <c r="M5659" s="210"/>
    </row>
    <row r="5660" ht="15.75" customHeight="1">
      <c r="A5660" s="210" t="s">
        <v>337</v>
      </c>
      <c r="B5660" s="210" t="s">
        <v>5391</v>
      </c>
      <c r="C5660" s="210" t="s">
        <v>5832</v>
      </c>
      <c r="D5660" s="210" t="s">
        <v>6210</v>
      </c>
      <c r="E5660" s="282">
        <v>16.0</v>
      </c>
      <c r="F5660" s="282">
        <v>0.0</v>
      </c>
      <c r="G5660" s="282">
        <v>0.0</v>
      </c>
      <c r="H5660" s="282">
        <v>0.0</v>
      </c>
      <c r="I5660" s="282">
        <v>0.0</v>
      </c>
      <c r="J5660" s="282">
        <v>1.0</v>
      </c>
      <c r="K5660" s="282">
        <v>0.0</v>
      </c>
      <c r="L5660" s="282">
        <v>1440.0</v>
      </c>
      <c r="M5660" s="210"/>
    </row>
    <row r="5661" ht="15.75" customHeight="1">
      <c r="A5661" s="210" t="s">
        <v>337</v>
      </c>
      <c r="B5661" s="210" t="s">
        <v>5392</v>
      </c>
      <c r="C5661" s="210" t="s">
        <v>6211</v>
      </c>
      <c r="D5661" s="210" t="s">
        <v>6212</v>
      </c>
      <c r="E5661" s="282">
        <v>25.0</v>
      </c>
      <c r="F5661" s="282">
        <v>0.0</v>
      </c>
      <c r="G5661" s="282">
        <v>0.0</v>
      </c>
      <c r="H5661" s="282">
        <v>0.0</v>
      </c>
      <c r="I5661" s="282">
        <v>0.0</v>
      </c>
      <c r="J5661" s="282">
        <v>1.0</v>
      </c>
      <c r="K5661" s="282">
        <v>0.0</v>
      </c>
      <c r="L5661" s="282">
        <v>2250.0</v>
      </c>
      <c r="M5661" s="210"/>
    </row>
    <row r="5662" ht="15.75" customHeight="1">
      <c r="A5662" s="210" t="s">
        <v>337</v>
      </c>
      <c r="B5662" s="210" t="s">
        <v>5389</v>
      </c>
      <c r="C5662" s="210" t="s">
        <v>6009</v>
      </c>
      <c r="D5662" s="210" t="s">
        <v>6213</v>
      </c>
      <c r="E5662" s="282">
        <v>13.0</v>
      </c>
      <c r="F5662" s="282">
        <v>0.0</v>
      </c>
      <c r="G5662" s="210"/>
      <c r="H5662" s="282">
        <v>1.0</v>
      </c>
      <c r="I5662" s="282">
        <v>0.0</v>
      </c>
      <c r="J5662" s="282">
        <v>2.0</v>
      </c>
      <c r="K5662" s="282">
        <v>0.0</v>
      </c>
      <c r="L5662" s="282">
        <v>1105.0</v>
      </c>
      <c r="M5662" s="210"/>
    </row>
    <row r="5663" ht="15.75" customHeight="1">
      <c r="A5663" s="210" t="s">
        <v>337</v>
      </c>
      <c r="B5663" s="210" t="s">
        <v>5390</v>
      </c>
      <c r="C5663" s="210" t="s">
        <v>5801</v>
      </c>
      <c r="D5663" s="210" t="s">
        <v>5967</v>
      </c>
      <c r="E5663" s="282">
        <v>33.0</v>
      </c>
      <c r="F5663" s="282">
        <v>0.0</v>
      </c>
      <c r="G5663" s="210"/>
      <c r="H5663" s="282">
        <v>0.0</v>
      </c>
      <c r="I5663" s="282">
        <v>0.0</v>
      </c>
      <c r="J5663" s="282">
        <v>3.0</v>
      </c>
      <c r="K5663" s="282">
        <v>0.0</v>
      </c>
      <c r="L5663" s="282">
        <v>2970.0</v>
      </c>
      <c r="M5663" s="210"/>
    </row>
    <row r="5664" ht="15.75" customHeight="1">
      <c r="A5664" s="210" t="s">
        <v>679</v>
      </c>
      <c r="B5664" s="210" t="s">
        <v>5383</v>
      </c>
      <c r="C5664" s="210" t="s">
        <v>5801</v>
      </c>
      <c r="D5664" s="210" t="s">
        <v>264</v>
      </c>
      <c r="E5664" s="282">
        <v>2.0</v>
      </c>
      <c r="F5664" s="282">
        <v>0.0</v>
      </c>
      <c r="G5664" s="282">
        <v>1.0</v>
      </c>
      <c r="H5664" s="282">
        <v>0.0</v>
      </c>
      <c r="I5664" s="282">
        <v>1.0</v>
      </c>
      <c r="J5664" s="282">
        <v>0.0</v>
      </c>
      <c r="K5664" s="282">
        <v>0.0</v>
      </c>
      <c r="L5664" s="282">
        <v>179.0</v>
      </c>
      <c r="M5664" s="210"/>
    </row>
    <row r="5665" ht="15.75" customHeight="1">
      <c r="A5665" s="210" t="s">
        <v>679</v>
      </c>
      <c r="B5665" s="210" t="s">
        <v>5384</v>
      </c>
      <c r="C5665" s="210" t="s">
        <v>5801</v>
      </c>
      <c r="D5665" s="210" t="s">
        <v>249</v>
      </c>
      <c r="E5665" s="282">
        <v>35.0</v>
      </c>
      <c r="F5665" s="282">
        <v>2.0</v>
      </c>
      <c r="G5665" s="282">
        <v>4.0</v>
      </c>
      <c r="H5665" s="282">
        <v>2.0</v>
      </c>
      <c r="I5665" s="282">
        <v>3.0</v>
      </c>
      <c r="J5665" s="282">
        <v>5.0</v>
      </c>
      <c r="K5665" s="282">
        <v>0.0</v>
      </c>
      <c r="L5665" s="282">
        <v>2979.0</v>
      </c>
      <c r="M5665" s="210"/>
    </row>
    <row r="5666" ht="15.75" customHeight="1">
      <c r="A5666" s="210" t="s">
        <v>679</v>
      </c>
      <c r="B5666" s="210" t="s">
        <v>5385</v>
      </c>
      <c r="C5666" s="210" t="s">
        <v>5816</v>
      </c>
      <c r="D5666" s="210" t="s">
        <v>6147</v>
      </c>
      <c r="E5666" s="282">
        <v>23.0</v>
      </c>
      <c r="F5666" s="282">
        <v>0.0</v>
      </c>
      <c r="G5666" s="282">
        <v>0.0</v>
      </c>
      <c r="H5666" s="282">
        <v>4.0</v>
      </c>
      <c r="I5666" s="282">
        <v>4.0</v>
      </c>
      <c r="J5666" s="282">
        <v>6.0</v>
      </c>
      <c r="K5666" s="282">
        <v>0.0</v>
      </c>
      <c r="L5666" s="282">
        <v>1704.0</v>
      </c>
      <c r="M5666" s="210"/>
    </row>
    <row r="5667" ht="15.75" customHeight="1">
      <c r="A5667" s="210" t="s">
        <v>679</v>
      </c>
      <c r="B5667" s="210" t="s">
        <v>5392</v>
      </c>
      <c r="C5667" s="210" t="s">
        <v>5816</v>
      </c>
      <c r="D5667" s="210" t="s">
        <v>5894</v>
      </c>
      <c r="E5667" s="282">
        <v>5.0</v>
      </c>
      <c r="F5667" s="282">
        <v>1.0</v>
      </c>
      <c r="G5667" s="282">
        <v>0.0</v>
      </c>
      <c r="H5667" s="282">
        <v>1.0</v>
      </c>
      <c r="I5667" s="282">
        <v>0.0</v>
      </c>
      <c r="J5667" s="282">
        <v>0.0</v>
      </c>
      <c r="K5667" s="282">
        <v>0.0</v>
      </c>
      <c r="L5667" s="282">
        <v>405.0</v>
      </c>
      <c r="M5667" s="210"/>
    </row>
    <row r="5668" ht="15.75" customHeight="1">
      <c r="A5668" s="210" t="s">
        <v>679</v>
      </c>
      <c r="B5668" s="210" t="s">
        <v>5389</v>
      </c>
      <c r="C5668" s="210" t="s">
        <v>5816</v>
      </c>
      <c r="D5668" s="210" t="s">
        <v>5894</v>
      </c>
      <c r="E5668" s="282">
        <v>5.0</v>
      </c>
      <c r="F5668" s="282">
        <v>0.0</v>
      </c>
      <c r="G5668" s="282">
        <v>0.0</v>
      </c>
      <c r="H5668" s="282">
        <v>3.0</v>
      </c>
      <c r="I5668" s="282">
        <v>0.0</v>
      </c>
      <c r="J5668" s="282">
        <v>1.0</v>
      </c>
      <c r="K5668" s="282">
        <v>0.0</v>
      </c>
      <c r="L5668" s="282">
        <v>254.0</v>
      </c>
      <c r="M5668" s="210"/>
    </row>
    <row r="5669" ht="15.75" customHeight="1">
      <c r="A5669" s="210" t="s">
        <v>272</v>
      </c>
      <c r="B5669" s="210" t="s">
        <v>5384</v>
      </c>
      <c r="C5669" s="210" t="s">
        <v>5801</v>
      </c>
      <c r="D5669" s="210" t="s">
        <v>116</v>
      </c>
      <c r="E5669" s="282">
        <v>30.0</v>
      </c>
      <c r="F5669" s="282">
        <v>1.0</v>
      </c>
      <c r="G5669" s="282">
        <v>0.0</v>
      </c>
      <c r="H5669" s="282">
        <v>5.0</v>
      </c>
      <c r="I5669" s="282">
        <v>9.0</v>
      </c>
      <c r="J5669" s="282">
        <v>4.0</v>
      </c>
      <c r="K5669" s="282">
        <v>0.0</v>
      </c>
      <c r="L5669" s="282">
        <v>2182.0</v>
      </c>
      <c r="M5669" s="210"/>
    </row>
    <row r="5670" ht="15.75" customHeight="1">
      <c r="A5670" s="210" t="s">
        <v>272</v>
      </c>
      <c r="B5670" s="210" t="s">
        <v>5385</v>
      </c>
      <c r="C5670" s="210" t="s">
        <v>5809</v>
      </c>
      <c r="D5670" s="210" t="s">
        <v>6058</v>
      </c>
      <c r="E5670" s="282">
        <v>33.0</v>
      </c>
      <c r="F5670" s="282">
        <v>4.0</v>
      </c>
      <c r="G5670" s="282">
        <v>1.0</v>
      </c>
      <c r="H5670" s="282">
        <v>7.0</v>
      </c>
      <c r="I5670" s="282">
        <v>12.0</v>
      </c>
      <c r="J5670" s="282">
        <v>3.0</v>
      </c>
      <c r="K5670" s="282">
        <v>0.0</v>
      </c>
      <c r="L5670" s="282">
        <v>2219.0</v>
      </c>
      <c r="M5670" s="210"/>
    </row>
    <row r="5671" ht="15.75" customHeight="1">
      <c r="A5671" s="210" t="s">
        <v>272</v>
      </c>
      <c r="B5671" s="210" t="s">
        <v>5386</v>
      </c>
      <c r="C5671" s="210" t="s">
        <v>5996</v>
      </c>
      <c r="D5671" s="210" t="s">
        <v>6214</v>
      </c>
      <c r="E5671" s="282">
        <v>16.0</v>
      </c>
      <c r="F5671" s="282">
        <v>0.0</v>
      </c>
      <c r="G5671" s="282">
        <v>1.0</v>
      </c>
      <c r="H5671" s="282">
        <v>9.0</v>
      </c>
      <c r="I5671" s="282">
        <v>6.0</v>
      </c>
      <c r="J5671" s="282">
        <v>1.0</v>
      </c>
      <c r="K5671" s="282">
        <v>0.0</v>
      </c>
      <c r="L5671" s="282">
        <v>529.0</v>
      </c>
      <c r="M5671" s="210"/>
    </row>
    <row r="5672" ht="15.75" customHeight="1">
      <c r="A5672" s="210" t="s">
        <v>272</v>
      </c>
      <c r="B5672" s="210" t="s">
        <v>5387</v>
      </c>
      <c r="C5672" s="210" t="s">
        <v>6022</v>
      </c>
      <c r="D5672" s="210" t="s">
        <v>6215</v>
      </c>
      <c r="E5672" s="282">
        <v>18.0</v>
      </c>
      <c r="F5672" s="282">
        <v>1.0</v>
      </c>
      <c r="G5672" s="282">
        <v>1.0</v>
      </c>
      <c r="H5672" s="282">
        <v>1.0</v>
      </c>
      <c r="I5672" s="282">
        <v>2.0</v>
      </c>
      <c r="J5672" s="282">
        <v>5.0</v>
      </c>
      <c r="K5672" s="282">
        <v>0.0</v>
      </c>
      <c r="L5672" s="282">
        <v>1515.0</v>
      </c>
      <c r="M5672" s="210"/>
    </row>
    <row r="5673" ht="15.75" customHeight="1">
      <c r="A5673" s="210" t="s">
        <v>272</v>
      </c>
      <c r="B5673" s="210" t="s">
        <v>5388</v>
      </c>
      <c r="C5673" s="210" t="s">
        <v>5803</v>
      </c>
      <c r="D5673" s="210" t="s">
        <v>6034</v>
      </c>
      <c r="E5673" s="282">
        <v>26.0</v>
      </c>
      <c r="F5673" s="282">
        <v>0.0</v>
      </c>
      <c r="G5673" s="282">
        <v>2.0</v>
      </c>
      <c r="H5673" s="282">
        <v>7.0</v>
      </c>
      <c r="I5673" s="282">
        <v>5.0</v>
      </c>
      <c r="J5673" s="282">
        <v>4.0</v>
      </c>
      <c r="K5673" s="282">
        <v>0.0</v>
      </c>
      <c r="L5673" s="282">
        <v>1699.0</v>
      </c>
      <c r="M5673" s="210"/>
    </row>
    <row r="5674" ht="15.75" customHeight="1">
      <c r="A5674" s="210" t="s">
        <v>272</v>
      </c>
      <c r="B5674" s="210" t="s">
        <v>5391</v>
      </c>
      <c r="C5674" s="210" t="s">
        <v>5803</v>
      </c>
      <c r="D5674" s="210" t="s">
        <v>6034</v>
      </c>
      <c r="E5674" s="282">
        <v>24.0</v>
      </c>
      <c r="F5674" s="282">
        <v>0.0</v>
      </c>
      <c r="G5674" s="282">
        <v>5.0</v>
      </c>
      <c r="H5674" s="282">
        <v>2.0</v>
      </c>
      <c r="I5674" s="282">
        <v>6.0</v>
      </c>
      <c r="J5674" s="282">
        <v>5.0</v>
      </c>
      <c r="K5674" s="282">
        <v>0.0</v>
      </c>
      <c r="L5674" s="282">
        <v>1890.0</v>
      </c>
      <c r="M5674" s="210"/>
    </row>
    <row r="5675" ht="15.75" customHeight="1">
      <c r="A5675" s="210" t="s">
        <v>272</v>
      </c>
      <c r="B5675" s="210" t="s">
        <v>5392</v>
      </c>
      <c r="C5675" s="210" t="s">
        <v>5803</v>
      </c>
      <c r="D5675" s="210" t="s">
        <v>6034</v>
      </c>
      <c r="E5675" s="282">
        <v>27.0</v>
      </c>
      <c r="F5675" s="282">
        <v>2.0</v>
      </c>
      <c r="G5675" s="282">
        <v>4.0</v>
      </c>
      <c r="H5675" s="282">
        <v>2.0</v>
      </c>
      <c r="I5675" s="282">
        <v>6.0</v>
      </c>
      <c r="J5675" s="282">
        <v>3.0</v>
      </c>
      <c r="K5675" s="282">
        <v>0.0</v>
      </c>
      <c r="L5675" s="282">
        <v>2152.0</v>
      </c>
      <c r="M5675" s="210"/>
    </row>
    <row r="5676" ht="15.75" customHeight="1">
      <c r="A5676" s="210" t="s">
        <v>272</v>
      </c>
      <c r="B5676" s="210" t="s">
        <v>5389</v>
      </c>
      <c r="C5676" s="210" t="s">
        <v>5881</v>
      </c>
      <c r="D5676" s="210" t="s">
        <v>6116</v>
      </c>
      <c r="E5676" s="282">
        <v>25.0</v>
      </c>
      <c r="F5676" s="282">
        <v>3.0</v>
      </c>
      <c r="G5676" s="282">
        <v>5.0</v>
      </c>
      <c r="H5676" s="282">
        <v>1.0</v>
      </c>
      <c r="I5676" s="282">
        <v>6.0</v>
      </c>
      <c r="J5676" s="282">
        <v>5.0</v>
      </c>
      <c r="K5676" s="282">
        <v>0.0</v>
      </c>
      <c r="L5676" s="282">
        <v>2070.0</v>
      </c>
      <c r="M5676" s="210"/>
    </row>
    <row r="5677" ht="15.75" customHeight="1">
      <c r="A5677" s="210" t="s">
        <v>272</v>
      </c>
      <c r="B5677" s="210" t="s">
        <v>5390</v>
      </c>
      <c r="C5677" s="210" t="s">
        <v>5881</v>
      </c>
      <c r="D5677" s="210" t="s">
        <v>6116</v>
      </c>
      <c r="E5677" s="282">
        <v>23.0</v>
      </c>
      <c r="F5677" s="282">
        <v>1.0</v>
      </c>
      <c r="G5677" s="282">
        <v>0.0</v>
      </c>
      <c r="H5677" s="282">
        <v>5.0</v>
      </c>
      <c r="I5677" s="282">
        <v>3.0</v>
      </c>
      <c r="J5677" s="282">
        <v>5.0</v>
      </c>
      <c r="K5677" s="282">
        <v>0.0</v>
      </c>
      <c r="L5677" s="282">
        <v>1570.0</v>
      </c>
      <c r="M5677" s="210"/>
    </row>
    <row r="5678" ht="15.75" customHeight="1">
      <c r="A5678" s="210" t="s">
        <v>635</v>
      </c>
      <c r="B5678" s="210" t="s">
        <v>5384</v>
      </c>
      <c r="C5678" s="210" t="s">
        <v>5801</v>
      </c>
      <c r="D5678" s="210" t="s">
        <v>143</v>
      </c>
      <c r="E5678" s="282">
        <v>14.0</v>
      </c>
      <c r="F5678" s="282">
        <v>0.0</v>
      </c>
      <c r="G5678" s="282">
        <v>0.0</v>
      </c>
      <c r="H5678" s="282">
        <v>10.0</v>
      </c>
      <c r="I5678" s="282">
        <v>2.0</v>
      </c>
      <c r="J5678" s="282">
        <v>2.0</v>
      </c>
      <c r="K5678" s="282">
        <v>0.0</v>
      </c>
      <c r="L5678" s="282">
        <v>532.0</v>
      </c>
      <c r="M5678" s="210"/>
    </row>
    <row r="5679" ht="15.75" customHeight="1">
      <c r="A5679" s="210" t="s">
        <v>635</v>
      </c>
      <c r="B5679" s="210" t="s">
        <v>5385</v>
      </c>
      <c r="C5679" s="210" t="s">
        <v>5801</v>
      </c>
      <c r="D5679" s="210" t="s">
        <v>143</v>
      </c>
      <c r="E5679" s="282">
        <v>3.0</v>
      </c>
      <c r="F5679" s="282">
        <v>0.0</v>
      </c>
      <c r="G5679" s="282">
        <v>0.0</v>
      </c>
      <c r="H5679" s="282">
        <v>1.0</v>
      </c>
      <c r="I5679" s="282">
        <v>1.0</v>
      </c>
      <c r="J5679" s="282">
        <v>2.0</v>
      </c>
      <c r="K5679" s="282">
        <v>0.0</v>
      </c>
      <c r="L5679" s="282">
        <v>136.0</v>
      </c>
      <c r="M5679" s="210"/>
    </row>
    <row r="5680" ht="15.75" customHeight="1">
      <c r="A5680" s="210" t="s">
        <v>708</v>
      </c>
      <c r="B5680" s="210" t="s">
        <v>5383</v>
      </c>
      <c r="C5680" s="210" t="s">
        <v>5801</v>
      </c>
      <c r="D5680" s="210" t="s">
        <v>249</v>
      </c>
      <c r="E5680" s="282">
        <v>1.0</v>
      </c>
      <c r="F5680" s="282">
        <v>0.0</v>
      </c>
      <c r="G5680" s="282">
        <v>0.0</v>
      </c>
      <c r="H5680" s="282">
        <v>1.0</v>
      </c>
      <c r="I5680" s="282">
        <v>0.0</v>
      </c>
      <c r="J5680" s="282">
        <v>0.0</v>
      </c>
      <c r="K5680" s="282">
        <v>0.0</v>
      </c>
      <c r="L5680" s="282">
        <v>9.0</v>
      </c>
      <c r="M5680" s="210"/>
    </row>
    <row r="5681" ht="15.75" customHeight="1">
      <c r="A5681" s="210" t="s">
        <v>708</v>
      </c>
      <c r="B5681" s="210" t="s">
        <v>5384</v>
      </c>
      <c r="C5681" s="210" t="s">
        <v>5801</v>
      </c>
      <c r="D5681" s="210" t="s">
        <v>249</v>
      </c>
      <c r="E5681" s="282">
        <v>17.0</v>
      </c>
      <c r="F5681" s="282">
        <v>0.0</v>
      </c>
      <c r="G5681" s="282">
        <v>0.0</v>
      </c>
      <c r="H5681" s="282">
        <v>7.0</v>
      </c>
      <c r="I5681" s="282">
        <v>3.0</v>
      </c>
      <c r="J5681" s="282">
        <v>1.0</v>
      </c>
      <c r="K5681" s="282">
        <v>0.0</v>
      </c>
      <c r="L5681" s="282">
        <v>940.0</v>
      </c>
      <c r="M5681" s="210"/>
    </row>
    <row r="5682" ht="15.75" customHeight="1">
      <c r="A5682" s="210" t="s">
        <v>708</v>
      </c>
      <c r="B5682" s="210" t="s">
        <v>5385</v>
      </c>
      <c r="C5682" s="210" t="s">
        <v>5816</v>
      </c>
      <c r="D5682" s="210" t="s">
        <v>6147</v>
      </c>
      <c r="E5682" s="282">
        <v>29.0</v>
      </c>
      <c r="F5682" s="282">
        <v>0.0</v>
      </c>
      <c r="G5682" s="282">
        <v>2.0</v>
      </c>
      <c r="H5682" s="282">
        <v>6.0</v>
      </c>
      <c r="I5682" s="282">
        <v>7.0</v>
      </c>
      <c r="J5682" s="282">
        <v>1.0</v>
      </c>
      <c r="K5682" s="282">
        <v>0.0</v>
      </c>
      <c r="L5682" s="282">
        <v>2067.0</v>
      </c>
      <c r="M5682" s="210"/>
    </row>
    <row r="5683" ht="15.75" customHeight="1">
      <c r="A5683" s="210" t="s">
        <v>708</v>
      </c>
      <c r="B5683" s="210" t="s">
        <v>5386</v>
      </c>
      <c r="C5683" s="210" t="s">
        <v>5801</v>
      </c>
      <c r="D5683" s="210" t="s">
        <v>249</v>
      </c>
      <c r="E5683" s="282">
        <v>6.0</v>
      </c>
      <c r="F5683" s="282">
        <v>0.0</v>
      </c>
      <c r="G5683" s="282">
        <v>0.0</v>
      </c>
      <c r="H5683" s="282">
        <v>3.0</v>
      </c>
      <c r="I5683" s="282">
        <v>2.0</v>
      </c>
      <c r="J5683" s="282">
        <v>0.0</v>
      </c>
      <c r="K5683" s="282">
        <v>0.0</v>
      </c>
      <c r="L5683" s="282">
        <v>273.0</v>
      </c>
      <c r="M5683" s="210"/>
    </row>
    <row r="5684" ht="15.75" customHeight="1">
      <c r="A5684" s="210" t="s">
        <v>671</v>
      </c>
      <c r="B5684" s="210" t="s">
        <v>5383</v>
      </c>
      <c r="C5684" s="210" t="s">
        <v>5801</v>
      </c>
      <c r="D5684" s="210" t="s">
        <v>238</v>
      </c>
      <c r="E5684" s="282">
        <v>2.0</v>
      </c>
      <c r="F5684" s="282">
        <v>0.0</v>
      </c>
      <c r="G5684" s="282">
        <v>0.0</v>
      </c>
      <c r="H5684" s="282">
        <v>0.0</v>
      </c>
      <c r="I5684" s="282">
        <v>1.0</v>
      </c>
      <c r="J5684" s="282">
        <v>0.0</v>
      </c>
      <c r="K5684" s="282">
        <v>0.0</v>
      </c>
      <c r="L5684" s="282">
        <v>135.0</v>
      </c>
      <c r="M5684" s="210"/>
    </row>
    <row r="5685" ht="15.75" customHeight="1">
      <c r="A5685" s="210" t="s">
        <v>671</v>
      </c>
      <c r="B5685" s="210" t="s">
        <v>5384</v>
      </c>
      <c r="C5685" s="210" t="s">
        <v>5801</v>
      </c>
      <c r="D5685" s="210" t="s">
        <v>238</v>
      </c>
      <c r="E5685" s="282">
        <v>27.0</v>
      </c>
      <c r="F5685" s="282">
        <v>2.0</v>
      </c>
      <c r="G5685" s="282">
        <v>0.0</v>
      </c>
      <c r="H5685" s="282">
        <v>0.0</v>
      </c>
      <c r="I5685" s="282">
        <v>4.0</v>
      </c>
      <c r="J5685" s="282">
        <v>9.0</v>
      </c>
      <c r="K5685" s="282">
        <v>0.0</v>
      </c>
      <c r="L5685" s="282">
        <v>2310.0</v>
      </c>
      <c r="M5685" s="210"/>
    </row>
    <row r="5686" ht="15.75" customHeight="1">
      <c r="A5686" s="210" t="s">
        <v>671</v>
      </c>
      <c r="B5686" s="210" t="s">
        <v>5385</v>
      </c>
      <c r="C5686" s="210" t="s">
        <v>5816</v>
      </c>
      <c r="D5686" s="210" t="s">
        <v>6094</v>
      </c>
      <c r="E5686" s="282">
        <v>33.0</v>
      </c>
      <c r="F5686" s="282">
        <v>2.0</v>
      </c>
      <c r="G5686" s="282">
        <v>2.0</v>
      </c>
      <c r="H5686" s="282">
        <v>2.0</v>
      </c>
      <c r="I5686" s="282">
        <v>6.0</v>
      </c>
      <c r="J5686" s="282">
        <v>6.0</v>
      </c>
      <c r="K5686" s="282">
        <v>1.0</v>
      </c>
      <c r="L5686" s="282">
        <v>2557.0</v>
      </c>
      <c r="M5686" s="210"/>
    </row>
    <row r="5687" ht="15.75" customHeight="1">
      <c r="A5687" s="210" t="s">
        <v>671</v>
      </c>
      <c r="B5687" s="210" t="s">
        <v>5386</v>
      </c>
      <c r="C5687" s="210" t="s">
        <v>5801</v>
      </c>
      <c r="D5687" s="210" t="s">
        <v>238</v>
      </c>
      <c r="E5687" s="282">
        <v>17.0</v>
      </c>
      <c r="F5687" s="282">
        <v>0.0</v>
      </c>
      <c r="G5687" s="282">
        <v>0.0</v>
      </c>
      <c r="H5687" s="282">
        <v>4.0</v>
      </c>
      <c r="I5687" s="282">
        <v>5.0</v>
      </c>
      <c r="J5687" s="282">
        <v>1.0</v>
      </c>
      <c r="K5687" s="282">
        <v>0.0</v>
      </c>
      <c r="L5687" s="282">
        <v>1212.0</v>
      </c>
      <c r="M5687" s="210"/>
    </row>
    <row r="5688" ht="15.75" customHeight="1">
      <c r="A5688" s="210" t="s">
        <v>671</v>
      </c>
      <c r="B5688" s="210" t="s">
        <v>5387</v>
      </c>
      <c r="C5688" s="210" t="s">
        <v>6216</v>
      </c>
      <c r="D5688" s="210" t="s">
        <v>177</v>
      </c>
      <c r="E5688" s="282">
        <v>26.0</v>
      </c>
      <c r="F5688" s="282">
        <v>0.0</v>
      </c>
      <c r="G5688" s="282">
        <v>0.0</v>
      </c>
      <c r="H5688" s="282">
        <v>2.0</v>
      </c>
      <c r="I5688" s="282">
        <v>7.0</v>
      </c>
      <c r="J5688" s="282">
        <v>10.0</v>
      </c>
      <c r="K5688" s="282">
        <v>0.0</v>
      </c>
      <c r="L5688" s="282">
        <v>2069.0</v>
      </c>
      <c r="M5688" s="210"/>
    </row>
    <row r="5689" ht="15.75" customHeight="1">
      <c r="A5689" s="210" t="s">
        <v>671</v>
      </c>
      <c r="B5689" s="210" t="s">
        <v>5388</v>
      </c>
      <c r="C5689" s="210" t="s">
        <v>5801</v>
      </c>
      <c r="D5689" s="210" t="s">
        <v>162</v>
      </c>
      <c r="E5689" s="282">
        <v>27.0</v>
      </c>
      <c r="F5689" s="282">
        <v>4.0</v>
      </c>
      <c r="G5689" s="282">
        <v>0.0</v>
      </c>
      <c r="H5689" s="282">
        <v>1.0</v>
      </c>
      <c r="I5689" s="282">
        <v>4.0</v>
      </c>
      <c r="J5689" s="282">
        <v>10.0</v>
      </c>
      <c r="K5689" s="282">
        <v>0.0</v>
      </c>
      <c r="L5689" s="282">
        <v>2211.0</v>
      </c>
      <c r="M5689" s="210"/>
    </row>
    <row r="5690" ht="15.75" customHeight="1">
      <c r="A5690" s="210" t="s">
        <v>671</v>
      </c>
      <c r="B5690" s="210" t="s">
        <v>5391</v>
      </c>
      <c r="C5690" s="210" t="s">
        <v>5801</v>
      </c>
      <c r="D5690" s="210" t="s">
        <v>5848</v>
      </c>
      <c r="E5690" s="282">
        <v>30.0</v>
      </c>
      <c r="F5690" s="282">
        <v>0.0</v>
      </c>
      <c r="G5690" s="282">
        <v>0.0</v>
      </c>
      <c r="H5690" s="282">
        <v>1.0</v>
      </c>
      <c r="I5690" s="282">
        <v>2.0</v>
      </c>
      <c r="J5690" s="282">
        <v>7.0</v>
      </c>
      <c r="K5690" s="282">
        <v>0.0</v>
      </c>
      <c r="L5690" s="282">
        <v>2612.0</v>
      </c>
      <c r="M5690" s="210"/>
    </row>
    <row r="5691" ht="15.75" customHeight="1">
      <c r="A5691" s="210" t="s">
        <v>671</v>
      </c>
      <c r="B5691" s="210" t="s">
        <v>5392</v>
      </c>
      <c r="C5691" s="210" t="s">
        <v>5801</v>
      </c>
      <c r="D5691" s="210" t="s">
        <v>5848</v>
      </c>
      <c r="E5691" s="282">
        <v>16.0</v>
      </c>
      <c r="F5691" s="282">
        <v>0.0</v>
      </c>
      <c r="G5691" s="282">
        <v>0.0</v>
      </c>
      <c r="H5691" s="282">
        <v>1.0</v>
      </c>
      <c r="I5691" s="282">
        <v>1.0</v>
      </c>
      <c r="J5691" s="282">
        <v>5.0</v>
      </c>
      <c r="K5691" s="282">
        <v>1.0</v>
      </c>
      <c r="L5691" s="282">
        <v>1316.0</v>
      </c>
      <c r="M5691" s="210"/>
    </row>
    <row r="5692" ht="15.75" customHeight="1">
      <c r="A5692" s="210" t="s">
        <v>671</v>
      </c>
      <c r="B5692" s="210" t="s">
        <v>5389</v>
      </c>
      <c r="C5692" s="210" t="s">
        <v>5816</v>
      </c>
      <c r="D5692" s="210" t="s">
        <v>6091</v>
      </c>
      <c r="E5692" s="282">
        <v>37.0</v>
      </c>
      <c r="F5692" s="282">
        <v>0.0</v>
      </c>
      <c r="G5692" s="282">
        <v>1.0</v>
      </c>
      <c r="H5692" s="282">
        <v>0.0</v>
      </c>
      <c r="I5692" s="282">
        <v>3.0</v>
      </c>
      <c r="J5692" s="282">
        <v>5.0</v>
      </c>
      <c r="K5692" s="282">
        <v>0.0</v>
      </c>
      <c r="L5692" s="282">
        <v>3246.0</v>
      </c>
      <c r="M5692" s="210"/>
    </row>
    <row r="5693" ht="15.75" customHeight="1">
      <c r="A5693" s="210" t="s">
        <v>671</v>
      </c>
      <c r="B5693" s="210" t="s">
        <v>5390</v>
      </c>
      <c r="C5693" s="210" t="s">
        <v>5816</v>
      </c>
      <c r="D5693" s="210" t="s">
        <v>6091</v>
      </c>
      <c r="E5693" s="282">
        <v>27.0</v>
      </c>
      <c r="F5693" s="282">
        <v>1.0</v>
      </c>
      <c r="G5693" s="282">
        <v>0.0</v>
      </c>
      <c r="H5693" s="282">
        <v>0.0</v>
      </c>
      <c r="I5693" s="282">
        <v>2.0</v>
      </c>
      <c r="J5693" s="282">
        <v>6.0</v>
      </c>
      <c r="K5693" s="282">
        <v>0.0</v>
      </c>
      <c r="L5693" s="282">
        <v>2342.0</v>
      </c>
      <c r="M5693" s="210"/>
    </row>
    <row r="5694" ht="15.75" customHeight="1">
      <c r="A5694" s="210" t="s">
        <v>518</v>
      </c>
      <c r="B5694" s="210" t="s">
        <v>5383</v>
      </c>
      <c r="C5694" s="210" t="s">
        <v>5801</v>
      </c>
      <c r="D5694" s="210" t="s">
        <v>238</v>
      </c>
      <c r="E5694" s="282">
        <v>3.0</v>
      </c>
      <c r="F5694" s="282">
        <v>0.0</v>
      </c>
      <c r="G5694" s="282">
        <v>1.0</v>
      </c>
      <c r="H5694" s="282">
        <v>1.0</v>
      </c>
      <c r="I5694" s="282">
        <v>2.0</v>
      </c>
      <c r="J5694" s="282">
        <v>0.0</v>
      </c>
      <c r="K5694" s="282">
        <v>0.0</v>
      </c>
      <c r="L5694" s="282">
        <v>142.0</v>
      </c>
      <c r="M5694" s="210"/>
    </row>
    <row r="5695" ht="15.75" customHeight="1">
      <c r="A5695" s="210" t="s">
        <v>518</v>
      </c>
      <c r="B5695" s="210" t="s">
        <v>5384</v>
      </c>
      <c r="C5695" s="210" t="s">
        <v>5801</v>
      </c>
      <c r="D5695" s="210" t="s">
        <v>238</v>
      </c>
      <c r="E5695" s="282">
        <v>32.0</v>
      </c>
      <c r="F5695" s="282">
        <v>0.0</v>
      </c>
      <c r="G5695" s="282">
        <v>1.0</v>
      </c>
      <c r="H5695" s="282">
        <v>2.0</v>
      </c>
      <c r="I5695" s="282">
        <v>24.0</v>
      </c>
      <c r="J5695" s="282">
        <v>5.0</v>
      </c>
      <c r="K5695" s="282">
        <v>0.0</v>
      </c>
      <c r="L5695" s="282">
        <v>2450.0</v>
      </c>
      <c r="M5695" s="210"/>
    </row>
    <row r="5696" ht="15.75" customHeight="1">
      <c r="A5696" s="210" t="s">
        <v>518</v>
      </c>
      <c r="B5696" s="210" t="s">
        <v>5385</v>
      </c>
      <c r="C5696" s="210" t="s">
        <v>5816</v>
      </c>
      <c r="D5696" s="210" t="s">
        <v>6094</v>
      </c>
      <c r="E5696" s="282">
        <v>30.0</v>
      </c>
      <c r="F5696" s="282">
        <v>1.0</v>
      </c>
      <c r="G5696" s="282">
        <v>5.0</v>
      </c>
      <c r="H5696" s="282">
        <v>1.0</v>
      </c>
      <c r="I5696" s="282">
        <v>10.0</v>
      </c>
      <c r="J5696" s="282">
        <v>10.0</v>
      </c>
      <c r="K5696" s="282">
        <v>0.0</v>
      </c>
      <c r="L5696" s="282">
        <v>2524.0</v>
      </c>
      <c r="M5696" s="210"/>
    </row>
    <row r="5697" ht="15.75" customHeight="1">
      <c r="A5697" s="210" t="s">
        <v>518</v>
      </c>
      <c r="B5697" s="210" t="s">
        <v>5386</v>
      </c>
      <c r="C5697" s="210" t="s">
        <v>5861</v>
      </c>
      <c r="D5697" s="210" t="s">
        <v>238</v>
      </c>
      <c r="E5697" s="282">
        <v>23.0</v>
      </c>
      <c r="F5697" s="282">
        <v>0.0</v>
      </c>
      <c r="G5697" s="282">
        <v>1.0</v>
      </c>
      <c r="H5697" s="282">
        <v>5.0</v>
      </c>
      <c r="I5697" s="282">
        <v>12.0</v>
      </c>
      <c r="J5697" s="282">
        <v>6.0</v>
      </c>
      <c r="K5697" s="282">
        <v>0.0</v>
      </c>
      <c r="L5697" s="282">
        <v>1426.0</v>
      </c>
      <c r="M5697" s="210"/>
    </row>
    <row r="5698" ht="15.75" customHeight="1">
      <c r="A5698" s="210" t="s">
        <v>518</v>
      </c>
      <c r="B5698" s="210" t="s">
        <v>5387</v>
      </c>
      <c r="C5698" s="210" t="s">
        <v>5832</v>
      </c>
      <c r="D5698" s="210" t="s">
        <v>6217</v>
      </c>
      <c r="E5698" s="282">
        <v>25.0</v>
      </c>
      <c r="F5698" s="282">
        <v>0.0</v>
      </c>
      <c r="G5698" s="282">
        <v>4.0</v>
      </c>
      <c r="H5698" s="282">
        <v>2.0</v>
      </c>
      <c r="I5698" s="282">
        <v>5.0</v>
      </c>
      <c r="J5698" s="282">
        <v>6.0</v>
      </c>
      <c r="K5698" s="282">
        <v>0.0</v>
      </c>
      <c r="L5698" s="282">
        <v>2040.0</v>
      </c>
      <c r="M5698" s="210"/>
    </row>
    <row r="5699" ht="15.75" customHeight="1">
      <c r="A5699" s="210" t="s">
        <v>518</v>
      </c>
      <c r="B5699" s="210" t="s">
        <v>5388</v>
      </c>
      <c r="C5699" s="210" t="s">
        <v>5801</v>
      </c>
      <c r="D5699" s="210" t="s">
        <v>1082</v>
      </c>
      <c r="E5699" s="282">
        <v>36.0</v>
      </c>
      <c r="F5699" s="282">
        <v>0.0</v>
      </c>
      <c r="G5699" s="282">
        <v>3.0</v>
      </c>
      <c r="H5699" s="282">
        <v>0.0</v>
      </c>
      <c r="I5699" s="282">
        <v>2.0</v>
      </c>
      <c r="J5699" s="282">
        <v>5.0</v>
      </c>
      <c r="K5699" s="282">
        <v>0.0</v>
      </c>
      <c r="L5699" s="282">
        <v>3169.0</v>
      </c>
      <c r="M5699" s="210"/>
    </row>
    <row r="5700" ht="15.75" customHeight="1">
      <c r="A5700" s="210" t="s">
        <v>518</v>
      </c>
      <c r="B5700" s="210" t="s">
        <v>5391</v>
      </c>
      <c r="C5700" s="210" t="s">
        <v>5816</v>
      </c>
      <c r="D5700" s="210" t="s">
        <v>6080</v>
      </c>
      <c r="E5700" s="282">
        <v>29.0</v>
      </c>
      <c r="F5700" s="282">
        <v>0.0</v>
      </c>
      <c r="G5700" s="282">
        <v>3.0</v>
      </c>
      <c r="H5700" s="282">
        <v>0.0</v>
      </c>
      <c r="I5700" s="282">
        <v>4.0</v>
      </c>
      <c r="J5700" s="282">
        <v>9.0</v>
      </c>
      <c r="K5700" s="282">
        <v>0.0</v>
      </c>
      <c r="L5700" s="282">
        <v>2481.0</v>
      </c>
      <c r="M5700" s="210"/>
    </row>
    <row r="5701" ht="15.75" customHeight="1">
      <c r="A5701" s="210" t="s">
        <v>518</v>
      </c>
      <c r="B5701" s="210" t="s">
        <v>5392</v>
      </c>
      <c r="C5701" s="210" t="s">
        <v>5816</v>
      </c>
      <c r="D5701" s="210" t="s">
        <v>5840</v>
      </c>
      <c r="E5701" s="282">
        <v>20.0</v>
      </c>
      <c r="F5701" s="282">
        <v>1.0</v>
      </c>
      <c r="G5701" s="282">
        <v>1.0</v>
      </c>
      <c r="H5701" s="282">
        <v>1.0</v>
      </c>
      <c r="I5701" s="282">
        <v>2.0</v>
      </c>
      <c r="J5701" s="282">
        <v>4.0</v>
      </c>
      <c r="K5701" s="282">
        <v>0.0</v>
      </c>
      <c r="L5701" s="282">
        <v>1694.0</v>
      </c>
      <c r="M5701" s="210"/>
    </row>
    <row r="5702" ht="15.75" customHeight="1">
      <c r="A5702" s="210" t="s">
        <v>518</v>
      </c>
      <c r="B5702" s="210" t="s">
        <v>5389</v>
      </c>
      <c r="C5702" s="210" t="s">
        <v>5816</v>
      </c>
      <c r="D5702" s="210" t="s">
        <v>5840</v>
      </c>
      <c r="E5702" s="282">
        <v>32.0</v>
      </c>
      <c r="F5702" s="282">
        <v>0.0</v>
      </c>
      <c r="G5702" s="282">
        <v>4.0</v>
      </c>
      <c r="H5702" s="282">
        <v>1.0</v>
      </c>
      <c r="I5702" s="282">
        <v>3.0</v>
      </c>
      <c r="J5702" s="282">
        <v>13.0</v>
      </c>
      <c r="K5702" s="282">
        <v>0.0</v>
      </c>
      <c r="L5702" s="282">
        <v>2713.0</v>
      </c>
      <c r="M5702" s="210"/>
    </row>
    <row r="5703" ht="15.75" customHeight="1">
      <c r="A5703" s="210" t="s">
        <v>518</v>
      </c>
      <c r="B5703" s="210" t="s">
        <v>5390</v>
      </c>
      <c r="C5703" s="210" t="s">
        <v>5861</v>
      </c>
      <c r="D5703" s="210" t="s">
        <v>1766</v>
      </c>
      <c r="E5703" s="282">
        <v>28.0</v>
      </c>
      <c r="F5703" s="282">
        <v>2.0</v>
      </c>
      <c r="G5703" s="282">
        <v>3.0</v>
      </c>
      <c r="H5703" s="282">
        <v>2.0</v>
      </c>
      <c r="I5703" s="282">
        <v>2.0</v>
      </c>
      <c r="J5703" s="282">
        <v>5.0</v>
      </c>
      <c r="K5703" s="282">
        <v>0.0</v>
      </c>
      <c r="L5703" s="282">
        <v>2398.0</v>
      </c>
      <c r="M5703" s="210"/>
    </row>
    <row r="5704" ht="15.75" customHeight="1">
      <c r="A5704" s="210" t="s">
        <v>850</v>
      </c>
      <c r="B5704" s="210" t="s">
        <v>5383</v>
      </c>
      <c r="C5704" s="210" t="s">
        <v>5801</v>
      </c>
      <c r="D5704" s="210" t="s">
        <v>197</v>
      </c>
      <c r="E5704" s="282">
        <v>1.0</v>
      </c>
      <c r="F5704" s="282">
        <v>0.0</v>
      </c>
      <c r="G5704" s="282">
        <v>0.0</v>
      </c>
      <c r="H5704" s="282">
        <v>1.0</v>
      </c>
      <c r="I5704" s="282">
        <v>0.0</v>
      </c>
      <c r="J5704" s="282">
        <v>0.0</v>
      </c>
      <c r="K5704" s="282">
        <v>0.0</v>
      </c>
      <c r="L5704" s="282">
        <v>14.0</v>
      </c>
      <c r="M5704" s="210"/>
    </row>
    <row r="5705" ht="15.75" customHeight="1">
      <c r="A5705" s="210" t="s">
        <v>850</v>
      </c>
      <c r="B5705" s="210" t="s">
        <v>5384</v>
      </c>
      <c r="C5705" s="210" t="s">
        <v>5801</v>
      </c>
      <c r="D5705" s="210" t="s">
        <v>197</v>
      </c>
      <c r="E5705" s="282">
        <v>15.0</v>
      </c>
      <c r="F5705" s="282">
        <v>2.0</v>
      </c>
      <c r="G5705" s="282">
        <v>0.0</v>
      </c>
      <c r="H5705" s="282">
        <v>11.0</v>
      </c>
      <c r="I5705" s="282">
        <v>2.0</v>
      </c>
      <c r="J5705" s="282">
        <v>0.0</v>
      </c>
      <c r="K5705" s="282">
        <v>0.0</v>
      </c>
      <c r="L5705" s="282">
        <v>396.0</v>
      </c>
      <c r="M5705" s="210"/>
    </row>
    <row r="5706" ht="15.75" customHeight="1">
      <c r="A5706" s="210" t="s">
        <v>850</v>
      </c>
      <c r="B5706" s="210" t="s">
        <v>5385</v>
      </c>
      <c r="C5706" s="210" t="s">
        <v>5902</v>
      </c>
      <c r="D5706" s="210" t="s">
        <v>6218</v>
      </c>
      <c r="E5706" s="282">
        <v>26.0</v>
      </c>
      <c r="F5706" s="282">
        <v>0.0</v>
      </c>
      <c r="G5706" s="282">
        <v>0.0</v>
      </c>
      <c r="H5706" s="282">
        <v>20.0</v>
      </c>
      <c r="I5706" s="282">
        <v>6.0</v>
      </c>
      <c r="J5706" s="282">
        <v>5.0</v>
      </c>
      <c r="K5706" s="282">
        <v>0.0</v>
      </c>
      <c r="L5706" s="282">
        <v>839.0</v>
      </c>
      <c r="M5706" s="210"/>
    </row>
    <row r="5707" ht="15.75" customHeight="1">
      <c r="A5707" s="210" t="s">
        <v>850</v>
      </c>
      <c r="B5707" s="210" t="s">
        <v>5386</v>
      </c>
      <c r="C5707" s="210" t="s">
        <v>5902</v>
      </c>
      <c r="D5707" s="210" t="s">
        <v>6218</v>
      </c>
      <c r="E5707" s="282">
        <v>31.0</v>
      </c>
      <c r="F5707" s="282">
        <v>1.0</v>
      </c>
      <c r="G5707" s="282">
        <v>0.0</v>
      </c>
      <c r="H5707" s="282">
        <v>23.0</v>
      </c>
      <c r="I5707" s="282">
        <v>5.0</v>
      </c>
      <c r="J5707" s="282">
        <v>5.0</v>
      </c>
      <c r="K5707" s="282">
        <v>0.0</v>
      </c>
      <c r="L5707" s="282">
        <v>1149.0</v>
      </c>
      <c r="M5707" s="210"/>
    </row>
    <row r="5708" ht="15.75" customHeight="1">
      <c r="A5708" s="210" t="s">
        <v>850</v>
      </c>
      <c r="B5708" s="210" t="s">
        <v>5387</v>
      </c>
      <c r="C5708" s="210" t="s">
        <v>5902</v>
      </c>
      <c r="D5708" s="210" t="s">
        <v>6218</v>
      </c>
      <c r="E5708" s="282">
        <v>5.0</v>
      </c>
      <c r="F5708" s="282">
        <v>0.0</v>
      </c>
      <c r="G5708" s="282">
        <v>0.0</v>
      </c>
      <c r="H5708" s="282">
        <v>4.0</v>
      </c>
      <c r="I5708" s="282">
        <v>1.0</v>
      </c>
      <c r="J5708" s="282">
        <v>0.0</v>
      </c>
      <c r="K5708" s="282">
        <v>0.0</v>
      </c>
      <c r="L5708" s="282">
        <v>97.0</v>
      </c>
      <c r="M5708" s="210"/>
    </row>
    <row r="5709" ht="15.75" customHeight="1">
      <c r="A5709" s="210" t="s">
        <v>693</v>
      </c>
      <c r="B5709" s="210" t="s">
        <v>5383</v>
      </c>
      <c r="C5709" s="210" t="s">
        <v>5801</v>
      </c>
      <c r="D5709" s="210" t="s">
        <v>197</v>
      </c>
      <c r="E5709" s="282">
        <v>2.0</v>
      </c>
      <c r="F5709" s="282">
        <v>0.0</v>
      </c>
      <c r="G5709" s="282">
        <v>0.0</v>
      </c>
      <c r="H5709" s="282">
        <v>1.0</v>
      </c>
      <c r="I5709" s="282">
        <v>1.0</v>
      </c>
      <c r="J5709" s="282">
        <v>0.0</v>
      </c>
      <c r="K5709" s="282">
        <v>0.0</v>
      </c>
      <c r="L5709" s="282">
        <v>98.0</v>
      </c>
      <c r="M5709" s="210"/>
    </row>
    <row r="5710" ht="15.75" customHeight="1">
      <c r="A5710" s="210" t="s">
        <v>693</v>
      </c>
      <c r="B5710" s="210" t="s">
        <v>5384</v>
      </c>
      <c r="C5710" s="210" t="s">
        <v>5801</v>
      </c>
      <c r="D5710" s="210" t="s">
        <v>197</v>
      </c>
      <c r="E5710" s="282">
        <v>13.0</v>
      </c>
      <c r="F5710" s="282">
        <v>1.0</v>
      </c>
      <c r="G5710" s="282">
        <v>1.0</v>
      </c>
      <c r="H5710" s="282">
        <v>3.0</v>
      </c>
      <c r="I5710" s="282">
        <v>1.0</v>
      </c>
      <c r="J5710" s="282">
        <v>5.0</v>
      </c>
      <c r="K5710" s="282">
        <v>0.0</v>
      </c>
      <c r="L5710" s="282">
        <v>861.0</v>
      </c>
      <c r="M5710" s="210"/>
    </row>
    <row r="5711" ht="15.75" customHeight="1">
      <c r="A5711" s="210" t="s">
        <v>693</v>
      </c>
      <c r="B5711" s="210" t="s">
        <v>5385</v>
      </c>
      <c r="C5711" s="210" t="s">
        <v>5805</v>
      </c>
      <c r="D5711" s="210" t="s">
        <v>6055</v>
      </c>
      <c r="E5711" s="282">
        <v>25.0</v>
      </c>
      <c r="F5711" s="282">
        <v>1.0</v>
      </c>
      <c r="G5711" s="282">
        <v>0.0</v>
      </c>
      <c r="H5711" s="282">
        <v>4.0</v>
      </c>
      <c r="I5711" s="282">
        <v>3.0</v>
      </c>
      <c r="J5711" s="282">
        <v>2.0</v>
      </c>
      <c r="K5711" s="282">
        <v>0.0</v>
      </c>
      <c r="L5711" s="282">
        <v>1859.0</v>
      </c>
      <c r="M5711" s="210"/>
    </row>
    <row r="5712" ht="15.75" customHeight="1">
      <c r="A5712" s="210" t="s">
        <v>693</v>
      </c>
      <c r="B5712" s="210" t="s">
        <v>5386</v>
      </c>
      <c r="C5712" s="210" t="s">
        <v>5803</v>
      </c>
      <c r="D5712" s="210" t="s">
        <v>6055</v>
      </c>
      <c r="E5712" s="282">
        <v>16.0</v>
      </c>
      <c r="F5712" s="282">
        <v>0.0</v>
      </c>
      <c r="G5712" s="282">
        <v>0.0</v>
      </c>
      <c r="H5712" s="282">
        <v>4.0</v>
      </c>
      <c r="I5712" s="282">
        <v>0.0</v>
      </c>
      <c r="J5712" s="282">
        <v>0.0</v>
      </c>
      <c r="K5712" s="282">
        <v>0.0</v>
      </c>
      <c r="L5712" s="282">
        <v>1190.0</v>
      </c>
      <c r="M5712" s="210"/>
    </row>
    <row r="5713" ht="15.75" customHeight="1">
      <c r="A5713" s="210" t="s">
        <v>693</v>
      </c>
      <c r="B5713" s="210" t="s">
        <v>5387</v>
      </c>
      <c r="C5713" s="210" t="s">
        <v>5805</v>
      </c>
      <c r="D5713" s="210" t="s">
        <v>6055</v>
      </c>
      <c r="E5713" s="282">
        <v>20.0</v>
      </c>
      <c r="F5713" s="282">
        <v>1.0</v>
      </c>
      <c r="G5713" s="282">
        <v>0.0</v>
      </c>
      <c r="H5713" s="282">
        <v>1.0</v>
      </c>
      <c r="I5713" s="282">
        <v>1.0</v>
      </c>
      <c r="J5713" s="282">
        <v>2.0</v>
      </c>
      <c r="K5713" s="282">
        <v>0.0</v>
      </c>
      <c r="L5713" s="282">
        <v>1702.0</v>
      </c>
      <c r="M5713" s="210"/>
    </row>
    <row r="5714" ht="15.75" customHeight="1">
      <c r="A5714" s="210" t="s">
        <v>693</v>
      </c>
      <c r="B5714" s="210" t="s">
        <v>5388</v>
      </c>
      <c r="C5714" s="210" t="s">
        <v>5803</v>
      </c>
      <c r="D5714" s="210" t="s">
        <v>6055</v>
      </c>
      <c r="E5714" s="282">
        <v>27.0</v>
      </c>
      <c r="F5714" s="282">
        <v>0.0</v>
      </c>
      <c r="G5714" s="282">
        <v>2.0</v>
      </c>
      <c r="H5714" s="282">
        <v>1.0</v>
      </c>
      <c r="I5714" s="282">
        <v>1.0</v>
      </c>
      <c r="J5714" s="282">
        <v>1.0</v>
      </c>
      <c r="K5714" s="282">
        <v>1.0</v>
      </c>
      <c r="L5714" s="282">
        <v>2252.0</v>
      </c>
      <c r="M5714" s="210"/>
    </row>
    <row r="5715" ht="15.75" customHeight="1">
      <c r="A5715" s="210" t="s">
        <v>693</v>
      </c>
      <c r="B5715" s="210" t="s">
        <v>5391</v>
      </c>
      <c r="C5715" s="210" t="s">
        <v>5803</v>
      </c>
      <c r="D5715" s="210" t="s">
        <v>6055</v>
      </c>
      <c r="E5715" s="282">
        <v>21.0</v>
      </c>
      <c r="F5715" s="282">
        <v>0.0</v>
      </c>
      <c r="G5715" s="282">
        <v>0.0</v>
      </c>
      <c r="H5715" s="282">
        <v>2.0</v>
      </c>
      <c r="I5715" s="282">
        <v>2.0</v>
      </c>
      <c r="J5715" s="282">
        <v>2.0</v>
      </c>
      <c r="K5715" s="282">
        <v>0.0</v>
      </c>
      <c r="L5715" s="282">
        <v>1587.0</v>
      </c>
      <c r="M5715" s="210"/>
    </row>
    <row r="5716" ht="15.75" customHeight="1">
      <c r="A5716" s="210" t="s">
        <v>693</v>
      </c>
      <c r="B5716" s="210" t="s">
        <v>5392</v>
      </c>
      <c r="C5716" s="210" t="s">
        <v>5803</v>
      </c>
      <c r="D5716" s="210" t="s">
        <v>6055</v>
      </c>
      <c r="E5716" s="282">
        <v>28.0</v>
      </c>
      <c r="F5716" s="282">
        <v>2.0</v>
      </c>
      <c r="G5716" s="282">
        <v>0.0</v>
      </c>
      <c r="H5716" s="282">
        <v>1.0</v>
      </c>
      <c r="I5716" s="282">
        <v>3.0</v>
      </c>
      <c r="J5716" s="282">
        <v>5.0</v>
      </c>
      <c r="K5716" s="282">
        <v>0.0</v>
      </c>
      <c r="L5716" s="282">
        <v>2332.0</v>
      </c>
      <c r="M5716" s="210"/>
    </row>
    <row r="5717" ht="15.75" customHeight="1">
      <c r="A5717" s="210" t="s">
        <v>693</v>
      </c>
      <c r="B5717" s="210" t="s">
        <v>5389</v>
      </c>
      <c r="C5717" s="210" t="s">
        <v>5803</v>
      </c>
      <c r="D5717" s="210" t="s">
        <v>6055</v>
      </c>
      <c r="E5717" s="282">
        <v>16.0</v>
      </c>
      <c r="F5717" s="282">
        <v>2.0</v>
      </c>
      <c r="G5717" s="282">
        <v>0.0</v>
      </c>
      <c r="H5717" s="282">
        <v>9.0</v>
      </c>
      <c r="I5717" s="282">
        <v>4.0</v>
      </c>
      <c r="J5717" s="282">
        <v>1.0</v>
      </c>
      <c r="K5717" s="282">
        <v>0.0</v>
      </c>
      <c r="L5717" s="282">
        <v>767.0</v>
      </c>
      <c r="M5717" s="210"/>
    </row>
    <row r="5718" ht="15.75" customHeight="1">
      <c r="A5718" s="210" t="s">
        <v>693</v>
      </c>
      <c r="B5718" s="210" t="s">
        <v>5390</v>
      </c>
      <c r="C5718" s="210" t="s">
        <v>5870</v>
      </c>
      <c r="D5718" s="210" t="s">
        <v>6027</v>
      </c>
      <c r="E5718" s="282">
        <v>30.0</v>
      </c>
      <c r="F5718" s="282">
        <v>4.0</v>
      </c>
      <c r="G5718" s="282">
        <v>0.0</v>
      </c>
      <c r="H5718" s="282">
        <v>0.0</v>
      </c>
      <c r="I5718" s="282">
        <v>0.0</v>
      </c>
      <c r="J5718" s="282">
        <v>4.0</v>
      </c>
      <c r="K5718" s="282">
        <v>0.0</v>
      </c>
      <c r="L5718" s="282">
        <v>2700.0</v>
      </c>
      <c r="M5718" s="210"/>
    </row>
    <row r="5719" ht="15.75" customHeight="1">
      <c r="A5719" s="210" t="s">
        <v>744</v>
      </c>
      <c r="B5719" s="210" t="s">
        <v>5383</v>
      </c>
      <c r="C5719" s="210" t="s">
        <v>5801</v>
      </c>
      <c r="D5719" s="210" t="s">
        <v>121</v>
      </c>
      <c r="E5719" s="282">
        <v>1.0</v>
      </c>
      <c r="F5719" s="282">
        <v>0.0</v>
      </c>
      <c r="G5719" s="282">
        <v>0.0</v>
      </c>
      <c r="H5719" s="282">
        <v>1.0</v>
      </c>
      <c r="I5719" s="282">
        <v>0.0</v>
      </c>
      <c r="J5719" s="282">
        <v>0.0</v>
      </c>
      <c r="K5719" s="282">
        <v>0.0</v>
      </c>
      <c r="L5719" s="282">
        <v>17.0</v>
      </c>
      <c r="M5719" s="210"/>
    </row>
    <row r="5720" ht="15.75" customHeight="1">
      <c r="A5720" s="210" t="s">
        <v>744</v>
      </c>
      <c r="B5720" s="210" t="s">
        <v>5384</v>
      </c>
      <c r="C5720" s="210" t="s">
        <v>5801</v>
      </c>
      <c r="D5720" s="210" t="s">
        <v>121</v>
      </c>
      <c r="E5720" s="282">
        <v>26.0</v>
      </c>
      <c r="F5720" s="282">
        <v>1.0</v>
      </c>
      <c r="G5720" s="282">
        <v>2.0</v>
      </c>
      <c r="H5720" s="282">
        <v>4.0</v>
      </c>
      <c r="I5720" s="282">
        <v>8.0</v>
      </c>
      <c r="J5720" s="282">
        <v>2.0</v>
      </c>
      <c r="K5720" s="282">
        <v>0.0</v>
      </c>
      <c r="L5720" s="282">
        <v>2062.0</v>
      </c>
      <c r="M5720" s="210"/>
    </row>
    <row r="5721" ht="15.75" customHeight="1">
      <c r="A5721" s="210" t="s">
        <v>744</v>
      </c>
      <c r="B5721" s="210" t="s">
        <v>5385</v>
      </c>
      <c r="C5721" s="210" t="s">
        <v>5801</v>
      </c>
      <c r="D5721" s="210" t="s">
        <v>6105</v>
      </c>
      <c r="E5721" s="282">
        <v>0.0</v>
      </c>
      <c r="F5721" s="282">
        <v>0.0</v>
      </c>
      <c r="G5721" s="282">
        <v>0.0</v>
      </c>
      <c r="H5721" s="282">
        <v>0.0</v>
      </c>
      <c r="I5721" s="282">
        <v>0.0</v>
      </c>
      <c r="J5721" s="282">
        <v>0.0</v>
      </c>
      <c r="K5721" s="282">
        <v>0.0</v>
      </c>
      <c r="L5721" s="282">
        <v>0.0</v>
      </c>
      <c r="M5721" s="210"/>
    </row>
    <row r="5722" ht="15.75" customHeight="1">
      <c r="A5722" s="210" t="s">
        <v>705</v>
      </c>
      <c r="B5722" s="210" t="s">
        <v>5384</v>
      </c>
      <c r="C5722" s="210" t="s">
        <v>5801</v>
      </c>
      <c r="D5722" s="210" t="s">
        <v>238</v>
      </c>
      <c r="E5722" s="282">
        <v>6.0</v>
      </c>
      <c r="F5722" s="282">
        <v>0.0</v>
      </c>
      <c r="G5722" s="282">
        <v>0.0</v>
      </c>
      <c r="H5722" s="282">
        <v>5.0</v>
      </c>
      <c r="I5722" s="282">
        <v>1.0</v>
      </c>
      <c r="J5722" s="282">
        <v>0.0</v>
      </c>
      <c r="K5722" s="282">
        <v>0.0</v>
      </c>
      <c r="L5722" s="282">
        <v>103.0</v>
      </c>
      <c r="M5722" s="210"/>
    </row>
    <row r="5723" ht="15.75" customHeight="1">
      <c r="A5723" s="210" t="s">
        <v>705</v>
      </c>
      <c r="B5723" s="210" t="s">
        <v>5385</v>
      </c>
      <c r="C5723" s="210" t="s">
        <v>6219</v>
      </c>
      <c r="D5723" s="210" t="s">
        <v>6220</v>
      </c>
      <c r="E5723" s="282">
        <v>24.0</v>
      </c>
      <c r="F5723" s="282">
        <v>1.0</v>
      </c>
      <c r="G5723" s="282">
        <v>2.0</v>
      </c>
      <c r="H5723" s="282">
        <v>7.0</v>
      </c>
      <c r="I5723" s="282">
        <v>1.0</v>
      </c>
      <c r="J5723" s="282">
        <v>1.0</v>
      </c>
      <c r="K5723" s="282">
        <v>0.0</v>
      </c>
      <c r="L5723" s="282">
        <v>1672.0</v>
      </c>
      <c r="M5723" s="210"/>
    </row>
    <row r="5724" ht="15.75" customHeight="1">
      <c r="A5724" s="210" t="s">
        <v>705</v>
      </c>
      <c r="B5724" s="210" t="s">
        <v>5386</v>
      </c>
      <c r="C5724" s="210" t="s">
        <v>6159</v>
      </c>
      <c r="D5724" s="210" t="s">
        <v>6221</v>
      </c>
      <c r="E5724" s="282">
        <v>3.0</v>
      </c>
      <c r="F5724" s="282">
        <v>0.0</v>
      </c>
      <c r="G5724" s="282">
        <v>0.0</v>
      </c>
      <c r="H5724" s="282">
        <v>0.0</v>
      </c>
      <c r="I5724" s="282">
        <v>0.0</v>
      </c>
      <c r="J5724" s="282">
        <v>0.0</v>
      </c>
      <c r="K5724" s="282">
        <v>0.0</v>
      </c>
      <c r="L5724" s="282">
        <v>270.0</v>
      </c>
      <c r="M5724" s="210"/>
    </row>
    <row r="5725" ht="15.75" customHeight="1">
      <c r="A5725" s="210" t="s">
        <v>340</v>
      </c>
      <c r="B5725" s="210" t="s">
        <v>5383</v>
      </c>
      <c r="C5725" s="210" t="s">
        <v>5801</v>
      </c>
      <c r="D5725" s="210" t="s">
        <v>121</v>
      </c>
      <c r="E5725" s="282">
        <v>0.0</v>
      </c>
      <c r="F5725" s="282">
        <v>0.0</v>
      </c>
      <c r="G5725" s="210"/>
      <c r="H5725" s="282">
        <v>0.0</v>
      </c>
      <c r="I5725" s="282">
        <v>0.0</v>
      </c>
      <c r="J5725" s="282">
        <v>0.0</v>
      </c>
      <c r="K5725" s="282">
        <v>0.0</v>
      </c>
      <c r="L5725" s="282">
        <v>0.0</v>
      </c>
      <c r="M5725" s="210"/>
    </row>
    <row r="5726" ht="15.75" customHeight="1">
      <c r="A5726" s="210" t="s">
        <v>340</v>
      </c>
      <c r="B5726" s="210" t="s">
        <v>5384</v>
      </c>
      <c r="C5726" s="210" t="s">
        <v>5801</v>
      </c>
      <c r="D5726" s="210" t="s">
        <v>121</v>
      </c>
      <c r="E5726" s="282">
        <v>1.0</v>
      </c>
      <c r="F5726" s="282">
        <v>0.0</v>
      </c>
      <c r="G5726" s="210"/>
      <c r="H5726" s="282">
        <v>0.0</v>
      </c>
      <c r="I5726" s="282">
        <v>0.0</v>
      </c>
      <c r="J5726" s="282">
        <v>0.0</v>
      </c>
      <c r="K5726" s="282">
        <v>0.0</v>
      </c>
      <c r="L5726" s="282">
        <v>90.0</v>
      </c>
      <c r="M5726" s="210"/>
    </row>
    <row r="5727" ht="15.75" customHeight="1">
      <c r="A5727" s="210" t="s">
        <v>340</v>
      </c>
      <c r="B5727" s="210" t="s">
        <v>5385</v>
      </c>
      <c r="C5727" s="210" t="s">
        <v>5801</v>
      </c>
      <c r="D5727" s="210" t="s">
        <v>121</v>
      </c>
      <c r="E5727" s="282">
        <v>0.0</v>
      </c>
      <c r="F5727" s="282">
        <v>0.0</v>
      </c>
      <c r="G5727" s="210"/>
      <c r="H5727" s="282">
        <v>0.0</v>
      </c>
      <c r="I5727" s="282">
        <v>0.0</v>
      </c>
      <c r="J5727" s="282">
        <v>0.0</v>
      </c>
      <c r="K5727" s="282">
        <v>0.0</v>
      </c>
      <c r="L5727" s="282">
        <v>0.0</v>
      </c>
      <c r="M5727" s="210"/>
    </row>
    <row r="5728" ht="15.75" customHeight="1">
      <c r="A5728" s="210" t="s">
        <v>247</v>
      </c>
      <c r="B5728" s="210" t="s">
        <v>5383</v>
      </c>
      <c r="C5728" s="210" t="s">
        <v>5801</v>
      </c>
      <c r="D5728" s="210" t="s">
        <v>249</v>
      </c>
      <c r="E5728" s="282">
        <v>3.0</v>
      </c>
      <c r="F5728" s="282">
        <v>0.0</v>
      </c>
      <c r="G5728" s="210"/>
      <c r="H5728" s="282">
        <v>0.0</v>
      </c>
      <c r="I5728" s="282">
        <v>0.0</v>
      </c>
      <c r="J5728" s="282">
        <v>0.0</v>
      </c>
      <c r="K5728" s="282">
        <v>0.0</v>
      </c>
      <c r="L5728" s="282">
        <v>270.0</v>
      </c>
      <c r="M5728" s="210"/>
    </row>
    <row r="5729" ht="15.75" customHeight="1">
      <c r="A5729" s="210" t="s">
        <v>247</v>
      </c>
      <c r="B5729" s="210" t="s">
        <v>5384</v>
      </c>
      <c r="C5729" s="210" t="s">
        <v>5801</v>
      </c>
      <c r="D5729" s="210" t="s">
        <v>249</v>
      </c>
      <c r="E5729" s="282">
        <v>31.0</v>
      </c>
      <c r="F5729" s="282">
        <v>0.0</v>
      </c>
      <c r="G5729" s="210"/>
      <c r="H5729" s="282">
        <v>0.0</v>
      </c>
      <c r="I5729" s="282">
        <v>1.0</v>
      </c>
      <c r="J5729" s="282">
        <v>3.0</v>
      </c>
      <c r="K5729" s="282">
        <v>0.0</v>
      </c>
      <c r="L5729" s="282">
        <v>2790.0</v>
      </c>
      <c r="M5729" s="210"/>
    </row>
    <row r="5730" ht="15.75" customHeight="1">
      <c r="A5730" s="210" t="s">
        <v>247</v>
      </c>
      <c r="B5730" s="210" t="s">
        <v>5385</v>
      </c>
      <c r="C5730" s="210" t="s">
        <v>6222</v>
      </c>
      <c r="D5730" s="210" t="s">
        <v>6223</v>
      </c>
      <c r="E5730" s="282">
        <v>24.0</v>
      </c>
      <c r="F5730" s="282">
        <v>0.0</v>
      </c>
      <c r="G5730" s="210"/>
      <c r="H5730" s="282">
        <v>0.0</v>
      </c>
      <c r="I5730" s="282">
        <v>0.0</v>
      </c>
      <c r="J5730" s="282">
        <v>2.0</v>
      </c>
      <c r="K5730" s="282">
        <v>0.0</v>
      </c>
      <c r="L5730" s="282">
        <v>2160.0</v>
      </c>
      <c r="M5730" s="210"/>
    </row>
    <row r="5731" ht="15.75" customHeight="1">
      <c r="A5731" s="210" t="s">
        <v>247</v>
      </c>
      <c r="B5731" s="210" t="s">
        <v>5386</v>
      </c>
      <c r="C5731" s="210" t="s">
        <v>6224</v>
      </c>
      <c r="D5731" s="210" t="s">
        <v>197</v>
      </c>
      <c r="E5731" s="282">
        <v>19.0</v>
      </c>
      <c r="F5731" s="282">
        <v>0.0</v>
      </c>
      <c r="G5731" s="282">
        <v>0.0</v>
      </c>
      <c r="H5731" s="282">
        <v>0.0</v>
      </c>
      <c r="I5731" s="282">
        <v>0.0</v>
      </c>
      <c r="J5731" s="282">
        <v>1.0</v>
      </c>
      <c r="K5731" s="282">
        <v>0.0</v>
      </c>
      <c r="L5731" s="282">
        <v>1710.0</v>
      </c>
      <c r="M5731" s="210"/>
    </row>
    <row r="5732" ht="15.75" customHeight="1">
      <c r="A5732" s="210" t="s">
        <v>247</v>
      </c>
      <c r="B5732" s="210" t="s">
        <v>5387</v>
      </c>
      <c r="C5732" s="210" t="s">
        <v>5801</v>
      </c>
      <c r="D5732" s="210" t="s">
        <v>197</v>
      </c>
      <c r="E5732" s="282">
        <v>1.0</v>
      </c>
      <c r="F5732" s="282">
        <v>0.0</v>
      </c>
      <c r="G5732" s="210"/>
      <c r="H5732" s="282">
        <v>0.0</v>
      </c>
      <c r="I5732" s="282">
        <v>0.0</v>
      </c>
      <c r="J5732" s="282">
        <v>0.0</v>
      </c>
      <c r="K5732" s="282">
        <v>0.0</v>
      </c>
      <c r="L5732" s="282">
        <v>90.0</v>
      </c>
      <c r="M5732" s="210"/>
    </row>
    <row r="5733" ht="15.75" customHeight="1">
      <c r="A5733" s="210" t="s">
        <v>247</v>
      </c>
      <c r="B5733" s="210" t="s">
        <v>5388</v>
      </c>
      <c r="C5733" s="210" t="s">
        <v>5816</v>
      </c>
      <c r="D5733" s="210" t="s">
        <v>197</v>
      </c>
      <c r="E5733" s="282">
        <v>32.0</v>
      </c>
      <c r="F5733" s="282">
        <v>0.0</v>
      </c>
      <c r="G5733" s="210"/>
      <c r="H5733" s="282">
        <v>0.0</v>
      </c>
      <c r="I5733" s="282">
        <v>0.0</v>
      </c>
      <c r="J5733" s="282">
        <v>1.0</v>
      </c>
      <c r="K5733" s="282">
        <v>0.0</v>
      </c>
      <c r="L5733" s="282">
        <v>2880.0</v>
      </c>
      <c r="M5733" s="210"/>
    </row>
    <row r="5734" ht="15.75" customHeight="1">
      <c r="A5734" s="210" t="s">
        <v>247</v>
      </c>
      <c r="B5734" s="210" t="s">
        <v>5391</v>
      </c>
      <c r="C5734" s="210" t="s">
        <v>6225</v>
      </c>
      <c r="D5734" s="210" t="s">
        <v>197</v>
      </c>
      <c r="E5734" s="282">
        <v>19.0</v>
      </c>
      <c r="F5734" s="282">
        <v>0.0</v>
      </c>
      <c r="G5734" s="282">
        <v>0.0</v>
      </c>
      <c r="H5734" s="282">
        <v>1.0</v>
      </c>
      <c r="I5734" s="282">
        <v>0.0</v>
      </c>
      <c r="J5734" s="282">
        <v>1.0</v>
      </c>
      <c r="K5734" s="282">
        <v>0.0</v>
      </c>
      <c r="L5734" s="282">
        <v>1682.0</v>
      </c>
      <c r="M5734" s="210"/>
    </row>
    <row r="5735" ht="15.75" customHeight="1">
      <c r="A5735" s="210" t="s">
        <v>247</v>
      </c>
      <c r="B5735" s="210" t="s">
        <v>5392</v>
      </c>
      <c r="C5735" s="210" t="s">
        <v>5801</v>
      </c>
      <c r="D5735" s="210" t="s">
        <v>197</v>
      </c>
      <c r="E5735" s="282">
        <v>6.0</v>
      </c>
      <c r="F5735" s="282">
        <v>0.0</v>
      </c>
      <c r="G5735" s="210"/>
      <c r="H5735" s="282">
        <v>0.0</v>
      </c>
      <c r="I5735" s="282">
        <v>0.0</v>
      </c>
      <c r="J5735" s="282">
        <v>0.0</v>
      </c>
      <c r="K5735" s="282">
        <v>0.0</v>
      </c>
      <c r="L5735" s="282">
        <v>540.0</v>
      </c>
      <c r="M5735" s="210"/>
    </row>
    <row r="5736" ht="15.75" customHeight="1">
      <c r="A5736" s="210" t="s">
        <v>247</v>
      </c>
      <c r="B5736" s="210" t="s">
        <v>5389</v>
      </c>
      <c r="C5736" s="210" t="s">
        <v>5801</v>
      </c>
      <c r="D5736" s="210" t="s">
        <v>197</v>
      </c>
      <c r="E5736" s="282">
        <v>6.0</v>
      </c>
      <c r="F5736" s="282">
        <v>0.0</v>
      </c>
      <c r="G5736" s="210"/>
      <c r="H5736" s="282">
        <v>1.0</v>
      </c>
      <c r="I5736" s="282">
        <v>0.0</v>
      </c>
      <c r="J5736" s="282">
        <v>0.0</v>
      </c>
      <c r="K5736" s="282">
        <v>0.0</v>
      </c>
      <c r="L5736" s="282">
        <v>461.0</v>
      </c>
      <c r="M5736" s="210"/>
    </row>
    <row r="5737" ht="15.75" customHeight="1">
      <c r="A5737" s="210" t="s">
        <v>247</v>
      </c>
      <c r="B5737" s="210" t="s">
        <v>5390</v>
      </c>
      <c r="C5737" s="210" t="s">
        <v>5816</v>
      </c>
      <c r="D5737" s="210" t="s">
        <v>197</v>
      </c>
      <c r="E5737" s="282">
        <v>35.0</v>
      </c>
      <c r="F5737" s="282">
        <v>0.0</v>
      </c>
      <c r="G5737" s="210"/>
      <c r="H5737" s="282">
        <v>0.0</v>
      </c>
      <c r="I5737" s="282">
        <v>0.0</v>
      </c>
      <c r="J5737" s="282">
        <v>1.0</v>
      </c>
      <c r="K5737" s="282">
        <v>0.0</v>
      </c>
      <c r="L5737" s="282">
        <v>3150.0</v>
      </c>
      <c r="M5737" s="210"/>
    </row>
    <row r="5738" ht="15.75" customHeight="1">
      <c r="A5738" s="210" t="s">
        <v>803</v>
      </c>
      <c r="B5738" s="210" t="s">
        <v>5385</v>
      </c>
      <c r="C5738" s="210" t="s">
        <v>5816</v>
      </c>
      <c r="D5738" s="210" t="s">
        <v>6226</v>
      </c>
      <c r="E5738" s="282">
        <v>27.0</v>
      </c>
      <c r="F5738" s="282">
        <v>2.0</v>
      </c>
      <c r="G5738" s="282">
        <v>2.0</v>
      </c>
      <c r="H5738" s="282">
        <v>5.0</v>
      </c>
      <c r="I5738" s="282">
        <v>10.0</v>
      </c>
      <c r="J5738" s="282">
        <v>6.0</v>
      </c>
      <c r="K5738" s="282">
        <v>0.0</v>
      </c>
      <c r="L5738" s="282">
        <v>1839.0</v>
      </c>
      <c r="M5738" s="210"/>
    </row>
    <row r="5739" ht="15.75" customHeight="1">
      <c r="A5739" s="210" t="s">
        <v>803</v>
      </c>
      <c r="B5739" s="210" t="s">
        <v>5387</v>
      </c>
      <c r="C5739" s="210" t="s">
        <v>5816</v>
      </c>
      <c r="D5739" s="210" t="s">
        <v>5823</v>
      </c>
      <c r="E5739" s="282">
        <v>0.0</v>
      </c>
      <c r="F5739" s="282">
        <v>0.0</v>
      </c>
      <c r="G5739" s="282">
        <v>0.0</v>
      </c>
      <c r="H5739" s="282">
        <v>0.0</v>
      </c>
      <c r="I5739" s="282">
        <v>0.0</v>
      </c>
      <c r="J5739" s="282">
        <v>0.0</v>
      </c>
      <c r="K5739" s="282">
        <v>0.0</v>
      </c>
      <c r="L5739" s="282">
        <v>0.0</v>
      </c>
      <c r="M5739" s="210"/>
    </row>
    <row r="5740" ht="15.75" customHeight="1">
      <c r="A5740" s="210" t="s">
        <v>803</v>
      </c>
      <c r="B5740" s="210" t="s">
        <v>5388</v>
      </c>
      <c r="C5740" s="210" t="s">
        <v>5816</v>
      </c>
      <c r="D5740" s="210" t="s">
        <v>5823</v>
      </c>
      <c r="E5740" s="282">
        <v>0.0</v>
      </c>
      <c r="F5740" s="282">
        <v>0.0</v>
      </c>
      <c r="G5740" s="282">
        <v>0.0</v>
      </c>
      <c r="H5740" s="282">
        <v>0.0</v>
      </c>
      <c r="I5740" s="282">
        <v>0.0</v>
      </c>
      <c r="J5740" s="282">
        <v>0.0</v>
      </c>
      <c r="K5740" s="282">
        <v>0.0</v>
      </c>
      <c r="L5740" s="282">
        <v>0.0</v>
      </c>
      <c r="M5740" s="210"/>
    </row>
    <row r="5741" ht="15.75" customHeight="1">
      <c r="A5741" s="210" t="s">
        <v>803</v>
      </c>
      <c r="B5741" s="210" t="s">
        <v>5391</v>
      </c>
      <c r="C5741" s="210" t="s">
        <v>5801</v>
      </c>
      <c r="D5741" s="210" t="s">
        <v>5823</v>
      </c>
      <c r="E5741" s="282">
        <v>0.0</v>
      </c>
      <c r="F5741" s="282">
        <v>0.0</v>
      </c>
      <c r="G5741" s="282">
        <v>0.0</v>
      </c>
      <c r="H5741" s="282">
        <v>0.0</v>
      </c>
      <c r="I5741" s="282">
        <v>0.0</v>
      </c>
      <c r="J5741" s="282">
        <v>0.0</v>
      </c>
      <c r="K5741" s="282">
        <v>0.0</v>
      </c>
      <c r="L5741" s="282">
        <v>0.0</v>
      </c>
      <c r="M5741" s="210"/>
    </row>
    <row r="5742" ht="15.75" customHeight="1">
      <c r="A5742" s="210" t="s">
        <v>659</v>
      </c>
      <c r="B5742" s="210" t="s">
        <v>5383</v>
      </c>
      <c r="C5742" s="210" t="s">
        <v>5801</v>
      </c>
      <c r="D5742" s="210" t="s">
        <v>151</v>
      </c>
      <c r="E5742" s="282">
        <v>2.0</v>
      </c>
      <c r="F5742" s="282">
        <v>0.0</v>
      </c>
      <c r="G5742" s="282">
        <v>0.0</v>
      </c>
      <c r="H5742" s="282">
        <v>0.0</v>
      </c>
      <c r="I5742" s="282">
        <v>2.0</v>
      </c>
      <c r="J5742" s="282">
        <v>0.0</v>
      </c>
      <c r="K5742" s="282">
        <v>0.0</v>
      </c>
      <c r="L5742" s="282">
        <v>147.0</v>
      </c>
      <c r="M5742" s="210"/>
    </row>
    <row r="5743" ht="15.75" customHeight="1">
      <c r="A5743" s="210" t="s">
        <v>659</v>
      </c>
      <c r="B5743" s="210" t="s">
        <v>5384</v>
      </c>
      <c r="C5743" s="210" t="s">
        <v>5801</v>
      </c>
      <c r="D5743" s="210" t="s">
        <v>151</v>
      </c>
      <c r="E5743" s="282">
        <v>28.0</v>
      </c>
      <c r="F5743" s="282">
        <v>1.0</v>
      </c>
      <c r="G5743" s="282">
        <v>0.0</v>
      </c>
      <c r="H5743" s="282">
        <v>11.0</v>
      </c>
      <c r="I5743" s="282">
        <v>17.0</v>
      </c>
      <c r="J5743" s="282">
        <v>4.0</v>
      </c>
      <c r="K5743" s="282">
        <v>0.0</v>
      </c>
      <c r="L5743" s="282">
        <v>1211.0</v>
      </c>
      <c r="M5743" s="210"/>
    </row>
    <row r="5744" ht="15.75" customHeight="1">
      <c r="A5744" s="210" t="s">
        <v>659</v>
      </c>
      <c r="B5744" s="210" t="s">
        <v>5386</v>
      </c>
      <c r="C5744" s="210" t="s">
        <v>6211</v>
      </c>
      <c r="D5744" s="210" t="s">
        <v>6227</v>
      </c>
      <c r="E5744" s="282">
        <v>21.0</v>
      </c>
      <c r="F5744" s="282">
        <v>0.0</v>
      </c>
      <c r="G5744" s="282">
        <v>0.0</v>
      </c>
      <c r="H5744" s="282">
        <v>14.0</v>
      </c>
      <c r="I5744" s="282">
        <v>7.0</v>
      </c>
      <c r="J5744" s="282">
        <v>5.0</v>
      </c>
      <c r="K5744" s="282">
        <v>0.0</v>
      </c>
      <c r="L5744" s="282">
        <v>645.0</v>
      </c>
      <c r="M5744" s="210"/>
    </row>
    <row r="5745" ht="15.75" customHeight="1">
      <c r="A5745" s="210" t="s">
        <v>659</v>
      </c>
      <c r="B5745" s="210" t="s">
        <v>5387</v>
      </c>
      <c r="C5745" s="210" t="s">
        <v>5801</v>
      </c>
      <c r="D5745" s="210" t="s">
        <v>5947</v>
      </c>
      <c r="E5745" s="282">
        <v>0.0</v>
      </c>
      <c r="F5745" s="282">
        <v>0.0</v>
      </c>
      <c r="G5745" s="282">
        <v>0.0</v>
      </c>
      <c r="H5745" s="282">
        <v>0.0</v>
      </c>
      <c r="I5745" s="282">
        <v>0.0</v>
      </c>
      <c r="J5745" s="282">
        <v>0.0</v>
      </c>
      <c r="K5745" s="282">
        <v>0.0</v>
      </c>
      <c r="L5745" s="282">
        <v>0.0</v>
      </c>
      <c r="M5745" s="210"/>
    </row>
    <row r="5746" ht="15.75" customHeight="1">
      <c r="A5746" s="210" t="s">
        <v>762</v>
      </c>
      <c r="B5746" s="210" t="s">
        <v>5383</v>
      </c>
      <c r="C5746" s="210" t="s">
        <v>5801</v>
      </c>
      <c r="D5746" s="210" t="s">
        <v>256</v>
      </c>
      <c r="E5746" s="282">
        <v>1.0</v>
      </c>
      <c r="F5746" s="282">
        <v>0.0</v>
      </c>
      <c r="G5746" s="282">
        <v>0.0</v>
      </c>
      <c r="H5746" s="282">
        <v>0.0</v>
      </c>
      <c r="I5746" s="282">
        <v>1.0</v>
      </c>
      <c r="J5746" s="282">
        <v>0.0</v>
      </c>
      <c r="K5746" s="282">
        <v>0.0</v>
      </c>
      <c r="L5746" s="282">
        <v>79.0</v>
      </c>
      <c r="M5746" s="210"/>
    </row>
    <row r="5747" ht="15.75" customHeight="1">
      <c r="A5747" s="210" t="s">
        <v>762</v>
      </c>
      <c r="B5747" s="210" t="s">
        <v>5384</v>
      </c>
      <c r="C5747" s="210" t="s">
        <v>5801</v>
      </c>
      <c r="D5747" s="210" t="s">
        <v>256</v>
      </c>
      <c r="E5747" s="282">
        <v>21.0</v>
      </c>
      <c r="F5747" s="282">
        <v>1.0</v>
      </c>
      <c r="G5747" s="282">
        <v>0.0</v>
      </c>
      <c r="H5747" s="282">
        <v>5.0</v>
      </c>
      <c r="I5747" s="282">
        <v>6.0</v>
      </c>
      <c r="J5747" s="282">
        <v>1.0</v>
      </c>
      <c r="K5747" s="282">
        <v>0.0</v>
      </c>
      <c r="L5747" s="282">
        <v>1490.0</v>
      </c>
      <c r="M5747" s="210"/>
    </row>
    <row r="5748" ht="15.75" customHeight="1">
      <c r="A5748" s="210" t="s">
        <v>762</v>
      </c>
      <c r="B5748" s="210" t="s">
        <v>5385</v>
      </c>
      <c r="C5748" s="210" t="s">
        <v>5861</v>
      </c>
      <c r="D5748" s="210" t="s">
        <v>256</v>
      </c>
      <c r="E5748" s="282">
        <v>20.0</v>
      </c>
      <c r="F5748" s="282">
        <v>3.0</v>
      </c>
      <c r="G5748" s="282">
        <v>1.0</v>
      </c>
      <c r="H5748" s="282">
        <v>3.0</v>
      </c>
      <c r="I5748" s="282">
        <v>4.0</v>
      </c>
      <c r="J5748" s="282">
        <v>4.0</v>
      </c>
      <c r="K5748" s="282">
        <v>0.0</v>
      </c>
      <c r="L5748" s="282">
        <v>1521.0</v>
      </c>
      <c r="M5748" s="210"/>
    </row>
    <row r="5749" ht="15.75" customHeight="1">
      <c r="A5749" s="210" t="s">
        <v>762</v>
      </c>
      <c r="B5749" s="210" t="s">
        <v>5386</v>
      </c>
      <c r="C5749" s="210" t="s">
        <v>5801</v>
      </c>
      <c r="D5749" s="210" t="s">
        <v>249</v>
      </c>
      <c r="E5749" s="282">
        <v>30.0</v>
      </c>
      <c r="F5749" s="282">
        <v>0.0</v>
      </c>
      <c r="G5749" s="282">
        <v>0.0</v>
      </c>
      <c r="H5749" s="282">
        <v>5.0</v>
      </c>
      <c r="I5749" s="282">
        <v>7.0</v>
      </c>
      <c r="J5749" s="282">
        <v>6.0</v>
      </c>
      <c r="K5749" s="282">
        <v>0.0</v>
      </c>
      <c r="L5749" s="282">
        <v>2215.0</v>
      </c>
      <c r="M5749" s="210"/>
    </row>
    <row r="5750" ht="15.75" customHeight="1">
      <c r="A5750" s="210" t="s">
        <v>762</v>
      </c>
      <c r="B5750" s="210" t="s">
        <v>5387</v>
      </c>
      <c r="C5750" s="210" t="s">
        <v>5801</v>
      </c>
      <c r="D5750" s="210" t="s">
        <v>249</v>
      </c>
      <c r="E5750" s="282">
        <v>15.0</v>
      </c>
      <c r="F5750" s="282">
        <v>0.0</v>
      </c>
      <c r="G5750" s="282">
        <v>1.0</v>
      </c>
      <c r="H5750" s="282">
        <v>3.0</v>
      </c>
      <c r="I5750" s="282">
        <v>4.0</v>
      </c>
      <c r="J5750" s="282">
        <v>2.0</v>
      </c>
      <c r="K5750" s="282">
        <v>0.0</v>
      </c>
      <c r="L5750" s="282">
        <v>1086.0</v>
      </c>
      <c r="M5750" s="210"/>
    </row>
    <row r="5751" ht="15.75" customHeight="1">
      <c r="A5751" s="210" t="s">
        <v>762</v>
      </c>
      <c r="B5751" s="210" t="s">
        <v>5388</v>
      </c>
      <c r="C5751" s="210" t="s">
        <v>5801</v>
      </c>
      <c r="D5751" s="210" t="s">
        <v>249</v>
      </c>
      <c r="E5751" s="282">
        <v>7.0</v>
      </c>
      <c r="F5751" s="282">
        <v>0.0</v>
      </c>
      <c r="G5751" s="282">
        <v>0.0</v>
      </c>
      <c r="H5751" s="282">
        <v>2.0</v>
      </c>
      <c r="I5751" s="282">
        <v>1.0</v>
      </c>
      <c r="J5751" s="282">
        <v>3.0</v>
      </c>
      <c r="K5751" s="282">
        <v>1.0</v>
      </c>
      <c r="L5751" s="282">
        <v>371.0</v>
      </c>
      <c r="M5751" s="210"/>
    </row>
    <row r="5752" ht="15.75" customHeight="1">
      <c r="A5752" s="210" t="s">
        <v>736</v>
      </c>
      <c r="B5752" s="210" t="s">
        <v>5383</v>
      </c>
      <c r="C5752" s="210" t="s">
        <v>5801</v>
      </c>
      <c r="D5752" s="210" t="s">
        <v>238</v>
      </c>
      <c r="E5752" s="282">
        <v>3.0</v>
      </c>
      <c r="F5752" s="282">
        <v>1.0</v>
      </c>
      <c r="G5752" s="282">
        <v>0.0</v>
      </c>
      <c r="H5752" s="282">
        <v>1.0</v>
      </c>
      <c r="I5752" s="282">
        <v>1.0</v>
      </c>
      <c r="J5752" s="282">
        <v>0.0</v>
      </c>
      <c r="K5752" s="282">
        <v>0.0</v>
      </c>
      <c r="L5752" s="282">
        <v>195.0</v>
      </c>
      <c r="M5752" s="210"/>
    </row>
    <row r="5753" ht="15.75" customHeight="1">
      <c r="A5753" s="210" t="s">
        <v>736</v>
      </c>
      <c r="B5753" s="210" t="s">
        <v>5384</v>
      </c>
      <c r="C5753" s="210" t="s">
        <v>5801</v>
      </c>
      <c r="D5753" s="210" t="s">
        <v>238</v>
      </c>
      <c r="E5753" s="282">
        <v>20.0</v>
      </c>
      <c r="F5753" s="282">
        <v>0.0</v>
      </c>
      <c r="G5753" s="282">
        <v>2.0</v>
      </c>
      <c r="H5753" s="282">
        <v>6.0</v>
      </c>
      <c r="I5753" s="282">
        <v>9.0</v>
      </c>
      <c r="J5753" s="282">
        <v>4.0</v>
      </c>
      <c r="K5753" s="282">
        <v>0.0</v>
      </c>
      <c r="L5753" s="282">
        <v>1173.0</v>
      </c>
      <c r="M5753" s="210"/>
    </row>
    <row r="5754" ht="15.75" customHeight="1">
      <c r="A5754" s="210" t="s">
        <v>736</v>
      </c>
      <c r="B5754" s="210" t="s">
        <v>5385</v>
      </c>
      <c r="C5754" s="210" t="s">
        <v>5816</v>
      </c>
      <c r="D5754" s="210" t="s">
        <v>6094</v>
      </c>
      <c r="E5754" s="282">
        <v>25.0</v>
      </c>
      <c r="F5754" s="282">
        <v>0.0</v>
      </c>
      <c r="G5754" s="282">
        <v>0.0</v>
      </c>
      <c r="H5754" s="282">
        <v>7.0</v>
      </c>
      <c r="I5754" s="282">
        <v>5.0</v>
      </c>
      <c r="J5754" s="282">
        <v>7.0</v>
      </c>
      <c r="K5754" s="282">
        <v>0.0</v>
      </c>
      <c r="L5754" s="282">
        <v>1639.0</v>
      </c>
      <c r="M5754" s="210"/>
    </row>
    <row r="5755" ht="15.75" customHeight="1">
      <c r="A5755" s="210" t="s">
        <v>736</v>
      </c>
      <c r="B5755" s="210" t="s">
        <v>5386</v>
      </c>
      <c r="C5755" s="210" t="s">
        <v>5816</v>
      </c>
      <c r="D5755" s="210" t="s">
        <v>5880</v>
      </c>
      <c r="E5755" s="282">
        <v>27.0</v>
      </c>
      <c r="F5755" s="282">
        <v>0.0</v>
      </c>
      <c r="G5755" s="282">
        <v>0.0</v>
      </c>
      <c r="H5755" s="282">
        <v>3.0</v>
      </c>
      <c r="I5755" s="282">
        <v>0.0</v>
      </c>
      <c r="J5755" s="282">
        <v>3.0</v>
      </c>
      <c r="K5755" s="282">
        <v>0.0</v>
      </c>
      <c r="L5755" s="282">
        <v>2304.0</v>
      </c>
      <c r="M5755" s="210"/>
    </row>
    <row r="5756" ht="15.75" customHeight="1">
      <c r="A5756" s="210" t="s">
        <v>736</v>
      </c>
      <c r="B5756" s="210" t="s">
        <v>5387</v>
      </c>
      <c r="C5756" s="210" t="s">
        <v>5816</v>
      </c>
      <c r="D5756" s="210" t="s">
        <v>5885</v>
      </c>
      <c r="E5756" s="282">
        <v>31.0</v>
      </c>
      <c r="F5756" s="282">
        <v>0.0</v>
      </c>
      <c r="G5756" s="282">
        <v>1.0</v>
      </c>
      <c r="H5756" s="282">
        <v>3.0</v>
      </c>
      <c r="I5756" s="282">
        <v>6.0</v>
      </c>
      <c r="J5756" s="282">
        <v>7.0</v>
      </c>
      <c r="K5756" s="282">
        <v>0.0</v>
      </c>
      <c r="L5756" s="282">
        <v>2391.0</v>
      </c>
      <c r="M5756" s="210"/>
    </row>
    <row r="5757" ht="15.75" customHeight="1">
      <c r="A5757" s="210" t="s">
        <v>736</v>
      </c>
      <c r="B5757" s="210" t="s">
        <v>5388</v>
      </c>
      <c r="C5757" s="210" t="s">
        <v>5816</v>
      </c>
      <c r="D5757" s="210" t="s">
        <v>5885</v>
      </c>
      <c r="E5757" s="282">
        <v>18.0</v>
      </c>
      <c r="F5757" s="282">
        <v>0.0</v>
      </c>
      <c r="G5757" s="282">
        <v>0.0</v>
      </c>
      <c r="H5757" s="282">
        <v>4.0</v>
      </c>
      <c r="I5757" s="282">
        <v>0.0</v>
      </c>
      <c r="J5757" s="282">
        <v>5.0</v>
      </c>
      <c r="K5757" s="282">
        <v>0.0</v>
      </c>
      <c r="L5757" s="282">
        <v>1343.0</v>
      </c>
      <c r="M5757" s="210"/>
    </row>
    <row r="5758" ht="15.75" customHeight="1">
      <c r="A5758" s="210" t="s">
        <v>736</v>
      </c>
      <c r="B5758" s="210" t="s">
        <v>5391</v>
      </c>
      <c r="C5758" s="210" t="s">
        <v>5816</v>
      </c>
      <c r="D5758" s="210" t="s">
        <v>6228</v>
      </c>
      <c r="E5758" s="282">
        <v>1.0</v>
      </c>
      <c r="F5758" s="282">
        <v>0.0</v>
      </c>
      <c r="G5758" s="282">
        <v>0.0</v>
      </c>
      <c r="H5758" s="282">
        <v>1.0</v>
      </c>
      <c r="I5758" s="282">
        <v>0.0</v>
      </c>
      <c r="J5758" s="282">
        <v>0.0</v>
      </c>
      <c r="K5758" s="282">
        <v>0.0</v>
      </c>
      <c r="L5758" s="282">
        <v>22.0</v>
      </c>
      <c r="M5758" s="210"/>
    </row>
    <row r="5759" ht="15.75" customHeight="1">
      <c r="A5759" s="210" t="s">
        <v>332</v>
      </c>
      <c r="B5759" s="210" t="s">
        <v>5383</v>
      </c>
      <c r="C5759" s="210" t="s">
        <v>5801</v>
      </c>
      <c r="D5759" s="210" t="s">
        <v>95</v>
      </c>
      <c r="E5759" s="282">
        <v>0.0</v>
      </c>
      <c r="F5759" s="282">
        <v>0.0</v>
      </c>
      <c r="G5759" s="210"/>
      <c r="H5759" s="282">
        <v>0.0</v>
      </c>
      <c r="I5759" s="282">
        <v>0.0</v>
      </c>
      <c r="J5759" s="282">
        <v>0.0</v>
      </c>
      <c r="K5759" s="282">
        <v>0.0</v>
      </c>
      <c r="L5759" s="282">
        <v>0.0</v>
      </c>
      <c r="M5759" s="210"/>
    </row>
    <row r="5760" ht="15.75" customHeight="1">
      <c r="A5760" s="210" t="s">
        <v>332</v>
      </c>
      <c r="B5760" s="210" t="s">
        <v>5384</v>
      </c>
      <c r="C5760" s="210" t="s">
        <v>5801</v>
      </c>
      <c r="D5760" s="210" t="s">
        <v>95</v>
      </c>
      <c r="E5760" s="282">
        <v>1.0</v>
      </c>
      <c r="F5760" s="282">
        <v>0.0</v>
      </c>
      <c r="G5760" s="210"/>
      <c r="H5760" s="282">
        <v>1.0</v>
      </c>
      <c r="I5760" s="282">
        <v>0.0</v>
      </c>
      <c r="J5760" s="282">
        <v>0.0</v>
      </c>
      <c r="K5760" s="282">
        <v>0.0</v>
      </c>
      <c r="L5760" s="282">
        <v>22.0</v>
      </c>
      <c r="M5760" s="210"/>
    </row>
    <row r="5761" ht="15.75" customHeight="1">
      <c r="A5761" s="210" t="s">
        <v>332</v>
      </c>
      <c r="B5761" s="210" t="s">
        <v>5392</v>
      </c>
      <c r="C5761" s="210" t="s">
        <v>5816</v>
      </c>
      <c r="D5761" s="210" t="s">
        <v>5825</v>
      </c>
      <c r="E5761" s="282">
        <v>23.0</v>
      </c>
      <c r="F5761" s="282">
        <v>0.0</v>
      </c>
      <c r="G5761" s="210"/>
      <c r="H5761" s="282">
        <v>0.0</v>
      </c>
      <c r="I5761" s="282">
        <v>1.0</v>
      </c>
      <c r="J5761" s="282">
        <v>0.0</v>
      </c>
      <c r="K5761" s="282">
        <v>0.0</v>
      </c>
      <c r="L5761" s="282">
        <v>2025.0</v>
      </c>
      <c r="M5761" s="210"/>
    </row>
    <row r="5762" ht="15.75" customHeight="1">
      <c r="A5762" s="210" t="s">
        <v>332</v>
      </c>
      <c r="B5762" s="210" t="s">
        <v>5389</v>
      </c>
      <c r="C5762" s="210" t="s">
        <v>5816</v>
      </c>
      <c r="D5762" s="210" t="s">
        <v>6229</v>
      </c>
      <c r="E5762" s="282">
        <v>16.0</v>
      </c>
      <c r="F5762" s="282">
        <v>0.0</v>
      </c>
      <c r="G5762" s="210"/>
      <c r="H5762" s="282">
        <v>0.0</v>
      </c>
      <c r="I5762" s="282">
        <v>0.0</v>
      </c>
      <c r="J5762" s="282">
        <v>0.0</v>
      </c>
      <c r="K5762" s="282">
        <v>0.0</v>
      </c>
      <c r="L5762" s="282">
        <v>1440.0</v>
      </c>
      <c r="M5762" s="210"/>
    </row>
    <row r="5763" ht="15.75" customHeight="1">
      <c r="A5763" s="210" t="s">
        <v>332</v>
      </c>
      <c r="B5763" s="210" t="s">
        <v>5390</v>
      </c>
      <c r="C5763" s="210" t="s">
        <v>5816</v>
      </c>
      <c r="D5763" s="210" t="s">
        <v>6081</v>
      </c>
      <c r="E5763" s="282">
        <v>13.0</v>
      </c>
      <c r="F5763" s="282">
        <v>0.0</v>
      </c>
      <c r="G5763" s="210"/>
      <c r="H5763" s="282">
        <v>0.0</v>
      </c>
      <c r="I5763" s="282">
        <v>1.0</v>
      </c>
      <c r="J5763" s="282">
        <v>0.0</v>
      </c>
      <c r="K5763" s="282">
        <v>0.0</v>
      </c>
      <c r="L5763" s="282">
        <v>1125.0</v>
      </c>
      <c r="M5763" s="210"/>
    </row>
    <row r="5764" ht="15.75" customHeight="1">
      <c r="A5764" s="210" t="s">
        <v>725</v>
      </c>
      <c r="B5764" s="210" t="s">
        <v>5383</v>
      </c>
      <c r="C5764" s="210" t="s">
        <v>5801</v>
      </c>
      <c r="D5764" s="210" t="s">
        <v>259</v>
      </c>
      <c r="E5764" s="282">
        <v>3.0</v>
      </c>
      <c r="F5764" s="282">
        <v>0.0</v>
      </c>
      <c r="G5764" s="282">
        <v>0.0</v>
      </c>
      <c r="H5764" s="282">
        <v>0.0</v>
      </c>
      <c r="I5764" s="282">
        <v>0.0</v>
      </c>
      <c r="J5764" s="282">
        <v>0.0</v>
      </c>
      <c r="K5764" s="282">
        <v>0.0</v>
      </c>
      <c r="L5764" s="282">
        <v>270.0</v>
      </c>
      <c r="M5764" s="210"/>
    </row>
    <row r="5765" ht="15.75" customHeight="1">
      <c r="A5765" s="210" t="s">
        <v>725</v>
      </c>
      <c r="B5765" s="210" t="s">
        <v>5384</v>
      </c>
      <c r="C5765" s="210" t="s">
        <v>5801</v>
      </c>
      <c r="D5765" s="210" t="s">
        <v>1142</v>
      </c>
      <c r="E5765" s="282">
        <v>15.0</v>
      </c>
      <c r="F5765" s="282">
        <v>1.0</v>
      </c>
      <c r="G5765" s="282">
        <v>0.0</v>
      </c>
      <c r="H5765" s="282">
        <v>3.0</v>
      </c>
      <c r="I5765" s="282">
        <v>7.0</v>
      </c>
      <c r="J5765" s="282">
        <v>0.0</v>
      </c>
      <c r="K5765" s="282">
        <v>0.0</v>
      </c>
      <c r="L5765" s="282">
        <v>984.0</v>
      </c>
      <c r="M5765" s="210"/>
    </row>
    <row r="5766" ht="15.75" customHeight="1">
      <c r="A5766" s="210" t="s">
        <v>725</v>
      </c>
      <c r="B5766" s="210" t="s">
        <v>5385</v>
      </c>
      <c r="C5766" s="210" t="s">
        <v>5809</v>
      </c>
      <c r="D5766" s="210" t="s">
        <v>259</v>
      </c>
      <c r="E5766" s="282">
        <v>9.0</v>
      </c>
      <c r="F5766" s="282">
        <v>1.0</v>
      </c>
      <c r="G5766" s="282">
        <v>0.0</v>
      </c>
      <c r="H5766" s="282">
        <v>2.0</v>
      </c>
      <c r="I5766" s="282">
        <v>1.0</v>
      </c>
      <c r="J5766" s="282">
        <v>0.0</v>
      </c>
      <c r="K5766" s="282">
        <v>0.0</v>
      </c>
      <c r="L5766" s="282">
        <v>634.0</v>
      </c>
      <c r="M5766" s="210"/>
    </row>
    <row r="5767" ht="15.75" customHeight="1">
      <c r="A5767" s="210" t="s">
        <v>725</v>
      </c>
      <c r="B5767" s="210" t="s">
        <v>5386</v>
      </c>
      <c r="C5767" s="210" t="s">
        <v>5801</v>
      </c>
      <c r="D5767" s="210" t="s">
        <v>259</v>
      </c>
      <c r="E5767" s="282">
        <v>20.0</v>
      </c>
      <c r="F5767" s="282">
        <v>0.0</v>
      </c>
      <c r="G5767" s="282">
        <v>0.0</v>
      </c>
      <c r="H5767" s="282">
        <v>4.0</v>
      </c>
      <c r="I5767" s="282">
        <v>1.0</v>
      </c>
      <c r="J5767" s="282">
        <v>1.0</v>
      </c>
      <c r="K5767" s="282">
        <v>0.0</v>
      </c>
      <c r="L5767" s="282">
        <v>1489.0</v>
      </c>
      <c r="M5767" s="210"/>
    </row>
    <row r="5768" ht="15.75" customHeight="1">
      <c r="A5768" s="210" t="s">
        <v>725</v>
      </c>
      <c r="B5768" s="210" t="s">
        <v>5387</v>
      </c>
      <c r="C5768" s="210" t="s">
        <v>5816</v>
      </c>
      <c r="D5768" s="210" t="s">
        <v>5823</v>
      </c>
      <c r="E5768" s="282">
        <v>2.0</v>
      </c>
      <c r="F5768" s="282">
        <v>0.0</v>
      </c>
      <c r="G5768" s="282">
        <v>0.0</v>
      </c>
      <c r="H5768" s="282">
        <v>1.0</v>
      </c>
      <c r="I5768" s="282">
        <v>0.0</v>
      </c>
      <c r="J5768" s="282">
        <v>0.0</v>
      </c>
      <c r="K5768" s="282">
        <v>0.0</v>
      </c>
      <c r="L5768" s="282">
        <v>92.0</v>
      </c>
      <c r="M5768" s="210"/>
    </row>
    <row r="5769" ht="15.75" customHeight="1">
      <c r="A5769" s="210" t="s">
        <v>725</v>
      </c>
      <c r="B5769" s="210" t="s">
        <v>5388</v>
      </c>
      <c r="C5769" s="210" t="s">
        <v>5816</v>
      </c>
      <c r="D5769" s="210" t="s">
        <v>5823</v>
      </c>
      <c r="E5769" s="282">
        <v>0.0</v>
      </c>
      <c r="F5769" s="282">
        <v>0.0</v>
      </c>
      <c r="G5769" s="282">
        <v>0.0</v>
      </c>
      <c r="H5769" s="282">
        <v>0.0</v>
      </c>
      <c r="I5769" s="282">
        <v>0.0</v>
      </c>
      <c r="J5769" s="282">
        <v>0.0</v>
      </c>
      <c r="K5769" s="282">
        <v>0.0</v>
      </c>
      <c r="L5769" s="282">
        <v>0.0</v>
      </c>
      <c r="M5769" s="210"/>
    </row>
    <row r="5770" ht="15.75" customHeight="1">
      <c r="A5770" s="210" t="s">
        <v>358</v>
      </c>
      <c r="B5770" s="210" t="s">
        <v>5383</v>
      </c>
      <c r="C5770" s="210" t="s">
        <v>5801</v>
      </c>
      <c r="D5770" s="210" t="s">
        <v>238</v>
      </c>
      <c r="E5770" s="282">
        <v>0.0</v>
      </c>
      <c r="F5770" s="282">
        <v>0.0</v>
      </c>
      <c r="G5770" s="210"/>
      <c r="H5770" s="282">
        <v>0.0</v>
      </c>
      <c r="I5770" s="282">
        <v>0.0</v>
      </c>
      <c r="J5770" s="282">
        <v>0.0</v>
      </c>
      <c r="K5770" s="282">
        <v>0.0</v>
      </c>
      <c r="L5770" s="282">
        <v>0.0</v>
      </c>
      <c r="M5770" s="210"/>
    </row>
    <row r="5771" ht="15.75" customHeight="1">
      <c r="A5771" s="210" t="s">
        <v>358</v>
      </c>
      <c r="B5771" s="210" t="s">
        <v>5384</v>
      </c>
      <c r="C5771" s="210" t="s">
        <v>5801</v>
      </c>
      <c r="D5771" s="210" t="s">
        <v>238</v>
      </c>
      <c r="E5771" s="282">
        <v>1.0</v>
      </c>
      <c r="F5771" s="282">
        <v>0.0</v>
      </c>
      <c r="G5771" s="210"/>
      <c r="H5771" s="282">
        <v>1.0</v>
      </c>
      <c r="I5771" s="282">
        <v>0.0</v>
      </c>
      <c r="J5771" s="282">
        <v>0.0</v>
      </c>
      <c r="K5771" s="282">
        <v>0.0</v>
      </c>
      <c r="L5771" s="282">
        <v>4.0</v>
      </c>
      <c r="M5771" s="210"/>
    </row>
    <row r="5772" ht="15.75" customHeight="1">
      <c r="A5772" s="210" t="s">
        <v>358</v>
      </c>
      <c r="B5772" s="210" t="s">
        <v>5386</v>
      </c>
      <c r="C5772" s="210" t="s">
        <v>5816</v>
      </c>
      <c r="D5772" s="210" t="s">
        <v>5878</v>
      </c>
      <c r="E5772" s="282">
        <v>0.0</v>
      </c>
      <c r="F5772" s="282">
        <v>0.0</v>
      </c>
      <c r="G5772" s="210"/>
      <c r="H5772" s="282">
        <v>0.0</v>
      </c>
      <c r="I5772" s="282">
        <v>0.0</v>
      </c>
      <c r="J5772" s="282">
        <v>0.0</v>
      </c>
      <c r="K5772" s="282">
        <v>0.0</v>
      </c>
      <c r="L5772" s="282">
        <v>0.0</v>
      </c>
      <c r="M5772" s="210"/>
    </row>
    <row r="5773" ht="15.75" customHeight="1">
      <c r="A5773" s="210" t="s">
        <v>358</v>
      </c>
      <c r="B5773" s="210" t="s">
        <v>5387</v>
      </c>
      <c r="C5773" s="210" t="s">
        <v>5816</v>
      </c>
      <c r="D5773" s="210" t="s">
        <v>5878</v>
      </c>
      <c r="E5773" s="282">
        <v>3.0</v>
      </c>
      <c r="F5773" s="282">
        <v>0.0</v>
      </c>
      <c r="G5773" s="210"/>
      <c r="H5773" s="282">
        <v>0.0</v>
      </c>
      <c r="I5773" s="282">
        <v>0.0</v>
      </c>
      <c r="J5773" s="282">
        <v>0.0</v>
      </c>
      <c r="K5773" s="282">
        <v>0.0</v>
      </c>
      <c r="L5773" s="282">
        <v>270.0</v>
      </c>
      <c r="M5773" s="210"/>
    </row>
    <row r="5774" ht="15.75" customHeight="1">
      <c r="A5774" s="210" t="s">
        <v>358</v>
      </c>
      <c r="B5774" s="210" t="s">
        <v>5390</v>
      </c>
      <c r="C5774" s="210" t="s">
        <v>5801</v>
      </c>
      <c r="D5774" s="210" t="s">
        <v>6094</v>
      </c>
      <c r="E5774" s="282">
        <v>0.0</v>
      </c>
      <c r="F5774" s="282">
        <v>0.0</v>
      </c>
      <c r="G5774" s="210"/>
      <c r="H5774" s="282">
        <v>0.0</v>
      </c>
      <c r="I5774" s="282">
        <v>0.0</v>
      </c>
      <c r="J5774" s="282">
        <v>0.0</v>
      </c>
      <c r="K5774" s="282">
        <v>0.0</v>
      </c>
      <c r="L5774" s="282">
        <v>0.0</v>
      </c>
      <c r="M5774" s="210"/>
    </row>
    <row r="5775" ht="15.75" customHeight="1">
      <c r="A5775" s="210" t="s">
        <v>817</v>
      </c>
      <c r="B5775" s="210" t="s">
        <v>5384</v>
      </c>
      <c r="C5775" s="210" t="s">
        <v>5801</v>
      </c>
      <c r="D5775" s="210" t="s">
        <v>162</v>
      </c>
      <c r="E5775" s="282">
        <v>18.0</v>
      </c>
      <c r="F5775" s="282">
        <v>2.0</v>
      </c>
      <c r="G5775" s="282">
        <v>2.0</v>
      </c>
      <c r="H5775" s="282">
        <v>13.0</v>
      </c>
      <c r="I5775" s="282">
        <v>4.0</v>
      </c>
      <c r="J5775" s="282">
        <v>4.0</v>
      </c>
      <c r="K5775" s="282">
        <v>0.0</v>
      </c>
      <c r="L5775" s="282">
        <v>537.0</v>
      </c>
      <c r="M5775" s="210"/>
    </row>
    <row r="5776" ht="15.75" customHeight="1">
      <c r="A5776" s="210" t="s">
        <v>817</v>
      </c>
      <c r="B5776" s="210" t="s">
        <v>5385</v>
      </c>
      <c r="C5776" s="210" t="s">
        <v>5870</v>
      </c>
      <c r="D5776" s="210" t="s">
        <v>6230</v>
      </c>
      <c r="E5776" s="282">
        <v>17.0</v>
      </c>
      <c r="F5776" s="282">
        <v>0.0</v>
      </c>
      <c r="G5776" s="282">
        <v>0.0</v>
      </c>
      <c r="H5776" s="282">
        <v>14.0</v>
      </c>
      <c r="I5776" s="282">
        <v>1.0</v>
      </c>
      <c r="J5776" s="282">
        <v>0.0</v>
      </c>
      <c r="K5776" s="282">
        <v>1.0</v>
      </c>
      <c r="L5776" s="282">
        <v>500.0</v>
      </c>
      <c r="M5776" s="210"/>
    </row>
    <row r="5777" ht="15.75" customHeight="1">
      <c r="A5777" s="210" t="s">
        <v>817</v>
      </c>
      <c r="B5777" s="210" t="s">
        <v>5386</v>
      </c>
      <c r="C5777" s="210" t="s">
        <v>5969</v>
      </c>
      <c r="D5777" s="210" t="s">
        <v>6231</v>
      </c>
      <c r="E5777" s="282">
        <v>34.0</v>
      </c>
      <c r="F5777" s="282">
        <v>1.0</v>
      </c>
      <c r="G5777" s="282">
        <v>4.0</v>
      </c>
      <c r="H5777" s="282">
        <v>9.0</v>
      </c>
      <c r="I5777" s="282">
        <v>4.0</v>
      </c>
      <c r="J5777" s="282">
        <v>4.0</v>
      </c>
      <c r="K5777" s="282">
        <v>0.0</v>
      </c>
      <c r="L5777" s="282">
        <v>2313.0</v>
      </c>
      <c r="M5777" s="210"/>
    </row>
    <row r="5778" ht="15.75" customHeight="1">
      <c r="A5778" s="210" t="s">
        <v>163</v>
      </c>
      <c r="B5778" s="210" t="s">
        <v>5383</v>
      </c>
      <c r="C5778" s="210" t="s">
        <v>5801</v>
      </c>
      <c r="D5778" s="210" t="s">
        <v>95</v>
      </c>
      <c r="E5778" s="282">
        <v>3.0</v>
      </c>
      <c r="F5778" s="282">
        <v>0.0</v>
      </c>
      <c r="G5778" s="210"/>
      <c r="H5778" s="282">
        <v>0.0</v>
      </c>
      <c r="I5778" s="282">
        <v>0.0</v>
      </c>
      <c r="J5778" s="282">
        <v>0.0</v>
      </c>
      <c r="K5778" s="282">
        <v>0.0</v>
      </c>
      <c r="L5778" s="282">
        <v>270.0</v>
      </c>
      <c r="M5778" s="210"/>
    </row>
    <row r="5779" ht="15.75" customHeight="1">
      <c r="A5779" s="210" t="s">
        <v>163</v>
      </c>
      <c r="B5779" s="210" t="s">
        <v>5384</v>
      </c>
      <c r="C5779" s="210" t="s">
        <v>5801</v>
      </c>
      <c r="D5779" s="210" t="s">
        <v>95</v>
      </c>
      <c r="E5779" s="282">
        <v>34.0</v>
      </c>
      <c r="F5779" s="282">
        <v>0.0</v>
      </c>
      <c r="G5779" s="210"/>
      <c r="H5779" s="282">
        <v>0.0</v>
      </c>
      <c r="I5779" s="282">
        <v>0.0</v>
      </c>
      <c r="J5779" s="282">
        <v>1.0</v>
      </c>
      <c r="K5779" s="282">
        <v>0.0</v>
      </c>
      <c r="L5779" s="282">
        <v>3060.0</v>
      </c>
      <c r="M5779" s="210"/>
    </row>
    <row r="5780" ht="15.75" customHeight="1">
      <c r="A5780" s="210" t="s">
        <v>163</v>
      </c>
      <c r="B5780" s="210" t="s">
        <v>5385</v>
      </c>
      <c r="C5780" s="210" t="s">
        <v>6083</v>
      </c>
      <c r="D5780" s="210" t="s">
        <v>6232</v>
      </c>
      <c r="E5780" s="282">
        <v>29.0</v>
      </c>
      <c r="F5780" s="282">
        <v>0.0</v>
      </c>
      <c r="G5780" s="282">
        <v>0.0</v>
      </c>
      <c r="H5780" s="282">
        <v>0.0</v>
      </c>
      <c r="I5780" s="282">
        <v>0.0</v>
      </c>
      <c r="J5780" s="282">
        <v>1.0</v>
      </c>
      <c r="K5780" s="282">
        <v>0.0</v>
      </c>
      <c r="L5780" s="282">
        <v>2610.0</v>
      </c>
      <c r="M5780" s="210"/>
    </row>
    <row r="5781" ht="15.75" customHeight="1">
      <c r="A5781" s="210" t="s">
        <v>163</v>
      </c>
      <c r="B5781" s="210" t="s">
        <v>5386</v>
      </c>
      <c r="C5781" s="210" t="s">
        <v>5881</v>
      </c>
      <c r="D5781" s="210" t="s">
        <v>6144</v>
      </c>
      <c r="E5781" s="282">
        <v>33.0</v>
      </c>
      <c r="F5781" s="282">
        <v>0.0</v>
      </c>
      <c r="G5781" s="210"/>
      <c r="H5781" s="282">
        <v>0.0</v>
      </c>
      <c r="I5781" s="282">
        <v>0.0</v>
      </c>
      <c r="J5781" s="282">
        <v>2.0</v>
      </c>
      <c r="K5781" s="282">
        <v>0.0</v>
      </c>
      <c r="L5781" s="282">
        <v>2970.0</v>
      </c>
      <c r="M5781" s="210"/>
    </row>
    <row r="5782" ht="15.75" customHeight="1">
      <c r="A5782" s="210" t="s">
        <v>163</v>
      </c>
      <c r="B5782" s="210" t="s">
        <v>5387</v>
      </c>
      <c r="C5782" s="210" t="s">
        <v>5881</v>
      </c>
      <c r="D5782" s="210" t="s">
        <v>6144</v>
      </c>
      <c r="E5782" s="282">
        <v>31.0</v>
      </c>
      <c r="F5782" s="282">
        <v>0.0</v>
      </c>
      <c r="G5782" s="210"/>
      <c r="H5782" s="282">
        <v>0.0</v>
      </c>
      <c r="I5782" s="282">
        <v>0.0</v>
      </c>
      <c r="J5782" s="282">
        <v>1.0</v>
      </c>
      <c r="K5782" s="282">
        <v>1.0</v>
      </c>
      <c r="L5782" s="282">
        <v>2713.0</v>
      </c>
      <c r="M5782" s="210"/>
    </row>
    <row r="5783" ht="15.75" customHeight="1">
      <c r="A5783" s="210" t="s">
        <v>163</v>
      </c>
      <c r="B5783" s="210" t="s">
        <v>5388</v>
      </c>
      <c r="C5783" s="210" t="s">
        <v>5881</v>
      </c>
      <c r="D5783" s="210" t="s">
        <v>6144</v>
      </c>
      <c r="E5783" s="282">
        <v>34.0</v>
      </c>
      <c r="F5783" s="282">
        <v>0.0</v>
      </c>
      <c r="G5783" s="210"/>
      <c r="H5783" s="282">
        <v>0.0</v>
      </c>
      <c r="I5783" s="282">
        <v>0.0</v>
      </c>
      <c r="J5783" s="282">
        <v>0.0</v>
      </c>
      <c r="K5783" s="282">
        <v>0.0</v>
      </c>
      <c r="L5783" s="282">
        <v>3060.0</v>
      </c>
      <c r="M5783" s="210"/>
    </row>
    <row r="5784" ht="15.75" customHeight="1">
      <c r="A5784" s="210" t="s">
        <v>163</v>
      </c>
      <c r="B5784" s="210" t="s">
        <v>5391</v>
      </c>
      <c r="C5784" s="210" t="s">
        <v>5881</v>
      </c>
      <c r="D5784" s="210" t="s">
        <v>6144</v>
      </c>
      <c r="E5784" s="282">
        <v>34.0</v>
      </c>
      <c r="F5784" s="282">
        <v>0.0</v>
      </c>
      <c r="G5784" s="210"/>
      <c r="H5784" s="282">
        <v>0.0</v>
      </c>
      <c r="I5784" s="282">
        <v>0.0</v>
      </c>
      <c r="J5784" s="282">
        <v>1.0</v>
      </c>
      <c r="K5784" s="282">
        <v>0.0</v>
      </c>
      <c r="L5784" s="282">
        <v>3060.0</v>
      </c>
      <c r="M5784" s="210"/>
    </row>
    <row r="5785" ht="15.75" customHeight="1">
      <c r="A5785" s="210" t="s">
        <v>163</v>
      </c>
      <c r="B5785" s="210" t="s">
        <v>5392</v>
      </c>
      <c r="C5785" s="210" t="s">
        <v>5881</v>
      </c>
      <c r="D5785" s="210" t="s">
        <v>6144</v>
      </c>
      <c r="E5785" s="282">
        <v>30.0</v>
      </c>
      <c r="F5785" s="282">
        <v>0.0</v>
      </c>
      <c r="G5785" s="210"/>
      <c r="H5785" s="282">
        <v>0.0</v>
      </c>
      <c r="I5785" s="282">
        <v>1.0</v>
      </c>
      <c r="J5785" s="282">
        <v>1.0</v>
      </c>
      <c r="K5785" s="282">
        <v>0.0</v>
      </c>
      <c r="L5785" s="282">
        <v>2627.0</v>
      </c>
      <c r="M5785" s="210"/>
    </row>
    <row r="5786" ht="15.75" customHeight="1">
      <c r="A5786" s="210" t="s">
        <v>163</v>
      </c>
      <c r="B5786" s="210" t="s">
        <v>5389</v>
      </c>
      <c r="C5786" s="210" t="s">
        <v>5881</v>
      </c>
      <c r="D5786" s="210" t="s">
        <v>6144</v>
      </c>
      <c r="E5786" s="282">
        <v>34.0</v>
      </c>
      <c r="F5786" s="282">
        <v>0.0</v>
      </c>
      <c r="G5786" s="210"/>
      <c r="H5786" s="282">
        <v>0.0</v>
      </c>
      <c r="I5786" s="282">
        <v>0.0</v>
      </c>
      <c r="J5786" s="282">
        <v>1.0</v>
      </c>
      <c r="K5786" s="282">
        <v>0.0</v>
      </c>
      <c r="L5786" s="282">
        <v>3060.0</v>
      </c>
      <c r="M5786" s="210"/>
    </row>
    <row r="5787" ht="15.75" customHeight="1">
      <c r="A5787" s="210" t="s">
        <v>163</v>
      </c>
      <c r="B5787" s="210" t="s">
        <v>5390</v>
      </c>
      <c r="C5787" s="210" t="s">
        <v>5881</v>
      </c>
      <c r="D5787" s="210" t="s">
        <v>6144</v>
      </c>
      <c r="E5787" s="282">
        <v>32.0</v>
      </c>
      <c r="F5787" s="282">
        <v>0.0</v>
      </c>
      <c r="G5787" s="210"/>
      <c r="H5787" s="282">
        <v>0.0</v>
      </c>
      <c r="I5787" s="282">
        <v>0.0</v>
      </c>
      <c r="J5787" s="282">
        <v>2.0</v>
      </c>
      <c r="K5787" s="282">
        <v>0.0</v>
      </c>
      <c r="L5787" s="282">
        <v>2880.0</v>
      </c>
      <c r="M5787" s="210"/>
    </row>
    <row r="5788" ht="15.75" customHeight="1">
      <c r="A5788" s="210" t="s">
        <v>561</v>
      </c>
      <c r="B5788" s="210" t="s">
        <v>5384</v>
      </c>
      <c r="C5788" s="210" t="s">
        <v>5801</v>
      </c>
      <c r="D5788" s="210" t="s">
        <v>116</v>
      </c>
      <c r="E5788" s="282">
        <v>29.0</v>
      </c>
      <c r="F5788" s="282">
        <v>12.0</v>
      </c>
      <c r="G5788" s="282">
        <v>6.0</v>
      </c>
      <c r="H5788" s="282">
        <v>12.0</v>
      </c>
      <c r="I5788" s="282">
        <v>16.0</v>
      </c>
      <c r="J5788" s="282">
        <v>1.0</v>
      </c>
      <c r="K5788" s="282">
        <v>0.0</v>
      </c>
      <c r="L5788" s="282">
        <v>1459.0</v>
      </c>
      <c r="M5788" s="210"/>
    </row>
    <row r="5789" ht="15.75" customHeight="1">
      <c r="A5789" s="210" t="s">
        <v>561</v>
      </c>
      <c r="B5789" s="210" t="s">
        <v>5385</v>
      </c>
      <c r="C5789" s="210" t="s">
        <v>5803</v>
      </c>
      <c r="D5789" s="210" t="s">
        <v>1142</v>
      </c>
      <c r="E5789" s="282">
        <v>16.0</v>
      </c>
      <c r="F5789" s="282">
        <v>3.0</v>
      </c>
      <c r="G5789" s="282">
        <v>0.0</v>
      </c>
      <c r="H5789" s="282">
        <v>5.0</v>
      </c>
      <c r="I5789" s="282">
        <v>8.0</v>
      </c>
      <c r="J5789" s="282">
        <v>3.0</v>
      </c>
      <c r="K5789" s="282">
        <v>0.0</v>
      </c>
      <c r="L5789" s="282">
        <v>928.0</v>
      </c>
      <c r="M5789" s="210"/>
    </row>
    <row r="5790" ht="15.75" customHeight="1">
      <c r="A5790" s="210" t="s">
        <v>561</v>
      </c>
      <c r="B5790" s="210" t="s">
        <v>5386</v>
      </c>
      <c r="C5790" s="210" t="s">
        <v>5801</v>
      </c>
      <c r="D5790" s="210" t="s">
        <v>1142</v>
      </c>
      <c r="E5790" s="282">
        <v>36.0</v>
      </c>
      <c r="F5790" s="282">
        <v>16.0</v>
      </c>
      <c r="G5790" s="282">
        <v>0.0</v>
      </c>
      <c r="H5790" s="282">
        <v>11.0</v>
      </c>
      <c r="I5790" s="282">
        <v>16.0</v>
      </c>
      <c r="J5790" s="282">
        <v>7.0</v>
      </c>
      <c r="K5790" s="282">
        <v>0.0</v>
      </c>
      <c r="L5790" s="282">
        <v>2152.0</v>
      </c>
      <c r="M5790" s="210"/>
    </row>
    <row r="5791" ht="15.75" customHeight="1">
      <c r="A5791" s="210" t="s">
        <v>561</v>
      </c>
      <c r="B5791" s="210" t="s">
        <v>5387</v>
      </c>
      <c r="C5791" s="210" t="s">
        <v>5800</v>
      </c>
      <c r="D5791" s="210" t="s">
        <v>238</v>
      </c>
      <c r="E5791" s="282">
        <v>26.0</v>
      </c>
      <c r="F5791" s="282">
        <v>8.0</v>
      </c>
      <c r="G5791" s="282">
        <v>2.0</v>
      </c>
      <c r="H5791" s="282">
        <v>13.0</v>
      </c>
      <c r="I5791" s="282">
        <v>9.0</v>
      </c>
      <c r="J5791" s="282">
        <v>1.0</v>
      </c>
      <c r="K5791" s="282">
        <v>0.0</v>
      </c>
      <c r="L5791" s="282">
        <v>1351.0</v>
      </c>
      <c r="M5791" s="210"/>
    </row>
    <row r="5792" ht="15.75" customHeight="1">
      <c r="A5792" s="210" t="s">
        <v>561</v>
      </c>
      <c r="B5792" s="210" t="s">
        <v>5388</v>
      </c>
      <c r="C5792" s="210" t="s">
        <v>5816</v>
      </c>
      <c r="D5792" s="210" t="s">
        <v>5834</v>
      </c>
      <c r="E5792" s="282">
        <v>33.0</v>
      </c>
      <c r="F5792" s="282">
        <v>9.0</v>
      </c>
      <c r="G5792" s="282">
        <v>1.0</v>
      </c>
      <c r="H5792" s="282">
        <v>7.0</v>
      </c>
      <c r="I5792" s="282">
        <v>11.0</v>
      </c>
      <c r="J5792" s="282">
        <v>3.0</v>
      </c>
      <c r="K5792" s="282">
        <v>0.0</v>
      </c>
      <c r="L5792" s="282">
        <v>2344.0</v>
      </c>
      <c r="M5792" s="210"/>
    </row>
    <row r="5793" ht="15.75" customHeight="1">
      <c r="A5793" s="210" t="s">
        <v>561</v>
      </c>
      <c r="B5793" s="210" t="s">
        <v>5391</v>
      </c>
      <c r="C5793" s="210" t="s">
        <v>5968</v>
      </c>
      <c r="D5793" s="210" t="s">
        <v>1142</v>
      </c>
      <c r="E5793" s="282">
        <v>8.0</v>
      </c>
      <c r="F5793" s="282">
        <v>0.0</v>
      </c>
      <c r="G5793" s="282">
        <v>0.0</v>
      </c>
      <c r="H5793" s="282">
        <v>7.0</v>
      </c>
      <c r="I5793" s="282">
        <v>0.0</v>
      </c>
      <c r="J5793" s="282">
        <v>0.0</v>
      </c>
      <c r="K5793" s="282">
        <v>0.0</v>
      </c>
      <c r="L5793" s="282">
        <v>244.0</v>
      </c>
      <c r="M5793" s="210"/>
    </row>
    <row r="5794" ht="15.75" customHeight="1">
      <c r="A5794" s="210" t="s">
        <v>561</v>
      </c>
      <c r="B5794" s="210" t="s">
        <v>5392</v>
      </c>
      <c r="C5794" s="210" t="s">
        <v>5861</v>
      </c>
      <c r="D5794" s="210" t="s">
        <v>1142</v>
      </c>
      <c r="E5794" s="282">
        <v>17.0</v>
      </c>
      <c r="F5794" s="282">
        <v>1.0</v>
      </c>
      <c r="G5794" s="282">
        <v>0.0</v>
      </c>
      <c r="H5794" s="282">
        <v>13.0</v>
      </c>
      <c r="I5794" s="282">
        <v>3.0</v>
      </c>
      <c r="J5794" s="282">
        <v>0.0</v>
      </c>
      <c r="K5794" s="282">
        <v>0.0</v>
      </c>
      <c r="L5794" s="282">
        <v>481.0</v>
      </c>
      <c r="M5794" s="210"/>
    </row>
    <row r="5795" ht="15.75" customHeight="1">
      <c r="A5795" s="210" t="s">
        <v>561</v>
      </c>
      <c r="B5795" s="210" t="s">
        <v>5389</v>
      </c>
      <c r="C5795" s="210" t="s">
        <v>5937</v>
      </c>
      <c r="D5795" s="210" t="s">
        <v>1142</v>
      </c>
      <c r="E5795" s="282">
        <v>1.0</v>
      </c>
      <c r="F5795" s="282">
        <v>0.0</v>
      </c>
      <c r="G5795" s="282">
        <v>0.0</v>
      </c>
      <c r="H5795" s="282">
        <v>1.0</v>
      </c>
      <c r="I5795" s="282">
        <v>0.0</v>
      </c>
      <c r="J5795" s="282">
        <v>0.0</v>
      </c>
      <c r="K5795" s="282">
        <v>1.0</v>
      </c>
      <c r="L5795" s="282">
        <v>3.0</v>
      </c>
      <c r="M5795" s="210"/>
    </row>
    <row r="5796" ht="15.75" customHeight="1">
      <c r="A5796" s="210" t="s">
        <v>561</v>
      </c>
      <c r="B5796" s="210" t="s">
        <v>5390</v>
      </c>
      <c r="C5796" s="210" t="s">
        <v>5937</v>
      </c>
      <c r="D5796" s="210" t="s">
        <v>6148</v>
      </c>
      <c r="E5796" s="282">
        <v>2.0</v>
      </c>
      <c r="F5796" s="282">
        <v>0.0</v>
      </c>
      <c r="G5796" s="282">
        <v>0.0</v>
      </c>
      <c r="H5796" s="282">
        <v>2.0</v>
      </c>
      <c r="I5796" s="282">
        <v>0.0</v>
      </c>
      <c r="J5796" s="282">
        <v>0.0</v>
      </c>
      <c r="K5796" s="282">
        <v>0.0</v>
      </c>
      <c r="L5796" s="282">
        <v>32.0</v>
      </c>
      <c r="M5796" s="210"/>
    </row>
    <row r="5797" ht="15.75" customHeight="1">
      <c r="A5797" s="210" t="s">
        <v>667</v>
      </c>
      <c r="B5797" s="210" t="s">
        <v>5383</v>
      </c>
      <c r="C5797" s="210" t="s">
        <v>5801</v>
      </c>
      <c r="D5797" s="210" t="s">
        <v>110</v>
      </c>
      <c r="E5797" s="282">
        <v>3.0</v>
      </c>
      <c r="F5797" s="282">
        <v>0.0</v>
      </c>
      <c r="G5797" s="282">
        <v>1.0</v>
      </c>
      <c r="H5797" s="282">
        <v>2.0</v>
      </c>
      <c r="I5797" s="282">
        <v>1.0</v>
      </c>
      <c r="J5797" s="282">
        <v>0.0</v>
      </c>
      <c r="K5797" s="282">
        <v>0.0</v>
      </c>
      <c r="L5797" s="282">
        <v>104.0</v>
      </c>
      <c r="M5797" s="210"/>
    </row>
    <row r="5798" ht="15.75" customHeight="1">
      <c r="A5798" s="210" t="s">
        <v>667</v>
      </c>
      <c r="B5798" s="210" t="s">
        <v>5384</v>
      </c>
      <c r="C5798" s="210" t="s">
        <v>5801</v>
      </c>
      <c r="D5798" s="210" t="s">
        <v>110</v>
      </c>
      <c r="E5798" s="282">
        <v>30.0</v>
      </c>
      <c r="F5798" s="282">
        <v>0.0</v>
      </c>
      <c r="G5798" s="282">
        <v>2.0</v>
      </c>
      <c r="H5798" s="282">
        <v>17.0</v>
      </c>
      <c r="I5798" s="282">
        <v>6.0</v>
      </c>
      <c r="J5798" s="282">
        <v>5.0</v>
      </c>
      <c r="K5798" s="282">
        <v>0.0</v>
      </c>
      <c r="L5798" s="282">
        <v>1470.0</v>
      </c>
      <c r="M5798" s="210"/>
    </row>
    <row r="5799" ht="15.75" customHeight="1">
      <c r="A5799" s="210" t="s">
        <v>667</v>
      </c>
      <c r="B5799" s="210" t="s">
        <v>5385</v>
      </c>
      <c r="C5799" s="210" t="s">
        <v>5902</v>
      </c>
      <c r="D5799" s="210" t="s">
        <v>6233</v>
      </c>
      <c r="E5799" s="282">
        <v>33.0</v>
      </c>
      <c r="F5799" s="282">
        <v>0.0</v>
      </c>
      <c r="G5799" s="282">
        <v>2.0</v>
      </c>
      <c r="H5799" s="282">
        <v>7.0</v>
      </c>
      <c r="I5799" s="282">
        <v>18.0</v>
      </c>
      <c r="J5799" s="282">
        <v>10.0</v>
      </c>
      <c r="K5799" s="282">
        <v>1.0</v>
      </c>
      <c r="L5799" s="282">
        <v>2121.0</v>
      </c>
      <c r="M5799" s="210"/>
    </row>
    <row r="5800" ht="15.75" customHeight="1">
      <c r="A5800" s="210" t="s">
        <v>667</v>
      </c>
      <c r="B5800" s="210" t="s">
        <v>5386</v>
      </c>
      <c r="C5800" s="210" t="s">
        <v>5902</v>
      </c>
      <c r="D5800" s="210" t="s">
        <v>6233</v>
      </c>
      <c r="E5800" s="282">
        <v>29.0</v>
      </c>
      <c r="F5800" s="282">
        <v>1.0</v>
      </c>
      <c r="G5800" s="282">
        <v>0.0</v>
      </c>
      <c r="H5800" s="282">
        <v>16.0</v>
      </c>
      <c r="I5800" s="282">
        <v>12.0</v>
      </c>
      <c r="J5800" s="282">
        <v>5.0</v>
      </c>
      <c r="K5800" s="282">
        <v>0.0</v>
      </c>
      <c r="L5800" s="282">
        <v>1260.0</v>
      </c>
      <c r="M5800" s="210"/>
    </row>
    <row r="5801" ht="15.75" customHeight="1">
      <c r="A5801" s="210" t="s">
        <v>667</v>
      </c>
      <c r="B5801" s="210" t="s">
        <v>5387</v>
      </c>
      <c r="C5801" s="210" t="s">
        <v>5902</v>
      </c>
      <c r="D5801" s="210" t="s">
        <v>6233</v>
      </c>
      <c r="E5801" s="282">
        <v>32.0</v>
      </c>
      <c r="F5801" s="282">
        <v>1.0</v>
      </c>
      <c r="G5801" s="282">
        <v>0.0</v>
      </c>
      <c r="H5801" s="282">
        <v>15.0</v>
      </c>
      <c r="I5801" s="282">
        <v>16.0</v>
      </c>
      <c r="J5801" s="282">
        <v>2.0</v>
      </c>
      <c r="K5801" s="282">
        <v>0.0</v>
      </c>
      <c r="L5801" s="282">
        <v>1532.0</v>
      </c>
      <c r="M5801" s="210"/>
    </row>
    <row r="5802" ht="15.75" customHeight="1">
      <c r="A5802" s="210" t="s">
        <v>642</v>
      </c>
      <c r="B5802" s="210" t="s">
        <v>5383</v>
      </c>
      <c r="C5802" s="210" t="s">
        <v>5801</v>
      </c>
      <c r="D5802" s="210" t="s">
        <v>238</v>
      </c>
      <c r="E5802" s="282">
        <v>3.0</v>
      </c>
      <c r="F5802" s="282">
        <v>0.0</v>
      </c>
      <c r="G5802" s="282">
        <v>0.0</v>
      </c>
      <c r="H5802" s="282">
        <v>3.0</v>
      </c>
      <c r="I5802" s="282">
        <v>0.0</v>
      </c>
      <c r="J5802" s="282">
        <v>1.0</v>
      </c>
      <c r="K5802" s="282">
        <v>0.0</v>
      </c>
      <c r="L5802" s="282">
        <v>76.0</v>
      </c>
      <c r="M5802" s="210"/>
    </row>
    <row r="5803" ht="15.75" customHeight="1">
      <c r="A5803" s="210" t="s">
        <v>642</v>
      </c>
      <c r="B5803" s="210" t="s">
        <v>5384</v>
      </c>
      <c r="C5803" s="210" t="s">
        <v>5801</v>
      </c>
      <c r="D5803" s="210" t="s">
        <v>238</v>
      </c>
      <c r="E5803" s="282">
        <v>24.0</v>
      </c>
      <c r="F5803" s="282">
        <v>2.0</v>
      </c>
      <c r="G5803" s="282">
        <v>2.0</v>
      </c>
      <c r="H5803" s="282">
        <v>15.0</v>
      </c>
      <c r="I5803" s="282">
        <v>2.0</v>
      </c>
      <c r="J5803" s="282">
        <v>2.0</v>
      </c>
      <c r="K5803" s="282">
        <v>0.0</v>
      </c>
      <c r="L5803" s="282">
        <v>1142.0</v>
      </c>
      <c r="M5803" s="210"/>
    </row>
    <row r="5804" ht="15.75" customHeight="1">
      <c r="A5804" s="210" t="s">
        <v>642</v>
      </c>
      <c r="B5804" s="210" t="s">
        <v>5385</v>
      </c>
      <c r="C5804" s="210" t="s">
        <v>5881</v>
      </c>
      <c r="D5804" s="210" t="s">
        <v>6234</v>
      </c>
      <c r="E5804" s="282">
        <v>24.0</v>
      </c>
      <c r="F5804" s="282">
        <v>1.0</v>
      </c>
      <c r="G5804" s="282">
        <v>1.0</v>
      </c>
      <c r="H5804" s="282">
        <v>16.0</v>
      </c>
      <c r="I5804" s="282">
        <v>7.0</v>
      </c>
      <c r="J5804" s="282">
        <v>3.0</v>
      </c>
      <c r="K5804" s="282">
        <v>0.0</v>
      </c>
      <c r="L5804" s="282">
        <v>821.0</v>
      </c>
      <c r="M5804" s="210"/>
    </row>
    <row r="5805" ht="15.75" customHeight="1">
      <c r="A5805" s="210" t="s">
        <v>642</v>
      </c>
      <c r="B5805" s="210" t="s">
        <v>5386</v>
      </c>
      <c r="C5805" s="210" t="s">
        <v>5801</v>
      </c>
      <c r="D5805" s="210" t="s">
        <v>5824</v>
      </c>
      <c r="E5805" s="282">
        <v>35.0</v>
      </c>
      <c r="F5805" s="282">
        <v>3.0</v>
      </c>
      <c r="G5805" s="282">
        <v>1.0</v>
      </c>
      <c r="H5805" s="282">
        <v>0.0</v>
      </c>
      <c r="I5805" s="282">
        <v>10.0</v>
      </c>
      <c r="J5805" s="282">
        <v>10.0</v>
      </c>
      <c r="K5805" s="282">
        <v>0.0</v>
      </c>
      <c r="L5805" s="282">
        <v>2954.0</v>
      </c>
      <c r="M5805" s="210"/>
    </row>
    <row r="5806" ht="15.75" customHeight="1">
      <c r="A5806" s="210" t="s">
        <v>642</v>
      </c>
      <c r="B5806" s="210" t="s">
        <v>5387</v>
      </c>
      <c r="C5806" s="210" t="s">
        <v>5801</v>
      </c>
      <c r="D5806" s="210" t="s">
        <v>5824</v>
      </c>
      <c r="E5806" s="282">
        <v>33.0</v>
      </c>
      <c r="F5806" s="282">
        <v>3.0</v>
      </c>
      <c r="G5806" s="282">
        <v>1.0</v>
      </c>
      <c r="H5806" s="282">
        <v>4.0</v>
      </c>
      <c r="I5806" s="282">
        <v>4.0</v>
      </c>
      <c r="J5806" s="282">
        <v>10.0</v>
      </c>
      <c r="K5806" s="282">
        <v>0.0</v>
      </c>
      <c r="L5806" s="282">
        <v>2647.0</v>
      </c>
      <c r="M5806" s="210"/>
    </row>
    <row r="5807" ht="15.75" customHeight="1">
      <c r="A5807" s="210" t="s">
        <v>642</v>
      </c>
      <c r="B5807" s="210" t="s">
        <v>5388</v>
      </c>
      <c r="C5807" s="210" t="s">
        <v>5801</v>
      </c>
      <c r="D5807" s="210" t="s">
        <v>5824</v>
      </c>
      <c r="E5807" s="282">
        <v>24.0</v>
      </c>
      <c r="F5807" s="282">
        <v>1.0</v>
      </c>
      <c r="G5807" s="282">
        <v>1.0</v>
      </c>
      <c r="H5807" s="282">
        <v>3.0</v>
      </c>
      <c r="I5807" s="282">
        <v>3.0</v>
      </c>
      <c r="J5807" s="282">
        <v>7.0</v>
      </c>
      <c r="K5807" s="282">
        <v>0.0</v>
      </c>
      <c r="L5807" s="282">
        <v>1867.0</v>
      </c>
      <c r="M5807" s="210"/>
    </row>
    <row r="5808" ht="15.75" customHeight="1">
      <c r="A5808" s="210" t="s">
        <v>642</v>
      </c>
      <c r="B5808" s="210" t="s">
        <v>5391</v>
      </c>
      <c r="C5808" s="210" t="s">
        <v>5933</v>
      </c>
      <c r="D5808" s="210" t="s">
        <v>5935</v>
      </c>
      <c r="E5808" s="282">
        <v>20.0</v>
      </c>
      <c r="F5808" s="282">
        <v>5.0</v>
      </c>
      <c r="G5808" s="282">
        <v>2.0</v>
      </c>
      <c r="H5808" s="282">
        <v>7.0</v>
      </c>
      <c r="I5808" s="282">
        <v>2.0</v>
      </c>
      <c r="J5808" s="282">
        <v>4.0</v>
      </c>
      <c r="K5808" s="282">
        <v>2.0</v>
      </c>
      <c r="L5808" s="282">
        <v>1170.0</v>
      </c>
      <c r="M5808" s="210"/>
    </row>
    <row r="5809" ht="15.75" customHeight="1">
      <c r="A5809" s="210" t="s">
        <v>642</v>
      </c>
      <c r="B5809" s="210" t="s">
        <v>5392</v>
      </c>
      <c r="C5809" s="210" t="s">
        <v>5933</v>
      </c>
      <c r="D5809" s="210" t="s">
        <v>5935</v>
      </c>
      <c r="E5809" s="282">
        <v>31.0</v>
      </c>
      <c r="F5809" s="282">
        <v>6.0</v>
      </c>
      <c r="G5809" s="282">
        <v>2.0</v>
      </c>
      <c r="H5809" s="282">
        <v>5.0</v>
      </c>
      <c r="I5809" s="282">
        <v>6.0</v>
      </c>
      <c r="J5809" s="282">
        <v>5.0</v>
      </c>
      <c r="K5809" s="282">
        <v>0.0</v>
      </c>
      <c r="L5809" s="282">
        <v>2290.0</v>
      </c>
      <c r="M5809" s="210"/>
    </row>
    <row r="5810" ht="15.75" customHeight="1">
      <c r="A5810" s="210" t="s">
        <v>642</v>
      </c>
      <c r="B5810" s="210" t="s">
        <v>5389</v>
      </c>
      <c r="C5810" s="210" t="s">
        <v>5933</v>
      </c>
      <c r="D5810" s="210" t="s">
        <v>5935</v>
      </c>
      <c r="E5810" s="282">
        <v>23.0</v>
      </c>
      <c r="F5810" s="282">
        <v>0.0</v>
      </c>
      <c r="G5810" s="282">
        <v>1.0</v>
      </c>
      <c r="H5810" s="282">
        <v>9.0</v>
      </c>
      <c r="I5810" s="282">
        <v>3.0</v>
      </c>
      <c r="J5810" s="282">
        <v>5.0</v>
      </c>
      <c r="K5810" s="282">
        <v>0.0</v>
      </c>
      <c r="L5810" s="282">
        <v>1266.0</v>
      </c>
      <c r="M5810" s="210"/>
    </row>
    <row r="5811" ht="15.75" customHeight="1">
      <c r="A5811" s="210" t="s">
        <v>642</v>
      </c>
      <c r="B5811" s="210" t="s">
        <v>5390</v>
      </c>
      <c r="C5811" s="210" t="s">
        <v>5933</v>
      </c>
      <c r="D5811" s="210" t="s">
        <v>5935</v>
      </c>
      <c r="E5811" s="282">
        <v>25.0</v>
      </c>
      <c r="F5811" s="282">
        <v>1.0</v>
      </c>
      <c r="G5811" s="282">
        <v>1.0</v>
      </c>
      <c r="H5811" s="282">
        <v>5.0</v>
      </c>
      <c r="I5811" s="282">
        <v>10.0</v>
      </c>
      <c r="J5811" s="282">
        <v>3.0</v>
      </c>
      <c r="K5811" s="282">
        <v>0.0</v>
      </c>
      <c r="L5811" s="282">
        <v>1704.0</v>
      </c>
      <c r="M5811" s="210"/>
    </row>
    <row r="5812" ht="15.75" customHeight="1">
      <c r="A5812" s="210" t="s">
        <v>706</v>
      </c>
      <c r="B5812" s="210" t="s">
        <v>5383</v>
      </c>
      <c r="C5812" s="210" t="s">
        <v>5801</v>
      </c>
      <c r="D5812" s="210" t="s">
        <v>249</v>
      </c>
      <c r="E5812" s="282">
        <v>2.0</v>
      </c>
      <c r="F5812" s="282">
        <v>0.0</v>
      </c>
      <c r="G5812" s="282">
        <v>0.0</v>
      </c>
      <c r="H5812" s="282">
        <v>0.0</v>
      </c>
      <c r="I5812" s="282">
        <v>1.0</v>
      </c>
      <c r="J5812" s="282">
        <v>0.0</v>
      </c>
      <c r="K5812" s="282">
        <v>0.0</v>
      </c>
      <c r="L5812" s="282">
        <v>157.0</v>
      </c>
      <c r="M5812" s="210"/>
    </row>
    <row r="5813" ht="15.75" customHeight="1">
      <c r="A5813" s="210" t="s">
        <v>706</v>
      </c>
      <c r="B5813" s="210" t="s">
        <v>5384</v>
      </c>
      <c r="C5813" s="210" t="s">
        <v>5800</v>
      </c>
      <c r="D5813" s="210" t="s">
        <v>249</v>
      </c>
      <c r="E5813" s="282">
        <v>18.0</v>
      </c>
      <c r="F5813" s="282">
        <v>2.0</v>
      </c>
      <c r="G5813" s="282">
        <v>0.0</v>
      </c>
      <c r="H5813" s="282">
        <v>4.0</v>
      </c>
      <c r="I5813" s="282">
        <v>3.0</v>
      </c>
      <c r="J5813" s="282">
        <v>5.0</v>
      </c>
      <c r="K5813" s="282">
        <v>0.0</v>
      </c>
      <c r="L5813" s="282">
        <v>1259.0</v>
      </c>
      <c r="M5813" s="210"/>
    </row>
    <row r="5814" ht="15.75" customHeight="1">
      <c r="A5814" s="210" t="s">
        <v>706</v>
      </c>
      <c r="B5814" s="210" t="s">
        <v>5385</v>
      </c>
      <c r="C5814" s="210" t="s">
        <v>5803</v>
      </c>
      <c r="D5814" s="210" t="s">
        <v>6021</v>
      </c>
      <c r="E5814" s="282">
        <v>7.0</v>
      </c>
      <c r="F5814" s="282">
        <v>2.0</v>
      </c>
      <c r="G5814" s="282">
        <v>0.0</v>
      </c>
      <c r="H5814" s="282">
        <v>0.0</v>
      </c>
      <c r="I5814" s="282">
        <v>2.0</v>
      </c>
      <c r="J5814" s="282">
        <v>2.0</v>
      </c>
      <c r="K5814" s="282">
        <v>0.0</v>
      </c>
      <c r="L5814" s="282">
        <v>596.0</v>
      </c>
      <c r="M5814" s="210"/>
    </row>
    <row r="5815" ht="15.75" customHeight="1">
      <c r="A5815" s="210" t="s">
        <v>706</v>
      </c>
      <c r="B5815" s="210" t="s">
        <v>5386</v>
      </c>
      <c r="C5815" s="210" t="s">
        <v>5803</v>
      </c>
      <c r="D5815" s="210" t="s">
        <v>6021</v>
      </c>
      <c r="E5815" s="282">
        <v>13.0</v>
      </c>
      <c r="F5815" s="282">
        <v>0.0</v>
      </c>
      <c r="G5815" s="282">
        <v>0.0</v>
      </c>
      <c r="H5815" s="282">
        <v>2.0</v>
      </c>
      <c r="I5815" s="282">
        <v>3.0</v>
      </c>
      <c r="J5815" s="282">
        <v>3.0</v>
      </c>
      <c r="K5815" s="282">
        <v>0.0</v>
      </c>
      <c r="L5815" s="282">
        <v>847.0</v>
      </c>
      <c r="M5815" s="210"/>
    </row>
    <row r="5816" ht="15.75" customHeight="1">
      <c r="A5816" s="210" t="s">
        <v>706</v>
      </c>
      <c r="B5816" s="210" t="s">
        <v>5387</v>
      </c>
      <c r="C5816" s="210" t="s">
        <v>5803</v>
      </c>
      <c r="D5816" s="210" t="s">
        <v>6021</v>
      </c>
      <c r="E5816" s="282">
        <v>24.0</v>
      </c>
      <c r="F5816" s="282">
        <v>2.0</v>
      </c>
      <c r="G5816" s="282">
        <v>0.0</v>
      </c>
      <c r="H5816" s="282">
        <v>1.0</v>
      </c>
      <c r="I5816" s="282">
        <v>3.0</v>
      </c>
      <c r="J5816" s="282">
        <v>2.0</v>
      </c>
      <c r="K5816" s="282">
        <v>0.0</v>
      </c>
      <c r="L5816" s="282">
        <v>1939.0</v>
      </c>
      <c r="M5816" s="210"/>
    </row>
    <row r="5817" ht="15.75" customHeight="1">
      <c r="A5817" s="210" t="s">
        <v>706</v>
      </c>
      <c r="B5817" s="210" t="s">
        <v>5388</v>
      </c>
      <c r="C5817" s="210" t="s">
        <v>5803</v>
      </c>
      <c r="D5817" s="210" t="s">
        <v>6021</v>
      </c>
      <c r="E5817" s="282">
        <v>29.0</v>
      </c>
      <c r="F5817" s="282">
        <v>2.0</v>
      </c>
      <c r="G5817" s="282">
        <v>1.0</v>
      </c>
      <c r="H5817" s="282">
        <v>4.0</v>
      </c>
      <c r="I5817" s="282">
        <v>2.0</v>
      </c>
      <c r="J5817" s="282">
        <v>3.0</v>
      </c>
      <c r="K5817" s="282">
        <v>0.0</v>
      </c>
      <c r="L5817" s="282">
        <v>2282.0</v>
      </c>
      <c r="M5817" s="210"/>
    </row>
    <row r="5818" ht="15.75" customHeight="1">
      <c r="A5818" s="210" t="s">
        <v>706</v>
      </c>
      <c r="B5818" s="210" t="s">
        <v>5391</v>
      </c>
      <c r="C5818" s="210" t="s">
        <v>5803</v>
      </c>
      <c r="D5818" s="210" t="s">
        <v>6021</v>
      </c>
      <c r="E5818" s="282">
        <v>13.0</v>
      </c>
      <c r="F5818" s="282">
        <v>1.0</v>
      </c>
      <c r="G5818" s="282">
        <v>0.0</v>
      </c>
      <c r="H5818" s="282">
        <v>3.0</v>
      </c>
      <c r="I5818" s="282">
        <v>1.0</v>
      </c>
      <c r="J5818" s="282">
        <v>3.0</v>
      </c>
      <c r="K5818" s="282">
        <v>0.0</v>
      </c>
      <c r="L5818" s="282">
        <v>892.0</v>
      </c>
      <c r="M5818" s="210"/>
    </row>
    <row r="5819" ht="15.75" customHeight="1">
      <c r="A5819" s="210" t="s">
        <v>706</v>
      </c>
      <c r="B5819" s="210" t="s">
        <v>5392</v>
      </c>
      <c r="C5819" s="210" t="s">
        <v>6235</v>
      </c>
      <c r="D5819" s="210" t="s">
        <v>6236</v>
      </c>
      <c r="E5819" s="282">
        <v>20.0</v>
      </c>
      <c r="F5819" s="282">
        <v>2.0</v>
      </c>
      <c r="G5819" s="282">
        <v>2.0</v>
      </c>
      <c r="H5819" s="282">
        <v>1.0</v>
      </c>
      <c r="I5819" s="282">
        <v>1.0</v>
      </c>
      <c r="J5819" s="282">
        <v>6.0</v>
      </c>
      <c r="K5819" s="282">
        <v>0.0</v>
      </c>
      <c r="L5819" s="282">
        <v>1694.0</v>
      </c>
      <c r="M5819" s="210"/>
    </row>
    <row r="5820" ht="15.75" customHeight="1">
      <c r="A5820" s="210" t="s">
        <v>706</v>
      </c>
      <c r="B5820" s="210" t="s">
        <v>5389</v>
      </c>
      <c r="C5820" s="210" t="s">
        <v>6237</v>
      </c>
      <c r="D5820" s="210" t="s">
        <v>6238</v>
      </c>
      <c r="E5820" s="282">
        <v>23.0</v>
      </c>
      <c r="F5820" s="282">
        <v>6.0</v>
      </c>
      <c r="G5820" s="282">
        <v>1.0</v>
      </c>
      <c r="H5820" s="282">
        <v>0.0</v>
      </c>
      <c r="I5820" s="282">
        <v>3.0</v>
      </c>
      <c r="J5820" s="282">
        <v>7.0</v>
      </c>
      <c r="K5820" s="282">
        <v>0.0</v>
      </c>
      <c r="L5820" s="282">
        <v>1892.0</v>
      </c>
      <c r="M5820" s="210"/>
    </row>
    <row r="5821" ht="15.75" customHeight="1">
      <c r="A5821" s="210" t="s">
        <v>706</v>
      </c>
      <c r="B5821" s="210" t="s">
        <v>5390</v>
      </c>
      <c r="C5821" s="210" t="s">
        <v>6239</v>
      </c>
      <c r="D5821" s="210" t="s">
        <v>6240</v>
      </c>
      <c r="E5821" s="282">
        <v>23.0</v>
      </c>
      <c r="F5821" s="282">
        <v>2.0</v>
      </c>
      <c r="G5821" s="282">
        <v>1.0</v>
      </c>
      <c r="H5821" s="282">
        <v>1.0</v>
      </c>
      <c r="I5821" s="282">
        <v>0.0</v>
      </c>
      <c r="J5821" s="282">
        <v>3.0</v>
      </c>
      <c r="K5821" s="282">
        <v>0.0</v>
      </c>
      <c r="L5821" s="282">
        <v>1985.0</v>
      </c>
      <c r="M5821" s="210"/>
    </row>
    <row r="5822" ht="15.75" customHeight="1">
      <c r="A5822" s="210" t="s">
        <v>609</v>
      </c>
      <c r="B5822" s="210" t="s">
        <v>5383</v>
      </c>
      <c r="C5822" s="210" t="s">
        <v>5801</v>
      </c>
      <c r="D5822" s="210" t="s">
        <v>151</v>
      </c>
      <c r="E5822" s="282">
        <v>3.0</v>
      </c>
      <c r="F5822" s="282">
        <v>0.0</v>
      </c>
      <c r="G5822" s="282">
        <v>0.0</v>
      </c>
      <c r="H5822" s="282">
        <v>0.0</v>
      </c>
      <c r="I5822" s="282">
        <v>1.0</v>
      </c>
      <c r="J5822" s="282">
        <v>0.0</v>
      </c>
      <c r="K5822" s="282">
        <v>0.0</v>
      </c>
      <c r="L5822" s="282">
        <v>256.0</v>
      </c>
      <c r="M5822" s="210"/>
    </row>
    <row r="5823" ht="15.75" customHeight="1">
      <c r="A5823" s="210" t="s">
        <v>609</v>
      </c>
      <c r="B5823" s="210" t="s">
        <v>5384</v>
      </c>
      <c r="C5823" s="210" t="s">
        <v>5801</v>
      </c>
      <c r="D5823" s="210" t="s">
        <v>151</v>
      </c>
      <c r="E5823" s="282">
        <v>34.0</v>
      </c>
      <c r="F5823" s="282">
        <v>1.0</v>
      </c>
      <c r="G5823" s="282">
        <v>0.0</v>
      </c>
      <c r="H5823" s="282">
        <v>0.0</v>
      </c>
      <c r="I5823" s="282">
        <v>7.0</v>
      </c>
      <c r="J5823" s="282">
        <v>13.0</v>
      </c>
      <c r="K5823" s="282">
        <v>0.0</v>
      </c>
      <c r="L5823" s="282">
        <v>2977.0</v>
      </c>
      <c r="M5823" s="210"/>
    </row>
    <row r="5824" ht="15.75" customHeight="1">
      <c r="A5824" s="210" t="s">
        <v>609</v>
      </c>
      <c r="B5824" s="210" t="s">
        <v>5385</v>
      </c>
      <c r="C5824" s="210" t="s">
        <v>5951</v>
      </c>
      <c r="D5824" s="210" t="s">
        <v>5952</v>
      </c>
      <c r="E5824" s="282">
        <v>32.0</v>
      </c>
      <c r="F5824" s="282">
        <v>1.0</v>
      </c>
      <c r="G5824" s="282">
        <v>2.0</v>
      </c>
      <c r="H5824" s="282">
        <v>0.0</v>
      </c>
      <c r="I5824" s="282">
        <v>1.0</v>
      </c>
      <c r="J5824" s="282">
        <v>7.0</v>
      </c>
      <c r="K5824" s="282">
        <v>0.0</v>
      </c>
      <c r="L5824" s="282">
        <v>2872.0</v>
      </c>
      <c r="M5824" s="210"/>
    </row>
    <row r="5825" ht="15.75" customHeight="1">
      <c r="A5825" s="210" t="s">
        <v>609</v>
      </c>
      <c r="B5825" s="210" t="s">
        <v>5386</v>
      </c>
      <c r="C5825" s="210" t="s">
        <v>6241</v>
      </c>
      <c r="D5825" s="210" t="s">
        <v>6242</v>
      </c>
      <c r="E5825" s="282">
        <v>30.0</v>
      </c>
      <c r="F5825" s="282">
        <v>2.0</v>
      </c>
      <c r="G5825" s="282">
        <v>0.0</v>
      </c>
      <c r="H5825" s="282">
        <v>1.0</v>
      </c>
      <c r="I5825" s="282">
        <v>8.0</v>
      </c>
      <c r="J5825" s="282">
        <v>5.0</v>
      </c>
      <c r="K5825" s="282">
        <v>0.0</v>
      </c>
      <c r="L5825" s="282">
        <v>2428.0</v>
      </c>
      <c r="M5825" s="210"/>
    </row>
    <row r="5826" ht="15.75" customHeight="1">
      <c r="A5826" s="210" t="s">
        <v>609</v>
      </c>
      <c r="B5826" s="210" t="s">
        <v>5387</v>
      </c>
      <c r="C5826" s="210" t="s">
        <v>6014</v>
      </c>
      <c r="D5826" s="210" t="s">
        <v>6243</v>
      </c>
      <c r="E5826" s="282">
        <v>20.0</v>
      </c>
      <c r="F5826" s="282">
        <v>1.0</v>
      </c>
      <c r="G5826" s="282">
        <v>2.0</v>
      </c>
      <c r="H5826" s="282">
        <v>4.0</v>
      </c>
      <c r="I5826" s="282">
        <v>8.0</v>
      </c>
      <c r="J5826" s="282">
        <v>3.0</v>
      </c>
      <c r="K5826" s="282">
        <v>0.0</v>
      </c>
      <c r="L5826" s="282">
        <v>1442.0</v>
      </c>
      <c r="M5826" s="210"/>
    </row>
    <row r="5827" ht="15.75" customHeight="1">
      <c r="A5827" s="210" t="s">
        <v>609</v>
      </c>
      <c r="B5827" s="210" t="s">
        <v>5388</v>
      </c>
      <c r="C5827" s="210" t="s">
        <v>6244</v>
      </c>
      <c r="D5827" s="210" t="s">
        <v>6243</v>
      </c>
      <c r="E5827" s="282">
        <v>31.0</v>
      </c>
      <c r="F5827" s="282">
        <v>3.0</v>
      </c>
      <c r="G5827" s="282">
        <v>2.0</v>
      </c>
      <c r="H5827" s="282">
        <v>1.0</v>
      </c>
      <c r="I5827" s="282">
        <v>3.0</v>
      </c>
      <c r="J5827" s="282">
        <v>8.0</v>
      </c>
      <c r="K5827" s="282">
        <v>0.0</v>
      </c>
      <c r="L5827" s="282">
        <v>2623.0</v>
      </c>
      <c r="M5827" s="210"/>
    </row>
    <row r="5828" ht="15.75" customHeight="1">
      <c r="A5828" s="210" t="s">
        <v>609</v>
      </c>
      <c r="B5828" s="210" t="s">
        <v>5391</v>
      </c>
      <c r="C5828" s="210" t="s">
        <v>6014</v>
      </c>
      <c r="D5828" s="210" t="s">
        <v>6243</v>
      </c>
      <c r="E5828" s="282">
        <v>22.0</v>
      </c>
      <c r="F5828" s="282">
        <v>0.0</v>
      </c>
      <c r="G5828" s="282">
        <v>2.0</v>
      </c>
      <c r="H5828" s="282">
        <v>0.0</v>
      </c>
      <c r="I5828" s="282">
        <v>4.0</v>
      </c>
      <c r="J5828" s="282">
        <v>2.0</v>
      </c>
      <c r="K5828" s="282">
        <v>0.0</v>
      </c>
      <c r="L5828" s="282">
        <v>1872.0</v>
      </c>
      <c r="M5828" s="210"/>
    </row>
    <row r="5829" ht="15.75" customHeight="1">
      <c r="A5829" s="210" t="s">
        <v>609</v>
      </c>
      <c r="B5829" s="210" t="s">
        <v>5392</v>
      </c>
      <c r="C5829" s="210" t="s">
        <v>6244</v>
      </c>
      <c r="D5829" s="210" t="s">
        <v>6243</v>
      </c>
      <c r="E5829" s="282">
        <v>31.0</v>
      </c>
      <c r="F5829" s="282">
        <v>1.0</v>
      </c>
      <c r="G5829" s="282">
        <v>0.0</v>
      </c>
      <c r="H5829" s="282">
        <v>1.0</v>
      </c>
      <c r="I5829" s="282">
        <v>2.0</v>
      </c>
      <c r="J5829" s="282">
        <v>8.0</v>
      </c>
      <c r="K5829" s="282">
        <v>0.0</v>
      </c>
      <c r="L5829" s="282">
        <v>2705.0</v>
      </c>
      <c r="M5829" s="210"/>
    </row>
    <row r="5830" ht="15.75" customHeight="1">
      <c r="A5830" s="210" t="s">
        <v>609</v>
      </c>
      <c r="B5830" s="210" t="s">
        <v>5389</v>
      </c>
      <c r="C5830" s="210" t="s">
        <v>6204</v>
      </c>
      <c r="D5830" s="210" t="s">
        <v>6205</v>
      </c>
      <c r="E5830" s="282">
        <v>32.0</v>
      </c>
      <c r="F5830" s="282">
        <v>0.0</v>
      </c>
      <c r="G5830" s="282">
        <v>1.0</v>
      </c>
      <c r="H5830" s="282">
        <v>10.0</v>
      </c>
      <c r="I5830" s="282">
        <v>4.0</v>
      </c>
      <c r="J5830" s="282">
        <v>5.0</v>
      </c>
      <c r="K5830" s="282">
        <v>0.0</v>
      </c>
      <c r="L5830" s="282">
        <v>2209.0</v>
      </c>
      <c r="M5830" s="210"/>
    </row>
    <row r="5831" ht="15.75" customHeight="1">
      <c r="A5831" s="210" t="s">
        <v>609</v>
      </c>
      <c r="B5831" s="210" t="s">
        <v>5390</v>
      </c>
      <c r="C5831" s="210" t="s">
        <v>6245</v>
      </c>
      <c r="D5831" s="210" t="s">
        <v>6246</v>
      </c>
      <c r="E5831" s="282">
        <v>19.0</v>
      </c>
      <c r="F5831" s="282">
        <v>1.0</v>
      </c>
      <c r="G5831" s="282">
        <v>0.0</v>
      </c>
      <c r="H5831" s="282">
        <v>2.0</v>
      </c>
      <c r="I5831" s="282">
        <v>1.0</v>
      </c>
      <c r="J5831" s="282">
        <v>5.0</v>
      </c>
      <c r="K5831" s="282">
        <v>0.0</v>
      </c>
      <c r="L5831" s="282">
        <v>1551.0</v>
      </c>
      <c r="M5831" s="210"/>
    </row>
    <row r="5832" ht="15.75" customHeight="1">
      <c r="A5832" s="210" t="s">
        <v>422</v>
      </c>
      <c r="B5832" s="210" t="s">
        <v>5384</v>
      </c>
      <c r="C5832" s="210" t="s">
        <v>5801</v>
      </c>
      <c r="D5832" s="210" t="s">
        <v>143</v>
      </c>
      <c r="E5832" s="282">
        <v>33.0</v>
      </c>
      <c r="F5832" s="282">
        <v>3.0</v>
      </c>
      <c r="G5832" s="282">
        <v>2.0</v>
      </c>
      <c r="H5832" s="282">
        <v>3.0</v>
      </c>
      <c r="I5832" s="282">
        <v>10.0</v>
      </c>
      <c r="J5832" s="282">
        <v>3.0</v>
      </c>
      <c r="K5832" s="282">
        <v>0.0</v>
      </c>
      <c r="L5832" s="282">
        <v>2615.0</v>
      </c>
      <c r="M5832" s="210"/>
    </row>
    <row r="5833" ht="15.75" customHeight="1">
      <c r="A5833" s="210" t="s">
        <v>422</v>
      </c>
      <c r="B5833" s="210" t="s">
        <v>5385</v>
      </c>
      <c r="C5833" s="210" t="s">
        <v>5802</v>
      </c>
      <c r="D5833" s="210" t="s">
        <v>143</v>
      </c>
      <c r="E5833" s="282">
        <v>34.0</v>
      </c>
      <c r="F5833" s="282">
        <v>5.0</v>
      </c>
      <c r="G5833" s="282">
        <v>6.0</v>
      </c>
      <c r="H5833" s="282">
        <v>5.0</v>
      </c>
      <c r="I5833" s="282">
        <v>6.0</v>
      </c>
      <c r="J5833" s="282">
        <v>1.0</v>
      </c>
      <c r="K5833" s="282">
        <v>0.0</v>
      </c>
      <c r="L5833" s="282">
        <v>2731.0</v>
      </c>
      <c r="M5833" s="210"/>
    </row>
    <row r="5834" ht="15.75" customHeight="1">
      <c r="A5834" s="210" t="s">
        <v>422</v>
      </c>
      <c r="B5834" s="210" t="s">
        <v>5386</v>
      </c>
      <c r="C5834" s="210" t="s">
        <v>6247</v>
      </c>
      <c r="D5834" s="210" t="s">
        <v>6248</v>
      </c>
      <c r="E5834" s="282">
        <v>24.0</v>
      </c>
      <c r="F5834" s="282">
        <v>1.0</v>
      </c>
      <c r="G5834" s="282">
        <v>1.0</v>
      </c>
      <c r="H5834" s="282">
        <v>15.0</v>
      </c>
      <c r="I5834" s="282">
        <v>8.0</v>
      </c>
      <c r="J5834" s="282">
        <v>0.0</v>
      </c>
      <c r="K5834" s="282">
        <v>0.0</v>
      </c>
      <c r="L5834" s="282">
        <v>860.0</v>
      </c>
      <c r="M5834" s="210"/>
    </row>
    <row r="5835" ht="15.75" customHeight="1">
      <c r="A5835" s="210" t="s">
        <v>422</v>
      </c>
      <c r="B5835" s="210" t="s">
        <v>5387</v>
      </c>
      <c r="C5835" s="210" t="s">
        <v>5830</v>
      </c>
      <c r="D5835" s="210" t="s">
        <v>5841</v>
      </c>
      <c r="E5835" s="282">
        <v>26.0</v>
      </c>
      <c r="F5835" s="282">
        <v>11.0</v>
      </c>
      <c r="G5835" s="282">
        <v>5.0</v>
      </c>
      <c r="H5835" s="282">
        <v>0.0</v>
      </c>
      <c r="I5835" s="282">
        <v>7.0</v>
      </c>
      <c r="J5835" s="282">
        <v>3.0</v>
      </c>
      <c r="K5835" s="282">
        <v>0.0</v>
      </c>
      <c r="L5835" s="282">
        <v>2258.0</v>
      </c>
      <c r="M5835" s="210"/>
    </row>
    <row r="5836" ht="15.75" customHeight="1">
      <c r="A5836" s="210" t="s">
        <v>422</v>
      </c>
      <c r="B5836" s="210" t="s">
        <v>5388</v>
      </c>
      <c r="C5836" s="210" t="s">
        <v>5830</v>
      </c>
      <c r="D5836" s="210" t="s">
        <v>5841</v>
      </c>
      <c r="E5836" s="282">
        <v>30.0</v>
      </c>
      <c r="F5836" s="282">
        <v>12.0</v>
      </c>
      <c r="G5836" s="282">
        <v>5.0</v>
      </c>
      <c r="H5836" s="282">
        <v>0.0</v>
      </c>
      <c r="I5836" s="282">
        <v>5.0</v>
      </c>
      <c r="J5836" s="282">
        <v>2.0</v>
      </c>
      <c r="K5836" s="282">
        <v>0.0</v>
      </c>
      <c r="L5836" s="282">
        <v>2652.0</v>
      </c>
      <c r="M5836" s="210"/>
    </row>
    <row r="5837" ht="15.75" customHeight="1">
      <c r="A5837" s="210" t="s">
        <v>422</v>
      </c>
      <c r="B5837" s="210" t="s">
        <v>5391</v>
      </c>
      <c r="C5837" s="210" t="s">
        <v>5830</v>
      </c>
      <c r="D5837" s="210" t="s">
        <v>5841</v>
      </c>
      <c r="E5837" s="282">
        <v>25.0</v>
      </c>
      <c r="F5837" s="282">
        <v>5.0</v>
      </c>
      <c r="G5837" s="282">
        <v>5.0</v>
      </c>
      <c r="H5837" s="282">
        <v>0.0</v>
      </c>
      <c r="I5837" s="282">
        <v>5.0</v>
      </c>
      <c r="J5837" s="282">
        <v>2.0</v>
      </c>
      <c r="K5837" s="282">
        <v>0.0</v>
      </c>
      <c r="L5837" s="282">
        <v>2190.0</v>
      </c>
      <c r="M5837" s="210"/>
    </row>
    <row r="5838" ht="15.75" customHeight="1">
      <c r="A5838" s="210" t="s">
        <v>422</v>
      </c>
      <c r="B5838" s="210" t="s">
        <v>5392</v>
      </c>
      <c r="C5838" s="210" t="s">
        <v>6249</v>
      </c>
      <c r="D5838" s="210" t="s">
        <v>6250</v>
      </c>
      <c r="E5838" s="282">
        <v>18.0</v>
      </c>
      <c r="F5838" s="282">
        <v>3.0</v>
      </c>
      <c r="G5838" s="282">
        <v>1.0</v>
      </c>
      <c r="H5838" s="282">
        <v>6.0</v>
      </c>
      <c r="I5838" s="282">
        <v>6.0</v>
      </c>
      <c r="J5838" s="282">
        <v>0.0</v>
      </c>
      <c r="K5838" s="282">
        <v>0.0</v>
      </c>
      <c r="L5838" s="282">
        <v>1004.0</v>
      </c>
      <c r="M5838" s="210"/>
    </row>
    <row r="5839" ht="15.75" customHeight="1">
      <c r="A5839" s="210" t="s">
        <v>422</v>
      </c>
      <c r="B5839" s="210" t="s">
        <v>5389</v>
      </c>
      <c r="C5839" s="210" t="s">
        <v>5984</v>
      </c>
      <c r="D5839" s="210" t="s">
        <v>5981</v>
      </c>
      <c r="E5839" s="282">
        <v>30.0</v>
      </c>
      <c r="F5839" s="282">
        <v>4.0</v>
      </c>
      <c r="G5839" s="282">
        <v>8.0</v>
      </c>
      <c r="H5839" s="282">
        <v>3.0</v>
      </c>
      <c r="I5839" s="282">
        <v>10.0</v>
      </c>
      <c r="J5839" s="282">
        <v>2.0</v>
      </c>
      <c r="K5839" s="282">
        <v>0.0</v>
      </c>
      <c r="L5839" s="282">
        <v>2364.0</v>
      </c>
      <c r="M5839" s="210"/>
    </row>
    <row r="5840" ht="15.75" customHeight="1">
      <c r="A5840" s="210" t="s">
        <v>422</v>
      </c>
      <c r="B5840" s="210" t="s">
        <v>5390</v>
      </c>
      <c r="C5840" s="210" t="s">
        <v>5980</v>
      </c>
      <c r="D5840" s="210" t="s">
        <v>5981</v>
      </c>
      <c r="E5840" s="282">
        <v>23.0</v>
      </c>
      <c r="F5840" s="282">
        <v>1.0</v>
      </c>
      <c r="G5840" s="282">
        <v>5.0</v>
      </c>
      <c r="H5840" s="282">
        <v>1.0</v>
      </c>
      <c r="I5840" s="282">
        <v>4.0</v>
      </c>
      <c r="J5840" s="282">
        <v>2.0</v>
      </c>
      <c r="K5840" s="282">
        <v>0.0</v>
      </c>
      <c r="L5840" s="282">
        <v>1975.0</v>
      </c>
      <c r="M5840" s="210"/>
    </row>
    <row r="5841" ht="15.75" customHeight="1">
      <c r="A5841" s="210" t="s">
        <v>835</v>
      </c>
      <c r="B5841" s="210" t="s">
        <v>5383</v>
      </c>
      <c r="C5841" s="210" t="s">
        <v>5801</v>
      </c>
      <c r="D5841" s="210" t="s">
        <v>103</v>
      </c>
      <c r="E5841" s="282">
        <v>1.0</v>
      </c>
      <c r="F5841" s="282">
        <v>0.0</v>
      </c>
      <c r="G5841" s="282">
        <v>0.0</v>
      </c>
      <c r="H5841" s="282">
        <v>1.0</v>
      </c>
      <c r="I5841" s="282">
        <v>0.0</v>
      </c>
      <c r="J5841" s="282">
        <v>0.0</v>
      </c>
      <c r="K5841" s="282">
        <v>0.0</v>
      </c>
      <c r="L5841" s="282">
        <v>23.0</v>
      </c>
      <c r="M5841" s="210"/>
    </row>
    <row r="5842" ht="15.75" customHeight="1">
      <c r="A5842" s="210" t="s">
        <v>835</v>
      </c>
      <c r="B5842" s="210" t="s">
        <v>5384</v>
      </c>
      <c r="C5842" s="210" t="s">
        <v>5801</v>
      </c>
      <c r="D5842" s="210" t="s">
        <v>103</v>
      </c>
      <c r="E5842" s="282">
        <v>34.0</v>
      </c>
      <c r="F5842" s="282">
        <v>0.0</v>
      </c>
      <c r="G5842" s="282">
        <v>7.0</v>
      </c>
      <c r="H5842" s="282">
        <v>5.0</v>
      </c>
      <c r="I5842" s="282">
        <v>12.0</v>
      </c>
      <c r="J5842" s="282">
        <v>6.0</v>
      </c>
      <c r="K5842" s="282">
        <v>0.0</v>
      </c>
      <c r="L5842" s="282">
        <v>2602.0</v>
      </c>
      <c r="M5842" s="210"/>
    </row>
    <row r="5843" ht="15.75" customHeight="1">
      <c r="A5843" s="210" t="s">
        <v>835</v>
      </c>
      <c r="B5843" s="210" t="s">
        <v>5385</v>
      </c>
      <c r="C5843" s="210" t="s">
        <v>5802</v>
      </c>
      <c r="D5843" s="210" t="s">
        <v>103</v>
      </c>
      <c r="E5843" s="282">
        <v>34.0</v>
      </c>
      <c r="F5843" s="282">
        <v>1.0</v>
      </c>
      <c r="G5843" s="282">
        <v>2.0</v>
      </c>
      <c r="H5843" s="282">
        <v>5.0</v>
      </c>
      <c r="I5843" s="282">
        <v>14.0</v>
      </c>
      <c r="J5843" s="282">
        <v>7.0</v>
      </c>
      <c r="K5843" s="282">
        <v>0.0</v>
      </c>
      <c r="L5843" s="282">
        <v>2498.0</v>
      </c>
      <c r="M5843" s="210"/>
    </row>
    <row r="5844" ht="15.75" customHeight="1">
      <c r="A5844" s="210" t="s">
        <v>835</v>
      </c>
      <c r="B5844" s="210" t="s">
        <v>5386</v>
      </c>
      <c r="C5844" s="210" t="s">
        <v>5801</v>
      </c>
      <c r="D5844" s="210" t="s">
        <v>103</v>
      </c>
      <c r="E5844" s="282">
        <v>21.0</v>
      </c>
      <c r="F5844" s="282">
        <v>3.0</v>
      </c>
      <c r="G5844" s="282">
        <v>0.0</v>
      </c>
      <c r="H5844" s="282">
        <v>6.0</v>
      </c>
      <c r="I5844" s="282">
        <v>6.0</v>
      </c>
      <c r="J5844" s="282">
        <v>1.0</v>
      </c>
      <c r="K5844" s="282">
        <v>0.0</v>
      </c>
      <c r="L5844" s="282">
        <v>1370.0</v>
      </c>
      <c r="M5844" s="210"/>
    </row>
    <row r="5845" ht="15.75" customHeight="1">
      <c r="A5845" s="210" t="s">
        <v>835</v>
      </c>
      <c r="B5845" s="210" t="s">
        <v>5387</v>
      </c>
      <c r="C5845" s="210" t="s">
        <v>5801</v>
      </c>
      <c r="D5845" s="210" t="s">
        <v>103</v>
      </c>
      <c r="E5845" s="282">
        <v>34.0</v>
      </c>
      <c r="F5845" s="282">
        <v>5.0</v>
      </c>
      <c r="G5845" s="282">
        <v>2.0</v>
      </c>
      <c r="H5845" s="282">
        <v>16.0</v>
      </c>
      <c r="I5845" s="282">
        <v>12.0</v>
      </c>
      <c r="J5845" s="282">
        <v>5.0</v>
      </c>
      <c r="K5845" s="282">
        <v>0.0</v>
      </c>
      <c r="L5845" s="282">
        <v>1700.0</v>
      </c>
      <c r="M5845" s="210"/>
    </row>
    <row r="5846" ht="15.75" customHeight="1">
      <c r="A5846" s="210" t="s">
        <v>835</v>
      </c>
      <c r="B5846" s="210" t="s">
        <v>5388</v>
      </c>
      <c r="C5846" s="210" t="s">
        <v>5881</v>
      </c>
      <c r="D5846" s="210" t="s">
        <v>6116</v>
      </c>
      <c r="E5846" s="282">
        <v>28.0</v>
      </c>
      <c r="F5846" s="282">
        <v>3.0</v>
      </c>
      <c r="G5846" s="282">
        <v>0.0</v>
      </c>
      <c r="H5846" s="282">
        <v>4.0</v>
      </c>
      <c r="I5846" s="282">
        <v>7.0</v>
      </c>
      <c r="J5846" s="282">
        <v>8.0</v>
      </c>
      <c r="K5846" s="282">
        <v>0.0</v>
      </c>
      <c r="L5846" s="282">
        <v>2077.0</v>
      </c>
      <c r="M5846" s="210"/>
    </row>
    <row r="5847" ht="15.75" customHeight="1">
      <c r="A5847" s="210" t="s">
        <v>835</v>
      </c>
      <c r="B5847" s="210" t="s">
        <v>5391</v>
      </c>
      <c r="C5847" s="210" t="s">
        <v>5881</v>
      </c>
      <c r="D5847" s="210" t="s">
        <v>6116</v>
      </c>
      <c r="E5847" s="282">
        <v>24.0</v>
      </c>
      <c r="F5847" s="282">
        <v>1.0</v>
      </c>
      <c r="G5847" s="282">
        <v>4.0</v>
      </c>
      <c r="H5847" s="282">
        <v>5.0</v>
      </c>
      <c r="I5847" s="282">
        <v>5.0</v>
      </c>
      <c r="J5847" s="282">
        <v>6.0</v>
      </c>
      <c r="K5847" s="282">
        <v>0.0</v>
      </c>
      <c r="L5847" s="282">
        <v>1746.0</v>
      </c>
      <c r="M5847" s="210"/>
    </row>
    <row r="5848" ht="15.75" customHeight="1">
      <c r="A5848" s="210" t="s">
        <v>835</v>
      </c>
      <c r="B5848" s="210" t="s">
        <v>5392</v>
      </c>
      <c r="C5848" s="210" t="s">
        <v>5881</v>
      </c>
      <c r="D5848" s="210" t="s">
        <v>6116</v>
      </c>
      <c r="E5848" s="282">
        <v>22.0</v>
      </c>
      <c r="F5848" s="282">
        <v>0.0</v>
      </c>
      <c r="G5848" s="282">
        <v>0.0</v>
      </c>
      <c r="H5848" s="282">
        <v>9.0</v>
      </c>
      <c r="I5848" s="282">
        <v>6.0</v>
      </c>
      <c r="J5848" s="282">
        <v>3.0</v>
      </c>
      <c r="K5848" s="282">
        <v>0.0</v>
      </c>
      <c r="L5848" s="282">
        <v>1197.0</v>
      </c>
      <c r="M5848" s="210"/>
    </row>
    <row r="5849" ht="15.75" customHeight="1">
      <c r="A5849" s="210" t="s">
        <v>835</v>
      </c>
      <c r="B5849" s="210" t="s">
        <v>5389</v>
      </c>
      <c r="C5849" s="210" t="s">
        <v>5881</v>
      </c>
      <c r="D5849" s="210" t="s">
        <v>6116</v>
      </c>
      <c r="E5849" s="282">
        <v>1.0</v>
      </c>
      <c r="F5849" s="282">
        <v>0.0</v>
      </c>
      <c r="G5849" s="282">
        <v>0.0</v>
      </c>
      <c r="H5849" s="282">
        <v>1.0</v>
      </c>
      <c r="I5849" s="282">
        <v>0.0</v>
      </c>
      <c r="J5849" s="282">
        <v>0.0</v>
      </c>
      <c r="K5849" s="282">
        <v>0.0</v>
      </c>
      <c r="L5849" s="282">
        <v>13.0</v>
      </c>
      <c r="M5849" s="210"/>
    </row>
    <row r="5850" ht="15.75" customHeight="1">
      <c r="A5850" s="210" t="s">
        <v>619</v>
      </c>
      <c r="B5850" s="210" t="s">
        <v>5383</v>
      </c>
      <c r="C5850" s="210" t="s">
        <v>5801</v>
      </c>
      <c r="D5850" s="210" t="s">
        <v>256</v>
      </c>
      <c r="E5850" s="282">
        <v>1.0</v>
      </c>
      <c r="F5850" s="282">
        <v>0.0</v>
      </c>
      <c r="G5850" s="282">
        <v>0.0</v>
      </c>
      <c r="H5850" s="282">
        <v>1.0</v>
      </c>
      <c r="I5850" s="282">
        <v>0.0</v>
      </c>
      <c r="J5850" s="282">
        <v>0.0</v>
      </c>
      <c r="K5850" s="282">
        <v>0.0</v>
      </c>
      <c r="L5850" s="282">
        <v>12.0</v>
      </c>
      <c r="M5850" s="210"/>
    </row>
    <row r="5851" ht="15.75" customHeight="1">
      <c r="A5851" s="210" t="s">
        <v>619</v>
      </c>
      <c r="B5851" s="210" t="s">
        <v>5384</v>
      </c>
      <c r="C5851" s="210" t="s">
        <v>5801</v>
      </c>
      <c r="D5851" s="210" t="s">
        <v>256</v>
      </c>
      <c r="E5851" s="282">
        <v>24.0</v>
      </c>
      <c r="F5851" s="282">
        <v>0.0</v>
      </c>
      <c r="G5851" s="282">
        <v>0.0</v>
      </c>
      <c r="H5851" s="282">
        <v>8.0</v>
      </c>
      <c r="I5851" s="282">
        <v>5.0</v>
      </c>
      <c r="J5851" s="282">
        <v>3.0</v>
      </c>
      <c r="K5851" s="282">
        <v>0.0</v>
      </c>
      <c r="L5851" s="282">
        <v>1536.0</v>
      </c>
      <c r="M5851" s="210"/>
    </row>
    <row r="5852" ht="15.75" customHeight="1">
      <c r="A5852" s="210" t="s">
        <v>619</v>
      </c>
      <c r="B5852" s="210" t="s">
        <v>5385</v>
      </c>
      <c r="C5852" s="210" t="s">
        <v>5801</v>
      </c>
      <c r="D5852" s="210" t="s">
        <v>95</v>
      </c>
      <c r="E5852" s="282">
        <v>15.0</v>
      </c>
      <c r="F5852" s="282">
        <v>0.0</v>
      </c>
      <c r="G5852" s="282">
        <v>2.0</v>
      </c>
      <c r="H5852" s="282">
        <v>7.0</v>
      </c>
      <c r="I5852" s="282">
        <v>5.0</v>
      </c>
      <c r="J5852" s="282">
        <v>3.0</v>
      </c>
      <c r="K5852" s="282">
        <v>1.0</v>
      </c>
      <c r="L5852" s="282">
        <v>733.0</v>
      </c>
      <c r="M5852" s="210"/>
    </row>
    <row r="5853" ht="15.75" customHeight="1">
      <c r="A5853" s="210" t="s">
        <v>619</v>
      </c>
      <c r="B5853" s="210" t="s">
        <v>5386</v>
      </c>
      <c r="C5853" s="210" t="s">
        <v>5801</v>
      </c>
      <c r="D5853" s="210" t="s">
        <v>95</v>
      </c>
      <c r="E5853" s="282">
        <v>20.0</v>
      </c>
      <c r="F5853" s="282">
        <v>1.0</v>
      </c>
      <c r="G5853" s="282">
        <v>1.0</v>
      </c>
      <c r="H5853" s="282">
        <v>11.0</v>
      </c>
      <c r="I5853" s="282">
        <v>1.0</v>
      </c>
      <c r="J5853" s="282">
        <v>2.0</v>
      </c>
      <c r="K5853" s="282">
        <v>0.0</v>
      </c>
      <c r="L5853" s="282">
        <v>993.0</v>
      </c>
      <c r="M5853" s="210"/>
    </row>
    <row r="5854" ht="15.75" customHeight="1">
      <c r="A5854" s="210" t="s">
        <v>619</v>
      </c>
      <c r="B5854" s="210" t="s">
        <v>5387</v>
      </c>
      <c r="C5854" s="210" t="s">
        <v>5801</v>
      </c>
      <c r="D5854" s="210" t="s">
        <v>95</v>
      </c>
      <c r="E5854" s="282">
        <v>19.0</v>
      </c>
      <c r="F5854" s="282">
        <v>3.0</v>
      </c>
      <c r="G5854" s="282">
        <v>0.0</v>
      </c>
      <c r="H5854" s="282">
        <v>12.0</v>
      </c>
      <c r="I5854" s="282">
        <v>1.0</v>
      </c>
      <c r="J5854" s="282">
        <v>2.0</v>
      </c>
      <c r="K5854" s="282">
        <v>0.0</v>
      </c>
      <c r="L5854" s="282">
        <v>690.0</v>
      </c>
      <c r="M5854" s="210"/>
    </row>
    <row r="5855" ht="15.75" customHeight="1">
      <c r="A5855" s="210" t="s">
        <v>619</v>
      </c>
      <c r="B5855" s="210" t="s">
        <v>5388</v>
      </c>
      <c r="C5855" s="210" t="s">
        <v>5801</v>
      </c>
      <c r="D5855" s="210" t="s">
        <v>95</v>
      </c>
      <c r="E5855" s="282">
        <v>22.0</v>
      </c>
      <c r="F5855" s="282">
        <v>4.0</v>
      </c>
      <c r="G5855" s="282">
        <v>0.0</v>
      </c>
      <c r="H5855" s="282">
        <v>7.0</v>
      </c>
      <c r="I5855" s="282">
        <v>4.0</v>
      </c>
      <c r="J5855" s="282">
        <v>6.0</v>
      </c>
      <c r="K5855" s="282">
        <v>0.0</v>
      </c>
      <c r="L5855" s="282">
        <v>1399.0</v>
      </c>
      <c r="M5855" s="210"/>
    </row>
    <row r="5856" ht="15.75" customHeight="1">
      <c r="A5856" s="210" t="s">
        <v>619</v>
      </c>
      <c r="B5856" s="210" t="s">
        <v>5391</v>
      </c>
      <c r="C5856" s="210" t="s">
        <v>5801</v>
      </c>
      <c r="D5856" s="210" t="s">
        <v>95</v>
      </c>
      <c r="E5856" s="282">
        <v>30.0</v>
      </c>
      <c r="F5856" s="282">
        <v>2.0</v>
      </c>
      <c r="G5856" s="282">
        <v>5.0</v>
      </c>
      <c r="H5856" s="282">
        <v>1.0</v>
      </c>
      <c r="I5856" s="282">
        <v>3.0</v>
      </c>
      <c r="J5856" s="282">
        <v>6.0</v>
      </c>
      <c r="K5856" s="282">
        <v>0.0</v>
      </c>
      <c r="L5856" s="282">
        <v>2583.0</v>
      </c>
      <c r="M5856" s="210"/>
    </row>
    <row r="5857" ht="15.75" customHeight="1">
      <c r="A5857" s="210" t="s">
        <v>619</v>
      </c>
      <c r="B5857" s="210" t="s">
        <v>5392</v>
      </c>
      <c r="C5857" s="210" t="s">
        <v>5801</v>
      </c>
      <c r="D5857" s="210" t="s">
        <v>95</v>
      </c>
      <c r="E5857" s="282">
        <v>34.0</v>
      </c>
      <c r="F5857" s="282">
        <v>2.0</v>
      </c>
      <c r="G5857" s="282">
        <v>4.0</v>
      </c>
      <c r="H5857" s="282">
        <v>0.0</v>
      </c>
      <c r="I5857" s="282">
        <v>7.0</v>
      </c>
      <c r="J5857" s="282">
        <v>6.0</v>
      </c>
      <c r="K5857" s="282">
        <v>0.0</v>
      </c>
      <c r="L5857" s="282">
        <v>2986.0</v>
      </c>
      <c r="M5857" s="210"/>
    </row>
    <row r="5858" ht="15.75" customHeight="1">
      <c r="A5858" s="210" t="s">
        <v>619</v>
      </c>
      <c r="B5858" s="210" t="s">
        <v>5389</v>
      </c>
      <c r="C5858" s="210" t="s">
        <v>5801</v>
      </c>
      <c r="D5858" s="210" t="s">
        <v>95</v>
      </c>
      <c r="E5858" s="282">
        <v>32.0</v>
      </c>
      <c r="F5858" s="282">
        <v>3.0</v>
      </c>
      <c r="G5858" s="282">
        <v>3.0</v>
      </c>
      <c r="H5858" s="282">
        <v>0.0</v>
      </c>
      <c r="I5858" s="282">
        <v>2.0</v>
      </c>
      <c r="J5858" s="282">
        <v>4.0</v>
      </c>
      <c r="K5858" s="282">
        <v>0.0</v>
      </c>
      <c r="L5858" s="282">
        <v>2830.0</v>
      </c>
      <c r="M5858" s="210"/>
    </row>
    <row r="5859" ht="15.75" customHeight="1">
      <c r="A5859" s="210" t="s">
        <v>619</v>
      </c>
      <c r="B5859" s="210" t="s">
        <v>5390</v>
      </c>
      <c r="C5859" s="210" t="s">
        <v>5801</v>
      </c>
      <c r="D5859" s="210" t="s">
        <v>95</v>
      </c>
      <c r="E5859" s="282">
        <v>20.0</v>
      </c>
      <c r="F5859" s="282">
        <v>2.0</v>
      </c>
      <c r="G5859" s="282">
        <v>1.0</v>
      </c>
      <c r="H5859" s="282">
        <v>2.0</v>
      </c>
      <c r="I5859" s="282">
        <v>1.0</v>
      </c>
      <c r="J5859" s="282">
        <v>4.0</v>
      </c>
      <c r="K5859" s="282">
        <v>0.0</v>
      </c>
      <c r="L5859" s="282">
        <v>1617.0</v>
      </c>
      <c r="M5859" s="210"/>
    </row>
    <row r="5860" ht="15.75" customHeight="1">
      <c r="A5860" s="210" t="s">
        <v>329</v>
      </c>
      <c r="B5860" s="210" t="s">
        <v>5383</v>
      </c>
      <c r="C5860" s="210" t="s">
        <v>5801</v>
      </c>
      <c r="D5860" s="210" t="s">
        <v>90</v>
      </c>
      <c r="E5860" s="282">
        <v>0.0</v>
      </c>
      <c r="F5860" s="282">
        <v>0.0</v>
      </c>
      <c r="G5860" s="210"/>
      <c r="H5860" s="282">
        <v>0.0</v>
      </c>
      <c r="I5860" s="282">
        <v>0.0</v>
      </c>
      <c r="J5860" s="282">
        <v>0.0</v>
      </c>
      <c r="K5860" s="282">
        <v>0.0</v>
      </c>
      <c r="L5860" s="282">
        <v>0.0</v>
      </c>
      <c r="M5860" s="210"/>
    </row>
    <row r="5861" ht="15.75" customHeight="1">
      <c r="A5861" s="210" t="s">
        <v>329</v>
      </c>
      <c r="B5861" s="210" t="s">
        <v>5384</v>
      </c>
      <c r="C5861" s="210" t="s">
        <v>5801</v>
      </c>
      <c r="D5861" s="210" t="s">
        <v>90</v>
      </c>
      <c r="E5861" s="282">
        <v>1.0</v>
      </c>
      <c r="F5861" s="282">
        <v>0.0</v>
      </c>
      <c r="G5861" s="210"/>
      <c r="H5861" s="282">
        <v>1.0</v>
      </c>
      <c r="I5861" s="282">
        <v>0.0</v>
      </c>
      <c r="J5861" s="282">
        <v>0.0</v>
      </c>
      <c r="K5861" s="282">
        <v>0.0</v>
      </c>
      <c r="L5861" s="282">
        <v>16.0</v>
      </c>
      <c r="M5861" s="210"/>
    </row>
    <row r="5862" ht="15.75" customHeight="1">
      <c r="A5862" s="210" t="s">
        <v>329</v>
      </c>
      <c r="B5862" s="210" t="s">
        <v>5385</v>
      </c>
      <c r="C5862" s="210" t="s">
        <v>5861</v>
      </c>
      <c r="D5862" s="210" t="s">
        <v>5824</v>
      </c>
      <c r="E5862" s="282">
        <v>8.0</v>
      </c>
      <c r="F5862" s="282">
        <v>0.0</v>
      </c>
      <c r="G5862" s="282">
        <v>0.0</v>
      </c>
      <c r="H5862" s="282">
        <v>0.0</v>
      </c>
      <c r="I5862" s="282">
        <v>0.0</v>
      </c>
      <c r="J5862" s="282">
        <v>0.0</v>
      </c>
      <c r="K5862" s="282">
        <v>0.0</v>
      </c>
      <c r="L5862" s="282">
        <v>720.0</v>
      </c>
      <c r="M5862" s="210"/>
    </row>
    <row r="5863" ht="15.75" customHeight="1">
      <c r="A5863" s="210" t="s">
        <v>329</v>
      </c>
      <c r="B5863" s="210" t="s">
        <v>5386</v>
      </c>
      <c r="C5863" s="210" t="s">
        <v>5832</v>
      </c>
      <c r="D5863" s="210" t="s">
        <v>90</v>
      </c>
      <c r="E5863" s="282">
        <v>19.0</v>
      </c>
      <c r="F5863" s="282">
        <v>0.0</v>
      </c>
      <c r="G5863" s="282">
        <v>0.0</v>
      </c>
      <c r="H5863" s="282">
        <v>0.0</v>
      </c>
      <c r="I5863" s="282">
        <v>4.0</v>
      </c>
      <c r="J5863" s="282">
        <v>2.0</v>
      </c>
      <c r="K5863" s="282">
        <v>0.0</v>
      </c>
      <c r="L5863" s="282">
        <v>1547.0</v>
      </c>
      <c r="M5863" s="210"/>
    </row>
    <row r="5864" ht="15.75" customHeight="1">
      <c r="A5864" s="210" t="s">
        <v>329</v>
      </c>
      <c r="B5864" s="210" t="s">
        <v>5387</v>
      </c>
      <c r="C5864" s="210" t="s">
        <v>5801</v>
      </c>
      <c r="D5864" s="210" t="s">
        <v>90</v>
      </c>
      <c r="E5864" s="282">
        <v>0.0</v>
      </c>
      <c r="F5864" s="282">
        <v>0.0</v>
      </c>
      <c r="G5864" s="210"/>
      <c r="H5864" s="282">
        <v>0.0</v>
      </c>
      <c r="I5864" s="282">
        <v>0.0</v>
      </c>
      <c r="J5864" s="282">
        <v>1.0</v>
      </c>
      <c r="K5864" s="282">
        <v>0.0</v>
      </c>
      <c r="L5864" s="282">
        <v>0.0</v>
      </c>
      <c r="M5864" s="210"/>
    </row>
    <row r="5865" ht="15.75" customHeight="1">
      <c r="A5865" s="210" t="s">
        <v>329</v>
      </c>
      <c r="B5865" s="210" t="s">
        <v>5388</v>
      </c>
      <c r="C5865" s="210" t="s">
        <v>5816</v>
      </c>
      <c r="D5865" s="210" t="s">
        <v>6067</v>
      </c>
      <c r="E5865" s="282">
        <v>32.0</v>
      </c>
      <c r="F5865" s="282">
        <v>0.0</v>
      </c>
      <c r="G5865" s="210"/>
      <c r="H5865" s="282">
        <v>0.0</v>
      </c>
      <c r="I5865" s="282">
        <v>1.0</v>
      </c>
      <c r="J5865" s="282">
        <v>7.0</v>
      </c>
      <c r="K5865" s="282">
        <v>0.0</v>
      </c>
      <c r="L5865" s="282">
        <v>2835.0</v>
      </c>
      <c r="M5865" s="210"/>
    </row>
    <row r="5866" ht="15.75" customHeight="1">
      <c r="A5866" s="210" t="s">
        <v>428</v>
      </c>
      <c r="B5866" s="210" t="s">
        <v>5383</v>
      </c>
      <c r="C5866" s="210" t="s">
        <v>5801</v>
      </c>
      <c r="D5866" s="210" t="s">
        <v>113</v>
      </c>
      <c r="E5866" s="282">
        <v>3.0</v>
      </c>
      <c r="F5866" s="282">
        <v>1.0</v>
      </c>
      <c r="G5866" s="282">
        <v>0.0</v>
      </c>
      <c r="H5866" s="282">
        <v>3.0</v>
      </c>
      <c r="I5866" s="282">
        <v>0.0</v>
      </c>
      <c r="J5866" s="282">
        <v>0.0</v>
      </c>
      <c r="K5866" s="282">
        <v>0.0</v>
      </c>
      <c r="L5866" s="282">
        <v>88.0</v>
      </c>
      <c r="M5866" s="210"/>
    </row>
    <row r="5867" ht="15.75" customHeight="1">
      <c r="A5867" s="210" t="s">
        <v>428</v>
      </c>
      <c r="B5867" s="210" t="s">
        <v>5384</v>
      </c>
      <c r="C5867" s="210" t="s">
        <v>6049</v>
      </c>
      <c r="D5867" s="210" t="s">
        <v>113</v>
      </c>
      <c r="E5867" s="282">
        <v>30.0</v>
      </c>
      <c r="F5867" s="282">
        <v>3.0</v>
      </c>
      <c r="G5867" s="282">
        <v>2.0</v>
      </c>
      <c r="H5867" s="282">
        <v>16.0</v>
      </c>
      <c r="I5867" s="282">
        <v>14.0</v>
      </c>
      <c r="J5867" s="282">
        <v>3.0</v>
      </c>
      <c r="K5867" s="282">
        <v>0.0</v>
      </c>
      <c r="L5867" s="282">
        <v>1228.0</v>
      </c>
      <c r="M5867" s="210"/>
    </row>
    <row r="5868" ht="15.75" customHeight="1">
      <c r="A5868" s="210" t="s">
        <v>428</v>
      </c>
      <c r="B5868" s="210" t="s">
        <v>5385</v>
      </c>
      <c r="C5868" s="210" t="s">
        <v>6014</v>
      </c>
      <c r="D5868" s="210" t="s">
        <v>6251</v>
      </c>
      <c r="E5868" s="282">
        <v>21.0</v>
      </c>
      <c r="F5868" s="282">
        <v>9.0</v>
      </c>
      <c r="G5868" s="282">
        <v>1.0</v>
      </c>
      <c r="H5868" s="282">
        <v>2.0</v>
      </c>
      <c r="I5868" s="282">
        <v>11.0</v>
      </c>
      <c r="J5868" s="282">
        <v>3.0</v>
      </c>
      <c r="K5868" s="282">
        <v>0.0</v>
      </c>
      <c r="L5868" s="282">
        <v>1580.0</v>
      </c>
      <c r="M5868" s="210"/>
    </row>
    <row r="5869" ht="15.75" customHeight="1">
      <c r="A5869" s="210" t="s">
        <v>428</v>
      </c>
      <c r="B5869" s="210" t="s">
        <v>5386</v>
      </c>
      <c r="C5869" s="210" t="s">
        <v>6014</v>
      </c>
      <c r="D5869" s="210" t="s">
        <v>6251</v>
      </c>
      <c r="E5869" s="282">
        <v>20.0</v>
      </c>
      <c r="F5869" s="282">
        <v>2.0</v>
      </c>
      <c r="G5869" s="282">
        <v>5.0</v>
      </c>
      <c r="H5869" s="282">
        <v>3.0</v>
      </c>
      <c r="I5869" s="282">
        <v>17.0</v>
      </c>
      <c r="J5869" s="282">
        <v>0.0</v>
      </c>
      <c r="K5869" s="282">
        <v>0.0</v>
      </c>
      <c r="L5869" s="282">
        <v>1240.0</v>
      </c>
      <c r="M5869" s="210"/>
    </row>
    <row r="5870" ht="15.75" customHeight="1">
      <c r="A5870" s="210" t="s">
        <v>428</v>
      </c>
      <c r="B5870" s="210" t="s">
        <v>5387</v>
      </c>
      <c r="C5870" s="210" t="s">
        <v>6014</v>
      </c>
      <c r="D5870" s="210" t="s">
        <v>6251</v>
      </c>
      <c r="E5870" s="282">
        <v>13.0</v>
      </c>
      <c r="F5870" s="282">
        <v>1.0</v>
      </c>
      <c r="G5870" s="282">
        <v>0.0</v>
      </c>
      <c r="H5870" s="282">
        <v>8.0</v>
      </c>
      <c r="I5870" s="282">
        <v>4.0</v>
      </c>
      <c r="J5870" s="282">
        <v>1.0</v>
      </c>
      <c r="K5870" s="282">
        <v>0.0</v>
      </c>
      <c r="L5870" s="282">
        <v>469.0</v>
      </c>
      <c r="M5870" s="210"/>
    </row>
    <row r="5871" ht="15.75" customHeight="1">
      <c r="A5871" s="210" t="s">
        <v>428</v>
      </c>
      <c r="B5871" s="210" t="s">
        <v>5388</v>
      </c>
      <c r="C5871" s="210" t="s">
        <v>6014</v>
      </c>
      <c r="D5871" s="210" t="s">
        <v>6251</v>
      </c>
      <c r="E5871" s="282">
        <v>14.0</v>
      </c>
      <c r="F5871" s="282">
        <v>0.0</v>
      </c>
      <c r="G5871" s="282">
        <v>1.0</v>
      </c>
      <c r="H5871" s="282">
        <v>9.0</v>
      </c>
      <c r="I5871" s="282">
        <v>5.0</v>
      </c>
      <c r="J5871" s="282">
        <v>0.0</v>
      </c>
      <c r="K5871" s="282">
        <v>0.0</v>
      </c>
      <c r="L5871" s="282">
        <v>489.0</v>
      </c>
      <c r="M5871" s="210"/>
    </row>
    <row r="5872" ht="15.75" customHeight="1">
      <c r="A5872" s="210" t="s">
        <v>594</v>
      </c>
      <c r="B5872" s="210" t="s">
        <v>5383</v>
      </c>
      <c r="C5872" s="210" t="s">
        <v>5801</v>
      </c>
      <c r="D5872" s="210" t="s">
        <v>151</v>
      </c>
      <c r="E5872" s="282">
        <v>3.0</v>
      </c>
      <c r="F5872" s="282">
        <v>0.0</v>
      </c>
      <c r="G5872" s="282">
        <v>0.0</v>
      </c>
      <c r="H5872" s="282">
        <v>0.0</v>
      </c>
      <c r="I5872" s="282">
        <v>0.0</v>
      </c>
      <c r="J5872" s="282">
        <v>0.0</v>
      </c>
      <c r="K5872" s="282">
        <v>1.0</v>
      </c>
      <c r="L5872" s="282">
        <v>225.0</v>
      </c>
      <c r="M5872" s="210"/>
    </row>
    <row r="5873" ht="15.75" customHeight="1">
      <c r="A5873" s="210" t="s">
        <v>594</v>
      </c>
      <c r="B5873" s="210" t="s">
        <v>5384</v>
      </c>
      <c r="C5873" s="210" t="s">
        <v>5801</v>
      </c>
      <c r="D5873" s="210" t="s">
        <v>151</v>
      </c>
      <c r="E5873" s="282">
        <v>32.0</v>
      </c>
      <c r="F5873" s="282">
        <v>2.0</v>
      </c>
      <c r="G5873" s="282">
        <v>0.0</v>
      </c>
      <c r="H5873" s="282">
        <v>15.0</v>
      </c>
      <c r="I5873" s="282">
        <v>13.0</v>
      </c>
      <c r="J5873" s="282">
        <v>6.0</v>
      </c>
      <c r="K5873" s="282">
        <v>0.0</v>
      </c>
      <c r="L5873" s="282">
        <v>1563.0</v>
      </c>
      <c r="M5873" s="210"/>
    </row>
    <row r="5874" ht="15.75" customHeight="1">
      <c r="A5874" s="210" t="s">
        <v>327</v>
      </c>
      <c r="B5874" s="210" t="s">
        <v>5384</v>
      </c>
      <c r="C5874" s="210" t="s">
        <v>6252</v>
      </c>
      <c r="D5874" s="210" t="s">
        <v>121</v>
      </c>
      <c r="E5874" s="282">
        <v>6.0</v>
      </c>
      <c r="F5874" s="282">
        <v>0.0</v>
      </c>
      <c r="G5874" s="282">
        <v>0.0</v>
      </c>
      <c r="H5874" s="282">
        <v>0.0</v>
      </c>
      <c r="I5874" s="282">
        <v>0.0</v>
      </c>
      <c r="J5874" s="282">
        <v>0.0</v>
      </c>
      <c r="K5874" s="282">
        <v>0.0</v>
      </c>
      <c r="L5874" s="282">
        <v>540.0</v>
      </c>
      <c r="M5874" s="210"/>
    </row>
    <row r="5875" ht="15.75" customHeight="1">
      <c r="A5875" s="210" t="s">
        <v>327</v>
      </c>
      <c r="B5875" s="210" t="s">
        <v>5385</v>
      </c>
      <c r="C5875" s="210" t="s">
        <v>5881</v>
      </c>
      <c r="D5875" s="210" t="s">
        <v>5928</v>
      </c>
      <c r="E5875" s="282">
        <v>33.0</v>
      </c>
      <c r="F5875" s="282">
        <v>0.0</v>
      </c>
      <c r="G5875" s="210"/>
      <c r="H5875" s="282">
        <v>0.0</v>
      </c>
      <c r="I5875" s="282">
        <v>0.0</v>
      </c>
      <c r="J5875" s="282">
        <v>2.0</v>
      </c>
      <c r="K5875" s="282">
        <v>0.0</v>
      </c>
      <c r="L5875" s="282">
        <v>2970.0</v>
      </c>
      <c r="M5875" s="210"/>
    </row>
    <row r="5876" ht="15.75" customHeight="1">
      <c r="A5876" s="210" t="s">
        <v>327</v>
      </c>
      <c r="B5876" s="210" t="s">
        <v>5386</v>
      </c>
      <c r="C5876" s="210" t="s">
        <v>5962</v>
      </c>
      <c r="D5876" s="210" t="s">
        <v>6253</v>
      </c>
      <c r="E5876" s="282">
        <v>6.0</v>
      </c>
      <c r="F5876" s="282">
        <v>0.0</v>
      </c>
      <c r="G5876" s="282">
        <v>0.0</v>
      </c>
      <c r="H5876" s="282">
        <v>0.0</v>
      </c>
      <c r="I5876" s="282">
        <v>0.0</v>
      </c>
      <c r="J5876" s="282">
        <v>0.0</v>
      </c>
      <c r="K5876" s="282">
        <v>0.0</v>
      </c>
      <c r="L5876" s="282">
        <v>540.0</v>
      </c>
      <c r="M5876" s="210"/>
    </row>
    <row r="5877" ht="15.75" customHeight="1">
      <c r="A5877" s="210" t="s">
        <v>327</v>
      </c>
      <c r="B5877" s="210" t="s">
        <v>5387</v>
      </c>
      <c r="C5877" s="210" t="s">
        <v>6014</v>
      </c>
      <c r="D5877" s="210" t="s">
        <v>6254</v>
      </c>
      <c r="E5877" s="282">
        <v>22.0</v>
      </c>
      <c r="F5877" s="282">
        <v>0.0</v>
      </c>
      <c r="G5877" s="210"/>
      <c r="H5877" s="282">
        <v>0.0</v>
      </c>
      <c r="I5877" s="282">
        <v>0.0</v>
      </c>
      <c r="J5877" s="282">
        <v>1.0</v>
      </c>
      <c r="K5877" s="282">
        <v>0.0</v>
      </c>
      <c r="L5877" s="282">
        <v>1980.0</v>
      </c>
      <c r="M5877" s="210"/>
    </row>
    <row r="5878" ht="15.75" customHeight="1">
      <c r="A5878" s="210" t="s">
        <v>327</v>
      </c>
      <c r="B5878" s="210" t="s">
        <v>5388</v>
      </c>
      <c r="C5878" s="210" t="s">
        <v>6014</v>
      </c>
      <c r="D5878" s="210" t="s">
        <v>6254</v>
      </c>
      <c r="E5878" s="282">
        <v>26.0</v>
      </c>
      <c r="F5878" s="282">
        <v>0.0</v>
      </c>
      <c r="G5878" s="210"/>
      <c r="H5878" s="282">
        <v>0.0</v>
      </c>
      <c r="I5878" s="282">
        <v>0.0</v>
      </c>
      <c r="J5878" s="282">
        <v>2.0</v>
      </c>
      <c r="K5878" s="282">
        <v>0.0</v>
      </c>
      <c r="L5878" s="282">
        <v>2340.0</v>
      </c>
      <c r="M5878" s="210"/>
    </row>
    <row r="5879" ht="15.75" customHeight="1">
      <c r="A5879" s="210" t="s">
        <v>327</v>
      </c>
      <c r="B5879" s="210" t="s">
        <v>5391</v>
      </c>
      <c r="C5879" s="210" t="s">
        <v>6014</v>
      </c>
      <c r="D5879" s="210" t="s">
        <v>6254</v>
      </c>
      <c r="E5879" s="282">
        <v>1.0</v>
      </c>
      <c r="F5879" s="282">
        <v>0.0</v>
      </c>
      <c r="G5879" s="210"/>
      <c r="H5879" s="282">
        <v>0.0</v>
      </c>
      <c r="I5879" s="282">
        <v>0.0</v>
      </c>
      <c r="J5879" s="282">
        <v>1.0</v>
      </c>
      <c r="K5879" s="282">
        <v>0.0</v>
      </c>
      <c r="L5879" s="282">
        <v>90.0</v>
      </c>
      <c r="M5879" s="210"/>
    </row>
    <row r="5880" ht="15.75" customHeight="1">
      <c r="A5880" s="210" t="s">
        <v>327</v>
      </c>
      <c r="B5880" s="210" t="s">
        <v>5392</v>
      </c>
      <c r="C5880" s="210" t="s">
        <v>6014</v>
      </c>
      <c r="D5880" s="210" t="s">
        <v>6254</v>
      </c>
      <c r="E5880" s="282">
        <v>0.0</v>
      </c>
      <c r="F5880" s="282">
        <v>0.0</v>
      </c>
      <c r="G5880" s="210"/>
      <c r="H5880" s="282">
        <v>0.0</v>
      </c>
      <c r="I5880" s="282">
        <v>0.0</v>
      </c>
      <c r="J5880" s="282">
        <v>0.0</v>
      </c>
      <c r="K5880" s="282">
        <v>0.0</v>
      </c>
      <c r="L5880" s="282">
        <v>0.0</v>
      </c>
      <c r="M5880" s="210"/>
    </row>
    <row r="5881" ht="15.75" customHeight="1">
      <c r="A5881" s="210" t="s">
        <v>327</v>
      </c>
      <c r="B5881" s="210" t="s">
        <v>5389</v>
      </c>
      <c r="C5881" s="210" t="s">
        <v>6014</v>
      </c>
      <c r="D5881" s="210" t="s">
        <v>6254</v>
      </c>
      <c r="E5881" s="282">
        <v>0.0</v>
      </c>
      <c r="F5881" s="282">
        <v>0.0</v>
      </c>
      <c r="G5881" s="210"/>
      <c r="H5881" s="282">
        <v>0.0</v>
      </c>
      <c r="I5881" s="282">
        <v>0.0</v>
      </c>
      <c r="J5881" s="282">
        <v>0.0</v>
      </c>
      <c r="K5881" s="282">
        <v>0.0</v>
      </c>
      <c r="L5881" s="282">
        <v>0.0</v>
      </c>
      <c r="M5881" s="210"/>
    </row>
    <row r="5882" ht="15.75" customHeight="1">
      <c r="A5882" s="210" t="s">
        <v>319</v>
      </c>
      <c r="B5882" s="210" t="s">
        <v>5383</v>
      </c>
      <c r="C5882" s="210" t="s">
        <v>5801</v>
      </c>
      <c r="D5882" s="210" t="s">
        <v>264</v>
      </c>
      <c r="E5882" s="282">
        <v>0.0</v>
      </c>
      <c r="F5882" s="282">
        <v>0.0</v>
      </c>
      <c r="G5882" s="210"/>
      <c r="H5882" s="282">
        <v>0.0</v>
      </c>
      <c r="I5882" s="282">
        <v>0.0</v>
      </c>
      <c r="J5882" s="282">
        <v>0.0</v>
      </c>
      <c r="K5882" s="282">
        <v>0.0</v>
      </c>
      <c r="L5882" s="282">
        <v>0.0</v>
      </c>
      <c r="M5882" s="210"/>
    </row>
    <row r="5883" ht="15.75" customHeight="1">
      <c r="A5883" s="210" t="s">
        <v>319</v>
      </c>
      <c r="B5883" s="210" t="s">
        <v>5384</v>
      </c>
      <c r="C5883" s="210" t="s">
        <v>5801</v>
      </c>
      <c r="D5883" s="210" t="s">
        <v>95</v>
      </c>
      <c r="E5883" s="282">
        <v>4.0</v>
      </c>
      <c r="F5883" s="282">
        <v>0.0</v>
      </c>
      <c r="G5883" s="210"/>
      <c r="H5883" s="282">
        <v>0.0</v>
      </c>
      <c r="I5883" s="282">
        <v>1.0</v>
      </c>
      <c r="J5883" s="282">
        <v>0.0</v>
      </c>
      <c r="K5883" s="282">
        <v>0.0</v>
      </c>
      <c r="L5883" s="282">
        <v>338.0</v>
      </c>
      <c r="M5883" s="210"/>
    </row>
    <row r="5884" ht="15.75" customHeight="1">
      <c r="A5884" s="210" t="s">
        <v>319</v>
      </c>
      <c r="B5884" s="210" t="s">
        <v>5385</v>
      </c>
      <c r="C5884" s="210" t="s">
        <v>5801</v>
      </c>
      <c r="D5884" s="210" t="s">
        <v>5824</v>
      </c>
      <c r="E5884" s="282">
        <v>25.0</v>
      </c>
      <c r="F5884" s="282">
        <v>0.0</v>
      </c>
      <c r="G5884" s="210"/>
      <c r="H5884" s="282">
        <v>0.0</v>
      </c>
      <c r="I5884" s="282">
        <v>0.0</v>
      </c>
      <c r="J5884" s="282">
        <v>1.0</v>
      </c>
      <c r="K5884" s="282">
        <v>0.0</v>
      </c>
      <c r="L5884" s="282">
        <v>2250.0</v>
      </c>
      <c r="M5884" s="210"/>
    </row>
    <row r="5885" ht="15.75" customHeight="1">
      <c r="A5885" s="210" t="s">
        <v>319</v>
      </c>
      <c r="B5885" s="210" t="s">
        <v>5386</v>
      </c>
      <c r="C5885" s="210" t="s">
        <v>5801</v>
      </c>
      <c r="D5885" s="210" t="s">
        <v>5824</v>
      </c>
      <c r="E5885" s="282">
        <v>29.0</v>
      </c>
      <c r="F5885" s="282">
        <v>0.0</v>
      </c>
      <c r="G5885" s="210"/>
      <c r="H5885" s="282">
        <v>0.0</v>
      </c>
      <c r="I5885" s="282">
        <v>2.0</v>
      </c>
      <c r="J5885" s="282">
        <v>2.0</v>
      </c>
      <c r="K5885" s="282">
        <v>0.0</v>
      </c>
      <c r="L5885" s="282">
        <v>2561.0</v>
      </c>
      <c r="M5885" s="210"/>
    </row>
    <row r="5886" ht="15.75" customHeight="1">
      <c r="A5886" s="210" t="s">
        <v>319</v>
      </c>
      <c r="B5886" s="210" t="s">
        <v>5387</v>
      </c>
      <c r="C5886" s="210" t="s">
        <v>5801</v>
      </c>
      <c r="D5886" s="210" t="s">
        <v>5824</v>
      </c>
      <c r="E5886" s="282">
        <v>37.0</v>
      </c>
      <c r="F5886" s="282">
        <v>0.0</v>
      </c>
      <c r="G5886" s="210"/>
      <c r="H5886" s="282">
        <v>0.0</v>
      </c>
      <c r="I5886" s="282">
        <v>0.0</v>
      </c>
      <c r="J5886" s="282">
        <v>0.0</v>
      </c>
      <c r="K5886" s="282">
        <v>0.0</v>
      </c>
      <c r="L5886" s="282">
        <v>3330.0</v>
      </c>
      <c r="M5886" s="210"/>
    </row>
    <row r="5887" ht="15.75" customHeight="1">
      <c r="A5887" s="210" t="s">
        <v>319</v>
      </c>
      <c r="B5887" s="210" t="s">
        <v>5388</v>
      </c>
      <c r="C5887" s="210" t="s">
        <v>5801</v>
      </c>
      <c r="D5887" s="210" t="s">
        <v>5824</v>
      </c>
      <c r="E5887" s="282">
        <v>36.0</v>
      </c>
      <c r="F5887" s="282">
        <v>0.0</v>
      </c>
      <c r="G5887" s="210"/>
      <c r="H5887" s="282">
        <v>0.0</v>
      </c>
      <c r="I5887" s="282">
        <v>0.0</v>
      </c>
      <c r="J5887" s="282">
        <v>1.0</v>
      </c>
      <c r="K5887" s="282">
        <v>0.0</v>
      </c>
      <c r="L5887" s="282">
        <v>3240.0</v>
      </c>
      <c r="M5887" s="210"/>
    </row>
    <row r="5888" ht="15.75" customHeight="1">
      <c r="A5888" s="210" t="s">
        <v>319</v>
      </c>
      <c r="B5888" s="210" t="s">
        <v>5391</v>
      </c>
      <c r="C5888" s="210" t="s">
        <v>5801</v>
      </c>
      <c r="D5888" s="210" t="s">
        <v>5824</v>
      </c>
      <c r="E5888" s="282">
        <v>36.0</v>
      </c>
      <c r="F5888" s="282">
        <v>0.0</v>
      </c>
      <c r="G5888" s="210"/>
      <c r="H5888" s="282">
        <v>0.0</v>
      </c>
      <c r="I5888" s="282">
        <v>0.0</v>
      </c>
      <c r="J5888" s="282">
        <v>4.0</v>
      </c>
      <c r="K5888" s="282">
        <v>0.0</v>
      </c>
      <c r="L5888" s="282">
        <v>3240.0</v>
      </c>
      <c r="M5888" s="210"/>
    </row>
    <row r="5889" ht="15.75" customHeight="1">
      <c r="A5889" s="210" t="s">
        <v>319</v>
      </c>
      <c r="B5889" s="210" t="s">
        <v>5392</v>
      </c>
      <c r="C5889" s="210" t="s">
        <v>5816</v>
      </c>
      <c r="D5889" s="210" t="s">
        <v>5893</v>
      </c>
      <c r="E5889" s="282">
        <v>35.0</v>
      </c>
      <c r="F5889" s="282">
        <v>0.0</v>
      </c>
      <c r="G5889" s="210"/>
      <c r="H5889" s="282">
        <v>0.0</v>
      </c>
      <c r="I5889" s="282">
        <v>0.0</v>
      </c>
      <c r="J5889" s="282">
        <v>1.0</v>
      </c>
      <c r="K5889" s="282">
        <v>0.0</v>
      </c>
      <c r="L5889" s="282">
        <v>3150.0</v>
      </c>
      <c r="M5889" s="210"/>
    </row>
    <row r="5890" ht="15.75" customHeight="1">
      <c r="A5890" s="210" t="s">
        <v>319</v>
      </c>
      <c r="B5890" s="210" t="s">
        <v>5389</v>
      </c>
      <c r="C5890" s="210" t="s">
        <v>5801</v>
      </c>
      <c r="D5890" s="210" t="s">
        <v>103</v>
      </c>
      <c r="E5890" s="282">
        <v>1.0</v>
      </c>
      <c r="F5890" s="282">
        <v>0.0</v>
      </c>
      <c r="G5890" s="210"/>
      <c r="H5890" s="282">
        <v>0.0</v>
      </c>
      <c r="I5890" s="282">
        <v>0.0</v>
      </c>
      <c r="J5890" s="282">
        <v>0.0</v>
      </c>
      <c r="K5890" s="282">
        <v>0.0</v>
      </c>
      <c r="L5890" s="282">
        <v>90.0</v>
      </c>
      <c r="M5890" s="210"/>
    </row>
    <row r="5891" ht="15.75" customHeight="1">
      <c r="A5891" s="210" t="s">
        <v>319</v>
      </c>
      <c r="B5891" s="210" t="s">
        <v>5390</v>
      </c>
      <c r="C5891" s="210" t="s">
        <v>5801</v>
      </c>
      <c r="D5891" s="210" t="s">
        <v>103</v>
      </c>
      <c r="E5891" s="282">
        <v>0.0</v>
      </c>
      <c r="F5891" s="282">
        <v>0.0</v>
      </c>
      <c r="G5891" s="210"/>
      <c r="H5891" s="282">
        <v>0.0</v>
      </c>
      <c r="I5891" s="282">
        <v>0.0</v>
      </c>
      <c r="J5891" s="282">
        <v>0.0</v>
      </c>
      <c r="K5891" s="282">
        <v>0.0</v>
      </c>
      <c r="L5891" s="282">
        <v>0.0</v>
      </c>
      <c r="M5891" s="210"/>
    </row>
    <row r="5892" ht="15.75" customHeight="1">
      <c r="A5892" s="210" t="s">
        <v>478</v>
      </c>
      <c r="B5892" s="210" t="s">
        <v>5383</v>
      </c>
      <c r="C5892" s="210" t="s">
        <v>5801</v>
      </c>
      <c r="D5892" s="210" t="s">
        <v>162</v>
      </c>
      <c r="E5892" s="282">
        <v>2.0</v>
      </c>
      <c r="F5892" s="282">
        <v>0.0</v>
      </c>
      <c r="G5892" s="282">
        <v>0.0</v>
      </c>
      <c r="H5892" s="282">
        <v>0.0</v>
      </c>
      <c r="I5892" s="282">
        <v>2.0</v>
      </c>
      <c r="J5892" s="282">
        <v>0.0</v>
      </c>
      <c r="K5892" s="282">
        <v>0.0</v>
      </c>
      <c r="L5892" s="282">
        <v>151.0</v>
      </c>
      <c r="M5892" s="210"/>
    </row>
    <row r="5893" ht="15.75" customHeight="1">
      <c r="A5893" s="210" t="s">
        <v>478</v>
      </c>
      <c r="B5893" s="210" t="s">
        <v>5384</v>
      </c>
      <c r="C5893" s="210" t="s">
        <v>5813</v>
      </c>
      <c r="D5893" s="210" t="s">
        <v>162</v>
      </c>
      <c r="E5893" s="282">
        <v>34.0</v>
      </c>
      <c r="F5893" s="282">
        <v>2.0</v>
      </c>
      <c r="G5893" s="282">
        <v>4.0</v>
      </c>
      <c r="H5893" s="282">
        <v>12.0</v>
      </c>
      <c r="I5893" s="282">
        <v>16.0</v>
      </c>
      <c r="J5893" s="282">
        <v>4.0</v>
      </c>
      <c r="K5893" s="282">
        <v>0.0</v>
      </c>
      <c r="L5893" s="282">
        <v>1956.0</v>
      </c>
      <c r="M5893" s="210"/>
    </row>
    <row r="5894" ht="15.75" customHeight="1">
      <c r="A5894" s="210" t="s">
        <v>478</v>
      </c>
      <c r="B5894" s="210" t="s">
        <v>5385</v>
      </c>
      <c r="C5894" s="210" t="s">
        <v>5814</v>
      </c>
      <c r="D5894" s="210" t="s">
        <v>6169</v>
      </c>
      <c r="E5894" s="282">
        <v>32.0</v>
      </c>
      <c r="F5894" s="282">
        <v>4.0</v>
      </c>
      <c r="G5894" s="282">
        <v>1.0</v>
      </c>
      <c r="H5894" s="282">
        <v>7.0</v>
      </c>
      <c r="I5894" s="282">
        <v>14.0</v>
      </c>
      <c r="J5894" s="282">
        <v>6.0</v>
      </c>
      <c r="K5894" s="282">
        <v>0.0</v>
      </c>
      <c r="L5894" s="282">
        <v>2294.0</v>
      </c>
      <c r="M5894" s="210"/>
    </row>
    <row r="5895" ht="15.75" customHeight="1">
      <c r="A5895" s="210" t="s">
        <v>478</v>
      </c>
      <c r="B5895" s="210" t="s">
        <v>5386</v>
      </c>
      <c r="C5895" s="210" t="s">
        <v>6255</v>
      </c>
      <c r="D5895" s="210" t="s">
        <v>6256</v>
      </c>
      <c r="E5895" s="282">
        <v>32.0</v>
      </c>
      <c r="F5895" s="282">
        <v>2.0</v>
      </c>
      <c r="G5895" s="282">
        <v>6.0</v>
      </c>
      <c r="H5895" s="282">
        <v>5.0</v>
      </c>
      <c r="I5895" s="282">
        <v>18.0</v>
      </c>
      <c r="J5895" s="282">
        <v>5.0</v>
      </c>
      <c r="K5895" s="282">
        <v>0.0</v>
      </c>
      <c r="L5895" s="282">
        <v>2296.0</v>
      </c>
      <c r="M5895" s="210"/>
    </row>
    <row r="5896" ht="15.75" customHeight="1">
      <c r="A5896" s="210" t="s">
        <v>478</v>
      </c>
      <c r="B5896" s="210" t="s">
        <v>5387</v>
      </c>
      <c r="C5896" s="210" t="s">
        <v>5809</v>
      </c>
      <c r="D5896" s="210" t="s">
        <v>6110</v>
      </c>
      <c r="E5896" s="282">
        <v>28.0</v>
      </c>
      <c r="F5896" s="282">
        <v>1.0</v>
      </c>
      <c r="G5896" s="282">
        <v>1.0</v>
      </c>
      <c r="H5896" s="282">
        <v>25.0</v>
      </c>
      <c r="I5896" s="282">
        <v>3.0</v>
      </c>
      <c r="J5896" s="282">
        <v>0.0</v>
      </c>
      <c r="K5896" s="282">
        <v>0.0</v>
      </c>
      <c r="L5896" s="282">
        <v>530.0</v>
      </c>
      <c r="M5896" s="210"/>
    </row>
    <row r="5897" ht="15.75" customHeight="1">
      <c r="A5897" s="210" t="s">
        <v>478</v>
      </c>
      <c r="B5897" s="210" t="s">
        <v>5388</v>
      </c>
      <c r="C5897" s="210" t="s">
        <v>6257</v>
      </c>
      <c r="D5897" s="210" t="s">
        <v>6258</v>
      </c>
      <c r="E5897" s="282">
        <v>30.0</v>
      </c>
      <c r="F5897" s="282">
        <v>5.0</v>
      </c>
      <c r="G5897" s="282">
        <v>8.0</v>
      </c>
      <c r="H5897" s="282">
        <v>14.0</v>
      </c>
      <c r="I5897" s="282">
        <v>11.0</v>
      </c>
      <c r="J5897" s="282">
        <v>6.0</v>
      </c>
      <c r="K5897" s="282">
        <v>0.0</v>
      </c>
      <c r="L5897" s="282">
        <v>1577.0</v>
      </c>
      <c r="M5897" s="210"/>
    </row>
    <row r="5898" ht="15.75" customHeight="1">
      <c r="A5898" s="210" t="s">
        <v>478</v>
      </c>
      <c r="B5898" s="210" t="s">
        <v>5391</v>
      </c>
      <c r="C5898" s="210" t="s">
        <v>6257</v>
      </c>
      <c r="D5898" s="210" t="s">
        <v>6258</v>
      </c>
      <c r="E5898" s="282">
        <v>15.0</v>
      </c>
      <c r="F5898" s="282">
        <v>6.0</v>
      </c>
      <c r="G5898" s="282">
        <v>0.0</v>
      </c>
      <c r="H5898" s="282">
        <v>11.0</v>
      </c>
      <c r="I5898" s="282">
        <v>2.0</v>
      </c>
      <c r="J5898" s="282">
        <v>1.0</v>
      </c>
      <c r="K5898" s="282">
        <v>0.0</v>
      </c>
      <c r="L5898" s="282">
        <v>605.0</v>
      </c>
      <c r="M5898" s="210"/>
    </row>
    <row r="5899" ht="15.75" customHeight="1">
      <c r="A5899" s="210" t="s">
        <v>739</v>
      </c>
      <c r="B5899" s="210" t="s">
        <v>5383</v>
      </c>
      <c r="C5899" s="210" t="s">
        <v>5801</v>
      </c>
      <c r="D5899" s="210" t="s">
        <v>162</v>
      </c>
      <c r="E5899" s="282">
        <v>0.0</v>
      </c>
      <c r="F5899" s="282">
        <v>0.0</v>
      </c>
      <c r="G5899" s="282">
        <v>0.0</v>
      </c>
      <c r="H5899" s="282">
        <v>0.0</v>
      </c>
      <c r="I5899" s="282">
        <v>0.0</v>
      </c>
      <c r="J5899" s="282">
        <v>0.0</v>
      </c>
      <c r="K5899" s="282">
        <v>0.0</v>
      </c>
      <c r="L5899" s="282">
        <v>0.0</v>
      </c>
      <c r="M5899" s="210"/>
    </row>
    <row r="5900" ht="15.75" customHeight="1">
      <c r="A5900" s="210" t="s">
        <v>739</v>
      </c>
      <c r="B5900" s="210" t="s">
        <v>5384</v>
      </c>
      <c r="C5900" s="210" t="s">
        <v>5801</v>
      </c>
      <c r="D5900" s="210" t="s">
        <v>162</v>
      </c>
      <c r="E5900" s="282">
        <v>9.0</v>
      </c>
      <c r="F5900" s="282">
        <v>0.0</v>
      </c>
      <c r="G5900" s="282">
        <v>0.0</v>
      </c>
      <c r="H5900" s="282">
        <v>8.0</v>
      </c>
      <c r="I5900" s="282">
        <v>1.0</v>
      </c>
      <c r="J5900" s="282">
        <v>1.0</v>
      </c>
      <c r="K5900" s="282">
        <v>0.0</v>
      </c>
      <c r="L5900" s="282">
        <v>187.0</v>
      </c>
      <c r="M5900" s="210"/>
    </row>
    <row r="5901" ht="15.75" customHeight="1">
      <c r="A5901" s="210" t="s">
        <v>823</v>
      </c>
      <c r="B5901" s="210" t="s">
        <v>5384</v>
      </c>
      <c r="C5901" s="210" t="s">
        <v>6259</v>
      </c>
      <c r="D5901" s="210" t="s">
        <v>151</v>
      </c>
      <c r="E5901" s="282">
        <v>24.0</v>
      </c>
      <c r="F5901" s="282">
        <v>0.0</v>
      </c>
      <c r="G5901" s="282">
        <v>0.0</v>
      </c>
      <c r="H5901" s="282">
        <v>8.0</v>
      </c>
      <c r="I5901" s="282">
        <v>9.0</v>
      </c>
      <c r="J5901" s="282">
        <v>2.0</v>
      </c>
      <c r="K5901" s="282">
        <v>0.0</v>
      </c>
      <c r="L5901" s="282">
        <v>1473.0</v>
      </c>
      <c r="M5901" s="210"/>
    </row>
    <row r="5902" ht="15.75" customHeight="1">
      <c r="A5902" s="210" t="s">
        <v>823</v>
      </c>
      <c r="B5902" s="210" t="s">
        <v>5385</v>
      </c>
      <c r="C5902" s="210" t="s">
        <v>5837</v>
      </c>
      <c r="D5902" s="210" t="s">
        <v>6111</v>
      </c>
      <c r="E5902" s="282">
        <v>32.0</v>
      </c>
      <c r="F5902" s="282">
        <v>5.0</v>
      </c>
      <c r="G5902" s="282">
        <v>4.0</v>
      </c>
      <c r="H5902" s="282">
        <v>0.0</v>
      </c>
      <c r="I5902" s="282">
        <v>5.0</v>
      </c>
      <c r="J5902" s="282">
        <v>6.0</v>
      </c>
      <c r="K5902" s="282">
        <v>0.0</v>
      </c>
      <c r="L5902" s="282">
        <v>2824.0</v>
      </c>
      <c r="M5902" s="210"/>
    </row>
    <row r="5903" ht="15.75" customHeight="1">
      <c r="A5903" s="210" t="s">
        <v>823</v>
      </c>
      <c r="B5903" s="210" t="s">
        <v>5386</v>
      </c>
      <c r="C5903" s="210" t="s">
        <v>5837</v>
      </c>
      <c r="D5903" s="210" t="s">
        <v>6111</v>
      </c>
      <c r="E5903" s="282">
        <v>34.0</v>
      </c>
      <c r="F5903" s="282">
        <v>0.0</v>
      </c>
      <c r="G5903" s="282">
        <v>4.0</v>
      </c>
      <c r="H5903" s="282">
        <v>2.0</v>
      </c>
      <c r="I5903" s="282">
        <v>6.0</v>
      </c>
      <c r="J5903" s="282">
        <v>7.0</v>
      </c>
      <c r="K5903" s="282">
        <v>0.0</v>
      </c>
      <c r="L5903" s="282">
        <v>2801.0</v>
      </c>
      <c r="M5903" s="210"/>
    </row>
    <row r="5904" ht="15.75" customHeight="1">
      <c r="A5904" s="210" t="s">
        <v>484</v>
      </c>
      <c r="B5904" s="210" t="s">
        <v>5383</v>
      </c>
      <c r="C5904" s="210" t="s">
        <v>5801</v>
      </c>
      <c r="D5904" s="210" t="s">
        <v>121</v>
      </c>
      <c r="E5904" s="282">
        <v>2.0</v>
      </c>
      <c r="F5904" s="282">
        <v>0.0</v>
      </c>
      <c r="G5904" s="282">
        <v>0.0</v>
      </c>
      <c r="H5904" s="282">
        <v>1.0</v>
      </c>
      <c r="I5904" s="282">
        <v>1.0</v>
      </c>
      <c r="J5904" s="282">
        <v>0.0</v>
      </c>
      <c r="K5904" s="282">
        <v>0.0</v>
      </c>
      <c r="L5904" s="282">
        <v>69.0</v>
      </c>
      <c r="M5904" s="210"/>
    </row>
    <row r="5905" ht="15.75" customHeight="1">
      <c r="A5905" s="210" t="s">
        <v>484</v>
      </c>
      <c r="B5905" s="210" t="s">
        <v>5384</v>
      </c>
      <c r="C5905" s="210" t="s">
        <v>6049</v>
      </c>
      <c r="D5905" s="210" t="s">
        <v>121</v>
      </c>
      <c r="E5905" s="282">
        <v>57.0</v>
      </c>
      <c r="F5905" s="282">
        <v>18.0</v>
      </c>
      <c r="G5905" s="282">
        <v>6.0</v>
      </c>
      <c r="H5905" s="282">
        <v>20.0</v>
      </c>
      <c r="I5905" s="282">
        <v>30.0</v>
      </c>
      <c r="J5905" s="282">
        <v>7.0</v>
      </c>
      <c r="K5905" s="282">
        <v>0.0</v>
      </c>
      <c r="L5905" s="282">
        <v>3068.0</v>
      </c>
      <c r="M5905" s="210"/>
    </row>
    <row r="5906" ht="15.75" customHeight="1">
      <c r="A5906" s="210" t="s">
        <v>484</v>
      </c>
      <c r="B5906" s="210" t="s">
        <v>5385</v>
      </c>
      <c r="C5906" s="210" t="s">
        <v>6260</v>
      </c>
      <c r="D5906" s="210" t="s">
        <v>6261</v>
      </c>
      <c r="E5906" s="282">
        <v>35.0</v>
      </c>
      <c r="F5906" s="282">
        <v>9.0</v>
      </c>
      <c r="G5906" s="282">
        <v>2.0</v>
      </c>
      <c r="H5906" s="282">
        <v>11.0</v>
      </c>
      <c r="I5906" s="282">
        <v>19.0</v>
      </c>
      <c r="J5906" s="282">
        <v>2.0</v>
      </c>
      <c r="K5906" s="282">
        <v>0.0</v>
      </c>
      <c r="L5906" s="282">
        <v>2005.0</v>
      </c>
      <c r="M5906" s="210"/>
    </row>
    <row r="5907" ht="15.75" customHeight="1">
      <c r="A5907" s="210" t="s">
        <v>484</v>
      </c>
      <c r="B5907" s="210" t="s">
        <v>5386</v>
      </c>
      <c r="C5907" s="210" t="s">
        <v>6136</v>
      </c>
      <c r="D5907" s="210" t="s">
        <v>6262</v>
      </c>
      <c r="E5907" s="282">
        <v>21.0</v>
      </c>
      <c r="F5907" s="282">
        <v>2.0</v>
      </c>
      <c r="G5907" s="282">
        <v>1.0</v>
      </c>
      <c r="H5907" s="282">
        <v>12.0</v>
      </c>
      <c r="I5907" s="282">
        <v>8.0</v>
      </c>
      <c r="J5907" s="282">
        <v>2.0</v>
      </c>
      <c r="K5907" s="282">
        <v>0.0</v>
      </c>
      <c r="L5907" s="282">
        <v>926.0</v>
      </c>
      <c r="M5907" s="210"/>
    </row>
    <row r="5908" ht="15.75" customHeight="1">
      <c r="A5908" s="210" t="s">
        <v>484</v>
      </c>
      <c r="B5908" s="210" t="s">
        <v>5387</v>
      </c>
      <c r="C5908" s="210" t="s">
        <v>6139</v>
      </c>
      <c r="D5908" s="210" t="s">
        <v>6263</v>
      </c>
      <c r="E5908" s="282">
        <v>2.0</v>
      </c>
      <c r="F5908" s="282">
        <v>0.0</v>
      </c>
      <c r="G5908" s="282">
        <v>0.0</v>
      </c>
      <c r="H5908" s="282">
        <v>2.0</v>
      </c>
      <c r="I5908" s="282">
        <v>0.0</v>
      </c>
      <c r="J5908" s="282">
        <v>0.0</v>
      </c>
      <c r="K5908" s="282">
        <v>0.0</v>
      </c>
      <c r="L5908" s="282">
        <v>31.0</v>
      </c>
      <c r="M5908" s="210"/>
    </row>
    <row r="5909" ht="15.75" customHeight="1">
      <c r="A5909" s="210" t="s">
        <v>484</v>
      </c>
      <c r="B5909" s="210" t="s">
        <v>5388</v>
      </c>
      <c r="C5909" s="210" t="s">
        <v>6014</v>
      </c>
      <c r="D5909" s="210" t="s">
        <v>6052</v>
      </c>
      <c r="E5909" s="282">
        <v>4.0</v>
      </c>
      <c r="F5909" s="282">
        <v>0.0</v>
      </c>
      <c r="G5909" s="282">
        <v>0.0</v>
      </c>
      <c r="H5909" s="282">
        <v>3.0</v>
      </c>
      <c r="I5909" s="282">
        <v>1.0</v>
      </c>
      <c r="J5909" s="282">
        <v>0.0</v>
      </c>
      <c r="K5909" s="282">
        <v>0.0</v>
      </c>
      <c r="L5909" s="282">
        <v>121.0</v>
      </c>
      <c r="M5909" s="210"/>
    </row>
    <row r="5910" ht="15.75" customHeight="1">
      <c r="A5910" s="210" t="s">
        <v>838</v>
      </c>
      <c r="B5910" s="210" t="s">
        <v>5383</v>
      </c>
      <c r="C5910" s="210" t="s">
        <v>5801</v>
      </c>
      <c r="D5910" s="210" t="s">
        <v>98</v>
      </c>
      <c r="E5910" s="282">
        <v>1.0</v>
      </c>
      <c r="F5910" s="282">
        <v>0.0</v>
      </c>
      <c r="G5910" s="282">
        <v>0.0</v>
      </c>
      <c r="H5910" s="282">
        <v>0.0</v>
      </c>
      <c r="I5910" s="282">
        <v>1.0</v>
      </c>
      <c r="J5910" s="282">
        <v>0.0</v>
      </c>
      <c r="K5910" s="282">
        <v>0.0</v>
      </c>
      <c r="L5910" s="282">
        <v>63.0</v>
      </c>
      <c r="M5910" s="210"/>
    </row>
    <row r="5911" ht="15.75" customHeight="1">
      <c r="A5911" s="210" t="s">
        <v>838</v>
      </c>
      <c r="B5911" s="210" t="s">
        <v>5384</v>
      </c>
      <c r="C5911" s="210" t="s">
        <v>5801</v>
      </c>
      <c r="D5911" s="210" t="s">
        <v>98</v>
      </c>
      <c r="E5911" s="282">
        <v>34.0</v>
      </c>
      <c r="F5911" s="282">
        <v>3.0</v>
      </c>
      <c r="G5911" s="282">
        <v>5.0</v>
      </c>
      <c r="H5911" s="282">
        <v>2.0</v>
      </c>
      <c r="I5911" s="282">
        <v>14.0</v>
      </c>
      <c r="J5911" s="282">
        <v>15.0</v>
      </c>
      <c r="K5911" s="282">
        <v>1.0</v>
      </c>
      <c r="L5911" s="282">
        <v>2644.0</v>
      </c>
      <c r="M5911" s="210"/>
    </row>
    <row r="5912" ht="15.75" customHeight="1">
      <c r="A5912" s="210" t="s">
        <v>838</v>
      </c>
      <c r="B5912" s="210" t="s">
        <v>5385</v>
      </c>
      <c r="C5912" s="210" t="s">
        <v>5835</v>
      </c>
      <c r="D5912" s="210" t="s">
        <v>103</v>
      </c>
      <c r="E5912" s="282">
        <v>28.0</v>
      </c>
      <c r="F5912" s="282">
        <v>1.0</v>
      </c>
      <c r="G5912" s="282">
        <v>1.0</v>
      </c>
      <c r="H5912" s="282">
        <v>20.0</v>
      </c>
      <c r="I5912" s="282">
        <v>5.0</v>
      </c>
      <c r="J5912" s="282">
        <v>7.0</v>
      </c>
      <c r="K5912" s="282">
        <v>1.0</v>
      </c>
      <c r="L5912" s="282">
        <v>1015.0</v>
      </c>
      <c r="M5912" s="210"/>
    </row>
    <row r="5913" ht="15.75" customHeight="1">
      <c r="A5913" s="210" t="s">
        <v>838</v>
      </c>
      <c r="B5913" s="210" t="s">
        <v>5386</v>
      </c>
      <c r="C5913" s="210" t="s">
        <v>5809</v>
      </c>
      <c r="D5913" s="210" t="s">
        <v>5811</v>
      </c>
      <c r="E5913" s="282">
        <v>15.0</v>
      </c>
      <c r="F5913" s="282">
        <v>1.0</v>
      </c>
      <c r="G5913" s="282">
        <v>2.0</v>
      </c>
      <c r="H5913" s="282">
        <v>5.0</v>
      </c>
      <c r="I5913" s="282">
        <v>7.0</v>
      </c>
      <c r="J5913" s="282">
        <v>3.0</v>
      </c>
      <c r="K5913" s="282">
        <v>0.0</v>
      </c>
      <c r="L5913" s="282">
        <v>840.0</v>
      </c>
      <c r="M5913" s="210"/>
    </row>
    <row r="5914" ht="15.75" customHeight="1">
      <c r="A5914" s="210" t="s">
        <v>838</v>
      </c>
      <c r="B5914" s="210" t="s">
        <v>5387</v>
      </c>
      <c r="C5914" s="210" t="s">
        <v>5809</v>
      </c>
      <c r="D5914" s="210" t="s">
        <v>5811</v>
      </c>
      <c r="E5914" s="282">
        <v>21.0</v>
      </c>
      <c r="F5914" s="282">
        <v>1.0</v>
      </c>
      <c r="G5914" s="282">
        <v>2.0</v>
      </c>
      <c r="H5914" s="282">
        <v>5.0</v>
      </c>
      <c r="I5914" s="282">
        <v>11.0</v>
      </c>
      <c r="J5914" s="282">
        <v>5.0</v>
      </c>
      <c r="K5914" s="282">
        <v>0.0</v>
      </c>
      <c r="L5914" s="282">
        <v>1309.0</v>
      </c>
      <c r="M5914" s="210"/>
    </row>
    <row r="5915" ht="15.75" customHeight="1">
      <c r="A5915" s="210" t="s">
        <v>838</v>
      </c>
      <c r="B5915" s="210" t="s">
        <v>5388</v>
      </c>
      <c r="C5915" s="210" t="s">
        <v>5809</v>
      </c>
      <c r="D5915" s="210" t="s">
        <v>5811</v>
      </c>
      <c r="E5915" s="282">
        <v>17.0</v>
      </c>
      <c r="F5915" s="282">
        <v>0.0</v>
      </c>
      <c r="G5915" s="282">
        <v>1.0</v>
      </c>
      <c r="H5915" s="282">
        <v>9.0</v>
      </c>
      <c r="I5915" s="282">
        <v>2.0</v>
      </c>
      <c r="J5915" s="282">
        <v>2.0</v>
      </c>
      <c r="K5915" s="282">
        <v>0.0</v>
      </c>
      <c r="L5915" s="282">
        <v>807.0</v>
      </c>
      <c r="M5915" s="210"/>
    </row>
    <row r="5916" ht="15.75" customHeight="1">
      <c r="A5916" s="210" t="s">
        <v>838</v>
      </c>
      <c r="B5916" s="210" t="s">
        <v>5391</v>
      </c>
      <c r="C5916" s="210" t="s">
        <v>6264</v>
      </c>
      <c r="D5916" s="210" t="s">
        <v>6265</v>
      </c>
      <c r="E5916" s="282">
        <v>31.0</v>
      </c>
      <c r="F5916" s="282">
        <v>3.0</v>
      </c>
      <c r="G5916" s="282">
        <v>5.0</v>
      </c>
      <c r="H5916" s="282">
        <v>2.0</v>
      </c>
      <c r="I5916" s="282">
        <v>7.0</v>
      </c>
      <c r="J5916" s="282">
        <v>7.0</v>
      </c>
      <c r="K5916" s="282">
        <v>0.0</v>
      </c>
      <c r="L5916" s="282">
        <v>2556.0</v>
      </c>
      <c r="M5916" s="210"/>
    </row>
    <row r="5917" ht="15.75" customHeight="1">
      <c r="A5917" s="210" t="s">
        <v>838</v>
      </c>
      <c r="B5917" s="210" t="s">
        <v>5392</v>
      </c>
      <c r="C5917" s="210" t="s">
        <v>5830</v>
      </c>
      <c r="D5917" s="210" t="s">
        <v>6266</v>
      </c>
      <c r="E5917" s="282">
        <v>28.0</v>
      </c>
      <c r="F5917" s="282">
        <v>4.0</v>
      </c>
      <c r="G5917" s="282">
        <v>8.0</v>
      </c>
      <c r="H5917" s="282">
        <v>3.0</v>
      </c>
      <c r="I5917" s="282">
        <v>2.0</v>
      </c>
      <c r="J5917" s="282">
        <v>11.0</v>
      </c>
      <c r="K5917" s="282">
        <v>0.0</v>
      </c>
      <c r="L5917" s="282">
        <v>2293.0</v>
      </c>
      <c r="M5917" s="210"/>
    </row>
    <row r="5918" ht="15.75" customHeight="1">
      <c r="A5918" s="210" t="s">
        <v>838</v>
      </c>
      <c r="B5918" s="210" t="s">
        <v>5389</v>
      </c>
      <c r="C5918" s="210" t="s">
        <v>5801</v>
      </c>
      <c r="D5918" s="210" t="s">
        <v>98</v>
      </c>
      <c r="E5918" s="282">
        <v>27.0</v>
      </c>
      <c r="F5918" s="282">
        <v>3.0</v>
      </c>
      <c r="G5918" s="282">
        <v>1.0</v>
      </c>
      <c r="H5918" s="282">
        <v>12.0</v>
      </c>
      <c r="I5918" s="282">
        <v>2.0</v>
      </c>
      <c r="J5918" s="282">
        <v>4.0</v>
      </c>
      <c r="K5918" s="282">
        <v>0.0</v>
      </c>
      <c r="L5918" s="282">
        <v>1471.0</v>
      </c>
      <c r="M5918" s="210"/>
    </row>
    <row r="5919" ht="15.75" customHeight="1">
      <c r="A5919" s="210" t="s">
        <v>838</v>
      </c>
      <c r="B5919" s="210" t="s">
        <v>5390</v>
      </c>
      <c r="C5919" s="210" t="s">
        <v>5800</v>
      </c>
      <c r="D5919" s="210" t="s">
        <v>259</v>
      </c>
      <c r="E5919" s="282">
        <v>33.0</v>
      </c>
      <c r="F5919" s="282">
        <v>2.0</v>
      </c>
      <c r="G5919" s="282">
        <v>1.0</v>
      </c>
      <c r="H5919" s="282">
        <v>4.0</v>
      </c>
      <c r="I5919" s="282">
        <v>11.0</v>
      </c>
      <c r="J5919" s="282">
        <v>11.0</v>
      </c>
      <c r="K5919" s="282">
        <v>0.0</v>
      </c>
      <c r="L5919" s="282">
        <v>2489.0</v>
      </c>
      <c r="M5919" s="210"/>
    </row>
    <row r="5920" ht="15.75" customHeight="1">
      <c r="A5920" s="210" t="s">
        <v>540</v>
      </c>
      <c r="B5920" s="210" t="s">
        <v>5383</v>
      </c>
      <c r="C5920" s="210" t="s">
        <v>5801</v>
      </c>
      <c r="D5920" s="210" t="s">
        <v>151</v>
      </c>
      <c r="E5920" s="282">
        <v>0.0</v>
      </c>
      <c r="F5920" s="282">
        <v>0.0</v>
      </c>
      <c r="G5920" s="282">
        <v>0.0</v>
      </c>
      <c r="H5920" s="282">
        <v>0.0</v>
      </c>
      <c r="I5920" s="282">
        <v>0.0</v>
      </c>
      <c r="J5920" s="282">
        <v>0.0</v>
      </c>
      <c r="K5920" s="282">
        <v>0.0</v>
      </c>
      <c r="L5920" s="282">
        <v>0.0</v>
      </c>
      <c r="M5920" s="210"/>
    </row>
    <row r="5921" ht="15.75" customHeight="1">
      <c r="A5921" s="210" t="s">
        <v>540</v>
      </c>
      <c r="B5921" s="210" t="s">
        <v>5384</v>
      </c>
      <c r="C5921" s="210" t="s">
        <v>5801</v>
      </c>
      <c r="D5921" s="210" t="s">
        <v>151</v>
      </c>
      <c r="E5921" s="282">
        <v>1.0</v>
      </c>
      <c r="F5921" s="282">
        <v>0.0</v>
      </c>
      <c r="G5921" s="282">
        <v>1.0</v>
      </c>
      <c r="H5921" s="282">
        <v>1.0</v>
      </c>
      <c r="I5921" s="282">
        <v>0.0</v>
      </c>
      <c r="J5921" s="282">
        <v>0.0</v>
      </c>
      <c r="K5921" s="282">
        <v>0.0</v>
      </c>
      <c r="L5921" s="282">
        <v>7.0</v>
      </c>
      <c r="M5921" s="210"/>
    </row>
    <row r="5922" ht="15.75" customHeight="1">
      <c r="A5922" s="210" t="s">
        <v>540</v>
      </c>
      <c r="B5922" s="210" t="s">
        <v>5386</v>
      </c>
      <c r="C5922" s="210" t="s">
        <v>5816</v>
      </c>
      <c r="D5922" s="210" t="s">
        <v>5958</v>
      </c>
      <c r="E5922" s="282">
        <v>0.0</v>
      </c>
      <c r="F5922" s="282">
        <v>0.0</v>
      </c>
      <c r="G5922" s="282">
        <v>0.0</v>
      </c>
      <c r="H5922" s="282">
        <v>0.0</v>
      </c>
      <c r="I5922" s="282">
        <v>0.0</v>
      </c>
      <c r="J5922" s="282">
        <v>0.0</v>
      </c>
      <c r="K5922" s="282">
        <v>0.0</v>
      </c>
      <c r="L5922" s="282">
        <v>0.0</v>
      </c>
      <c r="M5922" s="210"/>
    </row>
    <row r="5923" ht="15.75" customHeight="1">
      <c r="A5923" s="210" t="s">
        <v>198</v>
      </c>
      <c r="B5923" s="210" t="s">
        <v>5383</v>
      </c>
      <c r="C5923" s="210" t="s">
        <v>5801</v>
      </c>
      <c r="D5923" s="210" t="s">
        <v>103</v>
      </c>
      <c r="E5923" s="282">
        <v>3.0</v>
      </c>
      <c r="F5923" s="282">
        <v>0.0</v>
      </c>
      <c r="G5923" s="282">
        <v>2.0</v>
      </c>
      <c r="H5923" s="282">
        <v>0.0</v>
      </c>
      <c r="I5923" s="282">
        <v>0.0</v>
      </c>
      <c r="J5923" s="282">
        <v>0.0</v>
      </c>
      <c r="K5923" s="282">
        <v>0.0</v>
      </c>
      <c r="L5923" s="282">
        <v>270.0</v>
      </c>
      <c r="M5923" s="210"/>
    </row>
    <row r="5924" ht="15.75" customHeight="1">
      <c r="A5924" s="210" t="s">
        <v>198</v>
      </c>
      <c r="B5924" s="210" t="s">
        <v>5384</v>
      </c>
      <c r="C5924" s="210" t="s">
        <v>5801</v>
      </c>
      <c r="D5924" s="210" t="s">
        <v>103</v>
      </c>
      <c r="E5924" s="282">
        <v>27.0</v>
      </c>
      <c r="F5924" s="282">
        <v>2.0</v>
      </c>
      <c r="G5924" s="282">
        <v>1.0</v>
      </c>
      <c r="H5924" s="282">
        <v>18.0</v>
      </c>
      <c r="I5924" s="282">
        <v>9.0</v>
      </c>
      <c r="J5924" s="282">
        <v>3.0</v>
      </c>
      <c r="K5924" s="282">
        <v>0.0</v>
      </c>
      <c r="L5924" s="282">
        <v>945.0</v>
      </c>
      <c r="M5924" s="210"/>
    </row>
    <row r="5925" ht="15.75" customHeight="1">
      <c r="A5925" s="210" t="s">
        <v>842</v>
      </c>
      <c r="B5925" s="210" t="s">
        <v>5383</v>
      </c>
      <c r="C5925" s="210" t="s">
        <v>5801</v>
      </c>
      <c r="D5925" s="210" t="s">
        <v>249</v>
      </c>
      <c r="E5925" s="282">
        <v>3.0</v>
      </c>
      <c r="F5925" s="282">
        <v>0.0</v>
      </c>
      <c r="G5925" s="282">
        <v>0.0</v>
      </c>
      <c r="H5925" s="282">
        <v>0.0</v>
      </c>
      <c r="I5925" s="282">
        <v>3.0</v>
      </c>
      <c r="J5925" s="282">
        <v>1.0</v>
      </c>
      <c r="K5925" s="282">
        <v>0.0</v>
      </c>
      <c r="L5925" s="282">
        <v>177.0</v>
      </c>
      <c r="M5925" s="210"/>
    </row>
    <row r="5926" ht="15.75" customHeight="1">
      <c r="A5926" s="210" t="s">
        <v>842</v>
      </c>
      <c r="B5926" s="210" t="s">
        <v>5384</v>
      </c>
      <c r="C5926" s="210" t="s">
        <v>5801</v>
      </c>
      <c r="D5926" s="210" t="s">
        <v>249</v>
      </c>
      <c r="E5926" s="282">
        <v>26.0</v>
      </c>
      <c r="F5926" s="282">
        <v>1.0</v>
      </c>
      <c r="G5926" s="282">
        <v>1.0</v>
      </c>
      <c r="H5926" s="282">
        <v>7.0</v>
      </c>
      <c r="I5926" s="282">
        <v>5.0</v>
      </c>
      <c r="J5926" s="282">
        <v>4.0</v>
      </c>
      <c r="K5926" s="282">
        <v>0.0</v>
      </c>
      <c r="L5926" s="282">
        <v>1973.0</v>
      </c>
      <c r="M5926" s="210"/>
    </row>
    <row r="5927" ht="15.75" customHeight="1">
      <c r="A5927" s="210" t="s">
        <v>842</v>
      </c>
      <c r="B5927" s="210" t="s">
        <v>5385</v>
      </c>
      <c r="C5927" s="210" t="s">
        <v>5816</v>
      </c>
      <c r="D5927" s="210" t="s">
        <v>5898</v>
      </c>
      <c r="E5927" s="282">
        <v>20.0</v>
      </c>
      <c r="F5927" s="282">
        <v>2.0</v>
      </c>
      <c r="G5927" s="282">
        <v>1.0</v>
      </c>
      <c r="H5927" s="282">
        <v>3.0</v>
      </c>
      <c r="I5927" s="282">
        <v>6.0</v>
      </c>
      <c r="J5927" s="282">
        <v>4.0</v>
      </c>
      <c r="K5927" s="282">
        <v>0.0</v>
      </c>
      <c r="L5927" s="282">
        <v>1479.0</v>
      </c>
      <c r="M5927" s="210"/>
    </row>
    <row r="5928" ht="15.75" customHeight="1">
      <c r="A5928" s="210" t="s">
        <v>656</v>
      </c>
      <c r="B5928" s="210" t="s">
        <v>5383</v>
      </c>
      <c r="C5928" s="210" t="s">
        <v>5801</v>
      </c>
      <c r="D5928" s="210" t="s">
        <v>238</v>
      </c>
      <c r="E5928" s="282">
        <v>3.0</v>
      </c>
      <c r="F5928" s="282">
        <v>0.0</v>
      </c>
      <c r="G5928" s="282">
        <v>0.0</v>
      </c>
      <c r="H5928" s="282">
        <v>2.0</v>
      </c>
      <c r="I5928" s="282">
        <v>1.0</v>
      </c>
      <c r="J5928" s="282">
        <v>1.0</v>
      </c>
      <c r="K5928" s="282">
        <v>0.0</v>
      </c>
      <c r="L5928" s="282">
        <v>129.0</v>
      </c>
      <c r="M5928" s="210"/>
    </row>
    <row r="5929" ht="15.75" customHeight="1">
      <c r="A5929" s="210" t="s">
        <v>656</v>
      </c>
      <c r="B5929" s="210" t="s">
        <v>5384</v>
      </c>
      <c r="C5929" s="210" t="s">
        <v>5801</v>
      </c>
      <c r="D5929" s="210" t="s">
        <v>238</v>
      </c>
      <c r="E5929" s="282">
        <v>28.0</v>
      </c>
      <c r="F5929" s="282">
        <v>4.0</v>
      </c>
      <c r="G5929" s="282">
        <v>1.0</v>
      </c>
      <c r="H5929" s="282">
        <v>10.0</v>
      </c>
      <c r="I5929" s="282">
        <v>13.0</v>
      </c>
      <c r="J5929" s="282">
        <v>7.0</v>
      </c>
      <c r="K5929" s="282">
        <v>0.0</v>
      </c>
      <c r="L5929" s="282">
        <v>1548.0</v>
      </c>
      <c r="M5929" s="210"/>
    </row>
    <row r="5930" ht="15.75" customHeight="1">
      <c r="A5930" s="210" t="s">
        <v>656</v>
      </c>
      <c r="B5930" s="210" t="s">
        <v>5385</v>
      </c>
      <c r="C5930" s="210" t="s">
        <v>5835</v>
      </c>
      <c r="D5930" s="210" t="s">
        <v>116</v>
      </c>
      <c r="E5930" s="282">
        <v>35.0</v>
      </c>
      <c r="F5930" s="282">
        <v>2.0</v>
      </c>
      <c r="G5930" s="282">
        <v>3.0</v>
      </c>
      <c r="H5930" s="282">
        <v>17.0</v>
      </c>
      <c r="I5930" s="282">
        <v>15.0</v>
      </c>
      <c r="J5930" s="282">
        <v>6.0</v>
      </c>
      <c r="K5930" s="282">
        <v>0.0</v>
      </c>
      <c r="L5930" s="282">
        <v>1782.0</v>
      </c>
      <c r="M5930" s="210"/>
    </row>
    <row r="5931" ht="15.75" customHeight="1">
      <c r="A5931" s="210" t="s">
        <v>656</v>
      </c>
      <c r="B5931" s="210" t="s">
        <v>5386</v>
      </c>
      <c r="C5931" s="210" t="s">
        <v>5801</v>
      </c>
      <c r="D5931" s="210" t="s">
        <v>116</v>
      </c>
      <c r="E5931" s="282">
        <v>30.0</v>
      </c>
      <c r="F5931" s="282">
        <v>6.0</v>
      </c>
      <c r="G5931" s="282">
        <v>5.0</v>
      </c>
      <c r="H5931" s="282">
        <v>11.0</v>
      </c>
      <c r="I5931" s="282">
        <v>16.0</v>
      </c>
      <c r="J5931" s="282">
        <v>10.0</v>
      </c>
      <c r="K5931" s="282">
        <v>0.0</v>
      </c>
      <c r="L5931" s="282">
        <v>1597.0</v>
      </c>
      <c r="M5931" s="210"/>
    </row>
    <row r="5932" ht="15.75" customHeight="1">
      <c r="A5932" s="210" t="s">
        <v>656</v>
      </c>
      <c r="B5932" s="210" t="s">
        <v>5387</v>
      </c>
      <c r="C5932" s="210" t="s">
        <v>5801</v>
      </c>
      <c r="D5932" s="210" t="s">
        <v>116</v>
      </c>
      <c r="E5932" s="282">
        <v>36.0</v>
      </c>
      <c r="F5932" s="282">
        <v>8.0</v>
      </c>
      <c r="G5932" s="282">
        <v>12.0</v>
      </c>
      <c r="H5932" s="282">
        <v>14.0</v>
      </c>
      <c r="I5932" s="282">
        <v>19.0</v>
      </c>
      <c r="J5932" s="282">
        <v>3.0</v>
      </c>
      <c r="K5932" s="282">
        <v>0.0</v>
      </c>
      <c r="L5932" s="282">
        <v>1883.0</v>
      </c>
      <c r="M5932" s="210"/>
    </row>
    <row r="5933" ht="15.75" customHeight="1">
      <c r="A5933" s="210" t="s">
        <v>656</v>
      </c>
      <c r="B5933" s="210" t="s">
        <v>5388</v>
      </c>
      <c r="C5933" s="210" t="s">
        <v>5801</v>
      </c>
      <c r="D5933" s="210" t="s">
        <v>116</v>
      </c>
      <c r="E5933" s="282">
        <v>34.0</v>
      </c>
      <c r="F5933" s="282">
        <v>8.0</v>
      </c>
      <c r="G5933" s="282">
        <v>5.0</v>
      </c>
      <c r="H5933" s="282">
        <v>22.0</v>
      </c>
      <c r="I5933" s="282">
        <v>7.0</v>
      </c>
      <c r="J5933" s="282">
        <v>5.0</v>
      </c>
      <c r="K5933" s="282">
        <v>0.0</v>
      </c>
      <c r="L5933" s="282">
        <v>1521.0</v>
      </c>
      <c r="M5933" s="210"/>
    </row>
    <row r="5934" ht="15.75" customHeight="1">
      <c r="A5934" s="210" t="s">
        <v>656</v>
      </c>
      <c r="B5934" s="210" t="s">
        <v>5391</v>
      </c>
      <c r="C5934" s="210" t="s">
        <v>5870</v>
      </c>
      <c r="D5934" s="210" t="s">
        <v>6027</v>
      </c>
      <c r="E5934" s="282">
        <v>28.0</v>
      </c>
      <c r="F5934" s="282">
        <v>9.0</v>
      </c>
      <c r="G5934" s="282">
        <v>9.0</v>
      </c>
      <c r="H5934" s="282">
        <v>3.0</v>
      </c>
      <c r="I5934" s="282">
        <v>5.0</v>
      </c>
      <c r="J5934" s="282">
        <v>7.0</v>
      </c>
      <c r="K5934" s="282">
        <v>0.0</v>
      </c>
      <c r="L5934" s="282">
        <v>2240.0</v>
      </c>
      <c r="M5934" s="210"/>
    </row>
    <row r="5935" ht="15.75" customHeight="1">
      <c r="A5935" s="210" t="s">
        <v>656</v>
      </c>
      <c r="B5935" s="210" t="s">
        <v>5392</v>
      </c>
      <c r="C5935" s="210" t="s">
        <v>5870</v>
      </c>
      <c r="D5935" s="210" t="s">
        <v>6027</v>
      </c>
      <c r="E5935" s="282">
        <v>27.0</v>
      </c>
      <c r="F5935" s="282">
        <v>5.0</v>
      </c>
      <c r="G5935" s="282">
        <v>3.0</v>
      </c>
      <c r="H5935" s="282">
        <v>2.0</v>
      </c>
      <c r="I5935" s="282">
        <v>11.0</v>
      </c>
      <c r="J5935" s="282">
        <v>5.0</v>
      </c>
      <c r="K5935" s="282">
        <v>0.0</v>
      </c>
      <c r="L5935" s="282">
        <v>2127.0</v>
      </c>
      <c r="M5935" s="210"/>
    </row>
    <row r="5936" ht="15.75" customHeight="1">
      <c r="A5936" s="210" t="s">
        <v>656</v>
      </c>
      <c r="B5936" s="210" t="s">
        <v>5389</v>
      </c>
      <c r="C5936" s="210" t="s">
        <v>5870</v>
      </c>
      <c r="D5936" s="210" t="s">
        <v>6027</v>
      </c>
      <c r="E5936" s="282">
        <v>10.0</v>
      </c>
      <c r="F5936" s="282">
        <v>2.0</v>
      </c>
      <c r="G5936" s="282">
        <v>3.0</v>
      </c>
      <c r="H5936" s="282">
        <v>0.0</v>
      </c>
      <c r="I5936" s="282">
        <v>4.0</v>
      </c>
      <c r="J5936" s="282">
        <v>3.0</v>
      </c>
      <c r="K5936" s="282">
        <v>0.0</v>
      </c>
      <c r="L5936" s="282">
        <v>841.0</v>
      </c>
      <c r="M5936" s="210"/>
    </row>
    <row r="5937" ht="15.75" customHeight="1">
      <c r="A5937" s="210" t="s">
        <v>656</v>
      </c>
      <c r="B5937" s="210" t="s">
        <v>5390</v>
      </c>
      <c r="C5937" s="210" t="s">
        <v>6267</v>
      </c>
      <c r="D5937" s="210" t="s">
        <v>6268</v>
      </c>
      <c r="E5937" s="282">
        <v>21.0</v>
      </c>
      <c r="F5937" s="282">
        <v>3.0</v>
      </c>
      <c r="G5937" s="282">
        <v>4.0</v>
      </c>
      <c r="H5937" s="282">
        <v>5.0</v>
      </c>
      <c r="I5937" s="282">
        <v>12.0</v>
      </c>
      <c r="J5937" s="282">
        <v>5.0</v>
      </c>
      <c r="K5937" s="282">
        <v>0.0</v>
      </c>
      <c r="L5937" s="282">
        <v>1350.0</v>
      </c>
      <c r="M5937" s="210"/>
    </row>
    <row r="5938" ht="15.75" customHeight="1">
      <c r="A5938" s="210" t="s">
        <v>310</v>
      </c>
      <c r="B5938" s="210" t="s">
        <v>5383</v>
      </c>
      <c r="C5938" s="210" t="s">
        <v>5801</v>
      </c>
      <c r="D5938" s="210" t="s">
        <v>151</v>
      </c>
      <c r="E5938" s="282">
        <v>3.0</v>
      </c>
      <c r="F5938" s="282">
        <v>1.0</v>
      </c>
      <c r="G5938" s="282">
        <v>0.0</v>
      </c>
      <c r="H5938" s="282">
        <v>0.0</v>
      </c>
      <c r="I5938" s="282">
        <v>3.0</v>
      </c>
      <c r="J5938" s="282">
        <v>0.0</v>
      </c>
      <c r="K5938" s="282">
        <v>0.0</v>
      </c>
      <c r="L5938" s="282">
        <v>245.0</v>
      </c>
      <c r="M5938" s="210"/>
    </row>
    <row r="5939" ht="15.75" customHeight="1">
      <c r="A5939" s="210" t="s">
        <v>310</v>
      </c>
      <c r="B5939" s="210" t="s">
        <v>5384</v>
      </c>
      <c r="C5939" s="210" t="s">
        <v>6269</v>
      </c>
      <c r="D5939" s="210" t="s">
        <v>151</v>
      </c>
      <c r="E5939" s="282">
        <v>38.0</v>
      </c>
      <c r="F5939" s="282">
        <v>9.0</v>
      </c>
      <c r="G5939" s="282">
        <v>2.0</v>
      </c>
      <c r="H5939" s="282">
        <v>5.0</v>
      </c>
      <c r="I5939" s="282">
        <v>20.0</v>
      </c>
      <c r="J5939" s="282">
        <v>7.0</v>
      </c>
      <c r="K5939" s="282">
        <v>1.0</v>
      </c>
      <c r="L5939" s="282">
        <v>2633.0</v>
      </c>
      <c r="M5939" s="210"/>
    </row>
    <row r="5940" ht="15.75" customHeight="1">
      <c r="A5940" s="210" t="s">
        <v>310</v>
      </c>
      <c r="B5940" s="210" t="s">
        <v>5385</v>
      </c>
      <c r="C5940" s="210" t="s">
        <v>6198</v>
      </c>
      <c r="D5940" s="210" t="s">
        <v>6270</v>
      </c>
      <c r="E5940" s="282">
        <v>19.0</v>
      </c>
      <c r="F5940" s="282">
        <v>12.0</v>
      </c>
      <c r="G5940" s="282">
        <v>3.0</v>
      </c>
      <c r="H5940" s="282">
        <v>2.0</v>
      </c>
      <c r="I5940" s="282">
        <v>12.0</v>
      </c>
      <c r="J5940" s="282">
        <v>6.0</v>
      </c>
      <c r="K5940" s="282">
        <v>0.0</v>
      </c>
      <c r="L5940" s="282">
        <v>1441.0</v>
      </c>
      <c r="M5940" s="210"/>
    </row>
    <row r="5941" ht="15.75" customHeight="1">
      <c r="A5941" s="210" t="s">
        <v>310</v>
      </c>
      <c r="B5941" s="210" t="s">
        <v>5386</v>
      </c>
      <c r="C5941" s="210" t="s">
        <v>6271</v>
      </c>
      <c r="D5941" s="210" t="s">
        <v>6272</v>
      </c>
      <c r="E5941" s="282">
        <v>19.0</v>
      </c>
      <c r="F5941" s="282">
        <v>6.0</v>
      </c>
      <c r="G5941" s="282">
        <v>1.0</v>
      </c>
      <c r="H5941" s="282">
        <v>10.0</v>
      </c>
      <c r="I5941" s="282">
        <v>9.0</v>
      </c>
      <c r="J5941" s="282">
        <v>1.0</v>
      </c>
      <c r="K5941" s="282">
        <v>0.0</v>
      </c>
      <c r="L5941" s="282">
        <v>877.0</v>
      </c>
      <c r="M5941" s="210"/>
    </row>
    <row r="5942" ht="15.75" customHeight="1">
      <c r="A5942" s="210" t="s">
        <v>310</v>
      </c>
      <c r="B5942" s="210" t="s">
        <v>5387</v>
      </c>
      <c r="C5942" s="210" t="s">
        <v>6130</v>
      </c>
      <c r="D5942" s="210" t="s">
        <v>6273</v>
      </c>
      <c r="E5942" s="282">
        <v>11.0</v>
      </c>
      <c r="F5942" s="282">
        <v>1.0</v>
      </c>
      <c r="G5942" s="282">
        <v>0.0</v>
      </c>
      <c r="H5942" s="282">
        <v>9.0</v>
      </c>
      <c r="I5942" s="282">
        <v>1.0</v>
      </c>
      <c r="J5942" s="282">
        <v>1.0</v>
      </c>
      <c r="K5942" s="282">
        <v>0.0</v>
      </c>
      <c r="L5942" s="282">
        <v>281.0</v>
      </c>
      <c r="M5942" s="210"/>
    </row>
    <row r="5943" ht="15.75" customHeight="1">
      <c r="A5943" s="210" t="s">
        <v>310</v>
      </c>
      <c r="B5943" s="210" t="s">
        <v>5388</v>
      </c>
      <c r="C5943" s="210" t="s">
        <v>6274</v>
      </c>
      <c r="D5943" s="210" t="s">
        <v>6275</v>
      </c>
      <c r="E5943" s="282">
        <v>12.0</v>
      </c>
      <c r="F5943" s="282">
        <v>2.0</v>
      </c>
      <c r="G5943" s="282">
        <v>1.0</v>
      </c>
      <c r="H5943" s="282">
        <v>5.0</v>
      </c>
      <c r="I5943" s="282">
        <v>6.0</v>
      </c>
      <c r="J5943" s="282">
        <v>3.0</v>
      </c>
      <c r="K5943" s="282">
        <v>0.0</v>
      </c>
      <c r="L5943" s="282">
        <v>614.0</v>
      </c>
      <c r="M5943" s="210"/>
    </row>
    <row r="5944" ht="15.75" customHeight="1">
      <c r="A5944" s="210" t="s">
        <v>310</v>
      </c>
      <c r="B5944" s="210" t="s">
        <v>5391</v>
      </c>
      <c r="C5944" s="210" t="s">
        <v>6276</v>
      </c>
      <c r="D5944" s="210" t="s">
        <v>6277</v>
      </c>
      <c r="E5944" s="282">
        <v>33.0</v>
      </c>
      <c r="F5944" s="282">
        <v>17.0</v>
      </c>
      <c r="G5944" s="282">
        <v>0.0</v>
      </c>
      <c r="H5944" s="282">
        <v>1.0</v>
      </c>
      <c r="I5944" s="282">
        <v>8.0</v>
      </c>
      <c r="J5944" s="282">
        <v>7.0</v>
      </c>
      <c r="K5944" s="282">
        <v>0.0</v>
      </c>
      <c r="L5944" s="282">
        <v>2865.0</v>
      </c>
      <c r="M5944" s="210"/>
    </row>
    <row r="5945" ht="15.75" customHeight="1">
      <c r="A5945" s="210" t="s">
        <v>310</v>
      </c>
      <c r="B5945" s="210" t="s">
        <v>5392</v>
      </c>
      <c r="C5945" s="210" t="s">
        <v>6276</v>
      </c>
      <c r="D5945" s="210" t="s">
        <v>6277</v>
      </c>
      <c r="E5945" s="282">
        <v>36.0</v>
      </c>
      <c r="F5945" s="282">
        <v>13.0</v>
      </c>
      <c r="G5945" s="282">
        <v>0.0</v>
      </c>
      <c r="H5945" s="282">
        <v>0.0</v>
      </c>
      <c r="I5945" s="282">
        <v>6.0</v>
      </c>
      <c r="J5945" s="282">
        <v>2.0</v>
      </c>
      <c r="K5945" s="282">
        <v>0.0</v>
      </c>
      <c r="L5945" s="282">
        <v>3216.0</v>
      </c>
      <c r="M5945" s="210"/>
    </row>
    <row r="5946" ht="15.75" customHeight="1">
      <c r="A5946" s="210" t="s">
        <v>310</v>
      </c>
      <c r="B5946" s="210" t="s">
        <v>5389</v>
      </c>
      <c r="C5946" s="210" t="s">
        <v>6276</v>
      </c>
      <c r="D5946" s="210" t="s">
        <v>6277</v>
      </c>
      <c r="E5946" s="282">
        <v>19.0</v>
      </c>
      <c r="F5946" s="282">
        <v>7.0</v>
      </c>
      <c r="G5946" s="282">
        <v>1.0</v>
      </c>
      <c r="H5946" s="282">
        <v>9.0</v>
      </c>
      <c r="I5946" s="282">
        <v>6.0</v>
      </c>
      <c r="J5946" s="282">
        <v>2.0</v>
      </c>
      <c r="K5946" s="282">
        <v>0.0</v>
      </c>
      <c r="L5946" s="282">
        <v>961.0</v>
      </c>
      <c r="M5946" s="210"/>
    </row>
    <row r="5947" ht="15.75" customHeight="1">
      <c r="A5947" s="210" t="s">
        <v>310</v>
      </c>
      <c r="B5947" s="210" t="s">
        <v>5390</v>
      </c>
      <c r="C5947" s="210" t="s">
        <v>6276</v>
      </c>
      <c r="D5947" s="210" t="s">
        <v>6277</v>
      </c>
      <c r="E5947" s="282">
        <v>4.0</v>
      </c>
      <c r="F5947" s="282">
        <v>0.0</v>
      </c>
      <c r="G5947" s="282">
        <v>0.0</v>
      </c>
      <c r="H5947" s="282">
        <v>4.0</v>
      </c>
      <c r="I5947" s="282">
        <v>0.0</v>
      </c>
      <c r="J5947" s="282">
        <v>0.0</v>
      </c>
      <c r="K5947" s="282">
        <v>0.0</v>
      </c>
      <c r="L5947" s="282">
        <v>51.0</v>
      </c>
      <c r="M5947" s="210"/>
    </row>
    <row r="5948" ht="15.75" customHeight="1">
      <c r="A5948" s="210" t="s">
        <v>861</v>
      </c>
      <c r="B5948" s="210" t="s">
        <v>5383</v>
      </c>
      <c r="C5948" s="210" t="s">
        <v>5801</v>
      </c>
      <c r="D5948" s="210" t="s">
        <v>162</v>
      </c>
      <c r="E5948" s="282">
        <v>2.0</v>
      </c>
      <c r="F5948" s="282">
        <v>0.0</v>
      </c>
      <c r="G5948" s="282">
        <v>0.0</v>
      </c>
      <c r="H5948" s="282">
        <v>1.0</v>
      </c>
      <c r="I5948" s="282">
        <v>1.0</v>
      </c>
      <c r="J5948" s="282">
        <v>0.0</v>
      </c>
      <c r="K5948" s="282">
        <v>0.0</v>
      </c>
      <c r="L5948" s="282">
        <v>81.0</v>
      </c>
      <c r="M5948" s="210"/>
    </row>
    <row r="5949" ht="15.75" customHeight="1">
      <c r="A5949" s="210" t="s">
        <v>861</v>
      </c>
      <c r="B5949" s="210" t="s">
        <v>5384</v>
      </c>
      <c r="C5949" s="210" t="s">
        <v>5801</v>
      </c>
      <c r="D5949" s="210" t="s">
        <v>162</v>
      </c>
      <c r="E5949" s="282">
        <v>7.0</v>
      </c>
      <c r="F5949" s="282">
        <v>0.0</v>
      </c>
      <c r="G5949" s="282">
        <v>0.0</v>
      </c>
      <c r="H5949" s="282">
        <v>3.0</v>
      </c>
      <c r="I5949" s="282">
        <v>4.0</v>
      </c>
      <c r="J5949" s="282">
        <v>0.0</v>
      </c>
      <c r="K5949" s="282">
        <v>0.0</v>
      </c>
      <c r="L5949" s="282">
        <v>345.0</v>
      </c>
      <c r="M5949" s="210"/>
    </row>
    <row r="5950" ht="15.75" customHeight="1">
      <c r="A5950" s="210" t="s">
        <v>861</v>
      </c>
      <c r="B5950" s="210" t="s">
        <v>5385</v>
      </c>
      <c r="C5950" s="210" t="s">
        <v>5933</v>
      </c>
      <c r="D5950" s="210" t="s">
        <v>5998</v>
      </c>
      <c r="E5950" s="282">
        <v>23.0</v>
      </c>
      <c r="F5950" s="282">
        <v>9.0</v>
      </c>
      <c r="G5950" s="282">
        <v>4.0</v>
      </c>
      <c r="H5950" s="282">
        <v>2.0</v>
      </c>
      <c r="I5950" s="282">
        <v>14.0</v>
      </c>
      <c r="J5950" s="282">
        <v>5.0</v>
      </c>
      <c r="K5950" s="282">
        <v>0.0</v>
      </c>
      <c r="L5950" s="282">
        <v>1788.0</v>
      </c>
      <c r="M5950" s="210"/>
    </row>
    <row r="5951" ht="15.75" customHeight="1">
      <c r="A5951" s="210" t="s">
        <v>861</v>
      </c>
      <c r="B5951" s="210" t="s">
        <v>5386</v>
      </c>
      <c r="C5951" s="210" t="s">
        <v>5933</v>
      </c>
      <c r="D5951" s="210" t="s">
        <v>5998</v>
      </c>
      <c r="E5951" s="282">
        <v>34.0</v>
      </c>
      <c r="F5951" s="282">
        <v>15.0</v>
      </c>
      <c r="G5951" s="282">
        <v>13.0</v>
      </c>
      <c r="H5951" s="282">
        <v>0.0</v>
      </c>
      <c r="I5951" s="282">
        <v>13.0</v>
      </c>
      <c r="J5951" s="282">
        <v>3.0</v>
      </c>
      <c r="K5951" s="282">
        <v>0.0</v>
      </c>
      <c r="L5951" s="282">
        <v>2918.0</v>
      </c>
      <c r="M5951" s="210"/>
    </row>
    <row r="5952" ht="15.75" customHeight="1">
      <c r="A5952" s="210" t="s">
        <v>861</v>
      </c>
      <c r="B5952" s="210" t="s">
        <v>5387</v>
      </c>
      <c r="C5952" s="210" t="s">
        <v>6278</v>
      </c>
      <c r="D5952" s="210" t="s">
        <v>6279</v>
      </c>
      <c r="E5952" s="282">
        <v>54.0</v>
      </c>
      <c r="F5952" s="282">
        <v>22.0</v>
      </c>
      <c r="G5952" s="282">
        <v>14.0</v>
      </c>
      <c r="H5952" s="282">
        <v>1.0</v>
      </c>
      <c r="I5952" s="282">
        <v>35.0</v>
      </c>
      <c r="J5952" s="282">
        <v>4.0</v>
      </c>
      <c r="K5952" s="282">
        <v>0.0</v>
      </c>
      <c r="L5952" s="282">
        <v>4355.0</v>
      </c>
      <c r="M5952" s="210"/>
    </row>
    <row r="5953" ht="15.75" customHeight="1">
      <c r="A5953" s="210" t="s">
        <v>861</v>
      </c>
      <c r="B5953" s="210" t="s">
        <v>5388</v>
      </c>
      <c r="C5953" s="210" t="s">
        <v>6280</v>
      </c>
      <c r="D5953" s="210" t="s">
        <v>6281</v>
      </c>
      <c r="E5953" s="282">
        <v>25.0</v>
      </c>
      <c r="F5953" s="282">
        <v>8.0</v>
      </c>
      <c r="G5953" s="282">
        <v>6.0</v>
      </c>
      <c r="H5953" s="282">
        <v>10.0</v>
      </c>
      <c r="I5953" s="282">
        <v>7.0</v>
      </c>
      <c r="J5953" s="282">
        <v>2.0</v>
      </c>
      <c r="K5953" s="282">
        <v>0.0</v>
      </c>
      <c r="L5953" s="282">
        <v>1465.0</v>
      </c>
      <c r="M5953" s="210"/>
    </row>
    <row r="5954" ht="15.75" customHeight="1">
      <c r="A5954" s="210" t="s">
        <v>861</v>
      </c>
      <c r="B5954" s="210" t="s">
        <v>5391</v>
      </c>
      <c r="C5954" s="210" t="s">
        <v>6280</v>
      </c>
      <c r="D5954" s="210" t="s">
        <v>6281</v>
      </c>
      <c r="E5954" s="282">
        <v>22.0</v>
      </c>
      <c r="F5954" s="282">
        <v>0.0</v>
      </c>
      <c r="G5954" s="282">
        <v>2.0</v>
      </c>
      <c r="H5954" s="282">
        <v>18.0</v>
      </c>
      <c r="I5954" s="282">
        <v>3.0</v>
      </c>
      <c r="J5954" s="282">
        <v>1.0</v>
      </c>
      <c r="K5954" s="282">
        <v>0.0</v>
      </c>
      <c r="L5954" s="282">
        <v>679.0</v>
      </c>
      <c r="M5954" s="210"/>
    </row>
    <row r="5955" ht="15.75" customHeight="1">
      <c r="A5955" s="210" t="s">
        <v>861</v>
      </c>
      <c r="B5955" s="210" t="s">
        <v>5392</v>
      </c>
      <c r="C5955" s="210" t="s">
        <v>6280</v>
      </c>
      <c r="D5955" s="210" t="s">
        <v>6281</v>
      </c>
      <c r="E5955" s="282">
        <v>14.0</v>
      </c>
      <c r="F5955" s="282">
        <v>0.0</v>
      </c>
      <c r="G5955" s="282">
        <v>1.0</v>
      </c>
      <c r="H5955" s="282">
        <v>12.0</v>
      </c>
      <c r="I5955" s="282">
        <v>2.0</v>
      </c>
      <c r="J5955" s="282">
        <v>0.0</v>
      </c>
      <c r="K5955" s="282">
        <v>0.0</v>
      </c>
      <c r="L5955" s="282">
        <v>338.0</v>
      </c>
      <c r="M5955" s="210"/>
    </row>
    <row r="5956" ht="15.75" customHeight="1">
      <c r="A5956" s="210" t="s">
        <v>861</v>
      </c>
      <c r="B5956" s="210" t="s">
        <v>5389</v>
      </c>
      <c r="C5956" s="210" t="s">
        <v>6280</v>
      </c>
      <c r="D5956" s="210" t="s">
        <v>6282</v>
      </c>
      <c r="E5956" s="282">
        <v>26.0</v>
      </c>
      <c r="F5956" s="282">
        <v>7.0</v>
      </c>
      <c r="G5956" s="282">
        <v>2.0</v>
      </c>
      <c r="H5956" s="282">
        <v>6.0</v>
      </c>
      <c r="I5956" s="282">
        <v>8.0</v>
      </c>
      <c r="J5956" s="282">
        <v>0.0</v>
      </c>
      <c r="K5956" s="282">
        <v>0.0</v>
      </c>
      <c r="L5956" s="282">
        <v>1866.0</v>
      </c>
      <c r="M5956" s="210"/>
    </row>
    <row r="5957" ht="15.75" customHeight="1">
      <c r="A5957" s="210" t="s">
        <v>846</v>
      </c>
      <c r="B5957" s="210" t="s">
        <v>5383</v>
      </c>
      <c r="C5957" s="210" t="s">
        <v>5801</v>
      </c>
      <c r="D5957" s="210" t="s">
        <v>244</v>
      </c>
      <c r="E5957" s="282">
        <v>1.0</v>
      </c>
      <c r="F5957" s="282">
        <v>0.0</v>
      </c>
      <c r="G5957" s="282">
        <v>0.0</v>
      </c>
      <c r="H5957" s="282">
        <v>0.0</v>
      </c>
      <c r="I5957" s="282">
        <v>1.0</v>
      </c>
      <c r="J5957" s="282">
        <v>0.0</v>
      </c>
      <c r="K5957" s="282">
        <v>0.0</v>
      </c>
      <c r="L5957" s="282">
        <v>21.0</v>
      </c>
      <c r="M5957" s="210"/>
    </row>
    <row r="5958" ht="15.75" customHeight="1">
      <c r="A5958" s="210" t="s">
        <v>846</v>
      </c>
      <c r="B5958" s="210" t="s">
        <v>5384</v>
      </c>
      <c r="C5958" s="210" t="s">
        <v>5801</v>
      </c>
      <c r="D5958" s="210" t="s">
        <v>244</v>
      </c>
      <c r="E5958" s="282">
        <v>25.0</v>
      </c>
      <c r="F5958" s="282">
        <v>0.0</v>
      </c>
      <c r="G5958" s="282">
        <v>2.0</v>
      </c>
      <c r="H5958" s="282">
        <v>6.0</v>
      </c>
      <c r="I5958" s="282">
        <v>8.0</v>
      </c>
      <c r="J5958" s="282">
        <v>7.0</v>
      </c>
      <c r="K5958" s="282">
        <v>0.0</v>
      </c>
      <c r="L5958" s="282">
        <v>1658.0</v>
      </c>
      <c r="M5958" s="210"/>
    </row>
    <row r="5959" ht="15.75" customHeight="1">
      <c r="A5959" s="210" t="s">
        <v>846</v>
      </c>
      <c r="B5959" s="210" t="s">
        <v>5385</v>
      </c>
      <c r="C5959" s="210" t="s">
        <v>5881</v>
      </c>
      <c r="D5959" s="210" t="s">
        <v>5928</v>
      </c>
      <c r="E5959" s="282">
        <v>32.0</v>
      </c>
      <c r="F5959" s="282">
        <v>4.0</v>
      </c>
      <c r="G5959" s="282">
        <v>2.0</v>
      </c>
      <c r="H5959" s="282">
        <v>8.0</v>
      </c>
      <c r="I5959" s="282">
        <v>19.0</v>
      </c>
      <c r="J5959" s="282">
        <v>7.0</v>
      </c>
      <c r="K5959" s="282">
        <v>0.0</v>
      </c>
      <c r="L5959" s="282">
        <v>2032.0</v>
      </c>
      <c r="M5959" s="210"/>
    </row>
    <row r="5960" ht="15.75" customHeight="1">
      <c r="A5960" s="210" t="s">
        <v>846</v>
      </c>
      <c r="B5960" s="210" t="s">
        <v>5386</v>
      </c>
      <c r="C5960" s="210" t="s">
        <v>5881</v>
      </c>
      <c r="D5960" s="210" t="s">
        <v>5928</v>
      </c>
      <c r="E5960" s="282">
        <v>30.0</v>
      </c>
      <c r="F5960" s="282">
        <v>3.0</v>
      </c>
      <c r="G5960" s="282">
        <v>0.0</v>
      </c>
      <c r="H5960" s="282">
        <v>3.0</v>
      </c>
      <c r="I5960" s="282">
        <v>14.0</v>
      </c>
      <c r="J5960" s="282">
        <v>6.0</v>
      </c>
      <c r="K5960" s="282">
        <v>0.0</v>
      </c>
      <c r="L5960" s="282">
        <v>2226.0</v>
      </c>
      <c r="M5960" s="210"/>
    </row>
    <row r="5961" ht="15.75" customHeight="1">
      <c r="A5961" s="210" t="s">
        <v>846</v>
      </c>
      <c r="B5961" s="210" t="s">
        <v>5387</v>
      </c>
      <c r="C5961" s="210" t="s">
        <v>5881</v>
      </c>
      <c r="D5961" s="210" t="s">
        <v>6116</v>
      </c>
      <c r="E5961" s="282">
        <v>25.0</v>
      </c>
      <c r="F5961" s="282">
        <v>1.0</v>
      </c>
      <c r="G5961" s="282">
        <v>3.0</v>
      </c>
      <c r="H5961" s="282">
        <v>1.0</v>
      </c>
      <c r="I5961" s="282">
        <v>6.0</v>
      </c>
      <c r="J5961" s="282">
        <v>3.0</v>
      </c>
      <c r="K5961" s="282">
        <v>0.0</v>
      </c>
      <c r="L5961" s="282">
        <v>1957.0</v>
      </c>
      <c r="M5961" s="210"/>
    </row>
    <row r="5962" ht="15.75" customHeight="1">
      <c r="A5962" s="210" t="s">
        <v>846</v>
      </c>
      <c r="B5962" s="210" t="s">
        <v>5388</v>
      </c>
      <c r="C5962" s="210" t="s">
        <v>5881</v>
      </c>
      <c r="D5962" s="210" t="s">
        <v>6116</v>
      </c>
      <c r="E5962" s="282">
        <v>20.0</v>
      </c>
      <c r="F5962" s="282">
        <v>7.0</v>
      </c>
      <c r="G5962" s="282">
        <v>0.0</v>
      </c>
      <c r="H5962" s="282">
        <v>1.0</v>
      </c>
      <c r="I5962" s="282">
        <v>7.0</v>
      </c>
      <c r="J5962" s="282">
        <v>2.0</v>
      </c>
      <c r="K5962" s="282">
        <v>0.0</v>
      </c>
      <c r="L5962" s="282">
        <v>1604.0</v>
      </c>
      <c r="M5962" s="210"/>
    </row>
    <row r="5963" ht="15.75" customHeight="1">
      <c r="A5963" s="210" t="s">
        <v>846</v>
      </c>
      <c r="B5963" s="210" t="s">
        <v>5391</v>
      </c>
      <c r="C5963" s="210" t="s">
        <v>5881</v>
      </c>
      <c r="D5963" s="210" t="s">
        <v>6116</v>
      </c>
      <c r="E5963" s="282">
        <v>26.0</v>
      </c>
      <c r="F5963" s="282">
        <v>2.0</v>
      </c>
      <c r="G5963" s="282">
        <v>1.0</v>
      </c>
      <c r="H5963" s="282">
        <v>6.0</v>
      </c>
      <c r="I5963" s="282">
        <v>11.0</v>
      </c>
      <c r="J5963" s="282">
        <v>3.0</v>
      </c>
      <c r="K5963" s="282">
        <v>1.0</v>
      </c>
      <c r="L5963" s="282">
        <v>1737.0</v>
      </c>
      <c r="M5963" s="210"/>
    </row>
    <row r="5964" ht="15.75" customHeight="1">
      <c r="A5964" s="210" t="s">
        <v>846</v>
      </c>
      <c r="B5964" s="210" t="s">
        <v>5392</v>
      </c>
      <c r="C5964" s="210" t="s">
        <v>5881</v>
      </c>
      <c r="D5964" s="210" t="s">
        <v>6184</v>
      </c>
      <c r="E5964" s="282">
        <v>25.0</v>
      </c>
      <c r="F5964" s="282">
        <v>2.0</v>
      </c>
      <c r="G5964" s="282">
        <v>0.0</v>
      </c>
      <c r="H5964" s="282">
        <v>9.0</v>
      </c>
      <c r="I5964" s="282">
        <v>5.0</v>
      </c>
      <c r="J5964" s="282">
        <v>3.0</v>
      </c>
      <c r="K5964" s="282">
        <v>0.0</v>
      </c>
      <c r="L5964" s="282">
        <v>1702.0</v>
      </c>
      <c r="M5964" s="210"/>
    </row>
    <row r="5965" ht="15.75" customHeight="1">
      <c r="A5965" s="210" t="s">
        <v>846</v>
      </c>
      <c r="B5965" s="210" t="s">
        <v>5389</v>
      </c>
      <c r="C5965" s="210" t="s">
        <v>5881</v>
      </c>
      <c r="D5965" s="210" t="s">
        <v>6184</v>
      </c>
      <c r="E5965" s="282">
        <v>8.0</v>
      </c>
      <c r="F5965" s="282">
        <v>0.0</v>
      </c>
      <c r="G5965" s="282">
        <v>0.0</v>
      </c>
      <c r="H5965" s="282">
        <v>4.0</v>
      </c>
      <c r="I5965" s="282">
        <v>2.0</v>
      </c>
      <c r="J5965" s="282">
        <v>1.0</v>
      </c>
      <c r="K5965" s="282">
        <v>0.0</v>
      </c>
      <c r="L5965" s="282">
        <v>328.0</v>
      </c>
      <c r="M5965" s="210"/>
    </row>
    <row r="5966" ht="15.75" customHeight="1">
      <c r="A5966" s="210" t="s">
        <v>846</v>
      </c>
      <c r="B5966" s="210" t="s">
        <v>5390</v>
      </c>
      <c r="C5966" s="210" t="s">
        <v>5881</v>
      </c>
      <c r="D5966" s="210" t="s">
        <v>6184</v>
      </c>
      <c r="E5966" s="282">
        <v>12.0</v>
      </c>
      <c r="F5966" s="282">
        <v>0.0</v>
      </c>
      <c r="G5966" s="282">
        <v>0.0</v>
      </c>
      <c r="H5966" s="282">
        <v>10.0</v>
      </c>
      <c r="I5966" s="282">
        <v>2.0</v>
      </c>
      <c r="J5966" s="282">
        <v>0.0</v>
      </c>
      <c r="K5966" s="282">
        <v>0.0</v>
      </c>
      <c r="L5966" s="282">
        <v>201.0</v>
      </c>
      <c r="M5966" s="210"/>
    </row>
    <row r="5967" ht="15.75" customHeight="1">
      <c r="A5967" s="210" t="s">
        <v>290</v>
      </c>
      <c r="B5967" s="210" t="s">
        <v>5383</v>
      </c>
      <c r="C5967" s="210" t="s">
        <v>5801</v>
      </c>
      <c r="D5967" s="210" t="s">
        <v>143</v>
      </c>
      <c r="E5967" s="282">
        <v>3.0</v>
      </c>
      <c r="F5967" s="282">
        <v>0.0</v>
      </c>
      <c r="G5967" s="282">
        <v>1.0</v>
      </c>
      <c r="H5967" s="282">
        <v>0.0</v>
      </c>
      <c r="I5967" s="282">
        <v>2.0</v>
      </c>
      <c r="J5967" s="282">
        <v>1.0</v>
      </c>
      <c r="K5967" s="282">
        <v>0.0</v>
      </c>
      <c r="L5967" s="282">
        <v>268.0</v>
      </c>
      <c r="M5967" s="210"/>
    </row>
    <row r="5968" ht="15.75" customHeight="1">
      <c r="A5968" s="210" t="s">
        <v>290</v>
      </c>
      <c r="B5968" s="210" t="s">
        <v>5384</v>
      </c>
      <c r="C5968" s="210" t="s">
        <v>5801</v>
      </c>
      <c r="D5968" s="210" t="s">
        <v>143</v>
      </c>
      <c r="E5968" s="282">
        <v>35.0</v>
      </c>
      <c r="F5968" s="282">
        <v>0.0</v>
      </c>
      <c r="G5968" s="282">
        <v>4.0</v>
      </c>
      <c r="H5968" s="282">
        <v>14.0</v>
      </c>
      <c r="I5968" s="282">
        <v>9.0</v>
      </c>
      <c r="J5968" s="282">
        <v>3.0</v>
      </c>
      <c r="K5968" s="282">
        <v>0.0</v>
      </c>
      <c r="L5968" s="282">
        <v>1988.0</v>
      </c>
      <c r="M5968" s="210"/>
    </row>
    <row r="5969" ht="15.75" customHeight="1">
      <c r="A5969" s="210" t="s">
        <v>290</v>
      </c>
      <c r="B5969" s="210" t="s">
        <v>5385</v>
      </c>
      <c r="C5969" s="210" t="s">
        <v>5801</v>
      </c>
      <c r="D5969" s="210" t="s">
        <v>143</v>
      </c>
      <c r="E5969" s="282">
        <v>23.0</v>
      </c>
      <c r="F5969" s="282">
        <v>0.0</v>
      </c>
      <c r="G5969" s="282">
        <v>3.0</v>
      </c>
      <c r="H5969" s="282">
        <v>8.0</v>
      </c>
      <c r="I5969" s="282">
        <v>9.0</v>
      </c>
      <c r="J5969" s="282">
        <v>4.0</v>
      </c>
      <c r="K5969" s="282">
        <v>0.0</v>
      </c>
      <c r="L5969" s="282">
        <v>1376.0</v>
      </c>
      <c r="M5969" s="210"/>
    </row>
    <row r="5970" ht="15.75" customHeight="1">
      <c r="A5970" s="210" t="s">
        <v>290</v>
      </c>
      <c r="B5970" s="210" t="s">
        <v>5386</v>
      </c>
      <c r="C5970" s="210" t="s">
        <v>6283</v>
      </c>
      <c r="D5970" s="210" t="s">
        <v>95</v>
      </c>
      <c r="E5970" s="282">
        <v>18.0</v>
      </c>
      <c r="F5970" s="282">
        <v>0.0</v>
      </c>
      <c r="G5970" s="282">
        <v>2.0</v>
      </c>
      <c r="H5970" s="282">
        <v>8.0</v>
      </c>
      <c r="I5970" s="282">
        <v>2.0</v>
      </c>
      <c r="J5970" s="282">
        <v>2.0</v>
      </c>
      <c r="K5970" s="282">
        <v>0.0</v>
      </c>
      <c r="L5970" s="282">
        <v>1022.0</v>
      </c>
      <c r="M5970" s="210"/>
    </row>
    <row r="5971" ht="15.75" customHeight="1">
      <c r="A5971" s="210" t="s">
        <v>290</v>
      </c>
      <c r="B5971" s="210" t="s">
        <v>5387</v>
      </c>
      <c r="C5971" s="210" t="s">
        <v>5881</v>
      </c>
      <c r="D5971" s="210" t="s">
        <v>6144</v>
      </c>
      <c r="E5971" s="282">
        <v>22.0</v>
      </c>
      <c r="F5971" s="282">
        <v>2.0</v>
      </c>
      <c r="G5971" s="282">
        <v>0.0</v>
      </c>
      <c r="H5971" s="282">
        <v>9.0</v>
      </c>
      <c r="I5971" s="282">
        <v>8.0</v>
      </c>
      <c r="J5971" s="282">
        <v>3.0</v>
      </c>
      <c r="K5971" s="282">
        <v>0.0</v>
      </c>
      <c r="L5971" s="282">
        <v>1237.0</v>
      </c>
      <c r="M5971" s="210"/>
    </row>
    <row r="5972" ht="15.75" customHeight="1">
      <c r="A5972" s="210" t="s">
        <v>290</v>
      </c>
      <c r="B5972" s="210" t="s">
        <v>5388</v>
      </c>
      <c r="C5972" s="210" t="s">
        <v>5802</v>
      </c>
      <c r="D5972" s="210" t="s">
        <v>95</v>
      </c>
      <c r="E5972" s="282">
        <v>19.0</v>
      </c>
      <c r="F5972" s="282">
        <v>1.0</v>
      </c>
      <c r="G5972" s="282">
        <v>1.0</v>
      </c>
      <c r="H5972" s="282">
        <v>12.0</v>
      </c>
      <c r="I5972" s="282">
        <v>5.0</v>
      </c>
      <c r="J5972" s="282">
        <v>2.0</v>
      </c>
      <c r="K5972" s="282">
        <v>1.0</v>
      </c>
      <c r="L5972" s="282">
        <v>797.0</v>
      </c>
      <c r="M5972" s="210"/>
    </row>
    <row r="5973" ht="15.75" customHeight="1">
      <c r="A5973" s="210" t="s">
        <v>290</v>
      </c>
      <c r="B5973" s="210" t="s">
        <v>5391</v>
      </c>
      <c r="C5973" s="210" t="s">
        <v>5881</v>
      </c>
      <c r="D5973" s="210" t="s">
        <v>5928</v>
      </c>
      <c r="E5973" s="282">
        <v>31.0</v>
      </c>
      <c r="F5973" s="282">
        <v>3.0</v>
      </c>
      <c r="G5973" s="282">
        <v>7.0</v>
      </c>
      <c r="H5973" s="282">
        <v>0.0</v>
      </c>
      <c r="I5973" s="282">
        <v>2.0</v>
      </c>
      <c r="J5973" s="282">
        <v>6.0</v>
      </c>
      <c r="K5973" s="282">
        <v>0.0</v>
      </c>
      <c r="L5973" s="282">
        <v>2743.0</v>
      </c>
      <c r="M5973" s="210"/>
    </row>
    <row r="5974" ht="15.75" customHeight="1">
      <c r="A5974" s="210" t="s">
        <v>290</v>
      </c>
      <c r="B5974" s="210" t="s">
        <v>5392</v>
      </c>
      <c r="C5974" s="210" t="s">
        <v>5881</v>
      </c>
      <c r="D5974" s="210" t="s">
        <v>5928</v>
      </c>
      <c r="E5974" s="282">
        <v>26.0</v>
      </c>
      <c r="F5974" s="282">
        <v>2.0</v>
      </c>
      <c r="G5974" s="282">
        <v>5.0</v>
      </c>
      <c r="H5974" s="282">
        <v>7.0</v>
      </c>
      <c r="I5974" s="282">
        <v>3.0</v>
      </c>
      <c r="J5974" s="282">
        <v>4.0</v>
      </c>
      <c r="K5974" s="282">
        <v>0.0</v>
      </c>
      <c r="L5974" s="282">
        <v>1859.0</v>
      </c>
      <c r="M5974" s="210"/>
    </row>
    <row r="5975" ht="15.75" customHeight="1">
      <c r="A5975" s="210" t="s">
        <v>290</v>
      </c>
      <c r="B5975" s="210" t="s">
        <v>5389</v>
      </c>
      <c r="C5975" s="210" t="s">
        <v>5881</v>
      </c>
      <c r="D5975" s="210" t="s">
        <v>6087</v>
      </c>
      <c r="E5975" s="282">
        <v>29.0</v>
      </c>
      <c r="F5975" s="282">
        <v>3.0</v>
      </c>
      <c r="G5975" s="282">
        <v>6.0</v>
      </c>
      <c r="H5975" s="282">
        <v>3.0</v>
      </c>
      <c r="I5975" s="282">
        <v>10.0</v>
      </c>
      <c r="J5975" s="282">
        <v>3.0</v>
      </c>
      <c r="K5975" s="282">
        <v>0.0</v>
      </c>
      <c r="L5975" s="282">
        <v>2167.0</v>
      </c>
      <c r="M5975" s="210"/>
    </row>
    <row r="5976" ht="15.75" customHeight="1">
      <c r="A5976" s="210" t="s">
        <v>290</v>
      </c>
      <c r="B5976" s="210" t="s">
        <v>5390</v>
      </c>
      <c r="C5976" s="210" t="s">
        <v>5881</v>
      </c>
      <c r="D5976" s="210" t="s">
        <v>6087</v>
      </c>
      <c r="E5976" s="282">
        <v>17.0</v>
      </c>
      <c r="F5976" s="282">
        <v>2.0</v>
      </c>
      <c r="G5976" s="282">
        <v>0.0</v>
      </c>
      <c r="H5976" s="282">
        <v>8.0</v>
      </c>
      <c r="I5976" s="282">
        <v>6.0</v>
      </c>
      <c r="J5976" s="282">
        <v>1.0</v>
      </c>
      <c r="K5976" s="282">
        <v>0.0</v>
      </c>
      <c r="L5976" s="282">
        <v>939.0</v>
      </c>
      <c r="M5976" s="210"/>
    </row>
    <row r="5977" ht="15.75" customHeight="1">
      <c r="A5977" s="210" t="s">
        <v>245</v>
      </c>
      <c r="B5977" s="210" t="s">
        <v>5383</v>
      </c>
      <c r="C5977" s="210" t="s">
        <v>5801</v>
      </c>
      <c r="D5977" s="210" t="s">
        <v>197</v>
      </c>
      <c r="E5977" s="282">
        <v>3.0</v>
      </c>
      <c r="F5977" s="282">
        <v>0.0</v>
      </c>
      <c r="G5977" s="210"/>
      <c r="H5977" s="282">
        <v>0.0</v>
      </c>
      <c r="I5977" s="282">
        <v>0.0</v>
      </c>
      <c r="J5977" s="282">
        <v>1.0</v>
      </c>
      <c r="K5977" s="282">
        <v>0.0</v>
      </c>
      <c r="L5977" s="282">
        <v>270.0</v>
      </c>
      <c r="M5977" s="210"/>
    </row>
    <row r="5978" ht="15.75" customHeight="1">
      <c r="A5978" s="210" t="s">
        <v>245</v>
      </c>
      <c r="B5978" s="210" t="s">
        <v>5384</v>
      </c>
      <c r="C5978" s="210" t="s">
        <v>5801</v>
      </c>
      <c r="D5978" s="210" t="s">
        <v>197</v>
      </c>
      <c r="E5978" s="282">
        <v>21.0</v>
      </c>
      <c r="F5978" s="282">
        <v>0.0</v>
      </c>
      <c r="G5978" s="210"/>
      <c r="H5978" s="282">
        <v>0.0</v>
      </c>
      <c r="I5978" s="282">
        <v>0.0</v>
      </c>
      <c r="J5978" s="282">
        <v>2.0</v>
      </c>
      <c r="K5978" s="282">
        <v>0.0</v>
      </c>
      <c r="L5978" s="282">
        <v>1890.0</v>
      </c>
      <c r="M5978" s="210"/>
    </row>
    <row r="5979" ht="15.75" customHeight="1">
      <c r="A5979" s="210" t="s">
        <v>245</v>
      </c>
      <c r="B5979" s="210" t="s">
        <v>5385</v>
      </c>
      <c r="C5979" s="210" t="s">
        <v>5805</v>
      </c>
      <c r="D5979" s="210" t="s">
        <v>6055</v>
      </c>
      <c r="E5979" s="282">
        <v>0.0</v>
      </c>
      <c r="F5979" s="282">
        <v>0.0</v>
      </c>
      <c r="G5979" s="210"/>
      <c r="H5979" s="282">
        <v>0.0</v>
      </c>
      <c r="I5979" s="282">
        <v>0.0</v>
      </c>
      <c r="J5979" s="282">
        <v>0.0</v>
      </c>
      <c r="K5979" s="282">
        <v>0.0</v>
      </c>
      <c r="L5979" s="282">
        <v>0.0</v>
      </c>
      <c r="M5979" s="210"/>
    </row>
    <row r="5980" ht="15.75" customHeight="1">
      <c r="A5980" s="210" t="s">
        <v>245</v>
      </c>
      <c r="B5980" s="210" t="s">
        <v>5386</v>
      </c>
      <c r="C5980" s="210" t="s">
        <v>5933</v>
      </c>
      <c r="D5980" s="210" t="s">
        <v>5936</v>
      </c>
      <c r="E5980" s="282">
        <v>30.0</v>
      </c>
      <c r="F5980" s="282">
        <v>0.0</v>
      </c>
      <c r="G5980" s="210"/>
      <c r="H5980" s="282">
        <v>0.0</v>
      </c>
      <c r="I5980" s="282">
        <v>1.0</v>
      </c>
      <c r="J5980" s="282">
        <v>4.0</v>
      </c>
      <c r="K5980" s="282">
        <v>0.0</v>
      </c>
      <c r="L5980" s="282">
        <v>2634.0</v>
      </c>
      <c r="M5980" s="210"/>
    </row>
    <row r="5981" ht="15.75" customHeight="1">
      <c r="A5981" s="210" t="s">
        <v>245</v>
      </c>
      <c r="B5981" s="210" t="s">
        <v>5387</v>
      </c>
      <c r="C5981" s="210" t="s">
        <v>5933</v>
      </c>
      <c r="D5981" s="210" t="s">
        <v>5936</v>
      </c>
      <c r="E5981" s="282">
        <v>28.0</v>
      </c>
      <c r="F5981" s="282">
        <v>0.0</v>
      </c>
      <c r="G5981" s="210"/>
      <c r="H5981" s="282">
        <v>0.0</v>
      </c>
      <c r="I5981" s="282">
        <v>0.0</v>
      </c>
      <c r="J5981" s="282">
        <v>0.0</v>
      </c>
      <c r="K5981" s="282">
        <v>0.0</v>
      </c>
      <c r="L5981" s="282">
        <v>2520.0</v>
      </c>
      <c r="M5981" s="210"/>
    </row>
    <row r="5982" ht="15.75" customHeight="1">
      <c r="A5982" s="210" t="s">
        <v>245</v>
      </c>
      <c r="B5982" s="210" t="s">
        <v>5388</v>
      </c>
      <c r="C5982" s="210" t="s">
        <v>5881</v>
      </c>
      <c r="D5982" s="210" t="s">
        <v>6284</v>
      </c>
      <c r="E5982" s="282">
        <v>0.0</v>
      </c>
      <c r="F5982" s="282">
        <v>0.0</v>
      </c>
      <c r="G5982" s="210"/>
      <c r="H5982" s="282">
        <v>0.0</v>
      </c>
      <c r="I5982" s="282">
        <v>0.0</v>
      </c>
      <c r="J5982" s="282">
        <v>0.0</v>
      </c>
      <c r="K5982" s="282">
        <v>0.0</v>
      </c>
      <c r="L5982" s="282">
        <v>0.0</v>
      </c>
      <c r="M5982" s="210"/>
    </row>
    <row r="5983" ht="15.75" customHeight="1">
      <c r="A5983" s="210" t="s">
        <v>578</v>
      </c>
      <c r="B5983" s="210" t="s">
        <v>5383</v>
      </c>
      <c r="C5983" s="210" t="s">
        <v>5801</v>
      </c>
      <c r="D5983" s="210" t="s">
        <v>151</v>
      </c>
      <c r="E5983" s="282">
        <v>1.0</v>
      </c>
      <c r="F5983" s="282">
        <v>0.0</v>
      </c>
      <c r="G5983" s="282">
        <v>0.0</v>
      </c>
      <c r="H5983" s="282">
        <v>0.0</v>
      </c>
      <c r="I5983" s="282">
        <v>1.0</v>
      </c>
      <c r="J5983" s="282">
        <v>0.0</v>
      </c>
      <c r="K5983" s="282">
        <v>0.0</v>
      </c>
      <c r="L5983" s="282">
        <v>56.0</v>
      </c>
      <c r="M5983" s="210"/>
    </row>
    <row r="5984" ht="15.75" customHeight="1">
      <c r="A5984" s="210" t="s">
        <v>578</v>
      </c>
      <c r="B5984" s="210" t="s">
        <v>5384</v>
      </c>
      <c r="C5984" s="210" t="s">
        <v>5801</v>
      </c>
      <c r="D5984" s="210" t="s">
        <v>151</v>
      </c>
      <c r="E5984" s="282">
        <v>31.0</v>
      </c>
      <c r="F5984" s="282">
        <v>3.0</v>
      </c>
      <c r="G5984" s="282">
        <v>2.0</v>
      </c>
      <c r="H5984" s="282">
        <v>10.0</v>
      </c>
      <c r="I5984" s="282">
        <v>19.0</v>
      </c>
      <c r="J5984" s="282">
        <v>3.0</v>
      </c>
      <c r="K5984" s="282">
        <v>0.0</v>
      </c>
      <c r="L5984" s="282">
        <v>1828.0</v>
      </c>
      <c r="M5984" s="210"/>
    </row>
    <row r="5985" ht="15.75" customHeight="1">
      <c r="A5985" s="210" t="s">
        <v>578</v>
      </c>
      <c r="B5985" s="210" t="s">
        <v>5385</v>
      </c>
      <c r="C5985" s="210" t="s">
        <v>5801</v>
      </c>
      <c r="D5985" s="210" t="s">
        <v>151</v>
      </c>
      <c r="E5985" s="282">
        <v>31.0</v>
      </c>
      <c r="F5985" s="282">
        <v>3.0</v>
      </c>
      <c r="G5985" s="282">
        <v>0.0</v>
      </c>
      <c r="H5985" s="282">
        <v>19.0</v>
      </c>
      <c r="I5985" s="282">
        <v>8.0</v>
      </c>
      <c r="J5985" s="282">
        <v>3.0</v>
      </c>
      <c r="K5985" s="282">
        <v>0.0</v>
      </c>
      <c r="L5985" s="282">
        <v>1316.0</v>
      </c>
      <c r="M5985" s="210"/>
    </row>
    <row r="5986" ht="15.75" customHeight="1">
      <c r="A5986" s="210" t="s">
        <v>578</v>
      </c>
      <c r="B5986" s="210" t="s">
        <v>5386</v>
      </c>
      <c r="C5986" s="210" t="s">
        <v>5809</v>
      </c>
      <c r="D5986" s="210" t="s">
        <v>5810</v>
      </c>
      <c r="E5986" s="282">
        <v>33.0</v>
      </c>
      <c r="F5986" s="282">
        <v>4.0</v>
      </c>
      <c r="G5986" s="282">
        <v>5.0</v>
      </c>
      <c r="H5986" s="282">
        <v>13.0</v>
      </c>
      <c r="I5986" s="282">
        <v>18.0</v>
      </c>
      <c r="J5986" s="282">
        <v>5.0</v>
      </c>
      <c r="K5986" s="282">
        <v>0.0</v>
      </c>
      <c r="L5986" s="282">
        <v>1741.0</v>
      </c>
      <c r="M5986" s="210"/>
    </row>
    <row r="5987" ht="15.75" customHeight="1">
      <c r="A5987" s="210" t="s">
        <v>578</v>
      </c>
      <c r="B5987" s="210" t="s">
        <v>5387</v>
      </c>
      <c r="C5987" s="210" t="s">
        <v>5809</v>
      </c>
      <c r="D5987" s="210" t="s">
        <v>5810</v>
      </c>
      <c r="E5987" s="282">
        <v>38.0</v>
      </c>
      <c r="F5987" s="282">
        <v>4.0</v>
      </c>
      <c r="G5987" s="282">
        <v>4.0</v>
      </c>
      <c r="H5987" s="282">
        <v>11.0</v>
      </c>
      <c r="I5987" s="282">
        <v>22.0</v>
      </c>
      <c r="J5987" s="282">
        <v>2.0</v>
      </c>
      <c r="K5987" s="282">
        <v>0.0</v>
      </c>
      <c r="L5987" s="282">
        <v>2432.0</v>
      </c>
      <c r="M5987" s="210"/>
    </row>
    <row r="5988" ht="15.75" customHeight="1">
      <c r="A5988" s="210" t="s">
        <v>578</v>
      </c>
      <c r="B5988" s="210" t="s">
        <v>5388</v>
      </c>
      <c r="C5988" s="210" t="s">
        <v>5977</v>
      </c>
      <c r="D5988" s="210" t="s">
        <v>6285</v>
      </c>
      <c r="E5988" s="282">
        <v>26.0</v>
      </c>
      <c r="F5988" s="282">
        <v>4.0</v>
      </c>
      <c r="G5988" s="282">
        <v>3.0</v>
      </c>
      <c r="H5988" s="282">
        <v>5.0</v>
      </c>
      <c r="I5988" s="282">
        <v>10.0</v>
      </c>
      <c r="J5988" s="282">
        <v>1.0</v>
      </c>
      <c r="K5988" s="282">
        <v>0.0</v>
      </c>
      <c r="L5988" s="282">
        <v>1964.0</v>
      </c>
      <c r="M5988" s="210"/>
    </row>
    <row r="5989" ht="15.75" customHeight="1">
      <c r="A5989" s="210" t="s">
        <v>578</v>
      </c>
      <c r="B5989" s="210" t="s">
        <v>5391</v>
      </c>
      <c r="C5989" s="210" t="s">
        <v>5809</v>
      </c>
      <c r="D5989" s="210" t="s">
        <v>6208</v>
      </c>
      <c r="E5989" s="282">
        <v>37.0</v>
      </c>
      <c r="F5989" s="282">
        <v>10.0</v>
      </c>
      <c r="G5989" s="282">
        <v>4.0</v>
      </c>
      <c r="H5989" s="282">
        <v>5.0</v>
      </c>
      <c r="I5989" s="282">
        <v>22.0</v>
      </c>
      <c r="J5989" s="282">
        <v>4.0</v>
      </c>
      <c r="K5989" s="282">
        <v>0.0</v>
      </c>
      <c r="L5989" s="282">
        <v>2628.0</v>
      </c>
      <c r="M5989" s="210"/>
    </row>
    <row r="5990" ht="15.75" customHeight="1">
      <c r="A5990" s="210" t="s">
        <v>578</v>
      </c>
      <c r="B5990" s="210" t="s">
        <v>5392</v>
      </c>
      <c r="C5990" s="210" t="s">
        <v>5837</v>
      </c>
      <c r="D5990" s="210" t="s">
        <v>6208</v>
      </c>
      <c r="E5990" s="282">
        <v>24.0</v>
      </c>
      <c r="F5990" s="282">
        <v>6.0</v>
      </c>
      <c r="G5990" s="282">
        <v>7.0</v>
      </c>
      <c r="H5990" s="282">
        <v>6.0</v>
      </c>
      <c r="I5990" s="282">
        <v>14.0</v>
      </c>
      <c r="J5990" s="282">
        <v>2.0</v>
      </c>
      <c r="K5990" s="282">
        <v>0.0</v>
      </c>
      <c r="L5990" s="282">
        <v>1523.0</v>
      </c>
      <c r="M5990" s="210"/>
    </row>
    <row r="5991" ht="15.75" customHeight="1">
      <c r="A5991" s="210" t="s">
        <v>578</v>
      </c>
      <c r="B5991" s="210" t="s">
        <v>5389</v>
      </c>
      <c r="C5991" s="210" t="s">
        <v>5837</v>
      </c>
      <c r="D5991" s="210" t="s">
        <v>6208</v>
      </c>
      <c r="E5991" s="282">
        <v>24.0</v>
      </c>
      <c r="F5991" s="282">
        <v>4.0</v>
      </c>
      <c r="G5991" s="282">
        <v>1.0</v>
      </c>
      <c r="H5991" s="282">
        <v>12.0</v>
      </c>
      <c r="I5991" s="282">
        <v>7.0</v>
      </c>
      <c r="J5991" s="282">
        <v>0.0</v>
      </c>
      <c r="K5991" s="282">
        <v>0.0</v>
      </c>
      <c r="L5991" s="282">
        <v>1131.0</v>
      </c>
      <c r="M5991" s="210"/>
    </row>
    <row r="5992" ht="15.75" customHeight="1">
      <c r="A5992" s="210" t="s">
        <v>727</v>
      </c>
      <c r="B5992" s="210" t="s">
        <v>5383</v>
      </c>
      <c r="C5992" s="210" t="s">
        <v>5801</v>
      </c>
      <c r="D5992" s="210" t="s">
        <v>249</v>
      </c>
      <c r="E5992" s="282">
        <v>1.0</v>
      </c>
      <c r="F5992" s="282">
        <v>0.0</v>
      </c>
      <c r="G5992" s="282">
        <v>0.0</v>
      </c>
      <c r="H5992" s="282">
        <v>0.0</v>
      </c>
      <c r="I5992" s="282">
        <v>0.0</v>
      </c>
      <c r="J5992" s="282">
        <v>0.0</v>
      </c>
      <c r="K5992" s="282">
        <v>0.0</v>
      </c>
      <c r="L5992" s="282">
        <v>90.0</v>
      </c>
      <c r="M5992" s="210"/>
    </row>
    <row r="5993" ht="15.75" customHeight="1">
      <c r="A5993" s="210" t="s">
        <v>727</v>
      </c>
      <c r="B5993" s="210" t="s">
        <v>5384</v>
      </c>
      <c r="C5993" s="210" t="s">
        <v>5835</v>
      </c>
      <c r="D5993" s="210" t="s">
        <v>249</v>
      </c>
      <c r="E5993" s="282">
        <v>21.0</v>
      </c>
      <c r="F5993" s="282">
        <v>1.0</v>
      </c>
      <c r="G5993" s="282">
        <v>2.0</v>
      </c>
      <c r="H5993" s="282">
        <v>9.0</v>
      </c>
      <c r="I5993" s="282">
        <v>3.0</v>
      </c>
      <c r="J5993" s="282">
        <v>3.0</v>
      </c>
      <c r="K5993" s="282">
        <v>0.0</v>
      </c>
      <c r="L5993" s="282">
        <v>1134.0</v>
      </c>
      <c r="M5993" s="210"/>
    </row>
    <row r="5994" ht="15.75" customHeight="1">
      <c r="A5994" s="210" t="s">
        <v>727</v>
      </c>
      <c r="B5994" s="210" t="s">
        <v>5385</v>
      </c>
      <c r="C5994" s="210" t="s">
        <v>6286</v>
      </c>
      <c r="D5994" s="210" t="s">
        <v>6287</v>
      </c>
      <c r="E5994" s="282">
        <v>37.0</v>
      </c>
      <c r="F5994" s="282">
        <v>0.0</v>
      </c>
      <c r="G5994" s="282">
        <v>2.0</v>
      </c>
      <c r="H5994" s="282">
        <v>0.0</v>
      </c>
      <c r="I5994" s="282">
        <v>2.0</v>
      </c>
      <c r="J5994" s="282">
        <v>8.0</v>
      </c>
      <c r="K5994" s="282">
        <v>1.0</v>
      </c>
      <c r="L5994" s="282">
        <v>3271.0</v>
      </c>
      <c r="M5994" s="210"/>
    </row>
    <row r="5995" ht="15.75" customHeight="1">
      <c r="A5995" s="210" t="s">
        <v>727</v>
      </c>
      <c r="B5995" s="210" t="s">
        <v>5386</v>
      </c>
      <c r="C5995" s="210" t="s">
        <v>5931</v>
      </c>
      <c r="D5995" s="210" t="s">
        <v>5932</v>
      </c>
      <c r="E5995" s="282">
        <v>30.0</v>
      </c>
      <c r="F5995" s="282">
        <v>4.0</v>
      </c>
      <c r="G5995" s="282">
        <v>2.0</v>
      </c>
      <c r="H5995" s="282">
        <v>0.0</v>
      </c>
      <c r="I5995" s="282">
        <v>1.0</v>
      </c>
      <c r="J5995" s="282">
        <v>8.0</v>
      </c>
      <c r="K5995" s="282">
        <v>0.0</v>
      </c>
      <c r="L5995" s="282">
        <v>2693.0</v>
      </c>
      <c r="M5995" s="210"/>
    </row>
    <row r="5996" ht="15.75" customHeight="1">
      <c r="A5996" s="210" t="s">
        <v>727</v>
      </c>
      <c r="B5996" s="210" t="s">
        <v>5387</v>
      </c>
      <c r="C5996" s="210" t="s">
        <v>5931</v>
      </c>
      <c r="D5996" s="210" t="s">
        <v>5932</v>
      </c>
      <c r="E5996" s="282">
        <v>18.0</v>
      </c>
      <c r="F5996" s="282">
        <v>1.0</v>
      </c>
      <c r="G5996" s="282">
        <v>0.0</v>
      </c>
      <c r="H5996" s="282">
        <v>1.0</v>
      </c>
      <c r="I5996" s="282">
        <v>0.0</v>
      </c>
      <c r="J5996" s="282">
        <v>3.0</v>
      </c>
      <c r="K5996" s="282">
        <v>0.0</v>
      </c>
      <c r="L5996" s="282">
        <v>1575.0</v>
      </c>
      <c r="M5996" s="210"/>
    </row>
    <row r="5997" ht="15.75" customHeight="1">
      <c r="A5997" s="210" t="s">
        <v>727</v>
      </c>
      <c r="B5997" s="210" t="s">
        <v>5388</v>
      </c>
      <c r="C5997" s="210" t="s">
        <v>5931</v>
      </c>
      <c r="D5997" s="210" t="s">
        <v>5932</v>
      </c>
      <c r="E5997" s="282">
        <v>28.0</v>
      </c>
      <c r="F5997" s="282">
        <v>1.0</v>
      </c>
      <c r="G5997" s="282">
        <v>1.0</v>
      </c>
      <c r="H5997" s="282">
        <v>4.0</v>
      </c>
      <c r="I5997" s="282">
        <v>1.0</v>
      </c>
      <c r="J5997" s="282">
        <v>3.0</v>
      </c>
      <c r="K5997" s="282">
        <v>0.0</v>
      </c>
      <c r="L5997" s="282">
        <v>2181.0</v>
      </c>
      <c r="M5997" s="210"/>
    </row>
    <row r="5998" ht="15.75" customHeight="1">
      <c r="A5998" s="210" t="s">
        <v>727</v>
      </c>
      <c r="B5998" s="210" t="s">
        <v>5391</v>
      </c>
      <c r="C5998" s="210" t="s">
        <v>5931</v>
      </c>
      <c r="D5998" s="210" t="s">
        <v>5932</v>
      </c>
      <c r="E5998" s="282">
        <v>27.0</v>
      </c>
      <c r="F5998" s="282">
        <v>0.0</v>
      </c>
      <c r="G5998" s="282">
        <v>1.0</v>
      </c>
      <c r="H5998" s="282">
        <v>5.0</v>
      </c>
      <c r="I5998" s="282">
        <v>0.0</v>
      </c>
      <c r="J5998" s="282">
        <v>4.0</v>
      </c>
      <c r="K5998" s="282">
        <v>0.0</v>
      </c>
      <c r="L5998" s="282">
        <v>2119.0</v>
      </c>
      <c r="M5998" s="210"/>
    </row>
    <row r="5999" ht="15.75" customHeight="1">
      <c r="A5999" s="210" t="s">
        <v>727</v>
      </c>
      <c r="B5999" s="210" t="s">
        <v>5392</v>
      </c>
      <c r="C5999" s="210" t="s">
        <v>5931</v>
      </c>
      <c r="D5999" s="210" t="s">
        <v>6288</v>
      </c>
      <c r="E5999" s="282">
        <v>35.0</v>
      </c>
      <c r="F5999" s="282">
        <v>7.0</v>
      </c>
      <c r="G5999" s="282">
        <v>0.0</v>
      </c>
      <c r="H5999" s="282">
        <v>0.0</v>
      </c>
      <c r="I5999" s="282">
        <v>2.0</v>
      </c>
      <c r="J5999" s="282">
        <v>7.0</v>
      </c>
      <c r="K5999" s="282">
        <v>0.0</v>
      </c>
      <c r="L5999" s="282">
        <v>3131.0</v>
      </c>
      <c r="M5999" s="210"/>
    </row>
    <row r="6000" ht="15.75" customHeight="1">
      <c r="A6000" s="210" t="s">
        <v>727</v>
      </c>
      <c r="B6000" s="210" t="s">
        <v>5389</v>
      </c>
      <c r="C6000" s="210" t="s">
        <v>6289</v>
      </c>
      <c r="D6000" s="210" t="s">
        <v>6290</v>
      </c>
      <c r="E6000" s="282">
        <v>16.0</v>
      </c>
      <c r="F6000" s="282">
        <v>3.0</v>
      </c>
      <c r="G6000" s="282">
        <v>1.0</v>
      </c>
      <c r="H6000" s="282">
        <v>1.0</v>
      </c>
      <c r="I6000" s="282">
        <v>0.0</v>
      </c>
      <c r="J6000" s="282">
        <v>4.0</v>
      </c>
      <c r="K6000" s="282">
        <v>0.0</v>
      </c>
      <c r="L6000" s="282">
        <v>1351.0</v>
      </c>
      <c r="M6000" s="210"/>
    </row>
    <row r="6001" ht="15.75" customHeight="1">
      <c r="A6001" s="210" t="s">
        <v>727</v>
      </c>
      <c r="B6001" s="210" t="s">
        <v>5390</v>
      </c>
      <c r="C6001" s="210" t="s">
        <v>6291</v>
      </c>
      <c r="D6001" s="210" t="s">
        <v>6292</v>
      </c>
      <c r="E6001" s="282">
        <v>8.0</v>
      </c>
      <c r="F6001" s="282">
        <v>1.0</v>
      </c>
      <c r="G6001" s="282">
        <v>1.0</v>
      </c>
      <c r="H6001" s="282">
        <v>2.0</v>
      </c>
      <c r="I6001" s="282">
        <v>1.0</v>
      </c>
      <c r="J6001" s="282">
        <v>0.0</v>
      </c>
      <c r="K6001" s="282">
        <v>0.0</v>
      </c>
      <c r="L6001" s="282">
        <v>503.0</v>
      </c>
      <c r="M6001" s="210"/>
    </row>
    <row r="6002" ht="15.75" customHeight="1">
      <c r="A6002" s="210" t="s">
        <v>220</v>
      </c>
      <c r="B6002" s="210" t="s">
        <v>5383</v>
      </c>
      <c r="C6002" s="210" t="s">
        <v>5801</v>
      </c>
      <c r="D6002" s="210" t="s">
        <v>95</v>
      </c>
      <c r="E6002" s="282">
        <v>2.0</v>
      </c>
      <c r="F6002" s="282">
        <v>0.0</v>
      </c>
      <c r="G6002" s="282">
        <v>1.0</v>
      </c>
      <c r="H6002" s="282">
        <v>0.0</v>
      </c>
      <c r="I6002" s="282">
        <v>0.0</v>
      </c>
      <c r="J6002" s="282">
        <v>0.0</v>
      </c>
      <c r="K6002" s="282">
        <v>0.0</v>
      </c>
      <c r="L6002" s="282">
        <v>180.0</v>
      </c>
      <c r="M6002" s="210"/>
    </row>
    <row r="6003" ht="15.75" customHeight="1">
      <c r="A6003" s="210" t="s">
        <v>220</v>
      </c>
      <c r="B6003" s="210" t="s">
        <v>5384</v>
      </c>
      <c r="C6003" s="210" t="s">
        <v>5924</v>
      </c>
      <c r="D6003" s="210" t="s">
        <v>95</v>
      </c>
      <c r="E6003" s="282">
        <v>23.0</v>
      </c>
      <c r="F6003" s="282">
        <v>0.0</v>
      </c>
      <c r="G6003" s="282">
        <v>2.0</v>
      </c>
      <c r="H6003" s="282">
        <v>2.0</v>
      </c>
      <c r="I6003" s="282">
        <v>8.0</v>
      </c>
      <c r="J6003" s="282">
        <v>6.0</v>
      </c>
      <c r="K6003" s="282">
        <v>0.0</v>
      </c>
      <c r="L6003" s="282">
        <v>1677.0</v>
      </c>
      <c r="M6003" s="210"/>
    </row>
    <row r="6004" ht="15.75" customHeight="1">
      <c r="A6004" s="210" t="s">
        <v>220</v>
      </c>
      <c r="B6004" s="210" t="s">
        <v>5385</v>
      </c>
      <c r="C6004" s="210" t="s">
        <v>5881</v>
      </c>
      <c r="D6004" s="210" t="s">
        <v>6293</v>
      </c>
      <c r="E6004" s="282">
        <v>30.0</v>
      </c>
      <c r="F6004" s="282">
        <v>4.0</v>
      </c>
      <c r="G6004" s="282">
        <v>1.0</v>
      </c>
      <c r="H6004" s="282">
        <v>3.0</v>
      </c>
      <c r="I6004" s="282">
        <v>3.0</v>
      </c>
      <c r="J6004" s="282">
        <v>6.0</v>
      </c>
      <c r="K6004" s="282">
        <v>0.0</v>
      </c>
      <c r="L6004" s="282">
        <v>2431.0</v>
      </c>
      <c r="M6004" s="210"/>
    </row>
    <row r="6005" ht="15.75" customHeight="1">
      <c r="A6005" s="210" t="s">
        <v>220</v>
      </c>
      <c r="B6005" s="210" t="s">
        <v>5386</v>
      </c>
      <c r="C6005" s="210" t="s">
        <v>5881</v>
      </c>
      <c r="D6005" s="210" t="s">
        <v>6293</v>
      </c>
      <c r="E6005" s="282">
        <v>25.0</v>
      </c>
      <c r="F6005" s="282">
        <v>0.0</v>
      </c>
      <c r="G6005" s="282">
        <v>1.0</v>
      </c>
      <c r="H6005" s="282">
        <v>1.0</v>
      </c>
      <c r="I6005" s="282">
        <v>5.0</v>
      </c>
      <c r="J6005" s="282">
        <v>2.0</v>
      </c>
      <c r="K6005" s="282">
        <v>1.0</v>
      </c>
      <c r="L6005" s="282">
        <v>2081.0</v>
      </c>
      <c r="M6005" s="210"/>
    </row>
    <row r="6006" ht="15.75" customHeight="1">
      <c r="A6006" s="210" t="s">
        <v>220</v>
      </c>
      <c r="B6006" s="210" t="s">
        <v>5387</v>
      </c>
      <c r="C6006" s="210" t="s">
        <v>5881</v>
      </c>
      <c r="D6006" s="210" t="s">
        <v>6293</v>
      </c>
      <c r="E6006" s="282">
        <v>24.0</v>
      </c>
      <c r="F6006" s="282">
        <v>0.0</v>
      </c>
      <c r="G6006" s="282">
        <v>0.0</v>
      </c>
      <c r="H6006" s="282">
        <v>2.0</v>
      </c>
      <c r="I6006" s="282">
        <v>3.0</v>
      </c>
      <c r="J6006" s="282">
        <v>3.0</v>
      </c>
      <c r="K6006" s="282">
        <v>0.0</v>
      </c>
      <c r="L6006" s="282">
        <v>1943.0</v>
      </c>
      <c r="M6006" s="210"/>
    </row>
    <row r="6007" ht="15.75" customHeight="1">
      <c r="A6007" s="210" t="s">
        <v>220</v>
      </c>
      <c r="B6007" s="210" t="s">
        <v>5388</v>
      </c>
      <c r="C6007" s="210" t="s">
        <v>5881</v>
      </c>
      <c r="D6007" s="210" t="s">
        <v>6293</v>
      </c>
      <c r="E6007" s="282">
        <v>32.0</v>
      </c>
      <c r="F6007" s="282">
        <v>4.0</v>
      </c>
      <c r="G6007" s="282">
        <v>5.0</v>
      </c>
      <c r="H6007" s="282">
        <v>1.0</v>
      </c>
      <c r="I6007" s="282">
        <v>1.0</v>
      </c>
      <c r="J6007" s="282">
        <v>5.0</v>
      </c>
      <c r="K6007" s="282">
        <v>0.0</v>
      </c>
      <c r="L6007" s="282">
        <v>2790.0</v>
      </c>
      <c r="M6007" s="210"/>
    </row>
    <row r="6008" ht="15.75" customHeight="1">
      <c r="A6008" s="210" t="s">
        <v>220</v>
      </c>
      <c r="B6008" s="210" t="s">
        <v>5391</v>
      </c>
      <c r="C6008" s="210" t="s">
        <v>5881</v>
      </c>
      <c r="D6008" s="210" t="s">
        <v>5961</v>
      </c>
      <c r="E6008" s="282">
        <v>29.0</v>
      </c>
      <c r="F6008" s="282">
        <v>0.0</v>
      </c>
      <c r="G6008" s="282">
        <v>0.0</v>
      </c>
      <c r="H6008" s="282">
        <v>0.0</v>
      </c>
      <c r="I6008" s="282">
        <v>1.0</v>
      </c>
      <c r="J6008" s="282">
        <v>3.0</v>
      </c>
      <c r="K6008" s="282">
        <v>0.0</v>
      </c>
      <c r="L6008" s="282">
        <v>2606.0</v>
      </c>
      <c r="M6008" s="210"/>
    </row>
    <row r="6009" ht="15.75" customHeight="1">
      <c r="A6009" s="210" t="s">
        <v>220</v>
      </c>
      <c r="B6009" s="210" t="s">
        <v>5392</v>
      </c>
      <c r="C6009" s="210" t="s">
        <v>5881</v>
      </c>
      <c r="D6009" s="210" t="s">
        <v>5961</v>
      </c>
      <c r="E6009" s="282">
        <v>34.0</v>
      </c>
      <c r="F6009" s="282">
        <v>1.0</v>
      </c>
      <c r="G6009" s="282">
        <v>0.0</v>
      </c>
      <c r="H6009" s="282">
        <v>0.0</v>
      </c>
      <c r="I6009" s="282">
        <v>0.0</v>
      </c>
      <c r="J6009" s="282">
        <v>2.0</v>
      </c>
      <c r="K6009" s="282">
        <v>0.0</v>
      </c>
      <c r="L6009" s="282">
        <v>3060.0</v>
      </c>
      <c r="M6009" s="210"/>
    </row>
    <row r="6010" ht="15.75" customHeight="1">
      <c r="A6010" s="210" t="s">
        <v>220</v>
      </c>
      <c r="B6010" s="210" t="s">
        <v>5389</v>
      </c>
      <c r="C6010" s="210" t="s">
        <v>6294</v>
      </c>
      <c r="D6010" s="210" t="s">
        <v>6295</v>
      </c>
      <c r="E6010" s="282">
        <v>21.0</v>
      </c>
      <c r="F6010" s="282">
        <v>1.0</v>
      </c>
      <c r="G6010" s="282">
        <v>2.0</v>
      </c>
      <c r="H6010" s="282">
        <v>3.0</v>
      </c>
      <c r="I6010" s="282">
        <v>0.0</v>
      </c>
      <c r="J6010" s="282">
        <v>4.0</v>
      </c>
      <c r="K6010" s="282">
        <v>0.0</v>
      </c>
      <c r="L6010" s="282">
        <v>1700.0</v>
      </c>
      <c r="M6010" s="210"/>
    </row>
    <row r="6011" ht="15.75" customHeight="1">
      <c r="A6011" s="210" t="s">
        <v>220</v>
      </c>
      <c r="B6011" s="210" t="s">
        <v>5390</v>
      </c>
      <c r="C6011" s="210" t="s">
        <v>5809</v>
      </c>
      <c r="D6011" s="210" t="s">
        <v>5895</v>
      </c>
      <c r="E6011" s="282">
        <v>13.0</v>
      </c>
      <c r="F6011" s="282">
        <v>0.0</v>
      </c>
      <c r="G6011" s="282">
        <v>0.0</v>
      </c>
      <c r="H6011" s="282">
        <v>7.0</v>
      </c>
      <c r="I6011" s="282">
        <v>3.0</v>
      </c>
      <c r="J6011" s="282">
        <v>3.0</v>
      </c>
      <c r="K6011" s="282">
        <v>0.0</v>
      </c>
      <c r="L6011" s="282">
        <v>634.0</v>
      </c>
      <c r="M6011" s="210"/>
    </row>
    <row r="6012" ht="15.75" customHeight="1">
      <c r="A6012" s="210" t="s">
        <v>450</v>
      </c>
      <c r="B6012" s="210" t="s">
        <v>5383</v>
      </c>
      <c r="C6012" s="210" t="s">
        <v>5801</v>
      </c>
      <c r="D6012" s="210" t="s">
        <v>113</v>
      </c>
      <c r="E6012" s="282">
        <v>3.0</v>
      </c>
      <c r="F6012" s="282">
        <v>0.0</v>
      </c>
      <c r="G6012" s="282">
        <v>0.0</v>
      </c>
      <c r="H6012" s="282">
        <v>0.0</v>
      </c>
      <c r="I6012" s="282">
        <v>1.0</v>
      </c>
      <c r="J6012" s="282">
        <v>1.0</v>
      </c>
      <c r="K6012" s="282">
        <v>0.0</v>
      </c>
      <c r="L6012" s="282">
        <v>267.0</v>
      </c>
      <c r="M6012" s="210"/>
    </row>
    <row r="6013" ht="15.75" customHeight="1">
      <c r="A6013" s="210" t="s">
        <v>450</v>
      </c>
      <c r="B6013" s="210" t="s">
        <v>5384</v>
      </c>
      <c r="C6013" s="210" t="s">
        <v>5835</v>
      </c>
      <c r="D6013" s="210" t="s">
        <v>113</v>
      </c>
      <c r="E6013" s="282">
        <v>35.0</v>
      </c>
      <c r="F6013" s="282">
        <v>2.0</v>
      </c>
      <c r="G6013" s="282">
        <v>3.0</v>
      </c>
      <c r="H6013" s="282">
        <v>8.0</v>
      </c>
      <c r="I6013" s="282">
        <v>9.0</v>
      </c>
      <c r="J6013" s="282">
        <v>3.0</v>
      </c>
      <c r="K6013" s="282">
        <v>1.0</v>
      </c>
      <c r="L6013" s="282">
        <v>2388.0</v>
      </c>
      <c r="M6013" s="210"/>
    </row>
    <row r="6014" ht="15.75" customHeight="1">
      <c r="A6014" s="210" t="s">
        <v>450</v>
      </c>
      <c r="B6014" s="210" t="s">
        <v>5385</v>
      </c>
      <c r="C6014" s="210" t="s">
        <v>5809</v>
      </c>
      <c r="D6014" s="210" t="s">
        <v>6058</v>
      </c>
      <c r="E6014" s="282">
        <v>33.0</v>
      </c>
      <c r="F6014" s="282">
        <v>2.0</v>
      </c>
      <c r="G6014" s="282">
        <v>4.0</v>
      </c>
      <c r="H6014" s="282">
        <v>8.0</v>
      </c>
      <c r="I6014" s="282">
        <v>13.0</v>
      </c>
      <c r="J6014" s="282">
        <v>3.0</v>
      </c>
      <c r="K6014" s="282">
        <v>0.0</v>
      </c>
      <c r="L6014" s="282">
        <v>2110.0</v>
      </c>
      <c r="M6014" s="210"/>
    </row>
    <row r="6015" ht="15.75" customHeight="1">
      <c r="A6015" s="210" t="s">
        <v>450</v>
      </c>
      <c r="B6015" s="210" t="s">
        <v>5386</v>
      </c>
      <c r="C6015" s="210" t="s">
        <v>5809</v>
      </c>
      <c r="D6015" s="210" t="s">
        <v>6058</v>
      </c>
      <c r="E6015" s="282">
        <v>38.0</v>
      </c>
      <c r="F6015" s="282">
        <v>4.0</v>
      </c>
      <c r="G6015" s="282">
        <v>8.0</v>
      </c>
      <c r="H6015" s="282">
        <v>3.0</v>
      </c>
      <c r="I6015" s="282">
        <v>5.0</v>
      </c>
      <c r="J6015" s="282">
        <v>6.0</v>
      </c>
      <c r="K6015" s="282">
        <v>0.0</v>
      </c>
      <c r="L6015" s="282">
        <v>3154.0</v>
      </c>
      <c r="M6015" s="210"/>
    </row>
    <row r="6016" ht="15.75" customHeight="1">
      <c r="A6016" s="210" t="s">
        <v>450</v>
      </c>
      <c r="B6016" s="210" t="s">
        <v>5387</v>
      </c>
      <c r="C6016" s="210" t="s">
        <v>5881</v>
      </c>
      <c r="D6016" s="210" t="s">
        <v>5928</v>
      </c>
      <c r="E6016" s="282">
        <v>24.0</v>
      </c>
      <c r="F6016" s="282">
        <v>2.0</v>
      </c>
      <c r="G6016" s="282">
        <v>3.0</v>
      </c>
      <c r="H6016" s="282">
        <v>5.0</v>
      </c>
      <c r="I6016" s="282">
        <v>3.0</v>
      </c>
      <c r="J6016" s="282">
        <v>5.0</v>
      </c>
      <c r="K6016" s="282">
        <v>0.0</v>
      </c>
      <c r="L6016" s="282">
        <v>1818.0</v>
      </c>
      <c r="M6016" s="210"/>
    </row>
    <row r="6017" ht="15.75" customHeight="1">
      <c r="A6017" s="210" t="s">
        <v>450</v>
      </c>
      <c r="B6017" s="210" t="s">
        <v>5388</v>
      </c>
      <c r="C6017" s="210" t="s">
        <v>5803</v>
      </c>
      <c r="D6017" s="210" t="s">
        <v>6034</v>
      </c>
      <c r="E6017" s="282">
        <v>24.0</v>
      </c>
      <c r="F6017" s="282">
        <v>0.0</v>
      </c>
      <c r="G6017" s="282">
        <v>1.0</v>
      </c>
      <c r="H6017" s="282">
        <v>5.0</v>
      </c>
      <c r="I6017" s="282">
        <v>4.0</v>
      </c>
      <c r="J6017" s="282">
        <v>6.0</v>
      </c>
      <c r="K6017" s="282">
        <v>0.0</v>
      </c>
      <c r="L6017" s="282">
        <v>1748.0</v>
      </c>
      <c r="M6017" s="210"/>
    </row>
    <row r="6018" ht="15.75" customHeight="1">
      <c r="A6018" s="210" t="s">
        <v>450</v>
      </c>
      <c r="B6018" s="210" t="s">
        <v>5391</v>
      </c>
      <c r="C6018" s="210" t="s">
        <v>5803</v>
      </c>
      <c r="D6018" s="210" t="s">
        <v>6034</v>
      </c>
      <c r="E6018" s="282">
        <v>33.0</v>
      </c>
      <c r="F6018" s="282">
        <v>0.0</v>
      </c>
      <c r="G6018" s="282">
        <v>0.0</v>
      </c>
      <c r="H6018" s="282">
        <v>10.0</v>
      </c>
      <c r="I6018" s="282">
        <v>4.0</v>
      </c>
      <c r="J6018" s="282">
        <v>9.0</v>
      </c>
      <c r="K6018" s="282">
        <v>0.0</v>
      </c>
      <c r="L6018" s="282">
        <v>2142.0</v>
      </c>
      <c r="M6018" s="210"/>
    </row>
    <row r="6019" ht="15.75" customHeight="1">
      <c r="A6019" s="210" t="s">
        <v>450</v>
      </c>
      <c r="B6019" s="210" t="s">
        <v>5392</v>
      </c>
      <c r="C6019" s="210" t="s">
        <v>5837</v>
      </c>
      <c r="D6019" s="210" t="s">
        <v>6296</v>
      </c>
      <c r="E6019" s="282">
        <v>18.0</v>
      </c>
      <c r="F6019" s="282">
        <v>0.0</v>
      </c>
      <c r="G6019" s="282">
        <v>1.0</v>
      </c>
      <c r="H6019" s="282">
        <v>1.0</v>
      </c>
      <c r="I6019" s="282">
        <v>6.0</v>
      </c>
      <c r="J6019" s="282">
        <v>3.0</v>
      </c>
      <c r="K6019" s="282">
        <v>1.0</v>
      </c>
      <c r="L6019" s="282">
        <v>1429.0</v>
      </c>
      <c r="M6019" s="210"/>
    </row>
    <row r="6020" ht="15.75" customHeight="1">
      <c r="A6020" s="210" t="s">
        <v>450</v>
      </c>
      <c r="B6020" s="210" t="s">
        <v>5389</v>
      </c>
      <c r="C6020" s="210" t="s">
        <v>5809</v>
      </c>
      <c r="D6020" s="210" t="s">
        <v>6296</v>
      </c>
      <c r="E6020" s="282">
        <v>8.0</v>
      </c>
      <c r="F6020" s="282">
        <v>0.0</v>
      </c>
      <c r="G6020" s="282">
        <v>0.0</v>
      </c>
      <c r="H6020" s="282">
        <v>4.0</v>
      </c>
      <c r="I6020" s="282">
        <v>1.0</v>
      </c>
      <c r="J6020" s="282">
        <v>2.0</v>
      </c>
      <c r="K6020" s="282">
        <v>0.0</v>
      </c>
      <c r="L6020" s="282">
        <v>417.0</v>
      </c>
      <c r="M6020" s="210"/>
    </row>
    <row r="6021" ht="15.75" customHeight="1">
      <c r="A6021" s="210" t="s">
        <v>859</v>
      </c>
      <c r="B6021" s="210" t="s">
        <v>5383</v>
      </c>
      <c r="C6021" s="210" t="s">
        <v>5801</v>
      </c>
      <c r="D6021" s="210" t="s">
        <v>113</v>
      </c>
      <c r="E6021" s="282">
        <v>3.0</v>
      </c>
      <c r="F6021" s="282">
        <v>0.0</v>
      </c>
      <c r="G6021" s="282">
        <v>0.0</v>
      </c>
      <c r="H6021" s="282">
        <v>2.0</v>
      </c>
      <c r="I6021" s="282">
        <v>1.0</v>
      </c>
      <c r="J6021" s="282">
        <v>0.0</v>
      </c>
      <c r="K6021" s="282">
        <v>0.0</v>
      </c>
      <c r="L6021" s="282">
        <v>66.0</v>
      </c>
      <c r="M6021" s="210"/>
    </row>
    <row r="6022" ht="15.75" customHeight="1">
      <c r="A6022" s="210" t="s">
        <v>859</v>
      </c>
      <c r="B6022" s="210" t="s">
        <v>5384</v>
      </c>
      <c r="C6022" s="210" t="s">
        <v>5801</v>
      </c>
      <c r="D6022" s="210" t="s">
        <v>5851</v>
      </c>
      <c r="E6022" s="282">
        <v>33.0</v>
      </c>
      <c r="F6022" s="282">
        <v>4.0</v>
      </c>
      <c r="G6022" s="282">
        <v>4.0</v>
      </c>
      <c r="H6022" s="282">
        <v>10.0</v>
      </c>
      <c r="I6022" s="282">
        <v>9.0</v>
      </c>
      <c r="J6022" s="282">
        <v>4.0</v>
      </c>
      <c r="K6022" s="282">
        <v>0.0</v>
      </c>
      <c r="L6022" s="282">
        <v>2100.0</v>
      </c>
      <c r="M6022" s="210"/>
    </row>
    <row r="6023" ht="15.75" customHeight="1">
      <c r="A6023" s="210" t="s">
        <v>859</v>
      </c>
      <c r="B6023" s="210" t="s">
        <v>5385</v>
      </c>
      <c r="C6023" s="210" t="s">
        <v>5837</v>
      </c>
      <c r="D6023" s="210" t="s">
        <v>6297</v>
      </c>
      <c r="E6023" s="282">
        <v>28.0</v>
      </c>
      <c r="F6023" s="282">
        <v>1.0</v>
      </c>
      <c r="G6023" s="282">
        <v>2.0</v>
      </c>
      <c r="H6023" s="282">
        <v>9.0</v>
      </c>
      <c r="I6023" s="282">
        <v>17.0</v>
      </c>
      <c r="J6023" s="282">
        <v>1.0</v>
      </c>
      <c r="K6023" s="282">
        <v>0.0</v>
      </c>
      <c r="L6023" s="282">
        <v>1631.0</v>
      </c>
      <c r="M6023" s="210"/>
    </row>
    <row r="6024" ht="15.75" customHeight="1">
      <c r="A6024" s="210" t="s">
        <v>859</v>
      </c>
      <c r="B6024" s="210" t="s">
        <v>5386</v>
      </c>
      <c r="C6024" s="210" t="s">
        <v>5809</v>
      </c>
      <c r="D6024" s="210" t="s">
        <v>6298</v>
      </c>
      <c r="E6024" s="282">
        <v>10.0</v>
      </c>
      <c r="F6024" s="282">
        <v>0.0</v>
      </c>
      <c r="G6024" s="282">
        <v>0.0</v>
      </c>
      <c r="H6024" s="282">
        <v>10.0</v>
      </c>
      <c r="I6024" s="282">
        <v>0.0</v>
      </c>
      <c r="J6024" s="282">
        <v>0.0</v>
      </c>
      <c r="K6024" s="282">
        <v>0.0</v>
      </c>
      <c r="L6024" s="282">
        <v>79.0</v>
      </c>
      <c r="M6024" s="210"/>
    </row>
    <row r="6025" ht="15.75" customHeight="1">
      <c r="A6025" s="210" t="s">
        <v>695</v>
      </c>
      <c r="B6025" s="210" t="s">
        <v>5383</v>
      </c>
      <c r="C6025" s="210" t="s">
        <v>5801</v>
      </c>
      <c r="D6025" s="210" t="s">
        <v>197</v>
      </c>
      <c r="E6025" s="282">
        <v>1.0</v>
      </c>
      <c r="F6025" s="282">
        <v>0.0</v>
      </c>
      <c r="G6025" s="282">
        <v>0.0</v>
      </c>
      <c r="H6025" s="282">
        <v>1.0</v>
      </c>
      <c r="I6025" s="282">
        <v>0.0</v>
      </c>
      <c r="J6025" s="282">
        <v>0.0</v>
      </c>
      <c r="K6025" s="282">
        <v>0.0</v>
      </c>
      <c r="L6025" s="282">
        <v>7.0</v>
      </c>
      <c r="M6025" s="210"/>
    </row>
    <row r="6026" ht="15.75" customHeight="1">
      <c r="A6026" s="210" t="s">
        <v>695</v>
      </c>
      <c r="B6026" s="210" t="s">
        <v>5384</v>
      </c>
      <c r="C6026" s="210" t="s">
        <v>6049</v>
      </c>
      <c r="D6026" s="210" t="s">
        <v>197</v>
      </c>
      <c r="E6026" s="282">
        <v>32.0</v>
      </c>
      <c r="F6026" s="282">
        <v>0.0</v>
      </c>
      <c r="G6026" s="282">
        <v>1.0</v>
      </c>
      <c r="H6026" s="282">
        <v>3.0</v>
      </c>
      <c r="I6026" s="282">
        <v>3.0</v>
      </c>
      <c r="J6026" s="282">
        <v>4.0</v>
      </c>
      <c r="K6026" s="282">
        <v>0.0</v>
      </c>
      <c r="L6026" s="282">
        <v>2625.0</v>
      </c>
      <c r="M6026" s="210"/>
    </row>
    <row r="6027" ht="15.75" customHeight="1">
      <c r="A6027" s="210" t="s">
        <v>695</v>
      </c>
      <c r="B6027" s="210" t="s">
        <v>5385</v>
      </c>
      <c r="C6027" s="210" t="s">
        <v>6014</v>
      </c>
      <c r="D6027" s="210" t="s">
        <v>6193</v>
      </c>
      <c r="E6027" s="282">
        <v>20.0</v>
      </c>
      <c r="F6027" s="282">
        <v>1.0</v>
      </c>
      <c r="G6027" s="282">
        <v>0.0</v>
      </c>
      <c r="H6027" s="282">
        <v>1.0</v>
      </c>
      <c r="I6027" s="282">
        <v>6.0</v>
      </c>
      <c r="J6027" s="282">
        <v>3.0</v>
      </c>
      <c r="K6027" s="282">
        <v>0.0</v>
      </c>
      <c r="L6027" s="282">
        <v>1642.0</v>
      </c>
      <c r="M6027" s="210"/>
    </row>
    <row r="6028" ht="15.75" customHeight="1">
      <c r="A6028" s="210" t="s">
        <v>695</v>
      </c>
      <c r="B6028" s="210" t="s">
        <v>5386</v>
      </c>
      <c r="C6028" s="210" t="s">
        <v>6014</v>
      </c>
      <c r="D6028" s="210" t="s">
        <v>6193</v>
      </c>
      <c r="E6028" s="282">
        <v>3.0</v>
      </c>
      <c r="F6028" s="282">
        <v>0.0</v>
      </c>
      <c r="G6028" s="282">
        <v>0.0</v>
      </c>
      <c r="H6028" s="282">
        <v>3.0</v>
      </c>
      <c r="I6028" s="282">
        <v>0.0</v>
      </c>
      <c r="J6028" s="282">
        <v>0.0</v>
      </c>
      <c r="K6028" s="282">
        <v>0.0</v>
      </c>
      <c r="L6028" s="282">
        <v>34.0</v>
      </c>
      <c r="M6028" s="210"/>
    </row>
    <row r="6029" ht="15.75" customHeight="1">
      <c r="A6029" s="210" t="s">
        <v>695</v>
      </c>
      <c r="B6029" s="210" t="s">
        <v>5387</v>
      </c>
      <c r="C6029" s="210" t="s">
        <v>6014</v>
      </c>
      <c r="D6029" s="210" t="s">
        <v>6193</v>
      </c>
      <c r="E6029" s="282">
        <v>0.0</v>
      </c>
      <c r="F6029" s="282">
        <v>0.0</v>
      </c>
      <c r="G6029" s="282">
        <v>0.0</v>
      </c>
      <c r="H6029" s="282">
        <v>0.0</v>
      </c>
      <c r="I6029" s="282">
        <v>0.0</v>
      </c>
      <c r="J6029" s="282">
        <v>0.0</v>
      </c>
      <c r="K6029" s="282">
        <v>0.0</v>
      </c>
      <c r="L6029" s="282">
        <v>0.0</v>
      </c>
      <c r="M6029" s="210"/>
    </row>
    <row r="6030" ht="15.75" customHeight="1">
      <c r="A6030" s="210" t="s">
        <v>338</v>
      </c>
      <c r="B6030" s="210" t="s">
        <v>5383</v>
      </c>
      <c r="C6030" s="210" t="s">
        <v>5801</v>
      </c>
      <c r="D6030" s="210" t="s">
        <v>113</v>
      </c>
      <c r="E6030" s="282">
        <v>0.0</v>
      </c>
      <c r="F6030" s="282">
        <v>0.0</v>
      </c>
      <c r="G6030" s="210"/>
      <c r="H6030" s="282">
        <v>0.0</v>
      </c>
      <c r="I6030" s="282">
        <v>0.0</v>
      </c>
      <c r="J6030" s="282">
        <v>0.0</v>
      </c>
      <c r="K6030" s="282">
        <v>0.0</v>
      </c>
      <c r="L6030" s="282">
        <v>0.0</v>
      </c>
      <c r="M6030" s="210"/>
    </row>
    <row r="6031" ht="15.75" customHeight="1">
      <c r="A6031" s="210" t="s">
        <v>338</v>
      </c>
      <c r="B6031" s="210" t="s">
        <v>5384</v>
      </c>
      <c r="C6031" s="210" t="s">
        <v>6008</v>
      </c>
      <c r="D6031" s="210" t="s">
        <v>113</v>
      </c>
      <c r="E6031" s="282">
        <v>11.0</v>
      </c>
      <c r="F6031" s="282">
        <v>0.0</v>
      </c>
      <c r="G6031" s="282">
        <v>0.0</v>
      </c>
      <c r="H6031" s="282">
        <v>1.0</v>
      </c>
      <c r="I6031" s="282">
        <v>0.0</v>
      </c>
      <c r="J6031" s="282">
        <v>0.0</v>
      </c>
      <c r="K6031" s="282">
        <v>0.0</v>
      </c>
      <c r="L6031" s="282">
        <v>901.0</v>
      </c>
      <c r="M6031" s="210"/>
    </row>
    <row r="6032" ht="15.75" customHeight="1">
      <c r="A6032" s="210" t="s">
        <v>338</v>
      </c>
      <c r="B6032" s="210" t="s">
        <v>5385</v>
      </c>
      <c r="C6032" s="210" t="s">
        <v>6009</v>
      </c>
      <c r="D6032" s="210" t="s">
        <v>6299</v>
      </c>
      <c r="E6032" s="282">
        <v>20.0</v>
      </c>
      <c r="F6032" s="282">
        <v>0.0</v>
      </c>
      <c r="G6032" s="210"/>
      <c r="H6032" s="282">
        <v>0.0</v>
      </c>
      <c r="I6032" s="282">
        <v>0.0</v>
      </c>
      <c r="J6032" s="282">
        <v>2.0</v>
      </c>
      <c r="K6032" s="282">
        <v>0.0</v>
      </c>
      <c r="L6032" s="282">
        <v>1800.0</v>
      </c>
      <c r="M6032" s="210"/>
    </row>
    <row r="6033" ht="15.75" customHeight="1">
      <c r="A6033" s="210" t="s">
        <v>338</v>
      </c>
      <c r="B6033" s="210" t="s">
        <v>5386</v>
      </c>
      <c r="C6033" s="210" t="s">
        <v>6300</v>
      </c>
      <c r="D6033" s="210" t="s">
        <v>6301</v>
      </c>
      <c r="E6033" s="282">
        <v>0.0</v>
      </c>
      <c r="F6033" s="282">
        <v>0.0</v>
      </c>
      <c r="G6033" s="282">
        <v>0.0</v>
      </c>
      <c r="H6033" s="282">
        <v>0.0</v>
      </c>
      <c r="I6033" s="282">
        <v>0.0</v>
      </c>
      <c r="J6033" s="282">
        <v>0.0</v>
      </c>
      <c r="K6033" s="282">
        <v>0.0</v>
      </c>
      <c r="L6033" s="282">
        <v>0.0</v>
      </c>
      <c r="M6033" s="210"/>
    </row>
    <row r="6034" ht="15.75" customHeight="1">
      <c r="A6034" s="210" t="s">
        <v>338</v>
      </c>
      <c r="B6034" s="210" t="s">
        <v>5387</v>
      </c>
      <c r="C6034" s="210" t="s">
        <v>6009</v>
      </c>
      <c r="D6034" s="210" t="s">
        <v>6302</v>
      </c>
      <c r="E6034" s="282">
        <v>11.0</v>
      </c>
      <c r="F6034" s="282">
        <v>0.0</v>
      </c>
      <c r="G6034" s="210"/>
      <c r="H6034" s="282">
        <v>2.0</v>
      </c>
      <c r="I6034" s="282">
        <v>0.0</v>
      </c>
      <c r="J6034" s="282">
        <v>1.0</v>
      </c>
      <c r="K6034" s="282">
        <v>0.0</v>
      </c>
      <c r="L6034" s="282">
        <v>930.0</v>
      </c>
      <c r="M6034" s="210"/>
    </row>
    <row r="6035" ht="15.75" customHeight="1">
      <c r="A6035" s="210" t="s">
        <v>338</v>
      </c>
      <c r="B6035" s="210" t="s">
        <v>5388</v>
      </c>
      <c r="C6035" s="210" t="s">
        <v>6009</v>
      </c>
      <c r="D6035" s="210" t="s">
        <v>6302</v>
      </c>
      <c r="E6035" s="282">
        <v>8.0</v>
      </c>
      <c r="F6035" s="282">
        <v>0.0</v>
      </c>
      <c r="G6035" s="210"/>
      <c r="H6035" s="282">
        <v>0.0</v>
      </c>
      <c r="I6035" s="282">
        <v>0.0</v>
      </c>
      <c r="J6035" s="282">
        <v>1.0</v>
      </c>
      <c r="K6035" s="282">
        <v>0.0</v>
      </c>
      <c r="L6035" s="282">
        <v>720.0</v>
      </c>
      <c r="M6035" s="210"/>
    </row>
    <row r="6036" ht="15.75" customHeight="1">
      <c r="A6036" s="210" t="s">
        <v>338</v>
      </c>
      <c r="B6036" s="210" t="s">
        <v>5391</v>
      </c>
      <c r="C6036" s="210" t="s">
        <v>6009</v>
      </c>
      <c r="D6036" s="210" t="s">
        <v>6302</v>
      </c>
      <c r="E6036" s="282">
        <v>1.0</v>
      </c>
      <c r="F6036" s="282">
        <v>0.0</v>
      </c>
      <c r="G6036" s="210"/>
      <c r="H6036" s="282">
        <v>0.0</v>
      </c>
      <c r="I6036" s="282">
        <v>0.0</v>
      </c>
      <c r="J6036" s="282">
        <v>0.0</v>
      </c>
      <c r="K6036" s="282">
        <v>0.0</v>
      </c>
      <c r="L6036" s="282">
        <v>90.0</v>
      </c>
      <c r="M6036" s="210"/>
    </row>
    <row r="6037" ht="15.75" customHeight="1">
      <c r="A6037" s="210" t="s">
        <v>338</v>
      </c>
      <c r="B6037" s="210" t="s">
        <v>5392</v>
      </c>
      <c r="C6037" s="210" t="s">
        <v>6009</v>
      </c>
      <c r="D6037" s="210" t="s">
        <v>6302</v>
      </c>
      <c r="E6037" s="282">
        <v>1.0</v>
      </c>
      <c r="F6037" s="282">
        <v>0.0</v>
      </c>
      <c r="G6037" s="210"/>
      <c r="H6037" s="282">
        <v>1.0</v>
      </c>
      <c r="I6037" s="282">
        <v>0.0</v>
      </c>
      <c r="J6037" s="282">
        <v>0.0</v>
      </c>
      <c r="K6037" s="282">
        <v>0.0</v>
      </c>
      <c r="L6037" s="282">
        <v>14.0</v>
      </c>
      <c r="M6037" s="210"/>
    </row>
    <row r="6038" ht="15.75" customHeight="1">
      <c r="A6038" s="210" t="s">
        <v>545</v>
      </c>
      <c r="B6038" s="210" t="s">
        <v>5383</v>
      </c>
      <c r="C6038" s="210" t="s">
        <v>5801</v>
      </c>
      <c r="D6038" s="210" t="s">
        <v>197</v>
      </c>
      <c r="E6038" s="282">
        <v>3.0</v>
      </c>
      <c r="F6038" s="282">
        <v>0.0</v>
      </c>
      <c r="G6038" s="282">
        <v>0.0</v>
      </c>
      <c r="H6038" s="282">
        <v>3.0</v>
      </c>
      <c r="I6038" s="282">
        <v>0.0</v>
      </c>
      <c r="J6038" s="282">
        <v>0.0</v>
      </c>
      <c r="K6038" s="282">
        <v>0.0</v>
      </c>
      <c r="L6038" s="282">
        <v>35.0</v>
      </c>
      <c r="M6038" s="210"/>
    </row>
    <row r="6039" ht="15.75" customHeight="1">
      <c r="A6039" s="210" t="s">
        <v>545</v>
      </c>
      <c r="B6039" s="210" t="s">
        <v>5384</v>
      </c>
      <c r="C6039" s="210" t="s">
        <v>5801</v>
      </c>
      <c r="D6039" s="210" t="s">
        <v>197</v>
      </c>
      <c r="E6039" s="282">
        <v>8.0</v>
      </c>
      <c r="F6039" s="282">
        <v>1.0</v>
      </c>
      <c r="G6039" s="282">
        <v>0.0</v>
      </c>
      <c r="H6039" s="282">
        <v>8.0</v>
      </c>
      <c r="I6039" s="282">
        <v>1.0</v>
      </c>
      <c r="J6039" s="282">
        <v>2.0</v>
      </c>
      <c r="K6039" s="282">
        <v>0.0</v>
      </c>
      <c r="L6039" s="282">
        <v>182.0</v>
      </c>
      <c r="M6039" s="210"/>
    </row>
    <row r="6040" ht="15.75" customHeight="1">
      <c r="A6040" s="210" t="s">
        <v>545</v>
      </c>
      <c r="B6040" s="210" t="s">
        <v>5385</v>
      </c>
      <c r="C6040" s="210" t="s">
        <v>5805</v>
      </c>
      <c r="D6040" s="210" t="s">
        <v>6055</v>
      </c>
      <c r="E6040" s="282">
        <v>34.0</v>
      </c>
      <c r="F6040" s="282">
        <v>7.0</v>
      </c>
      <c r="G6040" s="282">
        <v>2.0</v>
      </c>
      <c r="H6040" s="282">
        <v>7.0</v>
      </c>
      <c r="I6040" s="282">
        <v>19.0</v>
      </c>
      <c r="J6040" s="282">
        <v>6.0</v>
      </c>
      <c r="K6040" s="282">
        <v>0.0</v>
      </c>
      <c r="L6040" s="282">
        <v>2406.0</v>
      </c>
      <c r="M6040" s="210"/>
    </row>
    <row r="6041" ht="15.75" customHeight="1">
      <c r="A6041" s="210" t="s">
        <v>545</v>
      </c>
      <c r="B6041" s="210" t="s">
        <v>5386</v>
      </c>
      <c r="C6041" s="210" t="s">
        <v>6118</v>
      </c>
      <c r="D6041" s="210" t="s">
        <v>6303</v>
      </c>
      <c r="E6041" s="282">
        <v>16.0</v>
      </c>
      <c r="F6041" s="282">
        <v>5.0</v>
      </c>
      <c r="G6041" s="282">
        <v>2.0</v>
      </c>
      <c r="H6041" s="282">
        <v>2.0</v>
      </c>
      <c r="I6041" s="282">
        <v>12.0</v>
      </c>
      <c r="J6041" s="282">
        <v>5.0</v>
      </c>
      <c r="K6041" s="282">
        <v>0.0</v>
      </c>
      <c r="L6041" s="282">
        <v>1084.0</v>
      </c>
      <c r="M6041" s="210"/>
    </row>
    <row r="6042" ht="15.75" customHeight="1">
      <c r="A6042" s="210" t="s">
        <v>545</v>
      </c>
      <c r="B6042" s="210" t="s">
        <v>5387</v>
      </c>
      <c r="C6042" s="210" t="s">
        <v>5803</v>
      </c>
      <c r="D6042" s="210" t="s">
        <v>5806</v>
      </c>
      <c r="E6042" s="282">
        <v>15.0</v>
      </c>
      <c r="F6042" s="282">
        <v>1.0</v>
      </c>
      <c r="G6042" s="282">
        <v>1.0</v>
      </c>
      <c r="H6042" s="282">
        <v>14.0</v>
      </c>
      <c r="I6042" s="282">
        <v>0.0</v>
      </c>
      <c r="J6042" s="282">
        <v>0.0</v>
      </c>
      <c r="K6042" s="282">
        <v>0.0</v>
      </c>
      <c r="L6042" s="282">
        <v>265.0</v>
      </c>
      <c r="M6042" s="210"/>
    </row>
    <row r="6043" ht="15.75" customHeight="1">
      <c r="A6043" s="210" t="s">
        <v>545</v>
      </c>
      <c r="B6043" s="210" t="s">
        <v>5388</v>
      </c>
      <c r="C6043" s="210" t="s">
        <v>5803</v>
      </c>
      <c r="D6043" s="210" t="s">
        <v>5806</v>
      </c>
      <c r="E6043" s="282">
        <v>18.0</v>
      </c>
      <c r="F6043" s="282">
        <v>0.0</v>
      </c>
      <c r="G6043" s="282">
        <v>0.0</v>
      </c>
      <c r="H6043" s="282">
        <v>14.0</v>
      </c>
      <c r="I6043" s="282">
        <v>4.0</v>
      </c>
      <c r="J6043" s="282">
        <v>0.0</v>
      </c>
      <c r="K6043" s="282">
        <v>0.0</v>
      </c>
      <c r="L6043" s="282">
        <v>538.0</v>
      </c>
      <c r="M6043" s="210"/>
    </row>
    <row r="6044" ht="15.75" customHeight="1">
      <c r="A6044" s="210" t="s">
        <v>545</v>
      </c>
      <c r="B6044" s="210" t="s">
        <v>5391</v>
      </c>
      <c r="C6044" s="210" t="s">
        <v>5805</v>
      </c>
      <c r="D6044" s="210" t="s">
        <v>5806</v>
      </c>
      <c r="E6044" s="282">
        <v>5.0</v>
      </c>
      <c r="F6044" s="282">
        <v>0.0</v>
      </c>
      <c r="G6044" s="282">
        <v>0.0</v>
      </c>
      <c r="H6044" s="282">
        <v>5.0</v>
      </c>
      <c r="I6044" s="282">
        <v>0.0</v>
      </c>
      <c r="J6044" s="282">
        <v>1.0</v>
      </c>
      <c r="K6044" s="282">
        <v>0.0</v>
      </c>
      <c r="L6044" s="282">
        <v>95.0</v>
      </c>
      <c r="M6044" s="210"/>
    </row>
    <row r="6045" ht="15.75" customHeight="1">
      <c r="A6045" s="210" t="s">
        <v>545</v>
      </c>
      <c r="B6045" s="210" t="s">
        <v>5392</v>
      </c>
      <c r="C6045" s="210" t="s">
        <v>5805</v>
      </c>
      <c r="D6045" s="210" t="s">
        <v>5806</v>
      </c>
      <c r="E6045" s="282">
        <v>28.0</v>
      </c>
      <c r="F6045" s="282">
        <v>2.0</v>
      </c>
      <c r="G6045" s="282">
        <v>4.0</v>
      </c>
      <c r="H6045" s="282">
        <v>11.0</v>
      </c>
      <c r="I6045" s="282">
        <v>13.0</v>
      </c>
      <c r="J6045" s="282">
        <v>1.0</v>
      </c>
      <c r="K6045" s="282">
        <v>0.0</v>
      </c>
      <c r="L6045" s="282">
        <v>1501.0</v>
      </c>
      <c r="M6045" s="210"/>
    </row>
    <row r="6046" ht="15.75" customHeight="1">
      <c r="A6046" s="210" t="s">
        <v>545</v>
      </c>
      <c r="B6046" s="210" t="s">
        <v>5389</v>
      </c>
      <c r="C6046" s="210" t="s">
        <v>5805</v>
      </c>
      <c r="D6046" s="210" t="s">
        <v>5806</v>
      </c>
      <c r="E6046" s="282">
        <v>6.0</v>
      </c>
      <c r="F6046" s="282">
        <v>0.0</v>
      </c>
      <c r="G6046" s="282">
        <v>0.0</v>
      </c>
      <c r="H6046" s="282">
        <v>6.0</v>
      </c>
      <c r="I6046" s="282">
        <v>0.0</v>
      </c>
      <c r="J6046" s="282">
        <v>0.0</v>
      </c>
      <c r="K6046" s="282">
        <v>0.0</v>
      </c>
      <c r="L6046" s="282">
        <v>61.0</v>
      </c>
      <c r="M6046" s="210"/>
    </row>
    <row r="6047" ht="15.75" customHeight="1">
      <c r="A6047" s="210" t="s">
        <v>545</v>
      </c>
      <c r="B6047" s="210" t="s">
        <v>5390</v>
      </c>
      <c r="C6047" s="210" t="s">
        <v>5803</v>
      </c>
      <c r="D6047" s="210" t="s">
        <v>5806</v>
      </c>
      <c r="E6047" s="282">
        <v>0.0</v>
      </c>
      <c r="F6047" s="282">
        <v>0.0</v>
      </c>
      <c r="G6047" s="282">
        <v>0.0</v>
      </c>
      <c r="H6047" s="282">
        <v>0.0</v>
      </c>
      <c r="I6047" s="282">
        <v>0.0</v>
      </c>
      <c r="J6047" s="282">
        <v>0.0</v>
      </c>
      <c r="K6047" s="282">
        <v>0.0</v>
      </c>
      <c r="L6047" s="282">
        <v>0.0</v>
      </c>
      <c r="M6047" s="210"/>
    </row>
    <row r="6048" ht="15.75" customHeight="1">
      <c r="A6048" s="210" t="s">
        <v>531</v>
      </c>
      <c r="B6048" s="210" t="s">
        <v>5383</v>
      </c>
      <c r="C6048" s="210" t="s">
        <v>5801</v>
      </c>
      <c r="D6048" s="210" t="s">
        <v>162</v>
      </c>
      <c r="E6048" s="282">
        <v>3.0</v>
      </c>
      <c r="F6048" s="282">
        <v>0.0</v>
      </c>
      <c r="G6048" s="282">
        <v>0.0</v>
      </c>
      <c r="H6048" s="282">
        <v>0.0</v>
      </c>
      <c r="I6048" s="282">
        <v>0.0</v>
      </c>
      <c r="J6048" s="282">
        <v>0.0</v>
      </c>
      <c r="K6048" s="282">
        <v>0.0</v>
      </c>
      <c r="L6048" s="282">
        <v>270.0</v>
      </c>
      <c r="M6048" s="210"/>
    </row>
    <row r="6049" ht="15.75" customHeight="1">
      <c r="A6049" s="210" t="s">
        <v>531</v>
      </c>
      <c r="B6049" s="210" t="s">
        <v>5384</v>
      </c>
      <c r="C6049" s="210" t="s">
        <v>5802</v>
      </c>
      <c r="D6049" s="210" t="s">
        <v>162</v>
      </c>
      <c r="E6049" s="282">
        <v>32.0</v>
      </c>
      <c r="F6049" s="282">
        <v>1.0</v>
      </c>
      <c r="G6049" s="282">
        <v>1.0</v>
      </c>
      <c r="H6049" s="282">
        <v>2.0</v>
      </c>
      <c r="I6049" s="282">
        <v>10.0</v>
      </c>
      <c r="J6049" s="282">
        <v>9.0</v>
      </c>
      <c r="K6049" s="282">
        <v>0.0</v>
      </c>
      <c r="L6049" s="282">
        <v>2632.0</v>
      </c>
      <c r="M6049" s="210"/>
    </row>
    <row r="6050" ht="15.75" customHeight="1">
      <c r="A6050" s="210" t="s">
        <v>531</v>
      </c>
      <c r="B6050" s="210" t="s">
        <v>5385</v>
      </c>
      <c r="C6050" s="210" t="s">
        <v>5803</v>
      </c>
      <c r="D6050" s="210" t="s">
        <v>116</v>
      </c>
      <c r="E6050" s="282">
        <v>28.0</v>
      </c>
      <c r="F6050" s="282">
        <v>0.0</v>
      </c>
      <c r="G6050" s="282">
        <v>0.0</v>
      </c>
      <c r="H6050" s="282">
        <v>4.0</v>
      </c>
      <c r="I6050" s="282">
        <v>8.0</v>
      </c>
      <c r="J6050" s="282">
        <v>4.0</v>
      </c>
      <c r="K6050" s="282">
        <v>0.0</v>
      </c>
      <c r="L6050" s="282">
        <v>2165.0</v>
      </c>
      <c r="M6050" s="210"/>
    </row>
    <row r="6051" ht="15.75" customHeight="1">
      <c r="A6051" s="210" t="s">
        <v>531</v>
      </c>
      <c r="B6051" s="210" t="s">
        <v>5386</v>
      </c>
      <c r="C6051" s="210" t="s">
        <v>5801</v>
      </c>
      <c r="D6051" s="210" t="s">
        <v>116</v>
      </c>
      <c r="E6051" s="282">
        <v>29.0</v>
      </c>
      <c r="F6051" s="282">
        <v>1.0</v>
      </c>
      <c r="G6051" s="282">
        <v>3.0</v>
      </c>
      <c r="H6051" s="282">
        <v>1.0</v>
      </c>
      <c r="I6051" s="282">
        <v>10.0</v>
      </c>
      <c r="J6051" s="282">
        <v>10.0</v>
      </c>
      <c r="K6051" s="282">
        <v>0.0</v>
      </c>
      <c r="L6051" s="282">
        <v>2377.0</v>
      </c>
      <c r="M6051" s="210"/>
    </row>
    <row r="6052" ht="15.75" customHeight="1">
      <c r="A6052" s="210" t="s">
        <v>531</v>
      </c>
      <c r="B6052" s="210" t="s">
        <v>5387</v>
      </c>
      <c r="C6052" s="210" t="s">
        <v>5801</v>
      </c>
      <c r="D6052" s="210" t="s">
        <v>116</v>
      </c>
      <c r="E6052" s="282">
        <v>34.0</v>
      </c>
      <c r="F6052" s="282">
        <v>2.0</v>
      </c>
      <c r="G6052" s="282">
        <v>3.0</v>
      </c>
      <c r="H6052" s="282">
        <v>2.0</v>
      </c>
      <c r="I6052" s="282">
        <v>11.0</v>
      </c>
      <c r="J6052" s="282">
        <v>5.0</v>
      </c>
      <c r="K6052" s="282">
        <v>0.0</v>
      </c>
      <c r="L6052" s="282">
        <v>2721.0</v>
      </c>
      <c r="M6052" s="210"/>
    </row>
    <row r="6053" ht="15.75" customHeight="1">
      <c r="A6053" s="210" t="s">
        <v>531</v>
      </c>
      <c r="B6053" s="210" t="s">
        <v>5388</v>
      </c>
      <c r="C6053" s="210" t="s">
        <v>5801</v>
      </c>
      <c r="D6053" s="210" t="s">
        <v>116</v>
      </c>
      <c r="E6053" s="282">
        <v>31.0</v>
      </c>
      <c r="F6053" s="282">
        <v>2.0</v>
      </c>
      <c r="G6053" s="282">
        <v>2.0</v>
      </c>
      <c r="H6053" s="282">
        <v>3.0</v>
      </c>
      <c r="I6053" s="282">
        <v>10.0</v>
      </c>
      <c r="J6053" s="282">
        <v>3.0</v>
      </c>
      <c r="K6053" s="282">
        <v>0.0</v>
      </c>
      <c r="L6053" s="282">
        <v>2344.0</v>
      </c>
      <c r="M6053" s="210"/>
    </row>
    <row r="6054" ht="15.75" customHeight="1">
      <c r="A6054" s="210" t="s">
        <v>531</v>
      </c>
      <c r="B6054" s="210" t="s">
        <v>5391</v>
      </c>
      <c r="C6054" s="210" t="s">
        <v>5801</v>
      </c>
      <c r="D6054" s="210" t="s">
        <v>116</v>
      </c>
      <c r="E6054" s="282">
        <v>35.0</v>
      </c>
      <c r="F6054" s="282">
        <v>2.0</v>
      </c>
      <c r="G6054" s="282">
        <v>2.0</v>
      </c>
      <c r="H6054" s="282">
        <v>0.0</v>
      </c>
      <c r="I6054" s="282">
        <v>10.0</v>
      </c>
      <c r="J6054" s="282">
        <v>4.0</v>
      </c>
      <c r="K6054" s="282">
        <v>0.0</v>
      </c>
      <c r="L6054" s="282">
        <v>3033.0</v>
      </c>
      <c r="M6054" s="210"/>
    </row>
    <row r="6055" ht="15.75" customHeight="1">
      <c r="A6055" s="210" t="s">
        <v>531</v>
      </c>
      <c r="B6055" s="210" t="s">
        <v>5392</v>
      </c>
      <c r="C6055" s="210" t="s">
        <v>5801</v>
      </c>
      <c r="D6055" s="210" t="s">
        <v>116</v>
      </c>
      <c r="E6055" s="282">
        <v>35.0</v>
      </c>
      <c r="F6055" s="282">
        <v>5.0</v>
      </c>
      <c r="G6055" s="282">
        <v>2.0</v>
      </c>
      <c r="H6055" s="282">
        <v>2.0</v>
      </c>
      <c r="I6055" s="282">
        <v>1.0</v>
      </c>
      <c r="J6055" s="282">
        <v>4.0</v>
      </c>
      <c r="K6055" s="282">
        <v>1.0</v>
      </c>
      <c r="L6055" s="282">
        <v>3007.0</v>
      </c>
      <c r="M6055" s="210"/>
    </row>
    <row r="6056" ht="15.75" customHeight="1">
      <c r="A6056" s="210" t="s">
        <v>531</v>
      </c>
      <c r="B6056" s="210" t="s">
        <v>5389</v>
      </c>
      <c r="C6056" s="210" t="s">
        <v>5801</v>
      </c>
      <c r="D6056" s="210" t="s">
        <v>116</v>
      </c>
      <c r="E6056" s="282">
        <v>33.0</v>
      </c>
      <c r="F6056" s="282">
        <v>5.0</v>
      </c>
      <c r="G6056" s="282">
        <v>4.0</v>
      </c>
      <c r="H6056" s="282">
        <v>4.0</v>
      </c>
      <c r="I6056" s="282">
        <v>3.0</v>
      </c>
      <c r="J6056" s="282">
        <v>5.0</v>
      </c>
      <c r="K6056" s="282">
        <v>0.0</v>
      </c>
      <c r="L6056" s="282">
        <v>2609.0</v>
      </c>
      <c r="M6056" s="210"/>
    </row>
    <row r="6057" ht="15.75" customHeight="1">
      <c r="A6057" s="210" t="s">
        <v>531</v>
      </c>
      <c r="B6057" s="210" t="s">
        <v>5390</v>
      </c>
      <c r="C6057" s="210" t="s">
        <v>5813</v>
      </c>
      <c r="D6057" s="210" t="s">
        <v>116</v>
      </c>
      <c r="E6057" s="282">
        <v>24.0</v>
      </c>
      <c r="F6057" s="282">
        <v>2.0</v>
      </c>
      <c r="G6057" s="282">
        <v>3.0</v>
      </c>
      <c r="H6057" s="282">
        <v>1.0</v>
      </c>
      <c r="I6057" s="282">
        <v>2.0</v>
      </c>
      <c r="J6057" s="282">
        <v>3.0</v>
      </c>
      <c r="K6057" s="282">
        <v>0.0</v>
      </c>
      <c r="L6057" s="282">
        <v>2071.0</v>
      </c>
      <c r="M6057" s="210"/>
    </row>
    <row r="6058" ht="15.75" customHeight="1">
      <c r="A6058" s="210" t="s">
        <v>638</v>
      </c>
      <c r="B6058" s="210" t="s">
        <v>5383</v>
      </c>
      <c r="C6058" s="210" t="s">
        <v>5801</v>
      </c>
      <c r="D6058" s="210" t="s">
        <v>197</v>
      </c>
      <c r="E6058" s="282">
        <v>3.0</v>
      </c>
      <c r="F6058" s="282">
        <v>0.0</v>
      </c>
      <c r="G6058" s="282">
        <v>0.0</v>
      </c>
      <c r="H6058" s="282">
        <v>1.0</v>
      </c>
      <c r="I6058" s="282">
        <v>1.0</v>
      </c>
      <c r="J6058" s="282">
        <v>1.0</v>
      </c>
      <c r="K6058" s="282">
        <v>0.0</v>
      </c>
      <c r="L6058" s="282">
        <v>167.0</v>
      </c>
      <c r="M6058" s="210"/>
    </row>
    <row r="6059" ht="15.75" customHeight="1">
      <c r="A6059" s="210" t="s">
        <v>638</v>
      </c>
      <c r="B6059" s="210" t="s">
        <v>5384</v>
      </c>
      <c r="C6059" s="210" t="s">
        <v>6304</v>
      </c>
      <c r="D6059" s="210" t="s">
        <v>197</v>
      </c>
      <c r="E6059" s="282">
        <v>39.0</v>
      </c>
      <c r="F6059" s="282">
        <v>6.0</v>
      </c>
      <c r="G6059" s="282">
        <v>3.0</v>
      </c>
      <c r="H6059" s="282">
        <v>12.0</v>
      </c>
      <c r="I6059" s="282">
        <v>15.0</v>
      </c>
      <c r="J6059" s="282">
        <v>8.0</v>
      </c>
      <c r="K6059" s="282">
        <v>2.0</v>
      </c>
      <c r="L6059" s="282">
        <v>2306.0</v>
      </c>
      <c r="M6059" s="210"/>
    </row>
    <row r="6060" ht="15.75" customHeight="1">
      <c r="A6060" s="210" t="s">
        <v>638</v>
      </c>
      <c r="B6060" s="210" t="s">
        <v>5385</v>
      </c>
      <c r="C6060" s="210" t="s">
        <v>6014</v>
      </c>
      <c r="D6060" s="210" t="s">
        <v>6143</v>
      </c>
      <c r="E6060" s="282">
        <v>15.0</v>
      </c>
      <c r="F6060" s="282">
        <v>1.0</v>
      </c>
      <c r="G6060" s="282">
        <v>0.0</v>
      </c>
      <c r="H6060" s="282">
        <v>6.0</v>
      </c>
      <c r="I6060" s="282">
        <v>8.0</v>
      </c>
      <c r="J6060" s="282">
        <v>2.0</v>
      </c>
      <c r="K6060" s="282">
        <v>0.0</v>
      </c>
      <c r="L6060" s="282">
        <v>689.0</v>
      </c>
      <c r="M6060" s="210"/>
    </row>
    <row r="6061" ht="15.75" customHeight="1">
      <c r="A6061" s="210" t="s">
        <v>638</v>
      </c>
      <c r="B6061" s="210" t="s">
        <v>5386</v>
      </c>
      <c r="C6061" s="210" t="s">
        <v>6305</v>
      </c>
      <c r="D6061" s="210" t="s">
        <v>6306</v>
      </c>
      <c r="E6061" s="282">
        <v>23.0</v>
      </c>
      <c r="F6061" s="282">
        <v>1.0</v>
      </c>
      <c r="G6061" s="282">
        <v>2.0</v>
      </c>
      <c r="H6061" s="282">
        <v>8.0</v>
      </c>
      <c r="I6061" s="282">
        <v>8.0</v>
      </c>
      <c r="J6061" s="282">
        <v>4.0</v>
      </c>
      <c r="K6061" s="282">
        <v>0.0</v>
      </c>
      <c r="L6061" s="282">
        <v>1290.0</v>
      </c>
      <c r="M6061" s="210"/>
    </row>
    <row r="6062" ht="15.75" customHeight="1">
      <c r="A6062" s="210" t="s">
        <v>638</v>
      </c>
      <c r="B6062" s="210" t="s">
        <v>5387</v>
      </c>
      <c r="C6062" s="210" t="s">
        <v>6307</v>
      </c>
      <c r="D6062" s="210" t="s">
        <v>6308</v>
      </c>
      <c r="E6062" s="282">
        <v>23.0</v>
      </c>
      <c r="F6062" s="282">
        <v>1.0</v>
      </c>
      <c r="G6062" s="282">
        <v>3.0</v>
      </c>
      <c r="H6062" s="282">
        <v>16.0</v>
      </c>
      <c r="I6062" s="282">
        <v>5.0</v>
      </c>
      <c r="J6062" s="282">
        <v>3.0</v>
      </c>
      <c r="K6062" s="282">
        <v>0.0</v>
      </c>
      <c r="L6062" s="282">
        <v>849.0</v>
      </c>
      <c r="M6062" s="210"/>
    </row>
    <row r="6063" ht="15.75" customHeight="1">
      <c r="A6063" s="210" t="s">
        <v>638</v>
      </c>
      <c r="B6063" s="210" t="s">
        <v>5388</v>
      </c>
      <c r="C6063" s="210" t="s">
        <v>6014</v>
      </c>
      <c r="D6063" s="210" t="s">
        <v>6309</v>
      </c>
      <c r="E6063" s="282">
        <v>10.0</v>
      </c>
      <c r="F6063" s="282">
        <v>0.0</v>
      </c>
      <c r="G6063" s="282">
        <v>1.0</v>
      </c>
      <c r="H6063" s="282">
        <v>0.0</v>
      </c>
      <c r="I6063" s="282">
        <v>6.0</v>
      </c>
      <c r="J6063" s="282">
        <v>1.0</v>
      </c>
      <c r="K6063" s="282">
        <v>0.0</v>
      </c>
      <c r="L6063" s="282">
        <v>782.0</v>
      </c>
      <c r="M6063" s="210"/>
    </row>
    <row r="6064" ht="15.75" customHeight="1">
      <c r="A6064" s="210" t="s">
        <v>638</v>
      </c>
      <c r="B6064" s="210" t="s">
        <v>5391</v>
      </c>
      <c r="C6064" s="210" t="s">
        <v>6014</v>
      </c>
      <c r="D6064" s="210" t="s">
        <v>6309</v>
      </c>
      <c r="E6064" s="282">
        <v>4.0</v>
      </c>
      <c r="F6064" s="282">
        <v>0.0</v>
      </c>
      <c r="G6064" s="282">
        <v>0.0</v>
      </c>
      <c r="H6064" s="282">
        <v>3.0</v>
      </c>
      <c r="I6064" s="282">
        <v>1.0</v>
      </c>
      <c r="J6064" s="282">
        <v>1.0</v>
      </c>
      <c r="K6064" s="282">
        <v>0.0</v>
      </c>
      <c r="L6064" s="282">
        <v>125.0</v>
      </c>
      <c r="M6064" s="210"/>
    </row>
    <row r="6065" ht="15.75" customHeight="1">
      <c r="A6065" s="210" t="s">
        <v>267</v>
      </c>
      <c r="B6065" s="210" t="s">
        <v>5383</v>
      </c>
      <c r="C6065" s="210" t="s">
        <v>5801</v>
      </c>
      <c r="D6065" s="210" t="s">
        <v>244</v>
      </c>
      <c r="E6065" s="282">
        <v>3.0</v>
      </c>
      <c r="F6065" s="282">
        <v>0.0</v>
      </c>
      <c r="G6065" s="282">
        <v>0.0</v>
      </c>
      <c r="H6065" s="282">
        <v>1.0</v>
      </c>
      <c r="I6065" s="282">
        <v>1.0</v>
      </c>
      <c r="J6065" s="282">
        <v>1.0</v>
      </c>
      <c r="K6065" s="282">
        <v>0.0</v>
      </c>
      <c r="L6065" s="282">
        <v>183.0</v>
      </c>
      <c r="M6065" s="210"/>
    </row>
    <row r="6066" ht="15.75" customHeight="1">
      <c r="A6066" s="210" t="s">
        <v>267</v>
      </c>
      <c r="B6066" s="210" t="s">
        <v>5384</v>
      </c>
      <c r="C6066" s="210" t="s">
        <v>6310</v>
      </c>
      <c r="D6066" s="210" t="s">
        <v>244</v>
      </c>
      <c r="E6066" s="282">
        <v>34.0</v>
      </c>
      <c r="F6066" s="282">
        <v>4.0</v>
      </c>
      <c r="G6066" s="282">
        <v>5.0</v>
      </c>
      <c r="H6066" s="282">
        <v>9.0</v>
      </c>
      <c r="I6066" s="282">
        <v>16.0</v>
      </c>
      <c r="J6066" s="282">
        <v>7.0</v>
      </c>
      <c r="K6066" s="282">
        <v>0.0</v>
      </c>
      <c r="L6066" s="282">
        <v>2246.0</v>
      </c>
      <c r="M6066" s="210"/>
    </row>
    <row r="6067" ht="15.75" customHeight="1">
      <c r="A6067" s="210" t="s">
        <v>267</v>
      </c>
      <c r="B6067" s="210" t="s">
        <v>5385</v>
      </c>
      <c r="C6067" s="210" t="s">
        <v>5933</v>
      </c>
      <c r="D6067" s="210" t="s">
        <v>6068</v>
      </c>
      <c r="E6067" s="282">
        <v>30.0</v>
      </c>
      <c r="F6067" s="282">
        <v>1.0</v>
      </c>
      <c r="G6067" s="282">
        <v>1.0</v>
      </c>
      <c r="H6067" s="282">
        <v>4.0</v>
      </c>
      <c r="I6067" s="282">
        <v>13.0</v>
      </c>
      <c r="J6067" s="282">
        <v>6.0</v>
      </c>
      <c r="K6067" s="282">
        <v>0.0</v>
      </c>
      <c r="L6067" s="282">
        <v>2131.0</v>
      </c>
      <c r="M6067" s="210"/>
    </row>
    <row r="6068" ht="15.75" customHeight="1">
      <c r="A6068" s="210" t="s">
        <v>267</v>
      </c>
      <c r="B6068" s="210" t="s">
        <v>5386</v>
      </c>
      <c r="C6068" s="210" t="s">
        <v>5933</v>
      </c>
      <c r="D6068" s="210" t="s">
        <v>6068</v>
      </c>
      <c r="E6068" s="282">
        <v>29.0</v>
      </c>
      <c r="F6068" s="282">
        <v>1.0</v>
      </c>
      <c r="G6068" s="282">
        <v>5.0</v>
      </c>
      <c r="H6068" s="282">
        <v>1.0</v>
      </c>
      <c r="I6068" s="282">
        <v>15.0</v>
      </c>
      <c r="J6068" s="282">
        <v>9.0</v>
      </c>
      <c r="K6068" s="282">
        <v>0.0</v>
      </c>
      <c r="L6068" s="282">
        <v>2361.0</v>
      </c>
      <c r="M6068" s="210"/>
    </row>
    <row r="6069" ht="15.75" customHeight="1">
      <c r="A6069" s="210" t="s">
        <v>267</v>
      </c>
      <c r="B6069" s="210" t="s">
        <v>5387</v>
      </c>
      <c r="C6069" s="210" t="s">
        <v>5933</v>
      </c>
      <c r="D6069" s="210" t="s">
        <v>6068</v>
      </c>
      <c r="E6069" s="282">
        <v>28.0</v>
      </c>
      <c r="F6069" s="282">
        <v>2.0</v>
      </c>
      <c r="G6069" s="282">
        <v>5.0</v>
      </c>
      <c r="H6069" s="282">
        <v>11.0</v>
      </c>
      <c r="I6069" s="282">
        <v>15.0</v>
      </c>
      <c r="J6069" s="282">
        <v>1.0</v>
      </c>
      <c r="K6069" s="282">
        <v>0.0</v>
      </c>
      <c r="L6069" s="282">
        <v>1487.0</v>
      </c>
      <c r="M6069" s="210"/>
    </row>
    <row r="6070" ht="15.75" customHeight="1">
      <c r="A6070" s="210" t="s">
        <v>267</v>
      </c>
      <c r="B6070" s="210" t="s">
        <v>5388</v>
      </c>
      <c r="C6070" s="210" t="s">
        <v>5933</v>
      </c>
      <c r="D6070" s="210" t="s">
        <v>6068</v>
      </c>
      <c r="E6070" s="282">
        <v>1.0</v>
      </c>
      <c r="F6070" s="282">
        <v>0.0</v>
      </c>
      <c r="G6070" s="282">
        <v>0.0</v>
      </c>
      <c r="H6070" s="282">
        <v>1.0</v>
      </c>
      <c r="I6070" s="282">
        <v>0.0</v>
      </c>
      <c r="J6070" s="282">
        <v>0.0</v>
      </c>
      <c r="K6070" s="282">
        <v>0.0</v>
      </c>
      <c r="L6070" s="282">
        <v>2.0</v>
      </c>
      <c r="M6070" s="210"/>
    </row>
    <row r="6071" ht="15.75" customHeight="1">
      <c r="A6071" s="210" t="s">
        <v>522</v>
      </c>
      <c r="B6071" s="210" t="s">
        <v>5383</v>
      </c>
      <c r="C6071" s="210" t="s">
        <v>5801</v>
      </c>
      <c r="D6071" s="210" t="s">
        <v>162</v>
      </c>
      <c r="E6071" s="282">
        <v>0.0</v>
      </c>
      <c r="F6071" s="282">
        <v>0.0</v>
      </c>
      <c r="G6071" s="282">
        <v>0.0</v>
      </c>
      <c r="H6071" s="282">
        <v>0.0</v>
      </c>
      <c r="I6071" s="282">
        <v>0.0</v>
      </c>
      <c r="J6071" s="282">
        <v>0.0</v>
      </c>
      <c r="K6071" s="282">
        <v>0.0</v>
      </c>
      <c r="L6071" s="282">
        <v>0.0</v>
      </c>
      <c r="M6071" s="210"/>
    </row>
    <row r="6072" ht="15.75" customHeight="1">
      <c r="A6072" s="210" t="s">
        <v>522</v>
      </c>
      <c r="B6072" s="210" t="s">
        <v>5384</v>
      </c>
      <c r="C6072" s="210" t="s">
        <v>5801</v>
      </c>
      <c r="D6072" s="210" t="s">
        <v>116</v>
      </c>
      <c r="E6072" s="282">
        <v>22.0</v>
      </c>
      <c r="F6072" s="282">
        <v>1.0</v>
      </c>
      <c r="G6072" s="282">
        <v>3.0</v>
      </c>
      <c r="H6072" s="282">
        <v>10.0</v>
      </c>
      <c r="I6072" s="282">
        <v>11.0</v>
      </c>
      <c r="J6072" s="282">
        <v>5.0</v>
      </c>
      <c r="K6072" s="282">
        <v>0.0</v>
      </c>
      <c r="L6072" s="282">
        <v>949.0</v>
      </c>
      <c r="M6072" s="210"/>
    </row>
    <row r="6073" ht="15.75" customHeight="1">
      <c r="A6073" s="210" t="s">
        <v>522</v>
      </c>
      <c r="B6073" s="210" t="s">
        <v>5385</v>
      </c>
      <c r="C6073" s="210" t="s">
        <v>5801</v>
      </c>
      <c r="D6073" s="210" t="s">
        <v>5966</v>
      </c>
      <c r="E6073" s="282">
        <v>20.0</v>
      </c>
      <c r="F6073" s="282">
        <v>1.0</v>
      </c>
      <c r="G6073" s="282">
        <v>2.0</v>
      </c>
      <c r="H6073" s="282">
        <v>3.0</v>
      </c>
      <c r="I6073" s="282">
        <v>8.0</v>
      </c>
      <c r="J6073" s="282">
        <v>4.0</v>
      </c>
      <c r="K6073" s="282">
        <v>0.0</v>
      </c>
      <c r="L6073" s="282">
        <v>1399.0</v>
      </c>
      <c r="M6073" s="210"/>
    </row>
    <row r="6074" ht="15.75" customHeight="1">
      <c r="A6074" s="210" t="s">
        <v>522</v>
      </c>
      <c r="B6074" s="210" t="s">
        <v>5386</v>
      </c>
      <c r="C6074" s="210" t="s">
        <v>6014</v>
      </c>
      <c r="D6074" s="210" t="s">
        <v>5966</v>
      </c>
      <c r="E6074" s="282">
        <v>21.0</v>
      </c>
      <c r="F6074" s="282">
        <v>3.0</v>
      </c>
      <c r="G6074" s="282">
        <v>2.0</v>
      </c>
      <c r="H6074" s="282">
        <v>0.0</v>
      </c>
      <c r="I6074" s="282">
        <v>4.0</v>
      </c>
      <c r="J6074" s="282">
        <v>8.0</v>
      </c>
      <c r="K6074" s="282">
        <v>0.0</v>
      </c>
      <c r="L6074" s="282">
        <v>1790.0</v>
      </c>
      <c r="M6074" s="210"/>
    </row>
    <row r="6075" ht="15.75" customHeight="1">
      <c r="A6075" s="210" t="s">
        <v>522</v>
      </c>
      <c r="B6075" s="210" t="s">
        <v>5387</v>
      </c>
      <c r="C6075" s="210" t="s">
        <v>6311</v>
      </c>
      <c r="D6075" s="210" t="s">
        <v>6312</v>
      </c>
      <c r="E6075" s="282">
        <v>30.0</v>
      </c>
      <c r="F6075" s="282">
        <v>2.0</v>
      </c>
      <c r="G6075" s="282">
        <v>3.0</v>
      </c>
      <c r="H6075" s="282">
        <v>22.0</v>
      </c>
      <c r="I6075" s="282">
        <v>4.0</v>
      </c>
      <c r="J6075" s="282">
        <v>4.0</v>
      </c>
      <c r="K6075" s="282">
        <v>0.0</v>
      </c>
      <c r="L6075" s="282">
        <v>1033.0</v>
      </c>
      <c r="M6075" s="210"/>
    </row>
    <row r="6076" ht="15.75" customHeight="1">
      <c r="A6076" s="210" t="s">
        <v>522</v>
      </c>
      <c r="B6076" s="210" t="s">
        <v>5388</v>
      </c>
      <c r="C6076" s="210" t="s">
        <v>6280</v>
      </c>
      <c r="D6076" s="210" t="s">
        <v>6313</v>
      </c>
      <c r="E6076" s="282">
        <v>11.0</v>
      </c>
      <c r="F6076" s="282">
        <v>0.0</v>
      </c>
      <c r="G6076" s="282">
        <v>0.0</v>
      </c>
      <c r="H6076" s="282">
        <v>9.0</v>
      </c>
      <c r="I6076" s="282">
        <v>1.0</v>
      </c>
      <c r="J6076" s="282">
        <v>3.0</v>
      </c>
      <c r="K6076" s="282">
        <v>0.0</v>
      </c>
      <c r="L6076" s="282">
        <v>261.0</v>
      </c>
      <c r="M6076" s="210"/>
    </row>
    <row r="6077" ht="15.75" customHeight="1">
      <c r="A6077" s="210" t="s">
        <v>717</v>
      </c>
      <c r="B6077" s="210" t="s">
        <v>5383</v>
      </c>
      <c r="C6077" s="210" t="s">
        <v>5800</v>
      </c>
      <c r="D6077" s="210" t="s">
        <v>143</v>
      </c>
      <c r="E6077" s="282">
        <v>1.0</v>
      </c>
      <c r="F6077" s="282">
        <v>0.0</v>
      </c>
      <c r="G6077" s="282">
        <v>0.0</v>
      </c>
      <c r="H6077" s="282">
        <v>1.0</v>
      </c>
      <c r="I6077" s="282">
        <v>0.0</v>
      </c>
      <c r="J6077" s="282">
        <v>0.0</v>
      </c>
      <c r="K6077" s="282">
        <v>0.0</v>
      </c>
      <c r="L6077" s="282">
        <v>2.0</v>
      </c>
      <c r="M6077" s="210"/>
    </row>
    <row r="6078" ht="15.75" customHeight="1">
      <c r="A6078" s="210" t="s">
        <v>717</v>
      </c>
      <c r="B6078" s="210" t="s">
        <v>5384</v>
      </c>
      <c r="C6078" s="210" t="s">
        <v>5852</v>
      </c>
      <c r="D6078" s="210" t="s">
        <v>143</v>
      </c>
      <c r="E6078" s="282">
        <v>16.0</v>
      </c>
      <c r="F6078" s="282">
        <v>0.0</v>
      </c>
      <c r="G6078" s="282">
        <v>0.0</v>
      </c>
      <c r="H6078" s="282">
        <v>14.0</v>
      </c>
      <c r="I6078" s="282">
        <v>2.0</v>
      </c>
      <c r="J6078" s="282">
        <v>2.0</v>
      </c>
      <c r="K6078" s="282">
        <v>0.0</v>
      </c>
      <c r="L6078" s="282">
        <v>433.0</v>
      </c>
      <c r="M6078" s="210"/>
    </row>
    <row r="6079" ht="15.75" customHeight="1">
      <c r="A6079" s="210" t="s">
        <v>717</v>
      </c>
      <c r="B6079" s="210" t="s">
        <v>5385</v>
      </c>
      <c r="C6079" s="210" t="s">
        <v>5830</v>
      </c>
      <c r="D6079" s="210" t="s">
        <v>6314</v>
      </c>
      <c r="E6079" s="282">
        <v>24.0</v>
      </c>
      <c r="F6079" s="282">
        <v>1.0</v>
      </c>
      <c r="G6079" s="282">
        <v>0.0</v>
      </c>
      <c r="H6079" s="282">
        <v>2.0</v>
      </c>
      <c r="I6079" s="282">
        <v>3.0</v>
      </c>
      <c r="J6079" s="282">
        <v>9.0</v>
      </c>
      <c r="K6079" s="282">
        <v>0.0</v>
      </c>
      <c r="L6079" s="282">
        <v>1965.0</v>
      </c>
      <c r="M6079" s="210"/>
    </row>
    <row r="6080" ht="15.75" customHeight="1">
      <c r="A6080" s="210" t="s">
        <v>717</v>
      </c>
      <c r="B6080" s="210" t="s">
        <v>5386</v>
      </c>
      <c r="C6080" s="210" t="s">
        <v>5830</v>
      </c>
      <c r="D6080" s="210" t="s">
        <v>6314</v>
      </c>
      <c r="E6080" s="282">
        <v>6.0</v>
      </c>
      <c r="F6080" s="282">
        <v>0.0</v>
      </c>
      <c r="G6080" s="282">
        <v>0.0</v>
      </c>
      <c r="H6080" s="282">
        <v>3.0</v>
      </c>
      <c r="I6080" s="282">
        <v>0.0</v>
      </c>
      <c r="J6080" s="282">
        <v>0.0</v>
      </c>
      <c r="K6080" s="282">
        <v>0.0</v>
      </c>
      <c r="L6080" s="282">
        <v>306.0</v>
      </c>
      <c r="M6080" s="210"/>
    </row>
    <row r="6081" ht="15.75" customHeight="1">
      <c r="A6081" s="210" t="s">
        <v>717</v>
      </c>
      <c r="B6081" s="210" t="s">
        <v>5387</v>
      </c>
      <c r="C6081" s="210" t="s">
        <v>5830</v>
      </c>
      <c r="D6081" s="210" t="s">
        <v>6266</v>
      </c>
      <c r="E6081" s="282">
        <v>1.0</v>
      </c>
      <c r="F6081" s="282">
        <v>0.0</v>
      </c>
      <c r="G6081" s="282">
        <v>0.0</v>
      </c>
      <c r="H6081" s="282">
        <v>1.0</v>
      </c>
      <c r="I6081" s="282">
        <v>0.0</v>
      </c>
      <c r="J6081" s="282">
        <v>0.0</v>
      </c>
      <c r="K6081" s="282">
        <v>0.0</v>
      </c>
      <c r="L6081" s="282">
        <v>14.0</v>
      </c>
      <c r="M6081" s="210"/>
    </row>
    <row r="6082" ht="15.75" customHeight="1">
      <c r="A6082" s="210" t="s">
        <v>463</v>
      </c>
      <c r="B6082" s="210" t="s">
        <v>5383</v>
      </c>
      <c r="C6082" s="210" t="s">
        <v>5801</v>
      </c>
      <c r="D6082" s="210" t="s">
        <v>244</v>
      </c>
      <c r="E6082" s="282">
        <v>3.0</v>
      </c>
      <c r="F6082" s="282">
        <v>1.0</v>
      </c>
      <c r="G6082" s="282">
        <v>0.0</v>
      </c>
      <c r="H6082" s="282">
        <v>0.0</v>
      </c>
      <c r="I6082" s="282">
        <v>0.0</v>
      </c>
      <c r="J6082" s="282">
        <v>1.0</v>
      </c>
      <c r="K6082" s="282">
        <v>0.0</v>
      </c>
      <c r="L6082" s="282">
        <v>270.0</v>
      </c>
      <c r="M6082" s="210"/>
    </row>
    <row r="6083" ht="15.75" customHeight="1">
      <c r="A6083" s="210" t="s">
        <v>463</v>
      </c>
      <c r="B6083" s="210" t="s">
        <v>5384</v>
      </c>
      <c r="C6083" s="210" t="s">
        <v>5801</v>
      </c>
      <c r="D6083" s="210" t="s">
        <v>244</v>
      </c>
      <c r="E6083" s="282">
        <v>26.0</v>
      </c>
      <c r="F6083" s="282">
        <v>0.0</v>
      </c>
      <c r="G6083" s="282">
        <v>2.0</v>
      </c>
      <c r="H6083" s="282">
        <v>7.0</v>
      </c>
      <c r="I6083" s="282">
        <v>6.0</v>
      </c>
      <c r="J6083" s="282">
        <v>2.0</v>
      </c>
      <c r="K6083" s="282">
        <v>0.0</v>
      </c>
      <c r="L6083" s="282">
        <v>1725.0</v>
      </c>
      <c r="M6083" s="210"/>
    </row>
    <row r="6084" ht="15.75" customHeight="1">
      <c r="A6084" s="210" t="s">
        <v>463</v>
      </c>
      <c r="B6084" s="210" t="s">
        <v>5385</v>
      </c>
      <c r="C6084" s="210" t="s">
        <v>5870</v>
      </c>
      <c r="D6084" s="210" t="s">
        <v>6315</v>
      </c>
      <c r="E6084" s="282">
        <v>29.0</v>
      </c>
      <c r="F6084" s="282">
        <v>1.0</v>
      </c>
      <c r="G6084" s="282">
        <v>2.0</v>
      </c>
      <c r="H6084" s="282">
        <v>13.0</v>
      </c>
      <c r="I6084" s="282">
        <v>5.0</v>
      </c>
      <c r="J6084" s="282">
        <v>2.0</v>
      </c>
      <c r="K6084" s="282">
        <v>0.0</v>
      </c>
      <c r="L6084" s="282">
        <v>1549.0</v>
      </c>
      <c r="M6084" s="210"/>
    </row>
    <row r="6085" ht="15.75" customHeight="1">
      <c r="A6085" s="210" t="s">
        <v>463</v>
      </c>
      <c r="B6085" s="210" t="s">
        <v>5386</v>
      </c>
      <c r="C6085" s="210" t="s">
        <v>5870</v>
      </c>
      <c r="D6085" s="210" t="s">
        <v>6315</v>
      </c>
      <c r="E6085" s="282">
        <v>31.0</v>
      </c>
      <c r="F6085" s="282">
        <v>1.0</v>
      </c>
      <c r="G6085" s="282">
        <v>3.0</v>
      </c>
      <c r="H6085" s="282">
        <v>10.0</v>
      </c>
      <c r="I6085" s="282">
        <v>15.0</v>
      </c>
      <c r="J6085" s="282">
        <v>8.0</v>
      </c>
      <c r="K6085" s="282">
        <v>0.0</v>
      </c>
      <c r="L6085" s="282">
        <v>1875.0</v>
      </c>
      <c r="M6085" s="210"/>
    </row>
    <row r="6086" ht="15.75" customHeight="1">
      <c r="A6086" s="210" t="s">
        <v>754</v>
      </c>
      <c r="B6086" s="210" t="s">
        <v>5383</v>
      </c>
      <c r="C6086" s="210" t="s">
        <v>5801</v>
      </c>
      <c r="D6086" s="210" t="s">
        <v>256</v>
      </c>
      <c r="E6086" s="282">
        <v>2.0</v>
      </c>
      <c r="F6086" s="282">
        <v>0.0</v>
      </c>
      <c r="G6086" s="282">
        <v>1.0</v>
      </c>
      <c r="H6086" s="282">
        <v>1.0</v>
      </c>
      <c r="I6086" s="282">
        <v>1.0</v>
      </c>
      <c r="J6086" s="282">
        <v>0.0</v>
      </c>
      <c r="K6086" s="282">
        <v>0.0</v>
      </c>
      <c r="L6086" s="282">
        <v>83.0</v>
      </c>
      <c r="M6086" s="210"/>
    </row>
    <row r="6087" ht="15.75" customHeight="1">
      <c r="A6087" s="210" t="s">
        <v>754</v>
      </c>
      <c r="B6087" s="210" t="s">
        <v>5384</v>
      </c>
      <c r="C6087" s="210" t="s">
        <v>5801</v>
      </c>
      <c r="D6087" s="210" t="s">
        <v>256</v>
      </c>
      <c r="E6087" s="282">
        <v>23.0</v>
      </c>
      <c r="F6087" s="282">
        <v>0.0</v>
      </c>
      <c r="G6087" s="282">
        <v>2.0</v>
      </c>
      <c r="H6087" s="282">
        <v>14.0</v>
      </c>
      <c r="I6087" s="282">
        <v>7.0</v>
      </c>
      <c r="J6087" s="282">
        <v>3.0</v>
      </c>
      <c r="K6087" s="282">
        <v>0.0</v>
      </c>
      <c r="L6087" s="282">
        <v>831.0</v>
      </c>
      <c r="M6087" s="210"/>
    </row>
    <row r="6088" ht="15.75" customHeight="1">
      <c r="A6088" s="210" t="s">
        <v>754</v>
      </c>
      <c r="B6088" s="210" t="s">
        <v>5385</v>
      </c>
      <c r="C6088" s="210" t="s">
        <v>6202</v>
      </c>
      <c r="D6088" s="210" t="s">
        <v>256</v>
      </c>
      <c r="E6088" s="282">
        <v>26.0</v>
      </c>
      <c r="F6088" s="282">
        <v>0.0</v>
      </c>
      <c r="G6088" s="282">
        <v>1.0</v>
      </c>
      <c r="H6088" s="282">
        <v>8.0</v>
      </c>
      <c r="I6088" s="282">
        <v>8.0</v>
      </c>
      <c r="J6088" s="282">
        <v>3.0</v>
      </c>
      <c r="K6088" s="282">
        <v>0.0</v>
      </c>
      <c r="L6088" s="282">
        <v>1548.0</v>
      </c>
      <c r="M6088" s="210"/>
    </row>
    <row r="6089" ht="15.75" customHeight="1">
      <c r="A6089" s="210" t="s">
        <v>754</v>
      </c>
      <c r="B6089" s="210" t="s">
        <v>5386</v>
      </c>
      <c r="C6089" s="210" t="s">
        <v>5816</v>
      </c>
      <c r="D6089" s="210" t="s">
        <v>5878</v>
      </c>
      <c r="E6089" s="282">
        <v>33.0</v>
      </c>
      <c r="F6089" s="282">
        <v>0.0</v>
      </c>
      <c r="G6089" s="282">
        <v>4.0</v>
      </c>
      <c r="H6089" s="282">
        <v>9.0</v>
      </c>
      <c r="I6089" s="282">
        <v>11.0</v>
      </c>
      <c r="J6089" s="282">
        <v>5.0</v>
      </c>
      <c r="K6089" s="282">
        <v>0.0</v>
      </c>
      <c r="L6089" s="282">
        <v>2247.0</v>
      </c>
      <c r="M6089" s="210"/>
    </row>
    <row r="6090" ht="15.75" customHeight="1">
      <c r="A6090" s="210" t="s">
        <v>754</v>
      </c>
      <c r="B6090" s="210" t="s">
        <v>5387</v>
      </c>
      <c r="C6090" s="210" t="s">
        <v>5801</v>
      </c>
      <c r="D6090" s="210" t="s">
        <v>5950</v>
      </c>
      <c r="E6090" s="282">
        <v>35.0</v>
      </c>
      <c r="F6090" s="282">
        <v>0.0</v>
      </c>
      <c r="G6090" s="282">
        <v>4.0</v>
      </c>
      <c r="H6090" s="282">
        <v>6.0</v>
      </c>
      <c r="I6090" s="282">
        <v>14.0</v>
      </c>
      <c r="J6090" s="282">
        <v>6.0</v>
      </c>
      <c r="K6090" s="282">
        <v>0.0</v>
      </c>
      <c r="L6090" s="282">
        <v>2560.0</v>
      </c>
      <c r="M6090" s="210"/>
    </row>
    <row r="6091" ht="15.75" customHeight="1">
      <c r="A6091" s="210" t="s">
        <v>754</v>
      </c>
      <c r="B6091" s="210" t="s">
        <v>5388</v>
      </c>
      <c r="C6091" s="210" t="s">
        <v>5805</v>
      </c>
      <c r="D6091" s="210" t="s">
        <v>5808</v>
      </c>
      <c r="E6091" s="282">
        <v>21.0</v>
      </c>
      <c r="F6091" s="282">
        <v>2.0</v>
      </c>
      <c r="G6091" s="282">
        <v>1.0</v>
      </c>
      <c r="H6091" s="282">
        <v>7.0</v>
      </c>
      <c r="I6091" s="282">
        <v>6.0</v>
      </c>
      <c r="J6091" s="282">
        <v>3.0</v>
      </c>
      <c r="K6091" s="282">
        <v>0.0</v>
      </c>
      <c r="L6091" s="282">
        <v>1253.0</v>
      </c>
      <c r="M6091" s="210"/>
    </row>
    <row r="6092" ht="15.75" customHeight="1">
      <c r="A6092" s="210" t="s">
        <v>754</v>
      </c>
      <c r="B6092" s="210" t="s">
        <v>5391</v>
      </c>
      <c r="C6092" s="210" t="s">
        <v>5801</v>
      </c>
      <c r="D6092" s="210" t="s">
        <v>238</v>
      </c>
      <c r="E6092" s="282">
        <v>26.0</v>
      </c>
      <c r="F6092" s="282">
        <v>0.0</v>
      </c>
      <c r="G6092" s="282">
        <v>0.0</v>
      </c>
      <c r="H6092" s="282">
        <v>11.0</v>
      </c>
      <c r="I6092" s="282">
        <v>6.0</v>
      </c>
      <c r="J6092" s="282">
        <v>1.0</v>
      </c>
      <c r="K6092" s="282">
        <v>0.0</v>
      </c>
      <c r="L6092" s="282">
        <v>1377.0</v>
      </c>
      <c r="M6092" s="210"/>
    </row>
    <row r="6093" ht="15.75" customHeight="1">
      <c r="A6093" s="210" t="s">
        <v>754</v>
      </c>
      <c r="B6093" s="210" t="s">
        <v>5392</v>
      </c>
      <c r="C6093" s="210" t="s">
        <v>6316</v>
      </c>
      <c r="D6093" s="210" t="s">
        <v>238</v>
      </c>
      <c r="E6093" s="282">
        <v>7.0</v>
      </c>
      <c r="F6093" s="282">
        <v>0.0</v>
      </c>
      <c r="G6093" s="282">
        <v>0.0</v>
      </c>
      <c r="H6093" s="282">
        <v>2.0</v>
      </c>
      <c r="I6093" s="282">
        <v>2.0</v>
      </c>
      <c r="J6093" s="282">
        <v>3.0</v>
      </c>
      <c r="K6093" s="282">
        <v>0.0</v>
      </c>
      <c r="L6093" s="282">
        <v>471.0</v>
      </c>
      <c r="M6093" s="210"/>
    </row>
    <row r="6094" ht="15.75" customHeight="1">
      <c r="A6094" s="210" t="s">
        <v>754</v>
      </c>
      <c r="B6094" s="210" t="s">
        <v>5389</v>
      </c>
      <c r="C6094" s="210" t="s">
        <v>5900</v>
      </c>
      <c r="D6094" s="210" t="s">
        <v>5824</v>
      </c>
      <c r="E6094" s="282">
        <v>13.0</v>
      </c>
      <c r="F6094" s="282">
        <v>0.0</v>
      </c>
      <c r="G6094" s="282">
        <v>0.0</v>
      </c>
      <c r="H6094" s="282">
        <v>4.0</v>
      </c>
      <c r="I6094" s="282">
        <v>1.0</v>
      </c>
      <c r="J6094" s="282">
        <v>5.0</v>
      </c>
      <c r="K6094" s="282">
        <v>0.0</v>
      </c>
      <c r="L6094" s="282">
        <v>876.0</v>
      </c>
      <c r="M6094" s="210"/>
    </row>
    <row r="6095" ht="15.75" customHeight="1">
      <c r="A6095" s="210" t="s">
        <v>754</v>
      </c>
      <c r="B6095" s="210" t="s">
        <v>5390</v>
      </c>
      <c r="C6095" s="210" t="s">
        <v>5801</v>
      </c>
      <c r="D6095" s="210" t="s">
        <v>5824</v>
      </c>
      <c r="E6095" s="282">
        <v>9.0</v>
      </c>
      <c r="F6095" s="282">
        <v>0.0</v>
      </c>
      <c r="G6095" s="282">
        <v>1.0</v>
      </c>
      <c r="H6095" s="282">
        <v>2.0</v>
      </c>
      <c r="I6095" s="282">
        <v>3.0</v>
      </c>
      <c r="J6095" s="282">
        <v>0.0</v>
      </c>
      <c r="K6095" s="282">
        <v>0.0</v>
      </c>
      <c r="L6095" s="282">
        <v>642.0</v>
      </c>
      <c r="M6095" s="210"/>
    </row>
    <row r="6096" ht="15.75" customHeight="1">
      <c r="A6096" s="210" t="s">
        <v>664</v>
      </c>
      <c r="B6096" s="210" t="s">
        <v>5384</v>
      </c>
      <c r="C6096" s="210" t="s">
        <v>5861</v>
      </c>
      <c r="D6096" s="210" t="s">
        <v>259</v>
      </c>
      <c r="E6096" s="282">
        <v>29.0</v>
      </c>
      <c r="F6096" s="282">
        <v>4.0</v>
      </c>
      <c r="G6096" s="282">
        <v>1.0</v>
      </c>
      <c r="H6096" s="282">
        <v>12.0</v>
      </c>
      <c r="I6096" s="282">
        <v>14.0</v>
      </c>
      <c r="J6096" s="282">
        <v>8.0</v>
      </c>
      <c r="K6096" s="282">
        <v>0.0</v>
      </c>
      <c r="L6096" s="282">
        <v>1506.0</v>
      </c>
      <c r="M6096" s="210"/>
    </row>
    <row r="6097" ht="15.75" customHeight="1">
      <c r="A6097" s="210" t="s">
        <v>664</v>
      </c>
      <c r="B6097" s="210" t="s">
        <v>5385</v>
      </c>
      <c r="C6097" s="210" t="s">
        <v>5800</v>
      </c>
      <c r="D6097" s="210" t="s">
        <v>5966</v>
      </c>
      <c r="E6097" s="282">
        <v>12.0</v>
      </c>
      <c r="F6097" s="282">
        <v>0.0</v>
      </c>
      <c r="G6097" s="282">
        <v>1.0</v>
      </c>
      <c r="H6097" s="282">
        <v>9.0</v>
      </c>
      <c r="I6097" s="282">
        <v>2.0</v>
      </c>
      <c r="J6097" s="282">
        <v>1.0</v>
      </c>
      <c r="K6097" s="282">
        <v>0.0</v>
      </c>
      <c r="L6097" s="282">
        <v>454.0</v>
      </c>
      <c r="M6097" s="210"/>
    </row>
    <row r="6098" ht="15.75" customHeight="1">
      <c r="A6098" s="210" t="s">
        <v>664</v>
      </c>
      <c r="B6098" s="210" t="s">
        <v>5386</v>
      </c>
      <c r="C6098" s="210" t="s">
        <v>5801</v>
      </c>
      <c r="D6098" s="210" t="s">
        <v>259</v>
      </c>
      <c r="E6098" s="282">
        <v>35.0</v>
      </c>
      <c r="F6098" s="282">
        <v>6.0</v>
      </c>
      <c r="G6098" s="282">
        <v>3.0</v>
      </c>
      <c r="H6098" s="282">
        <v>6.0</v>
      </c>
      <c r="I6098" s="282">
        <v>18.0</v>
      </c>
      <c r="J6098" s="282">
        <v>5.0</v>
      </c>
      <c r="K6098" s="282">
        <v>0.0</v>
      </c>
      <c r="L6098" s="282">
        <v>2318.0</v>
      </c>
      <c r="M6098" s="210"/>
    </row>
    <row r="6099" ht="15.75" customHeight="1">
      <c r="A6099" s="210" t="s">
        <v>664</v>
      </c>
      <c r="B6099" s="210" t="s">
        <v>5387</v>
      </c>
      <c r="C6099" s="210" t="s">
        <v>5816</v>
      </c>
      <c r="D6099" s="210" t="s">
        <v>5823</v>
      </c>
      <c r="E6099" s="282">
        <v>25.0</v>
      </c>
      <c r="F6099" s="282">
        <v>2.0</v>
      </c>
      <c r="G6099" s="282">
        <v>0.0</v>
      </c>
      <c r="H6099" s="282">
        <v>11.0</v>
      </c>
      <c r="I6099" s="282">
        <v>14.0</v>
      </c>
      <c r="J6099" s="282">
        <v>3.0</v>
      </c>
      <c r="K6099" s="282">
        <v>0.0</v>
      </c>
      <c r="L6099" s="282">
        <v>1267.0</v>
      </c>
      <c r="M6099" s="210"/>
    </row>
    <row r="6100" ht="15.75" customHeight="1">
      <c r="A6100" s="210" t="s">
        <v>664</v>
      </c>
      <c r="B6100" s="210" t="s">
        <v>5388</v>
      </c>
      <c r="C6100" s="210" t="s">
        <v>5861</v>
      </c>
      <c r="D6100" s="210" t="s">
        <v>121</v>
      </c>
      <c r="E6100" s="282">
        <v>9.0</v>
      </c>
      <c r="F6100" s="282">
        <v>1.0</v>
      </c>
      <c r="G6100" s="282">
        <v>1.0</v>
      </c>
      <c r="H6100" s="282">
        <v>5.0</v>
      </c>
      <c r="I6100" s="282">
        <v>2.0</v>
      </c>
      <c r="J6100" s="282">
        <v>2.0</v>
      </c>
      <c r="K6100" s="282">
        <v>0.0</v>
      </c>
      <c r="L6100" s="282">
        <v>382.0</v>
      </c>
      <c r="M6100" s="210"/>
    </row>
    <row r="6101" ht="15.75" customHeight="1">
      <c r="A6101" s="210" t="s">
        <v>664</v>
      </c>
      <c r="B6101" s="210" t="s">
        <v>5391</v>
      </c>
      <c r="C6101" s="210" t="s">
        <v>5931</v>
      </c>
      <c r="D6101" s="210" t="s">
        <v>6288</v>
      </c>
      <c r="E6101" s="282">
        <v>31.0</v>
      </c>
      <c r="F6101" s="282">
        <v>3.0</v>
      </c>
      <c r="G6101" s="282">
        <v>1.0</v>
      </c>
      <c r="H6101" s="282">
        <v>1.0</v>
      </c>
      <c r="I6101" s="282">
        <v>2.0</v>
      </c>
      <c r="J6101" s="282">
        <v>2.0</v>
      </c>
      <c r="K6101" s="282">
        <v>0.0</v>
      </c>
      <c r="L6101" s="282">
        <v>2686.0</v>
      </c>
      <c r="M6101" s="210"/>
    </row>
    <row r="6102" ht="15.75" customHeight="1">
      <c r="A6102" s="210" t="s">
        <v>664</v>
      </c>
      <c r="B6102" s="210" t="s">
        <v>5392</v>
      </c>
      <c r="C6102" s="210" t="s">
        <v>5931</v>
      </c>
      <c r="D6102" s="210" t="s">
        <v>6288</v>
      </c>
      <c r="E6102" s="282">
        <v>34.0</v>
      </c>
      <c r="F6102" s="282">
        <v>2.0</v>
      </c>
      <c r="G6102" s="282">
        <v>7.0</v>
      </c>
      <c r="H6102" s="282">
        <v>1.0</v>
      </c>
      <c r="I6102" s="282">
        <v>7.0</v>
      </c>
      <c r="J6102" s="282">
        <v>6.0</v>
      </c>
      <c r="K6102" s="282">
        <v>0.0</v>
      </c>
      <c r="L6102" s="282">
        <v>2871.0</v>
      </c>
      <c r="M6102" s="210"/>
    </row>
    <row r="6103" ht="15.75" customHeight="1">
      <c r="A6103" s="210" t="s">
        <v>664</v>
      </c>
      <c r="B6103" s="210" t="s">
        <v>5389</v>
      </c>
      <c r="C6103" s="210" t="s">
        <v>6317</v>
      </c>
      <c r="D6103" s="210" t="s">
        <v>6288</v>
      </c>
      <c r="E6103" s="282">
        <v>9.0</v>
      </c>
      <c r="F6103" s="282">
        <v>1.0</v>
      </c>
      <c r="G6103" s="282">
        <v>0.0</v>
      </c>
      <c r="H6103" s="282">
        <v>2.0</v>
      </c>
      <c r="I6103" s="282">
        <v>2.0</v>
      </c>
      <c r="J6103" s="282">
        <v>1.0</v>
      </c>
      <c r="K6103" s="282">
        <v>0.0</v>
      </c>
      <c r="L6103" s="282">
        <v>597.0</v>
      </c>
      <c r="M6103" s="210"/>
    </row>
    <row r="6104" ht="15.75" customHeight="1">
      <c r="A6104" s="210" t="s">
        <v>420</v>
      </c>
      <c r="B6104" s="210" t="s">
        <v>5383</v>
      </c>
      <c r="C6104" s="210" t="s">
        <v>5801</v>
      </c>
      <c r="D6104" s="210" t="s">
        <v>238</v>
      </c>
      <c r="E6104" s="282">
        <v>3.0</v>
      </c>
      <c r="F6104" s="282">
        <v>0.0</v>
      </c>
      <c r="G6104" s="282">
        <v>0.0</v>
      </c>
      <c r="H6104" s="282">
        <v>0.0</v>
      </c>
      <c r="I6104" s="282">
        <v>2.0</v>
      </c>
      <c r="J6104" s="282">
        <v>0.0</v>
      </c>
      <c r="K6104" s="282">
        <v>0.0</v>
      </c>
      <c r="L6104" s="282">
        <v>213.0</v>
      </c>
      <c r="M6104" s="210"/>
    </row>
    <row r="6105" ht="15.75" customHeight="1">
      <c r="A6105" s="210" t="s">
        <v>420</v>
      </c>
      <c r="B6105" s="210" t="s">
        <v>5384</v>
      </c>
      <c r="C6105" s="210" t="s">
        <v>5835</v>
      </c>
      <c r="D6105" s="210" t="s">
        <v>238</v>
      </c>
      <c r="E6105" s="282">
        <v>27.0</v>
      </c>
      <c r="F6105" s="282">
        <v>5.0</v>
      </c>
      <c r="G6105" s="282">
        <v>2.0</v>
      </c>
      <c r="H6105" s="282">
        <v>15.0</v>
      </c>
      <c r="I6105" s="282">
        <v>7.0</v>
      </c>
      <c r="J6105" s="282">
        <v>3.0</v>
      </c>
      <c r="K6105" s="282">
        <v>0.0</v>
      </c>
      <c r="L6105" s="282">
        <v>1201.0</v>
      </c>
      <c r="M6105" s="210"/>
    </row>
    <row r="6106" ht="15.75" customHeight="1">
      <c r="A6106" s="210" t="s">
        <v>420</v>
      </c>
      <c r="B6106" s="210" t="s">
        <v>5385</v>
      </c>
      <c r="C6106" s="210" t="s">
        <v>6318</v>
      </c>
      <c r="D6106" s="210" t="s">
        <v>6319</v>
      </c>
      <c r="E6106" s="282">
        <v>31.0</v>
      </c>
      <c r="F6106" s="282">
        <v>9.0</v>
      </c>
      <c r="G6106" s="282">
        <v>3.0</v>
      </c>
      <c r="H6106" s="282">
        <v>14.0</v>
      </c>
      <c r="I6106" s="282">
        <v>10.0</v>
      </c>
      <c r="J6106" s="282">
        <v>2.0</v>
      </c>
      <c r="K6106" s="282">
        <v>0.0</v>
      </c>
      <c r="L6106" s="282">
        <v>1556.0</v>
      </c>
      <c r="M6106" s="210"/>
    </row>
    <row r="6107" ht="15.75" customHeight="1">
      <c r="A6107" s="210" t="s">
        <v>420</v>
      </c>
      <c r="B6107" s="210" t="s">
        <v>5386</v>
      </c>
      <c r="C6107" s="210" t="s">
        <v>6283</v>
      </c>
      <c r="D6107" s="210" t="s">
        <v>6320</v>
      </c>
      <c r="E6107" s="282">
        <v>24.0</v>
      </c>
      <c r="F6107" s="282">
        <v>7.0</v>
      </c>
      <c r="G6107" s="282">
        <v>3.0</v>
      </c>
      <c r="H6107" s="282">
        <v>8.0</v>
      </c>
      <c r="I6107" s="282">
        <v>11.0</v>
      </c>
      <c r="J6107" s="282">
        <v>2.0</v>
      </c>
      <c r="K6107" s="282">
        <v>1.0</v>
      </c>
      <c r="L6107" s="282">
        <v>1471.0</v>
      </c>
      <c r="M6107" s="210"/>
    </row>
    <row r="6108" ht="15.75" customHeight="1">
      <c r="A6108" s="210" t="s">
        <v>420</v>
      </c>
      <c r="B6108" s="210" t="s">
        <v>5387</v>
      </c>
      <c r="C6108" s="210" t="s">
        <v>5919</v>
      </c>
      <c r="D6108" s="210" t="s">
        <v>6320</v>
      </c>
      <c r="E6108" s="282">
        <v>1.0</v>
      </c>
      <c r="F6108" s="282">
        <v>0.0</v>
      </c>
      <c r="G6108" s="282">
        <v>0.0</v>
      </c>
      <c r="H6108" s="282">
        <v>1.0</v>
      </c>
      <c r="I6108" s="282">
        <v>0.0</v>
      </c>
      <c r="J6108" s="282">
        <v>0.0</v>
      </c>
      <c r="K6108" s="282">
        <v>0.0</v>
      </c>
      <c r="L6108" s="282">
        <v>1.0</v>
      </c>
      <c r="M6108" s="210"/>
    </row>
    <row r="6109" ht="15.75" customHeight="1">
      <c r="A6109" s="210" t="s">
        <v>440</v>
      </c>
      <c r="B6109" s="210" t="s">
        <v>5383</v>
      </c>
      <c r="C6109" s="210" t="s">
        <v>5801</v>
      </c>
      <c r="D6109" s="210" t="s">
        <v>113</v>
      </c>
      <c r="E6109" s="282">
        <v>3.0</v>
      </c>
      <c r="F6109" s="282">
        <v>0.0</v>
      </c>
      <c r="G6109" s="282">
        <v>0.0</v>
      </c>
      <c r="H6109" s="282">
        <v>1.0</v>
      </c>
      <c r="I6109" s="282">
        <v>2.0</v>
      </c>
      <c r="J6109" s="282">
        <v>0.0</v>
      </c>
      <c r="K6109" s="282">
        <v>0.0</v>
      </c>
      <c r="L6109" s="282">
        <v>140.0</v>
      </c>
      <c r="M6109" s="210"/>
    </row>
    <row r="6110" ht="15.75" customHeight="1">
      <c r="A6110" s="210" t="s">
        <v>440</v>
      </c>
      <c r="B6110" s="210" t="s">
        <v>5384</v>
      </c>
      <c r="C6110" s="210" t="s">
        <v>5968</v>
      </c>
      <c r="D6110" s="210" t="s">
        <v>244</v>
      </c>
      <c r="E6110" s="282">
        <v>30.0</v>
      </c>
      <c r="F6110" s="282">
        <v>8.0</v>
      </c>
      <c r="G6110" s="282">
        <v>5.0</v>
      </c>
      <c r="H6110" s="282">
        <v>0.0</v>
      </c>
      <c r="I6110" s="282">
        <v>14.0</v>
      </c>
      <c r="J6110" s="282">
        <v>4.0</v>
      </c>
      <c r="K6110" s="282">
        <v>1.0</v>
      </c>
      <c r="L6110" s="282">
        <v>2373.0</v>
      </c>
      <c r="M6110" s="210"/>
    </row>
    <row r="6111" ht="15.75" customHeight="1">
      <c r="A6111" s="210" t="s">
        <v>440</v>
      </c>
      <c r="B6111" s="210" t="s">
        <v>5385</v>
      </c>
      <c r="C6111" s="210" t="s">
        <v>5933</v>
      </c>
      <c r="D6111" s="210" t="s">
        <v>6101</v>
      </c>
      <c r="E6111" s="282">
        <v>31.0</v>
      </c>
      <c r="F6111" s="282">
        <v>5.0</v>
      </c>
      <c r="G6111" s="282">
        <v>2.0</v>
      </c>
      <c r="H6111" s="282">
        <v>13.0</v>
      </c>
      <c r="I6111" s="282">
        <v>14.0</v>
      </c>
      <c r="J6111" s="282">
        <v>3.0</v>
      </c>
      <c r="K6111" s="282">
        <v>0.0</v>
      </c>
      <c r="L6111" s="282">
        <v>1610.0</v>
      </c>
      <c r="M6111" s="210"/>
    </row>
    <row r="6112" ht="15.75" customHeight="1">
      <c r="A6112" s="210" t="s">
        <v>440</v>
      </c>
      <c r="B6112" s="210" t="s">
        <v>5386</v>
      </c>
      <c r="C6112" s="210" t="s">
        <v>5933</v>
      </c>
      <c r="D6112" s="210" t="s">
        <v>6101</v>
      </c>
      <c r="E6112" s="282">
        <v>24.0</v>
      </c>
      <c r="F6112" s="282">
        <v>1.0</v>
      </c>
      <c r="G6112" s="282">
        <v>0.0</v>
      </c>
      <c r="H6112" s="282">
        <v>16.0</v>
      </c>
      <c r="I6112" s="282">
        <v>8.0</v>
      </c>
      <c r="J6112" s="282">
        <v>1.0</v>
      </c>
      <c r="K6112" s="282">
        <v>0.0</v>
      </c>
      <c r="L6112" s="282">
        <v>806.0</v>
      </c>
      <c r="M6112" s="210"/>
    </row>
    <row r="6113" ht="15.75" customHeight="1">
      <c r="A6113" s="210" t="s">
        <v>442</v>
      </c>
      <c r="B6113" s="210" t="s">
        <v>5383</v>
      </c>
      <c r="C6113" s="210" t="s">
        <v>5801</v>
      </c>
      <c r="D6113" s="210" t="s">
        <v>162</v>
      </c>
      <c r="E6113" s="282">
        <v>3.0</v>
      </c>
      <c r="F6113" s="282">
        <v>0.0</v>
      </c>
      <c r="G6113" s="282">
        <v>0.0</v>
      </c>
      <c r="H6113" s="282">
        <v>3.0</v>
      </c>
      <c r="I6113" s="282">
        <v>0.0</v>
      </c>
      <c r="J6113" s="282">
        <v>0.0</v>
      </c>
      <c r="K6113" s="282">
        <v>0.0</v>
      </c>
      <c r="L6113" s="282">
        <v>65.0</v>
      </c>
      <c r="M6113" s="210"/>
    </row>
    <row r="6114" ht="15.75" customHeight="1">
      <c r="A6114" s="210" t="s">
        <v>442</v>
      </c>
      <c r="B6114" s="210" t="s">
        <v>5384</v>
      </c>
      <c r="C6114" s="210" t="s">
        <v>5968</v>
      </c>
      <c r="D6114" s="210" t="s">
        <v>162</v>
      </c>
      <c r="E6114" s="282">
        <v>27.0</v>
      </c>
      <c r="F6114" s="282">
        <v>3.0</v>
      </c>
      <c r="G6114" s="282">
        <v>2.0</v>
      </c>
      <c r="H6114" s="282">
        <v>18.0</v>
      </c>
      <c r="I6114" s="282">
        <v>9.0</v>
      </c>
      <c r="J6114" s="282">
        <v>1.0</v>
      </c>
      <c r="K6114" s="282">
        <v>0.0</v>
      </c>
      <c r="L6114" s="282">
        <v>866.0</v>
      </c>
      <c r="M6114" s="210"/>
    </row>
    <row r="6115" ht="15.75" customHeight="1">
      <c r="A6115" s="210" t="s">
        <v>442</v>
      </c>
      <c r="B6115" s="210" t="s">
        <v>5385</v>
      </c>
      <c r="C6115" s="210" t="s">
        <v>5933</v>
      </c>
      <c r="D6115" s="210" t="s">
        <v>5998</v>
      </c>
      <c r="E6115" s="282">
        <v>29.0</v>
      </c>
      <c r="F6115" s="282">
        <v>9.0</v>
      </c>
      <c r="G6115" s="282">
        <v>4.0</v>
      </c>
      <c r="H6115" s="282">
        <v>1.0</v>
      </c>
      <c r="I6115" s="282">
        <v>20.0</v>
      </c>
      <c r="J6115" s="282">
        <v>1.0</v>
      </c>
      <c r="K6115" s="282">
        <v>0.0</v>
      </c>
      <c r="L6115" s="282">
        <v>2185.0</v>
      </c>
      <c r="M6115" s="210"/>
    </row>
    <row r="6116" ht="15.75" customHeight="1">
      <c r="A6116" s="210" t="s">
        <v>442</v>
      </c>
      <c r="B6116" s="210" t="s">
        <v>5386</v>
      </c>
      <c r="C6116" s="210" t="s">
        <v>5933</v>
      </c>
      <c r="D6116" s="210" t="s">
        <v>6069</v>
      </c>
      <c r="E6116" s="282">
        <v>30.0</v>
      </c>
      <c r="F6116" s="282">
        <v>8.0</v>
      </c>
      <c r="G6116" s="282">
        <v>6.0</v>
      </c>
      <c r="H6116" s="282">
        <v>2.0</v>
      </c>
      <c r="I6116" s="282">
        <v>5.0</v>
      </c>
      <c r="J6116" s="282">
        <v>3.0</v>
      </c>
      <c r="K6116" s="282">
        <v>0.0</v>
      </c>
      <c r="L6116" s="282">
        <v>2472.0</v>
      </c>
      <c r="M6116" s="210"/>
    </row>
    <row r="6117" ht="15.75" customHeight="1">
      <c r="A6117" s="210" t="s">
        <v>442</v>
      </c>
      <c r="B6117" s="210" t="s">
        <v>5387</v>
      </c>
      <c r="C6117" s="210" t="s">
        <v>6321</v>
      </c>
      <c r="D6117" s="210" t="s">
        <v>6322</v>
      </c>
      <c r="E6117" s="282">
        <v>25.0</v>
      </c>
      <c r="F6117" s="282">
        <v>1.0</v>
      </c>
      <c r="G6117" s="282">
        <v>2.0</v>
      </c>
      <c r="H6117" s="282">
        <v>3.0</v>
      </c>
      <c r="I6117" s="282">
        <v>14.0</v>
      </c>
      <c r="J6117" s="282">
        <v>2.0</v>
      </c>
      <c r="K6117" s="282">
        <v>0.0</v>
      </c>
      <c r="L6117" s="282">
        <v>1769.0</v>
      </c>
      <c r="M6117" s="210"/>
    </row>
    <row r="6118" ht="15.75" customHeight="1">
      <c r="A6118" s="210" t="s">
        <v>442</v>
      </c>
      <c r="B6118" s="210" t="s">
        <v>5388</v>
      </c>
      <c r="C6118" s="210" t="s">
        <v>5933</v>
      </c>
      <c r="D6118" s="210" t="s">
        <v>5935</v>
      </c>
      <c r="E6118" s="282">
        <v>24.0</v>
      </c>
      <c r="F6118" s="282">
        <v>7.0</v>
      </c>
      <c r="G6118" s="282">
        <v>1.0</v>
      </c>
      <c r="H6118" s="282">
        <v>2.0</v>
      </c>
      <c r="I6118" s="282">
        <v>11.0</v>
      </c>
      <c r="J6118" s="282">
        <v>0.0</v>
      </c>
      <c r="K6118" s="282">
        <v>0.0</v>
      </c>
      <c r="L6118" s="282">
        <v>1864.0</v>
      </c>
      <c r="M6118" s="210"/>
    </row>
    <row r="6119" ht="15.75" customHeight="1">
      <c r="A6119" s="210" t="s">
        <v>442</v>
      </c>
      <c r="B6119" s="210" t="s">
        <v>5391</v>
      </c>
      <c r="C6119" s="210" t="s">
        <v>5801</v>
      </c>
      <c r="D6119" s="210" t="s">
        <v>1142</v>
      </c>
      <c r="E6119" s="282">
        <v>1.0</v>
      </c>
      <c r="F6119" s="282">
        <v>0.0</v>
      </c>
      <c r="G6119" s="282">
        <v>0.0</v>
      </c>
      <c r="H6119" s="282">
        <v>1.0</v>
      </c>
      <c r="I6119" s="282">
        <v>0.0</v>
      </c>
      <c r="J6119" s="282">
        <v>0.0</v>
      </c>
      <c r="K6119" s="282">
        <v>0.0</v>
      </c>
      <c r="L6119" s="282">
        <v>15.0</v>
      </c>
      <c r="M6119" s="210"/>
    </row>
    <row r="6120" ht="15.75" customHeight="1">
      <c r="A6120" s="210" t="s">
        <v>442</v>
      </c>
      <c r="B6120" s="210" t="s">
        <v>5389</v>
      </c>
      <c r="C6120" s="210" t="s">
        <v>6014</v>
      </c>
      <c r="D6120" s="210" t="s">
        <v>6323</v>
      </c>
      <c r="E6120" s="282">
        <v>7.0</v>
      </c>
      <c r="F6120" s="282">
        <v>1.0</v>
      </c>
      <c r="G6120" s="282">
        <v>0.0</v>
      </c>
      <c r="H6120" s="282">
        <v>6.0</v>
      </c>
      <c r="I6120" s="282">
        <v>1.0</v>
      </c>
      <c r="J6120" s="282">
        <v>0.0</v>
      </c>
      <c r="K6120" s="282">
        <v>0.0</v>
      </c>
      <c r="L6120" s="282">
        <v>166.0</v>
      </c>
      <c r="M6120" s="210"/>
    </row>
    <row r="6121" ht="15.75" customHeight="1">
      <c r="A6121" s="210" t="s">
        <v>442</v>
      </c>
      <c r="B6121" s="210" t="s">
        <v>5390</v>
      </c>
      <c r="C6121" s="210" t="s">
        <v>6244</v>
      </c>
      <c r="D6121" s="210" t="s">
        <v>6323</v>
      </c>
      <c r="E6121" s="282">
        <v>2.0</v>
      </c>
      <c r="F6121" s="282">
        <v>0.0</v>
      </c>
      <c r="G6121" s="282">
        <v>1.0</v>
      </c>
      <c r="H6121" s="282">
        <v>2.0</v>
      </c>
      <c r="I6121" s="282">
        <v>0.0</v>
      </c>
      <c r="J6121" s="282">
        <v>0.0</v>
      </c>
      <c r="K6121" s="282">
        <v>0.0</v>
      </c>
      <c r="L6121" s="282">
        <v>47.0</v>
      </c>
      <c r="M6121" s="210"/>
    </row>
    <row r="6122" ht="15.75" customHeight="1">
      <c r="A6122" s="210" t="s">
        <v>286</v>
      </c>
      <c r="B6122" s="210" t="s">
        <v>5383</v>
      </c>
      <c r="C6122" s="210" t="s">
        <v>5801</v>
      </c>
      <c r="D6122" s="210" t="s">
        <v>98</v>
      </c>
      <c r="E6122" s="282">
        <v>3.0</v>
      </c>
      <c r="F6122" s="282">
        <v>0.0</v>
      </c>
      <c r="G6122" s="282">
        <v>0.0</v>
      </c>
      <c r="H6122" s="282">
        <v>0.0</v>
      </c>
      <c r="I6122" s="282">
        <v>0.0</v>
      </c>
      <c r="J6122" s="282">
        <v>0.0</v>
      </c>
      <c r="K6122" s="282">
        <v>0.0</v>
      </c>
      <c r="L6122" s="282">
        <v>270.0</v>
      </c>
      <c r="M6122" s="210"/>
    </row>
    <row r="6123" ht="15.75" customHeight="1">
      <c r="A6123" s="210" t="s">
        <v>286</v>
      </c>
      <c r="B6123" s="210" t="s">
        <v>5384</v>
      </c>
      <c r="C6123" s="210" t="s">
        <v>6225</v>
      </c>
      <c r="D6123" s="210" t="s">
        <v>98</v>
      </c>
      <c r="E6123" s="282">
        <v>24.0</v>
      </c>
      <c r="F6123" s="282">
        <v>0.0</v>
      </c>
      <c r="G6123" s="282">
        <v>2.0</v>
      </c>
      <c r="H6123" s="282">
        <v>3.0</v>
      </c>
      <c r="I6123" s="282">
        <v>12.0</v>
      </c>
      <c r="J6123" s="282">
        <v>3.0</v>
      </c>
      <c r="K6123" s="282">
        <v>0.0</v>
      </c>
      <c r="L6123" s="282">
        <v>1752.0</v>
      </c>
      <c r="M6123" s="210"/>
    </row>
    <row r="6124" ht="15.75" customHeight="1">
      <c r="A6124" s="210" t="s">
        <v>286</v>
      </c>
      <c r="B6124" s="210" t="s">
        <v>5385</v>
      </c>
      <c r="C6124" s="210" t="s">
        <v>5881</v>
      </c>
      <c r="D6124" s="210" t="s">
        <v>6089</v>
      </c>
      <c r="E6124" s="282">
        <v>33.0</v>
      </c>
      <c r="F6124" s="282">
        <v>0.0</v>
      </c>
      <c r="G6124" s="282">
        <v>10.0</v>
      </c>
      <c r="H6124" s="282">
        <v>3.0</v>
      </c>
      <c r="I6124" s="282">
        <v>7.0</v>
      </c>
      <c r="J6124" s="282">
        <v>2.0</v>
      </c>
      <c r="K6124" s="282">
        <v>0.0</v>
      </c>
      <c r="L6124" s="282">
        <v>2621.0</v>
      </c>
      <c r="M6124" s="210"/>
    </row>
    <row r="6125" ht="15.75" customHeight="1">
      <c r="A6125" s="210" t="s">
        <v>286</v>
      </c>
      <c r="B6125" s="210" t="s">
        <v>5386</v>
      </c>
      <c r="C6125" s="210" t="s">
        <v>5881</v>
      </c>
      <c r="D6125" s="210" t="s">
        <v>6020</v>
      </c>
      <c r="E6125" s="282">
        <v>29.0</v>
      </c>
      <c r="F6125" s="282">
        <v>2.0</v>
      </c>
      <c r="G6125" s="282">
        <v>5.0</v>
      </c>
      <c r="H6125" s="282">
        <v>3.0</v>
      </c>
      <c r="I6125" s="282">
        <v>5.0</v>
      </c>
      <c r="J6125" s="282">
        <v>3.0</v>
      </c>
      <c r="K6125" s="282">
        <v>0.0</v>
      </c>
      <c r="L6125" s="282">
        <v>2299.0</v>
      </c>
      <c r="M6125" s="210"/>
    </row>
    <row r="6126" ht="15.75" customHeight="1">
      <c r="A6126" s="210" t="s">
        <v>286</v>
      </c>
      <c r="B6126" s="210" t="s">
        <v>5387</v>
      </c>
      <c r="C6126" s="210" t="s">
        <v>5881</v>
      </c>
      <c r="D6126" s="210" t="s">
        <v>6020</v>
      </c>
      <c r="E6126" s="282">
        <v>26.0</v>
      </c>
      <c r="F6126" s="282">
        <v>4.0</v>
      </c>
      <c r="G6126" s="282">
        <v>6.0</v>
      </c>
      <c r="H6126" s="282">
        <v>2.0</v>
      </c>
      <c r="I6126" s="282">
        <v>6.0</v>
      </c>
      <c r="J6126" s="282">
        <v>3.0</v>
      </c>
      <c r="K6126" s="282">
        <v>0.0</v>
      </c>
      <c r="L6126" s="282">
        <v>2165.0</v>
      </c>
      <c r="M6126" s="210"/>
    </row>
    <row r="6127" ht="15.75" customHeight="1">
      <c r="A6127" s="210" t="s">
        <v>286</v>
      </c>
      <c r="B6127" s="210" t="s">
        <v>5388</v>
      </c>
      <c r="C6127" s="210" t="s">
        <v>6022</v>
      </c>
      <c r="D6127" s="210" t="s">
        <v>6324</v>
      </c>
      <c r="E6127" s="282">
        <v>19.0</v>
      </c>
      <c r="F6127" s="282">
        <v>1.0</v>
      </c>
      <c r="G6127" s="282">
        <v>2.0</v>
      </c>
      <c r="H6127" s="282">
        <v>3.0</v>
      </c>
      <c r="I6127" s="282">
        <v>1.0</v>
      </c>
      <c r="J6127" s="282">
        <v>3.0</v>
      </c>
      <c r="K6127" s="282">
        <v>0.0</v>
      </c>
      <c r="L6127" s="282">
        <v>1517.0</v>
      </c>
      <c r="M6127" s="210"/>
    </row>
    <row r="6128" ht="15.75" customHeight="1">
      <c r="A6128" s="210" t="s">
        <v>286</v>
      </c>
      <c r="B6128" s="210" t="s">
        <v>5391</v>
      </c>
      <c r="C6128" s="210" t="s">
        <v>5933</v>
      </c>
      <c r="D6128" s="210" t="s">
        <v>5934</v>
      </c>
      <c r="E6128" s="282">
        <v>34.0</v>
      </c>
      <c r="F6128" s="282">
        <v>1.0</v>
      </c>
      <c r="G6128" s="282">
        <v>10.0</v>
      </c>
      <c r="H6128" s="282">
        <v>0.0</v>
      </c>
      <c r="I6128" s="282">
        <v>2.0</v>
      </c>
      <c r="J6128" s="282">
        <v>3.0</v>
      </c>
      <c r="K6128" s="282">
        <v>0.0</v>
      </c>
      <c r="L6128" s="282">
        <v>3050.0</v>
      </c>
      <c r="M6128" s="210"/>
    </row>
    <row r="6129" ht="15.75" customHeight="1">
      <c r="A6129" s="210" t="s">
        <v>286</v>
      </c>
      <c r="B6129" s="210" t="s">
        <v>5392</v>
      </c>
      <c r="C6129" s="210" t="s">
        <v>5933</v>
      </c>
      <c r="D6129" s="210" t="s">
        <v>6039</v>
      </c>
      <c r="E6129" s="282">
        <v>34.0</v>
      </c>
      <c r="F6129" s="282">
        <v>3.0</v>
      </c>
      <c r="G6129" s="282">
        <v>6.0</v>
      </c>
      <c r="H6129" s="282">
        <v>0.0</v>
      </c>
      <c r="I6129" s="282">
        <v>0.0</v>
      </c>
      <c r="J6129" s="282">
        <v>3.0</v>
      </c>
      <c r="K6129" s="282">
        <v>0.0</v>
      </c>
      <c r="L6129" s="282">
        <v>3060.0</v>
      </c>
      <c r="M6129" s="210"/>
    </row>
    <row r="6130" ht="15.75" customHeight="1">
      <c r="A6130" s="210" t="s">
        <v>286</v>
      </c>
      <c r="B6130" s="210" t="s">
        <v>5389</v>
      </c>
      <c r="C6130" s="210" t="s">
        <v>6037</v>
      </c>
      <c r="D6130" s="210" t="s">
        <v>6325</v>
      </c>
      <c r="E6130" s="282">
        <v>34.0</v>
      </c>
      <c r="F6130" s="282">
        <v>0.0</v>
      </c>
      <c r="G6130" s="282">
        <v>4.0</v>
      </c>
      <c r="H6130" s="282">
        <v>4.0</v>
      </c>
      <c r="I6130" s="282">
        <v>6.0</v>
      </c>
      <c r="J6130" s="282">
        <v>12.0</v>
      </c>
      <c r="K6130" s="282">
        <v>0.0</v>
      </c>
      <c r="L6130" s="282">
        <v>2658.0</v>
      </c>
      <c r="M6130" s="210"/>
    </row>
    <row r="6131" ht="15.75" customHeight="1">
      <c r="A6131" s="210" t="s">
        <v>286</v>
      </c>
      <c r="B6131" s="210" t="s">
        <v>5390</v>
      </c>
      <c r="C6131" s="210" t="s">
        <v>6326</v>
      </c>
      <c r="D6131" s="210" t="s">
        <v>6327</v>
      </c>
      <c r="E6131" s="282">
        <v>14.0</v>
      </c>
      <c r="F6131" s="282">
        <v>0.0</v>
      </c>
      <c r="G6131" s="282">
        <v>4.0</v>
      </c>
      <c r="H6131" s="282">
        <v>4.0</v>
      </c>
      <c r="I6131" s="282">
        <v>1.0</v>
      </c>
      <c r="J6131" s="282">
        <v>0.0</v>
      </c>
      <c r="K6131" s="282">
        <v>0.0</v>
      </c>
      <c r="L6131" s="282">
        <v>992.0</v>
      </c>
      <c r="M6131" s="210"/>
    </row>
    <row r="6132" ht="15.75" customHeight="1">
      <c r="A6132" s="210" t="s">
        <v>576</v>
      </c>
      <c r="B6132" s="210" t="s">
        <v>5383</v>
      </c>
      <c r="C6132" s="210" t="s">
        <v>5801</v>
      </c>
      <c r="D6132" s="210" t="s">
        <v>151</v>
      </c>
      <c r="E6132" s="282">
        <v>3.0</v>
      </c>
      <c r="F6132" s="282">
        <v>0.0</v>
      </c>
      <c r="G6132" s="282">
        <v>0.0</v>
      </c>
      <c r="H6132" s="282">
        <v>3.0</v>
      </c>
      <c r="I6132" s="282">
        <v>0.0</v>
      </c>
      <c r="J6132" s="282">
        <v>0.0</v>
      </c>
      <c r="K6132" s="282">
        <v>0.0</v>
      </c>
      <c r="L6132" s="282">
        <v>62.0</v>
      </c>
      <c r="M6132" s="210"/>
    </row>
    <row r="6133" ht="15.75" customHeight="1">
      <c r="A6133" s="210" t="s">
        <v>576</v>
      </c>
      <c r="B6133" s="210" t="s">
        <v>5384</v>
      </c>
      <c r="C6133" s="210" t="s">
        <v>6328</v>
      </c>
      <c r="D6133" s="210" t="s">
        <v>151</v>
      </c>
      <c r="E6133" s="282">
        <v>44.0</v>
      </c>
      <c r="F6133" s="282">
        <v>2.0</v>
      </c>
      <c r="G6133" s="282">
        <v>2.0</v>
      </c>
      <c r="H6133" s="282">
        <v>18.0</v>
      </c>
      <c r="I6133" s="282">
        <v>11.0</v>
      </c>
      <c r="J6133" s="282">
        <v>8.0</v>
      </c>
      <c r="K6133" s="282">
        <v>0.0</v>
      </c>
      <c r="L6133" s="282">
        <v>2578.0</v>
      </c>
      <c r="M6133" s="210"/>
    </row>
    <row r="6134" ht="15.75" customHeight="1">
      <c r="A6134" s="210" t="s">
        <v>576</v>
      </c>
      <c r="B6134" s="210" t="s">
        <v>5385</v>
      </c>
      <c r="C6134" s="210" t="s">
        <v>6136</v>
      </c>
      <c r="D6134" s="210" t="s">
        <v>6329</v>
      </c>
      <c r="E6134" s="282">
        <v>31.0</v>
      </c>
      <c r="F6134" s="282">
        <v>3.0</v>
      </c>
      <c r="G6134" s="282">
        <v>0.0</v>
      </c>
      <c r="H6134" s="282">
        <v>13.0</v>
      </c>
      <c r="I6134" s="282">
        <v>15.0</v>
      </c>
      <c r="J6134" s="282">
        <v>2.0</v>
      </c>
      <c r="K6134" s="282">
        <v>0.0</v>
      </c>
      <c r="L6134" s="282">
        <v>1533.0</v>
      </c>
      <c r="M6134" s="210"/>
    </row>
    <row r="6135" ht="15.75" customHeight="1">
      <c r="A6135" s="210" t="s">
        <v>576</v>
      </c>
      <c r="B6135" s="210" t="s">
        <v>5386</v>
      </c>
      <c r="C6135" s="210" t="s">
        <v>6136</v>
      </c>
      <c r="D6135" s="210" t="s">
        <v>6329</v>
      </c>
      <c r="E6135" s="282">
        <v>26.0</v>
      </c>
      <c r="F6135" s="282">
        <v>1.0</v>
      </c>
      <c r="G6135" s="282">
        <v>1.0</v>
      </c>
      <c r="H6135" s="282">
        <v>23.0</v>
      </c>
      <c r="I6135" s="282">
        <v>3.0</v>
      </c>
      <c r="J6135" s="282">
        <v>1.0</v>
      </c>
      <c r="K6135" s="282">
        <v>1.0</v>
      </c>
      <c r="L6135" s="282">
        <v>596.0</v>
      </c>
      <c r="M6135" s="210"/>
    </row>
    <row r="6136" ht="15.75" customHeight="1">
      <c r="A6136" s="210" t="s">
        <v>576</v>
      </c>
      <c r="B6136" s="210" t="s">
        <v>5387</v>
      </c>
      <c r="C6136" s="210" t="s">
        <v>6139</v>
      </c>
      <c r="D6136" s="210" t="s">
        <v>6329</v>
      </c>
      <c r="E6136" s="282">
        <v>7.0</v>
      </c>
      <c r="F6136" s="282">
        <v>0.0</v>
      </c>
      <c r="G6136" s="282">
        <v>0.0</v>
      </c>
      <c r="H6136" s="282">
        <v>6.0</v>
      </c>
      <c r="I6136" s="282">
        <v>1.0</v>
      </c>
      <c r="J6136" s="282">
        <v>0.0</v>
      </c>
      <c r="K6136" s="282">
        <v>0.0</v>
      </c>
      <c r="L6136" s="282">
        <v>161.0</v>
      </c>
      <c r="M6136" s="210"/>
    </row>
    <row r="6137" ht="15.75" customHeight="1">
      <c r="A6137" s="210" t="s">
        <v>528</v>
      </c>
      <c r="B6137" s="210" t="s">
        <v>5383</v>
      </c>
      <c r="C6137" s="210" t="s">
        <v>5801</v>
      </c>
      <c r="D6137" s="210" t="s">
        <v>177</v>
      </c>
      <c r="E6137" s="282">
        <v>3.0</v>
      </c>
      <c r="F6137" s="282">
        <v>0.0</v>
      </c>
      <c r="G6137" s="282">
        <v>1.0</v>
      </c>
      <c r="H6137" s="282">
        <v>0.0</v>
      </c>
      <c r="I6137" s="282">
        <v>1.0</v>
      </c>
      <c r="J6137" s="282">
        <v>0.0</v>
      </c>
      <c r="K6137" s="282">
        <v>0.0</v>
      </c>
      <c r="L6137" s="282">
        <v>188.0</v>
      </c>
      <c r="M6137" s="210"/>
    </row>
    <row r="6138" ht="15.75" customHeight="1">
      <c r="A6138" s="210" t="s">
        <v>528</v>
      </c>
      <c r="B6138" s="210" t="s">
        <v>5384</v>
      </c>
      <c r="C6138" s="210" t="s">
        <v>5801</v>
      </c>
      <c r="D6138" s="210" t="s">
        <v>5967</v>
      </c>
      <c r="E6138" s="282">
        <v>16.0</v>
      </c>
      <c r="F6138" s="282">
        <v>0.0</v>
      </c>
      <c r="G6138" s="282">
        <v>2.0</v>
      </c>
      <c r="H6138" s="282">
        <v>2.0</v>
      </c>
      <c r="I6138" s="282">
        <v>2.0</v>
      </c>
      <c r="J6138" s="282">
        <v>3.0</v>
      </c>
      <c r="K6138" s="282">
        <v>0.0</v>
      </c>
      <c r="L6138" s="282">
        <v>1178.0</v>
      </c>
      <c r="M6138" s="210"/>
    </row>
    <row r="6139" ht="15.75" customHeight="1">
      <c r="A6139" s="210" t="s">
        <v>528</v>
      </c>
      <c r="B6139" s="210" t="s">
        <v>5385</v>
      </c>
      <c r="C6139" s="210" t="s">
        <v>5801</v>
      </c>
      <c r="D6139" s="210" t="s">
        <v>5889</v>
      </c>
      <c r="E6139" s="282">
        <v>37.0</v>
      </c>
      <c r="F6139" s="282">
        <v>2.0</v>
      </c>
      <c r="G6139" s="282">
        <v>3.0</v>
      </c>
      <c r="H6139" s="282">
        <v>6.0</v>
      </c>
      <c r="I6139" s="282">
        <v>10.0</v>
      </c>
      <c r="J6139" s="282">
        <v>3.0</v>
      </c>
      <c r="K6139" s="282">
        <v>0.0</v>
      </c>
      <c r="L6139" s="282">
        <v>2791.0</v>
      </c>
      <c r="M6139" s="210"/>
    </row>
    <row r="6140" ht="15.75" customHeight="1">
      <c r="A6140" s="210" t="s">
        <v>528</v>
      </c>
      <c r="B6140" s="210" t="s">
        <v>5386</v>
      </c>
      <c r="C6140" s="210" t="s">
        <v>5816</v>
      </c>
      <c r="D6140" s="210" t="s">
        <v>5890</v>
      </c>
      <c r="E6140" s="282">
        <v>29.0</v>
      </c>
      <c r="F6140" s="282">
        <v>3.0</v>
      </c>
      <c r="G6140" s="282">
        <v>1.0</v>
      </c>
      <c r="H6140" s="282">
        <v>4.0</v>
      </c>
      <c r="I6140" s="282">
        <v>8.0</v>
      </c>
      <c r="J6140" s="282">
        <v>8.0</v>
      </c>
      <c r="K6140" s="282">
        <v>0.0</v>
      </c>
      <c r="L6140" s="282">
        <v>2254.0</v>
      </c>
      <c r="M6140" s="210"/>
    </row>
    <row r="6141" ht="15.75" customHeight="1">
      <c r="A6141" s="210" t="s">
        <v>528</v>
      </c>
      <c r="B6141" s="210" t="s">
        <v>5387</v>
      </c>
      <c r="C6141" s="210" t="s">
        <v>5816</v>
      </c>
      <c r="D6141" s="210" t="s">
        <v>5890</v>
      </c>
      <c r="E6141" s="282">
        <v>33.0</v>
      </c>
      <c r="F6141" s="282">
        <v>2.0</v>
      </c>
      <c r="G6141" s="282">
        <v>1.0</v>
      </c>
      <c r="H6141" s="282">
        <v>7.0</v>
      </c>
      <c r="I6141" s="282">
        <v>6.0</v>
      </c>
      <c r="J6141" s="282">
        <v>6.0</v>
      </c>
      <c r="K6141" s="282">
        <v>0.0</v>
      </c>
      <c r="L6141" s="282">
        <v>2479.0</v>
      </c>
      <c r="M6141" s="210"/>
    </row>
    <row r="6142" ht="15.75" customHeight="1">
      <c r="A6142" s="210" t="s">
        <v>302</v>
      </c>
      <c r="B6142" s="210" t="s">
        <v>5383</v>
      </c>
      <c r="C6142" s="210" t="s">
        <v>5801</v>
      </c>
      <c r="D6142" s="210" t="s">
        <v>162</v>
      </c>
      <c r="E6142" s="282">
        <v>3.0</v>
      </c>
      <c r="F6142" s="282">
        <v>0.0</v>
      </c>
      <c r="G6142" s="282">
        <v>0.0</v>
      </c>
      <c r="H6142" s="282">
        <v>0.0</v>
      </c>
      <c r="I6142" s="282">
        <v>1.0</v>
      </c>
      <c r="J6142" s="282">
        <v>0.0</v>
      </c>
      <c r="K6142" s="282">
        <v>0.0</v>
      </c>
      <c r="L6142" s="282">
        <v>264.0</v>
      </c>
      <c r="M6142" s="210"/>
    </row>
    <row r="6143" ht="15.75" customHeight="1">
      <c r="A6143" s="210" t="s">
        <v>302</v>
      </c>
      <c r="B6143" s="210" t="s">
        <v>5384</v>
      </c>
      <c r="C6143" s="210" t="s">
        <v>6328</v>
      </c>
      <c r="D6143" s="210" t="s">
        <v>162</v>
      </c>
      <c r="E6143" s="282">
        <v>43.0</v>
      </c>
      <c r="F6143" s="282">
        <v>8.0</v>
      </c>
      <c r="G6143" s="282">
        <v>2.0</v>
      </c>
      <c r="H6143" s="282">
        <v>24.0</v>
      </c>
      <c r="I6143" s="282">
        <v>13.0</v>
      </c>
      <c r="J6143" s="282">
        <v>6.0</v>
      </c>
      <c r="K6143" s="282">
        <v>0.0</v>
      </c>
      <c r="L6143" s="282">
        <v>1833.0</v>
      </c>
      <c r="M6143" s="210"/>
    </row>
    <row r="6144" ht="15.75" customHeight="1">
      <c r="A6144" s="210" t="s">
        <v>302</v>
      </c>
      <c r="B6144" s="210" t="s">
        <v>5385</v>
      </c>
      <c r="C6144" s="210" t="s">
        <v>6136</v>
      </c>
      <c r="D6144" s="210" t="s">
        <v>6330</v>
      </c>
      <c r="E6144" s="282">
        <v>23.0</v>
      </c>
      <c r="F6144" s="282">
        <v>1.0</v>
      </c>
      <c r="G6144" s="282">
        <v>1.0</v>
      </c>
      <c r="H6144" s="282">
        <v>15.0</v>
      </c>
      <c r="I6144" s="282">
        <v>6.0</v>
      </c>
      <c r="J6144" s="282">
        <v>6.0</v>
      </c>
      <c r="K6144" s="282">
        <v>0.0</v>
      </c>
      <c r="L6144" s="282">
        <v>806.0</v>
      </c>
      <c r="M6144" s="210"/>
    </row>
    <row r="6145" ht="15.75" customHeight="1">
      <c r="A6145" s="210" t="s">
        <v>302</v>
      </c>
      <c r="B6145" s="210" t="s">
        <v>5386</v>
      </c>
      <c r="C6145" s="210" t="s">
        <v>6014</v>
      </c>
      <c r="D6145" s="210" t="s">
        <v>6331</v>
      </c>
      <c r="E6145" s="282">
        <v>2.0</v>
      </c>
      <c r="F6145" s="282">
        <v>0.0</v>
      </c>
      <c r="G6145" s="282">
        <v>0.0</v>
      </c>
      <c r="H6145" s="282">
        <v>2.0</v>
      </c>
      <c r="I6145" s="282">
        <v>0.0</v>
      </c>
      <c r="J6145" s="282">
        <v>0.0</v>
      </c>
      <c r="K6145" s="282">
        <v>0.0</v>
      </c>
      <c r="L6145" s="282">
        <v>9.0</v>
      </c>
      <c r="M6145" s="210"/>
    </row>
    <row r="6146" ht="15.75" customHeight="1">
      <c r="A6146" s="210" t="s">
        <v>544</v>
      </c>
      <c r="B6146" s="210" t="s">
        <v>5384</v>
      </c>
      <c r="C6146" s="210" t="s">
        <v>5801</v>
      </c>
      <c r="D6146" s="210" t="s">
        <v>244</v>
      </c>
      <c r="E6146" s="282">
        <v>4.0</v>
      </c>
      <c r="F6146" s="282">
        <v>0.0</v>
      </c>
      <c r="G6146" s="282">
        <v>0.0</v>
      </c>
      <c r="H6146" s="282">
        <v>3.0</v>
      </c>
      <c r="I6146" s="282">
        <v>1.0</v>
      </c>
      <c r="J6146" s="282">
        <v>0.0</v>
      </c>
      <c r="K6146" s="282">
        <v>0.0</v>
      </c>
      <c r="L6146" s="282">
        <v>107.0</v>
      </c>
      <c r="M6146" s="210"/>
    </row>
    <row r="6147" ht="15.75" customHeight="1">
      <c r="A6147" s="210" t="s">
        <v>544</v>
      </c>
      <c r="B6147" s="210" t="s">
        <v>5385</v>
      </c>
      <c r="C6147" s="210" t="s">
        <v>6136</v>
      </c>
      <c r="D6147" s="210" t="s">
        <v>6332</v>
      </c>
      <c r="E6147" s="282">
        <v>33.0</v>
      </c>
      <c r="F6147" s="282">
        <v>2.0</v>
      </c>
      <c r="G6147" s="282">
        <v>2.0</v>
      </c>
      <c r="H6147" s="282">
        <v>16.0</v>
      </c>
      <c r="I6147" s="282">
        <v>13.0</v>
      </c>
      <c r="J6147" s="282">
        <v>2.0</v>
      </c>
      <c r="K6147" s="282">
        <v>0.0</v>
      </c>
      <c r="L6147" s="282">
        <v>1502.0</v>
      </c>
      <c r="M6147" s="210"/>
    </row>
    <row r="6148" ht="15.75" customHeight="1">
      <c r="A6148" s="210" t="s">
        <v>544</v>
      </c>
      <c r="B6148" s="210" t="s">
        <v>5386</v>
      </c>
      <c r="C6148" s="210" t="s">
        <v>6136</v>
      </c>
      <c r="D6148" s="210" t="s">
        <v>6332</v>
      </c>
      <c r="E6148" s="282">
        <v>30.0</v>
      </c>
      <c r="F6148" s="282">
        <v>8.0</v>
      </c>
      <c r="G6148" s="282">
        <v>0.0</v>
      </c>
      <c r="H6148" s="282">
        <v>14.0</v>
      </c>
      <c r="I6148" s="282">
        <v>11.0</v>
      </c>
      <c r="J6148" s="282">
        <v>1.0</v>
      </c>
      <c r="K6148" s="282">
        <v>0.0</v>
      </c>
      <c r="L6148" s="282">
        <v>1448.0</v>
      </c>
      <c r="M6148" s="210"/>
    </row>
    <row r="6149" ht="15.75" customHeight="1">
      <c r="A6149" s="210" t="s">
        <v>544</v>
      </c>
      <c r="B6149" s="210" t="s">
        <v>5387</v>
      </c>
      <c r="C6149" s="210" t="s">
        <v>6014</v>
      </c>
      <c r="D6149" s="210" t="s">
        <v>6309</v>
      </c>
      <c r="E6149" s="282">
        <v>0.0</v>
      </c>
      <c r="F6149" s="282">
        <v>0.0</v>
      </c>
      <c r="G6149" s="282">
        <v>0.0</v>
      </c>
      <c r="H6149" s="282">
        <v>0.0</v>
      </c>
      <c r="I6149" s="282">
        <v>0.0</v>
      </c>
      <c r="J6149" s="282">
        <v>0.0</v>
      </c>
      <c r="K6149" s="282">
        <v>0.0</v>
      </c>
      <c r="L6149" s="282">
        <v>0.0</v>
      </c>
      <c r="M6149" s="210"/>
    </row>
    <row r="6150" ht="15.75" customHeight="1">
      <c r="A6150" s="210" t="s">
        <v>813</v>
      </c>
      <c r="B6150" s="210" t="s">
        <v>5383</v>
      </c>
      <c r="C6150" s="210" t="s">
        <v>5801</v>
      </c>
      <c r="D6150" s="210" t="s">
        <v>244</v>
      </c>
      <c r="E6150" s="282">
        <v>1.0</v>
      </c>
      <c r="F6150" s="282">
        <v>0.0</v>
      </c>
      <c r="G6150" s="282">
        <v>0.0</v>
      </c>
      <c r="H6150" s="282">
        <v>1.0</v>
      </c>
      <c r="I6150" s="282">
        <v>0.0</v>
      </c>
      <c r="J6150" s="282">
        <v>0.0</v>
      </c>
      <c r="K6150" s="282">
        <v>0.0</v>
      </c>
      <c r="L6150" s="282">
        <v>5.0</v>
      </c>
      <c r="M6150" s="210"/>
    </row>
    <row r="6151" ht="15.75" customHeight="1">
      <c r="A6151" s="210" t="s">
        <v>813</v>
      </c>
      <c r="B6151" s="210" t="s">
        <v>5384</v>
      </c>
      <c r="C6151" s="210" t="s">
        <v>6333</v>
      </c>
      <c r="D6151" s="210" t="s">
        <v>244</v>
      </c>
      <c r="E6151" s="282">
        <v>30.0</v>
      </c>
      <c r="F6151" s="282">
        <v>1.0</v>
      </c>
      <c r="G6151" s="282">
        <v>2.0</v>
      </c>
      <c r="H6151" s="282">
        <v>19.0</v>
      </c>
      <c r="I6151" s="282">
        <v>7.0</v>
      </c>
      <c r="J6151" s="282">
        <v>3.0</v>
      </c>
      <c r="K6151" s="282">
        <v>0.0</v>
      </c>
      <c r="L6151" s="282">
        <v>1141.0</v>
      </c>
      <c r="M6151" s="210"/>
    </row>
    <row r="6152" ht="15.75" customHeight="1">
      <c r="A6152" s="210" t="s">
        <v>813</v>
      </c>
      <c r="B6152" s="210" t="s">
        <v>5385</v>
      </c>
      <c r="C6152" s="210" t="s">
        <v>6283</v>
      </c>
      <c r="D6152" s="210" t="s">
        <v>5920</v>
      </c>
      <c r="E6152" s="282">
        <v>30.0</v>
      </c>
      <c r="F6152" s="282">
        <v>1.0</v>
      </c>
      <c r="G6152" s="282">
        <v>0.0</v>
      </c>
      <c r="H6152" s="282">
        <v>13.0</v>
      </c>
      <c r="I6152" s="282">
        <v>7.0</v>
      </c>
      <c r="J6152" s="282">
        <v>2.0</v>
      </c>
      <c r="K6152" s="282">
        <v>0.0</v>
      </c>
      <c r="L6152" s="282">
        <v>1639.0</v>
      </c>
      <c r="M6152" s="210"/>
    </row>
    <row r="6153" ht="15.75" customHeight="1">
      <c r="A6153" s="210" t="s">
        <v>813</v>
      </c>
      <c r="B6153" s="210" t="s">
        <v>5386</v>
      </c>
      <c r="C6153" s="210" t="s">
        <v>6283</v>
      </c>
      <c r="D6153" s="210" t="s">
        <v>5920</v>
      </c>
      <c r="E6153" s="282">
        <v>1.0</v>
      </c>
      <c r="F6153" s="282">
        <v>0.0</v>
      </c>
      <c r="G6153" s="282">
        <v>0.0</v>
      </c>
      <c r="H6153" s="282">
        <v>1.0</v>
      </c>
      <c r="I6153" s="282">
        <v>0.0</v>
      </c>
      <c r="J6153" s="282">
        <v>0.0</v>
      </c>
      <c r="K6153" s="282">
        <v>0.0</v>
      </c>
      <c r="L6153" s="282">
        <v>21.0</v>
      </c>
      <c r="M6153" s="210"/>
    </row>
    <row r="6154" ht="15.75" customHeight="1">
      <c r="A6154" s="210" t="s">
        <v>813</v>
      </c>
      <c r="B6154" s="210" t="s">
        <v>5391</v>
      </c>
      <c r="C6154" s="210" t="s">
        <v>5908</v>
      </c>
      <c r="D6154" s="210" t="s">
        <v>6334</v>
      </c>
      <c r="E6154" s="282">
        <v>1.0</v>
      </c>
      <c r="F6154" s="282">
        <v>0.0</v>
      </c>
      <c r="G6154" s="282">
        <v>0.0</v>
      </c>
      <c r="H6154" s="282">
        <v>0.0</v>
      </c>
      <c r="I6154" s="282">
        <v>0.0</v>
      </c>
      <c r="J6154" s="282">
        <v>0.0</v>
      </c>
      <c r="K6154" s="282">
        <v>0.0</v>
      </c>
      <c r="L6154" s="282">
        <v>90.0</v>
      </c>
      <c r="M6154" s="210"/>
    </row>
    <row r="6155" ht="15.75" customHeight="1">
      <c r="A6155" s="210" t="s">
        <v>807</v>
      </c>
      <c r="B6155" s="210" t="s">
        <v>5383</v>
      </c>
      <c r="C6155" s="210" t="s">
        <v>5801</v>
      </c>
      <c r="D6155" s="210" t="s">
        <v>256</v>
      </c>
      <c r="E6155" s="282">
        <v>3.0</v>
      </c>
      <c r="F6155" s="282">
        <v>0.0</v>
      </c>
      <c r="G6155" s="282">
        <v>0.0</v>
      </c>
      <c r="H6155" s="282">
        <v>0.0</v>
      </c>
      <c r="I6155" s="282">
        <v>0.0</v>
      </c>
      <c r="J6155" s="282">
        <v>0.0</v>
      </c>
      <c r="K6155" s="282">
        <v>0.0</v>
      </c>
      <c r="L6155" s="282">
        <v>270.0</v>
      </c>
      <c r="M6155" s="210"/>
    </row>
    <row r="6156" ht="15.75" customHeight="1">
      <c r="A6156" s="210" t="s">
        <v>807</v>
      </c>
      <c r="B6156" s="210" t="s">
        <v>5384</v>
      </c>
      <c r="C6156" s="210" t="s">
        <v>5801</v>
      </c>
      <c r="D6156" s="210" t="s">
        <v>256</v>
      </c>
      <c r="E6156" s="282">
        <v>25.0</v>
      </c>
      <c r="F6156" s="282">
        <v>1.0</v>
      </c>
      <c r="G6156" s="282">
        <v>1.0</v>
      </c>
      <c r="H6156" s="282">
        <v>11.0</v>
      </c>
      <c r="I6156" s="282">
        <v>6.0</v>
      </c>
      <c r="J6156" s="282">
        <v>9.0</v>
      </c>
      <c r="K6156" s="282">
        <v>0.0</v>
      </c>
      <c r="L6156" s="282">
        <v>1471.0</v>
      </c>
      <c r="M6156" s="210"/>
    </row>
    <row r="6157" ht="15.75" customHeight="1">
      <c r="A6157" s="210" t="s">
        <v>807</v>
      </c>
      <c r="B6157" s="210" t="s">
        <v>5385</v>
      </c>
      <c r="C6157" s="210" t="s">
        <v>5861</v>
      </c>
      <c r="D6157" s="210" t="s">
        <v>256</v>
      </c>
      <c r="E6157" s="282">
        <v>7.0</v>
      </c>
      <c r="F6157" s="282">
        <v>0.0</v>
      </c>
      <c r="G6157" s="282">
        <v>0.0</v>
      </c>
      <c r="H6157" s="282">
        <v>7.0</v>
      </c>
      <c r="I6157" s="282">
        <v>0.0</v>
      </c>
      <c r="J6157" s="282">
        <v>1.0</v>
      </c>
      <c r="K6157" s="282">
        <v>0.0</v>
      </c>
      <c r="L6157" s="282">
        <v>85.0</v>
      </c>
      <c r="M6157" s="210"/>
    </row>
    <row r="6158" ht="15.75" customHeight="1">
      <c r="A6158" s="210" t="s">
        <v>807</v>
      </c>
      <c r="B6158" s="210" t="s">
        <v>5386</v>
      </c>
      <c r="C6158" s="210" t="s">
        <v>5837</v>
      </c>
      <c r="D6158" s="210" t="s">
        <v>6335</v>
      </c>
      <c r="E6158" s="282">
        <v>21.0</v>
      </c>
      <c r="F6158" s="282">
        <v>1.0</v>
      </c>
      <c r="G6158" s="282">
        <v>1.0</v>
      </c>
      <c r="H6158" s="282">
        <v>13.0</v>
      </c>
      <c r="I6158" s="282">
        <v>4.0</v>
      </c>
      <c r="J6158" s="282">
        <v>1.0</v>
      </c>
      <c r="K6158" s="282">
        <v>0.0</v>
      </c>
      <c r="L6158" s="282">
        <v>857.0</v>
      </c>
      <c r="M6158" s="210"/>
    </row>
    <row r="6159" ht="15.75" customHeight="1">
      <c r="A6159" s="210" t="s">
        <v>807</v>
      </c>
      <c r="B6159" s="210" t="s">
        <v>5387</v>
      </c>
      <c r="C6159" s="210" t="s">
        <v>5837</v>
      </c>
      <c r="D6159" s="210" t="s">
        <v>6335</v>
      </c>
      <c r="E6159" s="282">
        <v>13.0</v>
      </c>
      <c r="F6159" s="282">
        <v>1.0</v>
      </c>
      <c r="G6159" s="282">
        <v>0.0</v>
      </c>
      <c r="H6159" s="282">
        <v>9.0</v>
      </c>
      <c r="I6159" s="282">
        <v>3.0</v>
      </c>
      <c r="J6159" s="282">
        <v>1.0</v>
      </c>
      <c r="K6159" s="282">
        <v>1.0</v>
      </c>
      <c r="L6159" s="282">
        <v>413.0</v>
      </c>
      <c r="M6159" s="210"/>
    </row>
    <row r="6160" ht="15.75" customHeight="1">
      <c r="A6160" s="210" t="s">
        <v>682</v>
      </c>
      <c r="B6160" s="210" t="s">
        <v>5383</v>
      </c>
      <c r="C6160" s="210" t="s">
        <v>5801</v>
      </c>
      <c r="D6160" s="210" t="s">
        <v>110</v>
      </c>
      <c r="E6160" s="282">
        <v>0.0</v>
      </c>
      <c r="F6160" s="282">
        <v>0.0</v>
      </c>
      <c r="G6160" s="282">
        <v>0.0</v>
      </c>
      <c r="H6160" s="282">
        <v>0.0</v>
      </c>
      <c r="I6160" s="282">
        <v>0.0</v>
      </c>
      <c r="J6160" s="282">
        <v>0.0</v>
      </c>
      <c r="K6160" s="282">
        <v>0.0</v>
      </c>
      <c r="L6160" s="282">
        <v>0.0</v>
      </c>
      <c r="M6160" s="210"/>
    </row>
    <row r="6161" ht="15.75" customHeight="1">
      <c r="A6161" s="210" t="s">
        <v>682</v>
      </c>
      <c r="B6161" s="210" t="s">
        <v>5384</v>
      </c>
      <c r="C6161" s="210" t="s">
        <v>5847</v>
      </c>
      <c r="D6161" s="210" t="s">
        <v>110</v>
      </c>
      <c r="E6161" s="282">
        <v>25.0</v>
      </c>
      <c r="F6161" s="282">
        <v>2.0</v>
      </c>
      <c r="G6161" s="282">
        <v>1.0</v>
      </c>
      <c r="H6161" s="282">
        <v>5.0</v>
      </c>
      <c r="I6161" s="282">
        <v>7.0</v>
      </c>
      <c r="J6161" s="282">
        <v>7.0</v>
      </c>
      <c r="K6161" s="282">
        <v>0.0</v>
      </c>
      <c r="L6161" s="282">
        <v>1755.0</v>
      </c>
      <c r="M6161" s="210"/>
    </row>
    <row r="6162" ht="15.75" customHeight="1">
      <c r="A6162" s="210" t="s">
        <v>682</v>
      </c>
      <c r="B6162" s="210" t="s">
        <v>5385</v>
      </c>
      <c r="C6162" s="210" t="s">
        <v>5801</v>
      </c>
      <c r="D6162" s="210" t="s">
        <v>110</v>
      </c>
      <c r="E6162" s="282">
        <v>12.0</v>
      </c>
      <c r="F6162" s="282">
        <v>0.0</v>
      </c>
      <c r="G6162" s="282">
        <v>0.0</v>
      </c>
      <c r="H6162" s="282">
        <v>6.0</v>
      </c>
      <c r="I6162" s="282">
        <v>1.0</v>
      </c>
      <c r="J6162" s="282">
        <v>2.0</v>
      </c>
      <c r="K6162" s="282">
        <v>0.0</v>
      </c>
      <c r="L6162" s="282">
        <v>610.0</v>
      </c>
      <c r="M6162" s="210"/>
    </row>
    <row r="6163" ht="15.75" customHeight="1">
      <c r="A6163" s="210" t="s">
        <v>682</v>
      </c>
      <c r="B6163" s="210" t="s">
        <v>5386</v>
      </c>
      <c r="C6163" s="210" t="s">
        <v>5801</v>
      </c>
      <c r="D6163" s="210" t="s">
        <v>110</v>
      </c>
      <c r="E6163" s="282">
        <v>8.0</v>
      </c>
      <c r="F6163" s="282">
        <v>0.0</v>
      </c>
      <c r="G6163" s="282">
        <v>0.0</v>
      </c>
      <c r="H6163" s="282">
        <v>2.0</v>
      </c>
      <c r="I6163" s="282">
        <v>3.0</v>
      </c>
      <c r="J6163" s="282">
        <v>3.0</v>
      </c>
      <c r="K6163" s="282">
        <v>0.0</v>
      </c>
      <c r="L6163" s="282">
        <v>537.0</v>
      </c>
      <c r="M6163" s="210"/>
    </row>
    <row r="6164" ht="15.75" customHeight="1">
      <c r="A6164" s="210" t="s">
        <v>682</v>
      </c>
      <c r="B6164" s="210" t="s">
        <v>5387</v>
      </c>
      <c r="C6164" s="210" t="s">
        <v>5801</v>
      </c>
      <c r="D6164" s="210" t="s">
        <v>110</v>
      </c>
      <c r="E6164" s="282">
        <v>8.0</v>
      </c>
      <c r="F6164" s="282">
        <v>0.0</v>
      </c>
      <c r="G6164" s="282">
        <v>0.0</v>
      </c>
      <c r="H6164" s="282">
        <v>1.0</v>
      </c>
      <c r="I6164" s="282">
        <v>1.0</v>
      </c>
      <c r="J6164" s="282">
        <v>2.0</v>
      </c>
      <c r="K6164" s="282">
        <v>0.0</v>
      </c>
      <c r="L6164" s="282">
        <v>558.0</v>
      </c>
      <c r="M6164" s="210"/>
    </row>
    <row r="6165" ht="15.75" customHeight="1">
      <c r="A6165" s="210" t="s">
        <v>682</v>
      </c>
      <c r="B6165" s="210" t="s">
        <v>5388</v>
      </c>
      <c r="C6165" s="210" t="s">
        <v>5801</v>
      </c>
      <c r="D6165" s="210" t="s">
        <v>110</v>
      </c>
      <c r="E6165" s="282">
        <v>9.0</v>
      </c>
      <c r="F6165" s="282">
        <v>0.0</v>
      </c>
      <c r="G6165" s="282">
        <v>0.0</v>
      </c>
      <c r="H6165" s="282">
        <v>3.0</v>
      </c>
      <c r="I6165" s="282">
        <v>1.0</v>
      </c>
      <c r="J6165" s="282">
        <v>1.0</v>
      </c>
      <c r="K6165" s="282">
        <v>0.0</v>
      </c>
      <c r="L6165" s="282">
        <v>678.0</v>
      </c>
      <c r="M6165" s="210"/>
    </row>
    <row r="6166" ht="15.75" customHeight="1">
      <c r="A6166" s="210" t="s">
        <v>682</v>
      </c>
      <c r="B6166" s="210" t="s">
        <v>5392</v>
      </c>
      <c r="C6166" s="210" t="s">
        <v>5801</v>
      </c>
      <c r="D6166" s="210" t="s">
        <v>5836</v>
      </c>
      <c r="E6166" s="282">
        <v>0.0</v>
      </c>
      <c r="F6166" s="282">
        <v>0.0</v>
      </c>
      <c r="G6166" s="282">
        <v>0.0</v>
      </c>
      <c r="H6166" s="282">
        <v>0.0</v>
      </c>
      <c r="I6166" s="282">
        <v>0.0</v>
      </c>
      <c r="J6166" s="282">
        <v>0.0</v>
      </c>
      <c r="K6166" s="282">
        <v>0.0</v>
      </c>
      <c r="L6166" s="282">
        <v>0.0</v>
      </c>
      <c r="M6166" s="210"/>
    </row>
    <row r="6167" ht="15.75" customHeight="1">
      <c r="A6167" s="210" t="s">
        <v>682</v>
      </c>
      <c r="B6167" s="210" t="s">
        <v>5389</v>
      </c>
      <c r="C6167" s="210" t="s">
        <v>5801</v>
      </c>
      <c r="D6167" s="210" t="s">
        <v>5836</v>
      </c>
      <c r="E6167" s="282">
        <v>0.0</v>
      </c>
      <c r="F6167" s="282">
        <v>0.0</v>
      </c>
      <c r="G6167" s="282">
        <v>0.0</v>
      </c>
      <c r="H6167" s="282">
        <v>0.0</v>
      </c>
      <c r="I6167" s="282">
        <v>0.0</v>
      </c>
      <c r="J6167" s="282">
        <v>0.0</v>
      </c>
      <c r="K6167" s="282">
        <v>0.0</v>
      </c>
      <c r="L6167" s="282">
        <v>0.0</v>
      </c>
      <c r="M6167" s="210"/>
    </row>
    <row r="6168" ht="15.75" customHeight="1">
      <c r="A6168" s="210" t="s">
        <v>802</v>
      </c>
      <c r="B6168" s="210" t="s">
        <v>5383</v>
      </c>
      <c r="C6168" s="210" t="s">
        <v>5801</v>
      </c>
      <c r="D6168" s="210" t="s">
        <v>244</v>
      </c>
      <c r="E6168" s="282">
        <v>3.0</v>
      </c>
      <c r="F6168" s="282">
        <v>0.0</v>
      </c>
      <c r="G6168" s="282">
        <v>0.0</v>
      </c>
      <c r="H6168" s="282">
        <v>1.0</v>
      </c>
      <c r="I6168" s="282">
        <v>0.0</v>
      </c>
      <c r="J6168" s="282">
        <v>2.0</v>
      </c>
      <c r="K6168" s="282">
        <v>0.0</v>
      </c>
      <c r="L6168" s="282">
        <v>249.0</v>
      </c>
      <c r="M6168" s="210"/>
    </row>
    <row r="6169" ht="15.75" customHeight="1">
      <c r="A6169" s="210" t="s">
        <v>802</v>
      </c>
      <c r="B6169" s="210" t="s">
        <v>5384</v>
      </c>
      <c r="C6169" s="210" t="s">
        <v>5835</v>
      </c>
      <c r="D6169" s="210" t="s">
        <v>244</v>
      </c>
      <c r="E6169" s="282">
        <v>3.0</v>
      </c>
      <c r="F6169" s="282">
        <v>0.0</v>
      </c>
      <c r="G6169" s="282">
        <v>0.0</v>
      </c>
      <c r="H6169" s="282">
        <v>2.0</v>
      </c>
      <c r="I6169" s="282">
        <v>1.0</v>
      </c>
      <c r="J6169" s="282">
        <v>0.0</v>
      </c>
      <c r="K6169" s="282">
        <v>0.0</v>
      </c>
      <c r="L6169" s="282">
        <v>116.0</v>
      </c>
      <c r="M6169" s="210"/>
    </row>
    <row r="6170" ht="15.75" customHeight="1">
      <c r="A6170" s="210" t="s">
        <v>802</v>
      </c>
      <c r="B6170" s="210" t="s">
        <v>5385</v>
      </c>
      <c r="C6170" s="210" t="s">
        <v>5809</v>
      </c>
      <c r="D6170" s="210" t="s">
        <v>6110</v>
      </c>
      <c r="E6170" s="282">
        <v>4.0</v>
      </c>
      <c r="F6170" s="282">
        <v>0.0</v>
      </c>
      <c r="G6170" s="282">
        <v>0.0</v>
      </c>
      <c r="H6170" s="282">
        <v>3.0</v>
      </c>
      <c r="I6170" s="282">
        <v>0.0</v>
      </c>
      <c r="J6170" s="282">
        <v>0.0</v>
      </c>
      <c r="K6170" s="282">
        <v>0.0</v>
      </c>
      <c r="L6170" s="282">
        <v>179.0</v>
      </c>
      <c r="M6170" s="210"/>
    </row>
    <row r="6171" ht="15.75" customHeight="1">
      <c r="A6171" s="210" t="s">
        <v>685</v>
      </c>
      <c r="B6171" s="210" t="s">
        <v>5383</v>
      </c>
      <c r="C6171" s="210" t="s">
        <v>5801</v>
      </c>
      <c r="D6171" s="210" t="s">
        <v>197</v>
      </c>
      <c r="E6171" s="282">
        <v>3.0</v>
      </c>
      <c r="F6171" s="282">
        <v>1.0</v>
      </c>
      <c r="G6171" s="282">
        <v>0.0</v>
      </c>
      <c r="H6171" s="282">
        <v>0.0</v>
      </c>
      <c r="I6171" s="282">
        <v>1.0</v>
      </c>
      <c r="J6171" s="282">
        <v>2.0</v>
      </c>
      <c r="K6171" s="282">
        <v>0.0</v>
      </c>
      <c r="L6171" s="282">
        <v>255.0</v>
      </c>
      <c r="M6171" s="210"/>
    </row>
    <row r="6172" ht="15.75" customHeight="1">
      <c r="A6172" s="210" t="s">
        <v>685</v>
      </c>
      <c r="B6172" s="210" t="s">
        <v>5384</v>
      </c>
      <c r="C6172" s="210" t="s">
        <v>6328</v>
      </c>
      <c r="D6172" s="210" t="s">
        <v>197</v>
      </c>
      <c r="E6172" s="282">
        <v>39.0</v>
      </c>
      <c r="F6172" s="282">
        <v>2.0</v>
      </c>
      <c r="G6172" s="282">
        <v>2.0</v>
      </c>
      <c r="H6172" s="282">
        <v>0.0</v>
      </c>
      <c r="I6172" s="282">
        <v>0.0</v>
      </c>
      <c r="J6172" s="282">
        <v>15.0</v>
      </c>
      <c r="K6172" s="282">
        <v>0.0</v>
      </c>
      <c r="L6172" s="282">
        <v>3510.0</v>
      </c>
      <c r="M6172" s="210"/>
    </row>
    <row r="6173" ht="15.75" customHeight="1">
      <c r="A6173" s="210" t="s">
        <v>685</v>
      </c>
      <c r="B6173" s="210" t="s">
        <v>5385</v>
      </c>
      <c r="C6173" s="210" t="s">
        <v>6336</v>
      </c>
      <c r="D6173" s="210" t="s">
        <v>6331</v>
      </c>
      <c r="E6173" s="282">
        <v>8.0</v>
      </c>
      <c r="F6173" s="282">
        <v>0.0</v>
      </c>
      <c r="G6173" s="282">
        <v>0.0</v>
      </c>
      <c r="H6173" s="282">
        <v>0.0</v>
      </c>
      <c r="I6173" s="282">
        <v>0.0</v>
      </c>
      <c r="J6173" s="282">
        <v>0.0</v>
      </c>
      <c r="K6173" s="282">
        <v>0.0</v>
      </c>
      <c r="L6173" s="282">
        <v>666.0</v>
      </c>
      <c r="M6173" s="210"/>
    </row>
    <row r="6174" ht="15.75" customHeight="1">
      <c r="A6174" s="210" t="s">
        <v>685</v>
      </c>
      <c r="B6174" s="210" t="s">
        <v>5386</v>
      </c>
      <c r="C6174" s="210" t="s">
        <v>6136</v>
      </c>
      <c r="D6174" s="210" t="s">
        <v>6330</v>
      </c>
      <c r="E6174" s="282">
        <v>30.0</v>
      </c>
      <c r="F6174" s="282">
        <v>1.0</v>
      </c>
      <c r="G6174" s="282">
        <v>1.0</v>
      </c>
      <c r="H6174" s="282">
        <v>1.0</v>
      </c>
      <c r="I6174" s="282">
        <v>2.0</v>
      </c>
      <c r="J6174" s="282">
        <v>6.0</v>
      </c>
      <c r="K6174" s="282">
        <v>0.0</v>
      </c>
      <c r="L6174" s="282">
        <v>2589.0</v>
      </c>
      <c r="M6174" s="210"/>
    </row>
    <row r="6175" ht="15.75" customHeight="1">
      <c r="A6175" s="210" t="s">
        <v>685</v>
      </c>
      <c r="B6175" s="210" t="s">
        <v>5387</v>
      </c>
      <c r="C6175" s="210" t="s">
        <v>6139</v>
      </c>
      <c r="D6175" s="210" t="s">
        <v>6330</v>
      </c>
      <c r="E6175" s="282">
        <v>25.0</v>
      </c>
      <c r="F6175" s="282">
        <v>0.0</v>
      </c>
      <c r="G6175" s="282">
        <v>1.0</v>
      </c>
      <c r="H6175" s="282">
        <v>0.0</v>
      </c>
      <c r="I6175" s="282">
        <v>0.0</v>
      </c>
      <c r="J6175" s="282">
        <v>4.0</v>
      </c>
      <c r="K6175" s="282">
        <v>1.0</v>
      </c>
      <c r="L6175" s="282">
        <v>2213.0</v>
      </c>
      <c r="M6175" s="210"/>
    </row>
    <row r="6176" ht="15.75" customHeight="1">
      <c r="A6176" s="210" t="s">
        <v>685</v>
      </c>
      <c r="B6176" s="210" t="s">
        <v>5388</v>
      </c>
      <c r="C6176" s="210" t="s">
        <v>6014</v>
      </c>
      <c r="D6176" s="210" t="s">
        <v>6331</v>
      </c>
      <c r="E6176" s="282">
        <v>11.0</v>
      </c>
      <c r="F6176" s="282">
        <v>0.0</v>
      </c>
      <c r="G6176" s="282">
        <v>0.0</v>
      </c>
      <c r="H6176" s="282">
        <v>0.0</v>
      </c>
      <c r="I6176" s="282">
        <v>0.0</v>
      </c>
      <c r="J6176" s="282">
        <v>2.0</v>
      </c>
      <c r="K6176" s="282">
        <v>0.0</v>
      </c>
      <c r="L6176" s="282">
        <v>990.0</v>
      </c>
      <c r="M6176" s="210"/>
    </row>
    <row r="6177" ht="15.75" customHeight="1">
      <c r="A6177" s="210" t="s">
        <v>685</v>
      </c>
      <c r="B6177" s="210" t="s">
        <v>5391</v>
      </c>
      <c r="C6177" s="210" t="s">
        <v>6014</v>
      </c>
      <c r="D6177" s="210" t="s">
        <v>6331</v>
      </c>
      <c r="E6177" s="282">
        <v>5.0</v>
      </c>
      <c r="F6177" s="282">
        <v>0.0</v>
      </c>
      <c r="G6177" s="282">
        <v>0.0</v>
      </c>
      <c r="H6177" s="282">
        <v>0.0</v>
      </c>
      <c r="I6177" s="282">
        <v>1.0</v>
      </c>
      <c r="J6177" s="282">
        <v>1.0</v>
      </c>
      <c r="K6177" s="282">
        <v>0.0</v>
      </c>
      <c r="L6177" s="282">
        <v>369.0</v>
      </c>
      <c r="M6177" s="210"/>
    </row>
    <row r="6178" ht="15.75" customHeight="1">
      <c r="A6178" s="210" t="s">
        <v>685</v>
      </c>
      <c r="B6178" s="210" t="s">
        <v>5392</v>
      </c>
      <c r="C6178" s="210" t="s">
        <v>6050</v>
      </c>
      <c r="D6178" s="210" t="s">
        <v>249</v>
      </c>
      <c r="E6178" s="282">
        <v>17.0</v>
      </c>
      <c r="F6178" s="282">
        <v>0.0</v>
      </c>
      <c r="G6178" s="282">
        <v>0.0</v>
      </c>
      <c r="H6178" s="282">
        <v>0.0</v>
      </c>
      <c r="I6178" s="282">
        <v>0.0</v>
      </c>
      <c r="J6178" s="282">
        <v>5.0</v>
      </c>
      <c r="K6178" s="282">
        <v>0.0</v>
      </c>
      <c r="L6178" s="282">
        <v>1481.0</v>
      </c>
      <c r="M6178" s="210"/>
    </row>
    <row r="6179" ht="15.75" customHeight="1">
      <c r="A6179" s="210" t="s">
        <v>685</v>
      </c>
      <c r="B6179" s="210" t="s">
        <v>5389</v>
      </c>
      <c r="C6179" s="210" t="s">
        <v>6050</v>
      </c>
      <c r="D6179" s="210" t="s">
        <v>249</v>
      </c>
      <c r="E6179" s="282">
        <v>14.0</v>
      </c>
      <c r="F6179" s="282">
        <v>1.0</v>
      </c>
      <c r="G6179" s="282">
        <v>0.0</v>
      </c>
      <c r="H6179" s="282">
        <v>0.0</v>
      </c>
      <c r="I6179" s="282">
        <v>1.0</v>
      </c>
      <c r="J6179" s="282">
        <v>7.0</v>
      </c>
      <c r="K6179" s="282">
        <v>0.0</v>
      </c>
      <c r="L6179" s="282">
        <v>1215.0</v>
      </c>
      <c r="M6179" s="210"/>
    </row>
    <row r="6180" ht="15.75" customHeight="1">
      <c r="A6180" s="210" t="s">
        <v>685</v>
      </c>
      <c r="B6180" s="210" t="s">
        <v>5390</v>
      </c>
      <c r="C6180" s="210" t="s">
        <v>6050</v>
      </c>
      <c r="D6180" s="210" t="s">
        <v>6331</v>
      </c>
      <c r="E6180" s="282">
        <v>15.0</v>
      </c>
      <c r="F6180" s="282">
        <v>0.0</v>
      </c>
      <c r="G6180" s="282">
        <v>1.0</v>
      </c>
      <c r="H6180" s="282">
        <v>0.0</v>
      </c>
      <c r="I6180" s="282">
        <v>1.0</v>
      </c>
      <c r="J6180" s="282">
        <v>0.0</v>
      </c>
      <c r="K6180" s="282">
        <v>0.0</v>
      </c>
      <c r="L6180" s="282">
        <v>1334.0</v>
      </c>
      <c r="M6180" s="210"/>
    </row>
    <row r="6181" ht="15.75" customHeight="1">
      <c r="A6181" s="210" t="s">
        <v>2157</v>
      </c>
      <c r="B6181" s="210" t="s">
        <v>5383</v>
      </c>
      <c r="C6181" s="210" t="s">
        <v>5801</v>
      </c>
      <c r="D6181" s="210" t="s">
        <v>162</v>
      </c>
      <c r="E6181" s="282">
        <v>0.0</v>
      </c>
      <c r="F6181" s="282">
        <v>0.0</v>
      </c>
      <c r="G6181" s="282">
        <v>0.0</v>
      </c>
      <c r="H6181" s="282">
        <v>0.0</v>
      </c>
      <c r="I6181" s="282">
        <v>0.0</v>
      </c>
      <c r="J6181" s="282">
        <v>0.0</v>
      </c>
      <c r="K6181" s="282">
        <v>0.0</v>
      </c>
      <c r="L6181" s="282">
        <v>0.0</v>
      </c>
      <c r="M6181" s="210"/>
    </row>
    <row r="6182" ht="15.75" customHeight="1">
      <c r="A6182" s="210" t="s">
        <v>2157</v>
      </c>
      <c r="B6182" s="210" t="s">
        <v>5384</v>
      </c>
      <c r="C6182" s="210" t="s">
        <v>6651</v>
      </c>
      <c r="D6182" s="210" t="s">
        <v>162</v>
      </c>
      <c r="E6182" s="282">
        <v>18.0</v>
      </c>
      <c r="F6182" s="282">
        <v>1.0</v>
      </c>
      <c r="G6182" s="282">
        <v>1.0</v>
      </c>
      <c r="H6182" s="282">
        <v>0.0</v>
      </c>
      <c r="I6182" s="282">
        <v>0.0</v>
      </c>
      <c r="J6182" s="282">
        <v>4.0</v>
      </c>
      <c r="K6182" s="282">
        <v>0.0</v>
      </c>
      <c r="L6182" s="282">
        <v>1620.0</v>
      </c>
      <c r="M6182" s="210"/>
    </row>
    <row r="6183" ht="15.75" customHeight="1">
      <c r="A6183" s="210" t="s">
        <v>2157</v>
      </c>
      <c r="B6183" s="210" t="s">
        <v>5385</v>
      </c>
      <c r="C6183" s="210" t="s">
        <v>6650</v>
      </c>
      <c r="D6183" s="210" t="s">
        <v>6131</v>
      </c>
      <c r="E6183" s="282">
        <v>5.0</v>
      </c>
      <c r="F6183" s="282">
        <v>0.0</v>
      </c>
      <c r="G6183" s="282">
        <v>0.0</v>
      </c>
      <c r="H6183" s="282">
        <v>2.0</v>
      </c>
      <c r="I6183" s="282">
        <v>1.0</v>
      </c>
      <c r="J6183" s="282">
        <v>2.0</v>
      </c>
      <c r="K6183" s="282">
        <v>0.0</v>
      </c>
      <c r="L6183" s="282">
        <v>246.0</v>
      </c>
      <c r="M6183" s="210"/>
    </row>
    <row r="6184" ht="15.75" customHeight="1">
      <c r="A6184" s="210" t="s">
        <v>2157</v>
      </c>
      <c r="B6184" s="210" t="s">
        <v>5386</v>
      </c>
      <c r="C6184" s="210" t="s">
        <v>6650</v>
      </c>
      <c r="D6184" s="210" t="s">
        <v>6131</v>
      </c>
      <c r="E6184" s="282">
        <v>1.0</v>
      </c>
      <c r="F6184" s="282">
        <v>0.0</v>
      </c>
      <c r="G6184" s="282">
        <v>0.0</v>
      </c>
      <c r="H6184" s="282">
        <v>1.0</v>
      </c>
      <c r="I6184" s="282">
        <v>0.0</v>
      </c>
      <c r="J6184" s="282">
        <v>0.0</v>
      </c>
      <c r="K6184" s="282">
        <v>0.0</v>
      </c>
      <c r="L6184" s="282">
        <v>10.0</v>
      </c>
      <c r="M6184" s="210"/>
    </row>
    <row r="6185" ht="15.75" customHeight="1">
      <c r="A6185" s="210" t="s">
        <v>732</v>
      </c>
      <c r="B6185" s="210" t="s">
        <v>5383</v>
      </c>
      <c r="C6185" s="210" t="s">
        <v>5801</v>
      </c>
      <c r="D6185" s="210" t="s">
        <v>259</v>
      </c>
      <c r="E6185" s="282">
        <v>1.0</v>
      </c>
      <c r="F6185" s="282">
        <v>0.0</v>
      </c>
      <c r="G6185" s="282">
        <v>0.0</v>
      </c>
      <c r="H6185" s="282">
        <v>0.0</v>
      </c>
      <c r="I6185" s="282">
        <v>0.0</v>
      </c>
      <c r="J6185" s="282">
        <v>0.0</v>
      </c>
      <c r="K6185" s="282">
        <v>0.0</v>
      </c>
      <c r="L6185" s="282">
        <v>90.0</v>
      </c>
      <c r="M6185" s="210"/>
    </row>
    <row r="6186" ht="15.75" customHeight="1">
      <c r="A6186" s="210" t="s">
        <v>732</v>
      </c>
      <c r="B6186" s="210" t="s">
        <v>5384</v>
      </c>
      <c r="C6186" s="210" t="s">
        <v>6002</v>
      </c>
      <c r="D6186" s="210" t="s">
        <v>259</v>
      </c>
      <c r="E6186" s="282">
        <v>14.0</v>
      </c>
      <c r="F6186" s="282">
        <v>0.0</v>
      </c>
      <c r="G6186" s="282">
        <v>0.0</v>
      </c>
      <c r="H6186" s="282">
        <v>2.0</v>
      </c>
      <c r="I6186" s="282">
        <v>1.0</v>
      </c>
      <c r="J6186" s="282">
        <v>3.0</v>
      </c>
      <c r="K6186" s="282">
        <v>0.0</v>
      </c>
      <c r="L6186" s="282">
        <v>1068.0</v>
      </c>
      <c r="M6186" s="210"/>
    </row>
    <row r="6187" ht="15.75" customHeight="1">
      <c r="A6187" s="210" t="s">
        <v>732</v>
      </c>
      <c r="B6187" s="210" t="s">
        <v>5385</v>
      </c>
      <c r="C6187" s="210" t="s">
        <v>6006</v>
      </c>
      <c r="D6187" s="210" t="s">
        <v>6337</v>
      </c>
      <c r="E6187" s="282">
        <v>15.0</v>
      </c>
      <c r="F6187" s="282">
        <v>0.0</v>
      </c>
      <c r="G6187" s="282">
        <v>1.0</v>
      </c>
      <c r="H6187" s="282">
        <v>2.0</v>
      </c>
      <c r="I6187" s="282">
        <v>5.0</v>
      </c>
      <c r="J6187" s="282">
        <v>0.0</v>
      </c>
      <c r="K6187" s="282">
        <v>0.0</v>
      </c>
      <c r="L6187" s="282">
        <v>1052.0</v>
      </c>
      <c r="M6187" s="210"/>
    </row>
    <row r="6188" ht="15.75" customHeight="1">
      <c r="A6188" s="210" t="s">
        <v>732</v>
      </c>
      <c r="B6188" s="210" t="s">
        <v>5386</v>
      </c>
      <c r="C6188" s="210" t="s">
        <v>6006</v>
      </c>
      <c r="D6188" s="210" t="s">
        <v>6337</v>
      </c>
      <c r="E6188" s="282">
        <v>1.0</v>
      </c>
      <c r="F6188" s="282">
        <v>0.0</v>
      </c>
      <c r="G6188" s="282">
        <v>0.0</v>
      </c>
      <c r="H6188" s="282">
        <v>0.0</v>
      </c>
      <c r="I6188" s="282">
        <v>0.0</v>
      </c>
      <c r="J6188" s="282">
        <v>0.0</v>
      </c>
      <c r="K6188" s="282">
        <v>0.0</v>
      </c>
      <c r="L6188" s="282">
        <v>90.0</v>
      </c>
      <c r="M6188" s="210"/>
    </row>
    <row r="6189" ht="15.75" customHeight="1">
      <c r="A6189" s="210" t="s">
        <v>537</v>
      </c>
      <c r="B6189" s="210" t="s">
        <v>5384</v>
      </c>
      <c r="C6189" s="210" t="s">
        <v>6338</v>
      </c>
      <c r="D6189" s="210" t="s">
        <v>238</v>
      </c>
      <c r="E6189" s="282">
        <v>19.0</v>
      </c>
      <c r="F6189" s="282">
        <v>5.0</v>
      </c>
      <c r="G6189" s="282">
        <v>0.0</v>
      </c>
      <c r="H6189" s="282">
        <v>14.0</v>
      </c>
      <c r="I6189" s="282">
        <v>4.0</v>
      </c>
      <c r="J6189" s="282">
        <v>2.0</v>
      </c>
      <c r="K6189" s="282">
        <v>0.0</v>
      </c>
      <c r="L6189" s="282">
        <v>633.0</v>
      </c>
      <c r="M6189" s="210"/>
    </row>
    <row r="6190" ht="15.75" customHeight="1">
      <c r="A6190" s="210" t="s">
        <v>537</v>
      </c>
      <c r="B6190" s="210" t="s">
        <v>5385</v>
      </c>
      <c r="C6190" s="210" t="s">
        <v>6339</v>
      </c>
      <c r="D6190" s="210" t="s">
        <v>6340</v>
      </c>
      <c r="E6190" s="282">
        <v>7.0</v>
      </c>
      <c r="F6190" s="282">
        <v>2.0</v>
      </c>
      <c r="G6190" s="282">
        <v>0.0</v>
      </c>
      <c r="H6190" s="282">
        <v>0.0</v>
      </c>
      <c r="I6190" s="282">
        <v>3.0</v>
      </c>
      <c r="J6190" s="282">
        <v>0.0</v>
      </c>
      <c r="K6190" s="282">
        <v>0.0</v>
      </c>
      <c r="L6190" s="282">
        <v>617.0</v>
      </c>
      <c r="M6190" s="210"/>
    </row>
    <row r="6191" ht="15.75" customHeight="1">
      <c r="A6191" s="210" t="s">
        <v>675</v>
      </c>
      <c r="B6191" s="210" t="s">
        <v>5383</v>
      </c>
      <c r="C6191" s="210" t="s">
        <v>5801</v>
      </c>
      <c r="D6191" s="210" t="s">
        <v>121</v>
      </c>
      <c r="E6191" s="282">
        <v>3.0</v>
      </c>
      <c r="F6191" s="282">
        <v>0.0</v>
      </c>
      <c r="G6191" s="282">
        <v>0.0</v>
      </c>
      <c r="H6191" s="282">
        <v>0.0</v>
      </c>
      <c r="I6191" s="282">
        <v>3.0</v>
      </c>
      <c r="J6191" s="282">
        <v>0.0</v>
      </c>
      <c r="K6191" s="282">
        <v>0.0</v>
      </c>
      <c r="L6191" s="282">
        <v>230.0</v>
      </c>
      <c r="M6191" s="210"/>
    </row>
    <row r="6192" ht="15.75" customHeight="1">
      <c r="A6192" s="210" t="s">
        <v>675</v>
      </c>
      <c r="B6192" s="210" t="s">
        <v>5384</v>
      </c>
      <c r="C6192" s="210" t="s">
        <v>5801</v>
      </c>
      <c r="D6192" s="210" t="s">
        <v>121</v>
      </c>
      <c r="E6192" s="282">
        <v>4.0</v>
      </c>
      <c r="F6192" s="282">
        <v>0.0</v>
      </c>
      <c r="G6192" s="282">
        <v>0.0</v>
      </c>
      <c r="H6192" s="282">
        <v>4.0</v>
      </c>
      <c r="I6192" s="282">
        <v>0.0</v>
      </c>
      <c r="J6192" s="282">
        <v>1.0</v>
      </c>
      <c r="K6192" s="282">
        <v>0.0</v>
      </c>
      <c r="L6192" s="282">
        <v>39.0</v>
      </c>
      <c r="M6192" s="210"/>
    </row>
    <row r="6193" ht="15.75" customHeight="1">
      <c r="A6193" s="210" t="s">
        <v>355</v>
      </c>
      <c r="B6193" s="210" t="s">
        <v>5383</v>
      </c>
      <c r="C6193" s="210" t="s">
        <v>5801</v>
      </c>
      <c r="D6193" s="210" t="s">
        <v>151</v>
      </c>
      <c r="E6193" s="282">
        <v>0.0</v>
      </c>
      <c r="F6193" s="282">
        <v>0.0</v>
      </c>
      <c r="G6193" s="210"/>
      <c r="H6193" s="282">
        <v>0.0</v>
      </c>
      <c r="I6193" s="282">
        <v>0.0</v>
      </c>
      <c r="J6193" s="282">
        <v>0.0</v>
      </c>
      <c r="K6193" s="282">
        <v>0.0</v>
      </c>
      <c r="L6193" s="282">
        <v>0.0</v>
      </c>
      <c r="M6193" s="210"/>
    </row>
    <row r="6194" ht="15.75" customHeight="1">
      <c r="A6194" s="210" t="s">
        <v>355</v>
      </c>
      <c r="B6194" s="210" t="s">
        <v>5384</v>
      </c>
      <c r="C6194" s="210" t="s">
        <v>5801</v>
      </c>
      <c r="D6194" s="210" t="s">
        <v>151</v>
      </c>
      <c r="E6194" s="282">
        <v>0.0</v>
      </c>
      <c r="F6194" s="282">
        <v>0.0</v>
      </c>
      <c r="G6194" s="210"/>
      <c r="H6194" s="282">
        <v>0.0</v>
      </c>
      <c r="I6194" s="282">
        <v>0.0</v>
      </c>
      <c r="J6194" s="282">
        <v>0.0</v>
      </c>
      <c r="K6194" s="282">
        <v>0.0</v>
      </c>
      <c r="L6194" s="282">
        <v>0.0</v>
      </c>
      <c r="M6194" s="210"/>
    </row>
    <row r="6195" ht="15.75" customHeight="1">
      <c r="A6195" s="210" t="s">
        <v>355</v>
      </c>
      <c r="B6195" s="210" t="s">
        <v>5385</v>
      </c>
      <c r="C6195" s="210" t="s">
        <v>5801</v>
      </c>
      <c r="D6195" s="210" t="s">
        <v>5958</v>
      </c>
      <c r="E6195" s="282">
        <v>0.0</v>
      </c>
      <c r="F6195" s="282">
        <v>0.0</v>
      </c>
      <c r="G6195" s="210"/>
      <c r="H6195" s="282">
        <v>0.0</v>
      </c>
      <c r="I6195" s="282">
        <v>0.0</v>
      </c>
      <c r="J6195" s="282">
        <v>0.0</v>
      </c>
      <c r="K6195" s="282">
        <v>0.0</v>
      </c>
      <c r="L6195" s="282">
        <v>0.0</v>
      </c>
      <c r="M6195" s="210"/>
    </row>
    <row r="6196" ht="15.75" customHeight="1">
      <c r="A6196" s="210" t="s">
        <v>355</v>
      </c>
      <c r="B6196" s="210" t="s">
        <v>5386</v>
      </c>
      <c r="C6196" s="210" t="s">
        <v>5816</v>
      </c>
      <c r="D6196" s="210" t="s">
        <v>5958</v>
      </c>
      <c r="E6196" s="282">
        <v>0.0</v>
      </c>
      <c r="F6196" s="282">
        <v>0.0</v>
      </c>
      <c r="G6196" s="210"/>
      <c r="H6196" s="282">
        <v>0.0</v>
      </c>
      <c r="I6196" s="282">
        <v>0.0</v>
      </c>
      <c r="J6196" s="282">
        <v>0.0</v>
      </c>
      <c r="K6196" s="282">
        <v>0.0</v>
      </c>
      <c r="L6196" s="282">
        <v>0.0</v>
      </c>
      <c r="M6196" s="210"/>
    </row>
    <row r="6197" ht="15.75" customHeight="1">
      <c r="A6197" s="210" t="s">
        <v>191</v>
      </c>
      <c r="B6197" s="210" t="s">
        <v>5383</v>
      </c>
      <c r="C6197" s="210" t="s">
        <v>5801</v>
      </c>
      <c r="D6197" s="210" t="s">
        <v>110</v>
      </c>
      <c r="E6197" s="282">
        <v>3.0</v>
      </c>
      <c r="F6197" s="282">
        <v>1.0</v>
      </c>
      <c r="G6197" s="282">
        <v>1.0</v>
      </c>
      <c r="H6197" s="282">
        <v>1.0</v>
      </c>
      <c r="I6197" s="282">
        <v>0.0</v>
      </c>
      <c r="J6197" s="282">
        <v>0.0</v>
      </c>
      <c r="K6197" s="282">
        <v>0.0</v>
      </c>
      <c r="L6197" s="282">
        <v>200.0</v>
      </c>
      <c r="M6197" s="210"/>
    </row>
    <row r="6198" ht="15.75" customHeight="1">
      <c r="A6198" s="210" t="s">
        <v>191</v>
      </c>
      <c r="B6198" s="210" t="s">
        <v>5384</v>
      </c>
      <c r="C6198" s="210" t="s">
        <v>5801</v>
      </c>
      <c r="D6198" s="210" t="s">
        <v>110</v>
      </c>
      <c r="E6198" s="282">
        <v>34.0</v>
      </c>
      <c r="F6198" s="282">
        <v>9.0</v>
      </c>
      <c r="G6198" s="282">
        <v>10.0</v>
      </c>
      <c r="H6198" s="282">
        <v>5.0</v>
      </c>
      <c r="I6198" s="282">
        <v>14.0</v>
      </c>
      <c r="J6198" s="282">
        <v>5.0</v>
      </c>
      <c r="K6198" s="282">
        <v>0.0</v>
      </c>
      <c r="L6198" s="282">
        <v>2525.0</v>
      </c>
      <c r="M6198" s="210"/>
    </row>
    <row r="6199" ht="15.75" customHeight="1">
      <c r="A6199" s="210" t="s">
        <v>191</v>
      </c>
      <c r="B6199" s="210" t="s">
        <v>5385</v>
      </c>
      <c r="C6199" s="210" t="s">
        <v>5801</v>
      </c>
      <c r="D6199" s="210" t="s">
        <v>110</v>
      </c>
      <c r="E6199" s="282">
        <v>35.0</v>
      </c>
      <c r="F6199" s="282">
        <v>15.0</v>
      </c>
      <c r="G6199" s="282">
        <v>10.0</v>
      </c>
      <c r="H6199" s="282">
        <v>7.0</v>
      </c>
      <c r="I6199" s="282">
        <v>14.0</v>
      </c>
      <c r="J6199" s="282">
        <v>5.0</v>
      </c>
      <c r="K6199" s="282">
        <v>0.0</v>
      </c>
      <c r="L6199" s="282">
        <v>2430.0</v>
      </c>
      <c r="M6199" s="210"/>
    </row>
    <row r="6200" ht="15.75" customHeight="1">
      <c r="A6200" s="210" t="s">
        <v>191</v>
      </c>
      <c r="B6200" s="210" t="s">
        <v>5386</v>
      </c>
      <c r="C6200" s="210" t="s">
        <v>5801</v>
      </c>
      <c r="D6200" s="210" t="s">
        <v>110</v>
      </c>
      <c r="E6200" s="282">
        <v>34.0</v>
      </c>
      <c r="F6200" s="282">
        <v>11.0</v>
      </c>
      <c r="G6200" s="282">
        <v>10.0</v>
      </c>
      <c r="H6200" s="282">
        <v>3.0</v>
      </c>
      <c r="I6200" s="282">
        <v>18.0</v>
      </c>
      <c r="J6200" s="282">
        <v>4.0</v>
      </c>
      <c r="K6200" s="282">
        <v>0.0</v>
      </c>
      <c r="L6200" s="282">
        <v>2621.0</v>
      </c>
      <c r="M6200" s="210"/>
    </row>
    <row r="6201" ht="15.75" customHeight="1">
      <c r="A6201" s="210" t="s">
        <v>191</v>
      </c>
      <c r="B6201" s="210" t="s">
        <v>5387</v>
      </c>
      <c r="C6201" s="210" t="s">
        <v>5801</v>
      </c>
      <c r="D6201" s="210" t="s">
        <v>110</v>
      </c>
      <c r="E6201" s="282">
        <v>30.0</v>
      </c>
      <c r="F6201" s="282">
        <v>6.0</v>
      </c>
      <c r="G6201" s="282">
        <v>6.0</v>
      </c>
      <c r="H6201" s="282">
        <v>8.0</v>
      </c>
      <c r="I6201" s="282">
        <v>15.0</v>
      </c>
      <c r="J6201" s="282">
        <v>5.0</v>
      </c>
      <c r="K6201" s="282">
        <v>0.0</v>
      </c>
      <c r="L6201" s="282">
        <v>1932.0</v>
      </c>
      <c r="M6201" s="210"/>
    </row>
    <row r="6202" ht="15.75" customHeight="1">
      <c r="A6202" s="210" t="s">
        <v>191</v>
      </c>
      <c r="B6202" s="210" t="s">
        <v>5388</v>
      </c>
      <c r="C6202" s="210" t="s">
        <v>5801</v>
      </c>
      <c r="D6202" s="210" t="s">
        <v>110</v>
      </c>
      <c r="E6202" s="282">
        <v>31.0</v>
      </c>
      <c r="F6202" s="282">
        <v>6.0</v>
      </c>
      <c r="G6202" s="282">
        <v>2.0</v>
      </c>
      <c r="H6202" s="282">
        <v>19.0</v>
      </c>
      <c r="I6202" s="282">
        <v>7.0</v>
      </c>
      <c r="J6202" s="282">
        <v>0.0</v>
      </c>
      <c r="K6202" s="282">
        <v>0.0</v>
      </c>
      <c r="L6202" s="282">
        <v>1396.0</v>
      </c>
      <c r="M6202" s="210"/>
    </row>
    <row r="6203" ht="15.75" customHeight="1">
      <c r="A6203" s="210" t="s">
        <v>191</v>
      </c>
      <c r="B6203" s="210" t="s">
        <v>5391</v>
      </c>
      <c r="C6203" s="210" t="s">
        <v>5809</v>
      </c>
      <c r="D6203" s="210" t="s">
        <v>5895</v>
      </c>
      <c r="E6203" s="282">
        <v>24.0</v>
      </c>
      <c r="F6203" s="282">
        <v>8.0</v>
      </c>
      <c r="G6203" s="282">
        <v>2.0</v>
      </c>
      <c r="H6203" s="282">
        <v>8.0</v>
      </c>
      <c r="I6203" s="282">
        <v>16.0</v>
      </c>
      <c r="J6203" s="282">
        <v>3.0</v>
      </c>
      <c r="K6203" s="282">
        <v>0.0</v>
      </c>
      <c r="L6203" s="282">
        <v>1297.0</v>
      </c>
      <c r="M6203" s="210"/>
    </row>
    <row r="6204" ht="15.75" customHeight="1">
      <c r="A6204" s="210" t="s">
        <v>191</v>
      </c>
      <c r="B6204" s="210" t="s">
        <v>5392</v>
      </c>
      <c r="C6204" s="210" t="s">
        <v>5990</v>
      </c>
      <c r="D6204" s="210" t="s">
        <v>6341</v>
      </c>
      <c r="E6204" s="282">
        <v>14.0</v>
      </c>
      <c r="F6204" s="282">
        <v>7.0</v>
      </c>
      <c r="G6204" s="282">
        <v>2.0</v>
      </c>
      <c r="H6204" s="282">
        <v>7.0</v>
      </c>
      <c r="I6204" s="282">
        <v>7.0</v>
      </c>
      <c r="J6204" s="282">
        <v>1.0</v>
      </c>
      <c r="K6204" s="282">
        <v>0.0</v>
      </c>
      <c r="L6204" s="282">
        <v>742.0</v>
      </c>
      <c r="M6204" s="210"/>
    </row>
    <row r="6205" ht="15.75" customHeight="1">
      <c r="A6205" s="210" t="s">
        <v>191</v>
      </c>
      <c r="B6205" s="210" t="s">
        <v>5389</v>
      </c>
      <c r="C6205" s="210" t="s">
        <v>5908</v>
      </c>
      <c r="D6205" s="210" t="s">
        <v>6342</v>
      </c>
      <c r="E6205" s="282">
        <v>1.0</v>
      </c>
      <c r="F6205" s="282">
        <v>1.0</v>
      </c>
      <c r="G6205" s="282">
        <v>0.0</v>
      </c>
      <c r="H6205" s="282">
        <v>1.0</v>
      </c>
      <c r="I6205" s="282">
        <v>0.0</v>
      </c>
      <c r="J6205" s="282">
        <v>0.0</v>
      </c>
      <c r="K6205" s="282">
        <v>0.0</v>
      </c>
      <c r="L6205" s="282">
        <v>22.0</v>
      </c>
      <c r="M6205" s="210"/>
    </row>
    <row r="6206" ht="15.75" customHeight="1">
      <c r="A6206" s="210" t="s">
        <v>133</v>
      </c>
      <c r="B6206" s="210" t="s">
        <v>5383</v>
      </c>
      <c r="C6206" s="210" t="s">
        <v>5801</v>
      </c>
      <c r="D6206" s="210" t="s">
        <v>110</v>
      </c>
      <c r="E6206" s="282">
        <v>1.0</v>
      </c>
      <c r="F6206" s="282">
        <v>1.0</v>
      </c>
      <c r="G6206" s="282">
        <v>0.0</v>
      </c>
      <c r="H6206" s="282">
        <v>1.0</v>
      </c>
      <c r="I6206" s="282">
        <v>0.0</v>
      </c>
      <c r="J6206" s="282">
        <v>1.0</v>
      </c>
      <c r="K6206" s="282">
        <v>0.0</v>
      </c>
      <c r="L6206" s="282">
        <v>30.0</v>
      </c>
      <c r="M6206" s="210"/>
    </row>
    <row r="6207" ht="15.75" customHeight="1">
      <c r="A6207" s="210" t="s">
        <v>133</v>
      </c>
      <c r="B6207" s="210" t="s">
        <v>5384</v>
      </c>
      <c r="C6207" s="210" t="s">
        <v>5902</v>
      </c>
      <c r="D6207" s="210" t="s">
        <v>5972</v>
      </c>
      <c r="E6207" s="282">
        <v>32.0</v>
      </c>
      <c r="F6207" s="282">
        <v>15.0</v>
      </c>
      <c r="G6207" s="282">
        <v>4.0</v>
      </c>
      <c r="H6207" s="282">
        <v>11.0</v>
      </c>
      <c r="I6207" s="282">
        <v>15.0</v>
      </c>
      <c r="J6207" s="282">
        <v>2.0</v>
      </c>
      <c r="K6207" s="282">
        <v>0.0</v>
      </c>
      <c r="L6207" s="282">
        <v>1909.0</v>
      </c>
      <c r="M6207" s="210"/>
    </row>
    <row r="6208" ht="15.75" customHeight="1">
      <c r="A6208" s="210" t="s">
        <v>133</v>
      </c>
      <c r="B6208" s="210" t="s">
        <v>5385</v>
      </c>
      <c r="C6208" s="210" t="s">
        <v>5902</v>
      </c>
      <c r="D6208" s="210" t="s">
        <v>5972</v>
      </c>
      <c r="E6208" s="282">
        <v>36.0</v>
      </c>
      <c r="F6208" s="282">
        <v>13.0</v>
      </c>
      <c r="G6208" s="282">
        <v>2.0</v>
      </c>
      <c r="H6208" s="282">
        <v>13.0</v>
      </c>
      <c r="I6208" s="282">
        <v>20.0</v>
      </c>
      <c r="J6208" s="282">
        <v>4.0</v>
      </c>
      <c r="K6208" s="282">
        <v>0.0</v>
      </c>
      <c r="L6208" s="282">
        <v>1906.0</v>
      </c>
      <c r="M6208" s="210"/>
    </row>
    <row r="6209" ht="15.75" customHeight="1">
      <c r="A6209" s="210" t="s">
        <v>133</v>
      </c>
      <c r="B6209" s="210" t="s">
        <v>5386</v>
      </c>
      <c r="C6209" s="210" t="s">
        <v>5801</v>
      </c>
      <c r="D6209" s="210" t="s">
        <v>103</v>
      </c>
      <c r="E6209" s="282">
        <v>35.0</v>
      </c>
      <c r="F6209" s="282">
        <v>9.0</v>
      </c>
      <c r="G6209" s="282">
        <v>7.0</v>
      </c>
      <c r="H6209" s="282">
        <v>9.0</v>
      </c>
      <c r="I6209" s="282">
        <v>19.0</v>
      </c>
      <c r="J6209" s="282">
        <v>5.0</v>
      </c>
      <c r="K6209" s="282">
        <v>0.0</v>
      </c>
      <c r="L6209" s="282">
        <v>2312.0</v>
      </c>
      <c r="M6209" s="210"/>
    </row>
    <row r="6210" ht="15.75" customHeight="1">
      <c r="A6210" s="210" t="s">
        <v>133</v>
      </c>
      <c r="B6210" s="210" t="s">
        <v>5387</v>
      </c>
      <c r="C6210" s="210" t="s">
        <v>5801</v>
      </c>
      <c r="D6210" s="210" t="s">
        <v>103</v>
      </c>
      <c r="E6210" s="282">
        <v>32.0</v>
      </c>
      <c r="F6210" s="282">
        <v>11.0</v>
      </c>
      <c r="G6210" s="282">
        <v>10.0</v>
      </c>
      <c r="H6210" s="282">
        <v>9.0</v>
      </c>
      <c r="I6210" s="282">
        <v>12.0</v>
      </c>
      <c r="J6210" s="282">
        <v>3.0</v>
      </c>
      <c r="K6210" s="282">
        <v>1.0</v>
      </c>
      <c r="L6210" s="282">
        <v>2018.0</v>
      </c>
      <c r="M6210" s="210"/>
    </row>
    <row r="6211" ht="15.75" customHeight="1">
      <c r="A6211" s="210" t="s">
        <v>133</v>
      </c>
      <c r="B6211" s="210" t="s">
        <v>5388</v>
      </c>
      <c r="C6211" s="210" t="s">
        <v>5902</v>
      </c>
      <c r="D6211" s="210" t="s">
        <v>5972</v>
      </c>
      <c r="E6211" s="282">
        <v>34.0</v>
      </c>
      <c r="F6211" s="282">
        <v>12.0</v>
      </c>
      <c r="G6211" s="282">
        <v>2.0</v>
      </c>
      <c r="H6211" s="282">
        <v>9.0</v>
      </c>
      <c r="I6211" s="282">
        <v>14.0</v>
      </c>
      <c r="J6211" s="282">
        <v>4.0</v>
      </c>
      <c r="K6211" s="282">
        <v>0.0</v>
      </c>
      <c r="L6211" s="282">
        <v>2106.0</v>
      </c>
      <c r="M6211" s="210"/>
    </row>
    <row r="6212" ht="15.75" customHeight="1">
      <c r="A6212" s="210" t="s">
        <v>133</v>
      </c>
      <c r="B6212" s="210" t="s">
        <v>5391</v>
      </c>
      <c r="C6212" s="210" t="s">
        <v>6343</v>
      </c>
      <c r="D6212" s="210" t="s">
        <v>6344</v>
      </c>
      <c r="E6212" s="282">
        <v>31.0</v>
      </c>
      <c r="F6212" s="282">
        <v>11.0</v>
      </c>
      <c r="G6212" s="282">
        <v>1.0</v>
      </c>
      <c r="H6212" s="282">
        <v>7.0</v>
      </c>
      <c r="I6212" s="282">
        <v>15.0</v>
      </c>
      <c r="J6212" s="282">
        <v>8.0</v>
      </c>
      <c r="K6212" s="282">
        <v>0.0</v>
      </c>
      <c r="L6212" s="282">
        <v>2032.0</v>
      </c>
      <c r="M6212" s="210"/>
    </row>
    <row r="6213" ht="15.75" customHeight="1">
      <c r="A6213" s="210" t="s">
        <v>133</v>
      </c>
      <c r="B6213" s="210" t="s">
        <v>5392</v>
      </c>
      <c r="C6213" s="210" t="s">
        <v>5803</v>
      </c>
      <c r="D6213" s="210" t="s">
        <v>5804</v>
      </c>
      <c r="E6213" s="282">
        <v>31.0</v>
      </c>
      <c r="F6213" s="282">
        <v>11.0</v>
      </c>
      <c r="G6213" s="282">
        <v>6.0</v>
      </c>
      <c r="H6213" s="282">
        <v>7.0</v>
      </c>
      <c r="I6213" s="282">
        <v>12.0</v>
      </c>
      <c r="J6213" s="282">
        <v>7.0</v>
      </c>
      <c r="K6213" s="282">
        <v>0.0</v>
      </c>
      <c r="L6213" s="282">
        <v>2066.0</v>
      </c>
      <c r="M6213" s="210"/>
    </row>
    <row r="6214" ht="15.75" customHeight="1">
      <c r="A6214" s="210" t="s">
        <v>133</v>
      </c>
      <c r="B6214" s="210" t="s">
        <v>5389</v>
      </c>
      <c r="C6214" s="210" t="s">
        <v>5902</v>
      </c>
      <c r="D6214" s="210" t="s">
        <v>5903</v>
      </c>
      <c r="E6214" s="282">
        <v>26.0</v>
      </c>
      <c r="F6214" s="282">
        <v>15.0</v>
      </c>
      <c r="G6214" s="282">
        <v>5.0</v>
      </c>
      <c r="H6214" s="282">
        <v>12.0</v>
      </c>
      <c r="I6214" s="282">
        <v>9.0</v>
      </c>
      <c r="J6214" s="282">
        <v>8.0</v>
      </c>
      <c r="K6214" s="282">
        <v>0.0</v>
      </c>
      <c r="L6214" s="282">
        <v>1332.0</v>
      </c>
      <c r="M6214" s="210"/>
    </row>
    <row r="6215" ht="15.75" customHeight="1">
      <c r="A6215" s="210" t="s">
        <v>133</v>
      </c>
      <c r="B6215" s="210" t="s">
        <v>5390</v>
      </c>
      <c r="C6215" s="210" t="s">
        <v>5801</v>
      </c>
      <c r="D6215" s="210" t="s">
        <v>103</v>
      </c>
      <c r="E6215" s="282">
        <v>34.0</v>
      </c>
      <c r="F6215" s="282">
        <v>7.0</v>
      </c>
      <c r="G6215" s="282">
        <v>7.0</v>
      </c>
      <c r="H6215" s="282">
        <v>18.0</v>
      </c>
      <c r="I6215" s="282">
        <v>13.0</v>
      </c>
      <c r="J6215" s="282">
        <v>6.0</v>
      </c>
      <c r="K6215" s="282">
        <v>0.0</v>
      </c>
      <c r="L6215" s="282">
        <v>1456.0</v>
      </c>
      <c r="M6215" s="210"/>
    </row>
    <row r="6216" ht="15.75" customHeight="1">
      <c r="A6216" s="210" t="s">
        <v>317</v>
      </c>
      <c r="B6216" s="210" t="s">
        <v>5383</v>
      </c>
      <c r="C6216" s="210" t="s">
        <v>5801</v>
      </c>
      <c r="D6216" s="210" t="s">
        <v>241</v>
      </c>
      <c r="E6216" s="282">
        <v>1.0</v>
      </c>
      <c r="F6216" s="282">
        <v>0.0</v>
      </c>
      <c r="G6216" s="282">
        <v>0.0</v>
      </c>
      <c r="H6216" s="282">
        <v>0.0</v>
      </c>
      <c r="I6216" s="282">
        <v>1.0</v>
      </c>
      <c r="J6216" s="282">
        <v>0.0</v>
      </c>
      <c r="K6216" s="282">
        <v>0.0</v>
      </c>
      <c r="L6216" s="282">
        <v>77.0</v>
      </c>
      <c r="M6216" s="210"/>
    </row>
    <row r="6217" ht="15.75" customHeight="1">
      <c r="A6217" s="210" t="s">
        <v>317</v>
      </c>
      <c r="B6217" s="210" t="s">
        <v>5384</v>
      </c>
      <c r="C6217" s="210" t="s">
        <v>5816</v>
      </c>
      <c r="D6217" s="210" t="s">
        <v>5893</v>
      </c>
      <c r="E6217" s="282">
        <v>33.0</v>
      </c>
      <c r="F6217" s="282">
        <v>22.0</v>
      </c>
      <c r="G6217" s="282">
        <v>4.0</v>
      </c>
      <c r="H6217" s="282">
        <v>1.0</v>
      </c>
      <c r="I6217" s="282">
        <v>20.0</v>
      </c>
      <c r="J6217" s="282">
        <v>2.0</v>
      </c>
      <c r="K6217" s="282">
        <v>0.0</v>
      </c>
      <c r="L6217" s="282">
        <v>2720.0</v>
      </c>
      <c r="M6217" s="210"/>
    </row>
    <row r="6218" ht="15.75" customHeight="1">
      <c r="A6218" s="210" t="s">
        <v>317</v>
      </c>
      <c r="B6218" s="210" t="s">
        <v>5385</v>
      </c>
      <c r="C6218" s="210" t="s">
        <v>6345</v>
      </c>
      <c r="D6218" s="210" t="s">
        <v>6346</v>
      </c>
      <c r="E6218" s="282">
        <v>38.0</v>
      </c>
      <c r="F6218" s="282">
        <v>19.0</v>
      </c>
      <c r="G6218" s="282">
        <v>7.0</v>
      </c>
      <c r="H6218" s="282">
        <v>3.0</v>
      </c>
      <c r="I6218" s="282">
        <v>23.0</v>
      </c>
      <c r="J6218" s="282">
        <v>2.0</v>
      </c>
      <c r="K6218" s="282">
        <v>0.0</v>
      </c>
      <c r="L6218" s="282">
        <v>2909.0</v>
      </c>
      <c r="M6218" s="210"/>
    </row>
    <row r="6219" ht="15.75" customHeight="1">
      <c r="A6219" s="210" t="s">
        <v>317</v>
      </c>
      <c r="B6219" s="210" t="s">
        <v>5386</v>
      </c>
      <c r="C6219" s="210" t="s">
        <v>6347</v>
      </c>
      <c r="D6219" s="210" t="s">
        <v>6348</v>
      </c>
      <c r="E6219" s="282">
        <v>35.0</v>
      </c>
      <c r="F6219" s="282">
        <v>16.0</v>
      </c>
      <c r="G6219" s="282">
        <v>1.0</v>
      </c>
      <c r="H6219" s="282">
        <v>10.0</v>
      </c>
      <c r="I6219" s="282">
        <v>18.0</v>
      </c>
      <c r="J6219" s="282">
        <v>0.0</v>
      </c>
      <c r="K6219" s="282">
        <v>0.0</v>
      </c>
      <c r="L6219" s="282">
        <v>2123.0</v>
      </c>
      <c r="M6219" s="210"/>
    </row>
    <row r="6220" ht="15.75" customHeight="1">
      <c r="A6220" s="210" t="s">
        <v>317</v>
      </c>
      <c r="B6220" s="210" t="s">
        <v>5387</v>
      </c>
      <c r="C6220" s="210" t="s">
        <v>6083</v>
      </c>
      <c r="D6220" s="210" t="s">
        <v>6349</v>
      </c>
      <c r="E6220" s="282">
        <v>20.0</v>
      </c>
      <c r="F6220" s="282">
        <v>6.0</v>
      </c>
      <c r="G6220" s="282">
        <v>0.0</v>
      </c>
      <c r="H6220" s="282">
        <v>10.0</v>
      </c>
      <c r="I6220" s="282">
        <v>9.0</v>
      </c>
      <c r="J6220" s="282">
        <v>0.0</v>
      </c>
      <c r="K6220" s="282">
        <v>0.0</v>
      </c>
      <c r="L6220" s="282">
        <v>856.0</v>
      </c>
      <c r="M6220" s="210"/>
    </row>
    <row r="6221" ht="15.75" customHeight="1">
      <c r="A6221" s="210" t="s">
        <v>317</v>
      </c>
      <c r="B6221" s="210" t="s">
        <v>5388</v>
      </c>
      <c r="C6221" s="210" t="s">
        <v>6350</v>
      </c>
      <c r="D6221" s="210" t="s">
        <v>6351</v>
      </c>
      <c r="E6221" s="282">
        <v>15.0</v>
      </c>
      <c r="F6221" s="282">
        <v>9.0</v>
      </c>
      <c r="G6221" s="282">
        <v>0.0</v>
      </c>
      <c r="H6221" s="282">
        <v>5.0</v>
      </c>
      <c r="I6221" s="282">
        <v>5.0</v>
      </c>
      <c r="J6221" s="282">
        <v>2.0</v>
      </c>
      <c r="K6221" s="282">
        <v>0.0</v>
      </c>
      <c r="L6221" s="282">
        <v>909.0</v>
      </c>
      <c r="M6221" s="210"/>
    </row>
    <row r="6222" ht="15.75" customHeight="1">
      <c r="A6222" s="210" t="s">
        <v>317</v>
      </c>
      <c r="B6222" s="210" t="s">
        <v>5392</v>
      </c>
      <c r="C6222" s="210" t="s">
        <v>5881</v>
      </c>
      <c r="D6222" s="210" t="s">
        <v>5884</v>
      </c>
      <c r="E6222" s="282">
        <v>7.0</v>
      </c>
      <c r="F6222" s="282">
        <v>1.0</v>
      </c>
      <c r="G6222" s="282">
        <v>0.0</v>
      </c>
      <c r="H6222" s="282">
        <v>7.0</v>
      </c>
      <c r="I6222" s="282">
        <v>0.0</v>
      </c>
      <c r="J6222" s="282">
        <v>0.0</v>
      </c>
      <c r="K6222" s="282">
        <v>0.0</v>
      </c>
      <c r="L6222" s="282">
        <v>111.0</v>
      </c>
      <c r="M6222" s="210"/>
    </row>
    <row r="6223" ht="15.75" customHeight="1">
      <c r="A6223" s="210" t="s">
        <v>317</v>
      </c>
      <c r="B6223" s="210" t="s">
        <v>5389</v>
      </c>
      <c r="C6223" s="210" t="s">
        <v>5881</v>
      </c>
      <c r="D6223" s="210" t="s">
        <v>5884</v>
      </c>
      <c r="E6223" s="282">
        <v>11.0</v>
      </c>
      <c r="F6223" s="282">
        <v>6.0</v>
      </c>
      <c r="G6223" s="282">
        <v>0.0</v>
      </c>
      <c r="H6223" s="282">
        <v>10.0</v>
      </c>
      <c r="I6223" s="282">
        <v>1.0</v>
      </c>
      <c r="J6223" s="282">
        <v>0.0</v>
      </c>
      <c r="K6223" s="282">
        <v>0.0</v>
      </c>
      <c r="L6223" s="282">
        <v>185.0</v>
      </c>
      <c r="M6223" s="210"/>
    </row>
    <row r="6224" ht="15.75" customHeight="1">
      <c r="A6224" s="210" t="s">
        <v>317</v>
      </c>
      <c r="B6224" s="210" t="s">
        <v>5390</v>
      </c>
      <c r="C6224" s="210" t="s">
        <v>5906</v>
      </c>
      <c r="D6224" s="210" t="s">
        <v>6284</v>
      </c>
      <c r="E6224" s="282">
        <v>26.0</v>
      </c>
      <c r="F6224" s="282">
        <v>2.0</v>
      </c>
      <c r="G6224" s="282">
        <v>0.0</v>
      </c>
      <c r="H6224" s="282">
        <v>14.0</v>
      </c>
      <c r="I6224" s="282">
        <v>6.0</v>
      </c>
      <c r="J6224" s="282">
        <v>5.0</v>
      </c>
      <c r="K6224" s="282">
        <v>0.0</v>
      </c>
      <c r="L6224" s="282">
        <v>1300.0</v>
      </c>
      <c r="M6224" s="210"/>
    </row>
    <row r="6225" ht="15.75" customHeight="1">
      <c r="A6225" s="210" t="s">
        <v>175</v>
      </c>
      <c r="B6225" s="210" t="s">
        <v>5383</v>
      </c>
      <c r="C6225" s="210" t="s">
        <v>5801</v>
      </c>
      <c r="D6225" s="210" t="s">
        <v>177</v>
      </c>
      <c r="E6225" s="282">
        <v>3.0</v>
      </c>
      <c r="F6225" s="282">
        <v>2.0</v>
      </c>
      <c r="G6225" s="282">
        <v>0.0</v>
      </c>
      <c r="H6225" s="282">
        <v>0.0</v>
      </c>
      <c r="I6225" s="282">
        <v>2.0</v>
      </c>
      <c r="J6225" s="282">
        <v>0.0</v>
      </c>
      <c r="K6225" s="282">
        <v>0.0</v>
      </c>
      <c r="L6225" s="282">
        <v>229.0</v>
      </c>
      <c r="M6225" s="210"/>
    </row>
    <row r="6226" ht="15.75" customHeight="1">
      <c r="A6226" s="210" t="s">
        <v>175</v>
      </c>
      <c r="B6226" s="210" t="s">
        <v>5384</v>
      </c>
      <c r="C6226" s="210" t="s">
        <v>5816</v>
      </c>
      <c r="D6226" s="210" t="s">
        <v>6056</v>
      </c>
      <c r="E6226" s="282">
        <v>32.0</v>
      </c>
      <c r="F6226" s="282">
        <v>11.0</v>
      </c>
      <c r="G6226" s="282">
        <v>6.0</v>
      </c>
      <c r="H6226" s="282">
        <v>3.0</v>
      </c>
      <c r="I6226" s="282">
        <v>18.0</v>
      </c>
      <c r="J6226" s="282">
        <v>2.0</v>
      </c>
      <c r="K6226" s="282">
        <v>0.0</v>
      </c>
      <c r="L6226" s="282">
        <v>2353.0</v>
      </c>
      <c r="M6226" s="210"/>
    </row>
    <row r="6227" ht="15.75" customHeight="1">
      <c r="A6227" s="210" t="s">
        <v>175</v>
      </c>
      <c r="B6227" s="210" t="s">
        <v>5385</v>
      </c>
      <c r="C6227" s="210" t="s">
        <v>5816</v>
      </c>
      <c r="D6227" s="210" t="s">
        <v>6056</v>
      </c>
      <c r="E6227" s="282">
        <v>28.0</v>
      </c>
      <c r="F6227" s="282">
        <v>6.0</v>
      </c>
      <c r="G6227" s="282">
        <v>2.0</v>
      </c>
      <c r="H6227" s="282">
        <v>8.0</v>
      </c>
      <c r="I6227" s="282">
        <v>18.0</v>
      </c>
      <c r="J6227" s="282">
        <v>1.0</v>
      </c>
      <c r="K6227" s="282">
        <v>0.0</v>
      </c>
      <c r="L6227" s="282">
        <v>1691.0</v>
      </c>
      <c r="M6227" s="210"/>
    </row>
    <row r="6228" ht="15.75" customHeight="1">
      <c r="A6228" s="210" t="s">
        <v>175</v>
      </c>
      <c r="B6228" s="210" t="s">
        <v>5386</v>
      </c>
      <c r="C6228" s="210" t="s">
        <v>5816</v>
      </c>
      <c r="D6228" s="210" t="s">
        <v>6056</v>
      </c>
      <c r="E6228" s="282">
        <v>26.0</v>
      </c>
      <c r="F6228" s="282">
        <v>3.0</v>
      </c>
      <c r="G6228" s="282">
        <v>2.0</v>
      </c>
      <c r="H6228" s="282">
        <v>5.0</v>
      </c>
      <c r="I6228" s="282">
        <v>11.0</v>
      </c>
      <c r="J6228" s="282">
        <v>4.0</v>
      </c>
      <c r="K6228" s="282">
        <v>0.0</v>
      </c>
      <c r="L6228" s="282">
        <v>1798.0</v>
      </c>
      <c r="M6228" s="210"/>
    </row>
    <row r="6229" ht="15.75" customHeight="1">
      <c r="A6229" s="210" t="s">
        <v>175</v>
      </c>
      <c r="B6229" s="210" t="s">
        <v>5387</v>
      </c>
      <c r="C6229" s="210" t="s">
        <v>6352</v>
      </c>
      <c r="D6229" s="210" t="s">
        <v>177</v>
      </c>
      <c r="E6229" s="282">
        <v>32.0</v>
      </c>
      <c r="F6229" s="282">
        <v>16.0</v>
      </c>
      <c r="G6229" s="282">
        <v>7.0</v>
      </c>
      <c r="H6229" s="282">
        <v>6.0</v>
      </c>
      <c r="I6229" s="282">
        <v>9.0</v>
      </c>
      <c r="J6229" s="282">
        <v>3.0</v>
      </c>
      <c r="K6229" s="282">
        <v>0.0</v>
      </c>
      <c r="L6229" s="282">
        <v>2226.0</v>
      </c>
      <c r="M6229" s="210"/>
    </row>
    <row r="6230" ht="15.75" customHeight="1">
      <c r="A6230" s="210" t="s">
        <v>175</v>
      </c>
      <c r="B6230" s="210" t="s">
        <v>5388</v>
      </c>
      <c r="C6230" s="210" t="s">
        <v>6047</v>
      </c>
      <c r="D6230" s="210" t="s">
        <v>6353</v>
      </c>
      <c r="E6230" s="282">
        <v>16.0</v>
      </c>
      <c r="F6230" s="282">
        <v>4.0</v>
      </c>
      <c r="G6230" s="282">
        <v>1.0</v>
      </c>
      <c r="H6230" s="282">
        <v>2.0</v>
      </c>
      <c r="I6230" s="282">
        <v>5.0</v>
      </c>
      <c r="J6230" s="282">
        <v>4.0</v>
      </c>
      <c r="K6230" s="282">
        <v>0.0</v>
      </c>
      <c r="L6230" s="282">
        <v>1146.0</v>
      </c>
      <c r="M6230" s="210"/>
    </row>
    <row r="6231" ht="15.75" customHeight="1">
      <c r="A6231" s="210" t="s">
        <v>175</v>
      </c>
      <c r="B6231" s="210" t="s">
        <v>5391</v>
      </c>
      <c r="C6231" s="210" t="s">
        <v>6047</v>
      </c>
      <c r="D6231" s="210" t="s">
        <v>6353</v>
      </c>
      <c r="E6231" s="282">
        <v>24.0</v>
      </c>
      <c r="F6231" s="282">
        <v>7.0</v>
      </c>
      <c r="G6231" s="282">
        <v>4.0</v>
      </c>
      <c r="H6231" s="282">
        <v>0.0</v>
      </c>
      <c r="I6231" s="282">
        <v>8.0</v>
      </c>
      <c r="J6231" s="282">
        <v>3.0</v>
      </c>
      <c r="K6231" s="282">
        <v>1.0</v>
      </c>
      <c r="L6231" s="282">
        <v>2045.0</v>
      </c>
      <c r="M6231" s="210"/>
    </row>
    <row r="6232" ht="15.75" customHeight="1">
      <c r="A6232" s="210" t="s">
        <v>175</v>
      </c>
      <c r="B6232" s="210" t="s">
        <v>5392</v>
      </c>
      <c r="C6232" s="210" t="s">
        <v>6047</v>
      </c>
      <c r="D6232" s="210" t="s">
        <v>6353</v>
      </c>
      <c r="E6232" s="282">
        <v>24.0</v>
      </c>
      <c r="F6232" s="282">
        <v>8.0</v>
      </c>
      <c r="G6232" s="282">
        <v>4.0</v>
      </c>
      <c r="H6232" s="282">
        <v>8.0</v>
      </c>
      <c r="I6232" s="282">
        <v>7.0</v>
      </c>
      <c r="J6232" s="282">
        <v>4.0</v>
      </c>
      <c r="K6232" s="282">
        <v>0.0</v>
      </c>
      <c r="L6232" s="282">
        <v>1608.0</v>
      </c>
      <c r="M6232" s="210"/>
    </row>
    <row r="6233" ht="15.75" customHeight="1">
      <c r="A6233" s="210" t="s">
        <v>175</v>
      </c>
      <c r="B6233" s="210" t="s">
        <v>5389</v>
      </c>
      <c r="C6233" s="210" t="s">
        <v>6354</v>
      </c>
      <c r="D6233" s="210" t="s">
        <v>6355</v>
      </c>
      <c r="E6233" s="282">
        <v>10.0</v>
      </c>
      <c r="F6233" s="282">
        <v>6.0</v>
      </c>
      <c r="G6233" s="282">
        <v>1.0</v>
      </c>
      <c r="H6233" s="282">
        <v>4.0</v>
      </c>
      <c r="I6233" s="282">
        <v>3.0</v>
      </c>
      <c r="J6233" s="282">
        <v>0.0</v>
      </c>
      <c r="K6233" s="282">
        <v>0.0</v>
      </c>
      <c r="L6233" s="282">
        <v>742.0</v>
      </c>
      <c r="M6233" s="210"/>
    </row>
    <row r="6234" ht="15.75" customHeight="1">
      <c r="A6234" s="210" t="s">
        <v>175</v>
      </c>
      <c r="B6234" s="210" t="s">
        <v>5390</v>
      </c>
      <c r="C6234" s="210" t="s">
        <v>6356</v>
      </c>
      <c r="D6234" s="210" t="s">
        <v>6357</v>
      </c>
      <c r="E6234" s="282">
        <v>27.0</v>
      </c>
      <c r="F6234" s="282">
        <v>9.0</v>
      </c>
      <c r="G6234" s="282">
        <v>4.0</v>
      </c>
      <c r="H6234" s="282">
        <v>12.0</v>
      </c>
      <c r="I6234" s="282">
        <v>9.0</v>
      </c>
      <c r="J6234" s="282">
        <v>4.0</v>
      </c>
      <c r="K6234" s="282">
        <v>0.0</v>
      </c>
      <c r="L6234" s="282">
        <v>1345.0</v>
      </c>
      <c r="M6234" s="210"/>
    </row>
    <row r="6235" ht="15.75" customHeight="1">
      <c r="A6235" s="210" t="s">
        <v>416</v>
      </c>
      <c r="B6235" s="210" t="s">
        <v>5383</v>
      </c>
      <c r="C6235" s="210" t="s">
        <v>5801</v>
      </c>
      <c r="D6235" s="210" t="s">
        <v>95</v>
      </c>
      <c r="E6235" s="282">
        <v>3.0</v>
      </c>
      <c r="F6235" s="282">
        <v>0.0</v>
      </c>
      <c r="G6235" s="282">
        <v>1.0</v>
      </c>
      <c r="H6235" s="282">
        <v>2.0</v>
      </c>
      <c r="I6235" s="282">
        <v>0.0</v>
      </c>
      <c r="J6235" s="282">
        <v>0.0</v>
      </c>
      <c r="K6235" s="282">
        <v>0.0</v>
      </c>
      <c r="L6235" s="282">
        <v>116.0</v>
      </c>
      <c r="M6235" s="210"/>
    </row>
    <row r="6236" ht="15.75" customHeight="1">
      <c r="A6236" s="210" t="s">
        <v>416</v>
      </c>
      <c r="B6236" s="210" t="s">
        <v>5384</v>
      </c>
      <c r="C6236" s="210" t="s">
        <v>6283</v>
      </c>
      <c r="D6236" s="210" t="s">
        <v>6358</v>
      </c>
      <c r="E6236" s="282">
        <v>23.0</v>
      </c>
      <c r="F6236" s="282">
        <v>6.0</v>
      </c>
      <c r="G6236" s="282">
        <v>4.0</v>
      </c>
      <c r="H6236" s="282">
        <v>8.0</v>
      </c>
      <c r="I6236" s="282">
        <v>10.0</v>
      </c>
      <c r="J6236" s="282">
        <v>3.0</v>
      </c>
      <c r="K6236" s="282">
        <v>0.0</v>
      </c>
      <c r="L6236" s="282">
        <v>1481.0</v>
      </c>
      <c r="M6236" s="210"/>
    </row>
    <row r="6237" ht="15.75" customHeight="1">
      <c r="A6237" s="210" t="s">
        <v>416</v>
      </c>
      <c r="B6237" s="210" t="s">
        <v>5385</v>
      </c>
      <c r="C6237" s="210" t="s">
        <v>6283</v>
      </c>
      <c r="D6237" s="210" t="s">
        <v>6358</v>
      </c>
      <c r="E6237" s="282">
        <v>33.0</v>
      </c>
      <c r="F6237" s="282">
        <v>22.0</v>
      </c>
      <c r="G6237" s="282">
        <v>8.0</v>
      </c>
      <c r="H6237" s="282">
        <v>2.0</v>
      </c>
      <c r="I6237" s="282">
        <v>22.0</v>
      </c>
      <c r="J6237" s="282">
        <v>7.0</v>
      </c>
      <c r="K6237" s="282">
        <v>0.0</v>
      </c>
      <c r="L6237" s="282">
        <v>2633.0</v>
      </c>
      <c r="M6237" s="210"/>
    </row>
    <row r="6238" ht="15.75" customHeight="1">
      <c r="A6238" s="210" t="s">
        <v>416</v>
      </c>
      <c r="B6238" s="210" t="s">
        <v>5386</v>
      </c>
      <c r="C6238" s="210" t="s">
        <v>6283</v>
      </c>
      <c r="D6238" s="210" t="s">
        <v>6358</v>
      </c>
      <c r="E6238" s="282">
        <v>32.0</v>
      </c>
      <c r="F6238" s="282">
        <v>20.0</v>
      </c>
      <c r="G6238" s="282">
        <v>13.0</v>
      </c>
      <c r="H6238" s="282">
        <v>5.0</v>
      </c>
      <c r="I6238" s="282">
        <v>13.0</v>
      </c>
      <c r="J6238" s="282">
        <v>4.0</v>
      </c>
      <c r="K6238" s="282">
        <v>1.0</v>
      </c>
      <c r="L6238" s="282">
        <v>2433.0</v>
      </c>
      <c r="M6238" s="210"/>
    </row>
    <row r="6239" ht="15.75" customHeight="1">
      <c r="A6239" s="210" t="s">
        <v>416</v>
      </c>
      <c r="B6239" s="210" t="s">
        <v>5387</v>
      </c>
      <c r="C6239" s="210" t="s">
        <v>5919</v>
      </c>
      <c r="D6239" s="210" t="s">
        <v>6358</v>
      </c>
      <c r="E6239" s="282">
        <v>34.0</v>
      </c>
      <c r="F6239" s="282">
        <v>16.0</v>
      </c>
      <c r="G6239" s="282">
        <v>15.0</v>
      </c>
      <c r="H6239" s="282">
        <v>8.0</v>
      </c>
      <c r="I6239" s="282">
        <v>20.0</v>
      </c>
      <c r="J6239" s="282">
        <v>1.0</v>
      </c>
      <c r="K6239" s="282">
        <v>1.0</v>
      </c>
      <c r="L6239" s="282">
        <v>2225.0</v>
      </c>
      <c r="M6239" s="210"/>
    </row>
    <row r="6240" ht="15.75" customHeight="1">
      <c r="A6240" s="210" t="s">
        <v>416</v>
      </c>
      <c r="B6240" s="210" t="s">
        <v>5388</v>
      </c>
      <c r="C6240" s="210" t="s">
        <v>5919</v>
      </c>
      <c r="D6240" s="210" t="s">
        <v>6359</v>
      </c>
      <c r="E6240" s="282">
        <v>30.0</v>
      </c>
      <c r="F6240" s="282">
        <v>18.0</v>
      </c>
      <c r="G6240" s="282">
        <v>5.0</v>
      </c>
      <c r="H6240" s="282">
        <v>4.0</v>
      </c>
      <c r="I6240" s="282">
        <v>11.0</v>
      </c>
      <c r="J6240" s="282">
        <v>2.0</v>
      </c>
      <c r="K6240" s="282">
        <v>1.0</v>
      </c>
      <c r="L6240" s="282">
        <v>2354.0</v>
      </c>
      <c r="M6240" s="210"/>
    </row>
    <row r="6241" ht="15.75" customHeight="1">
      <c r="A6241" s="210" t="s">
        <v>416</v>
      </c>
      <c r="B6241" s="210" t="s">
        <v>5391</v>
      </c>
      <c r="C6241" s="210" t="s">
        <v>6360</v>
      </c>
      <c r="D6241" s="210" t="s">
        <v>6361</v>
      </c>
      <c r="E6241" s="282">
        <v>22.0</v>
      </c>
      <c r="F6241" s="282">
        <v>7.0</v>
      </c>
      <c r="G6241" s="282">
        <v>4.0</v>
      </c>
      <c r="H6241" s="282">
        <v>1.0</v>
      </c>
      <c r="I6241" s="282">
        <v>3.0</v>
      </c>
      <c r="J6241" s="282">
        <v>1.0</v>
      </c>
      <c r="K6241" s="282">
        <v>0.0</v>
      </c>
      <c r="L6241" s="282">
        <v>1907.0</v>
      </c>
      <c r="M6241" s="210"/>
    </row>
    <row r="6242" ht="15.75" customHeight="1">
      <c r="A6242" s="210" t="s">
        <v>416</v>
      </c>
      <c r="B6242" s="210" t="s">
        <v>5392</v>
      </c>
      <c r="C6242" s="210" t="s">
        <v>6362</v>
      </c>
      <c r="D6242" s="210" t="s">
        <v>6363</v>
      </c>
      <c r="E6242" s="282">
        <v>15.0</v>
      </c>
      <c r="F6242" s="282">
        <v>9.0</v>
      </c>
      <c r="G6242" s="282">
        <v>5.0</v>
      </c>
      <c r="H6242" s="282">
        <v>4.0</v>
      </c>
      <c r="I6242" s="282">
        <v>4.0</v>
      </c>
      <c r="J6242" s="282">
        <v>2.0</v>
      </c>
      <c r="K6242" s="282">
        <v>0.0</v>
      </c>
      <c r="L6242" s="282">
        <v>1033.0</v>
      </c>
      <c r="M6242" s="210"/>
    </row>
    <row r="6243" ht="15.75" customHeight="1">
      <c r="A6243" s="210" t="s">
        <v>416</v>
      </c>
      <c r="B6243" s="210" t="s">
        <v>5389</v>
      </c>
      <c r="C6243" s="210" t="s">
        <v>6364</v>
      </c>
      <c r="D6243" s="210" t="s">
        <v>6365</v>
      </c>
      <c r="E6243" s="282">
        <v>29.0</v>
      </c>
      <c r="F6243" s="282">
        <v>18.0</v>
      </c>
      <c r="G6243" s="282">
        <v>5.0</v>
      </c>
      <c r="H6243" s="282">
        <v>4.0</v>
      </c>
      <c r="I6243" s="282">
        <v>8.0</v>
      </c>
      <c r="J6243" s="282">
        <v>5.0</v>
      </c>
      <c r="K6243" s="282">
        <v>0.0</v>
      </c>
      <c r="L6243" s="282">
        <v>2285.0</v>
      </c>
      <c r="M6243" s="210"/>
    </row>
    <row r="6244" ht="15.75" customHeight="1">
      <c r="A6244" s="210" t="s">
        <v>416</v>
      </c>
      <c r="B6244" s="210" t="s">
        <v>5390</v>
      </c>
      <c r="C6244" s="210" t="s">
        <v>6364</v>
      </c>
      <c r="D6244" s="210" t="s">
        <v>6365</v>
      </c>
      <c r="E6244" s="282">
        <v>25.0</v>
      </c>
      <c r="F6244" s="282">
        <v>16.0</v>
      </c>
      <c r="G6244" s="282">
        <v>5.0</v>
      </c>
      <c r="H6244" s="282">
        <v>1.0</v>
      </c>
      <c r="I6244" s="282">
        <v>3.0</v>
      </c>
      <c r="J6244" s="282">
        <v>7.0</v>
      </c>
      <c r="K6244" s="282">
        <v>0.0</v>
      </c>
      <c r="L6244" s="282">
        <v>2168.0</v>
      </c>
      <c r="M6244" s="210"/>
    </row>
    <row r="6245" ht="15.75" customHeight="1">
      <c r="A6245" s="210" t="s">
        <v>204</v>
      </c>
      <c r="B6245" s="210" t="s">
        <v>5383</v>
      </c>
      <c r="C6245" s="210" t="s">
        <v>5801</v>
      </c>
      <c r="D6245" s="210" t="s">
        <v>103</v>
      </c>
      <c r="E6245" s="282">
        <v>3.0</v>
      </c>
      <c r="F6245" s="282">
        <v>0.0</v>
      </c>
      <c r="G6245" s="282">
        <v>0.0</v>
      </c>
      <c r="H6245" s="282">
        <v>3.0</v>
      </c>
      <c r="I6245" s="282">
        <v>0.0</v>
      </c>
      <c r="J6245" s="282">
        <v>0.0</v>
      </c>
      <c r="K6245" s="282">
        <v>0.0</v>
      </c>
      <c r="L6245" s="282">
        <v>55.0</v>
      </c>
      <c r="M6245" s="210"/>
    </row>
    <row r="6246" ht="15.75" customHeight="1">
      <c r="A6246" s="210" t="s">
        <v>204</v>
      </c>
      <c r="B6246" s="210" t="s">
        <v>5384</v>
      </c>
      <c r="C6246" s="210" t="s">
        <v>5803</v>
      </c>
      <c r="D6246" s="210" t="s">
        <v>5806</v>
      </c>
      <c r="E6246" s="282">
        <v>35.0</v>
      </c>
      <c r="F6246" s="282">
        <v>9.0</v>
      </c>
      <c r="G6246" s="282">
        <v>5.0</v>
      </c>
      <c r="H6246" s="282">
        <v>0.0</v>
      </c>
      <c r="I6246" s="282">
        <v>9.0</v>
      </c>
      <c r="J6246" s="282">
        <v>12.0</v>
      </c>
      <c r="K6246" s="282">
        <v>0.0</v>
      </c>
      <c r="L6246" s="282">
        <v>3002.0</v>
      </c>
      <c r="M6246" s="210"/>
    </row>
    <row r="6247" ht="15.75" customHeight="1">
      <c r="A6247" s="210" t="s">
        <v>204</v>
      </c>
      <c r="B6247" s="210" t="s">
        <v>5385</v>
      </c>
      <c r="C6247" s="210" t="s">
        <v>5803</v>
      </c>
      <c r="D6247" s="210" t="s">
        <v>5806</v>
      </c>
      <c r="E6247" s="282">
        <v>37.0</v>
      </c>
      <c r="F6247" s="282">
        <v>6.0</v>
      </c>
      <c r="G6247" s="282">
        <v>6.0</v>
      </c>
      <c r="H6247" s="282">
        <v>4.0</v>
      </c>
      <c r="I6247" s="282">
        <v>9.0</v>
      </c>
      <c r="J6247" s="282">
        <v>6.0</v>
      </c>
      <c r="K6247" s="282">
        <v>1.0</v>
      </c>
      <c r="L6247" s="282">
        <v>2932.0</v>
      </c>
      <c r="M6247" s="210"/>
    </row>
    <row r="6248" ht="15.75" customHeight="1">
      <c r="A6248" s="210" t="s">
        <v>204</v>
      </c>
      <c r="B6248" s="210" t="s">
        <v>5386</v>
      </c>
      <c r="C6248" s="210" t="s">
        <v>5803</v>
      </c>
      <c r="D6248" s="210" t="s">
        <v>5806</v>
      </c>
      <c r="E6248" s="282">
        <v>34.0</v>
      </c>
      <c r="F6248" s="282">
        <v>2.0</v>
      </c>
      <c r="G6248" s="282">
        <v>3.0</v>
      </c>
      <c r="H6248" s="282">
        <v>3.0</v>
      </c>
      <c r="I6248" s="282">
        <v>9.0</v>
      </c>
      <c r="J6248" s="282">
        <v>7.0</v>
      </c>
      <c r="K6248" s="282">
        <v>0.0</v>
      </c>
      <c r="L6248" s="282">
        <v>2722.0</v>
      </c>
      <c r="M6248" s="210"/>
    </row>
    <row r="6249" ht="15.75" customHeight="1">
      <c r="A6249" s="210" t="s">
        <v>204</v>
      </c>
      <c r="B6249" s="210" t="s">
        <v>5387</v>
      </c>
      <c r="C6249" s="210" t="s">
        <v>5803</v>
      </c>
      <c r="D6249" s="210" t="s">
        <v>5806</v>
      </c>
      <c r="E6249" s="282">
        <v>33.0</v>
      </c>
      <c r="F6249" s="282">
        <v>0.0</v>
      </c>
      <c r="G6249" s="282">
        <v>2.0</v>
      </c>
      <c r="H6249" s="282">
        <v>1.0</v>
      </c>
      <c r="I6249" s="282">
        <v>10.0</v>
      </c>
      <c r="J6249" s="282">
        <v>8.0</v>
      </c>
      <c r="K6249" s="282">
        <v>0.0</v>
      </c>
      <c r="L6249" s="282">
        <v>2791.0</v>
      </c>
      <c r="M6249" s="210"/>
    </row>
    <row r="6250" ht="15.75" customHeight="1">
      <c r="A6250" s="210" t="s">
        <v>204</v>
      </c>
      <c r="B6250" s="210" t="s">
        <v>5388</v>
      </c>
      <c r="C6250" s="210" t="s">
        <v>5803</v>
      </c>
      <c r="D6250" s="210" t="s">
        <v>5806</v>
      </c>
      <c r="E6250" s="282">
        <v>36.0</v>
      </c>
      <c r="F6250" s="282">
        <v>3.0</v>
      </c>
      <c r="G6250" s="282">
        <v>2.0</v>
      </c>
      <c r="H6250" s="282">
        <v>8.0</v>
      </c>
      <c r="I6250" s="282">
        <v>4.0</v>
      </c>
      <c r="J6250" s="282">
        <v>8.0</v>
      </c>
      <c r="K6250" s="282">
        <v>0.0</v>
      </c>
      <c r="L6250" s="282">
        <v>2608.0</v>
      </c>
      <c r="M6250" s="210"/>
    </row>
    <row r="6251" ht="15.75" customHeight="1">
      <c r="A6251" s="210" t="s">
        <v>204</v>
      </c>
      <c r="B6251" s="210" t="s">
        <v>5391</v>
      </c>
      <c r="C6251" s="210" t="s">
        <v>5902</v>
      </c>
      <c r="D6251" s="210" t="s">
        <v>6366</v>
      </c>
      <c r="E6251" s="282">
        <v>23.0</v>
      </c>
      <c r="F6251" s="282">
        <v>0.0</v>
      </c>
      <c r="G6251" s="282">
        <v>0.0</v>
      </c>
      <c r="H6251" s="282">
        <v>7.0</v>
      </c>
      <c r="I6251" s="282">
        <v>4.0</v>
      </c>
      <c r="J6251" s="282">
        <v>7.0</v>
      </c>
      <c r="K6251" s="282">
        <v>0.0</v>
      </c>
      <c r="L6251" s="282">
        <v>1487.0</v>
      </c>
      <c r="M6251" s="210"/>
    </row>
    <row r="6252" ht="15.75" customHeight="1">
      <c r="A6252" s="210" t="s">
        <v>204</v>
      </c>
      <c r="B6252" s="210" t="s">
        <v>5392</v>
      </c>
      <c r="C6252" s="210" t="s">
        <v>6235</v>
      </c>
      <c r="D6252" s="210" t="s">
        <v>6367</v>
      </c>
      <c r="E6252" s="282">
        <v>26.0</v>
      </c>
      <c r="F6252" s="282">
        <v>1.0</v>
      </c>
      <c r="G6252" s="282">
        <v>0.0</v>
      </c>
      <c r="H6252" s="282">
        <v>14.0</v>
      </c>
      <c r="I6252" s="282">
        <v>0.0</v>
      </c>
      <c r="J6252" s="282">
        <v>6.0</v>
      </c>
      <c r="K6252" s="282">
        <v>0.0</v>
      </c>
      <c r="L6252" s="282">
        <v>1285.0</v>
      </c>
      <c r="M6252" s="210"/>
    </row>
    <row r="6253" ht="15.75" customHeight="1">
      <c r="A6253" s="210" t="s">
        <v>204</v>
      </c>
      <c r="B6253" s="210" t="s">
        <v>5389</v>
      </c>
      <c r="C6253" s="210" t="s">
        <v>6368</v>
      </c>
      <c r="D6253" s="210" t="s">
        <v>6369</v>
      </c>
      <c r="E6253" s="282">
        <v>14.0</v>
      </c>
      <c r="F6253" s="282">
        <v>2.0</v>
      </c>
      <c r="G6253" s="282">
        <v>0.0</v>
      </c>
      <c r="H6253" s="282">
        <v>1.0</v>
      </c>
      <c r="I6253" s="282">
        <v>0.0</v>
      </c>
      <c r="J6253" s="282">
        <v>3.0</v>
      </c>
      <c r="K6253" s="282">
        <v>0.0</v>
      </c>
      <c r="L6253" s="282">
        <v>1200.0</v>
      </c>
      <c r="M6253" s="210"/>
    </row>
    <row r="6254" ht="15.75" customHeight="1">
      <c r="A6254" s="210" t="s">
        <v>306</v>
      </c>
      <c r="B6254" s="210" t="s">
        <v>5383</v>
      </c>
      <c r="C6254" s="210" t="s">
        <v>5801</v>
      </c>
      <c r="D6254" s="210" t="s">
        <v>162</v>
      </c>
      <c r="E6254" s="282">
        <v>2.0</v>
      </c>
      <c r="F6254" s="282">
        <v>0.0</v>
      </c>
      <c r="G6254" s="282">
        <v>0.0</v>
      </c>
      <c r="H6254" s="282">
        <v>2.0</v>
      </c>
      <c r="I6254" s="282">
        <v>0.0</v>
      </c>
      <c r="J6254" s="282">
        <v>0.0</v>
      </c>
      <c r="K6254" s="282">
        <v>0.0</v>
      </c>
      <c r="L6254" s="282">
        <v>31.0</v>
      </c>
      <c r="M6254" s="210"/>
    </row>
    <row r="6255" ht="15.75" customHeight="1">
      <c r="A6255" s="210" t="s">
        <v>306</v>
      </c>
      <c r="B6255" s="210" t="s">
        <v>5384</v>
      </c>
      <c r="C6255" s="210" t="s">
        <v>5809</v>
      </c>
      <c r="D6255" s="210" t="s">
        <v>5819</v>
      </c>
      <c r="E6255" s="282">
        <v>33.0</v>
      </c>
      <c r="F6255" s="282">
        <v>14.0</v>
      </c>
      <c r="G6255" s="282">
        <v>3.0</v>
      </c>
      <c r="H6255" s="282">
        <v>5.0</v>
      </c>
      <c r="I6255" s="282">
        <v>12.0</v>
      </c>
      <c r="J6255" s="282">
        <v>6.0</v>
      </c>
      <c r="K6255" s="282">
        <v>0.0</v>
      </c>
      <c r="L6255" s="282">
        <v>2514.0</v>
      </c>
      <c r="M6255" s="210"/>
    </row>
    <row r="6256" ht="15.75" customHeight="1">
      <c r="A6256" s="210" t="s">
        <v>306</v>
      </c>
      <c r="B6256" s="210" t="s">
        <v>5385</v>
      </c>
      <c r="C6256" s="210" t="s">
        <v>5809</v>
      </c>
      <c r="D6256" s="210" t="s">
        <v>5819</v>
      </c>
      <c r="E6256" s="282">
        <v>36.0</v>
      </c>
      <c r="F6256" s="282">
        <v>12.0</v>
      </c>
      <c r="G6256" s="282">
        <v>1.0</v>
      </c>
      <c r="H6256" s="282">
        <v>8.0</v>
      </c>
      <c r="I6256" s="282">
        <v>23.0</v>
      </c>
      <c r="J6256" s="282">
        <v>4.0</v>
      </c>
      <c r="K6256" s="282">
        <v>0.0</v>
      </c>
      <c r="L6256" s="282">
        <v>2368.0</v>
      </c>
      <c r="M6256" s="210"/>
    </row>
    <row r="6257" ht="15.75" customHeight="1">
      <c r="A6257" s="210" t="s">
        <v>306</v>
      </c>
      <c r="B6257" s="210" t="s">
        <v>5386</v>
      </c>
      <c r="C6257" s="210" t="s">
        <v>5969</v>
      </c>
      <c r="D6257" s="210" t="s">
        <v>6370</v>
      </c>
      <c r="E6257" s="282">
        <v>37.0</v>
      </c>
      <c r="F6257" s="282">
        <v>32.0</v>
      </c>
      <c r="G6257" s="282">
        <v>8.0</v>
      </c>
      <c r="H6257" s="282">
        <v>0.0</v>
      </c>
      <c r="I6257" s="282">
        <v>9.0</v>
      </c>
      <c r="J6257" s="282">
        <v>2.0</v>
      </c>
      <c r="K6257" s="282">
        <v>0.0</v>
      </c>
      <c r="L6257" s="282">
        <v>3263.0</v>
      </c>
      <c r="M6257" s="210"/>
    </row>
    <row r="6258" ht="15.75" customHeight="1">
      <c r="A6258" s="210" t="s">
        <v>306</v>
      </c>
      <c r="B6258" s="210" t="s">
        <v>5387</v>
      </c>
      <c r="C6258" s="210" t="s">
        <v>5933</v>
      </c>
      <c r="D6258" s="210" t="s">
        <v>6068</v>
      </c>
      <c r="E6258" s="282">
        <v>6.0</v>
      </c>
      <c r="F6258" s="282">
        <v>0.0</v>
      </c>
      <c r="G6258" s="282">
        <v>0.0</v>
      </c>
      <c r="H6258" s="282">
        <v>6.0</v>
      </c>
      <c r="I6258" s="282">
        <v>0.0</v>
      </c>
      <c r="J6258" s="282">
        <v>0.0</v>
      </c>
      <c r="K6258" s="282">
        <v>0.0</v>
      </c>
      <c r="L6258" s="282">
        <v>61.0</v>
      </c>
      <c r="M6258" s="210"/>
    </row>
    <row r="6259" ht="15.75" customHeight="1">
      <c r="A6259" s="210" t="s">
        <v>306</v>
      </c>
      <c r="B6259" s="210" t="s">
        <v>5388</v>
      </c>
      <c r="C6259" s="210" t="s">
        <v>5933</v>
      </c>
      <c r="D6259" s="210" t="s">
        <v>6068</v>
      </c>
      <c r="E6259" s="282">
        <v>0.0</v>
      </c>
      <c r="F6259" s="282">
        <v>0.0</v>
      </c>
      <c r="G6259" s="282">
        <v>0.0</v>
      </c>
      <c r="H6259" s="282">
        <v>0.0</v>
      </c>
      <c r="I6259" s="282">
        <v>0.0</v>
      </c>
      <c r="J6259" s="282">
        <v>0.0</v>
      </c>
      <c r="K6259" s="282">
        <v>0.0</v>
      </c>
      <c r="L6259" s="282">
        <v>0.0</v>
      </c>
      <c r="M6259" s="210"/>
    </row>
    <row r="6260" ht="15.75" customHeight="1">
      <c r="A6260" s="210" t="s">
        <v>306</v>
      </c>
      <c r="B6260" s="210" t="s">
        <v>5392</v>
      </c>
      <c r="C6260" s="210" t="s">
        <v>5937</v>
      </c>
      <c r="D6260" s="210" t="s">
        <v>6231</v>
      </c>
      <c r="E6260" s="282">
        <v>8.0</v>
      </c>
      <c r="F6260" s="282">
        <v>1.0</v>
      </c>
      <c r="G6260" s="282">
        <v>0.0</v>
      </c>
      <c r="H6260" s="282">
        <v>5.0</v>
      </c>
      <c r="I6260" s="282">
        <v>2.0</v>
      </c>
      <c r="J6260" s="282">
        <v>1.0</v>
      </c>
      <c r="K6260" s="282">
        <v>0.0</v>
      </c>
      <c r="L6260" s="282">
        <v>358.0</v>
      </c>
      <c r="M6260" s="210"/>
    </row>
    <row r="6261" ht="15.75" customHeight="1">
      <c r="A6261" s="210" t="s">
        <v>368</v>
      </c>
      <c r="B6261" s="210" t="s">
        <v>5383</v>
      </c>
      <c r="C6261" s="210" t="s">
        <v>5801</v>
      </c>
      <c r="D6261" s="210" t="s">
        <v>116</v>
      </c>
      <c r="E6261" s="282">
        <v>1.0</v>
      </c>
      <c r="F6261" s="282">
        <v>0.0</v>
      </c>
      <c r="G6261" s="282">
        <v>0.0</v>
      </c>
      <c r="H6261" s="282">
        <v>1.0</v>
      </c>
      <c r="I6261" s="282">
        <v>0.0</v>
      </c>
      <c r="J6261" s="282">
        <v>1.0</v>
      </c>
      <c r="K6261" s="282">
        <v>0.0</v>
      </c>
      <c r="L6261" s="282">
        <v>20.0</v>
      </c>
      <c r="M6261" s="210"/>
    </row>
    <row r="6262" ht="15.75" customHeight="1">
      <c r="A6262" s="210" t="s">
        <v>368</v>
      </c>
      <c r="B6262" s="210" t="s">
        <v>5384</v>
      </c>
      <c r="C6262" s="210" t="s">
        <v>5803</v>
      </c>
      <c r="D6262" s="210" t="s">
        <v>5806</v>
      </c>
      <c r="E6262" s="282">
        <v>25.0</v>
      </c>
      <c r="F6262" s="282">
        <v>2.0</v>
      </c>
      <c r="G6262" s="282">
        <v>0.0</v>
      </c>
      <c r="H6262" s="282">
        <v>16.0</v>
      </c>
      <c r="I6262" s="282">
        <v>10.0</v>
      </c>
      <c r="J6262" s="282">
        <v>7.0</v>
      </c>
      <c r="K6262" s="282">
        <v>0.0</v>
      </c>
      <c r="L6262" s="282">
        <v>830.0</v>
      </c>
      <c r="M6262" s="210"/>
    </row>
    <row r="6263" ht="15.75" customHeight="1">
      <c r="A6263" s="210" t="s">
        <v>368</v>
      </c>
      <c r="B6263" s="210" t="s">
        <v>5385</v>
      </c>
      <c r="C6263" s="210" t="s">
        <v>6225</v>
      </c>
      <c r="D6263" s="210" t="s">
        <v>98</v>
      </c>
      <c r="E6263" s="282">
        <v>23.0</v>
      </c>
      <c r="F6263" s="282">
        <v>6.0</v>
      </c>
      <c r="G6263" s="282">
        <v>0.0</v>
      </c>
      <c r="H6263" s="282">
        <v>9.0</v>
      </c>
      <c r="I6263" s="282">
        <v>10.0</v>
      </c>
      <c r="J6263" s="282">
        <v>5.0</v>
      </c>
      <c r="K6263" s="282">
        <v>1.0</v>
      </c>
      <c r="L6263" s="282">
        <v>1246.0</v>
      </c>
      <c r="M6263" s="210"/>
    </row>
    <row r="6264" ht="15.75" customHeight="1">
      <c r="A6264" s="210" t="s">
        <v>368</v>
      </c>
      <c r="B6264" s="210" t="s">
        <v>5386</v>
      </c>
      <c r="C6264" s="210" t="s">
        <v>5801</v>
      </c>
      <c r="D6264" s="210" t="s">
        <v>98</v>
      </c>
      <c r="E6264" s="282">
        <v>28.0</v>
      </c>
      <c r="F6264" s="282">
        <v>2.0</v>
      </c>
      <c r="G6264" s="282">
        <v>5.0</v>
      </c>
      <c r="H6264" s="282">
        <v>5.0</v>
      </c>
      <c r="I6264" s="282">
        <v>13.0</v>
      </c>
      <c r="J6264" s="282">
        <v>10.0</v>
      </c>
      <c r="K6264" s="282">
        <v>1.0</v>
      </c>
      <c r="L6264" s="282">
        <v>1983.0</v>
      </c>
      <c r="M6264" s="210"/>
    </row>
    <row r="6265" ht="15.75" customHeight="1">
      <c r="A6265" s="210" t="s">
        <v>368</v>
      </c>
      <c r="B6265" s="210" t="s">
        <v>5388</v>
      </c>
      <c r="C6265" s="210" t="s">
        <v>5801</v>
      </c>
      <c r="D6265" s="210" t="s">
        <v>98</v>
      </c>
      <c r="E6265" s="282">
        <v>26.0</v>
      </c>
      <c r="F6265" s="282">
        <v>6.0</v>
      </c>
      <c r="G6265" s="282">
        <v>2.0</v>
      </c>
      <c r="H6265" s="282">
        <v>10.0</v>
      </c>
      <c r="I6265" s="282">
        <v>10.0</v>
      </c>
      <c r="J6265" s="282">
        <v>8.0</v>
      </c>
      <c r="K6265" s="282">
        <v>0.0</v>
      </c>
      <c r="L6265" s="282">
        <v>1504.0</v>
      </c>
      <c r="M6265" s="210"/>
    </row>
    <row r="6266" ht="15.75" customHeight="1">
      <c r="A6266" s="210" t="s">
        <v>368</v>
      </c>
      <c r="B6266" s="210" t="s">
        <v>5391</v>
      </c>
      <c r="C6266" s="210" t="s">
        <v>5801</v>
      </c>
      <c r="D6266" s="210" t="s">
        <v>98</v>
      </c>
      <c r="E6266" s="282">
        <v>27.0</v>
      </c>
      <c r="F6266" s="282">
        <v>4.0</v>
      </c>
      <c r="G6266" s="282">
        <v>3.0</v>
      </c>
      <c r="H6266" s="282">
        <v>7.0</v>
      </c>
      <c r="I6266" s="282">
        <v>11.0</v>
      </c>
      <c r="J6266" s="282">
        <v>8.0</v>
      </c>
      <c r="K6266" s="282">
        <v>0.0</v>
      </c>
      <c r="L6266" s="282">
        <v>1770.0</v>
      </c>
      <c r="M6266" s="210"/>
    </row>
    <row r="6267" ht="15.75" customHeight="1">
      <c r="A6267" s="210" t="s">
        <v>368</v>
      </c>
      <c r="B6267" s="210" t="s">
        <v>5392</v>
      </c>
      <c r="C6267" s="210" t="s">
        <v>5801</v>
      </c>
      <c r="D6267" s="210" t="s">
        <v>95</v>
      </c>
      <c r="E6267" s="282">
        <v>0.0</v>
      </c>
      <c r="F6267" s="282">
        <v>0.0</v>
      </c>
      <c r="G6267" s="282">
        <v>0.0</v>
      </c>
      <c r="H6267" s="282">
        <v>0.0</v>
      </c>
      <c r="I6267" s="282">
        <v>0.0</v>
      </c>
      <c r="J6267" s="282">
        <v>0.0</v>
      </c>
      <c r="K6267" s="282">
        <v>0.0</v>
      </c>
      <c r="L6267" s="282">
        <v>0.0</v>
      </c>
      <c r="M6267" s="210"/>
    </row>
    <row r="6268" ht="15.75" customHeight="1">
      <c r="A6268" s="210" t="s">
        <v>368</v>
      </c>
      <c r="B6268" s="210" t="s">
        <v>5389</v>
      </c>
      <c r="C6268" s="210" t="s">
        <v>5816</v>
      </c>
      <c r="D6268" s="210" t="s">
        <v>6067</v>
      </c>
      <c r="E6268" s="282">
        <v>7.0</v>
      </c>
      <c r="F6268" s="282">
        <v>0.0</v>
      </c>
      <c r="G6268" s="282">
        <v>0.0</v>
      </c>
      <c r="H6268" s="282">
        <v>4.0</v>
      </c>
      <c r="I6268" s="282">
        <v>3.0</v>
      </c>
      <c r="J6268" s="282">
        <v>3.0</v>
      </c>
      <c r="K6268" s="282">
        <v>0.0</v>
      </c>
      <c r="L6268" s="282">
        <v>262.0</v>
      </c>
      <c r="M6268" s="210"/>
    </row>
    <row r="6269" ht="15.75" customHeight="1">
      <c r="A6269" s="210" t="s">
        <v>262</v>
      </c>
      <c r="B6269" s="210" t="s">
        <v>5383</v>
      </c>
      <c r="C6269" s="210" t="s">
        <v>5801</v>
      </c>
      <c r="D6269" s="210" t="s">
        <v>264</v>
      </c>
      <c r="E6269" s="282">
        <v>3.0</v>
      </c>
      <c r="F6269" s="282">
        <v>0.0</v>
      </c>
      <c r="G6269" s="282">
        <v>0.0</v>
      </c>
      <c r="H6269" s="282">
        <v>0.0</v>
      </c>
      <c r="I6269" s="282">
        <v>1.0</v>
      </c>
      <c r="J6269" s="282">
        <v>0.0</v>
      </c>
      <c r="K6269" s="282">
        <v>0.0</v>
      </c>
      <c r="L6269" s="282">
        <v>263.0</v>
      </c>
      <c r="M6269" s="210"/>
    </row>
    <row r="6270" ht="15.75" customHeight="1">
      <c r="A6270" s="210" t="s">
        <v>262</v>
      </c>
      <c r="B6270" s="210" t="s">
        <v>5384</v>
      </c>
      <c r="C6270" s="210" t="s">
        <v>5861</v>
      </c>
      <c r="D6270" s="210" t="s">
        <v>151</v>
      </c>
      <c r="E6270" s="282">
        <v>34.0</v>
      </c>
      <c r="F6270" s="282">
        <v>4.0</v>
      </c>
      <c r="G6270" s="282">
        <v>2.0</v>
      </c>
      <c r="H6270" s="282">
        <v>6.0</v>
      </c>
      <c r="I6270" s="282">
        <v>16.0</v>
      </c>
      <c r="J6270" s="282">
        <v>6.0</v>
      </c>
      <c r="K6270" s="282">
        <v>1.0</v>
      </c>
      <c r="L6270" s="282">
        <v>2294.0</v>
      </c>
      <c r="M6270" s="210"/>
    </row>
    <row r="6271" ht="15.75" customHeight="1">
      <c r="A6271" s="210" t="s">
        <v>262</v>
      </c>
      <c r="B6271" s="210" t="s">
        <v>5385</v>
      </c>
      <c r="C6271" s="210" t="s">
        <v>5801</v>
      </c>
      <c r="D6271" s="210" t="s">
        <v>151</v>
      </c>
      <c r="E6271" s="282">
        <v>35.0</v>
      </c>
      <c r="F6271" s="282">
        <v>8.0</v>
      </c>
      <c r="G6271" s="282">
        <v>4.0</v>
      </c>
      <c r="H6271" s="282">
        <v>5.0</v>
      </c>
      <c r="I6271" s="282">
        <v>26.0</v>
      </c>
      <c r="J6271" s="282">
        <v>5.0</v>
      </c>
      <c r="K6271" s="282">
        <v>0.0</v>
      </c>
      <c r="L6271" s="282">
        <v>2462.0</v>
      </c>
      <c r="M6271" s="210"/>
    </row>
    <row r="6272" ht="15.75" customHeight="1">
      <c r="A6272" s="210" t="s">
        <v>262</v>
      </c>
      <c r="B6272" s="210" t="s">
        <v>5386</v>
      </c>
      <c r="C6272" s="210" t="s">
        <v>5816</v>
      </c>
      <c r="D6272" s="210" t="s">
        <v>5958</v>
      </c>
      <c r="E6272" s="282">
        <v>35.0</v>
      </c>
      <c r="F6272" s="282">
        <v>14.0</v>
      </c>
      <c r="G6272" s="282">
        <v>6.0</v>
      </c>
      <c r="H6272" s="282">
        <v>2.0</v>
      </c>
      <c r="I6272" s="282">
        <v>25.0</v>
      </c>
      <c r="J6272" s="282">
        <v>8.0</v>
      </c>
      <c r="K6272" s="282">
        <v>0.0</v>
      </c>
      <c r="L6272" s="282">
        <v>2748.0</v>
      </c>
      <c r="M6272" s="210"/>
    </row>
    <row r="6273" ht="15.75" customHeight="1">
      <c r="A6273" s="210" t="s">
        <v>262</v>
      </c>
      <c r="B6273" s="210" t="s">
        <v>5387</v>
      </c>
      <c r="C6273" s="210" t="s">
        <v>5816</v>
      </c>
      <c r="D6273" s="210" t="s">
        <v>5898</v>
      </c>
      <c r="E6273" s="282">
        <v>29.0</v>
      </c>
      <c r="F6273" s="282">
        <v>4.0</v>
      </c>
      <c r="G6273" s="282">
        <v>0.0</v>
      </c>
      <c r="H6273" s="282">
        <v>10.0</v>
      </c>
      <c r="I6273" s="282">
        <v>8.0</v>
      </c>
      <c r="J6273" s="282">
        <v>6.0</v>
      </c>
      <c r="K6273" s="282">
        <v>0.0</v>
      </c>
      <c r="L6273" s="282">
        <v>1831.0</v>
      </c>
      <c r="M6273" s="210"/>
    </row>
    <row r="6274" ht="15.75" customHeight="1">
      <c r="A6274" s="210" t="s">
        <v>262</v>
      </c>
      <c r="B6274" s="210" t="s">
        <v>5388</v>
      </c>
      <c r="C6274" s="210" t="s">
        <v>5801</v>
      </c>
      <c r="D6274" s="210" t="s">
        <v>5898</v>
      </c>
      <c r="E6274" s="282">
        <v>32.0</v>
      </c>
      <c r="F6274" s="282">
        <v>1.0</v>
      </c>
      <c r="G6274" s="282">
        <v>2.0</v>
      </c>
      <c r="H6274" s="282">
        <v>8.0</v>
      </c>
      <c r="I6274" s="282">
        <v>12.0</v>
      </c>
      <c r="J6274" s="282">
        <v>7.0</v>
      </c>
      <c r="K6274" s="282">
        <v>0.0</v>
      </c>
      <c r="L6274" s="282">
        <v>2114.0</v>
      </c>
      <c r="M6274" s="210"/>
    </row>
    <row r="6275" ht="15.75" customHeight="1">
      <c r="A6275" s="210" t="s">
        <v>262</v>
      </c>
      <c r="B6275" s="210" t="s">
        <v>5391</v>
      </c>
      <c r="C6275" s="210" t="s">
        <v>5816</v>
      </c>
      <c r="D6275" s="210" t="s">
        <v>5890</v>
      </c>
      <c r="E6275" s="282">
        <v>23.0</v>
      </c>
      <c r="F6275" s="282">
        <v>1.0</v>
      </c>
      <c r="G6275" s="282">
        <v>0.0</v>
      </c>
      <c r="H6275" s="282">
        <v>13.0</v>
      </c>
      <c r="I6275" s="282">
        <v>3.0</v>
      </c>
      <c r="J6275" s="282">
        <v>2.0</v>
      </c>
      <c r="K6275" s="282">
        <v>0.0</v>
      </c>
      <c r="L6275" s="282">
        <v>1073.0</v>
      </c>
      <c r="M6275" s="210"/>
    </row>
    <row r="6276" ht="15.75" customHeight="1">
      <c r="A6276" s="210" t="s">
        <v>262</v>
      </c>
      <c r="B6276" s="210" t="s">
        <v>5389</v>
      </c>
      <c r="C6276" s="210" t="s">
        <v>5816</v>
      </c>
      <c r="D6276" s="210" t="s">
        <v>6011</v>
      </c>
      <c r="E6276" s="282">
        <v>1.0</v>
      </c>
      <c r="F6276" s="282">
        <v>0.0</v>
      </c>
      <c r="G6276" s="282">
        <v>0.0</v>
      </c>
      <c r="H6276" s="282">
        <v>1.0</v>
      </c>
      <c r="I6276" s="282">
        <v>0.0</v>
      </c>
      <c r="J6276" s="282">
        <v>0.0</v>
      </c>
      <c r="K6276" s="282">
        <v>0.0</v>
      </c>
      <c r="L6276" s="282">
        <v>11.0</v>
      </c>
      <c r="M6276" s="210"/>
    </row>
    <row r="6277" ht="15.75" customHeight="1">
      <c r="A6277" s="210" t="s">
        <v>270</v>
      </c>
      <c r="B6277" s="210" t="s">
        <v>5383</v>
      </c>
      <c r="C6277" s="210" t="s">
        <v>5801</v>
      </c>
      <c r="D6277" s="210" t="s">
        <v>143</v>
      </c>
      <c r="E6277" s="282">
        <v>3.0</v>
      </c>
      <c r="F6277" s="282">
        <v>1.0</v>
      </c>
      <c r="G6277" s="282">
        <v>1.0</v>
      </c>
      <c r="H6277" s="282">
        <v>1.0</v>
      </c>
      <c r="I6277" s="282">
        <v>2.0</v>
      </c>
      <c r="J6277" s="282">
        <v>0.0</v>
      </c>
      <c r="K6277" s="282">
        <v>0.0</v>
      </c>
      <c r="L6277" s="282">
        <v>197.0</v>
      </c>
      <c r="M6277" s="210"/>
    </row>
    <row r="6278" ht="15.75" customHeight="1">
      <c r="A6278" s="210" t="s">
        <v>270</v>
      </c>
      <c r="B6278" s="210" t="s">
        <v>5384</v>
      </c>
      <c r="C6278" s="210" t="s">
        <v>5805</v>
      </c>
      <c r="D6278" s="210" t="s">
        <v>6371</v>
      </c>
      <c r="E6278" s="282">
        <v>40.0</v>
      </c>
      <c r="F6278" s="282">
        <v>15.0</v>
      </c>
      <c r="G6278" s="282">
        <v>4.0</v>
      </c>
      <c r="H6278" s="282">
        <v>15.0</v>
      </c>
      <c r="I6278" s="282">
        <v>22.0</v>
      </c>
      <c r="J6278" s="282">
        <v>5.0</v>
      </c>
      <c r="K6278" s="282">
        <v>0.0</v>
      </c>
      <c r="L6278" s="282">
        <v>2297.0</v>
      </c>
      <c r="M6278" s="210"/>
    </row>
    <row r="6279" ht="15.75" customHeight="1">
      <c r="A6279" s="210" t="s">
        <v>270</v>
      </c>
      <c r="B6279" s="210" t="s">
        <v>5385</v>
      </c>
      <c r="C6279" s="210" t="s">
        <v>5803</v>
      </c>
      <c r="D6279" s="210" t="s">
        <v>6371</v>
      </c>
      <c r="E6279" s="282">
        <v>28.0</v>
      </c>
      <c r="F6279" s="282">
        <v>5.0</v>
      </c>
      <c r="G6279" s="282">
        <v>3.0</v>
      </c>
      <c r="H6279" s="282">
        <v>5.0</v>
      </c>
      <c r="I6279" s="282">
        <v>10.0</v>
      </c>
      <c r="J6279" s="282">
        <v>1.0</v>
      </c>
      <c r="K6279" s="282">
        <v>0.0</v>
      </c>
      <c r="L6279" s="282">
        <v>1997.0</v>
      </c>
      <c r="M6279" s="210"/>
    </row>
    <row r="6280" ht="15.75" customHeight="1">
      <c r="A6280" s="210" t="s">
        <v>270</v>
      </c>
      <c r="B6280" s="210" t="s">
        <v>5386</v>
      </c>
      <c r="C6280" s="210" t="s">
        <v>5803</v>
      </c>
      <c r="D6280" s="210" t="s">
        <v>6371</v>
      </c>
      <c r="E6280" s="282">
        <v>30.0</v>
      </c>
      <c r="F6280" s="282">
        <v>7.0</v>
      </c>
      <c r="G6280" s="282">
        <v>3.0</v>
      </c>
      <c r="H6280" s="282">
        <v>7.0</v>
      </c>
      <c r="I6280" s="282">
        <v>10.0</v>
      </c>
      <c r="J6280" s="282">
        <v>0.0</v>
      </c>
      <c r="K6280" s="282">
        <v>0.0</v>
      </c>
      <c r="L6280" s="282">
        <v>2042.0</v>
      </c>
      <c r="M6280" s="210"/>
    </row>
    <row r="6281" ht="15.75" customHeight="1">
      <c r="A6281" s="210" t="s">
        <v>270</v>
      </c>
      <c r="B6281" s="210" t="s">
        <v>5387</v>
      </c>
      <c r="C6281" s="210" t="s">
        <v>5803</v>
      </c>
      <c r="D6281" s="210" t="s">
        <v>6371</v>
      </c>
      <c r="E6281" s="282">
        <v>36.0</v>
      </c>
      <c r="F6281" s="282">
        <v>9.0</v>
      </c>
      <c r="G6281" s="282">
        <v>5.0</v>
      </c>
      <c r="H6281" s="282">
        <v>6.0</v>
      </c>
      <c r="I6281" s="282">
        <v>14.0</v>
      </c>
      <c r="J6281" s="282">
        <v>1.0</v>
      </c>
      <c r="K6281" s="282">
        <v>0.0</v>
      </c>
      <c r="L6281" s="282">
        <v>2674.0</v>
      </c>
      <c r="M6281" s="210"/>
    </row>
    <row r="6282" ht="15.75" customHeight="1">
      <c r="A6282" s="210" t="s">
        <v>270</v>
      </c>
      <c r="B6282" s="210" t="s">
        <v>5388</v>
      </c>
      <c r="C6282" s="210" t="s">
        <v>5803</v>
      </c>
      <c r="D6282" s="210" t="s">
        <v>6371</v>
      </c>
      <c r="E6282" s="282">
        <v>30.0</v>
      </c>
      <c r="F6282" s="282">
        <v>4.0</v>
      </c>
      <c r="G6282" s="282">
        <v>2.0</v>
      </c>
      <c r="H6282" s="282">
        <v>18.0</v>
      </c>
      <c r="I6282" s="282">
        <v>12.0</v>
      </c>
      <c r="J6282" s="282">
        <v>0.0</v>
      </c>
      <c r="K6282" s="282">
        <v>0.0</v>
      </c>
      <c r="L6282" s="282">
        <v>1106.0</v>
      </c>
      <c r="M6282" s="210"/>
    </row>
    <row r="6283" ht="15.75" customHeight="1">
      <c r="A6283" s="210" t="s">
        <v>270</v>
      </c>
      <c r="B6283" s="210" t="s">
        <v>5391</v>
      </c>
      <c r="C6283" s="210" t="s">
        <v>5805</v>
      </c>
      <c r="D6283" s="210" t="s">
        <v>6372</v>
      </c>
      <c r="E6283" s="282">
        <v>46.0</v>
      </c>
      <c r="F6283" s="282">
        <v>22.0</v>
      </c>
      <c r="G6283" s="282">
        <v>5.0</v>
      </c>
      <c r="H6283" s="282">
        <v>3.0</v>
      </c>
      <c r="I6283" s="282">
        <v>15.0</v>
      </c>
      <c r="J6283" s="282">
        <v>5.0</v>
      </c>
      <c r="K6283" s="282">
        <v>0.0</v>
      </c>
      <c r="L6283" s="282">
        <v>3740.0</v>
      </c>
      <c r="M6283" s="210"/>
    </row>
    <row r="6284" ht="15.75" customHeight="1">
      <c r="A6284" s="210" t="s">
        <v>270</v>
      </c>
      <c r="B6284" s="210" t="s">
        <v>5392</v>
      </c>
      <c r="C6284" s="210" t="s">
        <v>5805</v>
      </c>
      <c r="D6284" s="210" t="s">
        <v>6372</v>
      </c>
      <c r="E6284" s="282">
        <v>30.0</v>
      </c>
      <c r="F6284" s="282">
        <v>5.0</v>
      </c>
      <c r="G6284" s="282">
        <v>2.0</v>
      </c>
      <c r="H6284" s="282">
        <v>14.0</v>
      </c>
      <c r="I6284" s="282">
        <v>9.0</v>
      </c>
      <c r="J6284" s="282">
        <v>1.0</v>
      </c>
      <c r="K6284" s="282">
        <v>1.0</v>
      </c>
      <c r="L6284" s="282">
        <v>1537.0</v>
      </c>
      <c r="M6284" s="210"/>
    </row>
    <row r="6285" ht="15.75" customHeight="1">
      <c r="A6285" s="210" t="s">
        <v>270</v>
      </c>
      <c r="B6285" s="210" t="s">
        <v>5389</v>
      </c>
      <c r="C6285" s="210" t="s">
        <v>5805</v>
      </c>
      <c r="D6285" s="210" t="s">
        <v>6372</v>
      </c>
      <c r="E6285" s="282">
        <v>40.0</v>
      </c>
      <c r="F6285" s="282">
        <v>7.0</v>
      </c>
      <c r="G6285" s="282">
        <v>6.0</v>
      </c>
      <c r="H6285" s="282">
        <v>12.0</v>
      </c>
      <c r="I6285" s="282">
        <v>10.0</v>
      </c>
      <c r="J6285" s="282">
        <v>3.0</v>
      </c>
      <c r="K6285" s="282">
        <v>1.0</v>
      </c>
      <c r="L6285" s="282">
        <v>2617.0</v>
      </c>
      <c r="M6285" s="210"/>
    </row>
    <row r="6286" ht="15.75" customHeight="1">
      <c r="A6286" s="210" t="s">
        <v>410</v>
      </c>
      <c r="B6286" s="210" t="s">
        <v>5383</v>
      </c>
      <c r="C6286" s="210" t="s">
        <v>5801</v>
      </c>
      <c r="D6286" s="210" t="s">
        <v>264</v>
      </c>
      <c r="E6286" s="282">
        <v>3.0</v>
      </c>
      <c r="F6286" s="282">
        <v>1.0</v>
      </c>
      <c r="G6286" s="282">
        <v>0.0</v>
      </c>
      <c r="H6286" s="282">
        <v>0.0</v>
      </c>
      <c r="I6286" s="282">
        <v>1.0</v>
      </c>
      <c r="J6286" s="282">
        <v>0.0</v>
      </c>
      <c r="K6286" s="282">
        <v>0.0</v>
      </c>
      <c r="L6286" s="282">
        <v>243.0</v>
      </c>
      <c r="M6286" s="210"/>
    </row>
    <row r="6287" ht="15.75" customHeight="1">
      <c r="A6287" s="210" t="s">
        <v>410</v>
      </c>
      <c r="B6287" s="210" t="s">
        <v>5384</v>
      </c>
      <c r="C6287" s="210" t="s">
        <v>5816</v>
      </c>
      <c r="D6287" s="210" t="s">
        <v>6373</v>
      </c>
      <c r="E6287" s="282">
        <v>32.0</v>
      </c>
      <c r="F6287" s="282">
        <v>14.0</v>
      </c>
      <c r="G6287" s="282">
        <v>5.0</v>
      </c>
      <c r="H6287" s="282">
        <v>3.0</v>
      </c>
      <c r="I6287" s="282">
        <v>19.0</v>
      </c>
      <c r="J6287" s="282">
        <v>4.0</v>
      </c>
      <c r="K6287" s="282">
        <v>0.0</v>
      </c>
      <c r="L6287" s="282">
        <v>2479.0</v>
      </c>
      <c r="M6287" s="210"/>
    </row>
    <row r="6288" ht="15.75" customHeight="1">
      <c r="A6288" s="210" t="s">
        <v>410</v>
      </c>
      <c r="B6288" s="210" t="s">
        <v>5385</v>
      </c>
      <c r="C6288" s="210" t="s">
        <v>5816</v>
      </c>
      <c r="D6288" s="210" t="s">
        <v>6373</v>
      </c>
      <c r="E6288" s="282">
        <v>35.0</v>
      </c>
      <c r="F6288" s="282">
        <v>9.0</v>
      </c>
      <c r="G6288" s="282">
        <v>2.0</v>
      </c>
      <c r="H6288" s="282">
        <v>6.0</v>
      </c>
      <c r="I6288" s="282">
        <v>24.0</v>
      </c>
      <c r="J6288" s="282">
        <v>3.0</v>
      </c>
      <c r="K6288" s="282">
        <v>0.0</v>
      </c>
      <c r="L6288" s="282">
        <v>2332.0</v>
      </c>
      <c r="M6288" s="210"/>
    </row>
    <row r="6289" ht="15.75" customHeight="1">
      <c r="A6289" s="210" t="s">
        <v>410</v>
      </c>
      <c r="B6289" s="210" t="s">
        <v>5386</v>
      </c>
      <c r="C6289" s="210" t="s">
        <v>5801</v>
      </c>
      <c r="D6289" s="210" t="s">
        <v>259</v>
      </c>
      <c r="E6289" s="282">
        <v>28.0</v>
      </c>
      <c r="F6289" s="282">
        <v>3.0</v>
      </c>
      <c r="G6289" s="282">
        <v>1.0</v>
      </c>
      <c r="H6289" s="282">
        <v>13.0</v>
      </c>
      <c r="I6289" s="282">
        <v>12.0</v>
      </c>
      <c r="J6289" s="282">
        <v>1.0</v>
      </c>
      <c r="K6289" s="282">
        <v>0.0</v>
      </c>
      <c r="L6289" s="282">
        <v>1401.0</v>
      </c>
      <c r="M6289" s="210"/>
    </row>
    <row r="6290" ht="15.75" customHeight="1">
      <c r="A6290" s="210" t="s">
        <v>410</v>
      </c>
      <c r="B6290" s="210" t="s">
        <v>5387</v>
      </c>
      <c r="C6290" s="210" t="s">
        <v>6374</v>
      </c>
      <c r="D6290" s="210" t="s">
        <v>121</v>
      </c>
      <c r="E6290" s="282">
        <v>20.0</v>
      </c>
      <c r="F6290" s="282">
        <v>0.0</v>
      </c>
      <c r="G6290" s="282">
        <v>0.0</v>
      </c>
      <c r="H6290" s="282">
        <v>20.0</v>
      </c>
      <c r="I6290" s="282">
        <v>0.0</v>
      </c>
      <c r="J6290" s="282">
        <v>0.0</v>
      </c>
      <c r="K6290" s="282">
        <v>0.0</v>
      </c>
      <c r="L6290" s="282">
        <v>309.0</v>
      </c>
      <c r="M6290" s="210"/>
    </row>
    <row r="6291" ht="15.75" customHeight="1">
      <c r="A6291" s="210" t="s">
        <v>410</v>
      </c>
      <c r="B6291" s="210" t="s">
        <v>5388</v>
      </c>
      <c r="C6291" s="210" t="s">
        <v>5802</v>
      </c>
      <c r="D6291" s="210" t="s">
        <v>121</v>
      </c>
      <c r="E6291" s="282">
        <v>31.0</v>
      </c>
      <c r="F6291" s="282">
        <v>6.0</v>
      </c>
      <c r="G6291" s="282">
        <v>2.0</v>
      </c>
      <c r="H6291" s="282">
        <v>19.0</v>
      </c>
      <c r="I6291" s="282">
        <v>12.0</v>
      </c>
      <c r="J6291" s="282">
        <v>1.0</v>
      </c>
      <c r="K6291" s="282">
        <v>0.0</v>
      </c>
      <c r="L6291" s="282">
        <v>1135.0</v>
      </c>
      <c r="M6291" s="210"/>
    </row>
    <row r="6292" ht="15.75" customHeight="1">
      <c r="A6292" s="210" t="s">
        <v>410</v>
      </c>
      <c r="B6292" s="210" t="s">
        <v>5391</v>
      </c>
      <c r="C6292" s="210" t="s">
        <v>5801</v>
      </c>
      <c r="D6292" s="210" t="s">
        <v>110</v>
      </c>
      <c r="E6292" s="282">
        <v>34.0</v>
      </c>
      <c r="F6292" s="282">
        <v>3.0</v>
      </c>
      <c r="G6292" s="282">
        <v>2.0</v>
      </c>
      <c r="H6292" s="282">
        <v>22.0</v>
      </c>
      <c r="I6292" s="282">
        <v>3.0</v>
      </c>
      <c r="J6292" s="282">
        <v>2.0</v>
      </c>
      <c r="K6292" s="282">
        <v>0.0</v>
      </c>
      <c r="L6292" s="282">
        <v>1438.0</v>
      </c>
      <c r="M6292" s="210"/>
    </row>
    <row r="6293" ht="15.75" customHeight="1">
      <c r="A6293" s="210" t="s">
        <v>410</v>
      </c>
      <c r="B6293" s="210" t="s">
        <v>5392</v>
      </c>
      <c r="C6293" s="210" t="s">
        <v>5801</v>
      </c>
      <c r="D6293" s="210" t="s">
        <v>110</v>
      </c>
      <c r="E6293" s="282">
        <v>28.0</v>
      </c>
      <c r="F6293" s="282">
        <v>10.0</v>
      </c>
      <c r="G6293" s="282">
        <v>4.0</v>
      </c>
      <c r="H6293" s="282">
        <v>11.0</v>
      </c>
      <c r="I6293" s="282">
        <v>14.0</v>
      </c>
      <c r="J6293" s="282">
        <v>3.0</v>
      </c>
      <c r="K6293" s="282">
        <v>0.0</v>
      </c>
      <c r="L6293" s="282">
        <v>1511.0</v>
      </c>
      <c r="M6293" s="210"/>
    </row>
    <row r="6294" ht="15.75" customHeight="1">
      <c r="A6294" s="210" t="s">
        <v>410</v>
      </c>
      <c r="B6294" s="210" t="s">
        <v>5389</v>
      </c>
      <c r="C6294" s="210" t="s">
        <v>5801</v>
      </c>
      <c r="D6294" s="210" t="s">
        <v>5836</v>
      </c>
      <c r="E6294" s="282">
        <v>1.0</v>
      </c>
      <c r="F6294" s="282">
        <v>0.0</v>
      </c>
      <c r="G6294" s="282">
        <v>0.0</v>
      </c>
      <c r="H6294" s="282">
        <v>1.0</v>
      </c>
      <c r="I6294" s="282">
        <v>0.0</v>
      </c>
      <c r="J6294" s="282">
        <v>1.0</v>
      </c>
      <c r="K6294" s="282">
        <v>0.0</v>
      </c>
      <c r="L6294" s="282">
        <v>5.0</v>
      </c>
      <c r="M6294" s="210"/>
    </row>
    <row r="6295" ht="15.75" customHeight="1">
      <c r="A6295" s="210" t="s">
        <v>208</v>
      </c>
      <c r="B6295" s="210" t="s">
        <v>5383</v>
      </c>
      <c r="C6295" s="210" t="s">
        <v>5801</v>
      </c>
      <c r="D6295" s="210" t="s">
        <v>177</v>
      </c>
      <c r="E6295" s="282">
        <v>3.0</v>
      </c>
      <c r="F6295" s="282">
        <v>0.0</v>
      </c>
      <c r="G6295" s="282">
        <v>0.0</v>
      </c>
      <c r="H6295" s="282">
        <v>0.0</v>
      </c>
      <c r="I6295" s="282">
        <v>1.0</v>
      </c>
      <c r="J6295" s="282">
        <v>0.0</v>
      </c>
      <c r="K6295" s="282">
        <v>0.0</v>
      </c>
      <c r="L6295" s="282">
        <v>260.0</v>
      </c>
      <c r="M6295" s="210"/>
    </row>
    <row r="6296" ht="15.75" customHeight="1">
      <c r="A6296" s="210" t="s">
        <v>208</v>
      </c>
      <c r="B6296" s="210" t="s">
        <v>5384</v>
      </c>
      <c r="C6296" s="210" t="s">
        <v>5816</v>
      </c>
      <c r="D6296" s="210" t="s">
        <v>6056</v>
      </c>
      <c r="E6296" s="282">
        <v>35.0</v>
      </c>
      <c r="F6296" s="282">
        <v>8.0</v>
      </c>
      <c r="G6296" s="282">
        <v>4.0</v>
      </c>
      <c r="H6296" s="282">
        <v>7.0</v>
      </c>
      <c r="I6296" s="282">
        <v>15.0</v>
      </c>
      <c r="J6296" s="282">
        <v>6.0</v>
      </c>
      <c r="K6296" s="282">
        <v>0.0</v>
      </c>
      <c r="L6296" s="282">
        <v>2599.0</v>
      </c>
      <c r="M6296" s="210"/>
    </row>
    <row r="6297" ht="15.75" customHeight="1">
      <c r="A6297" s="210" t="s">
        <v>208</v>
      </c>
      <c r="B6297" s="210" t="s">
        <v>5385</v>
      </c>
      <c r="C6297" s="210" t="s">
        <v>5816</v>
      </c>
      <c r="D6297" s="210" t="s">
        <v>6056</v>
      </c>
      <c r="E6297" s="282">
        <v>29.0</v>
      </c>
      <c r="F6297" s="282">
        <v>1.0</v>
      </c>
      <c r="G6297" s="282">
        <v>3.0</v>
      </c>
      <c r="H6297" s="282">
        <v>4.0</v>
      </c>
      <c r="I6297" s="282">
        <v>16.0</v>
      </c>
      <c r="J6297" s="282">
        <v>5.0</v>
      </c>
      <c r="K6297" s="282">
        <v>0.0</v>
      </c>
      <c r="L6297" s="282">
        <v>2117.0</v>
      </c>
      <c r="M6297" s="210"/>
    </row>
    <row r="6298" ht="15.75" customHeight="1">
      <c r="A6298" s="210" t="s">
        <v>208</v>
      </c>
      <c r="B6298" s="210" t="s">
        <v>5386</v>
      </c>
      <c r="C6298" s="210" t="s">
        <v>5816</v>
      </c>
      <c r="D6298" s="210" t="s">
        <v>6056</v>
      </c>
      <c r="E6298" s="282">
        <v>16.0</v>
      </c>
      <c r="F6298" s="282">
        <v>5.0</v>
      </c>
      <c r="G6298" s="282">
        <v>1.0</v>
      </c>
      <c r="H6298" s="282">
        <v>1.0</v>
      </c>
      <c r="I6298" s="282">
        <v>10.0</v>
      </c>
      <c r="J6298" s="282">
        <v>9.0</v>
      </c>
      <c r="K6298" s="282">
        <v>0.0</v>
      </c>
      <c r="L6298" s="282">
        <v>1123.0</v>
      </c>
      <c r="M6298" s="210"/>
    </row>
    <row r="6299" ht="15.75" customHeight="1">
      <c r="A6299" s="210" t="s">
        <v>208</v>
      </c>
      <c r="B6299" s="210" t="s">
        <v>5387</v>
      </c>
      <c r="C6299" s="210" t="s">
        <v>5803</v>
      </c>
      <c r="D6299" s="210" t="s">
        <v>5901</v>
      </c>
      <c r="E6299" s="282">
        <v>0.0</v>
      </c>
      <c r="F6299" s="282">
        <v>0.0</v>
      </c>
      <c r="G6299" s="282">
        <v>0.0</v>
      </c>
      <c r="H6299" s="282">
        <v>0.0</v>
      </c>
      <c r="I6299" s="282">
        <v>0.0</v>
      </c>
      <c r="J6299" s="282">
        <v>0.0</v>
      </c>
      <c r="K6299" s="282">
        <v>0.0</v>
      </c>
      <c r="L6299" s="282">
        <v>0.0</v>
      </c>
      <c r="M6299" s="210"/>
    </row>
    <row r="6300" ht="15.75" customHeight="1">
      <c r="A6300" s="210" t="s">
        <v>250</v>
      </c>
      <c r="B6300" s="210" t="s">
        <v>5383</v>
      </c>
      <c r="C6300" s="210" t="s">
        <v>5801</v>
      </c>
      <c r="D6300" s="210" t="s">
        <v>177</v>
      </c>
      <c r="E6300" s="282">
        <v>3.0</v>
      </c>
      <c r="F6300" s="282">
        <v>0.0</v>
      </c>
      <c r="G6300" s="210"/>
      <c r="H6300" s="282">
        <v>0.0</v>
      </c>
      <c r="I6300" s="282">
        <v>0.0</v>
      </c>
      <c r="J6300" s="282">
        <v>0.0</v>
      </c>
      <c r="K6300" s="282">
        <v>0.0</v>
      </c>
      <c r="L6300" s="282">
        <v>255.0</v>
      </c>
      <c r="M6300" s="210"/>
    </row>
    <row r="6301" ht="15.75" customHeight="1">
      <c r="A6301" s="210" t="s">
        <v>250</v>
      </c>
      <c r="B6301" s="210" t="s">
        <v>5384</v>
      </c>
      <c r="C6301" s="210" t="s">
        <v>6375</v>
      </c>
      <c r="D6301" s="210" t="s">
        <v>6376</v>
      </c>
      <c r="E6301" s="282">
        <v>22.0</v>
      </c>
      <c r="F6301" s="282">
        <v>0.0</v>
      </c>
      <c r="G6301" s="282">
        <v>0.0</v>
      </c>
      <c r="H6301" s="282">
        <v>0.0</v>
      </c>
      <c r="I6301" s="282">
        <v>0.0</v>
      </c>
      <c r="J6301" s="282">
        <v>0.0</v>
      </c>
      <c r="K6301" s="282">
        <v>0.0</v>
      </c>
      <c r="L6301" s="282">
        <v>1980.0</v>
      </c>
      <c r="M6301" s="210"/>
    </row>
    <row r="6302" ht="15.75" customHeight="1">
      <c r="A6302" s="210" t="s">
        <v>250</v>
      </c>
      <c r="B6302" s="210" t="s">
        <v>5385</v>
      </c>
      <c r="C6302" s="210" t="s">
        <v>6377</v>
      </c>
      <c r="D6302" s="210" t="s">
        <v>6378</v>
      </c>
      <c r="E6302" s="282">
        <v>2.0</v>
      </c>
      <c r="F6302" s="282">
        <v>0.0</v>
      </c>
      <c r="G6302" s="210"/>
      <c r="H6302" s="282">
        <v>0.0</v>
      </c>
      <c r="I6302" s="282">
        <v>0.0</v>
      </c>
      <c r="J6302" s="282">
        <v>0.0</v>
      </c>
      <c r="K6302" s="282">
        <v>0.0</v>
      </c>
      <c r="L6302" s="282">
        <v>180.0</v>
      </c>
      <c r="M6302" s="210"/>
    </row>
    <row r="6303" ht="15.75" customHeight="1">
      <c r="A6303" s="210" t="s">
        <v>250</v>
      </c>
      <c r="B6303" s="210" t="s">
        <v>5386</v>
      </c>
      <c r="C6303" s="210" t="s">
        <v>6377</v>
      </c>
      <c r="D6303" s="210" t="s">
        <v>6378</v>
      </c>
      <c r="E6303" s="282">
        <v>6.0</v>
      </c>
      <c r="F6303" s="282">
        <v>0.0</v>
      </c>
      <c r="G6303" s="210"/>
      <c r="H6303" s="282">
        <v>0.0</v>
      </c>
      <c r="I6303" s="282">
        <v>0.0</v>
      </c>
      <c r="J6303" s="282">
        <v>0.0</v>
      </c>
      <c r="K6303" s="282">
        <v>0.0</v>
      </c>
      <c r="L6303" s="282">
        <v>540.0</v>
      </c>
      <c r="M6303" s="210"/>
    </row>
    <row r="6304" ht="15.75" customHeight="1">
      <c r="A6304" s="210" t="s">
        <v>250</v>
      </c>
      <c r="B6304" s="210" t="s">
        <v>5387</v>
      </c>
      <c r="C6304" s="210" t="s">
        <v>6377</v>
      </c>
      <c r="D6304" s="210" t="s">
        <v>6378</v>
      </c>
      <c r="E6304" s="282">
        <v>0.0</v>
      </c>
      <c r="F6304" s="282">
        <v>0.0</v>
      </c>
      <c r="G6304" s="210"/>
      <c r="H6304" s="282">
        <v>0.0</v>
      </c>
      <c r="I6304" s="282">
        <v>0.0</v>
      </c>
      <c r="J6304" s="282">
        <v>0.0</v>
      </c>
      <c r="K6304" s="282">
        <v>0.0</v>
      </c>
      <c r="L6304" s="282">
        <v>0.0</v>
      </c>
      <c r="M6304" s="210"/>
    </row>
    <row r="6305" ht="15.75" customHeight="1">
      <c r="A6305" s="210" t="s">
        <v>486</v>
      </c>
      <c r="B6305" s="210" t="s">
        <v>5384</v>
      </c>
      <c r="C6305" s="210" t="s">
        <v>5816</v>
      </c>
      <c r="D6305" s="210" t="s">
        <v>6056</v>
      </c>
      <c r="E6305" s="282">
        <v>31.0</v>
      </c>
      <c r="F6305" s="282">
        <v>10.0</v>
      </c>
      <c r="G6305" s="282">
        <v>3.0</v>
      </c>
      <c r="H6305" s="282">
        <v>8.0</v>
      </c>
      <c r="I6305" s="282">
        <v>21.0</v>
      </c>
      <c r="J6305" s="282">
        <v>4.0</v>
      </c>
      <c r="K6305" s="282">
        <v>0.0</v>
      </c>
      <c r="L6305" s="282">
        <v>1840.0</v>
      </c>
      <c r="M6305" s="210"/>
    </row>
    <row r="6306" ht="15.75" customHeight="1">
      <c r="A6306" s="210" t="s">
        <v>486</v>
      </c>
      <c r="B6306" s="210" t="s">
        <v>5385</v>
      </c>
      <c r="C6306" s="210" t="s">
        <v>5816</v>
      </c>
      <c r="D6306" s="210" t="s">
        <v>6056</v>
      </c>
      <c r="E6306" s="282">
        <v>32.0</v>
      </c>
      <c r="F6306" s="282">
        <v>8.0</v>
      </c>
      <c r="G6306" s="282">
        <v>2.0</v>
      </c>
      <c r="H6306" s="282">
        <v>14.0</v>
      </c>
      <c r="I6306" s="282">
        <v>17.0</v>
      </c>
      <c r="J6306" s="282">
        <v>2.0</v>
      </c>
      <c r="K6306" s="282">
        <v>0.0</v>
      </c>
      <c r="L6306" s="282">
        <v>1447.0</v>
      </c>
      <c r="M6306" s="210"/>
    </row>
    <row r="6307" ht="15.75" customHeight="1">
      <c r="A6307" s="210" t="s">
        <v>486</v>
      </c>
      <c r="B6307" s="210" t="s">
        <v>5386</v>
      </c>
      <c r="C6307" s="210" t="s">
        <v>5816</v>
      </c>
      <c r="D6307" s="210" t="s">
        <v>6056</v>
      </c>
      <c r="E6307" s="282">
        <v>31.0</v>
      </c>
      <c r="F6307" s="282">
        <v>6.0</v>
      </c>
      <c r="G6307" s="282">
        <v>1.0</v>
      </c>
      <c r="H6307" s="282">
        <v>12.0</v>
      </c>
      <c r="I6307" s="282">
        <v>15.0</v>
      </c>
      <c r="J6307" s="282">
        <v>3.0</v>
      </c>
      <c r="K6307" s="282">
        <v>0.0</v>
      </c>
      <c r="L6307" s="282">
        <v>1604.0</v>
      </c>
      <c r="M6307" s="210"/>
    </row>
    <row r="6308" ht="15.75" customHeight="1">
      <c r="A6308" s="210" t="s">
        <v>486</v>
      </c>
      <c r="B6308" s="210" t="s">
        <v>5387</v>
      </c>
      <c r="C6308" s="210" t="s">
        <v>5931</v>
      </c>
      <c r="D6308" s="210" t="s">
        <v>6133</v>
      </c>
      <c r="E6308" s="282">
        <v>25.0</v>
      </c>
      <c r="F6308" s="282">
        <v>3.0</v>
      </c>
      <c r="G6308" s="282">
        <v>0.0</v>
      </c>
      <c r="H6308" s="282">
        <v>15.0</v>
      </c>
      <c r="I6308" s="282">
        <v>9.0</v>
      </c>
      <c r="J6308" s="282">
        <v>4.0</v>
      </c>
      <c r="K6308" s="282">
        <v>0.0</v>
      </c>
      <c r="L6308" s="282">
        <v>992.0</v>
      </c>
      <c r="M6308" s="210"/>
    </row>
    <row r="6309" ht="15.75" customHeight="1">
      <c r="A6309" s="210" t="s">
        <v>486</v>
      </c>
      <c r="B6309" s="210" t="s">
        <v>5388</v>
      </c>
      <c r="C6309" s="210" t="s">
        <v>6379</v>
      </c>
      <c r="D6309" s="210" t="s">
        <v>6380</v>
      </c>
      <c r="E6309" s="282">
        <v>19.0</v>
      </c>
      <c r="F6309" s="282">
        <v>5.0</v>
      </c>
      <c r="G6309" s="282">
        <v>3.0</v>
      </c>
      <c r="H6309" s="282">
        <v>1.0</v>
      </c>
      <c r="I6309" s="282">
        <v>9.0</v>
      </c>
      <c r="J6309" s="282">
        <v>3.0</v>
      </c>
      <c r="K6309" s="282">
        <v>0.0</v>
      </c>
      <c r="L6309" s="282">
        <v>1419.0</v>
      </c>
      <c r="M6309" s="210"/>
    </row>
    <row r="6310" ht="15.75" customHeight="1">
      <c r="A6310" s="210" t="s">
        <v>486</v>
      </c>
      <c r="B6310" s="210" t="s">
        <v>5391</v>
      </c>
      <c r="C6310" s="210" t="s">
        <v>5931</v>
      </c>
      <c r="D6310" s="210" t="s">
        <v>6133</v>
      </c>
      <c r="E6310" s="282">
        <v>12.0</v>
      </c>
      <c r="F6310" s="282">
        <v>0.0</v>
      </c>
      <c r="G6310" s="282">
        <v>0.0</v>
      </c>
      <c r="H6310" s="282">
        <v>9.0</v>
      </c>
      <c r="I6310" s="282">
        <v>1.0</v>
      </c>
      <c r="J6310" s="282">
        <v>3.0</v>
      </c>
      <c r="K6310" s="282">
        <v>0.0</v>
      </c>
      <c r="L6310" s="282">
        <v>391.0</v>
      </c>
      <c r="M6310" s="210"/>
    </row>
    <row r="6311" ht="15.75" customHeight="1">
      <c r="A6311" s="210" t="s">
        <v>486</v>
      </c>
      <c r="B6311" s="210" t="s">
        <v>5392</v>
      </c>
      <c r="C6311" s="210" t="s">
        <v>5931</v>
      </c>
      <c r="D6311" s="210" t="s">
        <v>6133</v>
      </c>
      <c r="E6311" s="282">
        <v>3.0</v>
      </c>
      <c r="F6311" s="282">
        <v>0.0</v>
      </c>
      <c r="G6311" s="282">
        <v>0.0</v>
      </c>
      <c r="H6311" s="282">
        <v>3.0</v>
      </c>
      <c r="I6311" s="282">
        <v>0.0</v>
      </c>
      <c r="J6311" s="282">
        <v>0.0</v>
      </c>
      <c r="K6311" s="282">
        <v>0.0</v>
      </c>
      <c r="L6311" s="282">
        <v>57.0</v>
      </c>
      <c r="M6311" s="210"/>
    </row>
    <row r="6312" ht="15.75" customHeight="1">
      <c r="A6312" s="210" t="s">
        <v>414</v>
      </c>
      <c r="B6312" s="210" t="s">
        <v>5383</v>
      </c>
      <c r="C6312" s="210" t="s">
        <v>6381</v>
      </c>
      <c r="D6312" s="210" t="s">
        <v>244</v>
      </c>
      <c r="E6312" s="282">
        <v>21.0</v>
      </c>
      <c r="F6312" s="282">
        <v>7.0</v>
      </c>
      <c r="G6312" s="282">
        <v>1.0</v>
      </c>
      <c r="H6312" s="282">
        <v>5.0</v>
      </c>
      <c r="I6312" s="282">
        <v>15.0</v>
      </c>
      <c r="J6312" s="282">
        <v>1.0</v>
      </c>
      <c r="K6312" s="282">
        <v>0.0</v>
      </c>
      <c r="L6312" s="282">
        <v>1287.0</v>
      </c>
      <c r="M6312" s="210"/>
    </row>
    <row r="6313" ht="15.75" customHeight="1">
      <c r="A6313" s="210" t="s">
        <v>414</v>
      </c>
      <c r="B6313" s="210" t="s">
        <v>5384</v>
      </c>
      <c r="C6313" s="210" t="s">
        <v>5864</v>
      </c>
      <c r="D6313" s="210" t="s">
        <v>6382</v>
      </c>
      <c r="E6313" s="282">
        <v>17.0</v>
      </c>
      <c r="F6313" s="282">
        <v>0.0</v>
      </c>
      <c r="G6313" s="282">
        <v>0.0</v>
      </c>
      <c r="H6313" s="282">
        <v>15.0</v>
      </c>
      <c r="I6313" s="282">
        <v>1.0</v>
      </c>
      <c r="J6313" s="282">
        <v>1.0</v>
      </c>
      <c r="K6313" s="282">
        <v>0.0</v>
      </c>
      <c r="L6313" s="282">
        <v>340.0</v>
      </c>
      <c r="M6313" s="210"/>
    </row>
    <row r="6314" ht="15.75" customHeight="1">
      <c r="A6314" s="210" t="s">
        <v>414</v>
      </c>
      <c r="B6314" s="210" t="s">
        <v>5385</v>
      </c>
      <c r="C6314" s="210" t="s">
        <v>5864</v>
      </c>
      <c r="D6314" s="210" t="s">
        <v>6382</v>
      </c>
      <c r="E6314" s="282">
        <v>18.0</v>
      </c>
      <c r="F6314" s="282">
        <v>4.0</v>
      </c>
      <c r="G6314" s="282">
        <v>0.0</v>
      </c>
      <c r="H6314" s="282">
        <v>15.0</v>
      </c>
      <c r="I6314" s="282">
        <v>3.0</v>
      </c>
      <c r="J6314" s="282">
        <v>3.0</v>
      </c>
      <c r="K6314" s="282">
        <v>0.0</v>
      </c>
      <c r="L6314" s="282">
        <v>499.0</v>
      </c>
      <c r="M6314" s="210"/>
    </row>
    <row r="6315" ht="15.75" customHeight="1">
      <c r="A6315" s="210" t="s">
        <v>414</v>
      </c>
      <c r="B6315" s="210" t="s">
        <v>5386</v>
      </c>
      <c r="C6315" s="210" t="s">
        <v>6383</v>
      </c>
      <c r="D6315" s="210" t="s">
        <v>6384</v>
      </c>
      <c r="E6315" s="282">
        <v>22.0</v>
      </c>
      <c r="F6315" s="282">
        <v>9.0</v>
      </c>
      <c r="G6315" s="282">
        <v>2.0</v>
      </c>
      <c r="H6315" s="282">
        <v>2.0</v>
      </c>
      <c r="I6315" s="282">
        <v>10.0</v>
      </c>
      <c r="J6315" s="282">
        <v>6.0</v>
      </c>
      <c r="K6315" s="282">
        <v>0.0</v>
      </c>
      <c r="L6315" s="282">
        <v>1689.0</v>
      </c>
      <c r="M6315" s="210"/>
    </row>
    <row r="6316" ht="15.75" customHeight="1">
      <c r="A6316" s="210" t="s">
        <v>414</v>
      </c>
      <c r="B6316" s="210" t="s">
        <v>5388</v>
      </c>
      <c r="C6316" s="210" t="s">
        <v>6385</v>
      </c>
      <c r="D6316" s="210" t="s">
        <v>6386</v>
      </c>
      <c r="E6316" s="282">
        <v>4.0</v>
      </c>
      <c r="F6316" s="282">
        <v>1.0</v>
      </c>
      <c r="G6316" s="282">
        <v>0.0</v>
      </c>
      <c r="H6316" s="282">
        <v>0.0</v>
      </c>
      <c r="I6316" s="282">
        <v>3.0</v>
      </c>
      <c r="J6316" s="282">
        <v>2.0</v>
      </c>
      <c r="K6316" s="282">
        <v>0.0</v>
      </c>
      <c r="L6316" s="282">
        <v>294.0</v>
      </c>
      <c r="M6316" s="210"/>
    </row>
    <row r="6317" ht="15.75" customHeight="1">
      <c r="A6317" s="210" t="s">
        <v>414</v>
      </c>
      <c r="B6317" s="210" t="s">
        <v>5391</v>
      </c>
      <c r="C6317" s="210" t="s">
        <v>6387</v>
      </c>
      <c r="D6317" s="210" t="s">
        <v>6386</v>
      </c>
      <c r="E6317" s="282">
        <v>11.0</v>
      </c>
      <c r="F6317" s="282">
        <v>1.0</v>
      </c>
      <c r="G6317" s="282">
        <v>1.0</v>
      </c>
      <c r="H6317" s="282">
        <v>5.0</v>
      </c>
      <c r="I6317" s="282">
        <v>2.0</v>
      </c>
      <c r="J6317" s="282">
        <v>1.0</v>
      </c>
      <c r="K6317" s="282">
        <v>0.0</v>
      </c>
      <c r="L6317" s="282">
        <v>574.0</v>
      </c>
      <c r="M6317" s="210"/>
    </row>
    <row r="6318" ht="15.75" customHeight="1">
      <c r="A6318" s="210" t="s">
        <v>482</v>
      </c>
      <c r="B6318" s="210" t="s">
        <v>5383</v>
      </c>
      <c r="C6318" s="210" t="s">
        <v>5801</v>
      </c>
      <c r="D6318" s="210" t="s">
        <v>264</v>
      </c>
      <c r="E6318" s="282">
        <v>3.0</v>
      </c>
      <c r="F6318" s="282">
        <v>0.0</v>
      </c>
      <c r="G6318" s="282">
        <v>0.0</v>
      </c>
      <c r="H6318" s="282">
        <v>0.0</v>
      </c>
      <c r="I6318" s="282">
        <v>3.0</v>
      </c>
      <c r="J6318" s="282">
        <v>0.0</v>
      </c>
      <c r="K6318" s="282">
        <v>0.0</v>
      </c>
      <c r="L6318" s="282">
        <v>177.0</v>
      </c>
      <c r="M6318" s="210"/>
    </row>
    <row r="6319" ht="15.75" customHeight="1">
      <c r="A6319" s="210" t="s">
        <v>482</v>
      </c>
      <c r="B6319" s="210" t="s">
        <v>5384</v>
      </c>
      <c r="C6319" s="210" t="s">
        <v>5816</v>
      </c>
      <c r="D6319" s="210" t="s">
        <v>6373</v>
      </c>
      <c r="E6319" s="282">
        <v>35.0</v>
      </c>
      <c r="F6319" s="282">
        <v>7.0</v>
      </c>
      <c r="G6319" s="282">
        <v>6.0</v>
      </c>
      <c r="H6319" s="282">
        <v>3.0</v>
      </c>
      <c r="I6319" s="282">
        <v>25.0</v>
      </c>
      <c r="J6319" s="282">
        <v>7.0</v>
      </c>
      <c r="K6319" s="282">
        <v>0.0</v>
      </c>
      <c r="L6319" s="282">
        <v>2627.0</v>
      </c>
      <c r="M6319" s="210"/>
    </row>
    <row r="6320" ht="15.75" customHeight="1">
      <c r="A6320" s="210" t="s">
        <v>482</v>
      </c>
      <c r="B6320" s="210" t="s">
        <v>5385</v>
      </c>
      <c r="C6320" s="210" t="s">
        <v>5816</v>
      </c>
      <c r="D6320" s="210" t="s">
        <v>6373</v>
      </c>
      <c r="E6320" s="282">
        <v>14.0</v>
      </c>
      <c r="F6320" s="282">
        <v>2.0</v>
      </c>
      <c r="G6320" s="282">
        <v>2.0</v>
      </c>
      <c r="H6320" s="282">
        <v>6.0</v>
      </c>
      <c r="I6320" s="282">
        <v>8.0</v>
      </c>
      <c r="J6320" s="282">
        <v>1.0</v>
      </c>
      <c r="K6320" s="282">
        <v>0.0</v>
      </c>
      <c r="L6320" s="282">
        <v>695.0</v>
      </c>
      <c r="M6320" s="210"/>
    </row>
    <row r="6321" ht="15.75" customHeight="1">
      <c r="A6321" s="210" t="s">
        <v>482</v>
      </c>
      <c r="B6321" s="210" t="s">
        <v>5386</v>
      </c>
      <c r="C6321" s="210" t="s">
        <v>5977</v>
      </c>
      <c r="D6321" s="210" t="s">
        <v>6388</v>
      </c>
      <c r="E6321" s="282">
        <v>25.0</v>
      </c>
      <c r="F6321" s="282">
        <v>2.0</v>
      </c>
      <c r="G6321" s="282">
        <v>1.0</v>
      </c>
      <c r="H6321" s="282">
        <v>9.0</v>
      </c>
      <c r="I6321" s="282">
        <v>16.0</v>
      </c>
      <c r="J6321" s="282">
        <v>0.0</v>
      </c>
      <c r="K6321" s="282">
        <v>0.0</v>
      </c>
      <c r="L6321" s="282">
        <v>1236.0</v>
      </c>
      <c r="M6321" s="210"/>
    </row>
    <row r="6322" ht="15.75" customHeight="1">
      <c r="A6322" s="210" t="s">
        <v>482</v>
      </c>
      <c r="B6322" s="210" t="s">
        <v>5387</v>
      </c>
      <c r="C6322" s="210" t="s">
        <v>5814</v>
      </c>
      <c r="D6322" s="210" t="s">
        <v>6258</v>
      </c>
      <c r="E6322" s="282">
        <v>27.0</v>
      </c>
      <c r="F6322" s="282">
        <v>6.0</v>
      </c>
      <c r="G6322" s="282">
        <v>1.0</v>
      </c>
      <c r="H6322" s="282">
        <v>15.0</v>
      </c>
      <c r="I6322" s="282">
        <v>12.0</v>
      </c>
      <c r="J6322" s="282">
        <v>0.0</v>
      </c>
      <c r="K6322" s="282">
        <v>0.0</v>
      </c>
      <c r="L6322" s="282">
        <v>1114.0</v>
      </c>
      <c r="M6322" s="210"/>
    </row>
    <row r="6323" ht="15.75" customHeight="1">
      <c r="A6323" s="210" t="s">
        <v>482</v>
      </c>
      <c r="B6323" s="210" t="s">
        <v>5388</v>
      </c>
      <c r="C6323" s="210" t="s">
        <v>5809</v>
      </c>
      <c r="D6323" s="210" t="s">
        <v>6298</v>
      </c>
      <c r="E6323" s="282">
        <v>2.0</v>
      </c>
      <c r="F6323" s="282">
        <v>0.0</v>
      </c>
      <c r="G6323" s="282">
        <v>0.0</v>
      </c>
      <c r="H6323" s="282">
        <v>1.0</v>
      </c>
      <c r="I6323" s="282">
        <v>1.0</v>
      </c>
      <c r="J6323" s="282">
        <v>0.0</v>
      </c>
      <c r="K6323" s="282">
        <v>0.0</v>
      </c>
      <c r="L6323" s="282">
        <v>72.0</v>
      </c>
      <c r="M6323" s="210"/>
    </row>
    <row r="6324" ht="15.75" customHeight="1">
      <c r="A6324" s="210" t="s">
        <v>257</v>
      </c>
      <c r="B6324" s="210" t="s">
        <v>5383</v>
      </c>
      <c r="C6324" s="210" t="s">
        <v>5801</v>
      </c>
      <c r="D6324" s="210" t="s">
        <v>259</v>
      </c>
      <c r="E6324" s="282">
        <v>3.0</v>
      </c>
      <c r="F6324" s="282">
        <v>0.0</v>
      </c>
      <c r="G6324" s="210"/>
      <c r="H6324" s="282">
        <v>0.0</v>
      </c>
      <c r="I6324" s="282">
        <v>0.0</v>
      </c>
      <c r="J6324" s="282">
        <v>1.0</v>
      </c>
      <c r="K6324" s="282">
        <v>0.0</v>
      </c>
      <c r="L6324" s="282">
        <v>270.0</v>
      </c>
      <c r="M6324" s="210"/>
    </row>
    <row r="6325" ht="15.75" customHeight="1">
      <c r="A6325" s="210" t="s">
        <v>257</v>
      </c>
      <c r="B6325" s="210" t="s">
        <v>5384</v>
      </c>
      <c r="C6325" s="210" t="s">
        <v>6389</v>
      </c>
      <c r="D6325" s="210" t="s">
        <v>6390</v>
      </c>
      <c r="E6325" s="282">
        <v>19.0</v>
      </c>
      <c r="F6325" s="282">
        <v>0.0</v>
      </c>
      <c r="G6325" s="282">
        <v>0.0</v>
      </c>
      <c r="H6325" s="282">
        <v>1.0</v>
      </c>
      <c r="I6325" s="282">
        <v>0.0</v>
      </c>
      <c r="J6325" s="282">
        <v>2.0</v>
      </c>
      <c r="K6325" s="282">
        <v>0.0</v>
      </c>
      <c r="L6325" s="282">
        <v>1636.0</v>
      </c>
      <c r="M6325" s="210"/>
    </row>
    <row r="6326" ht="15.75" customHeight="1">
      <c r="A6326" s="210" t="s">
        <v>257</v>
      </c>
      <c r="B6326" s="210" t="s">
        <v>5385</v>
      </c>
      <c r="C6326" s="210" t="s">
        <v>6391</v>
      </c>
      <c r="D6326" s="210" t="s">
        <v>110</v>
      </c>
      <c r="E6326" s="282">
        <v>25.0</v>
      </c>
      <c r="F6326" s="282">
        <v>0.0</v>
      </c>
      <c r="G6326" s="282">
        <v>0.0</v>
      </c>
      <c r="H6326" s="282">
        <v>0.0</v>
      </c>
      <c r="I6326" s="282">
        <v>0.0</v>
      </c>
      <c r="J6326" s="282">
        <v>1.0</v>
      </c>
      <c r="K6326" s="282">
        <v>0.0</v>
      </c>
      <c r="L6326" s="282">
        <v>2250.0</v>
      </c>
      <c r="M6326" s="210"/>
    </row>
    <row r="6327" ht="15.75" customHeight="1">
      <c r="A6327" s="210" t="s">
        <v>257</v>
      </c>
      <c r="B6327" s="210" t="s">
        <v>5386</v>
      </c>
      <c r="C6327" s="210" t="s">
        <v>6392</v>
      </c>
      <c r="D6327" s="210" t="s">
        <v>6393</v>
      </c>
      <c r="E6327" s="282">
        <v>3.0</v>
      </c>
      <c r="F6327" s="282">
        <v>0.0</v>
      </c>
      <c r="G6327" s="282">
        <v>0.0</v>
      </c>
      <c r="H6327" s="282">
        <v>0.0</v>
      </c>
      <c r="I6327" s="282">
        <v>0.0</v>
      </c>
      <c r="J6327" s="282">
        <v>0.0</v>
      </c>
      <c r="K6327" s="282">
        <v>0.0</v>
      </c>
      <c r="L6327" s="282">
        <v>270.0</v>
      </c>
      <c r="M6327" s="210"/>
    </row>
    <row r="6328" ht="15.75" customHeight="1">
      <c r="A6328" s="210" t="s">
        <v>257</v>
      </c>
      <c r="B6328" s="210" t="s">
        <v>5387</v>
      </c>
      <c r="C6328" s="210" t="s">
        <v>6392</v>
      </c>
      <c r="D6328" s="210" t="s">
        <v>6393</v>
      </c>
      <c r="E6328" s="282">
        <v>0.0</v>
      </c>
      <c r="F6328" s="282">
        <v>0.0</v>
      </c>
      <c r="G6328" s="282">
        <v>0.0</v>
      </c>
      <c r="H6328" s="282">
        <v>0.0</v>
      </c>
      <c r="I6328" s="282">
        <v>0.0</v>
      </c>
      <c r="J6328" s="282">
        <v>0.0</v>
      </c>
      <c r="K6328" s="282">
        <v>0.0</v>
      </c>
      <c r="L6328" s="282">
        <v>0.0</v>
      </c>
      <c r="M6328" s="210"/>
    </row>
    <row r="6329" ht="15.75" customHeight="1">
      <c r="A6329" s="210" t="s">
        <v>257</v>
      </c>
      <c r="B6329" s="210" t="s">
        <v>5391</v>
      </c>
      <c r="C6329" s="210" t="s">
        <v>5868</v>
      </c>
      <c r="D6329" s="210" t="s">
        <v>6394</v>
      </c>
      <c r="E6329" s="282">
        <v>0.0</v>
      </c>
      <c r="F6329" s="282">
        <v>0.0</v>
      </c>
      <c r="G6329" s="210"/>
      <c r="H6329" s="282">
        <v>0.0</v>
      </c>
      <c r="I6329" s="282">
        <v>0.0</v>
      </c>
      <c r="J6329" s="282">
        <v>0.0</v>
      </c>
      <c r="K6329" s="282">
        <v>0.0</v>
      </c>
      <c r="L6329" s="282">
        <v>0.0</v>
      </c>
      <c r="M6329" s="210"/>
    </row>
    <row r="6330" ht="15.75" customHeight="1">
      <c r="A6330" s="210" t="s">
        <v>257</v>
      </c>
      <c r="B6330" s="210" t="s">
        <v>5392</v>
      </c>
      <c r="C6330" s="210" t="s">
        <v>5868</v>
      </c>
      <c r="D6330" s="210" t="s">
        <v>6394</v>
      </c>
      <c r="E6330" s="282">
        <v>0.0</v>
      </c>
      <c r="F6330" s="282">
        <v>0.0</v>
      </c>
      <c r="G6330" s="210"/>
      <c r="H6330" s="282">
        <v>0.0</v>
      </c>
      <c r="I6330" s="282">
        <v>0.0</v>
      </c>
      <c r="J6330" s="282">
        <v>0.0</v>
      </c>
      <c r="K6330" s="282">
        <v>0.0</v>
      </c>
      <c r="L6330" s="282">
        <v>0.0</v>
      </c>
      <c r="M6330" s="210"/>
    </row>
    <row r="6331" ht="15.75" customHeight="1">
      <c r="A6331" s="210" t="s">
        <v>257</v>
      </c>
      <c r="B6331" s="210" t="s">
        <v>5389</v>
      </c>
      <c r="C6331" s="210" t="s">
        <v>6395</v>
      </c>
      <c r="D6331" s="210" t="s">
        <v>6394</v>
      </c>
      <c r="E6331" s="282">
        <v>0.0</v>
      </c>
      <c r="F6331" s="282">
        <v>0.0</v>
      </c>
      <c r="G6331" s="210"/>
      <c r="H6331" s="282">
        <v>0.0</v>
      </c>
      <c r="I6331" s="282">
        <v>0.0</v>
      </c>
      <c r="J6331" s="282">
        <v>0.0</v>
      </c>
      <c r="K6331" s="282">
        <v>0.0</v>
      </c>
      <c r="L6331" s="282">
        <v>0.0</v>
      </c>
      <c r="M6331" s="210"/>
    </row>
    <row r="6332" ht="15.75" customHeight="1">
      <c r="A6332" s="210" t="s">
        <v>230</v>
      </c>
      <c r="B6332" s="210" t="s">
        <v>5383</v>
      </c>
      <c r="C6332" s="210" t="s">
        <v>5801</v>
      </c>
      <c r="D6332" s="210" t="s">
        <v>177</v>
      </c>
      <c r="E6332" s="282">
        <v>3.0</v>
      </c>
      <c r="F6332" s="282">
        <v>1.0</v>
      </c>
      <c r="G6332" s="282">
        <v>1.0</v>
      </c>
      <c r="H6332" s="282">
        <v>0.0</v>
      </c>
      <c r="I6332" s="282">
        <v>2.0</v>
      </c>
      <c r="J6332" s="282">
        <v>0.0</v>
      </c>
      <c r="K6332" s="282">
        <v>0.0</v>
      </c>
      <c r="L6332" s="282">
        <v>212.0</v>
      </c>
      <c r="M6332" s="210"/>
    </row>
    <row r="6333" ht="15.75" customHeight="1">
      <c r="A6333" s="210" t="s">
        <v>230</v>
      </c>
      <c r="B6333" s="210" t="s">
        <v>5384</v>
      </c>
      <c r="C6333" s="210" t="s">
        <v>5816</v>
      </c>
      <c r="D6333" s="210" t="s">
        <v>6056</v>
      </c>
      <c r="E6333" s="282">
        <v>35.0</v>
      </c>
      <c r="F6333" s="282">
        <v>5.0</v>
      </c>
      <c r="G6333" s="282">
        <v>10.0</v>
      </c>
      <c r="H6333" s="282">
        <v>7.0</v>
      </c>
      <c r="I6333" s="282">
        <v>28.0</v>
      </c>
      <c r="J6333" s="282">
        <v>5.0</v>
      </c>
      <c r="K6333" s="282">
        <v>0.0</v>
      </c>
      <c r="L6333" s="282">
        <v>2006.0</v>
      </c>
      <c r="M6333" s="210"/>
    </row>
    <row r="6334" ht="15.75" customHeight="1">
      <c r="A6334" s="210" t="s">
        <v>230</v>
      </c>
      <c r="B6334" s="210" t="s">
        <v>5385</v>
      </c>
      <c r="C6334" s="210" t="s">
        <v>5816</v>
      </c>
      <c r="D6334" s="210" t="s">
        <v>6056</v>
      </c>
      <c r="E6334" s="282">
        <v>24.0</v>
      </c>
      <c r="F6334" s="282">
        <v>1.0</v>
      </c>
      <c r="G6334" s="282">
        <v>1.0</v>
      </c>
      <c r="H6334" s="282">
        <v>21.0</v>
      </c>
      <c r="I6334" s="282">
        <v>3.0</v>
      </c>
      <c r="J6334" s="282">
        <v>4.0</v>
      </c>
      <c r="K6334" s="282">
        <v>0.0</v>
      </c>
      <c r="L6334" s="282">
        <v>669.0</v>
      </c>
      <c r="M6334" s="210"/>
    </row>
    <row r="6335" ht="15.75" customHeight="1">
      <c r="A6335" s="210" t="s">
        <v>230</v>
      </c>
      <c r="B6335" s="210" t="s">
        <v>5386</v>
      </c>
      <c r="C6335" s="210" t="s">
        <v>5816</v>
      </c>
      <c r="D6335" s="210" t="s">
        <v>6056</v>
      </c>
      <c r="E6335" s="282">
        <v>13.0</v>
      </c>
      <c r="F6335" s="282">
        <v>0.0</v>
      </c>
      <c r="G6335" s="282">
        <v>0.0</v>
      </c>
      <c r="H6335" s="282">
        <v>12.0</v>
      </c>
      <c r="I6335" s="282">
        <v>1.0</v>
      </c>
      <c r="J6335" s="282">
        <v>0.0</v>
      </c>
      <c r="K6335" s="282">
        <v>0.0</v>
      </c>
      <c r="L6335" s="282">
        <v>250.0</v>
      </c>
      <c r="M6335" s="210"/>
    </row>
    <row r="6336" ht="15.75" customHeight="1">
      <c r="A6336" s="210" t="s">
        <v>230</v>
      </c>
      <c r="B6336" s="210" t="s">
        <v>5387</v>
      </c>
      <c r="C6336" s="210" t="s">
        <v>5837</v>
      </c>
      <c r="D6336" s="210" t="s">
        <v>6396</v>
      </c>
      <c r="E6336" s="282">
        <v>5.0</v>
      </c>
      <c r="F6336" s="282">
        <v>1.0</v>
      </c>
      <c r="G6336" s="282">
        <v>0.0</v>
      </c>
      <c r="H6336" s="282">
        <v>4.0</v>
      </c>
      <c r="I6336" s="282">
        <v>1.0</v>
      </c>
      <c r="J6336" s="282">
        <v>0.0</v>
      </c>
      <c r="K6336" s="282">
        <v>0.0</v>
      </c>
      <c r="L6336" s="282">
        <v>133.0</v>
      </c>
      <c r="M6336" s="210"/>
    </row>
    <row r="6337" ht="15.75" customHeight="1">
      <c r="A6337" s="210" t="s">
        <v>448</v>
      </c>
      <c r="B6337" s="210" t="s">
        <v>5384</v>
      </c>
      <c r="C6337" s="210" t="s">
        <v>5816</v>
      </c>
      <c r="D6337" s="210" t="s">
        <v>5893</v>
      </c>
      <c r="E6337" s="282">
        <v>37.0</v>
      </c>
      <c r="F6337" s="282">
        <v>7.0</v>
      </c>
      <c r="G6337" s="282">
        <v>4.0</v>
      </c>
      <c r="H6337" s="282">
        <v>1.0</v>
      </c>
      <c r="I6337" s="282">
        <v>23.0</v>
      </c>
      <c r="J6337" s="282">
        <v>3.0</v>
      </c>
      <c r="K6337" s="282">
        <v>0.0</v>
      </c>
      <c r="L6337" s="282">
        <v>2959.0</v>
      </c>
      <c r="M6337" s="210"/>
    </row>
    <row r="6338" ht="15.75" customHeight="1">
      <c r="A6338" s="210" t="s">
        <v>448</v>
      </c>
      <c r="B6338" s="210" t="s">
        <v>5385</v>
      </c>
      <c r="C6338" s="210" t="s">
        <v>5816</v>
      </c>
      <c r="D6338" s="210" t="s">
        <v>5893</v>
      </c>
      <c r="E6338" s="282">
        <v>28.0</v>
      </c>
      <c r="F6338" s="282">
        <v>0.0</v>
      </c>
      <c r="G6338" s="282">
        <v>0.0</v>
      </c>
      <c r="H6338" s="282">
        <v>15.0</v>
      </c>
      <c r="I6338" s="282">
        <v>9.0</v>
      </c>
      <c r="J6338" s="282">
        <v>2.0</v>
      </c>
      <c r="K6338" s="282">
        <v>0.0</v>
      </c>
      <c r="L6338" s="282">
        <v>1362.0</v>
      </c>
      <c r="M6338" s="210"/>
    </row>
    <row r="6339" ht="15.75" customHeight="1">
      <c r="A6339" s="210" t="s">
        <v>448</v>
      </c>
      <c r="B6339" s="210" t="s">
        <v>5386</v>
      </c>
      <c r="C6339" s="210" t="s">
        <v>6170</v>
      </c>
      <c r="D6339" s="210" t="s">
        <v>241</v>
      </c>
      <c r="E6339" s="282">
        <v>42.0</v>
      </c>
      <c r="F6339" s="282">
        <v>3.0</v>
      </c>
      <c r="G6339" s="282">
        <v>4.0</v>
      </c>
      <c r="H6339" s="282">
        <v>6.0</v>
      </c>
      <c r="I6339" s="282">
        <v>14.0</v>
      </c>
      <c r="J6339" s="282">
        <v>8.0</v>
      </c>
      <c r="K6339" s="282">
        <v>0.0</v>
      </c>
      <c r="L6339" s="282">
        <v>3108.0</v>
      </c>
      <c r="M6339" s="210"/>
    </row>
    <row r="6340" ht="15.75" customHeight="1">
      <c r="A6340" s="210" t="s">
        <v>448</v>
      </c>
      <c r="B6340" s="210" t="s">
        <v>5387</v>
      </c>
      <c r="C6340" s="210" t="s">
        <v>6397</v>
      </c>
      <c r="D6340" s="210" t="s">
        <v>6398</v>
      </c>
      <c r="E6340" s="282">
        <v>17.0</v>
      </c>
      <c r="F6340" s="282">
        <v>1.0</v>
      </c>
      <c r="G6340" s="282">
        <v>3.0</v>
      </c>
      <c r="H6340" s="282">
        <v>2.0</v>
      </c>
      <c r="I6340" s="282">
        <v>5.0</v>
      </c>
      <c r="J6340" s="282">
        <v>4.0</v>
      </c>
      <c r="K6340" s="282">
        <v>0.0</v>
      </c>
      <c r="L6340" s="282">
        <v>1270.0</v>
      </c>
      <c r="M6340" s="210"/>
    </row>
    <row r="6341" ht="15.75" customHeight="1">
      <c r="A6341" s="210" t="s">
        <v>448</v>
      </c>
      <c r="B6341" s="210" t="s">
        <v>5388</v>
      </c>
      <c r="C6341" s="210" t="s">
        <v>6397</v>
      </c>
      <c r="D6341" s="210" t="s">
        <v>6399</v>
      </c>
      <c r="E6341" s="282">
        <v>27.0</v>
      </c>
      <c r="F6341" s="282">
        <v>4.0</v>
      </c>
      <c r="G6341" s="282">
        <v>2.0</v>
      </c>
      <c r="H6341" s="282">
        <v>12.0</v>
      </c>
      <c r="I6341" s="282">
        <v>8.0</v>
      </c>
      <c r="J6341" s="282">
        <v>2.0</v>
      </c>
      <c r="K6341" s="282">
        <v>0.0</v>
      </c>
      <c r="L6341" s="282">
        <v>1340.0</v>
      </c>
      <c r="M6341" s="210"/>
    </row>
    <row r="6342" ht="15.75" customHeight="1">
      <c r="A6342" s="210" t="s">
        <v>448</v>
      </c>
      <c r="B6342" s="210" t="s">
        <v>5391</v>
      </c>
      <c r="C6342" s="210" t="s">
        <v>6400</v>
      </c>
      <c r="D6342" s="210" t="s">
        <v>6399</v>
      </c>
      <c r="E6342" s="282">
        <v>17.0</v>
      </c>
      <c r="F6342" s="282">
        <v>1.0</v>
      </c>
      <c r="G6342" s="282">
        <v>3.0</v>
      </c>
      <c r="H6342" s="282">
        <v>7.0</v>
      </c>
      <c r="I6342" s="282">
        <v>8.0</v>
      </c>
      <c r="J6342" s="282">
        <v>0.0</v>
      </c>
      <c r="K6342" s="282">
        <v>0.0</v>
      </c>
      <c r="L6342" s="282">
        <v>815.0</v>
      </c>
      <c r="M6342" s="210"/>
    </row>
    <row r="6343" ht="15.75" customHeight="1">
      <c r="A6343" s="210" t="s">
        <v>239</v>
      </c>
      <c r="B6343" s="210" t="s">
        <v>5383</v>
      </c>
      <c r="C6343" s="210" t="s">
        <v>5801</v>
      </c>
      <c r="D6343" s="210" t="s">
        <v>241</v>
      </c>
      <c r="E6343" s="282">
        <v>3.0</v>
      </c>
      <c r="F6343" s="282">
        <v>0.0</v>
      </c>
      <c r="G6343" s="210"/>
      <c r="H6343" s="282">
        <v>0.0</v>
      </c>
      <c r="I6343" s="282">
        <v>0.0</v>
      </c>
      <c r="J6343" s="282">
        <v>0.0</v>
      </c>
      <c r="K6343" s="282">
        <v>0.0</v>
      </c>
      <c r="L6343" s="282">
        <v>270.0</v>
      </c>
      <c r="M6343" s="210"/>
    </row>
    <row r="6344" ht="15.75" customHeight="1">
      <c r="A6344" s="210" t="s">
        <v>239</v>
      </c>
      <c r="B6344" s="210" t="s">
        <v>5384</v>
      </c>
      <c r="C6344" s="210" t="s">
        <v>5816</v>
      </c>
      <c r="D6344" s="210" t="s">
        <v>5893</v>
      </c>
      <c r="E6344" s="282">
        <v>29.0</v>
      </c>
      <c r="F6344" s="282">
        <v>0.0</v>
      </c>
      <c r="G6344" s="210"/>
      <c r="H6344" s="282">
        <v>0.0</v>
      </c>
      <c r="I6344" s="282">
        <v>0.0</v>
      </c>
      <c r="J6344" s="282">
        <v>1.0</v>
      </c>
      <c r="K6344" s="282">
        <v>0.0</v>
      </c>
      <c r="L6344" s="282">
        <v>2610.0</v>
      </c>
      <c r="M6344" s="210"/>
    </row>
    <row r="6345" ht="15.75" customHeight="1">
      <c r="A6345" s="210" t="s">
        <v>239</v>
      </c>
      <c r="B6345" s="210" t="s">
        <v>5385</v>
      </c>
      <c r="C6345" s="210" t="s">
        <v>5816</v>
      </c>
      <c r="D6345" s="210" t="s">
        <v>5893</v>
      </c>
      <c r="E6345" s="282">
        <v>34.0</v>
      </c>
      <c r="F6345" s="282">
        <v>0.0</v>
      </c>
      <c r="G6345" s="210"/>
      <c r="H6345" s="282">
        <v>0.0</v>
      </c>
      <c r="I6345" s="282">
        <v>0.0</v>
      </c>
      <c r="J6345" s="282">
        <v>3.0</v>
      </c>
      <c r="K6345" s="282">
        <v>1.0</v>
      </c>
      <c r="L6345" s="282">
        <v>3050.0</v>
      </c>
      <c r="M6345" s="210"/>
    </row>
    <row r="6346" ht="15.75" customHeight="1">
      <c r="A6346" s="210" t="s">
        <v>239</v>
      </c>
      <c r="B6346" s="210" t="s">
        <v>5386</v>
      </c>
      <c r="C6346" s="210" t="s">
        <v>5816</v>
      </c>
      <c r="D6346" s="210" t="s">
        <v>6080</v>
      </c>
      <c r="E6346" s="282">
        <v>37.0</v>
      </c>
      <c r="F6346" s="282">
        <v>0.0</v>
      </c>
      <c r="G6346" s="210"/>
      <c r="H6346" s="282">
        <v>0.0</v>
      </c>
      <c r="I6346" s="282">
        <v>1.0</v>
      </c>
      <c r="J6346" s="282">
        <v>2.0</v>
      </c>
      <c r="K6346" s="282">
        <v>0.0</v>
      </c>
      <c r="L6346" s="282">
        <v>3285.0</v>
      </c>
      <c r="M6346" s="210"/>
    </row>
    <row r="6347" ht="15.75" customHeight="1">
      <c r="A6347" s="210" t="s">
        <v>239</v>
      </c>
      <c r="B6347" s="210" t="s">
        <v>5387</v>
      </c>
      <c r="C6347" s="210" t="s">
        <v>5816</v>
      </c>
      <c r="D6347" s="210" t="s">
        <v>6080</v>
      </c>
      <c r="E6347" s="282">
        <v>37.0</v>
      </c>
      <c r="F6347" s="282">
        <v>0.0</v>
      </c>
      <c r="G6347" s="210"/>
      <c r="H6347" s="282">
        <v>0.0</v>
      </c>
      <c r="I6347" s="282">
        <v>0.0</v>
      </c>
      <c r="J6347" s="282">
        <v>3.0</v>
      </c>
      <c r="K6347" s="282">
        <v>0.0</v>
      </c>
      <c r="L6347" s="282">
        <v>3330.0</v>
      </c>
      <c r="M6347" s="210"/>
    </row>
    <row r="6348" ht="15.75" customHeight="1">
      <c r="A6348" s="210" t="s">
        <v>239</v>
      </c>
      <c r="B6348" s="210" t="s">
        <v>5388</v>
      </c>
      <c r="C6348" s="210" t="s">
        <v>5801</v>
      </c>
      <c r="D6348" s="210" t="s">
        <v>1082</v>
      </c>
      <c r="E6348" s="282">
        <v>29.0</v>
      </c>
      <c r="F6348" s="282">
        <v>0.0</v>
      </c>
      <c r="G6348" s="210"/>
      <c r="H6348" s="282">
        <v>0.0</v>
      </c>
      <c r="I6348" s="282">
        <v>0.0</v>
      </c>
      <c r="J6348" s="282">
        <v>1.0</v>
      </c>
      <c r="K6348" s="282">
        <v>0.0</v>
      </c>
      <c r="L6348" s="282">
        <v>2610.0</v>
      </c>
      <c r="M6348" s="210"/>
    </row>
    <row r="6349" ht="15.75" customHeight="1">
      <c r="A6349" s="210" t="s">
        <v>239</v>
      </c>
      <c r="B6349" s="210" t="s">
        <v>5391</v>
      </c>
      <c r="C6349" s="210" t="s">
        <v>6014</v>
      </c>
      <c r="D6349" s="210" t="s">
        <v>6401</v>
      </c>
      <c r="E6349" s="282">
        <v>23.0</v>
      </c>
      <c r="F6349" s="282">
        <v>0.0</v>
      </c>
      <c r="G6349" s="210"/>
      <c r="H6349" s="282">
        <v>0.0</v>
      </c>
      <c r="I6349" s="282">
        <v>0.0</v>
      </c>
      <c r="J6349" s="282">
        <v>2.0</v>
      </c>
      <c r="K6349" s="282">
        <v>0.0</v>
      </c>
      <c r="L6349" s="282">
        <v>2070.0</v>
      </c>
      <c r="M6349" s="210"/>
    </row>
    <row r="6350" ht="15.75" customHeight="1">
      <c r="A6350" s="210" t="s">
        <v>239</v>
      </c>
      <c r="B6350" s="210" t="s">
        <v>5392</v>
      </c>
      <c r="C6350" s="210" t="s">
        <v>6014</v>
      </c>
      <c r="D6350" s="210" t="s">
        <v>6402</v>
      </c>
      <c r="E6350" s="282">
        <v>25.0</v>
      </c>
      <c r="F6350" s="282">
        <v>0.0</v>
      </c>
      <c r="G6350" s="210"/>
      <c r="H6350" s="282">
        <v>0.0</v>
      </c>
      <c r="I6350" s="282">
        <v>0.0</v>
      </c>
      <c r="J6350" s="282">
        <v>2.0</v>
      </c>
      <c r="K6350" s="282">
        <v>0.0</v>
      </c>
      <c r="L6350" s="282">
        <v>2250.0</v>
      </c>
      <c r="M6350" s="210"/>
    </row>
    <row r="6351" ht="15.75" customHeight="1">
      <c r="A6351" s="210" t="s">
        <v>239</v>
      </c>
      <c r="B6351" s="210" t="s">
        <v>5389</v>
      </c>
      <c r="C6351" s="210" t="s">
        <v>5805</v>
      </c>
      <c r="D6351" s="210" t="s">
        <v>6134</v>
      </c>
      <c r="E6351" s="282">
        <v>0.0</v>
      </c>
      <c r="F6351" s="282">
        <v>0.0</v>
      </c>
      <c r="G6351" s="210"/>
      <c r="H6351" s="282">
        <v>0.0</v>
      </c>
      <c r="I6351" s="282">
        <v>0.0</v>
      </c>
      <c r="J6351" s="282">
        <v>0.0</v>
      </c>
      <c r="K6351" s="282">
        <v>0.0</v>
      </c>
      <c r="L6351" s="282">
        <v>0.0</v>
      </c>
      <c r="M6351" s="210"/>
    </row>
    <row r="6352" ht="15.75" customHeight="1">
      <c r="A6352" s="210" t="s">
        <v>239</v>
      </c>
      <c r="B6352" s="210" t="s">
        <v>5390</v>
      </c>
      <c r="C6352" s="210" t="s">
        <v>5805</v>
      </c>
      <c r="D6352" s="210" t="s">
        <v>6134</v>
      </c>
      <c r="E6352" s="282">
        <v>0.0</v>
      </c>
      <c r="F6352" s="282">
        <v>0.0</v>
      </c>
      <c r="G6352" s="210"/>
      <c r="H6352" s="282">
        <v>0.0</v>
      </c>
      <c r="I6352" s="282">
        <v>0.0</v>
      </c>
      <c r="J6352" s="282">
        <v>0.0</v>
      </c>
      <c r="K6352" s="282">
        <v>0.0</v>
      </c>
      <c r="L6352" s="282">
        <v>0.0</v>
      </c>
      <c r="M6352" s="210"/>
    </row>
    <row r="6353" ht="15.75" customHeight="1">
      <c r="A6353" s="210" t="s">
        <v>405</v>
      </c>
      <c r="B6353" s="210" t="s">
        <v>5383</v>
      </c>
      <c r="C6353" s="210" t="s">
        <v>5801</v>
      </c>
      <c r="D6353" s="210" t="s">
        <v>103</v>
      </c>
      <c r="E6353" s="282">
        <v>1.0</v>
      </c>
      <c r="F6353" s="282">
        <v>0.0</v>
      </c>
      <c r="G6353" s="282">
        <v>0.0</v>
      </c>
      <c r="H6353" s="282">
        <v>0.0</v>
      </c>
      <c r="I6353" s="282">
        <v>1.0</v>
      </c>
      <c r="J6353" s="282">
        <v>0.0</v>
      </c>
      <c r="K6353" s="282">
        <v>0.0</v>
      </c>
      <c r="L6353" s="282">
        <v>67.0</v>
      </c>
      <c r="M6353" s="210"/>
    </row>
    <row r="6354" ht="15.75" customHeight="1">
      <c r="A6354" s="210" t="s">
        <v>405</v>
      </c>
      <c r="B6354" s="210" t="s">
        <v>5384</v>
      </c>
      <c r="C6354" s="210" t="s">
        <v>5809</v>
      </c>
      <c r="D6354" s="210" t="s">
        <v>6110</v>
      </c>
      <c r="E6354" s="282">
        <v>27.0</v>
      </c>
      <c r="F6354" s="282">
        <v>1.0</v>
      </c>
      <c r="G6354" s="282">
        <v>1.0</v>
      </c>
      <c r="H6354" s="282">
        <v>2.0</v>
      </c>
      <c r="I6354" s="282">
        <v>9.0</v>
      </c>
      <c r="J6354" s="282">
        <v>7.0</v>
      </c>
      <c r="K6354" s="282">
        <v>0.0</v>
      </c>
      <c r="L6354" s="282">
        <v>2114.0</v>
      </c>
      <c r="M6354" s="210"/>
    </row>
    <row r="6355" ht="15.75" customHeight="1">
      <c r="A6355" s="210" t="s">
        <v>405</v>
      </c>
      <c r="B6355" s="210" t="s">
        <v>5385</v>
      </c>
      <c r="C6355" s="210" t="s">
        <v>5809</v>
      </c>
      <c r="D6355" s="210" t="s">
        <v>6110</v>
      </c>
      <c r="E6355" s="282">
        <v>35.0</v>
      </c>
      <c r="F6355" s="282">
        <v>2.0</v>
      </c>
      <c r="G6355" s="282">
        <v>4.0</v>
      </c>
      <c r="H6355" s="282">
        <v>5.0</v>
      </c>
      <c r="I6355" s="282">
        <v>15.0</v>
      </c>
      <c r="J6355" s="282">
        <v>3.0</v>
      </c>
      <c r="K6355" s="282">
        <v>0.0</v>
      </c>
      <c r="L6355" s="282">
        <v>2558.0</v>
      </c>
      <c r="M6355" s="210"/>
    </row>
    <row r="6356" ht="15.75" customHeight="1">
      <c r="A6356" s="210" t="s">
        <v>405</v>
      </c>
      <c r="B6356" s="210" t="s">
        <v>5386</v>
      </c>
      <c r="C6356" s="210" t="s">
        <v>5809</v>
      </c>
      <c r="D6356" s="210" t="s">
        <v>6110</v>
      </c>
      <c r="E6356" s="282">
        <v>36.0</v>
      </c>
      <c r="F6356" s="282">
        <v>4.0</v>
      </c>
      <c r="G6356" s="282">
        <v>3.0</v>
      </c>
      <c r="H6356" s="282">
        <v>16.0</v>
      </c>
      <c r="I6356" s="282">
        <v>11.0</v>
      </c>
      <c r="J6356" s="282">
        <v>4.0</v>
      </c>
      <c r="K6356" s="282">
        <v>0.0</v>
      </c>
      <c r="L6356" s="282">
        <v>1897.0</v>
      </c>
      <c r="M6356" s="210"/>
    </row>
    <row r="6357" ht="15.75" customHeight="1">
      <c r="A6357" s="210" t="s">
        <v>405</v>
      </c>
      <c r="B6357" s="210" t="s">
        <v>5387</v>
      </c>
      <c r="C6357" s="210" t="s">
        <v>5809</v>
      </c>
      <c r="D6357" s="210" t="s">
        <v>6110</v>
      </c>
      <c r="E6357" s="282">
        <v>29.0</v>
      </c>
      <c r="F6357" s="282">
        <v>2.0</v>
      </c>
      <c r="G6357" s="282">
        <v>0.0</v>
      </c>
      <c r="H6357" s="282">
        <v>12.0</v>
      </c>
      <c r="I6357" s="282">
        <v>11.0</v>
      </c>
      <c r="J6357" s="282">
        <v>3.0</v>
      </c>
      <c r="K6357" s="282">
        <v>0.0</v>
      </c>
      <c r="L6357" s="282">
        <v>1491.0</v>
      </c>
      <c r="M6357" s="210"/>
    </row>
    <row r="6358" ht="15.75" customHeight="1">
      <c r="A6358" s="210" t="s">
        <v>405</v>
      </c>
      <c r="B6358" s="210" t="s">
        <v>5388</v>
      </c>
      <c r="C6358" s="210" t="s">
        <v>5809</v>
      </c>
      <c r="D6358" s="210" t="s">
        <v>6110</v>
      </c>
      <c r="E6358" s="282">
        <v>14.0</v>
      </c>
      <c r="F6358" s="282">
        <v>0.0</v>
      </c>
      <c r="G6358" s="282">
        <v>0.0</v>
      </c>
      <c r="H6358" s="282">
        <v>7.0</v>
      </c>
      <c r="I6358" s="282">
        <v>5.0</v>
      </c>
      <c r="J6358" s="282">
        <v>1.0</v>
      </c>
      <c r="K6358" s="282">
        <v>0.0</v>
      </c>
      <c r="L6358" s="282">
        <v>589.0</v>
      </c>
      <c r="M6358" s="210"/>
    </row>
    <row r="6359" ht="15.75" customHeight="1">
      <c r="A6359" s="210" t="s">
        <v>405</v>
      </c>
      <c r="B6359" s="210" t="s">
        <v>5391</v>
      </c>
      <c r="C6359" s="210" t="s">
        <v>5809</v>
      </c>
      <c r="D6359" s="210" t="s">
        <v>6079</v>
      </c>
      <c r="E6359" s="282">
        <v>0.0</v>
      </c>
      <c r="F6359" s="282">
        <v>0.0</v>
      </c>
      <c r="G6359" s="282">
        <v>0.0</v>
      </c>
      <c r="H6359" s="282">
        <v>0.0</v>
      </c>
      <c r="I6359" s="282">
        <v>0.0</v>
      </c>
      <c r="J6359" s="282">
        <v>0.0</v>
      </c>
      <c r="K6359" s="282">
        <v>0.0</v>
      </c>
      <c r="L6359" s="282">
        <v>0.0</v>
      </c>
      <c r="M6359" s="210"/>
    </row>
    <row r="6360" ht="15.75" customHeight="1">
      <c r="A6360" s="210" t="s">
        <v>434</v>
      </c>
      <c r="B6360" s="210" t="s">
        <v>5383</v>
      </c>
      <c r="C6360" s="210" t="s">
        <v>5801</v>
      </c>
      <c r="D6360" s="210" t="s">
        <v>259</v>
      </c>
      <c r="E6360" s="282">
        <v>3.0</v>
      </c>
      <c r="F6360" s="282">
        <v>0.0</v>
      </c>
      <c r="G6360" s="282">
        <v>1.0</v>
      </c>
      <c r="H6360" s="282">
        <v>2.0</v>
      </c>
      <c r="I6360" s="282">
        <v>1.0</v>
      </c>
      <c r="J6360" s="282">
        <v>0.0</v>
      </c>
      <c r="K6360" s="282">
        <v>0.0</v>
      </c>
      <c r="L6360" s="282">
        <v>130.0</v>
      </c>
      <c r="M6360" s="210"/>
    </row>
    <row r="6361" ht="15.75" customHeight="1">
      <c r="A6361" s="210" t="s">
        <v>434</v>
      </c>
      <c r="B6361" s="210" t="s">
        <v>5384</v>
      </c>
      <c r="C6361" s="210" t="s">
        <v>5816</v>
      </c>
      <c r="D6361" s="210" t="s">
        <v>95</v>
      </c>
      <c r="E6361" s="282">
        <v>22.0</v>
      </c>
      <c r="F6361" s="282">
        <v>6.0</v>
      </c>
      <c r="G6361" s="282">
        <v>6.0</v>
      </c>
      <c r="H6361" s="282">
        <v>4.0</v>
      </c>
      <c r="I6361" s="282">
        <v>11.0</v>
      </c>
      <c r="J6361" s="282">
        <v>5.0</v>
      </c>
      <c r="K6361" s="282">
        <v>0.0</v>
      </c>
      <c r="L6361" s="282">
        <v>1577.0</v>
      </c>
      <c r="M6361" s="210"/>
    </row>
    <row r="6362" ht="15.75" customHeight="1">
      <c r="A6362" s="210" t="s">
        <v>434</v>
      </c>
      <c r="B6362" s="210" t="s">
        <v>5385</v>
      </c>
      <c r="C6362" s="210" t="s">
        <v>6211</v>
      </c>
      <c r="D6362" s="210" t="s">
        <v>6403</v>
      </c>
      <c r="E6362" s="282">
        <v>25.0</v>
      </c>
      <c r="F6362" s="282">
        <v>5.0</v>
      </c>
      <c r="G6362" s="282">
        <v>2.0</v>
      </c>
      <c r="H6362" s="282">
        <v>11.0</v>
      </c>
      <c r="I6362" s="282">
        <v>11.0</v>
      </c>
      <c r="J6362" s="282">
        <v>2.0</v>
      </c>
      <c r="K6362" s="282">
        <v>0.0</v>
      </c>
      <c r="L6362" s="282">
        <v>1117.0</v>
      </c>
      <c r="M6362" s="210"/>
    </row>
    <row r="6363" ht="15.75" customHeight="1">
      <c r="A6363" s="210" t="s">
        <v>434</v>
      </c>
      <c r="B6363" s="210" t="s">
        <v>5386</v>
      </c>
      <c r="C6363" s="210" t="s">
        <v>5814</v>
      </c>
      <c r="D6363" s="210" t="s">
        <v>6169</v>
      </c>
      <c r="E6363" s="282">
        <v>23.0</v>
      </c>
      <c r="F6363" s="282">
        <v>6.0</v>
      </c>
      <c r="G6363" s="282">
        <v>5.0</v>
      </c>
      <c r="H6363" s="282">
        <v>5.0</v>
      </c>
      <c r="I6363" s="282">
        <v>14.0</v>
      </c>
      <c r="J6363" s="282">
        <v>1.0</v>
      </c>
      <c r="K6363" s="282">
        <v>1.0</v>
      </c>
      <c r="L6363" s="282">
        <v>1462.0</v>
      </c>
      <c r="M6363" s="210"/>
    </row>
    <row r="6364" ht="15.75" customHeight="1">
      <c r="A6364" s="210" t="s">
        <v>434</v>
      </c>
      <c r="B6364" s="210" t="s">
        <v>5387</v>
      </c>
      <c r="C6364" s="210" t="s">
        <v>5832</v>
      </c>
      <c r="D6364" s="210" t="s">
        <v>95</v>
      </c>
      <c r="E6364" s="282">
        <v>28.0</v>
      </c>
      <c r="F6364" s="282">
        <v>3.0</v>
      </c>
      <c r="G6364" s="282">
        <v>2.0</v>
      </c>
      <c r="H6364" s="282">
        <v>15.0</v>
      </c>
      <c r="I6364" s="282">
        <v>11.0</v>
      </c>
      <c r="J6364" s="282">
        <v>4.0</v>
      </c>
      <c r="K6364" s="282">
        <v>0.0</v>
      </c>
      <c r="L6364" s="282">
        <v>1258.0</v>
      </c>
      <c r="M6364" s="210"/>
    </row>
    <row r="6365" ht="15.75" customHeight="1">
      <c r="A6365" s="210" t="s">
        <v>434</v>
      </c>
      <c r="B6365" s="210" t="s">
        <v>5388</v>
      </c>
      <c r="C6365" s="210" t="s">
        <v>5801</v>
      </c>
      <c r="D6365" s="210" t="s">
        <v>95</v>
      </c>
      <c r="E6365" s="282">
        <v>7.0</v>
      </c>
      <c r="F6365" s="282">
        <v>1.0</v>
      </c>
      <c r="G6365" s="282">
        <v>0.0</v>
      </c>
      <c r="H6365" s="282">
        <v>5.0</v>
      </c>
      <c r="I6365" s="282">
        <v>1.0</v>
      </c>
      <c r="J6365" s="282">
        <v>2.0</v>
      </c>
      <c r="K6365" s="282">
        <v>0.0</v>
      </c>
      <c r="L6365" s="282">
        <v>194.0</v>
      </c>
      <c r="M6365" s="210"/>
    </row>
    <row r="6366" ht="15.75" customHeight="1">
      <c r="A6366" s="210" t="s">
        <v>548</v>
      </c>
      <c r="B6366" s="210" t="s">
        <v>5383</v>
      </c>
      <c r="C6366" s="210" t="s">
        <v>5801</v>
      </c>
      <c r="D6366" s="210" t="s">
        <v>241</v>
      </c>
      <c r="E6366" s="282">
        <v>3.0</v>
      </c>
      <c r="F6366" s="282">
        <v>0.0</v>
      </c>
      <c r="G6366" s="282">
        <v>0.0</v>
      </c>
      <c r="H6366" s="282">
        <v>1.0</v>
      </c>
      <c r="I6366" s="282">
        <v>2.0</v>
      </c>
      <c r="J6366" s="282">
        <v>0.0</v>
      </c>
      <c r="K6366" s="282">
        <v>0.0</v>
      </c>
      <c r="L6366" s="282">
        <v>144.0</v>
      </c>
      <c r="M6366" s="210"/>
    </row>
    <row r="6367" ht="15.75" customHeight="1">
      <c r="A6367" s="210" t="s">
        <v>548</v>
      </c>
      <c r="B6367" s="210" t="s">
        <v>5384</v>
      </c>
      <c r="C6367" s="210" t="s">
        <v>5816</v>
      </c>
      <c r="D6367" s="210" t="s">
        <v>5893</v>
      </c>
      <c r="E6367" s="282">
        <v>38.0</v>
      </c>
      <c r="F6367" s="282">
        <v>11.0</v>
      </c>
      <c r="G6367" s="282">
        <v>2.0</v>
      </c>
      <c r="H6367" s="282">
        <v>20.0</v>
      </c>
      <c r="I6367" s="282">
        <v>10.0</v>
      </c>
      <c r="J6367" s="282">
        <v>1.0</v>
      </c>
      <c r="K6367" s="282">
        <v>0.0</v>
      </c>
      <c r="L6367" s="282">
        <v>1782.0</v>
      </c>
      <c r="M6367" s="210"/>
    </row>
    <row r="6368" ht="15.75" customHeight="1">
      <c r="A6368" s="210" t="s">
        <v>548</v>
      </c>
      <c r="B6368" s="210" t="s">
        <v>5385</v>
      </c>
      <c r="C6368" s="210" t="s">
        <v>5801</v>
      </c>
      <c r="D6368" s="210" t="s">
        <v>256</v>
      </c>
      <c r="E6368" s="282">
        <v>22.0</v>
      </c>
      <c r="F6368" s="282">
        <v>1.0</v>
      </c>
      <c r="G6368" s="282">
        <v>0.0</v>
      </c>
      <c r="H6368" s="282">
        <v>19.0</v>
      </c>
      <c r="I6368" s="282">
        <v>2.0</v>
      </c>
      <c r="J6368" s="282">
        <v>0.0</v>
      </c>
      <c r="K6368" s="282">
        <v>0.0</v>
      </c>
      <c r="L6368" s="282">
        <v>542.0</v>
      </c>
      <c r="M6368" s="210"/>
    </row>
    <row r="6369" ht="15.75" customHeight="1">
      <c r="A6369" s="210" t="s">
        <v>548</v>
      </c>
      <c r="B6369" s="210" t="s">
        <v>5386</v>
      </c>
      <c r="C6369" s="210" t="s">
        <v>5816</v>
      </c>
      <c r="D6369" s="210" t="s">
        <v>5878</v>
      </c>
      <c r="E6369" s="282">
        <v>33.0</v>
      </c>
      <c r="F6369" s="282">
        <v>9.0</v>
      </c>
      <c r="G6369" s="282">
        <v>0.0</v>
      </c>
      <c r="H6369" s="282">
        <v>18.0</v>
      </c>
      <c r="I6369" s="282">
        <v>11.0</v>
      </c>
      <c r="J6369" s="282">
        <v>1.0</v>
      </c>
      <c r="K6369" s="282">
        <v>0.0</v>
      </c>
      <c r="L6369" s="282">
        <v>1488.0</v>
      </c>
      <c r="M6369" s="210"/>
    </row>
    <row r="6370" ht="15.75" customHeight="1">
      <c r="A6370" s="210" t="s">
        <v>548</v>
      </c>
      <c r="B6370" s="210" t="s">
        <v>5387</v>
      </c>
      <c r="C6370" s="210" t="s">
        <v>5816</v>
      </c>
      <c r="D6370" s="210" t="s">
        <v>5878</v>
      </c>
      <c r="E6370" s="282">
        <v>22.0</v>
      </c>
      <c r="F6370" s="282">
        <v>6.0</v>
      </c>
      <c r="G6370" s="282">
        <v>5.0</v>
      </c>
      <c r="H6370" s="282">
        <v>3.0</v>
      </c>
      <c r="I6370" s="282">
        <v>14.0</v>
      </c>
      <c r="J6370" s="282">
        <v>3.0</v>
      </c>
      <c r="K6370" s="282">
        <v>0.0</v>
      </c>
      <c r="L6370" s="282">
        <v>1507.0</v>
      </c>
      <c r="M6370" s="210"/>
    </row>
    <row r="6371" ht="15.75" customHeight="1">
      <c r="A6371" s="210" t="s">
        <v>548</v>
      </c>
      <c r="B6371" s="210" t="s">
        <v>5388</v>
      </c>
      <c r="C6371" s="210" t="s">
        <v>5931</v>
      </c>
      <c r="D6371" s="210" t="s">
        <v>6012</v>
      </c>
      <c r="E6371" s="282">
        <v>34.0</v>
      </c>
      <c r="F6371" s="282">
        <v>24.0</v>
      </c>
      <c r="G6371" s="282">
        <v>2.0</v>
      </c>
      <c r="H6371" s="282">
        <v>3.0</v>
      </c>
      <c r="I6371" s="282">
        <v>11.0</v>
      </c>
      <c r="J6371" s="282">
        <v>4.0</v>
      </c>
      <c r="K6371" s="282">
        <v>0.0</v>
      </c>
      <c r="L6371" s="282">
        <v>2747.0</v>
      </c>
      <c r="M6371" s="210"/>
    </row>
    <row r="6372" ht="15.75" customHeight="1">
      <c r="A6372" s="210" t="s">
        <v>548</v>
      </c>
      <c r="B6372" s="210" t="s">
        <v>5391</v>
      </c>
      <c r="C6372" s="210" t="s">
        <v>5931</v>
      </c>
      <c r="D6372" s="210" t="s">
        <v>6012</v>
      </c>
      <c r="E6372" s="282">
        <v>31.0</v>
      </c>
      <c r="F6372" s="282">
        <v>12.0</v>
      </c>
      <c r="G6372" s="282">
        <v>4.0</v>
      </c>
      <c r="H6372" s="282">
        <v>2.0</v>
      </c>
      <c r="I6372" s="282">
        <v>9.0</v>
      </c>
      <c r="J6372" s="282">
        <v>2.0</v>
      </c>
      <c r="K6372" s="282">
        <v>0.0</v>
      </c>
      <c r="L6372" s="282">
        <v>2557.0</v>
      </c>
      <c r="M6372" s="210"/>
    </row>
    <row r="6373" ht="15.75" customHeight="1">
      <c r="A6373" s="210" t="s">
        <v>548</v>
      </c>
      <c r="B6373" s="210" t="s">
        <v>5392</v>
      </c>
      <c r="C6373" s="210" t="s">
        <v>5931</v>
      </c>
      <c r="D6373" s="210" t="s">
        <v>6012</v>
      </c>
      <c r="E6373" s="282">
        <v>37.0</v>
      </c>
      <c r="F6373" s="282">
        <v>19.0</v>
      </c>
      <c r="G6373" s="282">
        <v>1.0</v>
      </c>
      <c r="H6373" s="282">
        <v>8.0</v>
      </c>
      <c r="I6373" s="282">
        <v>17.0</v>
      </c>
      <c r="J6373" s="282">
        <v>1.0</v>
      </c>
      <c r="K6373" s="282">
        <v>0.0</v>
      </c>
      <c r="L6373" s="282">
        <v>2451.0</v>
      </c>
      <c r="M6373" s="210"/>
    </row>
    <row r="6374" ht="15.75" customHeight="1">
      <c r="A6374" s="210" t="s">
        <v>548</v>
      </c>
      <c r="B6374" s="210" t="s">
        <v>5389</v>
      </c>
      <c r="C6374" s="210" t="s">
        <v>6404</v>
      </c>
      <c r="D6374" s="210" t="s">
        <v>6405</v>
      </c>
      <c r="E6374" s="282">
        <v>43.0</v>
      </c>
      <c r="F6374" s="282">
        <v>21.0</v>
      </c>
      <c r="G6374" s="282">
        <v>0.0</v>
      </c>
      <c r="H6374" s="282">
        <v>10.0</v>
      </c>
      <c r="I6374" s="282">
        <v>20.0</v>
      </c>
      <c r="J6374" s="282">
        <v>3.0</v>
      </c>
      <c r="K6374" s="282">
        <v>0.0</v>
      </c>
      <c r="L6374" s="282">
        <v>2772.0</v>
      </c>
      <c r="M6374" s="210"/>
    </row>
    <row r="6375" ht="15.75" customHeight="1">
      <c r="A6375" s="210" t="s">
        <v>548</v>
      </c>
      <c r="B6375" s="210" t="s">
        <v>5390</v>
      </c>
      <c r="C6375" s="210" t="s">
        <v>5857</v>
      </c>
      <c r="D6375" s="210" t="s">
        <v>6406</v>
      </c>
      <c r="E6375" s="282">
        <v>30.0</v>
      </c>
      <c r="F6375" s="282">
        <v>10.0</v>
      </c>
      <c r="G6375" s="282">
        <v>1.0</v>
      </c>
      <c r="H6375" s="282">
        <v>1.0</v>
      </c>
      <c r="I6375" s="282">
        <v>4.0</v>
      </c>
      <c r="J6375" s="282">
        <v>0.0</v>
      </c>
      <c r="K6375" s="282">
        <v>0.0</v>
      </c>
      <c r="L6375" s="282">
        <v>2546.0</v>
      </c>
      <c r="M6375" s="210"/>
    </row>
    <row r="6376" ht="15.75" customHeight="1">
      <c r="A6376" s="210" t="s">
        <v>547</v>
      </c>
      <c r="B6376" s="210" t="s">
        <v>5383</v>
      </c>
      <c r="C6376" s="210" t="s">
        <v>5801</v>
      </c>
      <c r="D6376" s="210" t="s">
        <v>264</v>
      </c>
      <c r="E6376" s="282">
        <v>2.0</v>
      </c>
      <c r="F6376" s="282">
        <v>0.0</v>
      </c>
      <c r="G6376" s="282">
        <v>0.0</v>
      </c>
      <c r="H6376" s="282">
        <v>2.0</v>
      </c>
      <c r="I6376" s="282">
        <v>0.0</v>
      </c>
      <c r="J6376" s="282">
        <v>0.0</v>
      </c>
      <c r="K6376" s="282">
        <v>0.0</v>
      </c>
      <c r="L6376" s="282">
        <v>41.0</v>
      </c>
      <c r="M6376" s="210"/>
    </row>
    <row r="6377" ht="15.75" customHeight="1">
      <c r="A6377" s="210" t="s">
        <v>547</v>
      </c>
      <c r="B6377" s="210" t="s">
        <v>5384</v>
      </c>
      <c r="C6377" s="210" t="s">
        <v>5816</v>
      </c>
      <c r="D6377" s="210" t="s">
        <v>6373</v>
      </c>
      <c r="E6377" s="282">
        <v>37.0</v>
      </c>
      <c r="F6377" s="282">
        <v>9.0</v>
      </c>
      <c r="G6377" s="282">
        <v>2.0</v>
      </c>
      <c r="H6377" s="282">
        <v>14.0</v>
      </c>
      <c r="I6377" s="282">
        <v>22.0</v>
      </c>
      <c r="J6377" s="282">
        <v>4.0</v>
      </c>
      <c r="K6377" s="282">
        <v>0.0</v>
      </c>
      <c r="L6377" s="282">
        <v>1958.0</v>
      </c>
      <c r="M6377" s="210"/>
    </row>
    <row r="6378" ht="15.75" customHeight="1">
      <c r="A6378" s="210" t="s">
        <v>547</v>
      </c>
      <c r="B6378" s="210" t="s">
        <v>5385</v>
      </c>
      <c r="C6378" s="210" t="s">
        <v>5816</v>
      </c>
      <c r="D6378" s="210" t="s">
        <v>6373</v>
      </c>
      <c r="E6378" s="282">
        <v>29.0</v>
      </c>
      <c r="F6378" s="282">
        <v>4.0</v>
      </c>
      <c r="G6378" s="282">
        <v>2.0</v>
      </c>
      <c r="H6378" s="282">
        <v>20.0</v>
      </c>
      <c r="I6378" s="282">
        <v>8.0</v>
      </c>
      <c r="J6378" s="282">
        <v>3.0</v>
      </c>
      <c r="K6378" s="282">
        <v>0.0</v>
      </c>
      <c r="L6378" s="282">
        <v>833.0</v>
      </c>
      <c r="M6378" s="210"/>
    </row>
    <row r="6379" ht="15.75" customHeight="1">
      <c r="A6379" s="210" t="s">
        <v>547</v>
      </c>
      <c r="B6379" s="210" t="s">
        <v>5386</v>
      </c>
      <c r="C6379" s="210" t="s">
        <v>5816</v>
      </c>
      <c r="D6379" s="210" t="s">
        <v>6373</v>
      </c>
      <c r="E6379" s="282">
        <v>32.0</v>
      </c>
      <c r="F6379" s="282">
        <v>4.0</v>
      </c>
      <c r="G6379" s="282">
        <v>1.0</v>
      </c>
      <c r="H6379" s="282">
        <v>26.0</v>
      </c>
      <c r="I6379" s="282">
        <v>4.0</v>
      </c>
      <c r="J6379" s="282">
        <v>4.0</v>
      </c>
      <c r="K6379" s="282">
        <v>0.0</v>
      </c>
      <c r="L6379" s="282">
        <v>866.0</v>
      </c>
      <c r="M6379" s="210"/>
    </row>
    <row r="6380" ht="15.75" customHeight="1">
      <c r="A6380" s="210" t="s">
        <v>480</v>
      </c>
      <c r="B6380" s="210" t="s">
        <v>5383</v>
      </c>
      <c r="C6380" s="210" t="s">
        <v>5801</v>
      </c>
      <c r="D6380" s="210" t="s">
        <v>177</v>
      </c>
      <c r="E6380" s="282">
        <v>3.0</v>
      </c>
      <c r="F6380" s="282">
        <v>0.0</v>
      </c>
      <c r="G6380" s="282">
        <v>0.0</v>
      </c>
      <c r="H6380" s="282">
        <v>0.0</v>
      </c>
      <c r="I6380" s="282">
        <v>3.0</v>
      </c>
      <c r="J6380" s="282">
        <v>1.0</v>
      </c>
      <c r="K6380" s="282">
        <v>0.0</v>
      </c>
      <c r="L6380" s="282">
        <v>208.0</v>
      </c>
      <c r="M6380" s="210"/>
    </row>
    <row r="6381" ht="15.75" customHeight="1">
      <c r="A6381" s="210" t="s">
        <v>480</v>
      </c>
      <c r="B6381" s="210" t="s">
        <v>5384</v>
      </c>
      <c r="C6381" s="210" t="s">
        <v>5816</v>
      </c>
      <c r="D6381" s="210" t="s">
        <v>6056</v>
      </c>
      <c r="E6381" s="282">
        <v>32.0</v>
      </c>
      <c r="F6381" s="282">
        <v>6.0</v>
      </c>
      <c r="G6381" s="282">
        <v>2.0</v>
      </c>
      <c r="H6381" s="282">
        <v>11.0</v>
      </c>
      <c r="I6381" s="282">
        <v>20.0</v>
      </c>
      <c r="J6381" s="282">
        <v>4.0</v>
      </c>
      <c r="K6381" s="282">
        <v>0.0</v>
      </c>
      <c r="L6381" s="282">
        <v>1609.0</v>
      </c>
      <c r="M6381" s="210"/>
    </row>
    <row r="6382" ht="15.75" customHeight="1">
      <c r="A6382" s="210" t="s">
        <v>480</v>
      </c>
      <c r="B6382" s="210" t="s">
        <v>5385</v>
      </c>
      <c r="C6382" s="210" t="s">
        <v>5816</v>
      </c>
      <c r="D6382" s="210" t="s">
        <v>6056</v>
      </c>
      <c r="E6382" s="282">
        <v>15.0</v>
      </c>
      <c r="F6382" s="282">
        <v>2.0</v>
      </c>
      <c r="G6382" s="282">
        <v>3.0</v>
      </c>
      <c r="H6382" s="282">
        <v>8.0</v>
      </c>
      <c r="I6382" s="282">
        <v>5.0</v>
      </c>
      <c r="J6382" s="282">
        <v>2.0</v>
      </c>
      <c r="K6382" s="282">
        <v>0.0</v>
      </c>
      <c r="L6382" s="282">
        <v>558.0</v>
      </c>
      <c r="M6382" s="210"/>
    </row>
    <row r="6383" ht="15.75" customHeight="1">
      <c r="A6383" s="210" t="s">
        <v>480</v>
      </c>
      <c r="B6383" s="210" t="s">
        <v>5386</v>
      </c>
      <c r="C6383" s="210" t="s">
        <v>5861</v>
      </c>
      <c r="D6383" s="210" t="s">
        <v>116</v>
      </c>
      <c r="E6383" s="282">
        <v>18.0</v>
      </c>
      <c r="F6383" s="282">
        <v>2.0</v>
      </c>
      <c r="G6383" s="282">
        <v>1.0</v>
      </c>
      <c r="H6383" s="282">
        <v>8.0</v>
      </c>
      <c r="I6383" s="282">
        <v>7.0</v>
      </c>
      <c r="J6383" s="282">
        <v>4.0</v>
      </c>
      <c r="K6383" s="282">
        <v>0.0</v>
      </c>
      <c r="L6383" s="282">
        <v>883.0</v>
      </c>
      <c r="M6383" s="210"/>
    </row>
    <row r="6384" ht="15.75" customHeight="1">
      <c r="A6384" s="210" t="s">
        <v>480</v>
      </c>
      <c r="B6384" s="210" t="s">
        <v>5387</v>
      </c>
      <c r="C6384" s="210" t="s">
        <v>6352</v>
      </c>
      <c r="D6384" s="210" t="s">
        <v>177</v>
      </c>
      <c r="E6384" s="282">
        <v>21.0</v>
      </c>
      <c r="F6384" s="282">
        <v>3.0</v>
      </c>
      <c r="G6384" s="282">
        <v>3.0</v>
      </c>
      <c r="H6384" s="282">
        <v>13.0</v>
      </c>
      <c r="I6384" s="282">
        <v>5.0</v>
      </c>
      <c r="J6384" s="282">
        <v>2.0</v>
      </c>
      <c r="K6384" s="282">
        <v>0.0</v>
      </c>
      <c r="L6384" s="282">
        <v>1040.0</v>
      </c>
      <c r="M6384" s="210"/>
    </row>
    <row r="6385" ht="15.75" customHeight="1">
      <c r="A6385" s="210" t="s">
        <v>480</v>
      </c>
      <c r="B6385" s="210" t="s">
        <v>5388</v>
      </c>
      <c r="C6385" s="210" t="s">
        <v>6047</v>
      </c>
      <c r="D6385" s="210" t="s">
        <v>6407</v>
      </c>
      <c r="E6385" s="282">
        <v>19.0</v>
      </c>
      <c r="F6385" s="282">
        <v>4.0</v>
      </c>
      <c r="G6385" s="282">
        <v>3.0</v>
      </c>
      <c r="H6385" s="282">
        <v>2.0</v>
      </c>
      <c r="I6385" s="282">
        <v>3.0</v>
      </c>
      <c r="J6385" s="282">
        <v>8.0</v>
      </c>
      <c r="K6385" s="282">
        <v>0.0</v>
      </c>
      <c r="L6385" s="282">
        <v>1508.0</v>
      </c>
      <c r="M6385" s="210"/>
    </row>
    <row r="6386" ht="15.75" customHeight="1">
      <c r="A6386" s="210" t="s">
        <v>480</v>
      </c>
      <c r="B6386" s="210" t="s">
        <v>5391</v>
      </c>
      <c r="C6386" s="210" t="s">
        <v>6047</v>
      </c>
      <c r="D6386" s="210" t="s">
        <v>6407</v>
      </c>
      <c r="E6386" s="282">
        <v>20.0</v>
      </c>
      <c r="F6386" s="282">
        <v>0.0</v>
      </c>
      <c r="G6386" s="282">
        <v>5.0</v>
      </c>
      <c r="H6386" s="282">
        <v>4.0</v>
      </c>
      <c r="I6386" s="282">
        <v>15.0</v>
      </c>
      <c r="J6386" s="282">
        <v>2.0</v>
      </c>
      <c r="K6386" s="282">
        <v>0.0</v>
      </c>
      <c r="L6386" s="282">
        <v>1170.0</v>
      </c>
      <c r="M6386" s="210"/>
    </row>
    <row r="6387" ht="15.75" customHeight="1">
      <c r="A6387" s="210" t="s">
        <v>480</v>
      </c>
      <c r="B6387" s="210" t="s">
        <v>5392</v>
      </c>
      <c r="C6387" s="210" t="s">
        <v>6047</v>
      </c>
      <c r="D6387" s="210" t="s">
        <v>6407</v>
      </c>
      <c r="E6387" s="282">
        <v>0.0</v>
      </c>
      <c r="F6387" s="282">
        <v>0.0</v>
      </c>
      <c r="G6387" s="282">
        <v>0.0</v>
      </c>
      <c r="H6387" s="282">
        <v>0.0</v>
      </c>
      <c r="I6387" s="282">
        <v>0.0</v>
      </c>
      <c r="J6387" s="282">
        <v>0.0</v>
      </c>
      <c r="K6387" s="282">
        <v>0.0</v>
      </c>
      <c r="L6387" s="282">
        <v>0.0</v>
      </c>
      <c r="M6387" s="210"/>
    </row>
    <row r="6388" ht="15.75" customHeight="1">
      <c r="A6388" s="210" t="s">
        <v>616</v>
      </c>
      <c r="B6388" s="210" t="s">
        <v>5383</v>
      </c>
      <c r="C6388" s="210" t="s">
        <v>5801</v>
      </c>
      <c r="D6388" s="210" t="s">
        <v>151</v>
      </c>
      <c r="E6388" s="282">
        <v>3.0</v>
      </c>
      <c r="F6388" s="282">
        <v>0.0</v>
      </c>
      <c r="G6388" s="282">
        <v>0.0</v>
      </c>
      <c r="H6388" s="282">
        <v>2.0</v>
      </c>
      <c r="I6388" s="282">
        <v>1.0</v>
      </c>
      <c r="J6388" s="282">
        <v>0.0</v>
      </c>
      <c r="K6388" s="282">
        <v>0.0</v>
      </c>
      <c r="L6388" s="282">
        <v>105.0</v>
      </c>
      <c r="M6388" s="210"/>
    </row>
    <row r="6389" ht="15.75" customHeight="1">
      <c r="A6389" s="210" t="s">
        <v>616</v>
      </c>
      <c r="B6389" s="210" t="s">
        <v>5384</v>
      </c>
      <c r="C6389" s="210" t="s">
        <v>6408</v>
      </c>
      <c r="D6389" s="210" t="s">
        <v>6409</v>
      </c>
      <c r="E6389" s="282">
        <v>78.0</v>
      </c>
      <c r="F6389" s="282">
        <v>16.0</v>
      </c>
      <c r="G6389" s="282">
        <v>4.0</v>
      </c>
      <c r="H6389" s="282">
        <v>4.0</v>
      </c>
      <c r="I6389" s="282">
        <v>22.0</v>
      </c>
      <c r="J6389" s="282">
        <v>8.0</v>
      </c>
      <c r="K6389" s="282">
        <v>0.0</v>
      </c>
      <c r="L6389" s="282">
        <v>6490.0</v>
      </c>
      <c r="M6389" s="210"/>
    </row>
    <row r="6390" ht="15.75" customHeight="1">
      <c r="A6390" s="210" t="s">
        <v>616</v>
      </c>
      <c r="B6390" s="210" t="s">
        <v>5385</v>
      </c>
      <c r="C6390" s="210" t="s">
        <v>5902</v>
      </c>
      <c r="D6390" s="210" t="s">
        <v>6410</v>
      </c>
      <c r="E6390" s="282">
        <v>32.0</v>
      </c>
      <c r="F6390" s="282">
        <v>4.0</v>
      </c>
      <c r="G6390" s="282">
        <v>0.0</v>
      </c>
      <c r="H6390" s="282">
        <v>9.0</v>
      </c>
      <c r="I6390" s="282">
        <v>12.0</v>
      </c>
      <c r="J6390" s="282">
        <v>5.0</v>
      </c>
      <c r="K6390" s="282">
        <v>0.0</v>
      </c>
      <c r="L6390" s="282">
        <v>2073.0</v>
      </c>
      <c r="M6390" s="210"/>
    </row>
    <row r="6391" ht="15.75" customHeight="1">
      <c r="A6391" s="210" t="s">
        <v>616</v>
      </c>
      <c r="B6391" s="210" t="s">
        <v>5386</v>
      </c>
      <c r="C6391" s="210" t="s">
        <v>5902</v>
      </c>
      <c r="D6391" s="210" t="s">
        <v>6410</v>
      </c>
      <c r="E6391" s="282">
        <v>32.0</v>
      </c>
      <c r="F6391" s="282">
        <v>3.0</v>
      </c>
      <c r="G6391" s="282">
        <v>3.0</v>
      </c>
      <c r="H6391" s="282">
        <v>14.0</v>
      </c>
      <c r="I6391" s="282">
        <v>15.0</v>
      </c>
      <c r="J6391" s="282">
        <v>4.0</v>
      </c>
      <c r="K6391" s="282">
        <v>0.0</v>
      </c>
      <c r="L6391" s="282">
        <v>1636.0</v>
      </c>
      <c r="M6391" s="210"/>
    </row>
    <row r="6392" ht="15.75" customHeight="1">
      <c r="A6392" s="210" t="s">
        <v>616</v>
      </c>
      <c r="B6392" s="210" t="s">
        <v>5387</v>
      </c>
      <c r="C6392" s="210" t="s">
        <v>6411</v>
      </c>
      <c r="D6392" s="210" t="s">
        <v>6412</v>
      </c>
      <c r="E6392" s="282">
        <v>32.0</v>
      </c>
      <c r="F6392" s="282">
        <v>2.0</v>
      </c>
      <c r="G6392" s="282">
        <v>5.0</v>
      </c>
      <c r="H6392" s="282">
        <v>7.0</v>
      </c>
      <c r="I6392" s="282">
        <v>13.0</v>
      </c>
      <c r="J6392" s="282">
        <v>7.0</v>
      </c>
      <c r="K6392" s="282">
        <v>0.0</v>
      </c>
      <c r="L6392" s="282">
        <v>2204.0</v>
      </c>
      <c r="M6392" s="210"/>
    </row>
    <row r="6393" ht="15.75" customHeight="1">
      <c r="A6393" s="210" t="s">
        <v>616</v>
      </c>
      <c r="B6393" s="210" t="s">
        <v>5388</v>
      </c>
      <c r="C6393" s="210" t="s">
        <v>6413</v>
      </c>
      <c r="D6393" s="210" t="s">
        <v>6414</v>
      </c>
      <c r="E6393" s="282">
        <v>62.0</v>
      </c>
      <c r="F6393" s="282">
        <v>4.0</v>
      </c>
      <c r="G6393" s="282">
        <v>8.0</v>
      </c>
      <c r="H6393" s="282">
        <v>12.0</v>
      </c>
      <c r="I6393" s="282">
        <v>32.0</v>
      </c>
      <c r="J6393" s="282">
        <v>8.0</v>
      </c>
      <c r="K6393" s="282">
        <v>0.0</v>
      </c>
      <c r="L6393" s="282">
        <v>4252.0</v>
      </c>
      <c r="M6393" s="210"/>
    </row>
    <row r="6394" ht="15.75" customHeight="1">
      <c r="A6394" s="210" t="s">
        <v>616</v>
      </c>
      <c r="B6394" s="210" t="s">
        <v>5391</v>
      </c>
      <c r="C6394" s="210" t="s">
        <v>6415</v>
      </c>
      <c r="D6394" s="210" t="s">
        <v>6416</v>
      </c>
      <c r="E6394" s="282">
        <v>54.0</v>
      </c>
      <c r="F6394" s="282">
        <v>4.0</v>
      </c>
      <c r="G6394" s="282">
        <v>6.0</v>
      </c>
      <c r="H6394" s="282">
        <v>14.0</v>
      </c>
      <c r="I6394" s="282">
        <v>20.0</v>
      </c>
      <c r="J6394" s="282">
        <v>6.0</v>
      </c>
      <c r="K6394" s="282">
        <v>0.0</v>
      </c>
      <c r="L6394" s="282">
        <v>3490.0</v>
      </c>
      <c r="M6394" s="210"/>
    </row>
    <row r="6395" ht="15.75" customHeight="1">
      <c r="A6395" s="210" t="s">
        <v>616</v>
      </c>
      <c r="B6395" s="210" t="s">
        <v>5392</v>
      </c>
      <c r="C6395" s="210" t="s">
        <v>6037</v>
      </c>
      <c r="D6395" s="210" t="s">
        <v>6042</v>
      </c>
      <c r="E6395" s="282">
        <v>48.0</v>
      </c>
      <c r="F6395" s="282">
        <v>4.0</v>
      </c>
      <c r="G6395" s="282">
        <v>2.0</v>
      </c>
      <c r="H6395" s="282">
        <v>12.0</v>
      </c>
      <c r="I6395" s="282">
        <v>8.0</v>
      </c>
      <c r="J6395" s="282">
        <v>12.0</v>
      </c>
      <c r="K6395" s="282">
        <v>0.0</v>
      </c>
      <c r="L6395" s="282">
        <v>3236.0</v>
      </c>
      <c r="M6395" s="210"/>
    </row>
    <row r="6396" ht="15.75" customHeight="1">
      <c r="A6396" s="210" t="s">
        <v>864</v>
      </c>
      <c r="B6396" s="210" t="s">
        <v>5383</v>
      </c>
      <c r="C6396" s="210" t="s">
        <v>5801</v>
      </c>
      <c r="D6396" s="210" t="s">
        <v>256</v>
      </c>
      <c r="E6396" s="282">
        <v>0.0</v>
      </c>
      <c r="F6396" s="282">
        <v>0.0</v>
      </c>
      <c r="G6396" s="282">
        <v>0.0</v>
      </c>
      <c r="H6396" s="282">
        <v>0.0</v>
      </c>
      <c r="I6396" s="282">
        <v>0.0</v>
      </c>
      <c r="J6396" s="282">
        <v>0.0</v>
      </c>
      <c r="K6396" s="282">
        <v>0.0</v>
      </c>
      <c r="L6396" s="282">
        <v>0.0</v>
      </c>
      <c r="M6396" s="210"/>
    </row>
    <row r="6397" ht="15.75" customHeight="1">
      <c r="A6397" s="210" t="s">
        <v>864</v>
      </c>
      <c r="B6397" s="210" t="s">
        <v>5384</v>
      </c>
      <c r="C6397" s="210" t="s">
        <v>5803</v>
      </c>
      <c r="D6397" s="210" t="s">
        <v>5904</v>
      </c>
      <c r="E6397" s="282">
        <v>4.0</v>
      </c>
      <c r="F6397" s="282">
        <v>0.0</v>
      </c>
      <c r="G6397" s="282">
        <v>1.0</v>
      </c>
      <c r="H6397" s="282">
        <v>3.0</v>
      </c>
      <c r="I6397" s="282">
        <v>1.0</v>
      </c>
      <c r="J6397" s="282">
        <v>0.0</v>
      </c>
      <c r="K6397" s="282">
        <v>0.0</v>
      </c>
      <c r="L6397" s="282">
        <v>68.0</v>
      </c>
      <c r="M6397" s="210"/>
    </row>
    <row r="6398" ht="15.75" customHeight="1">
      <c r="A6398" s="210" t="s">
        <v>454</v>
      </c>
      <c r="B6398" s="210" t="s">
        <v>5383</v>
      </c>
      <c r="C6398" s="210" t="s">
        <v>5801</v>
      </c>
      <c r="D6398" s="210" t="s">
        <v>98</v>
      </c>
      <c r="E6398" s="282">
        <v>2.0</v>
      </c>
      <c r="F6398" s="282">
        <v>0.0</v>
      </c>
      <c r="G6398" s="282">
        <v>0.0</v>
      </c>
      <c r="H6398" s="282">
        <v>1.0</v>
      </c>
      <c r="I6398" s="282">
        <v>1.0</v>
      </c>
      <c r="J6398" s="282">
        <v>0.0</v>
      </c>
      <c r="K6398" s="282">
        <v>0.0</v>
      </c>
      <c r="L6398" s="282">
        <v>89.0</v>
      </c>
      <c r="M6398" s="210"/>
    </row>
    <row r="6399" ht="15.75" customHeight="1">
      <c r="A6399" s="210" t="s">
        <v>454</v>
      </c>
      <c r="B6399" s="210" t="s">
        <v>5384</v>
      </c>
      <c r="C6399" s="210" t="s">
        <v>5809</v>
      </c>
      <c r="D6399" s="210" t="s">
        <v>6298</v>
      </c>
      <c r="E6399" s="282">
        <v>25.0</v>
      </c>
      <c r="F6399" s="282">
        <v>0.0</v>
      </c>
      <c r="G6399" s="282">
        <v>1.0</v>
      </c>
      <c r="H6399" s="282">
        <v>6.0</v>
      </c>
      <c r="I6399" s="282">
        <v>14.0</v>
      </c>
      <c r="J6399" s="282">
        <v>3.0</v>
      </c>
      <c r="K6399" s="282">
        <v>0.0</v>
      </c>
      <c r="L6399" s="282">
        <v>1534.0</v>
      </c>
      <c r="M6399" s="210"/>
    </row>
    <row r="6400" ht="15.75" customHeight="1">
      <c r="A6400" s="210" t="s">
        <v>454</v>
      </c>
      <c r="B6400" s="210" t="s">
        <v>5385</v>
      </c>
      <c r="C6400" s="210" t="s">
        <v>5809</v>
      </c>
      <c r="D6400" s="210" t="s">
        <v>6296</v>
      </c>
      <c r="E6400" s="282">
        <v>35.0</v>
      </c>
      <c r="F6400" s="282">
        <v>5.0</v>
      </c>
      <c r="G6400" s="282">
        <v>5.0</v>
      </c>
      <c r="H6400" s="282">
        <v>0.0</v>
      </c>
      <c r="I6400" s="282">
        <v>13.0</v>
      </c>
      <c r="J6400" s="282">
        <v>5.0</v>
      </c>
      <c r="K6400" s="282">
        <v>0.0</v>
      </c>
      <c r="L6400" s="282">
        <v>3043.0</v>
      </c>
      <c r="M6400" s="210"/>
    </row>
    <row r="6401" ht="15.75" customHeight="1">
      <c r="A6401" s="210" t="s">
        <v>454</v>
      </c>
      <c r="B6401" s="210" t="s">
        <v>5386</v>
      </c>
      <c r="C6401" s="210" t="s">
        <v>5809</v>
      </c>
      <c r="D6401" s="210" t="s">
        <v>6296</v>
      </c>
      <c r="E6401" s="282">
        <v>36.0</v>
      </c>
      <c r="F6401" s="282">
        <v>2.0</v>
      </c>
      <c r="G6401" s="282">
        <v>3.0</v>
      </c>
      <c r="H6401" s="282">
        <v>11.0</v>
      </c>
      <c r="I6401" s="282">
        <v>15.0</v>
      </c>
      <c r="J6401" s="282">
        <v>2.0</v>
      </c>
      <c r="K6401" s="282">
        <v>0.0</v>
      </c>
      <c r="L6401" s="282">
        <v>2200.0</v>
      </c>
      <c r="M6401" s="210"/>
    </row>
    <row r="6402" ht="15.75" customHeight="1">
      <c r="A6402" s="210" t="s">
        <v>454</v>
      </c>
      <c r="B6402" s="210" t="s">
        <v>5387</v>
      </c>
      <c r="C6402" s="210" t="s">
        <v>5809</v>
      </c>
      <c r="D6402" s="210" t="s">
        <v>6296</v>
      </c>
      <c r="E6402" s="282">
        <v>36.0</v>
      </c>
      <c r="F6402" s="282">
        <v>0.0</v>
      </c>
      <c r="G6402" s="282">
        <v>5.0</v>
      </c>
      <c r="H6402" s="282">
        <v>15.0</v>
      </c>
      <c r="I6402" s="282">
        <v>15.0</v>
      </c>
      <c r="J6402" s="282">
        <v>6.0</v>
      </c>
      <c r="K6402" s="282">
        <v>0.0</v>
      </c>
      <c r="L6402" s="282">
        <v>1814.0</v>
      </c>
      <c r="M6402" s="210"/>
    </row>
    <row r="6403" ht="15.75" customHeight="1">
      <c r="A6403" s="210" t="s">
        <v>454</v>
      </c>
      <c r="B6403" s="210" t="s">
        <v>5388</v>
      </c>
      <c r="C6403" s="210" t="s">
        <v>5837</v>
      </c>
      <c r="D6403" s="210" t="s">
        <v>6296</v>
      </c>
      <c r="E6403" s="282">
        <v>26.0</v>
      </c>
      <c r="F6403" s="282">
        <v>0.0</v>
      </c>
      <c r="G6403" s="282">
        <v>2.0</v>
      </c>
      <c r="H6403" s="282">
        <v>7.0</v>
      </c>
      <c r="I6403" s="282">
        <v>11.0</v>
      </c>
      <c r="J6403" s="282">
        <v>1.0</v>
      </c>
      <c r="K6403" s="282">
        <v>0.0</v>
      </c>
      <c r="L6403" s="282">
        <v>1756.0</v>
      </c>
      <c r="M6403" s="210"/>
    </row>
    <row r="6404" ht="15.75" customHeight="1">
      <c r="A6404" s="210" t="s">
        <v>454</v>
      </c>
      <c r="B6404" s="210" t="s">
        <v>5391</v>
      </c>
      <c r="C6404" s="210" t="s">
        <v>5837</v>
      </c>
      <c r="D6404" s="210" t="s">
        <v>6296</v>
      </c>
      <c r="E6404" s="282">
        <v>2.0</v>
      </c>
      <c r="F6404" s="282">
        <v>0.0</v>
      </c>
      <c r="G6404" s="282">
        <v>0.0</v>
      </c>
      <c r="H6404" s="282">
        <v>1.0</v>
      </c>
      <c r="I6404" s="282">
        <v>1.0</v>
      </c>
      <c r="J6404" s="282">
        <v>0.0</v>
      </c>
      <c r="K6404" s="282">
        <v>0.0</v>
      </c>
      <c r="L6404" s="282">
        <v>86.0</v>
      </c>
      <c r="M6404" s="210"/>
    </row>
    <row r="6405" ht="15.75" customHeight="1">
      <c r="A6405" s="210" t="s">
        <v>636</v>
      </c>
      <c r="B6405" s="210" t="s">
        <v>5384</v>
      </c>
      <c r="C6405" s="210" t="s">
        <v>5816</v>
      </c>
      <c r="D6405" s="210" t="s">
        <v>6056</v>
      </c>
      <c r="E6405" s="282">
        <v>36.0</v>
      </c>
      <c r="F6405" s="282">
        <v>3.0</v>
      </c>
      <c r="G6405" s="282">
        <v>3.0</v>
      </c>
      <c r="H6405" s="282">
        <v>11.0</v>
      </c>
      <c r="I6405" s="282">
        <v>12.0</v>
      </c>
      <c r="J6405" s="282">
        <v>3.0</v>
      </c>
      <c r="K6405" s="282">
        <v>0.0</v>
      </c>
      <c r="L6405" s="282">
        <v>2199.0</v>
      </c>
      <c r="M6405" s="210"/>
    </row>
    <row r="6406" ht="15.75" customHeight="1">
      <c r="A6406" s="210" t="s">
        <v>636</v>
      </c>
      <c r="B6406" s="210" t="s">
        <v>5385</v>
      </c>
      <c r="C6406" s="210" t="s">
        <v>5816</v>
      </c>
      <c r="D6406" s="210" t="s">
        <v>6179</v>
      </c>
      <c r="E6406" s="282">
        <v>30.0</v>
      </c>
      <c r="F6406" s="282">
        <v>7.0</v>
      </c>
      <c r="G6406" s="282">
        <v>4.0</v>
      </c>
      <c r="H6406" s="282">
        <v>3.0</v>
      </c>
      <c r="I6406" s="282">
        <v>12.0</v>
      </c>
      <c r="J6406" s="282">
        <v>5.0</v>
      </c>
      <c r="K6406" s="282">
        <v>0.0</v>
      </c>
      <c r="L6406" s="282">
        <v>2287.0</v>
      </c>
      <c r="M6406" s="210"/>
    </row>
    <row r="6407" ht="15.75" customHeight="1">
      <c r="A6407" s="210" t="s">
        <v>636</v>
      </c>
      <c r="B6407" s="210" t="s">
        <v>5386</v>
      </c>
      <c r="C6407" s="210" t="s">
        <v>5801</v>
      </c>
      <c r="D6407" s="210" t="s">
        <v>238</v>
      </c>
      <c r="E6407" s="282">
        <v>18.0</v>
      </c>
      <c r="F6407" s="282">
        <v>0.0</v>
      </c>
      <c r="G6407" s="282">
        <v>0.0</v>
      </c>
      <c r="H6407" s="282">
        <v>11.0</v>
      </c>
      <c r="I6407" s="282">
        <v>6.0</v>
      </c>
      <c r="J6407" s="282">
        <v>0.0</v>
      </c>
      <c r="K6407" s="282">
        <v>0.0</v>
      </c>
      <c r="L6407" s="282">
        <v>680.0</v>
      </c>
      <c r="M6407" s="210"/>
    </row>
    <row r="6408" ht="15.75" customHeight="1">
      <c r="A6408" s="210" t="s">
        <v>636</v>
      </c>
      <c r="B6408" s="210" t="s">
        <v>5387</v>
      </c>
      <c r="C6408" s="210" t="s">
        <v>5801</v>
      </c>
      <c r="D6408" s="210" t="s">
        <v>177</v>
      </c>
      <c r="E6408" s="282">
        <v>33.0</v>
      </c>
      <c r="F6408" s="282">
        <v>7.0</v>
      </c>
      <c r="G6408" s="282">
        <v>3.0</v>
      </c>
      <c r="H6408" s="282">
        <v>6.0</v>
      </c>
      <c r="I6408" s="282">
        <v>17.0</v>
      </c>
      <c r="J6408" s="282">
        <v>11.0</v>
      </c>
      <c r="K6408" s="282">
        <v>0.0</v>
      </c>
      <c r="L6408" s="282">
        <v>2198.0</v>
      </c>
      <c r="M6408" s="210"/>
    </row>
    <row r="6409" ht="15.75" customHeight="1">
      <c r="A6409" s="210" t="s">
        <v>636</v>
      </c>
      <c r="B6409" s="210" t="s">
        <v>5388</v>
      </c>
      <c r="C6409" s="210" t="s">
        <v>5801</v>
      </c>
      <c r="D6409" s="210" t="s">
        <v>177</v>
      </c>
      <c r="E6409" s="282">
        <v>32.0</v>
      </c>
      <c r="F6409" s="282">
        <v>0.0</v>
      </c>
      <c r="G6409" s="282">
        <v>4.0</v>
      </c>
      <c r="H6409" s="282">
        <v>5.0</v>
      </c>
      <c r="I6409" s="282">
        <v>8.0</v>
      </c>
      <c r="J6409" s="282">
        <v>10.0</v>
      </c>
      <c r="K6409" s="282">
        <v>0.0</v>
      </c>
      <c r="L6409" s="282">
        <v>2422.0</v>
      </c>
      <c r="M6409" s="210"/>
    </row>
    <row r="6410" ht="15.75" customHeight="1">
      <c r="A6410" s="210" t="s">
        <v>636</v>
      </c>
      <c r="B6410" s="210" t="s">
        <v>5391</v>
      </c>
      <c r="C6410" s="210" t="s">
        <v>5830</v>
      </c>
      <c r="D6410" s="210" t="s">
        <v>6266</v>
      </c>
      <c r="E6410" s="282">
        <v>14.0</v>
      </c>
      <c r="F6410" s="282">
        <v>1.0</v>
      </c>
      <c r="G6410" s="282">
        <v>2.0</v>
      </c>
      <c r="H6410" s="282">
        <v>9.0</v>
      </c>
      <c r="I6410" s="282">
        <v>2.0</v>
      </c>
      <c r="J6410" s="282">
        <v>2.0</v>
      </c>
      <c r="K6410" s="282">
        <v>0.0</v>
      </c>
      <c r="L6410" s="282">
        <v>575.0</v>
      </c>
      <c r="M6410" s="210"/>
    </row>
    <row r="6411" ht="15.75" customHeight="1">
      <c r="A6411" s="210" t="s">
        <v>636</v>
      </c>
      <c r="B6411" s="210" t="s">
        <v>5392</v>
      </c>
      <c r="C6411" s="210" t="s">
        <v>6264</v>
      </c>
      <c r="D6411" s="210" t="s">
        <v>6417</v>
      </c>
      <c r="E6411" s="282">
        <v>15.0</v>
      </c>
      <c r="F6411" s="282">
        <v>3.0</v>
      </c>
      <c r="G6411" s="282">
        <v>0.0</v>
      </c>
      <c r="H6411" s="282">
        <v>10.0</v>
      </c>
      <c r="I6411" s="282">
        <v>2.0</v>
      </c>
      <c r="J6411" s="282">
        <v>1.0</v>
      </c>
      <c r="K6411" s="282">
        <v>1.0</v>
      </c>
      <c r="L6411" s="282">
        <v>541.0</v>
      </c>
      <c r="M6411" s="210"/>
    </row>
    <row r="6412" ht="15.75" customHeight="1">
      <c r="A6412" s="210" t="s">
        <v>636</v>
      </c>
      <c r="B6412" s="210" t="s">
        <v>5389</v>
      </c>
      <c r="C6412" s="210" t="s">
        <v>6418</v>
      </c>
      <c r="D6412" s="210" t="s">
        <v>6419</v>
      </c>
      <c r="E6412" s="282">
        <v>38.0</v>
      </c>
      <c r="F6412" s="282">
        <v>5.0</v>
      </c>
      <c r="G6412" s="282">
        <v>1.0</v>
      </c>
      <c r="H6412" s="282">
        <v>5.0</v>
      </c>
      <c r="I6412" s="282">
        <v>6.0</v>
      </c>
      <c r="J6412" s="282">
        <v>10.0</v>
      </c>
      <c r="K6412" s="282">
        <v>0.0</v>
      </c>
      <c r="L6412" s="282">
        <v>2846.0</v>
      </c>
      <c r="M6412" s="210"/>
    </row>
    <row r="6413" ht="15.75" customHeight="1">
      <c r="A6413" s="210" t="s">
        <v>636</v>
      </c>
      <c r="B6413" s="210" t="s">
        <v>5390</v>
      </c>
      <c r="C6413" s="210" t="s">
        <v>5859</v>
      </c>
      <c r="D6413" s="210" t="s">
        <v>6420</v>
      </c>
      <c r="E6413" s="282">
        <v>30.0</v>
      </c>
      <c r="F6413" s="282">
        <v>3.0</v>
      </c>
      <c r="G6413" s="282">
        <v>1.0</v>
      </c>
      <c r="H6413" s="282">
        <v>5.0</v>
      </c>
      <c r="I6413" s="282">
        <v>8.0</v>
      </c>
      <c r="J6413" s="282">
        <v>6.0</v>
      </c>
      <c r="K6413" s="282">
        <v>0.0</v>
      </c>
      <c r="L6413" s="282">
        <v>2236.0</v>
      </c>
      <c r="M6413" s="210"/>
    </row>
    <row r="6414" ht="15.75" customHeight="1">
      <c r="A6414" s="210" t="s">
        <v>111</v>
      </c>
      <c r="B6414" s="210" t="s">
        <v>5383</v>
      </c>
      <c r="C6414" s="210" t="s">
        <v>5801</v>
      </c>
      <c r="D6414" s="210" t="s">
        <v>113</v>
      </c>
      <c r="E6414" s="282">
        <v>1.0</v>
      </c>
      <c r="F6414" s="282">
        <v>0.0</v>
      </c>
      <c r="G6414" s="282">
        <v>2.0</v>
      </c>
      <c r="H6414" s="282">
        <v>0.0</v>
      </c>
      <c r="I6414" s="282">
        <v>1.0</v>
      </c>
      <c r="J6414" s="282">
        <v>0.0</v>
      </c>
      <c r="K6414" s="282">
        <v>0.0</v>
      </c>
      <c r="L6414" s="282">
        <v>90.0</v>
      </c>
      <c r="M6414" s="210"/>
    </row>
    <row r="6415" ht="15.75" customHeight="1">
      <c r="A6415" s="210" t="s">
        <v>111</v>
      </c>
      <c r="B6415" s="210" t="s">
        <v>5384</v>
      </c>
      <c r="C6415" s="210" t="s">
        <v>5803</v>
      </c>
      <c r="D6415" s="210" t="s">
        <v>6421</v>
      </c>
      <c r="E6415" s="282">
        <v>8.0</v>
      </c>
      <c r="F6415" s="282">
        <v>0.0</v>
      </c>
      <c r="G6415" s="282">
        <v>0.0</v>
      </c>
      <c r="H6415" s="282">
        <v>3.0</v>
      </c>
      <c r="I6415" s="282">
        <v>1.0</v>
      </c>
      <c r="J6415" s="282">
        <v>2.0</v>
      </c>
      <c r="K6415" s="282">
        <v>0.0</v>
      </c>
      <c r="L6415" s="282">
        <v>455.0</v>
      </c>
      <c r="M6415" s="210"/>
    </row>
    <row r="6416" ht="15.75" customHeight="1">
      <c r="A6416" s="210" t="s">
        <v>111</v>
      </c>
      <c r="B6416" s="210" t="s">
        <v>5385</v>
      </c>
      <c r="C6416" s="210" t="s">
        <v>5809</v>
      </c>
      <c r="D6416" s="210" t="s">
        <v>6058</v>
      </c>
      <c r="E6416" s="282">
        <v>31.0</v>
      </c>
      <c r="F6416" s="282">
        <v>6.0</v>
      </c>
      <c r="G6416" s="282">
        <v>0.0</v>
      </c>
      <c r="H6416" s="282">
        <v>8.0</v>
      </c>
      <c r="I6416" s="282">
        <v>4.0</v>
      </c>
      <c r="J6416" s="282">
        <v>6.0</v>
      </c>
      <c r="K6416" s="282">
        <v>1.0</v>
      </c>
      <c r="L6416" s="282">
        <v>2350.0</v>
      </c>
      <c r="M6416" s="210"/>
    </row>
    <row r="6417" ht="15.75" customHeight="1">
      <c r="A6417" s="210" t="s">
        <v>111</v>
      </c>
      <c r="B6417" s="210" t="s">
        <v>5386</v>
      </c>
      <c r="C6417" s="210" t="s">
        <v>5803</v>
      </c>
      <c r="D6417" s="210" t="s">
        <v>6034</v>
      </c>
      <c r="E6417" s="282">
        <v>22.0</v>
      </c>
      <c r="F6417" s="282">
        <v>1.0</v>
      </c>
      <c r="G6417" s="282">
        <v>1.0</v>
      </c>
      <c r="H6417" s="282">
        <v>9.0</v>
      </c>
      <c r="I6417" s="282">
        <v>3.0</v>
      </c>
      <c r="J6417" s="282">
        <v>2.0</v>
      </c>
      <c r="K6417" s="282">
        <v>0.0</v>
      </c>
      <c r="L6417" s="282">
        <v>1171.0</v>
      </c>
      <c r="M6417" s="210"/>
    </row>
    <row r="6418" ht="15.75" customHeight="1">
      <c r="A6418" s="210" t="s">
        <v>111</v>
      </c>
      <c r="B6418" s="210" t="s">
        <v>5387</v>
      </c>
      <c r="C6418" s="210" t="s">
        <v>5919</v>
      </c>
      <c r="D6418" s="210" t="s">
        <v>6109</v>
      </c>
      <c r="E6418" s="282">
        <v>14.0</v>
      </c>
      <c r="F6418" s="282">
        <v>0.0</v>
      </c>
      <c r="G6418" s="282">
        <v>0.0</v>
      </c>
      <c r="H6418" s="282">
        <v>7.0</v>
      </c>
      <c r="I6418" s="282">
        <v>3.0</v>
      </c>
      <c r="J6418" s="282">
        <v>3.0</v>
      </c>
      <c r="K6418" s="282">
        <v>0.0</v>
      </c>
      <c r="L6418" s="282">
        <v>635.0</v>
      </c>
      <c r="M6418" s="210"/>
    </row>
    <row r="6419" ht="15.75" customHeight="1">
      <c r="A6419" s="210" t="s">
        <v>111</v>
      </c>
      <c r="B6419" s="210" t="s">
        <v>5388</v>
      </c>
      <c r="C6419" s="210" t="s">
        <v>6108</v>
      </c>
      <c r="D6419" s="210" t="s">
        <v>5991</v>
      </c>
      <c r="E6419" s="282">
        <v>18.0</v>
      </c>
      <c r="F6419" s="282">
        <v>1.0</v>
      </c>
      <c r="G6419" s="282">
        <v>5.0</v>
      </c>
      <c r="H6419" s="282">
        <v>1.0</v>
      </c>
      <c r="I6419" s="282">
        <v>1.0</v>
      </c>
      <c r="J6419" s="282">
        <v>3.0</v>
      </c>
      <c r="K6419" s="282">
        <v>0.0</v>
      </c>
      <c r="L6419" s="282">
        <v>1536.0</v>
      </c>
      <c r="M6419" s="210"/>
    </row>
    <row r="6420" ht="15.75" customHeight="1">
      <c r="A6420" s="210" t="s">
        <v>111</v>
      </c>
      <c r="B6420" s="210" t="s">
        <v>5391</v>
      </c>
      <c r="C6420" s="210" t="s">
        <v>5908</v>
      </c>
      <c r="D6420" s="210" t="s">
        <v>5909</v>
      </c>
      <c r="E6420" s="282">
        <v>12.0</v>
      </c>
      <c r="F6420" s="282">
        <v>0.0</v>
      </c>
      <c r="G6420" s="282">
        <v>3.0</v>
      </c>
      <c r="H6420" s="282">
        <v>1.0</v>
      </c>
      <c r="I6420" s="282">
        <v>1.0</v>
      </c>
      <c r="J6420" s="282">
        <v>2.0</v>
      </c>
      <c r="K6420" s="282">
        <v>0.0</v>
      </c>
      <c r="L6420" s="282">
        <v>1030.0</v>
      </c>
      <c r="M6420" s="210"/>
    </row>
    <row r="6421" ht="15.75" customHeight="1">
      <c r="A6421" s="210" t="s">
        <v>867</v>
      </c>
      <c r="B6421" s="210" t="s">
        <v>5383</v>
      </c>
      <c r="C6421" s="210" t="s">
        <v>5801</v>
      </c>
      <c r="D6421" s="210" t="s">
        <v>264</v>
      </c>
      <c r="E6421" s="282">
        <v>1.0</v>
      </c>
      <c r="F6421" s="282">
        <v>0.0</v>
      </c>
      <c r="G6421" s="282">
        <v>0.0</v>
      </c>
      <c r="H6421" s="282">
        <v>1.0</v>
      </c>
      <c r="I6421" s="282">
        <v>0.0</v>
      </c>
      <c r="J6421" s="282">
        <v>1.0</v>
      </c>
      <c r="K6421" s="282">
        <v>0.0</v>
      </c>
      <c r="L6421" s="282">
        <v>27.0</v>
      </c>
      <c r="M6421" s="210"/>
    </row>
    <row r="6422" ht="15.75" customHeight="1">
      <c r="A6422" s="210" t="s">
        <v>867</v>
      </c>
      <c r="B6422" s="210" t="s">
        <v>5384</v>
      </c>
      <c r="C6422" s="210" t="s">
        <v>5861</v>
      </c>
      <c r="D6422" s="210" t="s">
        <v>143</v>
      </c>
      <c r="E6422" s="282">
        <v>35.0</v>
      </c>
      <c r="F6422" s="282">
        <v>8.0</v>
      </c>
      <c r="G6422" s="282">
        <v>2.0</v>
      </c>
      <c r="H6422" s="282">
        <v>11.0</v>
      </c>
      <c r="I6422" s="282">
        <v>24.0</v>
      </c>
      <c r="J6422" s="282">
        <v>3.0</v>
      </c>
      <c r="K6422" s="282">
        <v>0.0</v>
      </c>
      <c r="L6422" s="282">
        <v>1788.0</v>
      </c>
      <c r="M6422" s="210"/>
    </row>
    <row r="6423" ht="15.75" customHeight="1">
      <c r="A6423" s="210" t="s">
        <v>867</v>
      </c>
      <c r="B6423" s="210" t="s">
        <v>5385</v>
      </c>
      <c r="C6423" s="210" t="s">
        <v>5801</v>
      </c>
      <c r="D6423" s="210" t="s">
        <v>244</v>
      </c>
      <c r="E6423" s="282">
        <v>24.0</v>
      </c>
      <c r="F6423" s="282">
        <v>5.0</v>
      </c>
      <c r="G6423" s="282">
        <v>0.0</v>
      </c>
      <c r="H6423" s="282">
        <v>12.0</v>
      </c>
      <c r="I6423" s="282">
        <v>10.0</v>
      </c>
      <c r="J6423" s="282">
        <v>3.0</v>
      </c>
      <c r="K6423" s="282">
        <v>0.0</v>
      </c>
      <c r="L6423" s="282">
        <v>1091.0</v>
      </c>
      <c r="M6423" s="210"/>
    </row>
    <row r="6424" ht="15.75" customHeight="1">
      <c r="A6424" s="210" t="s">
        <v>867</v>
      </c>
      <c r="B6424" s="210" t="s">
        <v>5386</v>
      </c>
      <c r="C6424" s="210" t="s">
        <v>5800</v>
      </c>
      <c r="D6424" s="210" t="s">
        <v>5851</v>
      </c>
      <c r="E6424" s="282">
        <v>18.0</v>
      </c>
      <c r="F6424" s="282">
        <v>6.0</v>
      </c>
      <c r="G6424" s="282">
        <v>0.0</v>
      </c>
      <c r="H6424" s="282">
        <v>7.0</v>
      </c>
      <c r="I6424" s="282">
        <v>11.0</v>
      </c>
      <c r="J6424" s="282">
        <v>3.0</v>
      </c>
      <c r="K6424" s="282">
        <v>0.0</v>
      </c>
      <c r="L6424" s="282">
        <v>878.0</v>
      </c>
      <c r="M6424" s="210"/>
    </row>
    <row r="6425" ht="15.75" customHeight="1">
      <c r="A6425" s="210" t="s">
        <v>867</v>
      </c>
      <c r="B6425" s="210" t="s">
        <v>5387</v>
      </c>
      <c r="C6425" s="210" t="s">
        <v>5801</v>
      </c>
      <c r="D6425" s="210" t="s">
        <v>143</v>
      </c>
      <c r="E6425" s="282">
        <v>33.0</v>
      </c>
      <c r="F6425" s="282">
        <v>1.0</v>
      </c>
      <c r="G6425" s="282">
        <v>5.0</v>
      </c>
      <c r="H6425" s="282">
        <v>16.0</v>
      </c>
      <c r="I6425" s="282">
        <v>15.0</v>
      </c>
      <c r="J6425" s="282">
        <v>6.0</v>
      </c>
      <c r="K6425" s="282">
        <v>0.0</v>
      </c>
      <c r="L6425" s="282">
        <v>1617.0</v>
      </c>
      <c r="M6425" s="210"/>
    </row>
    <row r="6426" ht="15.75" customHeight="1">
      <c r="A6426" s="210" t="s">
        <v>867</v>
      </c>
      <c r="B6426" s="210" t="s">
        <v>5388</v>
      </c>
      <c r="C6426" s="210" t="s">
        <v>5800</v>
      </c>
      <c r="D6426" s="210" t="s">
        <v>143</v>
      </c>
      <c r="E6426" s="282">
        <v>33.0</v>
      </c>
      <c r="F6426" s="282">
        <v>2.0</v>
      </c>
      <c r="G6426" s="282">
        <v>7.0</v>
      </c>
      <c r="H6426" s="282">
        <v>7.0</v>
      </c>
      <c r="I6426" s="282">
        <v>21.0</v>
      </c>
      <c r="J6426" s="282">
        <v>4.0</v>
      </c>
      <c r="K6426" s="282">
        <v>0.0</v>
      </c>
      <c r="L6426" s="282">
        <v>2088.0</v>
      </c>
      <c r="M6426" s="210"/>
    </row>
    <row r="6427" ht="15.75" customHeight="1">
      <c r="A6427" s="210" t="s">
        <v>867</v>
      </c>
      <c r="B6427" s="210" t="s">
        <v>5391</v>
      </c>
      <c r="C6427" s="210" t="s">
        <v>5801</v>
      </c>
      <c r="D6427" s="210" t="s">
        <v>90</v>
      </c>
      <c r="E6427" s="282">
        <v>22.0</v>
      </c>
      <c r="F6427" s="282">
        <v>3.0</v>
      </c>
      <c r="G6427" s="282">
        <v>3.0</v>
      </c>
      <c r="H6427" s="282">
        <v>13.0</v>
      </c>
      <c r="I6427" s="282">
        <v>9.0</v>
      </c>
      <c r="J6427" s="282">
        <v>0.0</v>
      </c>
      <c r="K6427" s="282">
        <v>0.0</v>
      </c>
      <c r="L6427" s="282">
        <v>699.0</v>
      </c>
      <c r="M6427" s="210"/>
    </row>
    <row r="6428" ht="15.75" customHeight="1">
      <c r="A6428" s="210" t="s">
        <v>867</v>
      </c>
      <c r="B6428" s="210" t="s">
        <v>5392</v>
      </c>
      <c r="C6428" s="210" t="s">
        <v>5801</v>
      </c>
      <c r="D6428" s="210" t="s">
        <v>162</v>
      </c>
      <c r="E6428" s="282">
        <v>34.0</v>
      </c>
      <c r="F6428" s="282">
        <v>10.0</v>
      </c>
      <c r="G6428" s="282">
        <v>10.0</v>
      </c>
      <c r="H6428" s="282">
        <v>0.0</v>
      </c>
      <c r="I6428" s="282">
        <v>10.0</v>
      </c>
      <c r="J6428" s="282">
        <v>3.0</v>
      </c>
      <c r="K6428" s="282">
        <v>0.0</v>
      </c>
      <c r="L6428" s="282">
        <v>2838.0</v>
      </c>
      <c r="M6428" s="210"/>
    </row>
    <row r="6429" ht="15.75" customHeight="1">
      <c r="A6429" s="210" t="s">
        <v>867</v>
      </c>
      <c r="B6429" s="210" t="s">
        <v>5389</v>
      </c>
      <c r="C6429" s="210" t="s">
        <v>5801</v>
      </c>
      <c r="D6429" s="210" t="s">
        <v>162</v>
      </c>
      <c r="E6429" s="282">
        <v>28.0</v>
      </c>
      <c r="F6429" s="282">
        <v>6.0</v>
      </c>
      <c r="G6429" s="282">
        <v>5.0</v>
      </c>
      <c r="H6429" s="282">
        <v>3.0</v>
      </c>
      <c r="I6429" s="282">
        <v>9.0</v>
      </c>
      <c r="J6429" s="282">
        <v>4.0</v>
      </c>
      <c r="K6429" s="282">
        <v>0.0</v>
      </c>
      <c r="L6429" s="282">
        <v>2125.0</v>
      </c>
      <c r="M6429" s="210"/>
    </row>
    <row r="6430" ht="15.75" customHeight="1">
      <c r="A6430" s="210" t="s">
        <v>867</v>
      </c>
      <c r="B6430" s="210" t="s">
        <v>5390</v>
      </c>
      <c r="C6430" s="210" t="s">
        <v>5847</v>
      </c>
      <c r="D6430" s="210" t="s">
        <v>1766</v>
      </c>
      <c r="E6430" s="282">
        <v>17.0</v>
      </c>
      <c r="F6430" s="282">
        <v>3.0</v>
      </c>
      <c r="G6430" s="282">
        <v>0.0</v>
      </c>
      <c r="H6430" s="282">
        <v>11.0</v>
      </c>
      <c r="I6430" s="282">
        <v>6.0</v>
      </c>
      <c r="J6430" s="282">
        <v>3.0</v>
      </c>
      <c r="K6430" s="282">
        <v>0.0</v>
      </c>
      <c r="L6430" s="282">
        <v>559.0</v>
      </c>
      <c r="M6430" s="210"/>
    </row>
    <row r="6431" ht="15.75" customHeight="1">
      <c r="A6431" s="210" t="s">
        <v>654</v>
      </c>
      <c r="B6431" s="210" t="s">
        <v>5383</v>
      </c>
      <c r="C6431" s="210" t="s">
        <v>5801</v>
      </c>
      <c r="D6431" s="210" t="s">
        <v>259</v>
      </c>
      <c r="E6431" s="282">
        <v>3.0</v>
      </c>
      <c r="F6431" s="282">
        <v>0.0</v>
      </c>
      <c r="G6431" s="282">
        <v>0.0</v>
      </c>
      <c r="H6431" s="282">
        <v>0.0</v>
      </c>
      <c r="I6431" s="282">
        <v>0.0</v>
      </c>
      <c r="J6431" s="282">
        <v>1.0</v>
      </c>
      <c r="K6431" s="282">
        <v>0.0</v>
      </c>
      <c r="L6431" s="282">
        <v>270.0</v>
      </c>
      <c r="M6431" s="210"/>
    </row>
    <row r="6432" ht="15.75" customHeight="1">
      <c r="A6432" s="210" t="s">
        <v>654</v>
      </c>
      <c r="B6432" s="210" t="s">
        <v>5384</v>
      </c>
      <c r="C6432" s="210" t="s">
        <v>5861</v>
      </c>
      <c r="D6432" s="210" t="s">
        <v>259</v>
      </c>
      <c r="E6432" s="282">
        <v>31.0</v>
      </c>
      <c r="F6432" s="282">
        <v>1.0</v>
      </c>
      <c r="G6432" s="282">
        <v>4.0</v>
      </c>
      <c r="H6432" s="282">
        <v>16.0</v>
      </c>
      <c r="I6432" s="282">
        <v>15.0</v>
      </c>
      <c r="J6432" s="282">
        <v>3.0</v>
      </c>
      <c r="K6432" s="282">
        <v>0.0</v>
      </c>
      <c r="L6432" s="282">
        <v>1217.0</v>
      </c>
      <c r="M6432" s="210"/>
    </row>
    <row r="6433" ht="15.75" customHeight="1">
      <c r="A6433" s="210" t="s">
        <v>654</v>
      </c>
      <c r="B6433" s="210" t="s">
        <v>5385</v>
      </c>
      <c r="C6433" s="210" t="s">
        <v>5801</v>
      </c>
      <c r="D6433" s="210" t="s">
        <v>259</v>
      </c>
      <c r="E6433" s="282">
        <v>25.0</v>
      </c>
      <c r="F6433" s="282">
        <v>0.0</v>
      </c>
      <c r="G6433" s="282">
        <v>1.0</v>
      </c>
      <c r="H6433" s="282">
        <v>14.0</v>
      </c>
      <c r="I6433" s="282">
        <v>11.0</v>
      </c>
      <c r="J6433" s="282">
        <v>9.0</v>
      </c>
      <c r="K6433" s="282">
        <v>0.0</v>
      </c>
      <c r="L6433" s="282">
        <v>1004.0</v>
      </c>
      <c r="M6433" s="210"/>
    </row>
    <row r="6434" ht="15.75" customHeight="1">
      <c r="A6434" s="210" t="s">
        <v>654</v>
      </c>
      <c r="B6434" s="210" t="s">
        <v>5386</v>
      </c>
      <c r="C6434" s="210" t="s">
        <v>5801</v>
      </c>
      <c r="D6434" s="210" t="s">
        <v>259</v>
      </c>
      <c r="E6434" s="282">
        <v>38.0</v>
      </c>
      <c r="F6434" s="282">
        <v>2.0</v>
      </c>
      <c r="G6434" s="282">
        <v>4.0</v>
      </c>
      <c r="H6434" s="282">
        <v>15.0</v>
      </c>
      <c r="I6434" s="282">
        <v>14.0</v>
      </c>
      <c r="J6434" s="282">
        <v>4.0</v>
      </c>
      <c r="K6434" s="282">
        <v>0.0</v>
      </c>
      <c r="L6434" s="282">
        <v>2018.0</v>
      </c>
      <c r="M6434" s="210"/>
    </row>
    <row r="6435" ht="15.75" customHeight="1">
      <c r="A6435" s="210" t="s">
        <v>654</v>
      </c>
      <c r="B6435" s="210" t="s">
        <v>5387</v>
      </c>
      <c r="C6435" s="210" t="s">
        <v>5816</v>
      </c>
      <c r="D6435" s="210" t="s">
        <v>244</v>
      </c>
      <c r="E6435" s="282">
        <v>38.0</v>
      </c>
      <c r="F6435" s="282">
        <v>3.0</v>
      </c>
      <c r="G6435" s="282">
        <v>9.0</v>
      </c>
      <c r="H6435" s="282">
        <v>7.0</v>
      </c>
      <c r="I6435" s="282">
        <v>23.0</v>
      </c>
      <c r="J6435" s="282">
        <v>4.0</v>
      </c>
      <c r="K6435" s="282">
        <v>0.0</v>
      </c>
      <c r="L6435" s="282">
        <v>2557.0</v>
      </c>
      <c r="M6435" s="210"/>
    </row>
    <row r="6436" ht="15.75" customHeight="1">
      <c r="A6436" s="210" t="s">
        <v>654</v>
      </c>
      <c r="B6436" s="210" t="s">
        <v>5388</v>
      </c>
      <c r="C6436" s="210" t="s">
        <v>5861</v>
      </c>
      <c r="D6436" s="210" t="s">
        <v>244</v>
      </c>
      <c r="E6436" s="282">
        <v>19.0</v>
      </c>
      <c r="F6436" s="282">
        <v>1.0</v>
      </c>
      <c r="G6436" s="282">
        <v>4.0</v>
      </c>
      <c r="H6436" s="282">
        <v>3.0</v>
      </c>
      <c r="I6436" s="282">
        <v>4.0</v>
      </c>
      <c r="J6436" s="282">
        <v>7.0</v>
      </c>
      <c r="K6436" s="282">
        <v>1.0</v>
      </c>
      <c r="L6436" s="282">
        <v>1428.0</v>
      </c>
      <c r="M6436" s="210"/>
    </row>
    <row r="6437" ht="15.75" customHeight="1">
      <c r="A6437" s="210" t="s">
        <v>654</v>
      </c>
      <c r="B6437" s="210" t="s">
        <v>5391</v>
      </c>
      <c r="C6437" s="210" t="s">
        <v>5816</v>
      </c>
      <c r="D6437" s="210" t="s">
        <v>5839</v>
      </c>
      <c r="E6437" s="282">
        <v>23.0</v>
      </c>
      <c r="F6437" s="282">
        <v>3.0</v>
      </c>
      <c r="G6437" s="282">
        <v>3.0</v>
      </c>
      <c r="H6437" s="282">
        <v>6.0</v>
      </c>
      <c r="I6437" s="282">
        <v>11.0</v>
      </c>
      <c r="J6437" s="282">
        <v>1.0</v>
      </c>
      <c r="K6437" s="282">
        <v>0.0</v>
      </c>
      <c r="L6437" s="282">
        <v>1426.0</v>
      </c>
      <c r="M6437" s="210"/>
    </row>
    <row r="6438" ht="15.75" customHeight="1">
      <c r="A6438" s="210" t="s">
        <v>654</v>
      </c>
      <c r="B6438" s="210" t="s">
        <v>5392</v>
      </c>
      <c r="C6438" s="210" t="s">
        <v>6422</v>
      </c>
      <c r="D6438" s="210" t="s">
        <v>6423</v>
      </c>
      <c r="E6438" s="282">
        <v>19.0</v>
      </c>
      <c r="F6438" s="282">
        <v>2.0</v>
      </c>
      <c r="G6438" s="282">
        <v>2.0</v>
      </c>
      <c r="H6438" s="282">
        <v>2.0</v>
      </c>
      <c r="I6438" s="282">
        <v>10.0</v>
      </c>
      <c r="J6438" s="282">
        <v>5.0</v>
      </c>
      <c r="K6438" s="282">
        <v>1.0</v>
      </c>
      <c r="L6438" s="282">
        <v>1374.0</v>
      </c>
      <c r="M6438" s="210"/>
    </row>
    <row r="6439" ht="15.75" customHeight="1">
      <c r="A6439" s="210" t="s">
        <v>654</v>
      </c>
      <c r="B6439" s="210" t="s">
        <v>5389</v>
      </c>
      <c r="C6439" s="210" t="s">
        <v>5951</v>
      </c>
      <c r="D6439" s="210" t="s">
        <v>6424</v>
      </c>
      <c r="E6439" s="282">
        <v>10.0</v>
      </c>
      <c r="F6439" s="282">
        <v>1.0</v>
      </c>
      <c r="G6439" s="282">
        <v>1.0</v>
      </c>
      <c r="H6439" s="282">
        <v>5.0</v>
      </c>
      <c r="I6439" s="282">
        <v>3.0</v>
      </c>
      <c r="J6439" s="282">
        <v>1.0</v>
      </c>
      <c r="K6439" s="282">
        <v>0.0</v>
      </c>
      <c r="L6439" s="282">
        <v>463.0</v>
      </c>
      <c r="M6439" s="210"/>
    </row>
    <row r="6440" ht="15.75" customHeight="1">
      <c r="A6440" s="210" t="s">
        <v>654</v>
      </c>
      <c r="B6440" s="210" t="s">
        <v>5390</v>
      </c>
      <c r="C6440" s="210" t="s">
        <v>6425</v>
      </c>
      <c r="D6440" s="210" t="s">
        <v>6426</v>
      </c>
      <c r="E6440" s="282">
        <v>42.0</v>
      </c>
      <c r="F6440" s="282">
        <v>8.0</v>
      </c>
      <c r="G6440" s="282">
        <v>10.0</v>
      </c>
      <c r="H6440" s="282">
        <v>15.0</v>
      </c>
      <c r="I6440" s="282">
        <v>12.0</v>
      </c>
      <c r="J6440" s="282">
        <v>8.0</v>
      </c>
      <c r="K6440" s="282">
        <v>0.0</v>
      </c>
      <c r="L6440" s="282">
        <v>2554.0</v>
      </c>
      <c r="M6440" s="210"/>
    </row>
    <row r="6441" ht="15.75" customHeight="1">
      <c r="A6441" s="210" t="s">
        <v>473</v>
      </c>
      <c r="B6441" s="210" t="s">
        <v>5383</v>
      </c>
      <c r="C6441" s="210" t="s">
        <v>5801</v>
      </c>
      <c r="D6441" s="210" t="s">
        <v>244</v>
      </c>
      <c r="E6441" s="282">
        <v>2.0</v>
      </c>
      <c r="F6441" s="282">
        <v>1.0</v>
      </c>
      <c r="G6441" s="282">
        <v>0.0</v>
      </c>
      <c r="H6441" s="282">
        <v>0.0</v>
      </c>
      <c r="I6441" s="282">
        <v>2.0</v>
      </c>
      <c r="J6441" s="282">
        <v>0.0</v>
      </c>
      <c r="K6441" s="282">
        <v>0.0</v>
      </c>
      <c r="L6441" s="282">
        <v>130.0</v>
      </c>
      <c r="M6441" s="210"/>
    </row>
    <row r="6442" ht="15.75" customHeight="1">
      <c r="A6442" s="210" t="s">
        <v>473</v>
      </c>
      <c r="B6442" s="210" t="s">
        <v>5384</v>
      </c>
      <c r="C6442" s="210" t="s">
        <v>5969</v>
      </c>
      <c r="D6442" s="210" t="s">
        <v>6427</v>
      </c>
      <c r="E6442" s="282">
        <v>35.0</v>
      </c>
      <c r="F6442" s="282">
        <v>16.0</v>
      </c>
      <c r="G6442" s="282">
        <v>2.0</v>
      </c>
      <c r="H6442" s="282">
        <v>18.0</v>
      </c>
      <c r="I6442" s="282">
        <v>10.0</v>
      </c>
      <c r="J6442" s="282">
        <v>3.0</v>
      </c>
      <c r="K6442" s="282">
        <v>0.0</v>
      </c>
      <c r="L6442" s="282">
        <v>1834.0</v>
      </c>
      <c r="M6442" s="210"/>
    </row>
    <row r="6443" ht="15.75" customHeight="1">
      <c r="A6443" s="210" t="s">
        <v>473</v>
      </c>
      <c r="B6443" s="210" t="s">
        <v>5385</v>
      </c>
      <c r="C6443" s="210" t="s">
        <v>5969</v>
      </c>
      <c r="D6443" s="210" t="s">
        <v>6427</v>
      </c>
      <c r="E6443" s="282">
        <v>28.0</v>
      </c>
      <c r="F6443" s="282">
        <v>4.0</v>
      </c>
      <c r="G6443" s="282">
        <v>1.0</v>
      </c>
      <c r="H6443" s="282">
        <v>26.0</v>
      </c>
      <c r="I6443" s="282">
        <v>1.0</v>
      </c>
      <c r="J6443" s="282">
        <v>3.0</v>
      </c>
      <c r="K6443" s="282">
        <v>0.0</v>
      </c>
      <c r="L6443" s="282">
        <v>493.0</v>
      </c>
      <c r="M6443" s="210"/>
    </row>
    <row r="6444" ht="15.75" customHeight="1">
      <c r="A6444" s="210" t="s">
        <v>473</v>
      </c>
      <c r="B6444" s="210" t="s">
        <v>5386</v>
      </c>
      <c r="C6444" s="210" t="s">
        <v>5969</v>
      </c>
      <c r="D6444" s="210" t="s">
        <v>6194</v>
      </c>
      <c r="E6444" s="282">
        <v>1.0</v>
      </c>
      <c r="F6444" s="282">
        <v>0.0</v>
      </c>
      <c r="G6444" s="282">
        <v>0.0</v>
      </c>
      <c r="H6444" s="282">
        <v>1.0</v>
      </c>
      <c r="I6444" s="282">
        <v>0.0</v>
      </c>
      <c r="J6444" s="282">
        <v>0.0</v>
      </c>
      <c r="K6444" s="282">
        <v>0.0</v>
      </c>
      <c r="L6444" s="282">
        <v>9.0</v>
      </c>
      <c r="M6444" s="210"/>
    </row>
    <row r="6445" ht="15.75" customHeight="1">
      <c r="A6445" s="210" t="s">
        <v>621</v>
      </c>
      <c r="B6445" s="210" t="s">
        <v>5383</v>
      </c>
      <c r="C6445" s="210" t="s">
        <v>5801</v>
      </c>
      <c r="D6445" s="210" t="s">
        <v>116</v>
      </c>
      <c r="E6445" s="282">
        <v>1.0</v>
      </c>
      <c r="F6445" s="282">
        <v>0.0</v>
      </c>
      <c r="G6445" s="282">
        <v>0.0</v>
      </c>
      <c r="H6445" s="282">
        <v>1.0</v>
      </c>
      <c r="I6445" s="282">
        <v>0.0</v>
      </c>
      <c r="J6445" s="282">
        <v>0.0</v>
      </c>
      <c r="K6445" s="282">
        <v>0.0</v>
      </c>
      <c r="L6445" s="282">
        <v>22.0</v>
      </c>
      <c r="M6445" s="210"/>
    </row>
    <row r="6446" ht="15.75" customHeight="1">
      <c r="A6446" s="210" t="s">
        <v>621</v>
      </c>
      <c r="B6446" s="210" t="s">
        <v>5384</v>
      </c>
      <c r="C6446" s="210" t="s">
        <v>5803</v>
      </c>
      <c r="D6446" s="210" t="s">
        <v>6021</v>
      </c>
      <c r="E6446" s="282">
        <v>15.0</v>
      </c>
      <c r="F6446" s="282">
        <v>0.0</v>
      </c>
      <c r="G6446" s="282">
        <v>0.0</v>
      </c>
      <c r="H6446" s="282">
        <v>2.0</v>
      </c>
      <c r="I6446" s="282">
        <v>3.0</v>
      </c>
      <c r="J6446" s="282">
        <v>2.0</v>
      </c>
      <c r="K6446" s="282">
        <v>0.0</v>
      </c>
      <c r="L6446" s="282">
        <v>1123.0</v>
      </c>
      <c r="M6446" s="210"/>
    </row>
    <row r="6447" ht="15.75" customHeight="1">
      <c r="A6447" s="210" t="s">
        <v>621</v>
      </c>
      <c r="B6447" s="210" t="s">
        <v>5385</v>
      </c>
      <c r="C6447" s="210" t="s">
        <v>5803</v>
      </c>
      <c r="D6447" s="210" t="s">
        <v>6021</v>
      </c>
      <c r="E6447" s="282">
        <v>13.0</v>
      </c>
      <c r="F6447" s="282">
        <v>0.0</v>
      </c>
      <c r="G6447" s="282">
        <v>1.0</v>
      </c>
      <c r="H6447" s="282">
        <v>3.0</v>
      </c>
      <c r="I6447" s="282">
        <v>4.0</v>
      </c>
      <c r="J6447" s="282">
        <v>2.0</v>
      </c>
      <c r="K6447" s="282">
        <v>0.0</v>
      </c>
      <c r="L6447" s="282">
        <v>803.0</v>
      </c>
      <c r="M6447" s="210"/>
    </row>
    <row r="6448" ht="15.75" customHeight="1">
      <c r="A6448" s="210" t="s">
        <v>621</v>
      </c>
      <c r="B6448" s="210" t="s">
        <v>5386</v>
      </c>
      <c r="C6448" s="210" t="s">
        <v>5803</v>
      </c>
      <c r="D6448" s="210" t="s">
        <v>6021</v>
      </c>
      <c r="E6448" s="282">
        <v>23.0</v>
      </c>
      <c r="F6448" s="282">
        <v>0.0</v>
      </c>
      <c r="G6448" s="282">
        <v>0.0</v>
      </c>
      <c r="H6448" s="282">
        <v>0.0</v>
      </c>
      <c r="I6448" s="282">
        <v>2.0</v>
      </c>
      <c r="J6448" s="282">
        <v>6.0</v>
      </c>
      <c r="K6448" s="282">
        <v>0.0</v>
      </c>
      <c r="L6448" s="282">
        <v>2031.0</v>
      </c>
      <c r="M6448" s="210"/>
    </row>
    <row r="6449" ht="15.75" customHeight="1">
      <c r="A6449" s="210" t="s">
        <v>621</v>
      </c>
      <c r="B6449" s="210" t="s">
        <v>5387</v>
      </c>
      <c r="C6449" s="210" t="s">
        <v>6118</v>
      </c>
      <c r="D6449" s="210" t="s">
        <v>6428</v>
      </c>
      <c r="E6449" s="282">
        <v>34.0</v>
      </c>
      <c r="F6449" s="282">
        <v>0.0</v>
      </c>
      <c r="G6449" s="282">
        <v>2.0</v>
      </c>
      <c r="H6449" s="282">
        <v>2.0</v>
      </c>
      <c r="I6449" s="282">
        <v>0.0</v>
      </c>
      <c r="J6449" s="282">
        <v>4.0</v>
      </c>
      <c r="K6449" s="282">
        <v>0.0</v>
      </c>
      <c r="L6449" s="282">
        <v>2953.0</v>
      </c>
      <c r="M6449" s="210"/>
    </row>
    <row r="6450" ht="15.75" customHeight="1">
      <c r="A6450" s="210" t="s">
        <v>621</v>
      </c>
      <c r="B6450" s="210" t="s">
        <v>5388</v>
      </c>
      <c r="C6450" s="210" t="s">
        <v>5803</v>
      </c>
      <c r="D6450" s="210" t="s">
        <v>6429</v>
      </c>
      <c r="E6450" s="282">
        <v>30.0</v>
      </c>
      <c r="F6450" s="282">
        <v>0.0</v>
      </c>
      <c r="G6450" s="282">
        <v>0.0</v>
      </c>
      <c r="H6450" s="282">
        <v>0.0</v>
      </c>
      <c r="I6450" s="282">
        <v>1.0</v>
      </c>
      <c r="J6450" s="282">
        <v>3.0</v>
      </c>
      <c r="K6450" s="282">
        <v>1.0</v>
      </c>
      <c r="L6450" s="282">
        <v>2646.0</v>
      </c>
      <c r="M6450" s="210"/>
    </row>
    <row r="6451" ht="15.75" customHeight="1">
      <c r="A6451" s="210" t="s">
        <v>621</v>
      </c>
      <c r="B6451" s="210" t="s">
        <v>5391</v>
      </c>
      <c r="C6451" s="210" t="s">
        <v>5805</v>
      </c>
      <c r="D6451" s="210" t="s">
        <v>6429</v>
      </c>
      <c r="E6451" s="282">
        <v>31.0</v>
      </c>
      <c r="F6451" s="282">
        <v>4.0</v>
      </c>
      <c r="G6451" s="282">
        <v>2.0</v>
      </c>
      <c r="H6451" s="282">
        <v>5.0</v>
      </c>
      <c r="I6451" s="282">
        <v>0.0</v>
      </c>
      <c r="J6451" s="282">
        <v>3.0</v>
      </c>
      <c r="K6451" s="282">
        <v>0.0</v>
      </c>
      <c r="L6451" s="282">
        <v>2389.0</v>
      </c>
      <c r="M6451" s="210"/>
    </row>
    <row r="6452" ht="15.75" customHeight="1">
      <c r="A6452" s="210" t="s">
        <v>621</v>
      </c>
      <c r="B6452" s="210" t="s">
        <v>5392</v>
      </c>
      <c r="C6452" s="210" t="s">
        <v>5805</v>
      </c>
      <c r="D6452" s="210" t="s">
        <v>6429</v>
      </c>
      <c r="E6452" s="282">
        <v>0.0</v>
      </c>
      <c r="F6452" s="282">
        <v>0.0</v>
      </c>
      <c r="G6452" s="282">
        <v>0.0</v>
      </c>
      <c r="H6452" s="282">
        <v>0.0</v>
      </c>
      <c r="I6452" s="282">
        <v>0.0</v>
      </c>
      <c r="J6452" s="282">
        <v>0.0</v>
      </c>
      <c r="K6452" s="282">
        <v>0.0</v>
      </c>
      <c r="L6452" s="282">
        <v>0.0</v>
      </c>
      <c r="M6452" s="210"/>
    </row>
    <row r="6453" ht="15.75" customHeight="1">
      <c r="A6453" s="210" t="s">
        <v>621</v>
      </c>
      <c r="B6453" s="210" t="s">
        <v>5389</v>
      </c>
      <c r="C6453" s="210" t="s">
        <v>5805</v>
      </c>
      <c r="D6453" s="210" t="s">
        <v>6429</v>
      </c>
      <c r="E6453" s="282">
        <v>2.0</v>
      </c>
      <c r="F6453" s="282">
        <v>0.0</v>
      </c>
      <c r="G6453" s="282">
        <v>0.0</v>
      </c>
      <c r="H6453" s="282">
        <v>2.0</v>
      </c>
      <c r="I6453" s="282">
        <v>0.0</v>
      </c>
      <c r="J6453" s="282">
        <v>0.0</v>
      </c>
      <c r="K6453" s="282">
        <v>0.0</v>
      </c>
      <c r="L6453" s="282">
        <v>13.0</v>
      </c>
      <c r="M6453" s="210"/>
    </row>
    <row r="6454" ht="15.75" customHeight="1">
      <c r="A6454" s="210" t="s">
        <v>775</v>
      </c>
      <c r="B6454" s="210" t="s">
        <v>5383</v>
      </c>
      <c r="C6454" s="210" t="s">
        <v>5801</v>
      </c>
      <c r="D6454" s="210" t="s">
        <v>264</v>
      </c>
      <c r="E6454" s="282">
        <v>3.0</v>
      </c>
      <c r="F6454" s="282">
        <v>0.0</v>
      </c>
      <c r="G6454" s="282">
        <v>0.0</v>
      </c>
      <c r="H6454" s="282">
        <v>0.0</v>
      </c>
      <c r="I6454" s="282">
        <v>0.0</v>
      </c>
      <c r="J6454" s="282">
        <v>1.0</v>
      </c>
      <c r="K6454" s="282">
        <v>0.0</v>
      </c>
      <c r="L6454" s="282">
        <v>270.0</v>
      </c>
      <c r="M6454" s="210"/>
    </row>
    <row r="6455" ht="15.75" customHeight="1">
      <c r="A6455" s="210" t="s">
        <v>775</v>
      </c>
      <c r="B6455" s="210" t="s">
        <v>5384</v>
      </c>
      <c r="C6455" s="210" t="s">
        <v>5902</v>
      </c>
      <c r="D6455" s="210" t="s">
        <v>6135</v>
      </c>
      <c r="E6455" s="282">
        <v>27.0</v>
      </c>
      <c r="F6455" s="282">
        <v>2.0</v>
      </c>
      <c r="G6455" s="282">
        <v>2.0</v>
      </c>
      <c r="H6455" s="282">
        <v>10.0</v>
      </c>
      <c r="I6455" s="282">
        <v>14.0</v>
      </c>
      <c r="J6455" s="282">
        <v>1.0</v>
      </c>
      <c r="K6455" s="282">
        <v>0.0</v>
      </c>
      <c r="L6455" s="282">
        <v>1446.0</v>
      </c>
      <c r="M6455" s="210"/>
    </row>
    <row r="6456" ht="15.75" customHeight="1">
      <c r="A6456" s="210" t="s">
        <v>775</v>
      </c>
      <c r="B6456" s="210" t="s">
        <v>5385</v>
      </c>
      <c r="C6456" s="210" t="s">
        <v>5902</v>
      </c>
      <c r="D6456" s="210" t="s">
        <v>6135</v>
      </c>
      <c r="E6456" s="282">
        <v>24.0</v>
      </c>
      <c r="F6456" s="282">
        <v>0.0</v>
      </c>
      <c r="G6456" s="282">
        <v>1.0</v>
      </c>
      <c r="H6456" s="282">
        <v>10.0</v>
      </c>
      <c r="I6456" s="282">
        <v>11.0</v>
      </c>
      <c r="J6456" s="282">
        <v>7.0</v>
      </c>
      <c r="K6456" s="282">
        <v>0.0</v>
      </c>
      <c r="L6456" s="282">
        <v>1296.0</v>
      </c>
      <c r="M6456" s="210"/>
    </row>
    <row r="6457" ht="15.75" customHeight="1">
      <c r="A6457" s="210" t="s">
        <v>775</v>
      </c>
      <c r="B6457" s="210" t="s">
        <v>5386</v>
      </c>
      <c r="C6457" s="210" t="s">
        <v>5902</v>
      </c>
      <c r="D6457" s="210" t="s">
        <v>6135</v>
      </c>
      <c r="E6457" s="282">
        <v>24.0</v>
      </c>
      <c r="F6457" s="282">
        <v>3.0</v>
      </c>
      <c r="G6457" s="282">
        <v>2.0</v>
      </c>
      <c r="H6457" s="282">
        <v>11.0</v>
      </c>
      <c r="I6457" s="282">
        <v>10.0</v>
      </c>
      <c r="J6457" s="282">
        <v>3.0</v>
      </c>
      <c r="K6457" s="282">
        <v>0.0</v>
      </c>
      <c r="L6457" s="282">
        <v>1223.0</v>
      </c>
      <c r="M6457" s="210"/>
    </row>
    <row r="6458" ht="15.75" customHeight="1">
      <c r="A6458" s="210" t="s">
        <v>775</v>
      </c>
      <c r="B6458" s="210" t="s">
        <v>5387</v>
      </c>
      <c r="C6458" s="210" t="s">
        <v>5902</v>
      </c>
      <c r="D6458" s="210" t="s">
        <v>6135</v>
      </c>
      <c r="E6458" s="282">
        <v>5.0</v>
      </c>
      <c r="F6458" s="282">
        <v>0.0</v>
      </c>
      <c r="G6458" s="282">
        <v>0.0</v>
      </c>
      <c r="H6458" s="282">
        <v>3.0</v>
      </c>
      <c r="I6458" s="282">
        <v>2.0</v>
      </c>
      <c r="J6458" s="282">
        <v>0.0</v>
      </c>
      <c r="K6458" s="282">
        <v>0.0</v>
      </c>
      <c r="L6458" s="282">
        <v>194.0</v>
      </c>
      <c r="M6458" s="210"/>
    </row>
    <row r="6459" ht="15.75" customHeight="1">
      <c r="A6459" s="210" t="s">
        <v>775</v>
      </c>
      <c r="B6459" s="210" t="s">
        <v>5388</v>
      </c>
      <c r="C6459" s="210" t="s">
        <v>5902</v>
      </c>
      <c r="D6459" s="210" t="s">
        <v>6135</v>
      </c>
      <c r="E6459" s="282">
        <v>18.0</v>
      </c>
      <c r="F6459" s="282">
        <v>0.0</v>
      </c>
      <c r="G6459" s="282">
        <v>0.0</v>
      </c>
      <c r="H6459" s="282">
        <v>1.0</v>
      </c>
      <c r="I6459" s="282">
        <v>4.0</v>
      </c>
      <c r="J6459" s="282">
        <v>6.0</v>
      </c>
      <c r="K6459" s="282">
        <v>0.0</v>
      </c>
      <c r="L6459" s="282">
        <v>1474.0</v>
      </c>
      <c r="M6459" s="210"/>
    </row>
    <row r="6460" ht="15.75" customHeight="1">
      <c r="A6460" s="210" t="s">
        <v>775</v>
      </c>
      <c r="B6460" s="210" t="s">
        <v>5391</v>
      </c>
      <c r="C6460" s="210" t="s">
        <v>5803</v>
      </c>
      <c r="D6460" s="210" t="s">
        <v>6430</v>
      </c>
      <c r="E6460" s="282">
        <v>2.0</v>
      </c>
      <c r="F6460" s="282">
        <v>0.0</v>
      </c>
      <c r="G6460" s="282">
        <v>0.0</v>
      </c>
      <c r="H6460" s="282">
        <v>0.0</v>
      </c>
      <c r="I6460" s="282">
        <v>1.0</v>
      </c>
      <c r="J6460" s="282">
        <v>0.0</v>
      </c>
      <c r="K6460" s="282">
        <v>0.0</v>
      </c>
      <c r="L6460" s="282">
        <v>156.0</v>
      </c>
      <c r="M6460" s="210"/>
    </row>
    <row r="6461" ht="15.75" customHeight="1">
      <c r="A6461" s="210" t="s">
        <v>775</v>
      </c>
      <c r="B6461" s="210" t="s">
        <v>5392</v>
      </c>
      <c r="C6461" s="210" t="s">
        <v>5803</v>
      </c>
      <c r="D6461" s="210" t="s">
        <v>6430</v>
      </c>
      <c r="E6461" s="282">
        <v>16.0</v>
      </c>
      <c r="F6461" s="282">
        <v>0.0</v>
      </c>
      <c r="G6461" s="282">
        <v>0.0</v>
      </c>
      <c r="H6461" s="282">
        <v>2.0</v>
      </c>
      <c r="I6461" s="282">
        <v>0.0</v>
      </c>
      <c r="J6461" s="282">
        <v>1.0</v>
      </c>
      <c r="K6461" s="282">
        <v>0.0</v>
      </c>
      <c r="L6461" s="282">
        <v>1264.0</v>
      </c>
      <c r="M6461" s="210"/>
    </row>
    <row r="6462" ht="15.75" customHeight="1">
      <c r="A6462" s="210" t="s">
        <v>775</v>
      </c>
      <c r="B6462" s="210" t="s">
        <v>5389</v>
      </c>
      <c r="C6462" s="210" t="s">
        <v>5803</v>
      </c>
      <c r="D6462" s="210" t="s">
        <v>6430</v>
      </c>
      <c r="E6462" s="282">
        <v>12.0</v>
      </c>
      <c r="F6462" s="282">
        <v>0.0</v>
      </c>
      <c r="G6462" s="282">
        <v>1.0</v>
      </c>
      <c r="H6462" s="282">
        <v>10.0</v>
      </c>
      <c r="I6462" s="282">
        <v>0.0</v>
      </c>
      <c r="J6462" s="282">
        <v>1.0</v>
      </c>
      <c r="K6462" s="282">
        <v>0.0</v>
      </c>
      <c r="L6462" s="282">
        <v>298.0</v>
      </c>
      <c r="M6462" s="210"/>
    </row>
    <row r="6463" ht="15.75" customHeight="1">
      <c r="A6463" s="210" t="s">
        <v>775</v>
      </c>
      <c r="B6463" s="210" t="s">
        <v>5390</v>
      </c>
      <c r="C6463" s="210" t="s">
        <v>5803</v>
      </c>
      <c r="D6463" s="210" t="s">
        <v>6430</v>
      </c>
      <c r="E6463" s="282">
        <v>32.0</v>
      </c>
      <c r="F6463" s="282">
        <v>1.0</v>
      </c>
      <c r="G6463" s="282">
        <v>4.0</v>
      </c>
      <c r="H6463" s="282">
        <v>4.0</v>
      </c>
      <c r="I6463" s="282">
        <v>3.0</v>
      </c>
      <c r="J6463" s="282">
        <v>3.0</v>
      </c>
      <c r="K6463" s="282">
        <v>0.0</v>
      </c>
      <c r="L6463" s="282">
        <v>2547.0</v>
      </c>
      <c r="M6463" s="210"/>
    </row>
    <row r="6464" ht="15.75" customHeight="1">
      <c r="A6464" s="210" t="s">
        <v>641</v>
      </c>
      <c r="B6464" s="210" t="s">
        <v>5383</v>
      </c>
      <c r="C6464" s="210" t="s">
        <v>5801</v>
      </c>
      <c r="D6464" s="210" t="s">
        <v>177</v>
      </c>
      <c r="E6464" s="282">
        <v>3.0</v>
      </c>
      <c r="F6464" s="282">
        <v>0.0</v>
      </c>
      <c r="G6464" s="282">
        <v>0.0</v>
      </c>
      <c r="H6464" s="282">
        <v>0.0</v>
      </c>
      <c r="I6464" s="282">
        <v>2.0</v>
      </c>
      <c r="J6464" s="282">
        <v>0.0</v>
      </c>
      <c r="K6464" s="282">
        <v>0.0</v>
      </c>
      <c r="L6464" s="282">
        <v>225.0</v>
      </c>
      <c r="M6464" s="210"/>
    </row>
    <row r="6465" ht="15.75" customHeight="1">
      <c r="A6465" s="210" t="s">
        <v>641</v>
      </c>
      <c r="B6465" s="210" t="s">
        <v>5384</v>
      </c>
      <c r="C6465" s="210" t="s">
        <v>5816</v>
      </c>
      <c r="D6465" s="210" t="s">
        <v>6056</v>
      </c>
      <c r="E6465" s="282">
        <v>32.0</v>
      </c>
      <c r="F6465" s="282">
        <v>0.0</v>
      </c>
      <c r="G6465" s="282">
        <v>4.0</v>
      </c>
      <c r="H6465" s="282">
        <v>11.0</v>
      </c>
      <c r="I6465" s="282">
        <v>17.0</v>
      </c>
      <c r="J6465" s="282">
        <v>1.0</v>
      </c>
      <c r="K6465" s="282">
        <v>0.0</v>
      </c>
      <c r="L6465" s="282">
        <v>1600.0</v>
      </c>
      <c r="M6465" s="210"/>
    </row>
    <row r="6466" ht="15.75" customHeight="1">
      <c r="A6466" s="210" t="s">
        <v>641</v>
      </c>
      <c r="B6466" s="210" t="s">
        <v>5385</v>
      </c>
      <c r="C6466" s="210" t="s">
        <v>5816</v>
      </c>
      <c r="D6466" s="210" t="s">
        <v>6056</v>
      </c>
      <c r="E6466" s="282">
        <v>27.0</v>
      </c>
      <c r="F6466" s="282">
        <v>0.0</v>
      </c>
      <c r="G6466" s="282">
        <v>4.0</v>
      </c>
      <c r="H6466" s="282">
        <v>11.0</v>
      </c>
      <c r="I6466" s="282">
        <v>14.0</v>
      </c>
      <c r="J6466" s="282">
        <v>5.0</v>
      </c>
      <c r="K6466" s="282">
        <v>0.0</v>
      </c>
      <c r="L6466" s="282">
        <v>1369.0</v>
      </c>
      <c r="M6466" s="210"/>
    </row>
    <row r="6467" ht="15.75" customHeight="1">
      <c r="A6467" s="210" t="s">
        <v>641</v>
      </c>
      <c r="B6467" s="210" t="s">
        <v>5386</v>
      </c>
      <c r="C6467" s="210" t="s">
        <v>5816</v>
      </c>
      <c r="D6467" s="210" t="s">
        <v>6056</v>
      </c>
      <c r="E6467" s="282">
        <v>28.0</v>
      </c>
      <c r="F6467" s="282">
        <v>0.0</v>
      </c>
      <c r="G6467" s="282">
        <v>0.0</v>
      </c>
      <c r="H6467" s="282">
        <v>13.0</v>
      </c>
      <c r="I6467" s="282">
        <v>6.0</v>
      </c>
      <c r="J6467" s="282">
        <v>5.0</v>
      </c>
      <c r="K6467" s="282">
        <v>0.0</v>
      </c>
      <c r="L6467" s="282">
        <v>1532.0</v>
      </c>
      <c r="M6467" s="210"/>
    </row>
    <row r="6468" ht="15.75" customHeight="1">
      <c r="A6468" s="210" t="s">
        <v>641</v>
      </c>
      <c r="B6468" s="210" t="s">
        <v>5387</v>
      </c>
      <c r="C6468" s="210" t="s">
        <v>5813</v>
      </c>
      <c r="D6468" s="210" t="s">
        <v>177</v>
      </c>
      <c r="E6468" s="282">
        <v>20.0</v>
      </c>
      <c r="F6468" s="282">
        <v>1.0</v>
      </c>
      <c r="G6468" s="282">
        <v>0.0</v>
      </c>
      <c r="H6468" s="282">
        <v>10.0</v>
      </c>
      <c r="I6468" s="282">
        <v>4.0</v>
      </c>
      <c r="J6468" s="282">
        <v>1.0</v>
      </c>
      <c r="K6468" s="282">
        <v>0.0</v>
      </c>
      <c r="L6468" s="282">
        <v>1072.0</v>
      </c>
      <c r="M6468" s="210"/>
    </row>
    <row r="6469" ht="15.75" customHeight="1">
      <c r="A6469" s="210" t="s">
        <v>641</v>
      </c>
      <c r="B6469" s="210" t="s">
        <v>5388</v>
      </c>
      <c r="C6469" s="210" t="s">
        <v>5814</v>
      </c>
      <c r="D6469" s="210" t="s">
        <v>6431</v>
      </c>
      <c r="E6469" s="282">
        <v>31.0</v>
      </c>
      <c r="F6469" s="282">
        <v>1.0</v>
      </c>
      <c r="G6469" s="282">
        <v>2.0</v>
      </c>
      <c r="H6469" s="282">
        <v>9.0</v>
      </c>
      <c r="I6469" s="282">
        <v>6.0</v>
      </c>
      <c r="J6469" s="282">
        <v>7.0</v>
      </c>
      <c r="K6469" s="282">
        <v>0.0</v>
      </c>
      <c r="L6469" s="282">
        <v>2040.0</v>
      </c>
      <c r="M6469" s="210"/>
    </row>
    <row r="6470" ht="15.75" customHeight="1">
      <c r="A6470" s="210" t="s">
        <v>641</v>
      </c>
      <c r="B6470" s="210" t="s">
        <v>5391</v>
      </c>
      <c r="C6470" s="210" t="s">
        <v>5814</v>
      </c>
      <c r="D6470" s="210" t="s">
        <v>6431</v>
      </c>
      <c r="E6470" s="282">
        <v>6.0</v>
      </c>
      <c r="F6470" s="282">
        <v>0.0</v>
      </c>
      <c r="G6470" s="282">
        <v>0.0</v>
      </c>
      <c r="H6470" s="282">
        <v>3.0</v>
      </c>
      <c r="I6470" s="282">
        <v>1.0</v>
      </c>
      <c r="J6470" s="282">
        <v>0.0</v>
      </c>
      <c r="K6470" s="282">
        <v>0.0</v>
      </c>
      <c r="L6470" s="282">
        <v>293.0</v>
      </c>
      <c r="M6470" s="210"/>
    </row>
    <row r="6471" ht="15.75" customHeight="1">
      <c r="A6471" s="210" t="s">
        <v>451</v>
      </c>
      <c r="B6471" s="210" t="s">
        <v>5383</v>
      </c>
      <c r="C6471" s="210" t="s">
        <v>5801</v>
      </c>
      <c r="D6471" s="210" t="s">
        <v>113</v>
      </c>
      <c r="E6471" s="282">
        <v>3.0</v>
      </c>
      <c r="F6471" s="282">
        <v>0.0</v>
      </c>
      <c r="G6471" s="282">
        <v>0.0</v>
      </c>
      <c r="H6471" s="282">
        <v>1.0</v>
      </c>
      <c r="I6471" s="282">
        <v>1.0</v>
      </c>
      <c r="J6471" s="282">
        <v>0.0</v>
      </c>
      <c r="K6471" s="282">
        <v>0.0</v>
      </c>
      <c r="L6471" s="282">
        <v>159.0</v>
      </c>
      <c r="M6471" s="210"/>
    </row>
    <row r="6472" ht="15.75" customHeight="1">
      <c r="A6472" s="210" t="s">
        <v>451</v>
      </c>
      <c r="B6472" s="210" t="s">
        <v>5384</v>
      </c>
      <c r="C6472" s="210" t="s">
        <v>6202</v>
      </c>
      <c r="D6472" s="210" t="s">
        <v>6432</v>
      </c>
      <c r="E6472" s="282">
        <v>36.0</v>
      </c>
      <c r="F6472" s="282">
        <v>8.0</v>
      </c>
      <c r="G6472" s="282">
        <v>5.0</v>
      </c>
      <c r="H6472" s="282">
        <v>2.0</v>
      </c>
      <c r="I6472" s="282">
        <v>10.0</v>
      </c>
      <c r="J6472" s="282">
        <v>6.0</v>
      </c>
      <c r="K6472" s="282">
        <v>0.0</v>
      </c>
      <c r="L6472" s="282">
        <v>3043.0</v>
      </c>
      <c r="M6472" s="210"/>
    </row>
    <row r="6473" ht="15.75" customHeight="1">
      <c r="A6473" s="210" t="s">
        <v>451</v>
      </c>
      <c r="B6473" s="210" t="s">
        <v>5387</v>
      </c>
      <c r="C6473" s="210" t="s">
        <v>5805</v>
      </c>
      <c r="D6473" s="210" t="s">
        <v>6433</v>
      </c>
      <c r="E6473" s="282">
        <v>8.0</v>
      </c>
      <c r="F6473" s="282">
        <v>0.0</v>
      </c>
      <c r="G6473" s="282">
        <v>0.0</v>
      </c>
      <c r="H6473" s="282">
        <v>6.0</v>
      </c>
      <c r="I6473" s="282">
        <v>2.0</v>
      </c>
      <c r="J6473" s="282">
        <v>0.0</v>
      </c>
      <c r="K6473" s="282">
        <v>0.0</v>
      </c>
      <c r="L6473" s="282">
        <v>284.0</v>
      </c>
      <c r="M6473" s="210"/>
    </row>
    <row r="6474" ht="15.75" customHeight="1">
      <c r="A6474" s="210" t="s">
        <v>520</v>
      </c>
      <c r="B6474" s="210" t="s">
        <v>5383</v>
      </c>
      <c r="C6474" s="210" t="s">
        <v>5801</v>
      </c>
      <c r="D6474" s="210" t="s">
        <v>241</v>
      </c>
      <c r="E6474" s="282">
        <v>2.0</v>
      </c>
      <c r="F6474" s="282">
        <v>0.0</v>
      </c>
      <c r="G6474" s="282">
        <v>0.0</v>
      </c>
      <c r="H6474" s="282">
        <v>0.0</v>
      </c>
      <c r="I6474" s="282">
        <v>1.0</v>
      </c>
      <c r="J6474" s="282">
        <v>0.0</v>
      </c>
      <c r="K6474" s="282">
        <v>0.0</v>
      </c>
      <c r="L6474" s="282">
        <v>177.0</v>
      </c>
      <c r="M6474" s="210"/>
    </row>
    <row r="6475" ht="15.75" customHeight="1">
      <c r="A6475" s="210" t="s">
        <v>520</v>
      </c>
      <c r="B6475" s="210" t="s">
        <v>5384</v>
      </c>
      <c r="C6475" s="210" t="s">
        <v>5816</v>
      </c>
      <c r="D6475" s="210" t="s">
        <v>5893</v>
      </c>
      <c r="E6475" s="282">
        <v>36.0</v>
      </c>
      <c r="F6475" s="282">
        <v>0.0</v>
      </c>
      <c r="G6475" s="282">
        <v>3.0</v>
      </c>
      <c r="H6475" s="282">
        <v>1.0</v>
      </c>
      <c r="I6475" s="282">
        <v>8.0</v>
      </c>
      <c r="J6475" s="282">
        <v>5.0</v>
      </c>
      <c r="K6475" s="282">
        <v>0.0</v>
      </c>
      <c r="L6475" s="282">
        <v>2982.0</v>
      </c>
      <c r="M6475" s="210"/>
    </row>
    <row r="6476" ht="15.75" customHeight="1">
      <c r="A6476" s="210" t="s">
        <v>520</v>
      </c>
      <c r="B6476" s="210" t="s">
        <v>5385</v>
      </c>
      <c r="C6476" s="210" t="s">
        <v>5816</v>
      </c>
      <c r="D6476" s="210" t="s">
        <v>5893</v>
      </c>
      <c r="E6476" s="282">
        <v>29.0</v>
      </c>
      <c r="F6476" s="282">
        <v>2.0</v>
      </c>
      <c r="G6476" s="282">
        <v>3.0</v>
      </c>
      <c r="H6476" s="282">
        <v>4.0</v>
      </c>
      <c r="I6476" s="282">
        <v>13.0</v>
      </c>
      <c r="J6476" s="282">
        <v>4.0</v>
      </c>
      <c r="K6476" s="282">
        <v>0.0</v>
      </c>
      <c r="L6476" s="282">
        <v>2045.0</v>
      </c>
      <c r="M6476" s="210"/>
    </row>
    <row r="6477" ht="15.75" customHeight="1">
      <c r="A6477" s="210" t="s">
        <v>520</v>
      </c>
      <c r="B6477" s="210" t="s">
        <v>5388</v>
      </c>
      <c r="C6477" s="210" t="s">
        <v>5816</v>
      </c>
      <c r="D6477" s="210" t="s">
        <v>238</v>
      </c>
      <c r="E6477" s="282">
        <v>7.0</v>
      </c>
      <c r="F6477" s="282">
        <v>0.0</v>
      </c>
      <c r="G6477" s="282">
        <v>0.0</v>
      </c>
      <c r="H6477" s="282">
        <v>3.0</v>
      </c>
      <c r="I6477" s="282">
        <v>1.0</v>
      </c>
      <c r="J6477" s="282">
        <v>1.0</v>
      </c>
      <c r="K6477" s="282">
        <v>0.0</v>
      </c>
      <c r="L6477" s="282">
        <v>403.0</v>
      </c>
      <c r="M6477" s="210"/>
    </row>
    <row r="6478" ht="15.75" customHeight="1">
      <c r="A6478" s="210" t="s">
        <v>520</v>
      </c>
      <c r="B6478" s="210" t="s">
        <v>5391</v>
      </c>
      <c r="C6478" s="210" t="s">
        <v>5801</v>
      </c>
      <c r="D6478" s="210" t="s">
        <v>6094</v>
      </c>
      <c r="E6478" s="282">
        <v>0.0</v>
      </c>
      <c r="F6478" s="282">
        <v>0.0</v>
      </c>
      <c r="G6478" s="282">
        <v>0.0</v>
      </c>
      <c r="H6478" s="282">
        <v>0.0</v>
      </c>
      <c r="I6478" s="282">
        <v>0.0</v>
      </c>
      <c r="J6478" s="282">
        <v>0.0</v>
      </c>
      <c r="K6478" s="282">
        <v>0.0</v>
      </c>
      <c r="L6478" s="282">
        <v>0.0</v>
      </c>
      <c r="M6478" s="210"/>
    </row>
    <row r="6479" ht="15.75" customHeight="1">
      <c r="A6479" s="210" t="s">
        <v>520</v>
      </c>
      <c r="B6479" s="210" t="s">
        <v>5389</v>
      </c>
      <c r="C6479" s="210" t="s">
        <v>5816</v>
      </c>
      <c r="D6479" s="210" t="s">
        <v>5825</v>
      </c>
      <c r="E6479" s="282">
        <v>0.0</v>
      </c>
      <c r="F6479" s="282">
        <v>0.0</v>
      </c>
      <c r="G6479" s="282">
        <v>0.0</v>
      </c>
      <c r="H6479" s="282">
        <v>0.0</v>
      </c>
      <c r="I6479" s="282">
        <v>0.0</v>
      </c>
      <c r="J6479" s="282">
        <v>0.0</v>
      </c>
      <c r="K6479" s="282">
        <v>0.0</v>
      </c>
      <c r="L6479" s="282">
        <v>0.0</v>
      </c>
      <c r="M6479" s="210"/>
    </row>
    <row r="6480" ht="15.75" customHeight="1">
      <c r="A6480" s="210" t="s">
        <v>219</v>
      </c>
      <c r="B6480" s="210" t="s">
        <v>5383</v>
      </c>
      <c r="C6480" s="210" t="s">
        <v>5801</v>
      </c>
      <c r="D6480" s="210" t="s">
        <v>110</v>
      </c>
      <c r="E6480" s="282">
        <v>2.0</v>
      </c>
      <c r="F6480" s="282">
        <v>1.0</v>
      </c>
      <c r="G6480" s="282">
        <v>0.0</v>
      </c>
      <c r="H6480" s="282">
        <v>0.0</v>
      </c>
      <c r="I6480" s="282">
        <v>0.0</v>
      </c>
      <c r="J6480" s="282">
        <v>1.0</v>
      </c>
      <c r="K6480" s="282">
        <v>0.0</v>
      </c>
      <c r="L6480" s="282">
        <v>180.0</v>
      </c>
      <c r="M6480" s="210"/>
    </row>
    <row r="6481" ht="15.75" customHeight="1">
      <c r="A6481" s="210" t="s">
        <v>219</v>
      </c>
      <c r="B6481" s="210" t="s">
        <v>5384</v>
      </c>
      <c r="C6481" s="210" t="s">
        <v>5881</v>
      </c>
      <c r="D6481" s="210" t="s">
        <v>6087</v>
      </c>
      <c r="E6481" s="282">
        <v>26.0</v>
      </c>
      <c r="F6481" s="282">
        <v>3.0</v>
      </c>
      <c r="G6481" s="282">
        <v>3.0</v>
      </c>
      <c r="H6481" s="282">
        <v>0.0</v>
      </c>
      <c r="I6481" s="282">
        <v>0.0</v>
      </c>
      <c r="J6481" s="282">
        <v>10.0</v>
      </c>
      <c r="K6481" s="282">
        <v>1.0</v>
      </c>
      <c r="L6481" s="282">
        <v>2288.0</v>
      </c>
      <c r="M6481" s="210"/>
    </row>
    <row r="6482" ht="15.75" customHeight="1">
      <c r="A6482" s="210" t="s">
        <v>219</v>
      </c>
      <c r="B6482" s="210" t="s">
        <v>5385</v>
      </c>
      <c r="C6482" s="210" t="s">
        <v>5881</v>
      </c>
      <c r="D6482" s="210" t="s">
        <v>6087</v>
      </c>
      <c r="E6482" s="282">
        <v>24.0</v>
      </c>
      <c r="F6482" s="282">
        <v>1.0</v>
      </c>
      <c r="G6482" s="282">
        <v>1.0</v>
      </c>
      <c r="H6482" s="282">
        <v>1.0</v>
      </c>
      <c r="I6482" s="282">
        <v>2.0</v>
      </c>
      <c r="J6482" s="282">
        <v>9.0</v>
      </c>
      <c r="K6482" s="282">
        <v>0.0</v>
      </c>
      <c r="L6482" s="282">
        <v>2028.0</v>
      </c>
      <c r="M6482" s="210"/>
    </row>
    <row r="6483" ht="15.75" customHeight="1">
      <c r="A6483" s="210" t="s">
        <v>219</v>
      </c>
      <c r="B6483" s="210" t="s">
        <v>5386</v>
      </c>
      <c r="C6483" s="210" t="s">
        <v>6255</v>
      </c>
      <c r="D6483" s="210" t="s">
        <v>6434</v>
      </c>
      <c r="E6483" s="282">
        <v>17.0</v>
      </c>
      <c r="F6483" s="282">
        <v>0.0</v>
      </c>
      <c r="G6483" s="282">
        <v>0.0</v>
      </c>
      <c r="H6483" s="282">
        <v>5.0</v>
      </c>
      <c r="I6483" s="282">
        <v>2.0</v>
      </c>
      <c r="J6483" s="282">
        <v>5.0</v>
      </c>
      <c r="K6483" s="282">
        <v>0.0</v>
      </c>
      <c r="L6483" s="282">
        <v>1036.0</v>
      </c>
      <c r="M6483" s="210"/>
    </row>
    <row r="6484" ht="15.75" customHeight="1">
      <c r="A6484" s="210" t="s">
        <v>219</v>
      </c>
      <c r="B6484" s="210" t="s">
        <v>5387</v>
      </c>
      <c r="C6484" s="210" t="s">
        <v>6435</v>
      </c>
      <c r="D6484" s="210" t="s">
        <v>6436</v>
      </c>
      <c r="E6484" s="282">
        <v>12.0</v>
      </c>
      <c r="F6484" s="282">
        <v>1.0</v>
      </c>
      <c r="G6484" s="282">
        <v>1.0</v>
      </c>
      <c r="H6484" s="282">
        <v>1.0</v>
      </c>
      <c r="I6484" s="282">
        <v>1.0</v>
      </c>
      <c r="J6484" s="282">
        <v>3.0</v>
      </c>
      <c r="K6484" s="282">
        <v>0.0</v>
      </c>
      <c r="L6484" s="282">
        <v>967.0</v>
      </c>
      <c r="M6484" s="210"/>
    </row>
    <row r="6485" ht="15.75" customHeight="1">
      <c r="A6485" s="210" t="s">
        <v>219</v>
      </c>
      <c r="B6485" s="210" t="s">
        <v>5388</v>
      </c>
      <c r="C6485" s="210" t="s">
        <v>6130</v>
      </c>
      <c r="D6485" s="210" t="s">
        <v>6131</v>
      </c>
      <c r="E6485" s="282">
        <v>26.0</v>
      </c>
      <c r="F6485" s="282">
        <v>1.0</v>
      </c>
      <c r="G6485" s="282">
        <v>2.0</v>
      </c>
      <c r="H6485" s="282">
        <v>0.0</v>
      </c>
      <c r="I6485" s="282">
        <v>2.0</v>
      </c>
      <c r="J6485" s="282">
        <v>4.0</v>
      </c>
      <c r="K6485" s="282">
        <v>0.0</v>
      </c>
      <c r="L6485" s="282">
        <v>2306.0</v>
      </c>
      <c r="M6485" s="210"/>
    </row>
    <row r="6486" ht="15.75" customHeight="1">
      <c r="A6486" s="210" t="s">
        <v>219</v>
      </c>
      <c r="B6486" s="210" t="s">
        <v>5391</v>
      </c>
      <c r="C6486" s="210" t="s">
        <v>6130</v>
      </c>
      <c r="D6486" s="210" t="s">
        <v>6131</v>
      </c>
      <c r="E6486" s="282">
        <v>11.0</v>
      </c>
      <c r="F6486" s="282">
        <v>0.0</v>
      </c>
      <c r="G6486" s="282">
        <v>0.0</v>
      </c>
      <c r="H6486" s="282">
        <v>0.0</v>
      </c>
      <c r="I6486" s="282">
        <v>0.0</v>
      </c>
      <c r="J6486" s="282">
        <v>4.0</v>
      </c>
      <c r="K6486" s="282">
        <v>0.0</v>
      </c>
      <c r="L6486" s="282">
        <v>990.0</v>
      </c>
      <c r="M6486" s="210"/>
    </row>
    <row r="6487" ht="15.75" customHeight="1">
      <c r="A6487" s="210" t="s">
        <v>599</v>
      </c>
      <c r="B6487" s="210" t="s">
        <v>5383</v>
      </c>
      <c r="C6487" s="210" t="s">
        <v>5801</v>
      </c>
      <c r="D6487" s="210" t="s">
        <v>162</v>
      </c>
      <c r="E6487" s="282">
        <v>3.0</v>
      </c>
      <c r="F6487" s="282">
        <v>0.0</v>
      </c>
      <c r="G6487" s="282">
        <v>0.0</v>
      </c>
      <c r="H6487" s="282">
        <v>2.0</v>
      </c>
      <c r="I6487" s="282">
        <v>0.0</v>
      </c>
      <c r="J6487" s="282">
        <v>0.0</v>
      </c>
      <c r="K6487" s="282">
        <v>0.0</v>
      </c>
      <c r="L6487" s="282">
        <v>123.0</v>
      </c>
      <c r="M6487" s="210"/>
    </row>
    <row r="6488" ht="15.75" customHeight="1">
      <c r="A6488" s="210" t="s">
        <v>599</v>
      </c>
      <c r="B6488" s="210" t="s">
        <v>5384</v>
      </c>
      <c r="C6488" s="210" t="s">
        <v>5902</v>
      </c>
      <c r="D6488" s="210" t="s">
        <v>6099</v>
      </c>
      <c r="E6488" s="282">
        <v>25.0</v>
      </c>
      <c r="F6488" s="282">
        <v>1.0</v>
      </c>
      <c r="G6488" s="282">
        <v>1.0</v>
      </c>
      <c r="H6488" s="282">
        <v>4.0</v>
      </c>
      <c r="I6488" s="282">
        <v>8.0</v>
      </c>
      <c r="J6488" s="282">
        <v>8.0</v>
      </c>
      <c r="K6488" s="282">
        <v>0.0</v>
      </c>
      <c r="L6488" s="282">
        <v>1860.0</v>
      </c>
      <c r="M6488" s="210"/>
    </row>
    <row r="6489" ht="15.75" customHeight="1">
      <c r="A6489" s="210" t="s">
        <v>599</v>
      </c>
      <c r="B6489" s="210" t="s">
        <v>5385</v>
      </c>
      <c r="C6489" s="210" t="s">
        <v>5902</v>
      </c>
      <c r="D6489" s="210" t="s">
        <v>6099</v>
      </c>
      <c r="E6489" s="282">
        <v>21.0</v>
      </c>
      <c r="F6489" s="282">
        <v>3.0</v>
      </c>
      <c r="G6489" s="282">
        <v>2.0</v>
      </c>
      <c r="H6489" s="282">
        <v>5.0</v>
      </c>
      <c r="I6489" s="282">
        <v>5.0</v>
      </c>
      <c r="J6489" s="282">
        <v>1.0</v>
      </c>
      <c r="K6489" s="282">
        <v>1.0</v>
      </c>
      <c r="L6489" s="282">
        <v>1475.0</v>
      </c>
      <c r="M6489" s="210"/>
    </row>
    <row r="6490" ht="15.75" customHeight="1">
      <c r="A6490" s="210" t="s">
        <v>599</v>
      </c>
      <c r="B6490" s="210" t="s">
        <v>5386</v>
      </c>
      <c r="C6490" s="210" t="s">
        <v>5902</v>
      </c>
      <c r="D6490" s="210" t="s">
        <v>6099</v>
      </c>
      <c r="E6490" s="282">
        <v>13.0</v>
      </c>
      <c r="F6490" s="282">
        <v>0.0</v>
      </c>
      <c r="G6490" s="282">
        <v>2.0</v>
      </c>
      <c r="H6490" s="282">
        <v>4.0</v>
      </c>
      <c r="I6490" s="282">
        <v>3.0</v>
      </c>
      <c r="J6490" s="282">
        <v>3.0</v>
      </c>
      <c r="K6490" s="282">
        <v>0.0</v>
      </c>
      <c r="L6490" s="282">
        <v>782.0</v>
      </c>
      <c r="M6490" s="210"/>
    </row>
    <row r="6491" ht="15.75" customHeight="1">
      <c r="A6491" s="210" t="s">
        <v>599</v>
      </c>
      <c r="B6491" s="210" t="s">
        <v>5387</v>
      </c>
      <c r="C6491" s="210" t="s">
        <v>5902</v>
      </c>
      <c r="D6491" s="210" t="s">
        <v>6099</v>
      </c>
      <c r="E6491" s="282">
        <v>22.0</v>
      </c>
      <c r="F6491" s="282">
        <v>1.0</v>
      </c>
      <c r="G6491" s="282">
        <v>2.0</v>
      </c>
      <c r="H6491" s="282">
        <v>4.0</v>
      </c>
      <c r="I6491" s="282">
        <v>2.0</v>
      </c>
      <c r="J6491" s="282">
        <v>4.0</v>
      </c>
      <c r="K6491" s="282">
        <v>0.0</v>
      </c>
      <c r="L6491" s="282">
        <v>1650.0</v>
      </c>
      <c r="M6491" s="210"/>
    </row>
    <row r="6492" ht="15.75" customHeight="1">
      <c r="A6492" s="210" t="s">
        <v>599</v>
      </c>
      <c r="B6492" s="210" t="s">
        <v>5388</v>
      </c>
      <c r="C6492" s="210" t="s">
        <v>5881</v>
      </c>
      <c r="D6492" s="210" t="s">
        <v>6116</v>
      </c>
      <c r="E6492" s="282">
        <v>11.0</v>
      </c>
      <c r="F6492" s="282">
        <v>0.0</v>
      </c>
      <c r="G6492" s="282">
        <v>0.0</v>
      </c>
      <c r="H6492" s="282">
        <v>3.0</v>
      </c>
      <c r="I6492" s="282">
        <v>3.0</v>
      </c>
      <c r="J6492" s="282">
        <v>2.0</v>
      </c>
      <c r="K6492" s="282">
        <v>0.0</v>
      </c>
      <c r="L6492" s="282">
        <v>781.0</v>
      </c>
      <c r="M6492" s="210"/>
    </row>
    <row r="6493" ht="15.75" customHeight="1">
      <c r="A6493" s="210" t="s">
        <v>599</v>
      </c>
      <c r="B6493" s="210" t="s">
        <v>5391</v>
      </c>
      <c r="C6493" s="210" t="s">
        <v>5902</v>
      </c>
      <c r="D6493" s="210" t="s">
        <v>95</v>
      </c>
      <c r="E6493" s="282">
        <v>0.0</v>
      </c>
      <c r="F6493" s="282">
        <v>0.0</v>
      </c>
      <c r="G6493" s="282">
        <v>0.0</v>
      </c>
      <c r="H6493" s="282">
        <v>0.0</v>
      </c>
      <c r="I6493" s="282">
        <v>0.0</v>
      </c>
      <c r="J6493" s="282">
        <v>0.0</v>
      </c>
      <c r="K6493" s="282">
        <v>0.0</v>
      </c>
      <c r="L6493" s="282">
        <v>0.0</v>
      </c>
      <c r="M6493" s="210"/>
    </row>
    <row r="6494" ht="15.75" customHeight="1">
      <c r="A6494" s="210" t="s">
        <v>599</v>
      </c>
      <c r="B6494" s="210" t="s">
        <v>5392</v>
      </c>
      <c r="C6494" s="210" t="s">
        <v>6037</v>
      </c>
      <c r="D6494" s="210" t="s">
        <v>95</v>
      </c>
      <c r="E6494" s="282">
        <v>14.0</v>
      </c>
      <c r="F6494" s="282">
        <v>2.0</v>
      </c>
      <c r="G6494" s="282">
        <v>0.0</v>
      </c>
      <c r="H6494" s="282">
        <v>4.0</v>
      </c>
      <c r="I6494" s="282">
        <v>0.0</v>
      </c>
      <c r="J6494" s="282">
        <v>0.0</v>
      </c>
      <c r="K6494" s="282">
        <v>0.0</v>
      </c>
      <c r="L6494" s="282">
        <v>912.0</v>
      </c>
      <c r="M6494" s="210"/>
    </row>
    <row r="6495" ht="15.75" customHeight="1">
      <c r="A6495" s="210" t="s">
        <v>596</v>
      </c>
      <c r="B6495" s="210" t="s">
        <v>5383</v>
      </c>
      <c r="C6495" s="210" t="s">
        <v>5801</v>
      </c>
      <c r="D6495" s="210" t="s">
        <v>244</v>
      </c>
      <c r="E6495" s="282">
        <v>3.0</v>
      </c>
      <c r="F6495" s="282">
        <v>0.0</v>
      </c>
      <c r="G6495" s="282">
        <v>0.0</v>
      </c>
      <c r="H6495" s="282">
        <v>1.0</v>
      </c>
      <c r="I6495" s="282">
        <v>1.0</v>
      </c>
      <c r="J6495" s="282">
        <v>0.0</v>
      </c>
      <c r="K6495" s="282">
        <v>0.0</v>
      </c>
      <c r="L6495" s="282">
        <v>182.0</v>
      </c>
      <c r="M6495" s="210"/>
    </row>
    <row r="6496" ht="15.75" customHeight="1">
      <c r="A6496" s="210" t="s">
        <v>596</v>
      </c>
      <c r="B6496" s="210" t="s">
        <v>5384</v>
      </c>
      <c r="C6496" s="210" t="s">
        <v>6014</v>
      </c>
      <c r="D6496" s="210" t="s">
        <v>6015</v>
      </c>
      <c r="E6496" s="282">
        <v>21.0</v>
      </c>
      <c r="F6496" s="282">
        <v>4.0</v>
      </c>
      <c r="G6496" s="282">
        <v>2.0</v>
      </c>
      <c r="H6496" s="282">
        <v>1.0</v>
      </c>
      <c r="I6496" s="282">
        <v>4.0</v>
      </c>
      <c r="J6496" s="282">
        <v>5.0</v>
      </c>
      <c r="K6496" s="282">
        <v>0.0</v>
      </c>
      <c r="L6496" s="282">
        <v>1779.0</v>
      </c>
      <c r="M6496" s="210"/>
    </row>
    <row r="6497" ht="15.75" customHeight="1">
      <c r="A6497" s="210" t="s">
        <v>596</v>
      </c>
      <c r="B6497" s="210" t="s">
        <v>5385</v>
      </c>
      <c r="C6497" s="210" t="s">
        <v>6014</v>
      </c>
      <c r="D6497" s="210" t="s">
        <v>6015</v>
      </c>
      <c r="E6497" s="282">
        <v>20.0</v>
      </c>
      <c r="F6497" s="282">
        <v>0.0</v>
      </c>
      <c r="G6497" s="282">
        <v>2.0</v>
      </c>
      <c r="H6497" s="282">
        <v>1.0</v>
      </c>
      <c r="I6497" s="282">
        <v>5.0</v>
      </c>
      <c r="J6497" s="282">
        <v>5.0</v>
      </c>
      <c r="K6497" s="282">
        <v>0.0</v>
      </c>
      <c r="L6497" s="282">
        <v>1682.0</v>
      </c>
      <c r="M6497" s="210"/>
    </row>
    <row r="6498" ht="15.75" customHeight="1">
      <c r="A6498" s="210" t="s">
        <v>596</v>
      </c>
      <c r="B6498" s="210" t="s">
        <v>5386</v>
      </c>
      <c r="C6498" s="210" t="s">
        <v>6014</v>
      </c>
      <c r="D6498" s="210" t="s">
        <v>6015</v>
      </c>
      <c r="E6498" s="282">
        <v>21.0</v>
      </c>
      <c r="F6498" s="282">
        <v>1.0</v>
      </c>
      <c r="G6498" s="282">
        <v>2.0</v>
      </c>
      <c r="H6498" s="282">
        <v>6.0</v>
      </c>
      <c r="I6498" s="282">
        <v>8.0</v>
      </c>
      <c r="J6498" s="282">
        <v>2.0</v>
      </c>
      <c r="K6498" s="282">
        <v>0.0</v>
      </c>
      <c r="L6498" s="282">
        <v>1370.0</v>
      </c>
      <c r="M6498" s="210"/>
    </row>
    <row r="6499" ht="15.75" customHeight="1">
      <c r="A6499" s="210" t="s">
        <v>596</v>
      </c>
      <c r="B6499" s="210" t="s">
        <v>5387</v>
      </c>
      <c r="C6499" s="210" t="s">
        <v>6014</v>
      </c>
      <c r="D6499" s="210" t="s">
        <v>6015</v>
      </c>
      <c r="E6499" s="282">
        <v>9.0</v>
      </c>
      <c r="F6499" s="282">
        <v>2.0</v>
      </c>
      <c r="G6499" s="282">
        <v>1.0</v>
      </c>
      <c r="H6499" s="282">
        <v>0.0</v>
      </c>
      <c r="I6499" s="282">
        <v>6.0</v>
      </c>
      <c r="J6499" s="282">
        <v>1.0</v>
      </c>
      <c r="K6499" s="282">
        <v>0.0</v>
      </c>
      <c r="L6499" s="282">
        <v>708.0</v>
      </c>
      <c r="M6499" s="210"/>
    </row>
    <row r="6500" ht="15.75" customHeight="1">
      <c r="A6500" s="210" t="s">
        <v>596</v>
      </c>
      <c r="B6500" s="210" t="s">
        <v>5388</v>
      </c>
      <c r="C6500" s="210" t="s">
        <v>6014</v>
      </c>
      <c r="D6500" s="210" t="s">
        <v>6015</v>
      </c>
      <c r="E6500" s="282">
        <v>2.0</v>
      </c>
      <c r="F6500" s="282">
        <v>0.0</v>
      </c>
      <c r="G6500" s="282">
        <v>0.0</v>
      </c>
      <c r="H6500" s="282">
        <v>2.0</v>
      </c>
      <c r="I6500" s="282">
        <v>0.0</v>
      </c>
      <c r="J6500" s="282">
        <v>0.0</v>
      </c>
      <c r="K6500" s="282">
        <v>0.0</v>
      </c>
      <c r="L6500" s="282">
        <v>18.0</v>
      </c>
      <c r="M6500" s="210"/>
    </row>
    <row r="6501" ht="15.75" customHeight="1">
      <c r="A6501" s="210" t="s">
        <v>596</v>
      </c>
      <c r="B6501" s="210" t="s">
        <v>5391</v>
      </c>
      <c r="C6501" s="210" t="s">
        <v>6014</v>
      </c>
      <c r="D6501" s="210" t="s">
        <v>6015</v>
      </c>
      <c r="E6501" s="282">
        <v>2.0</v>
      </c>
      <c r="F6501" s="282">
        <v>0.0</v>
      </c>
      <c r="G6501" s="282">
        <v>0.0</v>
      </c>
      <c r="H6501" s="282">
        <v>2.0</v>
      </c>
      <c r="I6501" s="282">
        <v>0.0</v>
      </c>
      <c r="J6501" s="282">
        <v>0.0</v>
      </c>
      <c r="K6501" s="282">
        <v>0.0</v>
      </c>
      <c r="L6501" s="282">
        <v>23.0</v>
      </c>
      <c r="M6501" s="210"/>
    </row>
    <row r="6502" ht="15.75" customHeight="1">
      <c r="A6502" s="210" t="s">
        <v>596</v>
      </c>
      <c r="B6502" s="210" t="s">
        <v>5389</v>
      </c>
      <c r="C6502" s="210" t="s">
        <v>6014</v>
      </c>
      <c r="D6502" s="210" t="s">
        <v>6015</v>
      </c>
      <c r="E6502" s="282">
        <v>0.0</v>
      </c>
      <c r="F6502" s="282">
        <v>0.0</v>
      </c>
      <c r="G6502" s="282">
        <v>0.0</v>
      </c>
      <c r="H6502" s="282">
        <v>0.0</v>
      </c>
      <c r="I6502" s="282">
        <v>0.0</v>
      </c>
      <c r="J6502" s="282">
        <v>0.0</v>
      </c>
      <c r="K6502" s="282">
        <v>0.0</v>
      </c>
      <c r="L6502" s="282">
        <v>0.0</v>
      </c>
      <c r="M6502" s="210"/>
    </row>
    <row r="6503" ht="15.75" customHeight="1">
      <c r="A6503" s="210" t="s">
        <v>2308</v>
      </c>
      <c r="B6503" s="210" t="s">
        <v>5384</v>
      </c>
      <c r="C6503" s="210" t="s">
        <v>5803</v>
      </c>
      <c r="D6503" s="210" t="s">
        <v>5904</v>
      </c>
      <c r="E6503" s="282">
        <v>22.0</v>
      </c>
      <c r="F6503" s="282">
        <v>1.0</v>
      </c>
      <c r="G6503" s="282">
        <v>0.0</v>
      </c>
      <c r="H6503" s="282">
        <v>6.0</v>
      </c>
      <c r="I6503" s="282">
        <v>4.0</v>
      </c>
      <c r="J6503" s="282">
        <v>2.0</v>
      </c>
      <c r="K6503" s="282">
        <v>0.0</v>
      </c>
      <c r="L6503" s="282">
        <v>1371.0</v>
      </c>
      <c r="M6503" s="210"/>
    </row>
    <row r="6504" ht="15.75" customHeight="1">
      <c r="A6504" s="210" t="s">
        <v>2308</v>
      </c>
      <c r="B6504" s="210" t="s">
        <v>5385</v>
      </c>
      <c r="C6504" s="210" t="s">
        <v>5803</v>
      </c>
      <c r="D6504" s="210" t="s">
        <v>5904</v>
      </c>
      <c r="E6504" s="282">
        <v>24.0</v>
      </c>
      <c r="F6504" s="282">
        <v>0.0</v>
      </c>
      <c r="G6504" s="282">
        <v>0.0</v>
      </c>
      <c r="H6504" s="282">
        <v>2.0</v>
      </c>
      <c r="I6504" s="282">
        <v>6.0</v>
      </c>
      <c r="J6504" s="282">
        <v>1.0</v>
      </c>
      <c r="K6504" s="282">
        <v>0.0</v>
      </c>
      <c r="L6504" s="282">
        <v>1917.0</v>
      </c>
      <c r="M6504" s="210"/>
    </row>
    <row r="6505" ht="15.75" customHeight="1">
      <c r="A6505" s="210" t="s">
        <v>2308</v>
      </c>
      <c r="B6505" s="210" t="s">
        <v>5386</v>
      </c>
      <c r="C6505" s="210" t="s">
        <v>5803</v>
      </c>
      <c r="D6505" s="210" t="s">
        <v>5904</v>
      </c>
      <c r="E6505" s="282">
        <v>22.0</v>
      </c>
      <c r="F6505" s="282">
        <v>1.0</v>
      </c>
      <c r="G6505" s="282">
        <v>1.0</v>
      </c>
      <c r="H6505" s="282">
        <v>2.0</v>
      </c>
      <c r="I6505" s="282">
        <v>0.0</v>
      </c>
      <c r="J6505" s="282">
        <v>0.0</v>
      </c>
      <c r="K6505" s="282">
        <v>0.0</v>
      </c>
      <c r="L6505" s="282">
        <v>1829.0</v>
      </c>
      <c r="M6505" s="210"/>
    </row>
    <row r="6506" ht="15.75" customHeight="1">
      <c r="A6506" s="210" t="s">
        <v>2308</v>
      </c>
      <c r="B6506" s="210" t="s">
        <v>5387</v>
      </c>
      <c r="C6506" s="210" t="s">
        <v>5902</v>
      </c>
      <c r="D6506" s="210" t="s">
        <v>5903</v>
      </c>
      <c r="E6506" s="282">
        <v>31.0</v>
      </c>
      <c r="F6506" s="282">
        <v>2.0</v>
      </c>
      <c r="G6506" s="282">
        <v>0.0</v>
      </c>
      <c r="H6506" s="282">
        <v>0.0</v>
      </c>
      <c r="I6506" s="282">
        <v>2.0</v>
      </c>
      <c r="J6506" s="282">
        <v>2.0</v>
      </c>
      <c r="K6506" s="282">
        <v>0.0</v>
      </c>
      <c r="L6506" s="282">
        <v>2716.0</v>
      </c>
      <c r="M6506" s="210"/>
    </row>
    <row r="6507" ht="15.75" customHeight="1">
      <c r="A6507" s="210" t="s">
        <v>2308</v>
      </c>
      <c r="B6507" s="210" t="s">
        <v>5388</v>
      </c>
      <c r="C6507" s="210" t="s">
        <v>5902</v>
      </c>
      <c r="D6507" s="210" t="s">
        <v>5903</v>
      </c>
      <c r="E6507" s="282">
        <v>32.0</v>
      </c>
      <c r="F6507" s="282">
        <v>2.0</v>
      </c>
      <c r="G6507" s="282">
        <v>1.0</v>
      </c>
      <c r="H6507" s="282">
        <v>0.0</v>
      </c>
      <c r="I6507" s="282">
        <v>1.0</v>
      </c>
      <c r="J6507" s="282">
        <v>2.0</v>
      </c>
      <c r="K6507" s="282">
        <v>0.0</v>
      </c>
      <c r="L6507" s="282">
        <v>2823.0</v>
      </c>
      <c r="M6507" s="210"/>
    </row>
    <row r="6508" ht="15.75" customHeight="1">
      <c r="A6508" s="210" t="s">
        <v>2308</v>
      </c>
      <c r="B6508" s="210" t="s">
        <v>5391</v>
      </c>
      <c r="C6508" s="210" t="s">
        <v>5902</v>
      </c>
      <c r="D6508" s="210" t="s">
        <v>5903</v>
      </c>
      <c r="E6508" s="282">
        <v>32.0</v>
      </c>
      <c r="F6508" s="282">
        <v>2.0</v>
      </c>
      <c r="G6508" s="282">
        <v>0.0</v>
      </c>
      <c r="H6508" s="282">
        <v>1.0</v>
      </c>
      <c r="I6508" s="282">
        <v>2.0</v>
      </c>
      <c r="J6508" s="282">
        <v>0.0</v>
      </c>
      <c r="K6508" s="282">
        <v>1.0</v>
      </c>
      <c r="L6508" s="282">
        <v>2755.0</v>
      </c>
      <c r="M6508" s="210"/>
    </row>
    <row r="6509" ht="15.75" customHeight="1">
      <c r="A6509" s="210" t="s">
        <v>2308</v>
      </c>
      <c r="B6509" s="210" t="s">
        <v>5392</v>
      </c>
      <c r="C6509" s="210" t="s">
        <v>5902</v>
      </c>
      <c r="D6509" s="210" t="s">
        <v>5903</v>
      </c>
      <c r="E6509" s="282">
        <v>27.0</v>
      </c>
      <c r="F6509" s="282">
        <v>0.0</v>
      </c>
      <c r="G6509" s="282">
        <v>1.0</v>
      </c>
      <c r="H6509" s="282">
        <v>0.0</v>
      </c>
      <c r="I6509" s="282">
        <v>2.0</v>
      </c>
      <c r="J6509" s="282">
        <v>3.0</v>
      </c>
      <c r="K6509" s="282">
        <v>0.0</v>
      </c>
      <c r="L6509" s="282">
        <v>2323.0</v>
      </c>
      <c r="M6509" s="210"/>
    </row>
    <row r="6510" ht="15.75" customHeight="1">
      <c r="A6510" s="210" t="s">
        <v>2308</v>
      </c>
      <c r="B6510" s="210" t="s">
        <v>5389</v>
      </c>
      <c r="C6510" s="210" t="s">
        <v>5902</v>
      </c>
      <c r="D6510" s="210" t="s">
        <v>5903</v>
      </c>
      <c r="E6510" s="282">
        <v>23.0</v>
      </c>
      <c r="F6510" s="282">
        <v>1.0</v>
      </c>
      <c r="G6510" s="282">
        <v>2.0</v>
      </c>
      <c r="H6510" s="282">
        <v>0.0</v>
      </c>
      <c r="I6510" s="282">
        <v>4.0</v>
      </c>
      <c r="J6510" s="282">
        <v>1.0</v>
      </c>
      <c r="K6510" s="282">
        <v>0.0</v>
      </c>
      <c r="L6510" s="282">
        <v>1927.0</v>
      </c>
      <c r="M6510" s="210"/>
    </row>
    <row r="6511" ht="15.75" customHeight="1">
      <c r="A6511" s="210" t="s">
        <v>2308</v>
      </c>
      <c r="B6511" s="210" t="s">
        <v>5390</v>
      </c>
      <c r="C6511" s="210" t="s">
        <v>5902</v>
      </c>
      <c r="D6511" s="210" t="s">
        <v>5903</v>
      </c>
      <c r="E6511" s="282">
        <v>26.0</v>
      </c>
      <c r="F6511" s="282">
        <v>0.0</v>
      </c>
      <c r="G6511" s="282">
        <v>0.0</v>
      </c>
      <c r="H6511" s="282">
        <v>3.0</v>
      </c>
      <c r="I6511" s="282">
        <v>0.0</v>
      </c>
      <c r="J6511" s="282">
        <v>4.0</v>
      </c>
      <c r="K6511" s="282">
        <v>0.0</v>
      </c>
      <c r="L6511" s="282">
        <v>2182.0</v>
      </c>
      <c r="M6511" s="210"/>
    </row>
    <row r="6512" ht="15.75" customHeight="1">
      <c r="A6512" s="210" t="s">
        <v>840</v>
      </c>
      <c r="B6512" s="210" t="s">
        <v>5383</v>
      </c>
      <c r="C6512" s="210" t="s">
        <v>5801</v>
      </c>
      <c r="D6512" s="210" t="s">
        <v>151</v>
      </c>
      <c r="E6512" s="282">
        <v>3.0</v>
      </c>
      <c r="F6512" s="282">
        <v>0.0</v>
      </c>
      <c r="G6512" s="282">
        <v>0.0</v>
      </c>
      <c r="H6512" s="282">
        <v>0.0</v>
      </c>
      <c r="I6512" s="282">
        <v>3.0</v>
      </c>
      <c r="J6512" s="282">
        <v>0.0</v>
      </c>
      <c r="K6512" s="282">
        <v>0.0</v>
      </c>
      <c r="L6512" s="282">
        <v>205.0</v>
      </c>
      <c r="M6512" s="210"/>
    </row>
    <row r="6513" ht="15.75" customHeight="1">
      <c r="A6513" s="210" t="s">
        <v>840</v>
      </c>
      <c r="B6513" s="210" t="s">
        <v>5384</v>
      </c>
      <c r="C6513" s="210" t="s">
        <v>5837</v>
      </c>
      <c r="D6513" s="210" t="s">
        <v>6437</v>
      </c>
      <c r="E6513" s="282">
        <v>31.0</v>
      </c>
      <c r="F6513" s="282">
        <v>5.0</v>
      </c>
      <c r="G6513" s="282">
        <v>0.0</v>
      </c>
      <c r="H6513" s="282">
        <v>4.0</v>
      </c>
      <c r="I6513" s="282">
        <v>6.0</v>
      </c>
      <c r="J6513" s="282">
        <v>9.0</v>
      </c>
      <c r="K6513" s="282">
        <v>0.0</v>
      </c>
      <c r="L6513" s="282">
        <v>2514.0</v>
      </c>
      <c r="M6513" s="210"/>
    </row>
    <row r="6514" ht="15.75" customHeight="1">
      <c r="A6514" s="210" t="s">
        <v>840</v>
      </c>
      <c r="B6514" s="210" t="s">
        <v>5385</v>
      </c>
      <c r="C6514" s="210" t="s">
        <v>5837</v>
      </c>
      <c r="D6514" s="210" t="s">
        <v>6438</v>
      </c>
      <c r="E6514" s="282">
        <v>29.0</v>
      </c>
      <c r="F6514" s="282">
        <v>1.0</v>
      </c>
      <c r="G6514" s="282">
        <v>1.0</v>
      </c>
      <c r="H6514" s="282">
        <v>5.0</v>
      </c>
      <c r="I6514" s="282">
        <v>7.0</v>
      </c>
      <c r="J6514" s="282">
        <v>5.0</v>
      </c>
      <c r="K6514" s="282">
        <v>1.0</v>
      </c>
      <c r="L6514" s="282">
        <v>2133.0</v>
      </c>
      <c r="M6514" s="210"/>
    </row>
    <row r="6515" ht="15.75" customHeight="1">
      <c r="A6515" s="210" t="s">
        <v>840</v>
      </c>
      <c r="B6515" s="210" t="s">
        <v>5386</v>
      </c>
      <c r="C6515" s="210" t="s">
        <v>6047</v>
      </c>
      <c r="D6515" s="210" t="s">
        <v>6439</v>
      </c>
      <c r="E6515" s="282">
        <v>9.0</v>
      </c>
      <c r="F6515" s="282">
        <v>0.0</v>
      </c>
      <c r="G6515" s="282">
        <v>0.0</v>
      </c>
      <c r="H6515" s="282">
        <v>1.0</v>
      </c>
      <c r="I6515" s="282">
        <v>2.0</v>
      </c>
      <c r="J6515" s="282">
        <v>3.0</v>
      </c>
      <c r="K6515" s="282">
        <v>0.0</v>
      </c>
      <c r="L6515" s="282">
        <v>716.0</v>
      </c>
      <c r="M6515" s="210"/>
    </row>
    <row r="6516" ht="15.75" customHeight="1">
      <c r="A6516" s="210" t="s">
        <v>840</v>
      </c>
      <c r="B6516" s="210" t="s">
        <v>5388</v>
      </c>
      <c r="C6516" s="210" t="s">
        <v>5809</v>
      </c>
      <c r="D6516" s="210" t="s">
        <v>6110</v>
      </c>
      <c r="E6516" s="282">
        <v>0.0</v>
      </c>
      <c r="F6516" s="282">
        <v>0.0</v>
      </c>
      <c r="G6516" s="282">
        <v>0.0</v>
      </c>
      <c r="H6516" s="282">
        <v>0.0</v>
      </c>
      <c r="I6516" s="282">
        <v>0.0</v>
      </c>
      <c r="J6516" s="282">
        <v>0.0</v>
      </c>
      <c r="K6516" s="282">
        <v>0.0</v>
      </c>
      <c r="L6516" s="282">
        <v>0.0</v>
      </c>
      <c r="M6516" s="210"/>
    </row>
    <row r="6517" ht="15.75" customHeight="1">
      <c r="A6517" s="210" t="s">
        <v>593</v>
      </c>
      <c r="B6517" s="210" t="s">
        <v>5383</v>
      </c>
      <c r="C6517" s="210" t="s">
        <v>5801</v>
      </c>
      <c r="D6517" s="210" t="s">
        <v>241</v>
      </c>
      <c r="E6517" s="282">
        <v>3.0</v>
      </c>
      <c r="F6517" s="282">
        <v>0.0</v>
      </c>
      <c r="G6517" s="282">
        <v>0.0</v>
      </c>
      <c r="H6517" s="282">
        <v>0.0</v>
      </c>
      <c r="I6517" s="282">
        <v>0.0</v>
      </c>
      <c r="J6517" s="282">
        <v>1.0</v>
      </c>
      <c r="K6517" s="282">
        <v>0.0</v>
      </c>
      <c r="L6517" s="282">
        <v>270.0</v>
      </c>
      <c r="M6517" s="210"/>
    </row>
    <row r="6518" ht="15.75" customHeight="1">
      <c r="A6518" s="210" t="s">
        <v>593</v>
      </c>
      <c r="B6518" s="210" t="s">
        <v>5384</v>
      </c>
      <c r="C6518" s="210" t="s">
        <v>5816</v>
      </c>
      <c r="D6518" s="210" t="s">
        <v>5893</v>
      </c>
      <c r="E6518" s="282">
        <v>35.0</v>
      </c>
      <c r="F6518" s="282">
        <v>1.0</v>
      </c>
      <c r="G6518" s="282">
        <v>4.0</v>
      </c>
      <c r="H6518" s="282">
        <v>7.0</v>
      </c>
      <c r="I6518" s="282">
        <v>13.0</v>
      </c>
      <c r="J6518" s="282">
        <v>5.0</v>
      </c>
      <c r="K6518" s="282">
        <v>0.0</v>
      </c>
      <c r="L6518" s="282">
        <v>2516.0</v>
      </c>
      <c r="M6518" s="210"/>
    </row>
    <row r="6519" ht="15.75" customHeight="1">
      <c r="A6519" s="210" t="s">
        <v>593</v>
      </c>
      <c r="B6519" s="210" t="s">
        <v>5385</v>
      </c>
      <c r="C6519" s="210" t="s">
        <v>5816</v>
      </c>
      <c r="D6519" s="210" t="s">
        <v>5893</v>
      </c>
      <c r="E6519" s="282">
        <v>33.0</v>
      </c>
      <c r="F6519" s="282">
        <v>1.0</v>
      </c>
      <c r="G6519" s="282">
        <v>2.0</v>
      </c>
      <c r="H6519" s="282">
        <v>1.0</v>
      </c>
      <c r="I6519" s="282">
        <v>6.0</v>
      </c>
      <c r="J6519" s="282">
        <v>6.0</v>
      </c>
      <c r="K6519" s="282">
        <v>0.0</v>
      </c>
      <c r="L6519" s="282">
        <v>2802.0</v>
      </c>
      <c r="M6519" s="210"/>
    </row>
    <row r="6520" ht="15.75" customHeight="1">
      <c r="A6520" s="210" t="s">
        <v>593</v>
      </c>
      <c r="B6520" s="210" t="s">
        <v>5386</v>
      </c>
      <c r="C6520" s="210" t="s">
        <v>5816</v>
      </c>
      <c r="D6520" s="210" t="s">
        <v>5959</v>
      </c>
      <c r="E6520" s="282">
        <v>33.0</v>
      </c>
      <c r="F6520" s="282">
        <v>2.0</v>
      </c>
      <c r="G6520" s="282">
        <v>5.0</v>
      </c>
      <c r="H6520" s="282">
        <v>2.0</v>
      </c>
      <c r="I6520" s="282">
        <v>6.0</v>
      </c>
      <c r="J6520" s="282">
        <v>7.0</v>
      </c>
      <c r="K6520" s="282">
        <v>0.0</v>
      </c>
      <c r="L6520" s="282">
        <v>2731.0</v>
      </c>
      <c r="M6520" s="210"/>
    </row>
    <row r="6521" ht="15.75" customHeight="1">
      <c r="A6521" s="210" t="s">
        <v>593</v>
      </c>
      <c r="B6521" s="210" t="s">
        <v>5387</v>
      </c>
      <c r="C6521" s="210" t="s">
        <v>5816</v>
      </c>
      <c r="D6521" s="210" t="s">
        <v>5959</v>
      </c>
      <c r="E6521" s="282">
        <v>35.0</v>
      </c>
      <c r="F6521" s="282">
        <v>1.0</v>
      </c>
      <c r="G6521" s="282">
        <v>1.0</v>
      </c>
      <c r="H6521" s="282">
        <v>6.0</v>
      </c>
      <c r="I6521" s="282">
        <v>6.0</v>
      </c>
      <c r="J6521" s="282">
        <v>9.0</v>
      </c>
      <c r="K6521" s="282">
        <v>0.0</v>
      </c>
      <c r="L6521" s="282">
        <v>2603.0</v>
      </c>
      <c r="M6521" s="210"/>
    </row>
    <row r="6522" ht="15.75" customHeight="1">
      <c r="A6522" s="210" t="s">
        <v>593</v>
      </c>
      <c r="B6522" s="210" t="s">
        <v>5388</v>
      </c>
      <c r="C6522" s="210" t="s">
        <v>5816</v>
      </c>
      <c r="D6522" s="210" t="s">
        <v>5959</v>
      </c>
      <c r="E6522" s="282">
        <v>19.0</v>
      </c>
      <c r="F6522" s="282">
        <v>1.0</v>
      </c>
      <c r="G6522" s="282">
        <v>0.0</v>
      </c>
      <c r="H6522" s="282">
        <v>5.0</v>
      </c>
      <c r="I6522" s="282">
        <v>2.0</v>
      </c>
      <c r="J6522" s="282">
        <v>4.0</v>
      </c>
      <c r="K6522" s="282">
        <v>0.0</v>
      </c>
      <c r="L6522" s="282">
        <v>1339.0</v>
      </c>
      <c r="M6522" s="210"/>
    </row>
    <row r="6523" ht="15.75" customHeight="1">
      <c r="A6523" s="210" t="s">
        <v>593</v>
      </c>
      <c r="B6523" s="210" t="s">
        <v>5391</v>
      </c>
      <c r="C6523" s="210" t="s">
        <v>5801</v>
      </c>
      <c r="D6523" s="210" t="s">
        <v>5967</v>
      </c>
      <c r="E6523" s="282">
        <v>27.0</v>
      </c>
      <c r="F6523" s="282">
        <v>0.0</v>
      </c>
      <c r="G6523" s="282">
        <v>2.0</v>
      </c>
      <c r="H6523" s="282">
        <v>3.0</v>
      </c>
      <c r="I6523" s="282">
        <v>5.0</v>
      </c>
      <c r="J6523" s="282">
        <v>1.0</v>
      </c>
      <c r="K6523" s="282">
        <v>0.0</v>
      </c>
      <c r="L6523" s="282">
        <v>2105.0</v>
      </c>
      <c r="M6523" s="210"/>
    </row>
    <row r="6524" ht="15.75" customHeight="1">
      <c r="A6524" s="210" t="s">
        <v>593</v>
      </c>
      <c r="B6524" s="210" t="s">
        <v>5392</v>
      </c>
      <c r="C6524" s="210" t="s">
        <v>5861</v>
      </c>
      <c r="D6524" s="210" t="s">
        <v>197</v>
      </c>
      <c r="E6524" s="282">
        <v>17.0</v>
      </c>
      <c r="F6524" s="282">
        <v>0.0</v>
      </c>
      <c r="G6524" s="282">
        <v>7.0</v>
      </c>
      <c r="H6524" s="282">
        <v>2.0</v>
      </c>
      <c r="I6524" s="282">
        <v>2.0</v>
      </c>
      <c r="J6524" s="282">
        <v>1.0</v>
      </c>
      <c r="K6524" s="282">
        <v>0.0</v>
      </c>
      <c r="L6524" s="282">
        <v>1369.0</v>
      </c>
      <c r="M6524" s="210"/>
    </row>
    <row r="6525" ht="15.75" customHeight="1">
      <c r="A6525" s="210" t="s">
        <v>593</v>
      </c>
      <c r="B6525" s="210" t="s">
        <v>5389</v>
      </c>
      <c r="C6525" s="210" t="s">
        <v>5801</v>
      </c>
      <c r="D6525" s="210" t="s">
        <v>5846</v>
      </c>
      <c r="E6525" s="282">
        <v>34.0</v>
      </c>
      <c r="F6525" s="282">
        <v>0.0</v>
      </c>
      <c r="G6525" s="282">
        <v>6.0</v>
      </c>
      <c r="H6525" s="282">
        <v>2.0</v>
      </c>
      <c r="I6525" s="282">
        <v>2.0</v>
      </c>
      <c r="J6525" s="282">
        <v>2.0</v>
      </c>
      <c r="K6525" s="282">
        <v>0.0</v>
      </c>
      <c r="L6525" s="282">
        <v>2927.0</v>
      </c>
      <c r="M6525" s="210"/>
    </row>
    <row r="6526" ht="15.75" customHeight="1">
      <c r="A6526" s="210" t="s">
        <v>593</v>
      </c>
      <c r="B6526" s="210" t="s">
        <v>5390</v>
      </c>
      <c r="C6526" s="210" t="s">
        <v>5816</v>
      </c>
      <c r="D6526" s="210" t="s">
        <v>5887</v>
      </c>
      <c r="E6526" s="282">
        <v>34.0</v>
      </c>
      <c r="F6526" s="282">
        <v>1.0</v>
      </c>
      <c r="G6526" s="282">
        <v>6.0</v>
      </c>
      <c r="H6526" s="282">
        <v>2.0</v>
      </c>
      <c r="I6526" s="282">
        <v>1.0</v>
      </c>
      <c r="J6526" s="282">
        <v>5.0</v>
      </c>
      <c r="K6526" s="282">
        <v>1.0</v>
      </c>
      <c r="L6526" s="282">
        <v>2903.0</v>
      </c>
      <c r="M6526" s="210"/>
    </row>
    <row r="6527" ht="15.75" customHeight="1">
      <c r="A6527" s="210" t="s">
        <v>809</v>
      </c>
      <c r="B6527" s="210" t="s">
        <v>5383</v>
      </c>
      <c r="C6527" s="210" t="s">
        <v>5801</v>
      </c>
      <c r="D6527" s="210" t="s">
        <v>264</v>
      </c>
      <c r="E6527" s="282">
        <v>2.0</v>
      </c>
      <c r="F6527" s="282">
        <v>0.0</v>
      </c>
      <c r="G6527" s="282">
        <v>0.0</v>
      </c>
      <c r="H6527" s="282">
        <v>0.0</v>
      </c>
      <c r="I6527" s="282">
        <v>1.0</v>
      </c>
      <c r="J6527" s="282">
        <v>1.0</v>
      </c>
      <c r="K6527" s="282">
        <v>0.0</v>
      </c>
      <c r="L6527" s="282">
        <v>135.0</v>
      </c>
      <c r="M6527" s="210"/>
    </row>
    <row r="6528" ht="15.75" customHeight="1">
      <c r="A6528" s="210" t="s">
        <v>809</v>
      </c>
      <c r="B6528" s="210" t="s">
        <v>5384</v>
      </c>
      <c r="C6528" s="210" t="s">
        <v>6345</v>
      </c>
      <c r="D6528" s="210" t="s">
        <v>6440</v>
      </c>
      <c r="E6528" s="282">
        <v>29.0</v>
      </c>
      <c r="F6528" s="282">
        <v>1.0</v>
      </c>
      <c r="G6528" s="282">
        <v>2.0</v>
      </c>
      <c r="H6528" s="282">
        <v>12.0</v>
      </c>
      <c r="I6528" s="282">
        <v>6.0</v>
      </c>
      <c r="J6528" s="282">
        <v>2.0</v>
      </c>
      <c r="K6528" s="282">
        <v>1.0</v>
      </c>
      <c r="L6528" s="282">
        <v>1644.0</v>
      </c>
      <c r="M6528" s="210"/>
    </row>
    <row r="6529" ht="15.75" customHeight="1">
      <c r="A6529" s="210" t="s">
        <v>809</v>
      </c>
      <c r="B6529" s="210" t="s">
        <v>5385</v>
      </c>
      <c r="C6529" s="210" t="s">
        <v>5881</v>
      </c>
      <c r="D6529" s="210" t="s">
        <v>6441</v>
      </c>
      <c r="E6529" s="282">
        <v>31.0</v>
      </c>
      <c r="F6529" s="282">
        <v>2.0</v>
      </c>
      <c r="G6529" s="282">
        <v>4.0</v>
      </c>
      <c r="H6529" s="282">
        <v>4.0</v>
      </c>
      <c r="I6529" s="282">
        <v>13.0</v>
      </c>
      <c r="J6529" s="282">
        <v>5.0</v>
      </c>
      <c r="K6529" s="282">
        <v>0.0</v>
      </c>
      <c r="L6529" s="282">
        <v>2300.0</v>
      </c>
      <c r="M6529" s="210"/>
    </row>
    <row r="6530" ht="15.75" customHeight="1">
      <c r="A6530" s="210" t="s">
        <v>809</v>
      </c>
      <c r="B6530" s="210" t="s">
        <v>5386</v>
      </c>
      <c r="C6530" s="210" t="s">
        <v>6442</v>
      </c>
      <c r="D6530" s="210" t="s">
        <v>6443</v>
      </c>
      <c r="E6530" s="282">
        <v>28.0</v>
      </c>
      <c r="F6530" s="282">
        <v>1.0</v>
      </c>
      <c r="G6530" s="282">
        <v>6.0</v>
      </c>
      <c r="H6530" s="282">
        <v>4.0</v>
      </c>
      <c r="I6530" s="282">
        <v>10.0</v>
      </c>
      <c r="J6530" s="282">
        <v>8.0</v>
      </c>
      <c r="K6530" s="282">
        <v>0.0</v>
      </c>
      <c r="L6530" s="282">
        <v>2035.0</v>
      </c>
      <c r="M6530" s="210"/>
    </row>
    <row r="6531" ht="15.75" customHeight="1">
      <c r="A6531" s="210" t="s">
        <v>809</v>
      </c>
      <c r="B6531" s="210" t="s">
        <v>5387</v>
      </c>
      <c r="C6531" s="210" t="s">
        <v>6442</v>
      </c>
      <c r="D6531" s="210" t="s">
        <v>6443</v>
      </c>
      <c r="E6531" s="282">
        <v>29.0</v>
      </c>
      <c r="F6531" s="282">
        <v>2.0</v>
      </c>
      <c r="G6531" s="282">
        <v>4.0</v>
      </c>
      <c r="H6531" s="282">
        <v>1.0</v>
      </c>
      <c r="I6531" s="282">
        <v>8.0</v>
      </c>
      <c r="J6531" s="282">
        <v>4.0</v>
      </c>
      <c r="K6531" s="282">
        <v>0.0</v>
      </c>
      <c r="L6531" s="282">
        <v>2396.0</v>
      </c>
      <c r="M6531" s="210"/>
    </row>
    <row r="6532" ht="15.75" customHeight="1">
      <c r="A6532" s="210" t="s">
        <v>809</v>
      </c>
      <c r="B6532" s="210" t="s">
        <v>5388</v>
      </c>
      <c r="C6532" s="210" t="s">
        <v>6444</v>
      </c>
      <c r="D6532" s="210" t="s">
        <v>6445</v>
      </c>
      <c r="E6532" s="282">
        <v>12.0</v>
      </c>
      <c r="F6532" s="282">
        <v>0.0</v>
      </c>
      <c r="G6532" s="282">
        <v>1.0</v>
      </c>
      <c r="H6532" s="282">
        <v>2.0</v>
      </c>
      <c r="I6532" s="282">
        <v>5.0</v>
      </c>
      <c r="J6532" s="282">
        <v>3.0</v>
      </c>
      <c r="K6532" s="282">
        <v>0.0</v>
      </c>
      <c r="L6532" s="282">
        <v>867.0</v>
      </c>
      <c r="M6532" s="210"/>
    </row>
    <row r="6533" ht="15.75" customHeight="1">
      <c r="A6533" s="210" t="s">
        <v>213</v>
      </c>
      <c r="B6533" s="210" t="s">
        <v>5383</v>
      </c>
      <c r="C6533" s="210" t="s">
        <v>5801</v>
      </c>
      <c r="D6533" s="210" t="s">
        <v>143</v>
      </c>
      <c r="E6533" s="282">
        <v>3.0</v>
      </c>
      <c r="F6533" s="282">
        <v>1.0</v>
      </c>
      <c r="G6533" s="282">
        <v>0.0</v>
      </c>
      <c r="H6533" s="282">
        <v>0.0</v>
      </c>
      <c r="I6533" s="282">
        <v>0.0</v>
      </c>
      <c r="J6533" s="282">
        <v>0.0</v>
      </c>
      <c r="K6533" s="282">
        <v>0.0</v>
      </c>
      <c r="L6533" s="282">
        <v>270.0</v>
      </c>
      <c r="M6533" s="210"/>
    </row>
    <row r="6534" ht="15.75" customHeight="1">
      <c r="A6534" s="210" t="s">
        <v>213</v>
      </c>
      <c r="B6534" s="210" t="s">
        <v>5384</v>
      </c>
      <c r="C6534" s="210" t="s">
        <v>5902</v>
      </c>
      <c r="D6534" s="210" t="s">
        <v>6446</v>
      </c>
      <c r="E6534" s="282">
        <v>30.0</v>
      </c>
      <c r="F6534" s="282">
        <v>1.0</v>
      </c>
      <c r="G6534" s="282">
        <v>0.0</v>
      </c>
      <c r="H6534" s="282">
        <v>4.0</v>
      </c>
      <c r="I6534" s="282">
        <v>1.0</v>
      </c>
      <c r="J6534" s="282">
        <v>6.0</v>
      </c>
      <c r="K6534" s="282">
        <v>1.0</v>
      </c>
      <c r="L6534" s="282">
        <v>2293.0</v>
      </c>
      <c r="M6534" s="210"/>
    </row>
    <row r="6535" ht="15.75" customHeight="1">
      <c r="A6535" s="210" t="s">
        <v>213</v>
      </c>
      <c r="B6535" s="210" t="s">
        <v>5385</v>
      </c>
      <c r="C6535" s="210" t="s">
        <v>6163</v>
      </c>
      <c r="D6535" s="210" t="s">
        <v>6164</v>
      </c>
      <c r="E6535" s="282">
        <v>72.0</v>
      </c>
      <c r="F6535" s="282">
        <v>2.0</v>
      </c>
      <c r="G6535" s="282">
        <v>0.0</v>
      </c>
      <c r="H6535" s="282">
        <v>4.0</v>
      </c>
      <c r="I6535" s="282">
        <v>10.0</v>
      </c>
      <c r="J6535" s="282">
        <v>16.0</v>
      </c>
      <c r="K6535" s="282">
        <v>0.0</v>
      </c>
      <c r="L6535" s="282">
        <v>5970.0</v>
      </c>
      <c r="M6535" s="210"/>
    </row>
    <row r="6536" ht="15.75" customHeight="1">
      <c r="A6536" s="210" t="s">
        <v>213</v>
      </c>
      <c r="B6536" s="210" t="s">
        <v>5386</v>
      </c>
      <c r="C6536" s="210" t="s">
        <v>6163</v>
      </c>
      <c r="D6536" s="210" t="s">
        <v>6164</v>
      </c>
      <c r="E6536" s="282">
        <v>22.0</v>
      </c>
      <c r="F6536" s="282">
        <v>0.0</v>
      </c>
      <c r="G6536" s="282">
        <v>0.0</v>
      </c>
      <c r="H6536" s="282">
        <v>4.0</v>
      </c>
      <c r="I6536" s="282">
        <v>4.0</v>
      </c>
      <c r="J6536" s="282">
        <v>8.0</v>
      </c>
      <c r="K6536" s="282">
        <v>0.0</v>
      </c>
      <c r="L6536" s="282">
        <v>1568.0</v>
      </c>
      <c r="M6536" s="210"/>
    </row>
    <row r="6537" ht="15.75" customHeight="1">
      <c r="A6537" s="210" t="s">
        <v>213</v>
      </c>
      <c r="B6537" s="210" t="s">
        <v>5387</v>
      </c>
      <c r="C6537" s="210" t="s">
        <v>6163</v>
      </c>
      <c r="D6537" s="210" t="s">
        <v>6164</v>
      </c>
      <c r="E6537" s="282">
        <v>4.0</v>
      </c>
      <c r="F6537" s="282">
        <v>0.0</v>
      </c>
      <c r="G6537" s="282">
        <v>0.0</v>
      </c>
      <c r="H6537" s="282">
        <v>4.0</v>
      </c>
      <c r="I6537" s="282">
        <v>0.0</v>
      </c>
      <c r="J6537" s="282">
        <v>0.0</v>
      </c>
      <c r="K6537" s="282">
        <v>0.0</v>
      </c>
      <c r="L6537" s="282">
        <v>110.0</v>
      </c>
      <c r="M6537" s="210"/>
    </row>
    <row r="6538" ht="15.75" customHeight="1">
      <c r="A6538" s="210" t="s">
        <v>475</v>
      </c>
      <c r="B6538" s="210" t="s">
        <v>5383</v>
      </c>
      <c r="C6538" s="210" t="s">
        <v>5801</v>
      </c>
      <c r="D6538" s="210" t="s">
        <v>151</v>
      </c>
      <c r="E6538" s="282">
        <v>1.0</v>
      </c>
      <c r="F6538" s="282">
        <v>0.0</v>
      </c>
      <c r="G6538" s="282">
        <v>0.0</v>
      </c>
      <c r="H6538" s="282">
        <v>1.0</v>
      </c>
      <c r="I6538" s="282">
        <v>0.0</v>
      </c>
      <c r="J6538" s="282">
        <v>0.0</v>
      </c>
      <c r="K6538" s="282">
        <v>0.0</v>
      </c>
      <c r="L6538" s="282">
        <v>14.0</v>
      </c>
      <c r="M6538" s="210"/>
    </row>
    <row r="6539" ht="15.75" customHeight="1">
      <c r="A6539" s="210" t="s">
        <v>475</v>
      </c>
      <c r="B6539" s="210" t="s">
        <v>5384</v>
      </c>
      <c r="C6539" s="210" t="s">
        <v>5931</v>
      </c>
      <c r="D6539" s="210" t="s">
        <v>6012</v>
      </c>
      <c r="E6539" s="282">
        <v>28.0</v>
      </c>
      <c r="F6539" s="282">
        <v>8.0</v>
      </c>
      <c r="G6539" s="282">
        <v>5.0</v>
      </c>
      <c r="H6539" s="282">
        <v>3.0</v>
      </c>
      <c r="I6539" s="282">
        <v>13.0</v>
      </c>
      <c r="J6539" s="282">
        <v>4.0</v>
      </c>
      <c r="K6539" s="282">
        <v>1.0</v>
      </c>
      <c r="L6539" s="282">
        <v>2098.0</v>
      </c>
      <c r="M6539" s="210"/>
    </row>
    <row r="6540" ht="15.75" customHeight="1">
      <c r="A6540" s="210" t="s">
        <v>475</v>
      </c>
      <c r="B6540" s="210" t="s">
        <v>5385</v>
      </c>
      <c r="C6540" s="210" t="s">
        <v>5931</v>
      </c>
      <c r="D6540" s="210" t="s">
        <v>6012</v>
      </c>
      <c r="E6540" s="282">
        <v>27.0</v>
      </c>
      <c r="F6540" s="282">
        <v>5.0</v>
      </c>
      <c r="G6540" s="282">
        <v>3.0</v>
      </c>
      <c r="H6540" s="282">
        <v>10.0</v>
      </c>
      <c r="I6540" s="282">
        <v>14.0</v>
      </c>
      <c r="J6540" s="282">
        <v>3.0</v>
      </c>
      <c r="K6540" s="282">
        <v>0.0</v>
      </c>
      <c r="L6540" s="282">
        <v>1441.0</v>
      </c>
      <c r="M6540" s="210"/>
    </row>
    <row r="6541" ht="15.75" customHeight="1">
      <c r="A6541" s="210" t="s">
        <v>475</v>
      </c>
      <c r="B6541" s="210" t="s">
        <v>5386</v>
      </c>
      <c r="C6541" s="210" t="s">
        <v>5931</v>
      </c>
      <c r="D6541" s="210" t="s">
        <v>6012</v>
      </c>
      <c r="E6541" s="282">
        <v>18.0</v>
      </c>
      <c r="F6541" s="282">
        <v>0.0</v>
      </c>
      <c r="G6541" s="282">
        <v>0.0</v>
      </c>
      <c r="H6541" s="282">
        <v>18.0</v>
      </c>
      <c r="I6541" s="282">
        <v>0.0</v>
      </c>
      <c r="J6541" s="282">
        <v>1.0</v>
      </c>
      <c r="K6541" s="282">
        <v>0.0</v>
      </c>
      <c r="L6541" s="282">
        <v>172.0</v>
      </c>
      <c r="M6541" s="210"/>
    </row>
    <row r="6542" ht="15.75" customHeight="1">
      <c r="A6542" s="210" t="s">
        <v>475</v>
      </c>
      <c r="B6542" s="210" t="s">
        <v>5387</v>
      </c>
      <c r="C6542" s="210" t="s">
        <v>5931</v>
      </c>
      <c r="D6542" s="210" t="s">
        <v>6012</v>
      </c>
      <c r="E6542" s="282">
        <v>21.0</v>
      </c>
      <c r="F6542" s="282">
        <v>1.0</v>
      </c>
      <c r="G6542" s="282">
        <v>0.0</v>
      </c>
      <c r="H6542" s="282">
        <v>16.0</v>
      </c>
      <c r="I6542" s="282">
        <v>3.0</v>
      </c>
      <c r="J6542" s="282">
        <v>3.0</v>
      </c>
      <c r="K6542" s="282">
        <v>0.0</v>
      </c>
      <c r="L6542" s="282">
        <v>625.0</v>
      </c>
      <c r="M6542" s="210"/>
    </row>
    <row r="6543" ht="15.75" customHeight="1">
      <c r="A6543" s="210" t="s">
        <v>475</v>
      </c>
      <c r="B6543" s="210" t="s">
        <v>5388</v>
      </c>
      <c r="C6543" s="210" t="s">
        <v>5931</v>
      </c>
      <c r="D6543" s="210" t="s">
        <v>6012</v>
      </c>
      <c r="E6543" s="282">
        <v>20.0</v>
      </c>
      <c r="F6543" s="282">
        <v>3.0</v>
      </c>
      <c r="G6543" s="282">
        <v>0.0</v>
      </c>
      <c r="H6543" s="282">
        <v>17.0</v>
      </c>
      <c r="I6543" s="282">
        <v>1.0</v>
      </c>
      <c r="J6543" s="282">
        <v>2.0</v>
      </c>
      <c r="K6543" s="282">
        <v>0.0</v>
      </c>
      <c r="L6543" s="282">
        <v>593.0</v>
      </c>
      <c r="M6543" s="210"/>
    </row>
    <row r="6544" ht="15.75" customHeight="1">
      <c r="A6544" s="210" t="s">
        <v>475</v>
      </c>
      <c r="B6544" s="210" t="s">
        <v>5391</v>
      </c>
      <c r="C6544" s="210" t="s">
        <v>5931</v>
      </c>
      <c r="D6544" s="210" t="s">
        <v>6012</v>
      </c>
      <c r="E6544" s="282">
        <v>11.0</v>
      </c>
      <c r="F6544" s="282">
        <v>2.0</v>
      </c>
      <c r="G6544" s="282">
        <v>1.0</v>
      </c>
      <c r="H6544" s="282">
        <v>8.0</v>
      </c>
      <c r="I6544" s="282">
        <v>1.0</v>
      </c>
      <c r="J6544" s="282">
        <v>1.0</v>
      </c>
      <c r="K6544" s="282">
        <v>0.0</v>
      </c>
      <c r="L6544" s="282">
        <v>367.0</v>
      </c>
      <c r="M6544" s="210"/>
    </row>
    <row r="6545" ht="15.75" customHeight="1">
      <c r="A6545" s="210" t="s">
        <v>583</v>
      </c>
      <c r="B6545" s="210" t="s">
        <v>5383</v>
      </c>
      <c r="C6545" s="210" t="s">
        <v>5801</v>
      </c>
      <c r="D6545" s="210" t="s">
        <v>177</v>
      </c>
      <c r="E6545" s="282">
        <v>2.0</v>
      </c>
      <c r="F6545" s="282">
        <v>0.0</v>
      </c>
      <c r="G6545" s="282">
        <v>0.0</v>
      </c>
      <c r="H6545" s="282">
        <v>2.0</v>
      </c>
      <c r="I6545" s="282">
        <v>0.0</v>
      </c>
      <c r="J6545" s="282">
        <v>1.0</v>
      </c>
      <c r="K6545" s="282">
        <v>0.0</v>
      </c>
      <c r="L6545" s="282">
        <v>102.0</v>
      </c>
      <c r="M6545" s="210"/>
    </row>
    <row r="6546" ht="15.75" customHeight="1">
      <c r="A6546" s="210" t="s">
        <v>583</v>
      </c>
      <c r="B6546" s="210" t="s">
        <v>5384</v>
      </c>
      <c r="C6546" s="210" t="s">
        <v>5816</v>
      </c>
      <c r="D6546" s="210" t="s">
        <v>6056</v>
      </c>
      <c r="E6546" s="282">
        <v>35.0</v>
      </c>
      <c r="F6546" s="282">
        <v>2.0</v>
      </c>
      <c r="G6546" s="282">
        <v>3.0</v>
      </c>
      <c r="H6546" s="282">
        <v>3.0</v>
      </c>
      <c r="I6546" s="282">
        <v>1.0</v>
      </c>
      <c r="J6546" s="282">
        <v>5.0</v>
      </c>
      <c r="K6546" s="282">
        <v>0.0</v>
      </c>
      <c r="L6546" s="282">
        <v>2949.0</v>
      </c>
      <c r="M6546" s="210"/>
    </row>
    <row r="6547" ht="15.75" customHeight="1">
      <c r="A6547" s="210" t="s">
        <v>583</v>
      </c>
      <c r="B6547" s="210" t="s">
        <v>5385</v>
      </c>
      <c r="C6547" s="210" t="s">
        <v>5816</v>
      </c>
      <c r="D6547" s="210" t="s">
        <v>6056</v>
      </c>
      <c r="E6547" s="282">
        <v>34.0</v>
      </c>
      <c r="F6547" s="282">
        <v>3.0</v>
      </c>
      <c r="G6547" s="282">
        <v>0.0</v>
      </c>
      <c r="H6547" s="282">
        <v>1.0</v>
      </c>
      <c r="I6547" s="282">
        <v>4.0</v>
      </c>
      <c r="J6547" s="282">
        <v>6.0</v>
      </c>
      <c r="K6547" s="282">
        <v>0.0</v>
      </c>
      <c r="L6547" s="282">
        <v>2940.0</v>
      </c>
      <c r="M6547" s="210"/>
    </row>
    <row r="6548" ht="15.75" customHeight="1">
      <c r="A6548" s="210" t="s">
        <v>583</v>
      </c>
      <c r="B6548" s="210" t="s">
        <v>5386</v>
      </c>
      <c r="C6548" s="210" t="s">
        <v>5861</v>
      </c>
      <c r="D6548" s="210" t="s">
        <v>6447</v>
      </c>
      <c r="E6548" s="282">
        <v>34.0</v>
      </c>
      <c r="F6548" s="282">
        <v>1.0</v>
      </c>
      <c r="G6548" s="282">
        <v>2.0</v>
      </c>
      <c r="H6548" s="282">
        <v>1.0</v>
      </c>
      <c r="I6548" s="282">
        <v>7.0</v>
      </c>
      <c r="J6548" s="282">
        <v>7.0</v>
      </c>
      <c r="K6548" s="282">
        <v>0.0</v>
      </c>
      <c r="L6548" s="282">
        <v>2862.0</v>
      </c>
      <c r="M6548" s="210"/>
    </row>
    <row r="6549" ht="15.75" customHeight="1">
      <c r="A6549" s="210" t="s">
        <v>583</v>
      </c>
      <c r="B6549" s="210" t="s">
        <v>5387</v>
      </c>
      <c r="C6549" s="210" t="s">
        <v>5816</v>
      </c>
      <c r="D6549" s="210" t="s">
        <v>6179</v>
      </c>
      <c r="E6549" s="282">
        <v>26.0</v>
      </c>
      <c r="F6549" s="282">
        <v>0.0</v>
      </c>
      <c r="G6549" s="282">
        <v>1.0</v>
      </c>
      <c r="H6549" s="282">
        <v>1.0</v>
      </c>
      <c r="I6549" s="282">
        <v>2.0</v>
      </c>
      <c r="J6549" s="282">
        <v>5.0</v>
      </c>
      <c r="K6549" s="282">
        <v>0.0</v>
      </c>
      <c r="L6549" s="282">
        <v>2235.0</v>
      </c>
      <c r="M6549" s="210"/>
    </row>
    <row r="6550" ht="15.75" customHeight="1">
      <c r="A6550" s="210" t="s">
        <v>583</v>
      </c>
      <c r="B6550" s="210" t="s">
        <v>5388</v>
      </c>
      <c r="C6550" s="210" t="s">
        <v>5816</v>
      </c>
      <c r="D6550" s="210" t="s">
        <v>6082</v>
      </c>
      <c r="E6550" s="282">
        <v>33.0</v>
      </c>
      <c r="F6550" s="282">
        <v>1.0</v>
      </c>
      <c r="G6550" s="282">
        <v>1.0</v>
      </c>
      <c r="H6550" s="282">
        <v>5.0</v>
      </c>
      <c r="I6550" s="282">
        <v>0.0</v>
      </c>
      <c r="J6550" s="282">
        <v>1.0</v>
      </c>
      <c r="K6550" s="282">
        <v>0.0</v>
      </c>
      <c r="L6550" s="282">
        <v>2671.0</v>
      </c>
      <c r="M6550" s="210"/>
    </row>
    <row r="6551" ht="15.75" customHeight="1">
      <c r="A6551" s="210" t="s">
        <v>583</v>
      </c>
      <c r="B6551" s="210" t="s">
        <v>5391</v>
      </c>
      <c r="C6551" s="210" t="s">
        <v>5801</v>
      </c>
      <c r="D6551" s="210" t="s">
        <v>116</v>
      </c>
      <c r="E6551" s="282">
        <v>0.0</v>
      </c>
      <c r="F6551" s="282">
        <v>0.0</v>
      </c>
      <c r="G6551" s="282">
        <v>0.0</v>
      </c>
      <c r="H6551" s="282">
        <v>0.0</v>
      </c>
      <c r="I6551" s="282">
        <v>0.0</v>
      </c>
      <c r="J6551" s="282">
        <v>0.0</v>
      </c>
      <c r="K6551" s="282">
        <v>0.0</v>
      </c>
      <c r="L6551" s="282">
        <v>0.0</v>
      </c>
      <c r="M6551" s="210"/>
    </row>
    <row r="6552" ht="15.75" customHeight="1">
      <c r="A6552" s="210" t="s">
        <v>583</v>
      </c>
      <c r="B6552" s="210" t="s">
        <v>5392</v>
      </c>
      <c r="C6552" s="210" t="s">
        <v>5801</v>
      </c>
      <c r="D6552" s="210" t="s">
        <v>116</v>
      </c>
      <c r="E6552" s="282">
        <v>0.0</v>
      </c>
      <c r="F6552" s="282">
        <v>0.0</v>
      </c>
      <c r="G6552" s="282">
        <v>0.0</v>
      </c>
      <c r="H6552" s="282">
        <v>0.0</v>
      </c>
      <c r="I6552" s="282">
        <v>0.0</v>
      </c>
      <c r="J6552" s="282">
        <v>0.0</v>
      </c>
      <c r="K6552" s="282">
        <v>0.0</v>
      </c>
      <c r="L6552" s="282">
        <v>0.0</v>
      </c>
      <c r="M6552" s="210"/>
    </row>
    <row r="6553" ht="15.75" customHeight="1">
      <c r="A6553" s="210" t="s">
        <v>689</v>
      </c>
      <c r="B6553" s="210" t="s">
        <v>5383</v>
      </c>
      <c r="C6553" s="210" t="s">
        <v>5801</v>
      </c>
      <c r="D6553" s="210" t="s">
        <v>241</v>
      </c>
      <c r="E6553" s="282">
        <v>2.0</v>
      </c>
      <c r="F6553" s="282">
        <v>0.0</v>
      </c>
      <c r="G6553" s="282">
        <v>0.0</v>
      </c>
      <c r="H6553" s="282">
        <v>0.0</v>
      </c>
      <c r="I6553" s="282">
        <v>1.0</v>
      </c>
      <c r="J6553" s="282">
        <v>0.0</v>
      </c>
      <c r="K6553" s="282">
        <v>0.0</v>
      </c>
      <c r="L6553" s="282">
        <v>158.0</v>
      </c>
      <c r="M6553" s="210"/>
    </row>
    <row r="6554" ht="15.75" customHeight="1">
      <c r="A6554" s="210" t="s">
        <v>689</v>
      </c>
      <c r="B6554" s="210" t="s">
        <v>5384</v>
      </c>
      <c r="C6554" s="210" t="s">
        <v>5816</v>
      </c>
      <c r="D6554" s="210" t="s">
        <v>5893</v>
      </c>
      <c r="E6554" s="282">
        <v>25.0</v>
      </c>
      <c r="F6554" s="282">
        <v>3.0</v>
      </c>
      <c r="G6554" s="282">
        <v>0.0</v>
      </c>
      <c r="H6554" s="282">
        <v>2.0</v>
      </c>
      <c r="I6554" s="282">
        <v>2.0</v>
      </c>
      <c r="J6554" s="282">
        <v>1.0</v>
      </c>
      <c r="K6554" s="282">
        <v>0.0</v>
      </c>
      <c r="L6554" s="282">
        <v>2098.0</v>
      </c>
      <c r="M6554" s="210"/>
    </row>
    <row r="6555" ht="15.75" customHeight="1">
      <c r="A6555" s="210" t="s">
        <v>689</v>
      </c>
      <c r="B6555" s="210" t="s">
        <v>5385</v>
      </c>
      <c r="C6555" s="210" t="s">
        <v>5933</v>
      </c>
      <c r="D6555" s="210" t="s">
        <v>6180</v>
      </c>
      <c r="E6555" s="282">
        <v>32.0</v>
      </c>
      <c r="F6555" s="282">
        <v>1.0</v>
      </c>
      <c r="G6555" s="282">
        <v>0.0</v>
      </c>
      <c r="H6555" s="282">
        <v>0.0</v>
      </c>
      <c r="I6555" s="282">
        <v>3.0</v>
      </c>
      <c r="J6555" s="282">
        <v>4.0</v>
      </c>
      <c r="K6555" s="282">
        <v>0.0</v>
      </c>
      <c r="L6555" s="282">
        <v>2855.0</v>
      </c>
      <c r="M6555" s="210"/>
    </row>
    <row r="6556" ht="15.75" customHeight="1">
      <c r="A6556" s="210" t="s">
        <v>689</v>
      </c>
      <c r="B6556" s="210" t="s">
        <v>5386</v>
      </c>
      <c r="C6556" s="210" t="s">
        <v>5933</v>
      </c>
      <c r="D6556" s="210" t="s">
        <v>6180</v>
      </c>
      <c r="E6556" s="282">
        <v>21.0</v>
      </c>
      <c r="F6556" s="282">
        <v>0.0</v>
      </c>
      <c r="G6556" s="282">
        <v>0.0</v>
      </c>
      <c r="H6556" s="282">
        <v>4.0</v>
      </c>
      <c r="I6556" s="282">
        <v>4.0</v>
      </c>
      <c r="J6556" s="282">
        <v>2.0</v>
      </c>
      <c r="K6556" s="282">
        <v>0.0</v>
      </c>
      <c r="L6556" s="282">
        <v>1519.0</v>
      </c>
      <c r="M6556" s="210"/>
    </row>
    <row r="6557" ht="15.75" customHeight="1">
      <c r="A6557" s="210" t="s">
        <v>689</v>
      </c>
      <c r="B6557" s="210" t="s">
        <v>5387</v>
      </c>
      <c r="C6557" s="210" t="s">
        <v>5969</v>
      </c>
      <c r="D6557" s="210" t="s">
        <v>6180</v>
      </c>
      <c r="E6557" s="282">
        <v>31.0</v>
      </c>
      <c r="F6557" s="282">
        <v>1.0</v>
      </c>
      <c r="G6557" s="282">
        <v>4.0</v>
      </c>
      <c r="H6557" s="282">
        <v>11.0</v>
      </c>
      <c r="I6557" s="282">
        <v>2.0</v>
      </c>
      <c r="J6557" s="282">
        <v>4.0</v>
      </c>
      <c r="K6557" s="282">
        <v>0.0</v>
      </c>
      <c r="L6557" s="282">
        <v>1910.0</v>
      </c>
      <c r="M6557" s="210"/>
    </row>
    <row r="6558" ht="15.75" customHeight="1">
      <c r="A6558" s="210" t="s">
        <v>689</v>
      </c>
      <c r="B6558" s="210" t="s">
        <v>5388</v>
      </c>
      <c r="C6558" s="210" t="s">
        <v>5969</v>
      </c>
      <c r="D6558" s="210" t="s">
        <v>6448</v>
      </c>
      <c r="E6558" s="282">
        <v>20.0</v>
      </c>
      <c r="F6558" s="282">
        <v>0.0</v>
      </c>
      <c r="G6558" s="282">
        <v>1.0</v>
      </c>
      <c r="H6558" s="282">
        <v>1.0</v>
      </c>
      <c r="I6558" s="282">
        <v>2.0</v>
      </c>
      <c r="J6558" s="282">
        <v>5.0</v>
      </c>
      <c r="K6558" s="282">
        <v>0.0</v>
      </c>
      <c r="L6558" s="282">
        <v>1699.0</v>
      </c>
      <c r="M6558" s="210"/>
    </row>
    <row r="6559" ht="15.75" customHeight="1">
      <c r="A6559" s="210" t="s">
        <v>689</v>
      </c>
      <c r="B6559" s="210" t="s">
        <v>5391</v>
      </c>
      <c r="C6559" s="210" t="s">
        <v>5969</v>
      </c>
      <c r="D6559" s="210" t="s">
        <v>6448</v>
      </c>
      <c r="E6559" s="282">
        <v>33.0</v>
      </c>
      <c r="F6559" s="282">
        <v>0.0</v>
      </c>
      <c r="G6559" s="282">
        <v>0.0</v>
      </c>
      <c r="H6559" s="282">
        <v>8.0</v>
      </c>
      <c r="I6559" s="282">
        <v>5.0</v>
      </c>
      <c r="J6559" s="282">
        <v>6.0</v>
      </c>
      <c r="K6559" s="282">
        <v>1.0</v>
      </c>
      <c r="L6559" s="282">
        <v>2211.0</v>
      </c>
      <c r="M6559" s="210"/>
    </row>
    <row r="6560" ht="15.75" customHeight="1">
      <c r="A6560" s="210" t="s">
        <v>689</v>
      </c>
      <c r="B6560" s="210" t="s">
        <v>5392</v>
      </c>
      <c r="C6560" s="210" t="s">
        <v>5937</v>
      </c>
      <c r="D6560" s="210" t="s">
        <v>6448</v>
      </c>
      <c r="E6560" s="282">
        <v>1.0</v>
      </c>
      <c r="F6560" s="282">
        <v>0.0</v>
      </c>
      <c r="G6560" s="282">
        <v>0.0</v>
      </c>
      <c r="H6560" s="282">
        <v>1.0</v>
      </c>
      <c r="I6560" s="282">
        <v>0.0</v>
      </c>
      <c r="J6560" s="282">
        <v>0.0</v>
      </c>
      <c r="K6560" s="282">
        <v>0.0</v>
      </c>
      <c r="L6560" s="282">
        <v>1.0</v>
      </c>
      <c r="M6560" s="210"/>
    </row>
    <row r="6561" ht="15.75" customHeight="1">
      <c r="A6561" s="210" t="s">
        <v>683</v>
      </c>
      <c r="B6561" s="210" t="s">
        <v>5383</v>
      </c>
      <c r="C6561" s="210" t="s">
        <v>5801</v>
      </c>
      <c r="D6561" s="210" t="s">
        <v>151</v>
      </c>
      <c r="E6561" s="282">
        <v>3.0</v>
      </c>
      <c r="F6561" s="282">
        <v>0.0</v>
      </c>
      <c r="G6561" s="282">
        <v>1.0</v>
      </c>
      <c r="H6561" s="282">
        <v>0.0</v>
      </c>
      <c r="I6561" s="282">
        <v>0.0</v>
      </c>
      <c r="J6561" s="282">
        <v>0.0</v>
      </c>
      <c r="K6561" s="282">
        <v>0.0</v>
      </c>
      <c r="L6561" s="282">
        <v>270.0</v>
      </c>
      <c r="M6561" s="210"/>
    </row>
    <row r="6562" ht="15.75" customHeight="1">
      <c r="A6562" s="210" t="s">
        <v>683</v>
      </c>
      <c r="B6562" s="210" t="s">
        <v>5384</v>
      </c>
      <c r="C6562" s="210" t="s">
        <v>6283</v>
      </c>
      <c r="D6562" s="210" t="s">
        <v>6449</v>
      </c>
      <c r="E6562" s="282">
        <v>27.0</v>
      </c>
      <c r="F6562" s="282">
        <v>1.0</v>
      </c>
      <c r="G6562" s="282">
        <v>0.0</v>
      </c>
      <c r="H6562" s="282">
        <v>0.0</v>
      </c>
      <c r="I6562" s="282">
        <v>3.0</v>
      </c>
      <c r="J6562" s="282">
        <v>9.0</v>
      </c>
      <c r="K6562" s="282">
        <v>0.0</v>
      </c>
      <c r="L6562" s="282">
        <v>2350.0</v>
      </c>
      <c r="M6562" s="210"/>
    </row>
    <row r="6563" ht="15.75" customHeight="1">
      <c r="A6563" s="210" t="s">
        <v>683</v>
      </c>
      <c r="B6563" s="210" t="s">
        <v>5385</v>
      </c>
      <c r="C6563" s="210" t="s">
        <v>6450</v>
      </c>
      <c r="D6563" s="210" t="s">
        <v>6449</v>
      </c>
      <c r="E6563" s="282">
        <v>30.0</v>
      </c>
      <c r="F6563" s="282">
        <v>1.0</v>
      </c>
      <c r="G6563" s="282">
        <v>0.0</v>
      </c>
      <c r="H6563" s="282">
        <v>1.0</v>
      </c>
      <c r="I6563" s="282">
        <v>1.0</v>
      </c>
      <c r="J6563" s="282">
        <v>9.0</v>
      </c>
      <c r="K6563" s="282">
        <v>0.0</v>
      </c>
      <c r="L6563" s="282">
        <v>2590.0</v>
      </c>
      <c r="M6563" s="210"/>
    </row>
    <row r="6564" ht="15.75" customHeight="1">
      <c r="A6564" s="210" t="s">
        <v>683</v>
      </c>
      <c r="B6564" s="210" t="s">
        <v>5387</v>
      </c>
      <c r="C6564" s="210" t="s">
        <v>6451</v>
      </c>
      <c r="D6564" s="210" t="s">
        <v>6452</v>
      </c>
      <c r="E6564" s="282">
        <v>22.0</v>
      </c>
      <c r="F6564" s="282">
        <v>1.0</v>
      </c>
      <c r="G6564" s="282">
        <v>0.0</v>
      </c>
      <c r="H6564" s="282">
        <v>3.0</v>
      </c>
      <c r="I6564" s="282">
        <v>0.0</v>
      </c>
      <c r="J6564" s="282">
        <v>2.0</v>
      </c>
      <c r="K6564" s="282">
        <v>1.0</v>
      </c>
      <c r="L6564" s="282">
        <v>1770.0</v>
      </c>
      <c r="M6564" s="210"/>
    </row>
    <row r="6565" ht="15.75" customHeight="1">
      <c r="A6565" s="210" t="s">
        <v>752</v>
      </c>
      <c r="B6565" s="210" t="s">
        <v>5383</v>
      </c>
      <c r="C6565" s="210" t="s">
        <v>5801</v>
      </c>
      <c r="D6565" s="210" t="s">
        <v>264</v>
      </c>
      <c r="E6565" s="282">
        <v>2.0</v>
      </c>
      <c r="F6565" s="282">
        <v>0.0</v>
      </c>
      <c r="G6565" s="282">
        <v>0.0</v>
      </c>
      <c r="H6565" s="282">
        <v>0.0</v>
      </c>
      <c r="I6565" s="282">
        <v>1.0</v>
      </c>
      <c r="J6565" s="282">
        <v>0.0</v>
      </c>
      <c r="K6565" s="282">
        <v>0.0</v>
      </c>
      <c r="L6565" s="282">
        <v>135.0</v>
      </c>
      <c r="M6565" s="210"/>
    </row>
    <row r="6566" ht="15.75" customHeight="1">
      <c r="A6566" s="210" t="s">
        <v>752</v>
      </c>
      <c r="B6566" s="210" t="s">
        <v>5384</v>
      </c>
      <c r="C6566" s="210" t="s">
        <v>5816</v>
      </c>
      <c r="D6566" s="210" t="s">
        <v>6373</v>
      </c>
      <c r="E6566" s="282">
        <v>26.0</v>
      </c>
      <c r="F6566" s="282">
        <v>0.0</v>
      </c>
      <c r="G6566" s="282">
        <v>6.0</v>
      </c>
      <c r="H6566" s="282">
        <v>8.0</v>
      </c>
      <c r="I6566" s="282">
        <v>10.0</v>
      </c>
      <c r="J6566" s="282">
        <v>5.0</v>
      </c>
      <c r="K6566" s="282">
        <v>0.0</v>
      </c>
      <c r="L6566" s="282">
        <v>1544.0</v>
      </c>
      <c r="M6566" s="210"/>
    </row>
    <row r="6567" ht="15.75" customHeight="1">
      <c r="A6567" s="210" t="s">
        <v>752</v>
      </c>
      <c r="B6567" s="210" t="s">
        <v>5385</v>
      </c>
      <c r="C6567" s="210" t="s">
        <v>5816</v>
      </c>
      <c r="D6567" s="210" t="s">
        <v>6373</v>
      </c>
      <c r="E6567" s="282">
        <v>18.0</v>
      </c>
      <c r="F6567" s="282">
        <v>0.0</v>
      </c>
      <c r="G6567" s="282">
        <v>0.0</v>
      </c>
      <c r="H6567" s="282">
        <v>7.0</v>
      </c>
      <c r="I6567" s="282">
        <v>5.0</v>
      </c>
      <c r="J6567" s="282">
        <v>3.0</v>
      </c>
      <c r="K6567" s="282">
        <v>0.0</v>
      </c>
      <c r="L6567" s="282">
        <v>975.0</v>
      </c>
      <c r="M6567" s="210"/>
    </row>
    <row r="6568" ht="15.75" customHeight="1">
      <c r="A6568" s="210" t="s">
        <v>752</v>
      </c>
      <c r="B6568" s="210" t="s">
        <v>5386</v>
      </c>
      <c r="C6568" s="210" t="s">
        <v>5816</v>
      </c>
      <c r="D6568" s="210" t="s">
        <v>6373</v>
      </c>
      <c r="E6568" s="282">
        <v>30.0</v>
      </c>
      <c r="F6568" s="282">
        <v>1.0</v>
      </c>
      <c r="G6568" s="282">
        <v>4.0</v>
      </c>
      <c r="H6568" s="282">
        <v>6.0</v>
      </c>
      <c r="I6568" s="282">
        <v>7.0</v>
      </c>
      <c r="J6568" s="282">
        <v>1.0</v>
      </c>
      <c r="K6568" s="282">
        <v>0.0</v>
      </c>
      <c r="L6568" s="282">
        <v>2189.0</v>
      </c>
      <c r="M6568" s="210"/>
    </row>
    <row r="6569" ht="15.75" customHeight="1">
      <c r="A6569" s="210" t="s">
        <v>603</v>
      </c>
      <c r="B6569" s="210" t="s">
        <v>5383</v>
      </c>
      <c r="C6569" s="210" t="s">
        <v>5801</v>
      </c>
      <c r="D6569" s="210" t="s">
        <v>241</v>
      </c>
      <c r="E6569" s="282">
        <v>2.0</v>
      </c>
      <c r="F6569" s="282">
        <v>1.0</v>
      </c>
      <c r="G6569" s="282">
        <v>0.0</v>
      </c>
      <c r="H6569" s="282">
        <v>0.0</v>
      </c>
      <c r="I6569" s="282">
        <v>2.0</v>
      </c>
      <c r="J6569" s="282">
        <v>0.0</v>
      </c>
      <c r="K6569" s="282">
        <v>0.0</v>
      </c>
      <c r="L6569" s="282">
        <v>153.0</v>
      </c>
      <c r="M6569" s="210"/>
    </row>
    <row r="6570" ht="15.75" customHeight="1">
      <c r="A6570" s="210" t="s">
        <v>603</v>
      </c>
      <c r="B6570" s="210" t="s">
        <v>5384</v>
      </c>
      <c r="C6570" s="210" t="s">
        <v>5816</v>
      </c>
      <c r="D6570" s="210" t="s">
        <v>5893</v>
      </c>
      <c r="E6570" s="282">
        <v>20.0</v>
      </c>
      <c r="F6570" s="282">
        <v>0.0</v>
      </c>
      <c r="G6570" s="282">
        <v>2.0</v>
      </c>
      <c r="H6570" s="282">
        <v>11.0</v>
      </c>
      <c r="I6570" s="282">
        <v>9.0</v>
      </c>
      <c r="J6570" s="282">
        <v>1.0</v>
      </c>
      <c r="K6570" s="282">
        <v>0.0</v>
      </c>
      <c r="L6570" s="282">
        <v>725.0</v>
      </c>
      <c r="M6570" s="210"/>
    </row>
    <row r="6571" ht="15.75" customHeight="1">
      <c r="A6571" s="210" t="s">
        <v>603</v>
      </c>
      <c r="B6571" s="210" t="s">
        <v>5385</v>
      </c>
      <c r="C6571" s="210" t="s">
        <v>5816</v>
      </c>
      <c r="D6571" s="210" t="s">
        <v>5893</v>
      </c>
      <c r="E6571" s="282">
        <v>26.0</v>
      </c>
      <c r="F6571" s="282">
        <v>0.0</v>
      </c>
      <c r="G6571" s="282">
        <v>4.0</v>
      </c>
      <c r="H6571" s="282">
        <v>11.0</v>
      </c>
      <c r="I6571" s="282">
        <v>14.0</v>
      </c>
      <c r="J6571" s="282">
        <v>1.0</v>
      </c>
      <c r="K6571" s="282">
        <v>0.0</v>
      </c>
      <c r="L6571" s="282">
        <v>1177.0</v>
      </c>
      <c r="M6571" s="210"/>
    </row>
    <row r="6572" ht="15.75" customHeight="1">
      <c r="A6572" s="210" t="s">
        <v>603</v>
      </c>
      <c r="B6572" s="210" t="s">
        <v>5386</v>
      </c>
      <c r="C6572" s="210" t="s">
        <v>6014</v>
      </c>
      <c r="D6572" s="210" t="s">
        <v>6015</v>
      </c>
      <c r="E6572" s="282">
        <v>22.0</v>
      </c>
      <c r="F6572" s="282">
        <v>0.0</v>
      </c>
      <c r="G6572" s="282">
        <v>0.0</v>
      </c>
      <c r="H6572" s="282">
        <v>2.0</v>
      </c>
      <c r="I6572" s="282">
        <v>6.0</v>
      </c>
      <c r="J6572" s="282">
        <v>2.0</v>
      </c>
      <c r="K6572" s="282">
        <v>0.0</v>
      </c>
      <c r="L6572" s="282">
        <v>1768.0</v>
      </c>
      <c r="M6572" s="210"/>
    </row>
    <row r="6573" ht="15.75" customHeight="1">
      <c r="A6573" s="210" t="s">
        <v>603</v>
      </c>
      <c r="B6573" s="210" t="s">
        <v>5387</v>
      </c>
      <c r="C6573" s="210" t="s">
        <v>6014</v>
      </c>
      <c r="D6573" s="210" t="s">
        <v>6015</v>
      </c>
      <c r="E6573" s="282">
        <v>22.0</v>
      </c>
      <c r="F6573" s="282">
        <v>3.0</v>
      </c>
      <c r="G6573" s="282">
        <v>2.0</v>
      </c>
      <c r="H6573" s="282">
        <v>1.0</v>
      </c>
      <c r="I6573" s="282">
        <v>6.0</v>
      </c>
      <c r="J6573" s="282">
        <v>0.0</v>
      </c>
      <c r="K6573" s="282">
        <v>0.0</v>
      </c>
      <c r="L6573" s="282">
        <v>1876.0</v>
      </c>
      <c r="M6573" s="210"/>
    </row>
    <row r="6574" ht="15.75" customHeight="1">
      <c r="A6574" s="210" t="s">
        <v>603</v>
      </c>
      <c r="B6574" s="210" t="s">
        <v>5388</v>
      </c>
      <c r="C6574" s="210" t="s">
        <v>6014</v>
      </c>
      <c r="D6574" s="210" t="s">
        <v>6015</v>
      </c>
      <c r="E6574" s="282">
        <v>26.0</v>
      </c>
      <c r="F6574" s="282">
        <v>1.0</v>
      </c>
      <c r="G6574" s="282">
        <v>2.0</v>
      </c>
      <c r="H6574" s="282">
        <v>0.0</v>
      </c>
      <c r="I6574" s="282">
        <v>7.0</v>
      </c>
      <c r="J6574" s="282">
        <v>2.0</v>
      </c>
      <c r="K6574" s="282">
        <v>0.0</v>
      </c>
      <c r="L6574" s="282">
        <v>2264.0</v>
      </c>
      <c r="M6574" s="210"/>
    </row>
    <row r="6575" ht="15.75" customHeight="1">
      <c r="A6575" s="210" t="s">
        <v>603</v>
      </c>
      <c r="B6575" s="210" t="s">
        <v>5391</v>
      </c>
      <c r="C6575" s="210" t="s">
        <v>6014</v>
      </c>
      <c r="D6575" s="210" t="s">
        <v>5824</v>
      </c>
      <c r="E6575" s="282">
        <v>21.0</v>
      </c>
      <c r="F6575" s="282">
        <v>0.0</v>
      </c>
      <c r="G6575" s="282">
        <v>2.0</v>
      </c>
      <c r="H6575" s="282">
        <v>1.0</v>
      </c>
      <c r="I6575" s="282">
        <v>6.0</v>
      </c>
      <c r="J6575" s="282">
        <v>0.0</v>
      </c>
      <c r="K6575" s="282">
        <v>0.0</v>
      </c>
      <c r="L6575" s="282">
        <v>1707.0</v>
      </c>
      <c r="M6575" s="210"/>
    </row>
    <row r="6576" ht="15.75" customHeight="1">
      <c r="A6576" s="210" t="s">
        <v>603</v>
      </c>
      <c r="B6576" s="210" t="s">
        <v>5392</v>
      </c>
      <c r="C6576" s="210" t="s">
        <v>6014</v>
      </c>
      <c r="D6576" s="210" t="s">
        <v>5824</v>
      </c>
      <c r="E6576" s="282">
        <v>23.0</v>
      </c>
      <c r="F6576" s="282">
        <v>0.0</v>
      </c>
      <c r="G6576" s="282">
        <v>1.0</v>
      </c>
      <c r="H6576" s="282">
        <v>1.0</v>
      </c>
      <c r="I6576" s="282">
        <v>10.0</v>
      </c>
      <c r="J6576" s="282">
        <v>3.0</v>
      </c>
      <c r="K6576" s="282">
        <v>0.0</v>
      </c>
      <c r="L6576" s="282">
        <v>1826.0</v>
      </c>
      <c r="M6576" s="210"/>
    </row>
    <row r="6577" ht="15.75" customHeight="1">
      <c r="A6577" s="210" t="s">
        <v>603</v>
      </c>
      <c r="B6577" s="210" t="s">
        <v>5389</v>
      </c>
      <c r="C6577" s="210" t="s">
        <v>6014</v>
      </c>
      <c r="D6577" s="210" t="s">
        <v>6015</v>
      </c>
      <c r="E6577" s="282">
        <v>0.0</v>
      </c>
      <c r="F6577" s="282">
        <v>0.0</v>
      </c>
      <c r="G6577" s="282">
        <v>0.0</v>
      </c>
      <c r="H6577" s="282">
        <v>0.0</v>
      </c>
      <c r="I6577" s="282">
        <v>0.0</v>
      </c>
      <c r="J6577" s="282">
        <v>0.0</v>
      </c>
      <c r="K6577" s="282">
        <v>0.0</v>
      </c>
      <c r="L6577" s="282">
        <v>0.0</v>
      </c>
      <c r="M6577" s="210"/>
    </row>
    <row r="6578" ht="15.75" customHeight="1">
      <c r="A6578" s="210" t="s">
        <v>543</v>
      </c>
      <c r="B6578" s="210" t="s">
        <v>5383</v>
      </c>
      <c r="C6578" s="210" t="s">
        <v>5801</v>
      </c>
      <c r="D6578" s="210" t="s">
        <v>177</v>
      </c>
      <c r="E6578" s="282">
        <v>1.0</v>
      </c>
      <c r="F6578" s="282">
        <v>0.0</v>
      </c>
      <c r="G6578" s="282">
        <v>0.0</v>
      </c>
      <c r="H6578" s="282">
        <v>1.0</v>
      </c>
      <c r="I6578" s="282">
        <v>0.0</v>
      </c>
      <c r="J6578" s="282">
        <v>0.0</v>
      </c>
      <c r="K6578" s="282">
        <v>0.0</v>
      </c>
      <c r="L6578" s="282">
        <v>17.0</v>
      </c>
      <c r="M6578" s="210"/>
    </row>
    <row r="6579" ht="15.75" customHeight="1">
      <c r="A6579" s="210" t="s">
        <v>543</v>
      </c>
      <c r="B6579" s="210" t="s">
        <v>5384</v>
      </c>
      <c r="C6579" s="210" t="s">
        <v>5816</v>
      </c>
      <c r="D6579" s="210" t="s">
        <v>6056</v>
      </c>
      <c r="E6579" s="282">
        <v>24.0</v>
      </c>
      <c r="F6579" s="282">
        <v>4.0</v>
      </c>
      <c r="G6579" s="282">
        <v>3.0</v>
      </c>
      <c r="H6579" s="282">
        <v>22.0</v>
      </c>
      <c r="I6579" s="282">
        <v>2.0</v>
      </c>
      <c r="J6579" s="282">
        <v>2.0</v>
      </c>
      <c r="K6579" s="282">
        <v>0.0</v>
      </c>
      <c r="L6579" s="282">
        <v>631.0</v>
      </c>
      <c r="M6579" s="210"/>
    </row>
    <row r="6580" ht="15.75" customHeight="1">
      <c r="A6580" s="210" t="s">
        <v>543</v>
      </c>
      <c r="B6580" s="210" t="s">
        <v>5385</v>
      </c>
      <c r="C6580" s="210" t="s">
        <v>5816</v>
      </c>
      <c r="D6580" s="210" t="s">
        <v>6056</v>
      </c>
      <c r="E6580" s="282">
        <v>8.0</v>
      </c>
      <c r="F6580" s="282">
        <v>0.0</v>
      </c>
      <c r="G6580" s="282">
        <v>0.0</v>
      </c>
      <c r="H6580" s="282">
        <v>6.0</v>
      </c>
      <c r="I6580" s="282">
        <v>2.0</v>
      </c>
      <c r="J6580" s="282">
        <v>0.0</v>
      </c>
      <c r="K6580" s="282">
        <v>0.0</v>
      </c>
      <c r="L6580" s="282">
        <v>167.0</v>
      </c>
      <c r="M6580" s="210"/>
    </row>
    <row r="6581" ht="15.75" customHeight="1">
      <c r="A6581" s="210" t="s">
        <v>543</v>
      </c>
      <c r="B6581" s="210" t="s">
        <v>5386</v>
      </c>
      <c r="C6581" s="210" t="s">
        <v>5816</v>
      </c>
      <c r="D6581" s="210" t="s">
        <v>5959</v>
      </c>
      <c r="E6581" s="282">
        <v>22.0</v>
      </c>
      <c r="F6581" s="282">
        <v>10.0</v>
      </c>
      <c r="G6581" s="282">
        <v>2.0</v>
      </c>
      <c r="H6581" s="282">
        <v>10.0</v>
      </c>
      <c r="I6581" s="282">
        <v>12.0</v>
      </c>
      <c r="J6581" s="282">
        <v>5.0</v>
      </c>
      <c r="K6581" s="282">
        <v>0.0</v>
      </c>
      <c r="L6581" s="282">
        <v>989.0</v>
      </c>
      <c r="M6581" s="210"/>
    </row>
    <row r="6582" ht="15.75" customHeight="1">
      <c r="A6582" s="210" t="s">
        <v>543</v>
      </c>
      <c r="B6582" s="210" t="s">
        <v>5387</v>
      </c>
      <c r="C6582" s="210" t="s">
        <v>5832</v>
      </c>
      <c r="D6582" s="210" t="s">
        <v>6453</v>
      </c>
      <c r="E6582" s="282">
        <v>2.0</v>
      </c>
      <c r="F6582" s="282">
        <v>0.0</v>
      </c>
      <c r="G6582" s="282">
        <v>0.0</v>
      </c>
      <c r="H6582" s="282">
        <v>1.0</v>
      </c>
      <c r="I6582" s="282">
        <v>1.0</v>
      </c>
      <c r="J6582" s="282">
        <v>0.0</v>
      </c>
      <c r="K6582" s="282">
        <v>0.0</v>
      </c>
      <c r="L6582" s="282">
        <v>69.0</v>
      </c>
      <c r="M6582" s="210"/>
    </row>
    <row r="6583" ht="15.75" customHeight="1">
      <c r="A6583" s="210" t="s">
        <v>543</v>
      </c>
      <c r="B6583" s="210" t="s">
        <v>5388</v>
      </c>
      <c r="C6583" s="210" t="s">
        <v>6454</v>
      </c>
      <c r="D6583" s="210" t="s">
        <v>6455</v>
      </c>
      <c r="E6583" s="282">
        <v>19.0</v>
      </c>
      <c r="F6583" s="282">
        <v>5.0</v>
      </c>
      <c r="G6583" s="282">
        <v>2.0</v>
      </c>
      <c r="H6583" s="282">
        <v>6.0</v>
      </c>
      <c r="I6583" s="282">
        <v>3.0</v>
      </c>
      <c r="J6583" s="282">
        <v>6.0</v>
      </c>
      <c r="K6583" s="282">
        <v>0.0</v>
      </c>
      <c r="L6583" s="282">
        <v>1271.0</v>
      </c>
      <c r="M6583" s="210"/>
    </row>
    <row r="6584" ht="15.75" customHeight="1">
      <c r="A6584" s="210" t="s">
        <v>812</v>
      </c>
      <c r="B6584" s="210" t="s">
        <v>5383</v>
      </c>
      <c r="C6584" s="210" t="s">
        <v>5801</v>
      </c>
      <c r="D6584" s="210" t="s">
        <v>177</v>
      </c>
      <c r="E6584" s="282">
        <v>2.0</v>
      </c>
      <c r="F6584" s="282">
        <v>0.0</v>
      </c>
      <c r="G6584" s="282">
        <v>0.0</v>
      </c>
      <c r="H6584" s="282">
        <v>2.0</v>
      </c>
      <c r="I6584" s="282">
        <v>0.0</v>
      </c>
      <c r="J6584" s="282">
        <v>0.0</v>
      </c>
      <c r="K6584" s="282">
        <v>0.0</v>
      </c>
      <c r="L6584" s="282">
        <v>26.0</v>
      </c>
      <c r="M6584" s="210"/>
    </row>
    <row r="6585" ht="15.75" customHeight="1">
      <c r="A6585" s="210" t="s">
        <v>812</v>
      </c>
      <c r="B6585" s="210" t="s">
        <v>5384</v>
      </c>
      <c r="C6585" s="210" t="s">
        <v>5816</v>
      </c>
      <c r="D6585" s="210" t="s">
        <v>6056</v>
      </c>
      <c r="E6585" s="282">
        <v>18.0</v>
      </c>
      <c r="F6585" s="282">
        <v>2.0</v>
      </c>
      <c r="G6585" s="282">
        <v>0.0</v>
      </c>
      <c r="H6585" s="282">
        <v>10.0</v>
      </c>
      <c r="I6585" s="282">
        <v>5.0</v>
      </c>
      <c r="J6585" s="282">
        <v>3.0</v>
      </c>
      <c r="K6585" s="282">
        <v>0.0</v>
      </c>
      <c r="L6585" s="282">
        <v>762.0</v>
      </c>
      <c r="M6585" s="210"/>
    </row>
    <row r="6586" ht="15.75" customHeight="1">
      <c r="A6586" s="210" t="s">
        <v>812</v>
      </c>
      <c r="B6586" s="210" t="s">
        <v>5385</v>
      </c>
      <c r="C6586" s="210" t="s">
        <v>5814</v>
      </c>
      <c r="D6586" s="210" t="s">
        <v>5913</v>
      </c>
      <c r="E6586" s="282">
        <v>18.0</v>
      </c>
      <c r="F6586" s="282">
        <v>3.0</v>
      </c>
      <c r="G6586" s="282">
        <v>0.0</v>
      </c>
      <c r="H6586" s="282">
        <v>1.0</v>
      </c>
      <c r="I6586" s="282">
        <v>8.0</v>
      </c>
      <c r="J6586" s="282">
        <v>5.0</v>
      </c>
      <c r="K6586" s="282">
        <v>0.0</v>
      </c>
      <c r="L6586" s="282">
        <v>1319.0</v>
      </c>
      <c r="M6586" s="210"/>
    </row>
    <row r="6587" ht="15.75" customHeight="1">
      <c r="A6587" s="210" t="s">
        <v>812</v>
      </c>
      <c r="B6587" s="210" t="s">
        <v>5386</v>
      </c>
      <c r="C6587" s="210" t="s">
        <v>5809</v>
      </c>
      <c r="D6587" s="210" t="s">
        <v>6456</v>
      </c>
      <c r="E6587" s="282">
        <v>24.0</v>
      </c>
      <c r="F6587" s="282">
        <v>2.0</v>
      </c>
      <c r="G6587" s="282">
        <v>3.0</v>
      </c>
      <c r="H6587" s="282">
        <v>7.0</v>
      </c>
      <c r="I6587" s="282">
        <v>11.0</v>
      </c>
      <c r="J6587" s="282">
        <v>3.0</v>
      </c>
      <c r="K6587" s="282">
        <v>0.0</v>
      </c>
      <c r="L6587" s="282">
        <v>1494.0</v>
      </c>
      <c r="M6587" s="210"/>
    </row>
    <row r="6588" ht="15.75" customHeight="1">
      <c r="A6588" s="210" t="s">
        <v>812</v>
      </c>
      <c r="B6588" s="210" t="s">
        <v>5387</v>
      </c>
      <c r="C6588" s="210" t="s">
        <v>5801</v>
      </c>
      <c r="D6588" s="210" t="s">
        <v>177</v>
      </c>
      <c r="E6588" s="282">
        <v>13.0</v>
      </c>
      <c r="F6588" s="282">
        <v>0.0</v>
      </c>
      <c r="G6588" s="282">
        <v>0.0</v>
      </c>
      <c r="H6588" s="282">
        <v>11.0</v>
      </c>
      <c r="I6588" s="282">
        <v>0.0</v>
      </c>
      <c r="J6588" s="282">
        <v>2.0</v>
      </c>
      <c r="K6588" s="282">
        <v>0.0</v>
      </c>
      <c r="L6588" s="282">
        <v>399.0</v>
      </c>
      <c r="M6588" s="210"/>
    </row>
    <row r="6589" ht="15.75" customHeight="1">
      <c r="A6589" s="210" t="s">
        <v>812</v>
      </c>
      <c r="B6589" s="210" t="s">
        <v>5388</v>
      </c>
      <c r="C6589" s="210" t="s">
        <v>5809</v>
      </c>
      <c r="D6589" s="210" t="s">
        <v>6110</v>
      </c>
      <c r="E6589" s="282">
        <v>20.0</v>
      </c>
      <c r="F6589" s="282">
        <v>7.0</v>
      </c>
      <c r="G6589" s="282">
        <v>3.0</v>
      </c>
      <c r="H6589" s="282">
        <v>0.0</v>
      </c>
      <c r="I6589" s="282">
        <v>1.0</v>
      </c>
      <c r="J6589" s="282">
        <v>1.0</v>
      </c>
      <c r="K6589" s="282">
        <v>0.0</v>
      </c>
      <c r="L6589" s="282">
        <v>1774.0</v>
      </c>
      <c r="M6589" s="210"/>
    </row>
    <row r="6590" ht="15.75" customHeight="1">
      <c r="A6590" s="210" t="s">
        <v>812</v>
      </c>
      <c r="B6590" s="210" t="s">
        <v>5391</v>
      </c>
      <c r="C6590" s="210" t="s">
        <v>5809</v>
      </c>
      <c r="D6590" s="210" t="s">
        <v>6110</v>
      </c>
      <c r="E6590" s="282">
        <v>29.0</v>
      </c>
      <c r="F6590" s="282">
        <v>4.0</v>
      </c>
      <c r="G6590" s="282">
        <v>2.0</v>
      </c>
      <c r="H6590" s="282">
        <v>2.0</v>
      </c>
      <c r="I6590" s="282">
        <v>5.0</v>
      </c>
      <c r="J6590" s="282">
        <v>1.0</v>
      </c>
      <c r="K6590" s="282">
        <v>0.0</v>
      </c>
      <c r="L6590" s="282">
        <v>2364.0</v>
      </c>
      <c r="M6590" s="210"/>
    </row>
    <row r="6591" ht="15.75" customHeight="1">
      <c r="A6591" s="210" t="s">
        <v>812</v>
      </c>
      <c r="B6591" s="210" t="s">
        <v>5392</v>
      </c>
      <c r="C6591" s="210" t="s">
        <v>5809</v>
      </c>
      <c r="D6591" s="210" t="s">
        <v>6110</v>
      </c>
      <c r="E6591" s="282">
        <v>16.0</v>
      </c>
      <c r="F6591" s="282">
        <v>2.0</v>
      </c>
      <c r="G6591" s="282">
        <v>2.0</v>
      </c>
      <c r="H6591" s="282">
        <v>6.0</v>
      </c>
      <c r="I6591" s="282">
        <v>0.0</v>
      </c>
      <c r="J6591" s="282">
        <v>2.0</v>
      </c>
      <c r="K6591" s="282">
        <v>0.0</v>
      </c>
      <c r="L6591" s="282">
        <v>944.0</v>
      </c>
      <c r="M6591" s="210"/>
    </row>
    <row r="6592" ht="15.75" customHeight="1">
      <c r="A6592" s="210" t="s">
        <v>812</v>
      </c>
      <c r="B6592" s="210" t="s">
        <v>5389</v>
      </c>
      <c r="C6592" s="210" t="s">
        <v>5809</v>
      </c>
      <c r="D6592" s="210" t="s">
        <v>6110</v>
      </c>
      <c r="E6592" s="282">
        <v>29.0</v>
      </c>
      <c r="F6592" s="282">
        <v>8.0</v>
      </c>
      <c r="G6592" s="282">
        <v>3.0</v>
      </c>
      <c r="H6592" s="282">
        <v>2.0</v>
      </c>
      <c r="I6592" s="282">
        <v>3.0</v>
      </c>
      <c r="J6592" s="282">
        <v>2.0</v>
      </c>
      <c r="K6592" s="282">
        <v>0.0</v>
      </c>
      <c r="L6592" s="282">
        <v>2433.0</v>
      </c>
      <c r="M6592" s="210"/>
    </row>
    <row r="6593" ht="15.75" customHeight="1">
      <c r="A6593" s="210" t="s">
        <v>812</v>
      </c>
      <c r="B6593" s="210" t="s">
        <v>5390</v>
      </c>
      <c r="C6593" s="210" t="s">
        <v>5837</v>
      </c>
      <c r="D6593" s="210" t="s">
        <v>5940</v>
      </c>
      <c r="E6593" s="282">
        <v>34.0</v>
      </c>
      <c r="F6593" s="282">
        <v>7.0</v>
      </c>
      <c r="G6593" s="282">
        <v>1.0</v>
      </c>
      <c r="H6593" s="282">
        <v>3.0</v>
      </c>
      <c r="I6593" s="282">
        <v>4.0</v>
      </c>
      <c r="J6593" s="282">
        <v>6.0</v>
      </c>
      <c r="K6593" s="282">
        <v>0.0</v>
      </c>
      <c r="L6593" s="282">
        <v>2788.0</v>
      </c>
      <c r="M6593" s="210"/>
    </row>
    <row r="6594" ht="15.75" customHeight="1">
      <c r="A6594" s="210" t="s">
        <v>674</v>
      </c>
      <c r="B6594" s="210" t="s">
        <v>5383</v>
      </c>
      <c r="C6594" s="210" t="s">
        <v>5801</v>
      </c>
      <c r="D6594" s="210" t="s">
        <v>177</v>
      </c>
      <c r="E6594" s="282">
        <v>3.0</v>
      </c>
      <c r="F6594" s="282">
        <v>0.0</v>
      </c>
      <c r="G6594" s="282">
        <v>0.0</v>
      </c>
      <c r="H6594" s="282">
        <v>0.0</v>
      </c>
      <c r="I6594" s="282">
        <v>0.0</v>
      </c>
      <c r="J6594" s="282">
        <v>1.0</v>
      </c>
      <c r="K6594" s="282">
        <v>0.0</v>
      </c>
      <c r="L6594" s="282">
        <v>270.0</v>
      </c>
      <c r="M6594" s="210"/>
    </row>
    <row r="6595" ht="15.75" customHeight="1">
      <c r="A6595" s="210" t="s">
        <v>674</v>
      </c>
      <c r="B6595" s="210" t="s">
        <v>5384</v>
      </c>
      <c r="C6595" s="210" t="s">
        <v>5816</v>
      </c>
      <c r="D6595" s="210" t="s">
        <v>6056</v>
      </c>
      <c r="E6595" s="282">
        <v>29.0</v>
      </c>
      <c r="F6595" s="282">
        <v>1.0</v>
      </c>
      <c r="G6595" s="282">
        <v>0.0</v>
      </c>
      <c r="H6595" s="282">
        <v>1.0</v>
      </c>
      <c r="I6595" s="282">
        <v>2.0</v>
      </c>
      <c r="J6595" s="282">
        <v>8.0</v>
      </c>
      <c r="K6595" s="282">
        <v>0.0</v>
      </c>
      <c r="L6595" s="282">
        <v>2528.0</v>
      </c>
      <c r="M6595" s="210"/>
    </row>
    <row r="6596" ht="15.75" customHeight="1">
      <c r="A6596" s="210" t="s">
        <v>674</v>
      </c>
      <c r="B6596" s="210" t="s">
        <v>5385</v>
      </c>
      <c r="C6596" s="210" t="s">
        <v>5816</v>
      </c>
      <c r="D6596" s="210" t="s">
        <v>6056</v>
      </c>
      <c r="E6596" s="282">
        <v>14.0</v>
      </c>
      <c r="F6596" s="282">
        <v>0.0</v>
      </c>
      <c r="G6596" s="282">
        <v>0.0</v>
      </c>
      <c r="H6596" s="282">
        <v>4.0</v>
      </c>
      <c r="I6596" s="282">
        <v>3.0</v>
      </c>
      <c r="J6596" s="282">
        <v>2.0</v>
      </c>
      <c r="K6596" s="282">
        <v>1.0</v>
      </c>
      <c r="L6596" s="282">
        <v>891.0</v>
      </c>
      <c r="M6596" s="210"/>
    </row>
    <row r="6597" ht="15.75" customHeight="1">
      <c r="A6597" s="210" t="s">
        <v>674</v>
      </c>
      <c r="B6597" s="210" t="s">
        <v>5386</v>
      </c>
      <c r="C6597" s="210" t="s">
        <v>5816</v>
      </c>
      <c r="D6597" s="210" t="s">
        <v>6056</v>
      </c>
      <c r="E6597" s="282">
        <v>6.0</v>
      </c>
      <c r="F6597" s="282">
        <v>0.0</v>
      </c>
      <c r="G6597" s="282">
        <v>2.0</v>
      </c>
      <c r="H6597" s="282">
        <v>2.0</v>
      </c>
      <c r="I6597" s="282">
        <v>0.0</v>
      </c>
      <c r="J6597" s="282">
        <v>1.0</v>
      </c>
      <c r="K6597" s="282">
        <v>0.0</v>
      </c>
      <c r="L6597" s="282">
        <v>463.0</v>
      </c>
      <c r="M6597" s="210"/>
    </row>
    <row r="6598" ht="15.75" customHeight="1">
      <c r="A6598" s="210" t="s">
        <v>819</v>
      </c>
      <c r="B6598" s="210" t="s">
        <v>5383</v>
      </c>
      <c r="C6598" s="210" t="s">
        <v>5801</v>
      </c>
      <c r="D6598" s="210" t="s">
        <v>177</v>
      </c>
      <c r="E6598" s="282">
        <v>2.0</v>
      </c>
      <c r="F6598" s="282">
        <v>0.0</v>
      </c>
      <c r="G6598" s="282">
        <v>0.0</v>
      </c>
      <c r="H6598" s="282">
        <v>0.0</v>
      </c>
      <c r="I6598" s="282">
        <v>1.0</v>
      </c>
      <c r="J6598" s="282">
        <v>1.0</v>
      </c>
      <c r="K6598" s="282">
        <v>0.0</v>
      </c>
      <c r="L6598" s="282">
        <v>164.0</v>
      </c>
      <c r="M6598" s="210"/>
    </row>
    <row r="6599" ht="15.75" customHeight="1">
      <c r="A6599" s="210" t="s">
        <v>819</v>
      </c>
      <c r="B6599" s="210" t="s">
        <v>5384</v>
      </c>
      <c r="C6599" s="210" t="s">
        <v>5816</v>
      </c>
      <c r="D6599" s="210" t="s">
        <v>6056</v>
      </c>
      <c r="E6599" s="282">
        <v>32.0</v>
      </c>
      <c r="F6599" s="282">
        <v>3.0</v>
      </c>
      <c r="G6599" s="282">
        <v>1.0</v>
      </c>
      <c r="H6599" s="282">
        <v>7.0</v>
      </c>
      <c r="I6599" s="282">
        <v>6.0</v>
      </c>
      <c r="J6599" s="282">
        <v>6.0</v>
      </c>
      <c r="K6599" s="282">
        <v>0.0</v>
      </c>
      <c r="L6599" s="282">
        <v>2303.0</v>
      </c>
      <c r="M6599" s="210"/>
    </row>
    <row r="6600" ht="15.75" customHeight="1">
      <c r="A6600" s="210" t="s">
        <v>819</v>
      </c>
      <c r="B6600" s="210" t="s">
        <v>5385</v>
      </c>
      <c r="C6600" s="210" t="s">
        <v>5816</v>
      </c>
      <c r="D6600" s="210" t="s">
        <v>6056</v>
      </c>
      <c r="E6600" s="282">
        <v>36.0</v>
      </c>
      <c r="F6600" s="282">
        <v>1.0</v>
      </c>
      <c r="G6600" s="282">
        <v>2.0</v>
      </c>
      <c r="H6600" s="282">
        <v>6.0</v>
      </c>
      <c r="I6600" s="282">
        <v>7.0</v>
      </c>
      <c r="J6600" s="282">
        <v>7.0</v>
      </c>
      <c r="K6600" s="282">
        <v>1.0</v>
      </c>
      <c r="L6600" s="282">
        <v>2620.0</v>
      </c>
      <c r="M6600" s="210"/>
    </row>
    <row r="6601" ht="15.75" customHeight="1">
      <c r="A6601" s="210" t="s">
        <v>819</v>
      </c>
      <c r="B6601" s="210" t="s">
        <v>5386</v>
      </c>
      <c r="C6601" s="210" t="s">
        <v>6457</v>
      </c>
      <c r="D6601" s="210" t="s">
        <v>6458</v>
      </c>
      <c r="E6601" s="282">
        <v>33.0</v>
      </c>
      <c r="F6601" s="282">
        <v>0.0</v>
      </c>
      <c r="G6601" s="282">
        <v>5.0</v>
      </c>
      <c r="H6601" s="282">
        <v>5.0</v>
      </c>
      <c r="I6601" s="282">
        <v>13.0</v>
      </c>
      <c r="J6601" s="282">
        <v>9.0</v>
      </c>
      <c r="K6601" s="282">
        <v>0.0</v>
      </c>
      <c r="L6601" s="282">
        <v>2409.0</v>
      </c>
      <c r="M6601" s="210"/>
    </row>
    <row r="6602" ht="15.75" customHeight="1">
      <c r="A6602" s="210" t="s">
        <v>819</v>
      </c>
      <c r="B6602" s="210" t="s">
        <v>5387</v>
      </c>
      <c r="C6602" s="210" t="s">
        <v>6049</v>
      </c>
      <c r="D6602" s="210" t="s">
        <v>5966</v>
      </c>
      <c r="E6602" s="282">
        <v>44.0</v>
      </c>
      <c r="F6602" s="282">
        <v>1.0</v>
      </c>
      <c r="G6602" s="282">
        <v>4.0</v>
      </c>
      <c r="H6602" s="282">
        <v>15.0</v>
      </c>
      <c r="I6602" s="282">
        <v>17.0</v>
      </c>
      <c r="J6602" s="282">
        <v>11.0</v>
      </c>
      <c r="K6602" s="282">
        <v>0.0</v>
      </c>
      <c r="L6602" s="282">
        <v>2732.0</v>
      </c>
      <c r="M6602" s="210"/>
    </row>
    <row r="6603" ht="15.75" customHeight="1">
      <c r="A6603" s="210" t="s">
        <v>819</v>
      </c>
      <c r="B6603" s="210" t="s">
        <v>5388</v>
      </c>
      <c r="C6603" s="210" t="s">
        <v>6014</v>
      </c>
      <c r="D6603" s="210" t="s">
        <v>6459</v>
      </c>
      <c r="E6603" s="282">
        <v>14.0</v>
      </c>
      <c r="F6603" s="282">
        <v>1.0</v>
      </c>
      <c r="G6603" s="282">
        <v>0.0</v>
      </c>
      <c r="H6603" s="282">
        <v>6.0</v>
      </c>
      <c r="I6603" s="282">
        <v>6.0</v>
      </c>
      <c r="J6603" s="282">
        <v>1.0</v>
      </c>
      <c r="K6603" s="282">
        <v>0.0</v>
      </c>
      <c r="L6603" s="282">
        <v>754.0</v>
      </c>
      <c r="M6603" s="210"/>
    </row>
    <row r="6604" ht="15.75" customHeight="1">
      <c r="A6604" s="210" t="s">
        <v>819</v>
      </c>
      <c r="B6604" s="210" t="s">
        <v>5391</v>
      </c>
      <c r="C6604" s="210" t="s">
        <v>5964</v>
      </c>
      <c r="D6604" s="210" t="s">
        <v>6460</v>
      </c>
      <c r="E6604" s="282">
        <v>17.0</v>
      </c>
      <c r="F6604" s="282">
        <v>0.0</v>
      </c>
      <c r="G6604" s="282">
        <v>0.0</v>
      </c>
      <c r="H6604" s="282">
        <v>2.0</v>
      </c>
      <c r="I6604" s="282">
        <v>3.0</v>
      </c>
      <c r="J6604" s="282">
        <v>2.0</v>
      </c>
      <c r="K6604" s="282">
        <v>0.0</v>
      </c>
      <c r="L6604" s="282">
        <v>1360.0</v>
      </c>
      <c r="M6604" s="210"/>
    </row>
    <row r="6605" ht="15.75" customHeight="1">
      <c r="A6605" s="210" t="s">
        <v>354</v>
      </c>
      <c r="B6605" s="210" t="s">
        <v>5383</v>
      </c>
      <c r="C6605" s="210" t="s">
        <v>5801</v>
      </c>
      <c r="D6605" s="210" t="s">
        <v>98</v>
      </c>
      <c r="E6605" s="282">
        <v>0.0</v>
      </c>
      <c r="F6605" s="282">
        <v>0.0</v>
      </c>
      <c r="G6605" s="210"/>
      <c r="H6605" s="282">
        <v>0.0</v>
      </c>
      <c r="I6605" s="282">
        <v>0.0</v>
      </c>
      <c r="J6605" s="282">
        <v>0.0</v>
      </c>
      <c r="K6605" s="282">
        <v>0.0</v>
      </c>
      <c r="L6605" s="282">
        <v>0.0</v>
      </c>
      <c r="M6605" s="210"/>
    </row>
    <row r="6606" ht="15.75" customHeight="1">
      <c r="A6606" s="210" t="s">
        <v>354</v>
      </c>
      <c r="B6606" s="210" t="s">
        <v>5384</v>
      </c>
      <c r="C6606" s="210" t="s">
        <v>5933</v>
      </c>
      <c r="D6606" s="210" t="s">
        <v>5998</v>
      </c>
      <c r="E6606" s="282">
        <v>29.0</v>
      </c>
      <c r="F6606" s="282">
        <v>0.0</v>
      </c>
      <c r="G6606" s="210"/>
      <c r="H6606" s="282">
        <v>0.0</v>
      </c>
      <c r="I6606" s="282">
        <v>0.0</v>
      </c>
      <c r="J6606" s="282">
        <v>0.0</v>
      </c>
      <c r="K6606" s="282">
        <v>0.0</v>
      </c>
      <c r="L6606" s="282">
        <v>2610.0</v>
      </c>
      <c r="M6606" s="210"/>
    </row>
    <row r="6607" ht="15.75" customHeight="1">
      <c r="A6607" s="210" t="s">
        <v>354</v>
      </c>
      <c r="B6607" s="210" t="s">
        <v>5385</v>
      </c>
      <c r="C6607" s="210" t="s">
        <v>6461</v>
      </c>
      <c r="D6607" s="210" t="s">
        <v>6462</v>
      </c>
      <c r="E6607" s="282">
        <v>24.0</v>
      </c>
      <c r="F6607" s="282">
        <v>0.0</v>
      </c>
      <c r="G6607" s="282">
        <v>0.0</v>
      </c>
      <c r="H6607" s="282">
        <v>0.0</v>
      </c>
      <c r="I6607" s="282">
        <v>0.0</v>
      </c>
      <c r="J6607" s="282">
        <v>0.0</v>
      </c>
      <c r="K6607" s="282">
        <v>0.0</v>
      </c>
      <c r="L6607" s="282">
        <v>2160.0</v>
      </c>
      <c r="M6607" s="210"/>
    </row>
    <row r="6608" ht="15.75" customHeight="1">
      <c r="A6608" s="210" t="s">
        <v>354</v>
      </c>
      <c r="B6608" s="210" t="s">
        <v>5386</v>
      </c>
      <c r="C6608" s="210" t="s">
        <v>5902</v>
      </c>
      <c r="D6608" s="210" t="s">
        <v>5970</v>
      </c>
      <c r="E6608" s="282">
        <v>3.0</v>
      </c>
      <c r="F6608" s="282">
        <v>0.0</v>
      </c>
      <c r="G6608" s="210"/>
      <c r="H6608" s="282">
        <v>0.0</v>
      </c>
      <c r="I6608" s="282">
        <v>0.0</v>
      </c>
      <c r="J6608" s="282">
        <v>0.0</v>
      </c>
      <c r="K6608" s="282">
        <v>0.0</v>
      </c>
      <c r="L6608" s="282">
        <v>270.0</v>
      </c>
      <c r="M6608" s="210"/>
    </row>
    <row r="6609" ht="15.75" customHeight="1">
      <c r="A6609" s="210" t="s">
        <v>354</v>
      </c>
      <c r="B6609" s="210" t="s">
        <v>5387</v>
      </c>
      <c r="C6609" s="210" t="s">
        <v>6059</v>
      </c>
      <c r="D6609" s="210" t="s">
        <v>6463</v>
      </c>
      <c r="E6609" s="282">
        <v>14.0</v>
      </c>
      <c r="F6609" s="282">
        <v>0.0</v>
      </c>
      <c r="G6609" s="282">
        <v>0.0</v>
      </c>
      <c r="H6609" s="282">
        <v>0.0</v>
      </c>
      <c r="I6609" s="282">
        <v>0.0</v>
      </c>
      <c r="J6609" s="282">
        <v>1.0</v>
      </c>
      <c r="K6609" s="282">
        <v>0.0</v>
      </c>
      <c r="L6609" s="282">
        <v>1260.0</v>
      </c>
      <c r="M6609" s="210"/>
    </row>
    <row r="6610" ht="15.75" customHeight="1">
      <c r="A6610" s="210" t="s">
        <v>354</v>
      </c>
      <c r="B6610" s="210" t="s">
        <v>5388</v>
      </c>
      <c r="C6610" s="210" t="s">
        <v>5803</v>
      </c>
      <c r="D6610" s="210" t="s">
        <v>6120</v>
      </c>
      <c r="E6610" s="282">
        <v>38.0</v>
      </c>
      <c r="F6610" s="282">
        <v>0.0</v>
      </c>
      <c r="G6610" s="210"/>
      <c r="H6610" s="282">
        <v>0.0</v>
      </c>
      <c r="I6610" s="282">
        <v>0.0</v>
      </c>
      <c r="J6610" s="282">
        <v>0.0</v>
      </c>
      <c r="K6610" s="282">
        <v>0.0</v>
      </c>
      <c r="L6610" s="282">
        <v>3420.0</v>
      </c>
      <c r="M6610" s="210"/>
    </row>
    <row r="6611" ht="15.75" customHeight="1">
      <c r="A6611" s="210" t="s">
        <v>354</v>
      </c>
      <c r="B6611" s="210" t="s">
        <v>5391</v>
      </c>
      <c r="C6611" s="210" t="s">
        <v>5803</v>
      </c>
      <c r="D6611" s="210" t="s">
        <v>6120</v>
      </c>
      <c r="E6611" s="282">
        <v>34.0</v>
      </c>
      <c r="F6611" s="282">
        <v>0.0</v>
      </c>
      <c r="G6611" s="210"/>
      <c r="H6611" s="282">
        <v>0.0</v>
      </c>
      <c r="I6611" s="282">
        <v>0.0</v>
      </c>
      <c r="J6611" s="282">
        <v>2.0</v>
      </c>
      <c r="K6611" s="282">
        <v>0.0</v>
      </c>
      <c r="L6611" s="282">
        <v>3060.0</v>
      </c>
      <c r="M6611" s="210"/>
    </row>
    <row r="6612" ht="15.75" customHeight="1">
      <c r="A6612" s="210" t="s">
        <v>354</v>
      </c>
      <c r="B6612" s="210" t="s">
        <v>5392</v>
      </c>
      <c r="C6612" s="210" t="s">
        <v>5803</v>
      </c>
      <c r="D6612" s="210" t="s">
        <v>6120</v>
      </c>
      <c r="E6612" s="282">
        <v>38.0</v>
      </c>
      <c r="F6612" s="282">
        <v>0.0</v>
      </c>
      <c r="G6612" s="210"/>
      <c r="H6612" s="282">
        <v>0.0</v>
      </c>
      <c r="I6612" s="282">
        <v>0.0</v>
      </c>
      <c r="J6612" s="282">
        <v>0.0</v>
      </c>
      <c r="K6612" s="282">
        <v>0.0</v>
      </c>
      <c r="L6612" s="282">
        <v>3420.0</v>
      </c>
      <c r="M6612" s="210"/>
    </row>
    <row r="6613" ht="15.75" customHeight="1">
      <c r="A6613" s="210" t="s">
        <v>354</v>
      </c>
      <c r="B6613" s="210" t="s">
        <v>5389</v>
      </c>
      <c r="C6613" s="210" t="s">
        <v>6464</v>
      </c>
      <c r="D6613" s="210" t="s">
        <v>6465</v>
      </c>
      <c r="E6613" s="282">
        <v>8.0</v>
      </c>
      <c r="F6613" s="282">
        <v>0.0</v>
      </c>
      <c r="G6613" s="282">
        <v>0.0</v>
      </c>
      <c r="H6613" s="282">
        <v>0.0</v>
      </c>
      <c r="I6613" s="282">
        <v>0.0</v>
      </c>
      <c r="J6613" s="282">
        <v>0.0</v>
      </c>
      <c r="K6613" s="282">
        <v>0.0</v>
      </c>
      <c r="L6613" s="282">
        <v>720.0</v>
      </c>
      <c r="M6613" s="210"/>
    </row>
    <row r="6614" ht="15.75" customHeight="1">
      <c r="A6614" s="210" t="s">
        <v>354</v>
      </c>
      <c r="B6614" s="210" t="s">
        <v>5390</v>
      </c>
      <c r="C6614" s="210" t="s">
        <v>5902</v>
      </c>
      <c r="D6614" s="210" t="s">
        <v>6233</v>
      </c>
      <c r="E6614" s="282">
        <v>8.0</v>
      </c>
      <c r="F6614" s="282">
        <v>0.0</v>
      </c>
      <c r="G6614" s="210"/>
      <c r="H6614" s="282">
        <v>0.0</v>
      </c>
      <c r="I6614" s="282">
        <v>0.0</v>
      </c>
      <c r="J6614" s="282">
        <v>0.0</v>
      </c>
      <c r="K6614" s="282">
        <v>0.0</v>
      </c>
      <c r="L6614" s="282">
        <v>720.0</v>
      </c>
      <c r="M6614" s="210"/>
    </row>
    <row r="6615" ht="15.75" customHeight="1">
      <c r="A6615" s="210" t="s">
        <v>661</v>
      </c>
      <c r="B6615" s="210" t="s">
        <v>5383</v>
      </c>
      <c r="C6615" s="210" t="s">
        <v>5801</v>
      </c>
      <c r="D6615" s="210" t="s">
        <v>256</v>
      </c>
      <c r="E6615" s="282">
        <v>0.0</v>
      </c>
      <c r="F6615" s="282">
        <v>0.0</v>
      </c>
      <c r="G6615" s="282">
        <v>0.0</v>
      </c>
      <c r="H6615" s="282">
        <v>0.0</v>
      </c>
      <c r="I6615" s="282">
        <v>0.0</v>
      </c>
      <c r="J6615" s="282">
        <v>0.0</v>
      </c>
      <c r="K6615" s="282">
        <v>0.0</v>
      </c>
      <c r="L6615" s="282">
        <v>0.0</v>
      </c>
      <c r="M6615" s="210"/>
    </row>
    <row r="6616" ht="15.75" customHeight="1">
      <c r="A6616" s="210" t="s">
        <v>661</v>
      </c>
      <c r="B6616" s="210" t="s">
        <v>5384</v>
      </c>
      <c r="C6616" s="210" t="s">
        <v>5816</v>
      </c>
      <c r="D6616" s="210" t="s">
        <v>256</v>
      </c>
      <c r="E6616" s="282">
        <v>33.0</v>
      </c>
      <c r="F6616" s="282">
        <v>10.0</v>
      </c>
      <c r="G6616" s="282">
        <v>3.0</v>
      </c>
      <c r="H6616" s="282">
        <v>6.0</v>
      </c>
      <c r="I6616" s="282">
        <v>22.0</v>
      </c>
      <c r="J6616" s="282">
        <v>4.0</v>
      </c>
      <c r="K6616" s="282">
        <v>0.0</v>
      </c>
      <c r="L6616" s="282">
        <v>2123.0</v>
      </c>
      <c r="M6616" s="210"/>
    </row>
    <row r="6617" ht="15.75" customHeight="1">
      <c r="A6617" s="210" t="s">
        <v>661</v>
      </c>
      <c r="B6617" s="210" t="s">
        <v>5385</v>
      </c>
      <c r="C6617" s="210" t="s">
        <v>5801</v>
      </c>
      <c r="D6617" s="210" t="s">
        <v>256</v>
      </c>
      <c r="E6617" s="282">
        <v>16.0</v>
      </c>
      <c r="F6617" s="282">
        <v>0.0</v>
      </c>
      <c r="G6617" s="282">
        <v>0.0</v>
      </c>
      <c r="H6617" s="282">
        <v>12.0</v>
      </c>
      <c r="I6617" s="282">
        <v>4.0</v>
      </c>
      <c r="J6617" s="282">
        <v>1.0</v>
      </c>
      <c r="K6617" s="282">
        <v>0.0</v>
      </c>
      <c r="L6617" s="282">
        <v>444.0</v>
      </c>
      <c r="M6617" s="210"/>
    </row>
    <row r="6618" ht="15.75" customHeight="1">
      <c r="A6618" s="210" t="s">
        <v>661</v>
      </c>
      <c r="B6618" s="210" t="s">
        <v>5386</v>
      </c>
      <c r="C6618" s="210" t="s">
        <v>5816</v>
      </c>
      <c r="D6618" s="210" t="s">
        <v>5878</v>
      </c>
      <c r="E6618" s="282">
        <v>31.0</v>
      </c>
      <c r="F6618" s="282">
        <v>10.0</v>
      </c>
      <c r="G6618" s="282">
        <v>3.0</v>
      </c>
      <c r="H6618" s="282">
        <v>8.0</v>
      </c>
      <c r="I6618" s="282">
        <v>17.0</v>
      </c>
      <c r="J6618" s="282">
        <v>8.0</v>
      </c>
      <c r="K6618" s="282">
        <v>0.0</v>
      </c>
      <c r="L6618" s="282">
        <v>1997.0</v>
      </c>
      <c r="M6618" s="210"/>
    </row>
    <row r="6619" ht="15.75" customHeight="1">
      <c r="A6619" s="210" t="s">
        <v>661</v>
      </c>
      <c r="B6619" s="210" t="s">
        <v>5387</v>
      </c>
      <c r="C6619" s="210" t="s">
        <v>5816</v>
      </c>
      <c r="D6619" s="210" t="s">
        <v>5898</v>
      </c>
      <c r="E6619" s="282">
        <v>29.0</v>
      </c>
      <c r="F6619" s="282">
        <v>11.0</v>
      </c>
      <c r="G6619" s="282">
        <v>2.0</v>
      </c>
      <c r="H6619" s="282">
        <v>2.0</v>
      </c>
      <c r="I6619" s="282">
        <v>16.0</v>
      </c>
      <c r="J6619" s="282">
        <v>11.0</v>
      </c>
      <c r="K6619" s="282">
        <v>0.0</v>
      </c>
      <c r="L6619" s="282">
        <v>2124.0</v>
      </c>
      <c r="M6619" s="210"/>
    </row>
    <row r="6620" ht="15.75" customHeight="1">
      <c r="A6620" s="210" t="s">
        <v>661</v>
      </c>
      <c r="B6620" s="210" t="s">
        <v>5388</v>
      </c>
      <c r="C6620" s="210" t="s">
        <v>5801</v>
      </c>
      <c r="D6620" s="210" t="s">
        <v>5898</v>
      </c>
      <c r="E6620" s="282">
        <v>27.0</v>
      </c>
      <c r="F6620" s="282">
        <v>3.0</v>
      </c>
      <c r="G6620" s="282">
        <v>2.0</v>
      </c>
      <c r="H6620" s="282">
        <v>9.0</v>
      </c>
      <c r="I6620" s="282">
        <v>13.0</v>
      </c>
      <c r="J6620" s="282">
        <v>7.0</v>
      </c>
      <c r="K6620" s="282">
        <v>0.0</v>
      </c>
      <c r="L6620" s="282">
        <v>1533.0</v>
      </c>
      <c r="M6620" s="210"/>
    </row>
    <row r="6621" ht="15.75" customHeight="1">
      <c r="A6621" s="210" t="s">
        <v>661</v>
      </c>
      <c r="B6621" s="210" t="s">
        <v>5391</v>
      </c>
      <c r="C6621" s="210" t="s">
        <v>5801</v>
      </c>
      <c r="D6621" s="210" t="s">
        <v>5898</v>
      </c>
      <c r="E6621" s="282">
        <v>24.0</v>
      </c>
      <c r="F6621" s="282">
        <v>2.0</v>
      </c>
      <c r="G6621" s="282">
        <v>0.0</v>
      </c>
      <c r="H6621" s="282">
        <v>10.0</v>
      </c>
      <c r="I6621" s="282">
        <v>13.0</v>
      </c>
      <c r="J6621" s="282">
        <v>6.0</v>
      </c>
      <c r="K6621" s="282">
        <v>0.0</v>
      </c>
      <c r="L6621" s="282">
        <v>1225.0</v>
      </c>
      <c r="M6621" s="210"/>
    </row>
    <row r="6622" ht="15.75" customHeight="1">
      <c r="A6622" s="210" t="s">
        <v>661</v>
      </c>
      <c r="B6622" s="210" t="s">
        <v>5392</v>
      </c>
      <c r="C6622" s="210" t="s">
        <v>5801</v>
      </c>
      <c r="D6622" s="210" t="s">
        <v>244</v>
      </c>
      <c r="E6622" s="282">
        <v>26.0</v>
      </c>
      <c r="F6622" s="282">
        <v>3.0</v>
      </c>
      <c r="G6622" s="282">
        <v>0.0</v>
      </c>
      <c r="H6622" s="282">
        <v>8.0</v>
      </c>
      <c r="I6622" s="282">
        <v>9.0</v>
      </c>
      <c r="J6622" s="282">
        <v>9.0</v>
      </c>
      <c r="K6622" s="282">
        <v>0.0</v>
      </c>
      <c r="L6622" s="282">
        <v>1577.0</v>
      </c>
      <c r="M6622" s="210"/>
    </row>
    <row r="6623" ht="15.75" customHeight="1">
      <c r="A6623" s="210" t="s">
        <v>661</v>
      </c>
      <c r="B6623" s="210" t="s">
        <v>5389</v>
      </c>
      <c r="C6623" s="210" t="s">
        <v>5816</v>
      </c>
      <c r="D6623" s="210" t="s">
        <v>5839</v>
      </c>
      <c r="E6623" s="282">
        <v>22.0</v>
      </c>
      <c r="F6623" s="282">
        <v>3.0</v>
      </c>
      <c r="G6623" s="282">
        <v>8.0</v>
      </c>
      <c r="H6623" s="282">
        <v>10.0</v>
      </c>
      <c r="I6623" s="282">
        <v>10.0</v>
      </c>
      <c r="J6623" s="282">
        <v>4.0</v>
      </c>
      <c r="K6623" s="282">
        <v>0.0</v>
      </c>
      <c r="L6623" s="282">
        <v>1134.0</v>
      </c>
      <c r="M6623" s="210"/>
    </row>
    <row r="6624" ht="15.75" customHeight="1">
      <c r="A6624" s="210" t="s">
        <v>661</v>
      </c>
      <c r="B6624" s="210" t="s">
        <v>5390</v>
      </c>
      <c r="C6624" s="210" t="s">
        <v>5832</v>
      </c>
      <c r="D6624" s="210" t="s">
        <v>6466</v>
      </c>
      <c r="E6624" s="282">
        <v>16.0</v>
      </c>
      <c r="F6624" s="282">
        <v>1.0</v>
      </c>
      <c r="G6624" s="282">
        <v>1.0</v>
      </c>
      <c r="H6624" s="282">
        <v>6.0</v>
      </c>
      <c r="I6624" s="282">
        <v>7.0</v>
      </c>
      <c r="J6624" s="282">
        <v>1.0</v>
      </c>
      <c r="K6624" s="282">
        <v>0.0</v>
      </c>
      <c r="L6624" s="282">
        <v>751.0</v>
      </c>
      <c r="M6624" s="210"/>
    </row>
    <row r="6625" ht="15.75" customHeight="1">
      <c r="A6625" s="210" t="s">
        <v>720</v>
      </c>
      <c r="B6625" s="210" t="s">
        <v>5383</v>
      </c>
      <c r="C6625" s="210" t="s">
        <v>5801</v>
      </c>
      <c r="D6625" s="210" t="s">
        <v>241</v>
      </c>
      <c r="E6625" s="282">
        <v>3.0</v>
      </c>
      <c r="F6625" s="282">
        <v>0.0</v>
      </c>
      <c r="G6625" s="282">
        <v>0.0</v>
      </c>
      <c r="H6625" s="282">
        <v>1.0</v>
      </c>
      <c r="I6625" s="282">
        <v>0.0</v>
      </c>
      <c r="J6625" s="282">
        <v>0.0</v>
      </c>
      <c r="K6625" s="282">
        <v>0.0</v>
      </c>
      <c r="L6625" s="282">
        <v>202.0</v>
      </c>
      <c r="M6625" s="210"/>
    </row>
    <row r="6626" ht="15.75" customHeight="1">
      <c r="A6626" s="210" t="s">
        <v>720</v>
      </c>
      <c r="B6626" s="210" t="s">
        <v>5384</v>
      </c>
      <c r="C6626" s="210" t="s">
        <v>5816</v>
      </c>
      <c r="D6626" s="210" t="s">
        <v>5893</v>
      </c>
      <c r="E6626" s="282">
        <v>19.0</v>
      </c>
      <c r="F6626" s="282">
        <v>0.0</v>
      </c>
      <c r="G6626" s="282">
        <v>4.0</v>
      </c>
      <c r="H6626" s="282">
        <v>4.0</v>
      </c>
      <c r="I6626" s="282">
        <v>1.0</v>
      </c>
      <c r="J6626" s="282">
        <v>1.0</v>
      </c>
      <c r="K6626" s="282">
        <v>0.0</v>
      </c>
      <c r="L6626" s="282">
        <v>1445.0</v>
      </c>
      <c r="M6626" s="210"/>
    </row>
    <row r="6627" ht="15.75" customHeight="1">
      <c r="A6627" s="210" t="s">
        <v>720</v>
      </c>
      <c r="B6627" s="210" t="s">
        <v>5385</v>
      </c>
      <c r="C6627" s="210" t="s">
        <v>5816</v>
      </c>
      <c r="D6627" s="210" t="s">
        <v>5893</v>
      </c>
      <c r="E6627" s="282">
        <v>21.0</v>
      </c>
      <c r="F6627" s="282">
        <v>0.0</v>
      </c>
      <c r="G6627" s="282">
        <v>0.0</v>
      </c>
      <c r="H6627" s="282">
        <v>4.0</v>
      </c>
      <c r="I6627" s="282">
        <v>1.0</v>
      </c>
      <c r="J6627" s="282">
        <v>5.0</v>
      </c>
      <c r="K6627" s="282">
        <v>0.0</v>
      </c>
      <c r="L6627" s="282">
        <v>1667.0</v>
      </c>
      <c r="M6627" s="210"/>
    </row>
    <row r="6628" ht="15.75" customHeight="1">
      <c r="A6628" s="210" t="s">
        <v>720</v>
      </c>
      <c r="B6628" s="210" t="s">
        <v>5386</v>
      </c>
      <c r="C6628" s="210" t="s">
        <v>5801</v>
      </c>
      <c r="D6628" s="210" t="s">
        <v>241</v>
      </c>
      <c r="E6628" s="282">
        <v>18.0</v>
      </c>
      <c r="F6628" s="282">
        <v>0.0</v>
      </c>
      <c r="G6628" s="282">
        <v>0.0</v>
      </c>
      <c r="H6628" s="282">
        <v>5.0</v>
      </c>
      <c r="I6628" s="282">
        <v>2.0</v>
      </c>
      <c r="J6628" s="282">
        <v>2.0</v>
      </c>
      <c r="K6628" s="282">
        <v>1.0</v>
      </c>
      <c r="L6628" s="282">
        <v>1234.0</v>
      </c>
      <c r="M6628" s="210"/>
    </row>
    <row r="6629" ht="15.75" customHeight="1">
      <c r="A6629" s="210" t="s">
        <v>720</v>
      </c>
      <c r="B6629" s="210" t="s">
        <v>5387</v>
      </c>
      <c r="C6629" s="210" t="s">
        <v>5816</v>
      </c>
      <c r="D6629" s="210" t="s">
        <v>5893</v>
      </c>
      <c r="E6629" s="282">
        <v>19.0</v>
      </c>
      <c r="F6629" s="282">
        <v>1.0</v>
      </c>
      <c r="G6629" s="282">
        <v>0.0</v>
      </c>
      <c r="H6629" s="282">
        <v>9.0</v>
      </c>
      <c r="I6629" s="282">
        <v>1.0</v>
      </c>
      <c r="J6629" s="282">
        <v>3.0</v>
      </c>
      <c r="K6629" s="282">
        <v>0.0</v>
      </c>
      <c r="L6629" s="282">
        <v>957.0</v>
      </c>
      <c r="M6629" s="210"/>
    </row>
    <row r="6630" ht="15.75" customHeight="1">
      <c r="A6630" s="210" t="s">
        <v>720</v>
      </c>
      <c r="B6630" s="210" t="s">
        <v>5388</v>
      </c>
      <c r="C6630" s="210" t="s">
        <v>5881</v>
      </c>
      <c r="D6630" s="210" t="s">
        <v>6467</v>
      </c>
      <c r="E6630" s="282">
        <v>31.0</v>
      </c>
      <c r="F6630" s="282">
        <v>1.0</v>
      </c>
      <c r="G6630" s="282">
        <v>2.0</v>
      </c>
      <c r="H6630" s="282">
        <v>5.0</v>
      </c>
      <c r="I6630" s="282">
        <v>0.0</v>
      </c>
      <c r="J6630" s="282">
        <v>4.0</v>
      </c>
      <c r="K6630" s="282">
        <v>0.0</v>
      </c>
      <c r="L6630" s="282">
        <v>2450.0</v>
      </c>
      <c r="M6630" s="210"/>
    </row>
    <row r="6631" ht="15.75" customHeight="1">
      <c r="A6631" s="210" t="s">
        <v>720</v>
      </c>
      <c r="B6631" s="210" t="s">
        <v>5391</v>
      </c>
      <c r="C6631" s="210" t="s">
        <v>6444</v>
      </c>
      <c r="D6631" s="210" t="s">
        <v>6468</v>
      </c>
      <c r="E6631" s="282">
        <v>26.0</v>
      </c>
      <c r="F6631" s="282">
        <v>4.0</v>
      </c>
      <c r="G6631" s="282">
        <v>2.0</v>
      </c>
      <c r="H6631" s="282">
        <v>9.0</v>
      </c>
      <c r="I6631" s="282">
        <v>1.0</v>
      </c>
      <c r="J6631" s="282">
        <v>4.0</v>
      </c>
      <c r="K6631" s="282">
        <v>0.0</v>
      </c>
      <c r="L6631" s="282">
        <v>1786.0</v>
      </c>
      <c r="M6631" s="210"/>
    </row>
    <row r="6632" ht="15.75" customHeight="1">
      <c r="A6632" s="210" t="s">
        <v>629</v>
      </c>
      <c r="B6632" s="210" t="s">
        <v>5383</v>
      </c>
      <c r="C6632" s="210" t="s">
        <v>5801</v>
      </c>
      <c r="D6632" s="210" t="s">
        <v>241</v>
      </c>
      <c r="E6632" s="282">
        <v>3.0</v>
      </c>
      <c r="F6632" s="282">
        <v>0.0</v>
      </c>
      <c r="G6632" s="282">
        <v>0.0</v>
      </c>
      <c r="H6632" s="282">
        <v>0.0</v>
      </c>
      <c r="I6632" s="282">
        <v>1.0</v>
      </c>
      <c r="J6632" s="282">
        <v>0.0</v>
      </c>
      <c r="K6632" s="282">
        <v>0.0</v>
      </c>
      <c r="L6632" s="282">
        <v>257.0</v>
      </c>
      <c r="M6632" s="210"/>
    </row>
    <row r="6633" ht="15.75" customHeight="1">
      <c r="A6633" s="210" t="s">
        <v>629</v>
      </c>
      <c r="B6633" s="210" t="s">
        <v>5384</v>
      </c>
      <c r="C6633" s="210" t="s">
        <v>5816</v>
      </c>
      <c r="D6633" s="210" t="s">
        <v>5893</v>
      </c>
      <c r="E6633" s="282">
        <v>33.0</v>
      </c>
      <c r="F6633" s="282">
        <v>0.0</v>
      </c>
      <c r="G6633" s="282">
        <v>0.0</v>
      </c>
      <c r="H6633" s="282">
        <v>4.0</v>
      </c>
      <c r="I6633" s="282">
        <v>6.0</v>
      </c>
      <c r="J6633" s="282">
        <v>7.0</v>
      </c>
      <c r="K6633" s="282">
        <v>0.0</v>
      </c>
      <c r="L6633" s="282">
        <v>2481.0</v>
      </c>
      <c r="M6633" s="210"/>
    </row>
    <row r="6634" ht="15.75" customHeight="1">
      <c r="A6634" s="210" t="s">
        <v>629</v>
      </c>
      <c r="B6634" s="210" t="s">
        <v>5385</v>
      </c>
      <c r="C6634" s="210" t="s">
        <v>6469</v>
      </c>
      <c r="D6634" s="210" t="s">
        <v>6470</v>
      </c>
      <c r="E6634" s="282">
        <v>9.0</v>
      </c>
      <c r="F6634" s="282">
        <v>0.0</v>
      </c>
      <c r="G6634" s="282">
        <v>0.0</v>
      </c>
      <c r="H6634" s="282">
        <v>7.0</v>
      </c>
      <c r="I6634" s="282">
        <v>0.0</v>
      </c>
      <c r="J6634" s="282">
        <v>3.0</v>
      </c>
      <c r="K6634" s="282">
        <v>0.0</v>
      </c>
      <c r="L6634" s="282">
        <v>299.0</v>
      </c>
      <c r="M6634" s="210"/>
    </row>
    <row r="6635" ht="15.75" customHeight="1">
      <c r="A6635" s="210" t="s">
        <v>629</v>
      </c>
      <c r="B6635" s="210" t="s">
        <v>5386</v>
      </c>
      <c r="C6635" s="210" t="s">
        <v>5933</v>
      </c>
      <c r="D6635" s="210" t="s">
        <v>6068</v>
      </c>
      <c r="E6635" s="282">
        <v>23.0</v>
      </c>
      <c r="F6635" s="282">
        <v>0.0</v>
      </c>
      <c r="G6635" s="282">
        <v>0.0</v>
      </c>
      <c r="H6635" s="282">
        <v>13.0</v>
      </c>
      <c r="I6635" s="282">
        <v>6.0</v>
      </c>
      <c r="J6635" s="282">
        <v>1.0</v>
      </c>
      <c r="K6635" s="282">
        <v>0.0</v>
      </c>
      <c r="L6635" s="282">
        <v>942.0</v>
      </c>
      <c r="M6635" s="210"/>
    </row>
    <row r="6636" ht="15.75" customHeight="1">
      <c r="A6636" s="210" t="s">
        <v>629</v>
      </c>
      <c r="B6636" s="210" t="s">
        <v>5389</v>
      </c>
      <c r="C6636" s="210" t="s">
        <v>5906</v>
      </c>
      <c r="D6636" s="210" t="s">
        <v>6471</v>
      </c>
      <c r="E6636" s="282">
        <v>2.0</v>
      </c>
      <c r="F6636" s="282">
        <v>0.0</v>
      </c>
      <c r="G6636" s="282">
        <v>0.0</v>
      </c>
      <c r="H6636" s="282">
        <v>0.0</v>
      </c>
      <c r="I6636" s="282">
        <v>1.0</v>
      </c>
      <c r="J6636" s="282">
        <v>1.0</v>
      </c>
      <c r="K6636" s="282">
        <v>0.0</v>
      </c>
      <c r="L6636" s="282">
        <v>146.0</v>
      </c>
      <c r="M6636" s="210"/>
    </row>
    <row r="6637" ht="15.75" customHeight="1">
      <c r="A6637" s="210" t="s">
        <v>665</v>
      </c>
      <c r="B6637" s="210" t="s">
        <v>5384</v>
      </c>
      <c r="C6637" s="210" t="s">
        <v>5816</v>
      </c>
      <c r="D6637" s="210" t="s">
        <v>5893</v>
      </c>
      <c r="E6637" s="282">
        <v>32.0</v>
      </c>
      <c r="F6637" s="282">
        <v>3.0</v>
      </c>
      <c r="G6637" s="282">
        <v>1.0</v>
      </c>
      <c r="H6637" s="282">
        <v>20.0</v>
      </c>
      <c r="I6637" s="282">
        <v>9.0</v>
      </c>
      <c r="J6637" s="282">
        <v>0.0</v>
      </c>
      <c r="K6637" s="282">
        <v>1.0</v>
      </c>
      <c r="L6637" s="282">
        <v>1383.0</v>
      </c>
      <c r="M6637" s="210"/>
    </row>
    <row r="6638" ht="15.75" customHeight="1">
      <c r="A6638" s="210" t="s">
        <v>665</v>
      </c>
      <c r="B6638" s="210" t="s">
        <v>5385</v>
      </c>
      <c r="C6638" s="210" t="s">
        <v>5816</v>
      </c>
      <c r="D6638" s="210" t="s">
        <v>5893</v>
      </c>
      <c r="E6638" s="282">
        <v>0.0</v>
      </c>
      <c r="F6638" s="282">
        <v>0.0</v>
      </c>
      <c r="G6638" s="282">
        <v>0.0</v>
      </c>
      <c r="H6638" s="282">
        <v>0.0</v>
      </c>
      <c r="I6638" s="282">
        <v>0.0</v>
      </c>
      <c r="J6638" s="282">
        <v>0.0</v>
      </c>
      <c r="K6638" s="282">
        <v>0.0</v>
      </c>
      <c r="L6638" s="282">
        <v>0.0</v>
      </c>
      <c r="M6638" s="210"/>
    </row>
    <row r="6639" ht="15.75" customHeight="1">
      <c r="A6639" s="210" t="s">
        <v>665</v>
      </c>
      <c r="B6639" s="210" t="s">
        <v>5386</v>
      </c>
      <c r="C6639" s="210" t="s">
        <v>5801</v>
      </c>
      <c r="D6639" s="210" t="s">
        <v>241</v>
      </c>
      <c r="E6639" s="282">
        <v>1.0</v>
      </c>
      <c r="F6639" s="282">
        <v>0.0</v>
      </c>
      <c r="G6639" s="282">
        <v>0.0</v>
      </c>
      <c r="H6639" s="282">
        <v>1.0</v>
      </c>
      <c r="I6639" s="282">
        <v>0.0</v>
      </c>
      <c r="J6639" s="282">
        <v>0.0</v>
      </c>
      <c r="K6639" s="282">
        <v>0.0</v>
      </c>
      <c r="L6639" s="282">
        <v>2.0</v>
      </c>
      <c r="M6639" s="210"/>
    </row>
    <row r="6640" ht="15.75" customHeight="1">
      <c r="A6640" s="210" t="s">
        <v>665</v>
      </c>
      <c r="B6640" s="210" t="s">
        <v>5387</v>
      </c>
      <c r="C6640" s="210" t="s">
        <v>6472</v>
      </c>
      <c r="D6640" s="210" t="s">
        <v>6473</v>
      </c>
      <c r="E6640" s="282">
        <v>14.0</v>
      </c>
      <c r="F6640" s="282">
        <v>1.0</v>
      </c>
      <c r="G6640" s="282">
        <v>0.0</v>
      </c>
      <c r="H6640" s="282">
        <v>7.0</v>
      </c>
      <c r="I6640" s="282">
        <v>4.0</v>
      </c>
      <c r="J6640" s="282">
        <v>2.0</v>
      </c>
      <c r="K6640" s="282">
        <v>0.0</v>
      </c>
      <c r="L6640" s="282">
        <v>614.0</v>
      </c>
      <c r="M6640" s="210"/>
    </row>
    <row r="6641" ht="15.75" customHeight="1">
      <c r="A6641" s="210" t="s">
        <v>665</v>
      </c>
      <c r="B6641" s="210" t="s">
        <v>5388</v>
      </c>
      <c r="C6641" s="210" t="s">
        <v>6474</v>
      </c>
      <c r="D6641" s="210" t="s">
        <v>6475</v>
      </c>
      <c r="E6641" s="282">
        <v>20.0</v>
      </c>
      <c r="F6641" s="282">
        <v>3.0</v>
      </c>
      <c r="G6641" s="282">
        <v>0.0</v>
      </c>
      <c r="H6641" s="282">
        <v>11.0</v>
      </c>
      <c r="I6641" s="282">
        <v>6.0</v>
      </c>
      <c r="J6641" s="282">
        <v>1.0</v>
      </c>
      <c r="K6641" s="282">
        <v>0.0</v>
      </c>
      <c r="L6641" s="282">
        <v>767.0</v>
      </c>
      <c r="M6641" s="210"/>
    </row>
    <row r="6642" ht="15.75" customHeight="1">
      <c r="A6642" s="210" t="s">
        <v>665</v>
      </c>
      <c r="B6642" s="210" t="s">
        <v>5391</v>
      </c>
      <c r="C6642" s="210" t="s">
        <v>6476</v>
      </c>
      <c r="D6642" s="210" t="s">
        <v>6475</v>
      </c>
      <c r="E6642" s="282">
        <v>16.0</v>
      </c>
      <c r="F6642" s="282">
        <v>1.0</v>
      </c>
      <c r="G6642" s="282">
        <v>0.0</v>
      </c>
      <c r="H6642" s="282">
        <v>10.0</v>
      </c>
      <c r="I6642" s="282">
        <v>4.0</v>
      </c>
      <c r="J6642" s="282">
        <v>1.0</v>
      </c>
      <c r="K6642" s="282">
        <v>0.0</v>
      </c>
      <c r="L6642" s="282">
        <v>713.0</v>
      </c>
      <c r="M6642" s="210"/>
    </row>
    <row r="6643" ht="15.75" customHeight="1">
      <c r="A6643" s="210" t="s">
        <v>710</v>
      </c>
      <c r="B6643" s="210" t="s">
        <v>5383</v>
      </c>
      <c r="C6643" s="210" t="s">
        <v>5801</v>
      </c>
      <c r="D6643" s="210" t="s">
        <v>177</v>
      </c>
      <c r="E6643" s="282">
        <v>1.0</v>
      </c>
      <c r="F6643" s="282">
        <v>0.0</v>
      </c>
      <c r="G6643" s="282">
        <v>0.0</v>
      </c>
      <c r="H6643" s="282">
        <v>1.0</v>
      </c>
      <c r="I6643" s="282">
        <v>0.0</v>
      </c>
      <c r="J6643" s="282">
        <v>0.0</v>
      </c>
      <c r="K6643" s="282">
        <v>0.0</v>
      </c>
      <c r="L6643" s="282">
        <v>17.0</v>
      </c>
      <c r="M6643" s="210"/>
    </row>
    <row r="6644" ht="15.75" customHeight="1">
      <c r="A6644" s="210" t="s">
        <v>710</v>
      </c>
      <c r="B6644" s="210" t="s">
        <v>5384</v>
      </c>
      <c r="C6644" s="210" t="s">
        <v>5816</v>
      </c>
      <c r="D6644" s="210" t="s">
        <v>6056</v>
      </c>
      <c r="E6644" s="282">
        <v>24.0</v>
      </c>
      <c r="F6644" s="282">
        <v>0.0</v>
      </c>
      <c r="G6644" s="282">
        <v>1.0</v>
      </c>
      <c r="H6644" s="282">
        <v>3.0</v>
      </c>
      <c r="I6644" s="282">
        <v>1.0</v>
      </c>
      <c r="J6644" s="282">
        <v>2.0</v>
      </c>
      <c r="K6644" s="282">
        <v>0.0</v>
      </c>
      <c r="L6644" s="282">
        <v>1949.0</v>
      </c>
      <c r="M6644" s="210"/>
    </row>
    <row r="6645" ht="15.75" customHeight="1">
      <c r="A6645" s="210" t="s">
        <v>710</v>
      </c>
      <c r="B6645" s="210" t="s">
        <v>5385</v>
      </c>
      <c r="C6645" s="210" t="s">
        <v>5816</v>
      </c>
      <c r="D6645" s="210" t="s">
        <v>6056</v>
      </c>
      <c r="E6645" s="282">
        <v>28.0</v>
      </c>
      <c r="F6645" s="282">
        <v>0.0</v>
      </c>
      <c r="G6645" s="282">
        <v>0.0</v>
      </c>
      <c r="H6645" s="282">
        <v>1.0</v>
      </c>
      <c r="I6645" s="282">
        <v>3.0</v>
      </c>
      <c r="J6645" s="282">
        <v>3.0</v>
      </c>
      <c r="K6645" s="282">
        <v>0.0</v>
      </c>
      <c r="L6645" s="282">
        <v>2351.0</v>
      </c>
      <c r="M6645" s="210"/>
    </row>
    <row r="6646" ht="15.75" customHeight="1">
      <c r="A6646" s="210" t="s">
        <v>710</v>
      </c>
      <c r="B6646" s="210" t="s">
        <v>5386</v>
      </c>
      <c r="C6646" s="210" t="s">
        <v>5816</v>
      </c>
      <c r="D6646" s="210" t="s">
        <v>6056</v>
      </c>
      <c r="E6646" s="282">
        <v>15.0</v>
      </c>
      <c r="F6646" s="282">
        <v>0.0</v>
      </c>
      <c r="G6646" s="282">
        <v>1.0</v>
      </c>
      <c r="H6646" s="282">
        <v>1.0</v>
      </c>
      <c r="I6646" s="282">
        <v>1.0</v>
      </c>
      <c r="J6646" s="282">
        <v>2.0</v>
      </c>
      <c r="K6646" s="282">
        <v>0.0</v>
      </c>
      <c r="L6646" s="282">
        <v>1292.0</v>
      </c>
      <c r="M6646" s="210"/>
    </row>
    <row r="6647" ht="15.75" customHeight="1">
      <c r="A6647" s="210" t="s">
        <v>710</v>
      </c>
      <c r="B6647" s="210" t="s">
        <v>5387</v>
      </c>
      <c r="C6647" s="210" t="s">
        <v>5801</v>
      </c>
      <c r="D6647" s="210" t="s">
        <v>177</v>
      </c>
      <c r="E6647" s="282">
        <v>23.0</v>
      </c>
      <c r="F6647" s="282">
        <v>0.0</v>
      </c>
      <c r="G6647" s="282">
        <v>0.0</v>
      </c>
      <c r="H6647" s="282">
        <v>2.0</v>
      </c>
      <c r="I6647" s="282">
        <v>5.0</v>
      </c>
      <c r="J6647" s="282">
        <v>2.0</v>
      </c>
      <c r="K6647" s="282">
        <v>0.0</v>
      </c>
      <c r="L6647" s="282">
        <v>1811.0</v>
      </c>
      <c r="M6647" s="210"/>
    </row>
    <row r="6648" ht="15.75" customHeight="1">
      <c r="A6648" s="210" t="s">
        <v>710</v>
      </c>
      <c r="B6648" s="210" t="s">
        <v>5388</v>
      </c>
      <c r="C6648" s="210" t="s">
        <v>5830</v>
      </c>
      <c r="D6648" s="210" t="s">
        <v>6266</v>
      </c>
      <c r="E6648" s="282">
        <v>7.0</v>
      </c>
      <c r="F6648" s="282">
        <v>0.0</v>
      </c>
      <c r="G6648" s="282">
        <v>0.0</v>
      </c>
      <c r="H6648" s="282">
        <v>3.0</v>
      </c>
      <c r="I6648" s="282">
        <v>0.0</v>
      </c>
      <c r="J6648" s="282">
        <v>0.0</v>
      </c>
      <c r="K6648" s="282">
        <v>0.0</v>
      </c>
      <c r="L6648" s="282">
        <v>443.0</v>
      </c>
      <c r="M6648" s="210"/>
    </row>
    <row r="6649" ht="15.75" customHeight="1">
      <c r="A6649" s="210" t="s">
        <v>710</v>
      </c>
      <c r="B6649" s="210" t="s">
        <v>5391</v>
      </c>
      <c r="C6649" s="210" t="s">
        <v>5919</v>
      </c>
      <c r="D6649" s="210" t="s">
        <v>5920</v>
      </c>
      <c r="E6649" s="282">
        <v>27.0</v>
      </c>
      <c r="F6649" s="282">
        <v>2.0</v>
      </c>
      <c r="G6649" s="282">
        <v>0.0</v>
      </c>
      <c r="H6649" s="282">
        <v>0.0</v>
      </c>
      <c r="I6649" s="282">
        <v>0.0</v>
      </c>
      <c r="J6649" s="282">
        <v>2.0</v>
      </c>
      <c r="K6649" s="282">
        <v>0.0</v>
      </c>
      <c r="L6649" s="282">
        <v>2430.0</v>
      </c>
      <c r="M6649" s="210"/>
    </row>
    <row r="6650" ht="15.75" customHeight="1">
      <c r="A6650" s="210" t="s">
        <v>710</v>
      </c>
      <c r="B6650" s="210" t="s">
        <v>5392</v>
      </c>
      <c r="C6650" s="210" t="s">
        <v>6477</v>
      </c>
      <c r="D6650" s="210" t="s">
        <v>6478</v>
      </c>
      <c r="E6650" s="282">
        <v>12.0</v>
      </c>
      <c r="F6650" s="282">
        <v>0.0</v>
      </c>
      <c r="G6650" s="282">
        <v>0.0</v>
      </c>
      <c r="H6650" s="282">
        <v>0.0</v>
      </c>
      <c r="I6650" s="282">
        <v>3.0</v>
      </c>
      <c r="J6650" s="282">
        <v>1.0</v>
      </c>
      <c r="K6650" s="282">
        <v>0.0</v>
      </c>
      <c r="L6650" s="282">
        <v>1039.0</v>
      </c>
      <c r="M6650" s="210"/>
    </row>
    <row r="6651" ht="15.75" customHeight="1">
      <c r="A6651" s="210" t="s">
        <v>710</v>
      </c>
      <c r="B6651" s="210" t="s">
        <v>5389</v>
      </c>
      <c r="C6651" s="210" t="s">
        <v>6479</v>
      </c>
      <c r="D6651" s="210" t="s">
        <v>6480</v>
      </c>
      <c r="E6651" s="282">
        <v>46.0</v>
      </c>
      <c r="F6651" s="282">
        <v>6.0</v>
      </c>
      <c r="G6651" s="282">
        <v>0.0</v>
      </c>
      <c r="H6651" s="282">
        <v>1.0</v>
      </c>
      <c r="I6651" s="282">
        <v>1.0</v>
      </c>
      <c r="J6651" s="282">
        <v>5.0</v>
      </c>
      <c r="K6651" s="282">
        <v>0.0</v>
      </c>
      <c r="L6651" s="282">
        <v>3946.0</v>
      </c>
      <c r="M6651" s="210"/>
    </row>
    <row r="6652" ht="15.75" customHeight="1">
      <c r="A6652" s="210" t="s">
        <v>647</v>
      </c>
      <c r="B6652" s="210" t="s">
        <v>5383</v>
      </c>
      <c r="C6652" s="210" t="s">
        <v>5801</v>
      </c>
      <c r="D6652" s="210" t="s">
        <v>177</v>
      </c>
      <c r="E6652" s="282">
        <v>1.0</v>
      </c>
      <c r="F6652" s="282">
        <v>0.0</v>
      </c>
      <c r="G6652" s="282">
        <v>0.0</v>
      </c>
      <c r="H6652" s="282">
        <v>1.0</v>
      </c>
      <c r="I6652" s="282">
        <v>0.0</v>
      </c>
      <c r="J6652" s="282">
        <v>0.0</v>
      </c>
      <c r="K6652" s="282">
        <v>0.0</v>
      </c>
      <c r="L6652" s="282">
        <v>25.0</v>
      </c>
      <c r="M6652" s="210"/>
    </row>
    <row r="6653" ht="15.75" customHeight="1">
      <c r="A6653" s="210" t="s">
        <v>647</v>
      </c>
      <c r="B6653" s="210" t="s">
        <v>5384</v>
      </c>
      <c r="C6653" s="210" t="s">
        <v>5816</v>
      </c>
      <c r="D6653" s="210" t="s">
        <v>6056</v>
      </c>
      <c r="E6653" s="282">
        <v>16.0</v>
      </c>
      <c r="F6653" s="282">
        <v>2.0</v>
      </c>
      <c r="G6653" s="282">
        <v>0.0</v>
      </c>
      <c r="H6653" s="282">
        <v>13.0</v>
      </c>
      <c r="I6653" s="282">
        <v>4.0</v>
      </c>
      <c r="J6653" s="282">
        <v>5.0</v>
      </c>
      <c r="K6653" s="282">
        <v>0.0</v>
      </c>
      <c r="L6653" s="282">
        <v>447.0</v>
      </c>
      <c r="M6653" s="210"/>
    </row>
    <row r="6654" ht="15.75" customHeight="1">
      <c r="A6654" s="210" t="s">
        <v>647</v>
      </c>
      <c r="B6654" s="210" t="s">
        <v>5385</v>
      </c>
      <c r="C6654" s="210" t="s">
        <v>5816</v>
      </c>
      <c r="D6654" s="210" t="s">
        <v>6056</v>
      </c>
      <c r="E6654" s="282">
        <v>22.0</v>
      </c>
      <c r="F6654" s="282">
        <v>4.0</v>
      </c>
      <c r="G6654" s="282">
        <v>3.0</v>
      </c>
      <c r="H6654" s="282">
        <v>17.0</v>
      </c>
      <c r="I6654" s="282">
        <v>5.0</v>
      </c>
      <c r="J6654" s="282">
        <v>5.0</v>
      </c>
      <c r="K6654" s="282">
        <v>1.0</v>
      </c>
      <c r="L6654" s="282">
        <v>768.0</v>
      </c>
      <c r="M6654" s="210"/>
    </row>
    <row r="6655" ht="15.75" customHeight="1">
      <c r="A6655" s="210" t="s">
        <v>647</v>
      </c>
      <c r="B6655" s="210" t="s">
        <v>5386</v>
      </c>
      <c r="C6655" s="210" t="s">
        <v>5816</v>
      </c>
      <c r="D6655" s="210" t="s">
        <v>6056</v>
      </c>
      <c r="E6655" s="282">
        <v>4.0</v>
      </c>
      <c r="F6655" s="282">
        <v>0.0</v>
      </c>
      <c r="G6655" s="282">
        <v>0.0</v>
      </c>
      <c r="H6655" s="282">
        <v>3.0</v>
      </c>
      <c r="I6655" s="282">
        <v>1.0</v>
      </c>
      <c r="J6655" s="282">
        <v>2.0</v>
      </c>
      <c r="K6655" s="282">
        <v>0.0</v>
      </c>
      <c r="L6655" s="282">
        <v>109.0</v>
      </c>
      <c r="M6655" s="210"/>
    </row>
    <row r="6656" ht="15.75" customHeight="1">
      <c r="A6656" s="210" t="s">
        <v>647</v>
      </c>
      <c r="B6656" s="210" t="s">
        <v>5387</v>
      </c>
      <c r="C6656" s="210" t="s">
        <v>5801</v>
      </c>
      <c r="D6656" s="210" t="s">
        <v>177</v>
      </c>
      <c r="E6656" s="282">
        <v>1.0</v>
      </c>
      <c r="F6656" s="282">
        <v>0.0</v>
      </c>
      <c r="G6656" s="282">
        <v>0.0</v>
      </c>
      <c r="H6656" s="282">
        <v>1.0</v>
      </c>
      <c r="I6656" s="282">
        <v>0.0</v>
      </c>
      <c r="J6656" s="282">
        <v>0.0</v>
      </c>
      <c r="K6656" s="282">
        <v>0.0</v>
      </c>
      <c r="L6656" s="282">
        <v>13.0</v>
      </c>
      <c r="M6656" s="210"/>
    </row>
    <row r="6657" ht="15.75" customHeight="1">
      <c r="A6657" s="210" t="s">
        <v>647</v>
      </c>
      <c r="B6657" s="210" t="s">
        <v>5388</v>
      </c>
      <c r="C6657" s="210" t="s">
        <v>5801</v>
      </c>
      <c r="D6657" s="210" t="s">
        <v>6056</v>
      </c>
      <c r="E6657" s="282">
        <v>0.0</v>
      </c>
      <c r="F6657" s="282">
        <v>0.0</v>
      </c>
      <c r="G6657" s="282">
        <v>0.0</v>
      </c>
      <c r="H6657" s="282">
        <v>0.0</v>
      </c>
      <c r="I6657" s="282">
        <v>0.0</v>
      </c>
      <c r="J6657" s="282">
        <v>0.0</v>
      </c>
      <c r="K6657" s="282">
        <v>0.0</v>
      </c>
      <c r="L6657" s="282">
        <v>0.0</v>
      </c>
      <c r="M6657" s="210"/>
    </row>
    <row r="6658" ht="15.75" customHeight="1">
      <c r="A6658" s="210" t="s">
        <v>647</v>
      </c>
      <c r="B6658" s="210" t="s">
        <v>5391</v>
      </c>
      <c r="C6658" s="210" t="s">
        <v>5801</v>
      </c>
      <c r="D6658" s="210" t="s">
        <v>6056</v>
      </c>
      <c r="E6658" s="282">
        <v>0.0</v>
      </c>
      <c r="F6658" s="282">
        <v>0.0</v>
      </c>
      <c r="G6658" s="282">
        <v>0.0</v>
      </c>
      <c r="H6658" s="282">
        <v>0.0</v>
      </c>
      <c r="I6658" s="282">
        <v>0.0</v>
      </c>
      <c r="J6658" s="282">
        <v>0.0</v>
      </c>
      <c r="K6658" s="282">
        <v>0.0</v>
      </c>
      <c r="L6658" s="282">
        <v>0.0</v>
      </c>
      <c r="M6658" s="210"/>
    </row>
    <row r="6659" ht="15.75" customHeight="1">
      <c r="A6659" s="210" t="s">
        <v>557</v>
      </c>
      <c r="B6659" s="210" t="s">
        <v>5383</v>
      </c>
      <c r="C6659" s="210" t="s">
        <v>6481</v>
      </c>
      <c r="D6659" s="210" t="s">
        <v>197</v>
      </c>
      <c r="E6659" s="282">
        <v>13.0</v>
      </c>
      <c r="F6659" s="282">
        <v>5.0</v>
      </c>
      <c r="G6659" s="282">
        <v>1.0</v>
      </c>
      <c r="H6659" s="282">
        <v>6.0</v>
      </c>
      <c r="I6659" s="282">
        <v>6.0</v>
      </c>
      <c r="J6659" s="282">
        <v>0.0</v>
      </c>
      <c r="K6659" s="282">
        <v>0.0</v>
      </c>
      <c r="L6659" s="282">
        <v>596.0</v>
      </c>
      <c r="M6659" s="210"/>
    </row>
    <row r="6660" ht="15.75" customHeight="1">
      <c r="A6660" s="210" t="s">
        <v>557</v>
      </c>
      <c r="B6660" s="210" t="s">
        <v>5384</v>
      </c>
      <c r="C6660" s="210" t="s">
        <v>6050</v>
      </c>
      <c r="D6660" s="210" t="s">
        <v>6482</v>
      </c>
      <c r="E6660" s="282">
        <v>22.0</v>
      </c>
      <c r="F6660" s="282">
        <v>6.0</v>
      </c>
      <c r="G6660" s="282">
        <v>4.0</v>
      </c>
      <c r="H6660" s="282">
        <v>6.0</v>
      </c>
      <c r="I6660" s="282">
        <v>11.0</v>
      </c>
      <c r="J6660" s="282">
        <v>4.0</v>
      </c>
      <c r="K6660" s="282">
        <v>0.0</v>
      </c>
      <c r="L6660" s="282">
        <v>1511.0</v>
      </c>
      <c r="M6660" s="210"/>
    </row>
    <row r="6661" ht="15.75" customHeight="1">
      <c r="A6661" s="210" t="s">
        <v>557</v>
      </c>
      <c r="B6661" s="210" t="s">
        <v>5385</v>
      </c>
      <c r="C6661" s="210" t="s">
        <v>6050</v>
      </c>
      <c r="D6661" s="210" t="s">
        <v>6482</v>
      </c>
      <c r="E6661" s="282">
        <v>0.0</v>
      </c>
      <c r="F6661" s="282">
        <v>0.0</v>
      </c>
      <c r="G6661" s="282">
        <v>0.0</v>
      </c>
      <c r="H6661" s="282">
        <v>0.0</v>
      </c>
      <c r="I6661" s="282">
        <v>0.0</v>
      </c>
      <c r="J6661" s="282">
        <v>0.0</v>
      </c>
      <c r="K6661" s="282">
        <v>0.0</v>
      </c>
      <c r="L6661" s="282">
        <v>0.0</v>
      </c>
      <c r="M6661" s="210"/>
    </row>
    <row r="6662" ht="15.75" customHeight="1">
      <c r="A6662" s="210" t="s">
        <v>557</v>
      </c>
      <c r="B6662" s="210" t="s">
        <v>5386</v>
      </c>
      <c r="C6662" s="210" t="s">
        <v>6050</v>
      </c>
      <c r="D6662" s="210" t="s">
        <v>6482</v>
      </c>
      <c r="E6662" s="282">
        <v>1.0</v>
      </c>
      <c r="F6662" s="282">
        <v>0.0</v>
      </c>
      <c r="G6662" s="282">
        <v>0.0</v>
      </c>
      <c r="H6662" s="282">
        <v>0.0</v>
      </c>
      <c r="I6662" s="282">
        <v>1.0</v>
      </c>
      <c r="J6662" s="282">
        <v>0.0</v>
      </c>
      <c r="K6662" s="282">
        <v>0.0</v>
      </c>
      <c r="L6662" s="282">
        <v>77.0</v>
      </c>
      <c r="M6662" s="210"/>
    </row>
    <row r="6663" ht="15.75" customHeight="1">
      <c r="A6663" s="210" t="s">
        <v>805</v>
      </c>
      <c r="B6663" s="210" t="s">
        <v>5383</v>
      </c>
      <c r="C6663" s="210" t="s">
        <v>5800</v>
      </c>
      <c r="D6663" s="210" t="s">
        <v>121</v>
      </c>
      <c r="E6663" s="282">
        <v>1.0</v>
      </c>
      <c r="F6663" s="282">
        <v>0.0</v>
      </c>
      <c r="G6663" s="282">
        <v>0.0</v>
      </c>
      <c r="H6663" s="282">
        <v>1.0</v>
      </c>
      <c r="I6663" s="282">
        <v>0.0</v>
      </c>
      <c r="J6663" s="282">
        <v>0.0</v>
      </c>
      <c r="K6663" s="282">
        <v>0.0</v>
      </c>
      <c r="L6663" s="282">
        <v>17.0</v>
      </c>
      <c r="M6663" s="210"/>
    </row>
    <row r="6664" ht="15.75" customHeight="1">
      <c r="A6664" s="210" t="s">
        <v>805</v>
      </c>
      <c r="B6664" s="210" t="s">
        <v>5384</v>
      </c>
      <c r="C6664" s="210" t="s">
        <v>5816</v>
      </c>
      <c r="D6664" s="210" t="s">
        <v>5886</v>
      </c>
      <c r="E6664" s="282">
        <v>34.0</v>
      </c>
      <c r="F6664" s="282">
        <v>2.0</v>
      </c>
      <c r="G6664" s="282">
        <v>1.0</v>
      </c>
      <c r="H6664" s="282">
        <v>0.0</v>
      </c>
      <c r="I6664" s="282">
        <v>9.0</v>
      </c>
      <c r="J6664" s="282">
        <v>15.0</v>
      </c>
      <c r="K6664" s="282">
        <v>0.0</v>
      </c>
      <c r="L6664" s="282">
        <v>2929.0</v>
      </c>
      <c r="M6664" s="210"/>
    </row>
    <row r="6665" ht="15.75" customHeight="1">
      <c r="A6665" s="210" t="s">
        <v>805</v>
      </c>
      <c r="B6665" s="210" t="s">
        <v>5385</v>
      </c>
      <c r="C6665" s="210" t="s">
        <v>5801</v>
      </c>
      <c r="D6665" s="210" t="s">
        <v>121</v>
      </c>
      <c r="E6665" s="282">
        <v>7.0</v>
      </c>
      <c r="F6665" s="282">
        <v>0.0</v>
      </c>
      <c r="G6665" s="282">
        <v>0.0</v>
      </c>
      <c r="H6665" s="282">
        <v>5.0</v>
      </c>
      <c r="I6665" s="282">
        <v>2.0</v>
      </c>
      <c r="J6665" s="282">
        <v>1.0</v>
      </c>
      <c r="K6665" s="282">
        <v>0.0</v>
      </c>
      <c r="L6665" s="282">
        <v>150.0</v>
      </c>
      <c r="M6665" s="210"/>
    </row>
    <row r="6666" ht="15.75" customHeight="1">
      <c r="A6666" s="210" t="s">
        <v>805</v>
      </c>
      <c r="B6666" s="210" t="s">
        <v>5386</v>
      </c>
      <c r="C6666" s="210" t="s">
        <v>5801</v>
      </c>
      <c r="D6666" s="210" t="s">
        <v>121</v>
      </c>
      <c r="E6666" s="282">
        <v>0.0</v>
      </c>
      <c r="F6666" s="282">
        <v>0.0</v>
      </c>
      <c r="G6666" s="282">
        <v>0.0</v>
      </c>
      <c r="H6666" s="282">
        <v>0.0</v>
      </c>
      <c r="I6666" s="282">
        <v>0.0</v>
      </c>
      <c r="J6666" s="282">
        <v>0.0</v>
      </c>
      <c r="K6666" s="282">
        <v>0.0</v>
      </c>
      <c r="L6666" s="282">
        <v>0.0</v>
      </c>
      <c r="M6666" s="210"/>
    </row>
    <row r="6667" ht="15.75" customHeight="1">
      <c r="A6667" s="210" t="s">
        <v>805</v>
      </c>
      <c r="B6667" s="210" t="s">
        <v>5387</v>
      </c>
      <c r="C6667" s="210" t="s">
        <v>5801</v>
      </c>
      <c r="D6667" s="210" t="s">
        <v>6105</v>
      </c>
      <c r="E6667" s="282">
        <v>0.0</v>
      </c>
      <c r="F6667" s="282">
        <v>0.0</v>
      </c>
      <c r="G6667" s="282">
        <v>0.0</v>
      </c>
      <c r="H6667" s="282">
        <v>0.0</v>
      </c>
      <c r="I6667" s="282">
        <v>0.0</v>
      </c>
      <c r="J6667" s="282">
        <v>0.0</v>
      </c>
      <c r="K6667" s="282">
        <v>0.0</v>
      </c>
      <c r="L6667" s="282">
        <v>0.0</v>
      </c>
      <c r="M6667" s="210"/>
    </row>
    <row r="6668" ht="15.75" customHeight="1">
      <c r="A6668" s="210" t="s">
        <v>632</v>
      </c>
      <c r="B6668" s="210" t="s">
        <v>5383</v>
      </c>
      <c r="C6668" s="210" t="s">
        <v>5801</v>
      </c>
      <c r="D6668" s="210" t="s">
        <v>241</v>
      </c>
      <c r="E6668" s="282">
        <v>1.0</v>
      </c>
      <c r="F6668" s="282">
        <v>0.0</v>
      </c>
      <c r="G6668" s="282">
        <v>0.0</v>
      </c>
      <c r="H6668" s="282">
        <v>1.0</v>
      </c>
      <c r="I6668" s="282">
        <v>0.0</v>
      </c>
      <c r="J6668" s="282">
        <v>0.0</v>
      </c>
      <c r="K6668" s="282">
        <v>0.0</v>
      </c>
      <c r="L6668" s="282">
        <v>20.0</v>
      </c>
      <c r="M6668" s="210"/>
    </row>
    <row r="6669" ht="15.75" customHeight="1">
      <c r="A6669" s="210" t="s">
        <v>632</v>
      </c>
      <c r="B6669" s="210" t="s">
        <v>5384</v>
      </c>
      <c r="C6669" s="210" t="s">
        <v>5816</v>
      </c>
      <c r="D6669" s="210" t="s">
        <v>5886</v>
      </c>
      <c r="E6669" s="282">
        <v>16.0</v>
      </c>
      <c r="F6669" s="282">
        <v>0.0</v>
      </c>
      <c r="G6669" s="282">
        <v>0.0</v>
      </c>
      <c r="H6669" s="282">
        <v>9.0</v>
      </c>
      <c r="I6669" s="282">
        <v>6.0</v>
      </c>
      <c r="J6669" s="282">
        <v>3.0</v>
      </c>
      <c r="K6669" s="282">
        <v>0.0</v>
      </c>
      <c r="L6669" s="282">
        <v>654.0</v>
      </c>
      <c r="M6669" s="210"/>
    </row>
    <row r="6670" ht="15.75" customHeight="1">
      <c r="A6670" s="210" t="s">
        <v>632</v>
      </c>
      <c r="B6670" s="210" t="s">
        <v>5385</v>
      </c>
      <c r="C6670" s="210" t="s">
        <v>5861</v>
      </c>
      <c r="D6670" s="210" t="s">
        <v>5851</v>
      </c>
      <c r="E6670" s="282">
        <v>25.0</v>
      </c>
      <c r="F6670" s="282">
        <v>3.0</v>
      </c>
      <c r="G6670" s="282">
        <v>1.0</v>
      </c>
      <c r="H6670" s="282">
        <v>8.0</v>
      </c>
      <c r="I6670" s="282">
        <v>15.0</v>
      </c>
      <c r="J6670" s="282">
        <v>3.0</v>
      </c>
      <c r="K6670" s="282">
        <v>0.0</v>
      </c>
      <c r="L6670" s="282">
        <v>1398.0</v>
      </c>
      <c r="M6670" s="210"/>
    </row>
    <row r="6671" ht="15.75" customHeight="1">
      <c r="A6671" s="210" t="s">
        <v>632</v>
      </c>
      <c r="B6671" s="210" t="s">
        <v>5386</v>
      </c>
      <c r="C6671" s="210" t="s">
        <v>5801</v>
      </c>
      <c r="D6671" s="210" t="s">
        <v>241</v>
      </c>
      <c r="E6671" s="282">
        <v>34.0</v>
      </c>
      <c r="F6671" s="282">
        <v>3.0</v>
      </c>
      <c r="G6671" s="282">
        <v>1.0</v>
      </c>
      <c r="H6671" s="282">
        <v>12.0</v>
      </c>
      <c r="I6671" s="282">
        <v>18.0</v>
      </c>
      <c r="J6671" s="282">
        <v>3.0</v>
      </c>
      <c r="K6671" s="282">
        <v>0.0</v>
      </c>
      <c r="L6671" s="282">
        <v>1887.0</v>
      </c>
      <c r="M6671" s="210"/>
    </row>
    <row r="6672" ht="15.75" customHeight="1">
      <c r="A6672" s="210" t="s">
        <v>632</v>
      </c>
      <c r="B6672" s="210" t="s">
        <v>5387</v>
      </c>
      <c r="C6672" s="210" t="s">
        <v>5816</v>
      </c>
      <c r="D6672" s="210" t="s">
        <v>5893</v>
      </c>
      <c r="E6672" s="282">
        <v>30.0</v>
      </c>
      <c r="F6672" s="282">
        <v>3.0</v>
      </c>
      <c r="G6672" s="282">
        <v>1.0</v>
      </c>
      <c r="H6672" s="282">
        <v>18.0</v>
      </c>
      <c r="I6672" s="282">
        <v>11.0</v>
      </c>
      <c r="J6672" s="282">
        <v>4.0</v>
      </c>
      <c r="K6672" s="282">
        <v>0.0</v>
      </c>
      <c r="L6672" s="282">
        <v>1237.0</v>
      </c>
      <c r="M6672" s="210"/>
    </row>
    <row r="6673" ht="15.75" customHeight="1">
      <c r="A6673" s="210" t="s">
        <v>632</v>
      </c>
      <c r="B6673" s="210" t="s">
        <v>5388</v>
      </c>
      <c r="C6673" s="210" t="s">
        <v>5814</v>
      </c>
      <c r="D6673" s="210" t="s">
        <v>6025</v>
      </c>
      <c r="E6673" s="282">
        <v>3.0</v>
      </c>
      <c r="F6673" s="282">
        <v>0.0</v>
      </c>
      <c r="G6673" s="282">
        <v>0.0</v>
      </c>
      <c r="H6673" s="282">
        <v>3.0</v>
      </c>
      <c r="I6673" s="282">
        <v>0.0</v>
      </c>
      <c r="J6673" s="282">
        <v>0.0</v>
      </c>
      <c r="K6673" s="282">
        <v>0.0</v>
      </c>
      <c r="L6673" s="282">
        <v>23.0</v>
      </c>
      <c r="M6673" s="210"/>
    </row>
    <row r="6674" ht="15.75" customHeight="1">
      <c r="A6674" s="210" t="s">
        <v>632</v>
      </c>
      <c r="B6674" s="210" t="s">
        <v>5391</v>
      </c>
      <c r="C6674" s="210" t="s">
        <v>5814</v>
      </c>
      <c r="D6674" s="210" t="s">
        <v>6025</v>
      </c>
      <c r="E6674" s="282">
        <v>26.0</v>
      </c>
      <c r="F6674" s="282">
        <v>0.0</v>
      </c>
      <c r="G6674" s="282">
        <v>2.0</v>
      </c>
      <c r="H6674" s="282">
        <v>7.0</v>
      </c>
      <c r="I6674" s="282">
        <v>11.0</v>
      </c>
      <c r="J6674" s="282">
        <v>8.0</v>
      </c>
      <c r="K6674" s="282">
        <v>0.0</v>
      </c>
      <c r="L6674" s="282">
        <v>1664.0</v>
      </c>
      <c r="M6674" s="210"/>
    </row>
    <row r="6675" ht="15.75" customHeight="1">
      <c r="A6675" s="210" t="s">
        <v>632</v>
      </c>
      <c r="B6675" s="210" t="s">
        <v>5392</v>
      </c>
      <c r="C6675" s="210" t="s">
        <v>5814</v>
      </c>
      <c r="D6675" s="210" t="s">
        <v>6025</v>
      </c>
      <c r="E6675" s="282">
        <v>28.0</v>
      </c>
      <c r="F6675" s="282">
        <v>1.0</v>
      </c>
      <c r="G6675" s="282">
        <v>5.0</v>
      </c>
      <c r="H6675" s="282">
        <v>3.0</v>
      </c>
      <c r="I6675" s="282">
        <v>13.0</v>
      </c>
      <c r="J6675" s="282">
        <v>4.0</v>
      </c>
      <c r="K6675" s="282">
        <v>0.0</v>
      </c>
      <c r="L6675" s="282">
        <v>2074.0</v>
      </c>
      <c r="M6675" s="210"/>
    </row>
    <row r="6676" ht="15.75" customHeight="1">
      <c r="A6676" s="210" t="s">
        <v>632</v>
      </c>
      <c r="B6676" s="210" t="s">
        <v>5389</v>
      </c>
      <c r="C6676" s="210" t="s">
        <v>5814</v>
      </c>
      <c r="D6676" s="210" t="s">
        <v>6025</v>
      </c>
      <c r="E6676" s="282">
        <v>30.0</v>
      </c>
      <c r="F6676" s="282">
        <v>1.0</v>
      </c>
      <c r="G6676" s="282">
        <v>2.0</v>
      </c>
      <c r="H6676" s="282">
        <v>6.0</v>
      </c>
      <c r="I6676" s="282">
        <v>9.0</v>
      </c>
      <c r="J6676" s="282">
        <v>3.0</v>
      </c>
      <c r="K6676" s="282">
        <v>0.0</v>
      </c>
      <c r="L6676" s="282">
        <v>1943.0</v>
      </c>
      <c r="M6676" s="210"/>
    </row>
    <row r="6677" ht="15.75" customHeight="1">
      <c r="A6677" s="210" t="s">
        <v>632</v>
      </c>
      <c r="B6677" s="210" t="s">
        <v>5390</v>
      </c>
      <c r="C6677" s="210" t="s">
        <v>6483</v>
      </c>
      <c r="D6677" s="210" t="s">
        <v>6484</v>
      </c>
      <c r="E6677" s="282">
        <v>33.0</v>
      </c>
      <c r="F6677" s="282">
        <v>3.0</v>
      </c>
      <c r="G6677" s="282">
        <v>3.0</v>
      </c>
      <c r="H6677" s="282">
        <v>15.0</v>
      </c>
      <c r="I6677" s="282">
        <v>3.0</v>
      </c>
      <c r="J6677" s="282">
        <v>7.0</v>
      </c>
      <c r="K6677" s="282">
        <v>0.0</v>
      </c>
      <c r="L6677" s="282">
        <v>1945.0</v>
      </c>
      <c r="M6677" s="210"/>
    </row>
    <row r="6678" ht="15.75" customHeight="1">
      <c r="A6678" s="210" t="s">
        <v>666</v>
      </c>
      <c r="B6678" s="210" t="s">
        <v>5383</v>
      </c>
      <c r="C6678" s="210" t="s">
        <v>5801</v>
      </c>
      <c r="D6678" s="210" t="s">
        <v>241</v>
      </c>
      <c r="E6678" s="282">
        <v>3.0</v>
      </c>
      <c r="F6678" s="282">
        <v>0.0</v>
      </c>
      <c r="G6678" s="282">
        <v>1.0</v>
      </c>
      <c r="H6678" s="282">
        <v>0.0</v>
      </c>
      <c r="I6678" s="282">
        <v>2.0</v>
      </c>
      <c r="J6678" s="282">
        <v>0.0</v>
      </c>
      <c r="K6678" s="282">
        <v>0.0</v>
      </c>
      <c r="L6678" s="282">
        <v>247.0</v>
      </c>
      <c r="M6678" s="210"/>
    </row>
    <row r="6679" ht="15.75" customHeight="1">
      <c r="A6679" s="210" t="s">
        <v>666</v>
      </c>
      <c r="B6679" s="210" t="s">
        <v>5384</v>
      </c>
      <c r="C6679" s="210" t="s">
        <v>5816</v>
      </c>
      <c r="D6679" s="210" t="s">
        <v>5893</v>
      </c>
      <c r="E6679" s="282">
        <v>35.0</v>
      </c>
      <c r="F6679" s="282">
        <v>2.0</v>
      </c>
      <c r="G6679" s="282">
        <v>4.0</v>
      </c>
      <c r="H6679" s="282">
        <v>15.0</v>
      </c>
      <c r="I6679" s="282">
        <v>18.0</v>
      </c>
      <c r="J6679" s="282">
        <v>5.0</v>
      </c>
      <c r="K6679" s="282">
        <v>0.0</v>
      </c>
      <c r="L6679" s="282">
        <v>1682.0</v>
      </c>
      <c r="M6679" s="210"/>
    </row>
    <row r="6680" ht="15.75" customHeight="1">
      <c r="A6680" s="210" t="s">
        <v>666</v>
      </c>
      <c r="B6680" s="210" t="s">
        <v>5385</v>
      </c>
      <c r="C6680" s="210" t="s">
        <v>5861</v>
      </c>
      <c r="D6680" s="210" t="s">
        <v>5966</v>
      </c>
      <c r="E6680" s="282">
        <v>27.0</v>
      </c>
      <c r="F6680" s="282">
        <v>2.0</v>
      </c>
      <c r="G6680" s="282">
        <v>1.0</v>
      </c>
      <c r="H6680" s="282">
        <v>12.0</v>
      </c>
      <c r="I6680" s="282">
        <v>11.0</v>
      </c>
      <c r="J6680" s="282">
        <v>6.0</v>
      </c>
      <c r="K6680" s="282">
        <v>0.0</v>
      </c>
      <c r="L6680" s="282">
        <v>1217.0</v>
      </c>
      <c r="M6680" s="210"/>
    </row>
    <row r="6681" ht="15.75" customHeight="1">
      <c r="A6681" s="210" t="s">
        <v>666</v>
      </c>
      <c r="B6681" s="210" t="s">
        <v>5386</v>
      </c>
      <c r="C6681" s="210" t="s">
        <v>5816</v>
      </c>
      <c r="D6681" s="210" t="s">
        <v>5898</v>
      </c>
      <c r="E6681" s="282">
        <v>6.0</v>
      </c>
      <c r="F6681" s="282">
        <v>0.0</v>
      </c>
      <c r="G6681" s="282">
        <v>0.0</v>
      </c>
      <c r="H6681" s="282">
        <v>5.0</v>
      </c>
      <c r="I6681" s="282">
        <v>1.0</v>
      </c>
      <c r="J6681" s="282">
        <v>1.0</v>
      </c>
      <c r="K6681" s="282">
        <v>0.0</v>
      </c>
      <c r="L6681" s="282">
        <v>136.0</v>
      </c>
      <c r="M6681" s="210"/>
    </row>
    <row r="6682" ht="15.75" customHeight="1">
      <c r="A6682" s="210" t="s">
        <v>666</v>
      </c>
      <c r="B6682" s="210" t="s">
        <v>5391</v>
      </c>
      <c r="C6682" s="210" t="s">
        <v>6476</v>
      </c>
      <c r="D6682" s="210" t="s">
        <v>6485</v>
      </c>
      <c r="E6682" s="282">
        <v>8.0</v>
      </c>
      <c r="F6682" s="282">
        <v>0.0</v>
      </c>
      <c r="G6682" s="282">
        <v>0.0</v>
      </c>
      <c r="H6682" s="282">
        <v>7.0</v>
      </c>
      <c r="I6682" s="282">
        <v>1.0</v>
      </c>
      <c r="J6682" s="282">
        <v>0.0</v>
      </c>
      <c r="K6682" s="282">
        <v>0.0</v>
      </c>
      <c r="L6682" s="282">
        <v>116.0</v>
      </c>
      <c r="M6682" s="210"/>
    </row>
    <row r="6683" ht="15.75" customHeight="1">
      <c r="A6683" s="210" t="s">
        <v>790</v>
      </c>
      <c r="B6683" s="210" t="s">
        <v>5384</v>
      </c>
      <c r="C6683" s="210" t="s">
        <v>5869</v>
      </c>
      <c r="D6683" s="210" t="s">
        <v>95</v>
      </c>
      <c r="E6683" s="282">
        <v>22.0</v>
      </c>
      <c r="F6683" s="282">
        <v>3.0</v>
      </c>
      <c r="G6683" s="282">
        <v>2.0</v>
      </c>
      <c r="H6683" s="282">
        <v>11.0</v>
      </c>
      <c r="I6683" s="282">
        <v>6.0</v>
      </c>
      <c r="J6683" s="282">
        <v>1.0</v>
      </c>
      <c r="K6683" s="282">
        <v>0.0</v>
      </c>
      <c r="L6683" s="282">
        <v>984.0</v>
      </c>
      <c r="M6683" s="210"/>
    </row>
    <row r="6684" ht="15.75" customHeight="1">
      <c r="A6684" s="210" t="s">
        <v>790</v>
      </c>
      <c r="B6684" s="210" t="s">
        <v>5385</v>
      </c>
      <c r="C6684" s="210" t="s">
        <v>5870</v>
      </c>
      <c r="D6684" s="210" t="s">
        <v>5910</v>
      </c>
      <c r="E6684" s="282">
        <v>22.0</v>
      </c>
      <c r="F6684" s="282">
        <v>1.0</v>
      </c>
      <c r="G6684" s="282">
        <v>4.0</v>
      </c>
      <c r="H6684" s="282">
        <v>4.0</v>
      </c>
      <c r="I6684" s="282">
        <v>8.0</v>
      </c>
      <c r="J6684" s="282">
        <v>6.0</v>
      </c>
      <c r="K6684" s="282">
        <v>0.0</v>
      </c>
      <c r="L6684" s="282">
        <v>1627.0</v>
      </c>
      <c r="M6684" s="210"/>
    </row>
    <row r="6685" ht="15.75" customHeight="1">
      <c r="A6685" s="210" t="s">
        <v>790</v>
      </c>
      <c r="B6685" s="210" t="s">
        <v>5386</v>
      </c>
      <c r="C6685" s="210" t="s">
        <v>6486</v>
      </c>
      <c r="D6685" s="210" t="s">
        <v>6487</v>
      </c>
      <c r="E6685" s="282">
        <v>36.0</v>
      </c>
      <c r="F6685" s="282">
        <v>8.0</v>
      </c>
      <c r="G6685" s="282">
        <v>8.0</v>
      </c>
      <c r="H6685" s="282">
        <v>9.0</v>
      </c>
      <c r="I6685" s="282">
        <v>16.0</v>
      </c>
      <c r="J6685" s="282">
        <v>4.0</v>
      </c>
      <c r="K6685" s="282">
        <v>0.0</v>
      </c>
      <c r="L6685" s="282">
        <v>2484.0</v>
      </c>
      <c r="M6685" s="210"/>
    </row>
    <row r="6686" ht="15.75" customHeight="1">
      <c r="A6686" s="210" t="s">
        <v>790</v>
      </c>
      <c r="B6686" s="210" t="s">
        <v>5387</v>
      </c>
      <c r="C6686" s="210" t="s">
        <v>6155</v>
      </c>
      <c r="D6686" s="210" t="s">
        <v>6488</v>
      </c>
      <c r="E6686" s="282">
        <v>20.0</v>
      </c>
      <c r="F6686" s="282">
        <v>2.0</v>
      </c>
      <c r="G6686" s="282">
        <v>2.0</v>
      </c>
      <c r="H6686" s="282">
        <v>10.0</v>
      </c>
      <c r="I6686" s="282">
        <v>5.0</v>
      </c>
      <c r="J6686" s="282">
        <v>1.0</v>
      </c>
      <c r="K6686" s="282">
        <v>0.0</v>
      </c>
      <c r="L6686" s="282">
        <v>987.0</v>
      </c>
      <c r="M6686" s="210"/>
    </row>
    <row r="6687" ht="15.75" customHeight="1">
      <c r="A6687" s="210" t="s">
        <v>790</v>
      </c>
      <c r="B6687" s="210" t="s">
        <v>5388</v>
      </c>
      <c r="C6687" s="210" t="s">
        <v>6155</v>
      </c>
      <c r="D6687" s="210" t="s">
        <v>6488</v>
      </c>
      <c r="E6687" s="282">
        <v>10.0</v>
      </c>
      <c r="F6687" s="282">
        <v>0.0</v>
      </c>
      <c r="G6687" s="282">
        <v>2.0</v>
      </c>
      <c r="H6687" s="282">
        <v>6.0</v>
      </c>
      <c r="I6687" s="282">
        <v>3.0</v>
      </c>
      <c r="J6687" s="282">
        <v>0.0</v>
      </c>
      <c r="K6687" s="282">
        <v>0.0</v>
      </c>
      <c r="L6687" s="282">
        <v>390.0</v>
      </c>
      <c r="M6687" s="210"/>
    </row>
    <row r="6688" ht="15.75" customHeight="1">
      <c r="A6688" s="210" t="s">
        <v>792</v>
      </c>
      <c r="B6688" s="210" t="s">
        <v>5383</v>
      </c>
      <c r="C6688" s="210" t="s">
        <v>5801</v>
      </c>
      <c r="D6688" s="210" t="s">
        <v>249</v>
      </c>
      <c r="E6688" s="282">
        <v>1.0</v>
      </c>
      <c r="F6688" s="282">
        <v>0.0</v>
      </c>
      <c r="G6688" s="282">
        <v>0.0</v>
      </c>
      <c r="H6688" s="282">
        <v>1.0</v>
      </c>
      <c r="I6688" s="282">
        <v>0.0</v>
      </c>
      <c r="J6688" s="282">
        <v>0.0</v>
      </c>
      <c r="K6688" s="282">
        <v>0.0</v>
      </c>
      <c r="L6688" s="282">
        <v>22.0</v>
      </c>
      <c r="M6688" s="210"/>
    </row>
    <row r="6689" ht="15.75" customHeight="1">
      <c r="A6689" s="210" t="s">
        <v>792</v>
      </c>
      <c r="B6689" s="210" t="s">
        <v>5384</v>
      </c>
      <c r="C6689" s="210" t="s">
        <v>5816</v>
      </c>
      <c r="D6689" s="210" t="s">
        <v>6489</v>
      </c>
      <c r="E6689" s="282">
        <v>36.0</v>
      </c>
      <c r="F6689" s="282">
        <v>4.0</v>
      </c>
      <c r="G6689" s="282">
        <v>5.0</v>
      </c>
      <c r="H6689" s="282">
        <v>6.0</v>
      </c>
      <c r="I6689" s="282">
        <v>15.0</v>
      </c>
      <c r="J6689" s="282">
        <v>5.0</v>
      </c>
      <c r="K6689" s="282">
        <v>0.0</v>
      </c>
      <c r="L6689" s="282">
        <v>2667.0</v>
      </c>
      <c r="M6689" s="210"/>
    </row>
    <row r="6690" ht="15.75" customHeight="1">
      <c r="A6690" s="210" t="s">
        <v>792</v>
      </c>
      <c r="B6690" s="210" t="s">
        <v>5386</v>
      </c>
      <c r="C6690" s="210" t="s">
        <v>5816</v>
      </c>
      <c r="D6690" s="210" t="s">
        <v>5958</v>
      </c>
      <c r="E6690" s="282">
        <v>0.0</v>
      </c>
      <c r="F6690" s="282">
        <v>0.0</v>
      </c>
      <c r="G6690" s="282">
        <v>0.0</v>
      </c>
      <c r="H6690" s="282">
        <v>0.0</v>
      </c>
      <c r="I6690" s="282">
        <v>0.0</v>
      </c>
      <c r="J6690" s="282">
        <v>0.0</v>
      </c>
      <c r="K6690" s="282">
        <v>0.0</v>
      </c>
      <c r="L6690" s="282">
        <v>0.0</v>
      </c>
      <c r="M6690" s="210"/>
    </row>
    <row r="6691" ht="15.75" customHeight="1">
      <c r="A6691" s="210" t="s">
        <v>792</v>
      </c>
      <c r="B6691" s="210" t="s">
        <v>5387</v>
      </c>
      <c r="C6691" s="210" t="s">
        <v>5816</v>
      </c>
      <c r="D6691" s="210" t="s">
        <v>5958</v>
      </c>
      <c r="E6691" s="282">
        <v>0.0</v>
      </c>
      <c r="F6691" s="282">
        <v>0.0</v>
      </c>
      <c r="G6691" s="282">
        <v>0.0</v>
      </c>
      <c r="H6691" s="282">
        <v>0.0</v>
      </c>
      <c r="I6691" s="282">
        <v>0.0</v>
      </c>
      <c r="J6691" s="282">
        <v>0.0</v>
      </c>
      <c r="K6691" s="282">
        <v>0.0</v>
      </c>
      <c r="L6691" s="282">
        <v>0.0</v>
      </c>
      <c r="M6691" s="210"/>
    </row>
    <row r="6692" ht="15.75" customHeight="1">
      <c r="A6692" s="210" t="s">
        <v>792</v>
      </c>
      <c r="B6692" s="210" t="s">
        <v>5391</v>
      </c>
      <c r="C6692" s="210" t="s">
        <v>5816</v>
      </c>
      <c r="D6692" s="210" t="s">
        <v>5958</v>
      </c>
      <c r="E6692" s="282">
        <v>1.0</v>
      </c>
      <c r="F6692" s="282">
        <v>0.0</v>
      </c>
      <c r="G6692" s="282">
        <v>0.0</v>
      </c>
      <c r="H6692" s="282">
        <v>1.0</v>
      </c>
      <c r="I6692" s="282">
        <v>0.0</v>
      </c>
      <c r="J6692" s="282">
        <v>0.0</v>
      </c>
      <c r="K6692" s="282">
        <v>0.0</v>
      </c>
      <c r="L6692" s="282">
        <v>20.0</v>
      </c>
      <c r="M6692" s="210"/>
    </row>
    <row r="6693" ht="15.75" customHeight="1">
      <c r="A6693" s="210" t="s">
        <v>574</v>
      </c>
      <c r="B6693" s="210" t="s">
        <v>5383</v>
      </c>
      <c r="C6693" s="210" t="s">
        <v>5801</v>
      </c>
      <c r="D6693" s="210" t="s">
        <v>264</v>
      </c>
      <c r="E6693" s="282">
        <v>0.0</v>
      </c>
      <c r="F6693" s="282">
        <v>0.0</v>
      </c>
      <c r="G6693" s="282">
        <v>0.0</v>
      </c>
      <c r="H6693" s="282">
        <v>0.0</v>
      </c>
      <c r="I6693" s="282">
        <v>0.0</v>
      </c>
      <c r="J6693" s="282">
        <v>0.0</v>
      </c>
      <c r="K6693" s="282">
        <v>0.0</v>
      </c>
      <c r="L6693" s="282">
        <v>0.0</v>
      </c>
      <c r="M6693" s="210"/>
    </row>
    <row r="6694" ht="15.75" customHeight="1">
      <c r="A6694" s="210" t="s">
        <v>703</v>
      </c>
      <c r="B6694" s="210" t="s">
        <v>5383</v>
      </c>
      <c r="C6694" s="210" t="s">
        <v>5801</v>
      </c>
      <c r="D6694" s="210" t="s">
        <v>249</v>
      </c>
      <c r="E6694" s="282">
        <v>0.0</v>
      </c>
      <c r="F6694" s="282">
        <v>0.0</v>
      </c>
      <c r="G6694" s="282">
        <v>0.0</v>
      </c>
      <c r="H6694" s="282">
        <v>0.0</v>
      </c>
      <c r="I6694" s="282">
        <v>0.0</v>
      </c>
      <c r="J6694" s="282">
        <v>0.0</v>
      </c>
      <c r="K6694" s="282">
        <v>0.0</v>
      </c>
      <c r="L6694" s="282">
        <v>0.0</v>
      </c>
      <c r="M6694" s="210"/>
    </row>
    <row r="6695" ht="15.75" customHeight="1">
      <c r="A6695" s="210" t="s">
        <v>703</v>
      </c>
      <c r="B6695" s="210" t="s">
        <v>5384</v>
      </c>
      <c r="C6695" s="210" t="s">
        <v>5902</v>
      </c>
      <c r="D6695" s="210" t="s">
        <v>259</v>
      </c>
      <c r="E6695" s="282">
        <v>33.0</v>
      </c>
      <c r="F6695" s="282">
        <v>0.0</v>
      </c>
      <c r="G6695" s="282">
        <v>0.0</v>
      </c>
      <c r="H6695" s="282">
        <v>6.0</v>
      </c>
      <c r="I6695" s="282">
        <v>1.0</v>
      </c>
      <c r="J6695" s="282">
        <v>6.0</v>
      </c>
      <c r="K6695" s="282">
        <v>0.0</v>
      </c>
      <c r="L6695" s="282">
        <v>2442.0</v>
      </c>
      <c r="M6695" s="210"/>
    </row>
    <row r="6696" ht="15.75" customHeight="1">
      <c r="A6696" s="210" t="s">
        <v>703</v>
      </c>
      <c r="B6696" s="210" t="s">
        <v>5386</v>
      </c>
      <c r="C6696" s="210" t="s">
        <v>5902</v>
      </c>
      <c r="D6696" s="210" t="s">
        <v>249</v>
      </c>
      <c r="E6696" s="282">
        <v>0.0</v>
      </c>
      <c r="F6696" s="282">
        <v>0.0</v>
      </c>
      <c r="G6696" s="282">
        <v>0.0</v>
      </c>
      <c r="H6696" s="282">
        <v>0.0</v>
      </c>
      <c r="I6696" s="282">
        <v>0.0</v>
      </c>
      <c r="J6696" s="282">
        <v>0.0</v>
      </c>
      <c r="K6696" s="282">
        <v>0.0</v>
      </c>
      <c r="L6696" s="282">
        <v>0.0</v>
      </c>
      <c r="M6696" s="210"/>
    </row>
    <row r="6697" ht="15.75" customHeight="1">
      <c r="A6697" s="210" t="s">
        <v>780</v>
      </c>
      <c r="B6697" s="210" t="s">
        <v>5383</v>
      </c>
      <c r="C6697" s="210" t="s">
        <v>5801</v>
      </c>
      <c r="D6697" s="210" t="s">
        <v>264</v>
      </c>
      <c r="E6697" s="282">
        <v>1.0</v>
      </c>
      <c r="F6697" s="282">
        <v>0.0</v>
      </c>
      <c r="G6697" s="282">
        <v>0.0</v>
      </c>
      <c r="H6697" s="282">
        <v>0.0</v>
      </c>
      <c r="I6697" s="282">
        <v>0.0</v>
      </c>
      <c r="J6697" s="282">
        <v>1.0</v>
      </c>
      <c r="K6697" s="282">
        <v>0.0</v>
      </c>
      <c r="L6697" s="282">
        <v>90.0</v>
      </c>
      <c r="M6697" s="210"/>
    </row>
    <row r="6698" ht="15.75" customHeight="1">
      <c r="A6698" s="210" t="s">
        <v>780</v>
      </c>
      <c r="B6698" s="210" t="s">
        <v>5384</v>
      </c>
      <c r="C6698" s="210" t="s">
        <v>5816</v>
      </c>
      <c r="D6698" s="210" t="s">
        <v>6373</v>
      </c>
      <c r="E6698" s="282">
        <v>29.0</v>
      </c>
      <c r="F6698" s="282">
        <v>0.0</v>
      </c>
      <c r="G6698" s="282">
        <v>0.0</v>
      </c>
      <c r="H6698" s="282">
        <v>9.0</v>
      </c>
      <c r="I6698" s="282">
        <v>7.0</v>
      </c>
      <c r="J6698" s="282">
        <v>2.0</v>
      </c>
      <c r="K6698" s="282">
        <v>0.0</v>
      </c>
      <c r="L6698" s="282">
        <v>1840.0</v>
      </c>
      <c r="M6698" s="210"/>
    </row>
    <row r="6699" ht="15.75" customHeight="1">
      <c r="A6699" s="210" t="s">
        <v>780</v>
      </c>
      <c r="B6699" s="210" t="s">
        <v>5385</v>
      </c>
      <c r="C6699" s="210" t="s">
        <v>5816</v>
      </c>
      <c r="D6699" s="210" t="s">
        <v>5966</v>
      </c>
      <c r="E6699" s="282">
        <v>26.0</v>
      </c>
      <c r="F6699" s="282">
        <v>1.0</v>
      </c>
      <c r="G6699" s="282">
        <v>2.0</v>
      </c>
      <c r="H6699" s="282">
        <v>6.0</v>
      </c>
      <c r="I6699" s="282">
        <v>8.0</v>
      </c>
      <c r="J6699" s="282">
        <v>4.0</v>
      </c>
      <c r="K6699" s="282">
        <v>0.0</v>
      </c>
      <c r="L6699" s="282">
        <v>1703.0</v>
      </c>
      <c r="M6699" s="210"/>
    </row>
    <row r="6700" ht="15.75" customHeight="1">
      <c r="A6700" s="210" t="s">
        <v>780</v>
      </c>
      <c r="B6700" s="210" t="s">
        <v>5386</v>
      </c>
      <c r="C6700" s="210" t="s">
        <v>5816</v>
      </c>
      <c r="D6700" s="210" t="s">
        <v>5966</v>
      </c>
      <c r="E6700" s="282">
        <v>28.0</v>
      </c>
      <c r="F6700" s="282">
        <v>0.0</v>
      </c>
      <c r="G6700" s="282">
        <v>2.0</v>
      </c>
      <c r="H6700" s="282">
        <v>13.0</v>
      </c>
      <c r="I6700" s="282">
        <v>14.0</v>
      </c>
      <c r="J6700" s="282">
        <v>4.0</v>
      </c>
      <c r="K6700" s="282">
        <v>0.0</v>
      </c>
      <c r="L6700" s="282">
        <v>1424.0</v>
      </c>
      <c r="M6700" s="210"/>
    </row>
    <row r="6701" ht="15.75" customHeight="1">
      <c r="A6701" s="210" t="s">
        <v>780</v>
      </c>
      <c r="B6701" s="210" t="s">
        <v>5387</v>
      </c>
      <c r="C6701" s="210" t="s">
        <v>5816</v>
      </c>
      <c r="D6701" s="210" t="s">
        <v>5966</v>
      </c>
      <c r="E6701" s="282">
        <v>32.0</v>
      </c>
      <c r="F6701" s="282">
        <v>0.0</v>
      </c>
      <c r="G6701" s="282">
        <v>4.0</v>
      </c>
      <c r="H6701" s="282">
        <v>11.0</v>
      </c>
      <c r="I6701" s="282">
        <v>14.0</v>
      </c>
      <c r="J6701" s="282">
        <v>4.0</v>
      </c>
      <c r="K6701" s="282">
        <v>0.0</v>
      </c>
      <c r="L6701" s="282">
        <v>1890.0</v>
      </c>
      <c r="M6701" s="210"/>
    </row>
    <row r="6702" ht="15.75" customHeight="1">
      <c r="A6702" s="210" t="s">
        <v>780</v>
      </c>
      <c r="B6702" s="210" t="s">
        <v>5388</v>
      </c>
      <c r="C6702" s="210" t="s">
        <v>5816</v>
      </c>
      <c r="D6702" s="210" t="s">
        <v>5898</v>
      </c>
      <c r="E6702" s="282">
        <v>33.0</v>
      </c>
      <c r="F6702" s="282">
        <v>0.0</v>
      </c>
      <c r="G6702" s="282">
        <v>6.0</v>
      </c>
      <c r="H6702" s="282">
        <v>2.0</v>
      </c>
      <c r="I6702" s="282">
        <v>5.0</v>
      </c>
      <c r="J6702" s="282">
        <v>3.0</v>
      </c>
      <c r="K6702" s="282">
        <v>0.0</v>
      </c>
      <c r="L6702" s="282">
        <v>2793.0</v>
      </c>
      <c r="M6702" s="210"/>
    </row>
    <row r="6703" ht="15.75" customHeight="1">
      <c r="A6703" s="210" t="s">
        <v>669</v>
      </c>
      <c r="B6703" s="210" t="s">
        <v>5383</v>
      </c>
      <c r="C6703" s="210" t="s">
        <v>5801</v>
      </c>
      <c r="D6703" s="210" t="s">
        <v>241</v>
      </c>
      <c r="E6703" s="282">
        <v>3.0</v>
      </c>
      <c r="F6703" s="282">
        <v>0.0</v>
      </c>
      <c r="G6703" s="282">
        <v>0.0</v>
      </c>
      <c r="H6703" s="282">
        <v>1.0</v>
      </c>
      <c r="I6703" s="282">
        <v>0.0</v>
      </c>
      <c r="J6703" s="282">
        <v>1.0</v>
      </c>
      <c r="K6703" s="282">
        <v>0.0</v>
      </c>
      <c r="L6703" s="282">
        <v>193.0</v>
      </c>
      <c r="M6703" s="210"/>
    </row>
    <row r="6704" ht="15.75" customHeight="1">
      <c r="A6704" s="210" t="s">
        <v>669</v>
      </c>
      <c r="B6704" s="210" t="s">
        <v>5384</v>
      </c>
      <c r="C6704" s="210" t="s">
        <v>5816</v>
      </c>
      <c r="D6704" s="210" t="s">
        <v>249</v>
      </c>
      <c r="E6704" s="282">
        <v>32.0</v>
      </c>
      <c r="F6704" s="282">
        <v>4.0</v>
      </c>
      <c r="G6704" s="282">
        <v>3.0</v>
      </c>
      <c r="H6704" s="282">
        <v>7.0</v>
      </c>
      <c r="I6704" s="282">
        <v>6.0</v>
      </c>
      <c r="J6704" s="282">
        <v>7.0</v>
      </c>
      <c r="K6704" s="282">
        <v>1.0</v>
      </c>
      <c r="L6704" s="282">
        <v>2256.0</v>
      </c>
      <c r="M6704" s="210"/>
    </row>
    <row r="6705" ht="15.75" customHeight="1">
      <c r="A6705" s="210" t="s">
        <v>669</v>
      </c>
      <c r="B6705" s="210" t="s">
        <v>5385</v>
      </c>
      <c r="C6705" s="210" t="s">
        <v>5816</v>
      </c>
      <c r="D6705" s="210" t="s">
        <v>6147</v>
      </c>
      <c r="E6705" s="282">
        <v>26.0</v>
      </c>
      <c r="F6705" s="282">
        <v>1.0</v>
      </c>
      <c r="G6705" s="282">
        <v>0.0</v>
      </c>
      <c r="H6705" s="282">
        <v>5.0</v>
      </c>
      <c r="I6705" s="282">
        <v>3.0</v>
      </c>
      <c r="J6705" s="282">
        <v>5.0</v>
      </c>
      <c r="K6705" s="282">
        <v>0.0</v>
      </c>
      <c r="L6705" s="282">
        <v>1921.0</v>
      </c>
      <c r="M6705" s="210"/>
    </row>
    <row r="6706" ht="15.75" customHeight="1">
      <c r="A6706" s="210" t="s">
        <v>669</v>
      </c>
      <c r="B6706" s="210" t="s">
        <v>5386</v>
      </c>
      <c r="C6706" s="210" t="s">
        <v>5801</v>
      </c>
      <c r="D6706" s="210" t="s">
        <v>249</v>
      </c>
      <c r="E6706" s="282">
        <v>19.0</v>
      </c>
      <c r="F6706" s="282">
        <v>1.0</v>
      </c>
      <c r="G6706" s="282">
        <v>0.0</v>
      </c>
      <c r="H6706" s="282">
        <v>2.0</v>
      </c>
      <c r="I6706" s="282">
        <v>5.0</v>
      </c>
      <c r="J6706" s="282">
        <v>5.0</v>
      </c>
      <c r="K6706" s="282">
        <v>0.0</v>
      </c>
      <c r="L6706" s="282">
        <v>1468.0</v>
      </c>
      <c r="M6706" s="210"/>
    </row>
    <row r="6707" ht="15.75" customHeight="1">
      <c r="A6707" s="210" t="s">
        <v>669</v>
      </c>
      <c r="B6707" s="210" t="s">
        <v>5389</v>
      </c>
      <c r="C6707" s="210" t="s">
        <v>5801</v>
      </c>
      <c r="D6707" s="210" t="s">
        <v>5836</v>
      </c>
      <c r="E6707" s="282">
        <v>0.0</v>
      </c>
      <c r="F6707" s="282">
        <v>0.0</v>
      </c>
      <c r="G6707" s="282">
        <v>0.0</v>
      </c>
      <c r="H6707" s="282">
        <v>0.0</v>
      </c>
      <c r="I6707" s="282">
        <v>0.0</v>
      </c>
      <c r="J6707" s="282">
        <v>0.0</v>
      </c>
      <c r="K6707" s="282">
        <v>0.0</v>
      </c>
      <c r="L6707" s="282">
        <v>0.0</v>
      </c>
      <c r="M6707" s="210"/>
    </row>
    <row r="6708" ht="15.75" customHeight="1">
      <c r="A6708" s="210" t="s">
        <v>357</v>
      </c>
      <c r="B6708" s="210" t="s">
        <v>5383</v>
      </c>
      <c r="C6708" s="210" t="s">
        <v>5801</v>
      </c>
      <c r="D6708" s="210" t="s">
        <v>249</v>
      </c>
      <c r="E6708" s="282">
        <v>0.0</v>
      </c>
      <c r="F6708" s="282">
        <v>0.0</v>
      </c>
      <c r="G6708" s="210"/>
      <c r="H6708" s="282">
        <v>0.0</v>
      </c>
      <c r="I6708" s="282">
        <v>0.0</v>
      </c>
      <c r="J6708" s="282">
        <v>0.0</v>
      </c>
      <c r="K6708" s="282">
        <v>0.0</v>
      </c>
      <c r="L6708" s="282">
        <v>0.0</v>
      </c>
      <c r="M6708" s="210"/>
    </row>
    <row r="6709" ht="15.75" customHeight="1">
      <c r="A6709" s="210" t="s">
        <v>357</v>
      </c>
      <c r="B6709" s="210" t="s">
        <v>5384</v>
      </c>
      <c r="C6709" s="210" t="s">
        <v>6204</v>
      </c>
      <c r="D6709" s="210" t="s">
        <v>6490</v>
      </c>
      <c r="E6709" s="282">
        <v>34.0</v>
      </c>
      <c r="F6709" s="282">
        <v>0.0</v>
      </c>
      <c r="G6709" s="210"/>
      <c r="H6709" s="282">
        <v>0.0</v>
      </c>
      <c r="I6709" s="282">
        <v>0.0</v>
      </c>
      <c r="J6709" s="282">
        <v>4.0</v>
      </c>
      <c r="K6709" s="282">
        <v>0.0</v>
      </c>
      <c r="L6709" s="282">
        <v>3060.0</v>
      </c>
      <c r="M6709" s="210"/>
    </row>
    <row r="6710" ht="15.75" customHeight="1">
      <c r="A6710" s="210" t="s">
        <v>357</v>
      </c>
      <c r="B6710" s="210" t="s">
        <v>5385</v>
      </c>
      <c r="C6710" s="210" t="s">
        <v>6204</v>
      </c>
      <c r="D6710" s="210" t="s">
        <v>6490</v>
      </c>
      <c r="E6710" s="282">
        <v>35.0</v>
      </c>
      <c r="F6710" s="282">
        <v>0.0</v>
      </c>
      <c r="G6710" s="210"/>
      <c r="H6710" s="282">
        <v>0.0</v>
      </c>
      <c r="I6710" s="282">
        <v>0.0</v>
      </c>
      <c r="J6710" s="282">
        <v>5.0</v>
      </c>
      <c r="K6710" s="282">
        <v>0.0</v>
      </c>
      <c r="L6710" s="282">
        <v>3150.0</v>
      </c>
      <c r="M6710" s="210"/>
    </row>
    <row r="6711" ht="15.75" customHeight="1">
      <c r="A6711" s="210" t="s">
        <v>357</v>
      </c>
      <c r="B6711" s="210" t="s">
        <v>5386</v>
      </c>
      <c r="C6711" s="210" t="s">
        <v>6204</v>
      </c>
      <c r="D6711" s="210" t="s">
        <v>6491</v>
      </c>
      <c r="E6711" s="282">
        <v>3.0</v>
      </c>
      <c r="F6711" s="282">
        <v>0.0</v>
      </c>
      <c r="G6711" s="210"/>
      <c r="H6711" s="282">
        <v>0.0</v>
      </c>
      <c r="I6711" s="282">
        <v>0.0</v>
      </c>
      <c r="J6711" s="282">
        <v>0.0</v>
      </c>
      <c r="K6711" s="282">
        <v>0.0</v>
      </c>
      <c r="L6711" s="282">
        <v>270.0</v>
      </c>
      <c r="M6711" s="210"/>
    </row>
    <row r="6712" ht="15.75" customHeight="1">
      <c r="A6712" s="210" t="s">
        <v>357</v>
      </c>
      <c r="B6712" s="210" t="s">
        <v>5387</v>
      </c>
      <c r="C6712" s="210" t="s">
        <v>6204</v>
      </c>
      <c r="D6712" s="210" t="s">
        <v>6491</v>
      </c>
      <c r="E6712" s="282">
        <v>35.0</v>
      </c>
      <c r="F6712" s="282">
        <v>0.0</v>
      </c>
      <c r="G6712" s="210"/>
      <c r="H6712" s="282">
        <v>1.0</v>
      </c>
      <c r="I6712" s="282">
        <v>0.0</v>
      </c>
      <c r="J6712" s="282">
        <v>1.0</v>
      </c>
      <c r="K6712" s="282">
        <v>0.0</v>
      </c>
      <c r="L6712" s="282">
        <v>3093.0</v>
      </c>
      <c r="M6712" s="210"/>
    </row>
    <row r="6713" ht="15.75" customHeight="1">
      <c r="A6713" s="210" t="s">
        <v>357</v>
      </c>
      <c r="B6713" s="210" t="s">
        <v>5388</v>
      </c>
      <c r="C6713" s="210" t="s">
        <v>6204</v>
      </c>
      <c r="D6713" s="210" t="s">
        <v>6492</v>
      </c>
      <c r="E6713" s="282">
        <v>26.0</v>
      </c>
      <c r="F6713" s="282">
        <v>0.0</v>
      </c>
      <c r="G6713" s="210"/>
      <c r="H6713" s="282">
        <v>0.0</v>
      </c>
      <c r="I6713" s="282">
        <v>0.0</v>
      </c>
      <c r="J6713" s="282">
        <v>0.0</v>
      </c>
      <c r="K6713" s="282">
        <v>0.0</v>
      </c>
      <c r="L6713" s="282">
        <v>2340.0</v>
      </c>
      <c r="M6713" s="210"/>
    </row>
    <row r="6714" ht="15.75" customHeight="1">
      <c r="A6714" s="210" t="s">
        <v>357</v>
      </c>
      <c r="B6714" s="210" t="s">
        <v>5392</v>
      </c>
      <c r="C6714" s="210" t="s">
        <v>6204</v>
      </c>
      <c r="D6714" s="210" t="s">
        <v>6492</v>
      </c>
      <c r="E6714" s="282">
        <v>26.0</v>
      </c>
      <c r="F6714" s="282">
        <v>0.0</v>
      </c>
      <c r="G6714" s="210"/>
      <c r="H6714" s="282">
        <v>0.0</v>
      </c>
      <c r="I6714" s="282">
        <v>0.0</v>
      </c>
      <c r="J6714" s="282">
        <v>1.0</v>
      </c>
      <c r="K6714" s="282">
        <v>0.0</v>
      </c>
      <c r="L6714" s="282">
        <v>2340.0</v>
      </c>
      <c r="M6714" s="210"/>
    </row>
    <row r="6715" ht="15.75" customHeight="1">
      <c r="A6715" s="210" t="s">
        <v>357</v>
      </c>
      <c r="B6715" s="210" t="s">
        <v>5389</v>
      </c>
      <c r="C6715" s="210" t="s">
        <v>6204</v>
      </c>
      <c r="D6715" s="210" t="s">
        <v>6492</v>
      </c>
      <c r="E6715" s="282">
        <v>0.0</v>
      </c>
      <c r="F6715" s="282">
        <v>0.0</v>
      </c>
      <c r="G6715" s="210"/>
      <c r="H6715" s="282">
        <v>0.0</v>
      </c>
      <c r="I6715" s="282">
        <v>0.0</v>
      </c>
      <c r="J6715" s="282">
        <v>0.0</v>
      </c>
      <c r="K6715" s="282">
        <v>0.0</v>
      </c>
      <c r="L6715" s="282">
        <v>0.0</v>
      </c>
      <c r="M6715" s="210"/>
    </row>
    <row r="6716" ht="15.75" customHeight="1">
      <c r="A6716" s="210" t="s">
        <v>357</v>
      </c>
      <c r="B6716" s="210" t="s">
        <v>5390</v>
      </c>
      <c r="C6716" s="210" t="s">
        <v>6204</v>
      </c>
      <c r="D6716" s="210" t="s">
        <v>6492</v>
      </c>
      <c r="E6716" s="282">
        <v>3.0</v>
      </c>
      <c r="F6716" s="282">
        <v>0.0</v>
      </c>
      <c r="G6716" s="210"/>
      <c r="H6716" s="282">
        <v>1.0</v>
      </c>
      <c r="I6716" s="282">
        <v>0.0</v>
      </c>
      <c r="J6716" s="282">
        <v>0.0</v>
      </c>
      <c r="K6716" s="282">
        <v>0.0</v>
      </c>
      <c r="L6716" s="282">
        <v>215.0</v>
      </c>
      <c r="M6716" s="210"/>
    </row>
    <row r="6717" ht="15.75" customHeight="1">
      <c r="A6717" s="210" t="s">
        <v>822</v>
      </c>
      <c r="B6717" s="210" t="s">
        <v>5383</v>
      </c>
      <c r="C6717" s="210" t="s">
        <v>5801</v>
      </c>
      <c r="D6717" s="210" t="s">
        <v>259</v>
      </c>
      <c r="E6717" s="282">
        <v>3.0</v>
      </c>
      <c r="F6717" s="282">
        <v>0.0</v>
      </c>
      <c r="G6717" s="282">
        <v>0.0</v>
      </c>
      <c r="H6717" s="282">
        <v>3.0</v>
      </c>
      <c r="I6717" s="282">
        <v>0.0</v>
      </c>
      <c r="J6717" s="282">
        <v>0.0</v>
      </c>
      <c r="K6717" s="282">
        <v>0.0</v>
      </c>
      <c r="L6717" s="282">
        <v>55.0</v>
      </c>
      <c r="M6717" s="210"/>
    </row>
    <row r="6718" ht="15.75" customHeight="1">
      <c r="A6718" s="210" t="s">
        <v>822</v>
      </c>
      <c r="B6718" s="210" t="s">
        <v>5384</v>
      </c>
      <c r="C6718" s="210" t="s">
        <v>5813</v>
      </c>
      <c r="D6718" s="210" t="s">
        <v>259</v>
      </c>
      <c r="E6718" s="282">
        <v>23.0</v>
      </c>
      <c r="F6718" s="282">
        <v>0.0</v>
      </c>
      <c r="G6718" s="282">
        <v>1.0</v>
      </c>
      <c r="H6718" s="282">
        <v>16.0</v>
      </c>
      <c r="I6718" s="282">
        <v>0.0</v>
      </c>
      <c r="J6718" s="282">
        <v>6.0</v>
      </c>
      <c r="K6718" s="282">
        <v>0.0</v>
      </c>
      <c r="L6718" s="282">
        <v>891.0</v>
      </c>
      <c r="M6718" s="210"/>
    </row>
    <row r="6719" ht="15.75" customHeight="1">
      <c r="A6719" s="210" t="s">
        <v>822</v>
      </c>
      <c r="B6719" s="210" t="s">
        <v>5385</v>
      </c>
      <c r="C6719" s="210" t="s">
        <v>5801</v>
      </c>
      <c r="D6719" s="210" t="s">
        <v>259</v>
      </c>
      <c r="E6719" s="282">
        <v>24.0</v>
      </c>
      <c r="F6719" s="282">
        <v>1.0</v>
      </c>
      <c r="G6719" s="282">
        <v>1.0</v>
      </c>
      <c r="H6719" s="282">
        <v>12.0</v>
      </c>
      <c r="I6719" s="282">
        <v>10.0</v>
      </c>
      <c r="J6719" s="282">
        <v>2.0</v>
      </c>
      <c r="K6719" s="282">
        <v>0.0</v>
      </c>
      <c r="L6719" s="282">
        <v>1156.0</v>
      </c>
      <c r="M6719" s="210"/>
    </row>
    <row r="6720" ht="15.75" customHeight="1">
      <c r="A6720" s="210" t="s">
        <v>822</v>
      </c>
      <c r="B6720" s="210" t="s">
        <v>5386</v>
      </c>
      <c r="C6720" s="210" t="s">
        <v>5801</v>
      </c>
      <c r="D6720" s="210" t="s">
        <v>259</v>
      </c>
      <c r="E6720" s="282">
        <v>16.0</v>
      </c>
      <c r="F6720" s="282">
        <v>0.0</v>
      </c>
      <c r="G6720" s="282">
        <v>2.0</v>
      </c>
      <c r="H6720" s="282">
        <v>5.0</v>
      </c>
      <c r="I6720" s="282">
        <v>8.0</v>
      </c>
      <c r="J6720" s="282">
        <v>3.0</v>
      </c>
      <c r="K6720" s="282">
        <v>0.0</v>
      </c>
      <c r="L6720" s="282">
        <v>1004.0</v>
      </c>
      <c r="M6720" s="210"/>
    </row>
    <row r="6721" ht="15.75" customHeight="1">
      <c r="A6721" s="210" t="s">
        <v>822</v>
      </c>
      <c r="B6721" s="210" t="s">
        <v>5387</v>
      </c>
      <c r="C6721" s="210" t="s">
        <v>5816</v>
      </c>
      <c r="D6721" s="210" t="s">
        <v>5823</v>
      </c>
      <c r="E6721" s="282">
        <v>34.0</v>
      </c>
      <c r="F6721" s="282">
        <v>4.0</v>
      </c>
      <c r="G6721" s="282">
        <v>5.0</v>
      </c>
      <c r="H6721" s="282">
        <v>5.0</v>
      </c>
      <c r="I6721" s="282">
        <v>7.0</v>
      </c>
      <c r="J6721" s="282">
        <v>9.0</v>
      </c>
      <c r="K6721" s="282">
        <v>0.0</v>
      </c>
      <c r="L6721" s="282">
        <v>2660.0</v>
      </c>
      <c r="M6721" s="210"/>
    </row>
    <row r="6722" ht="15.75" customHeight="1">
      <c r="A6722" s="210" t="s">
        <v>822</v>
      </c>
      <c r="B6722" s="210" t="s">
        <v>5388</v>
      </c>
      <c r="C6722" s="210" t="s">
        <v>5816</v>
      </c>
      <c r="D6722" s="210" t="s">
        <v>5959</v>
      </c>
      <c r="E6722" s="282">
        <v>35.0</v>
      </c>
      <c r="F6722" s="282">
        <v>0.0</v>
      </c>
      <c r="G6722" s="282">
        <v>2.0</v>
      </c>
      <c r="H6722" s="282">
        <v>13.0</v>
      </c>
      <c r="I6722" s="282">
        <v>5.0</v>
      </c>
      <c r="J6722" s="282">
        <v>4.0</v>
      </c>
      <c r="K6722" s="282">
        <v>0.0</v>
      </c>
      <c r="L6722" s="282">
        <v>2113.0</v>
      </c>
      <c r="M6722" s="210"/>
    </row>
    <row r="6723" ht="15.75" customHeight="1">
      <c r="A6723" s="210" t="s">
        <v>822</v>
      </c>
      <c r="B6723" s="210" t="s">
        <v>5391</v>
      </c>
      <c r="C6723" s="210" t="s">
        <v>5816</v>
      </c>
      <c r="D6723" s="210" t="s">
        <v>5905</v>
      </c>
      <c r="E6723" s="282">
        <v>32.0</v>
      </c>
      <c r="F6723" s="282">
        <v>1.0</v>
      </c>
      <c r="G6723" s="282">
        <v>9.0</v>
      </c>
      <c r="H6723" s="282">
        <v>8.0</v>
      </c>
      <c r="I6723" s="282">
        <v>13.0</v>
      </c>
      <c r="J6723" s="282">
        <v>6.0</v>
      </c>
      <c r="K6723" s="282">
        <v>0.0</v>
      </c>
      <c r="L6723" s="282">
        <v>2149.0</v>
      </c>
      <c r="M6723" s="210"/>
    </row>
    <row r="6724" ht="15.75" customHeight="1">
      <c r="A6724" s="210" t="s">
        <v>822</v>
      </c>
      <c r="B6724" s="210" t="s">
        <v>5392</v>
      </c>
      <c r="C6724" s="210" t="s">
        <v>5801</v>
      </c>
      <c r="D6724" s="210" t="s">
        <v>116</v>
      </c>
      <c r="E6724" s="282">
        <v>9.0</v>
      </c>
      <c r="F6724" s="282">
        <v>0.0</v>
      </c>
      <c r="G6724" s="282">
        <v>0.0</v>
      </c>
      <c r="H6724" s="282">
        <v>8.0</v>
      </c>
      <c r="I6724" s="282">
        <v>1.0</v>
      </c>
      <c r="J6724" s="282">
        <v>0.0</v>
      </c>
      <c r="K6724" s="282">
        <v>0.0</v>
      </c>
      <c r="L6724" s="282">
        <v>166.0</v>
      </c>
      <c r="M6724" s="210"/>
    </row>
    <row r="6725" ht="15.75" customHeight="1">
      <c r="A6725" s="210" t="s">
        <v>822</v>
      </c>
      <c r="B6725" s="210" t="s">
        <v>5389</v>
      </c>
      <c r="C6725" s="210" t="s">
        <v>5814</v>
      </c>
      <c r="D6725" s="210" t="s">
        <v>6493</v>
      </c>
      <c r="E6725" s="282">
        <v>23.0</v>
      </c>
      <c r="F6725" s="282">
        <v>1.0</v>
      </c>
      <c r="G6725" s="282">
        <v>4.0</v>
      </c>
      <c r="H6725" s="282">
        <v>6.0</v>
      </c>
      <c r="I6725" s="282">
        <v>6.0</v>
      </c>
      <c r="J6725" s="282">
        <v>2.0</v>
      </c>
      <c r="K6725" s="282">
        <v>0.0</v>
      </c>
      <c r="L6725" s="282">
        <v>1501.0</v>
      </c>
      <c r="M6725" s="210"/>
    </row>
    <row r="6726" ht="15.75" customHeight="1">
      <c r="A6726" s="210" t="s">
        <v>822</v>
      </c>
      <c r="B6726" s="210" t="s">
        <v>5390</v>
      </c>
      <c r="C6726" s="210" t="s">
        <v>5814</v>
      </c>
      <c r="D6726" s="210" t="s">
        <v>6493</v>
      </c>
      <c r="E6726" s="282">
        <v>24.0</v>
      </c>
      <c r="F6726" s="282">
        <v>1.0</v>
      </c>
      <c r="G6726" s="282">
        <v>2.0</v>
      </c>
      <c r="H6726" s="282">
        <v>10.0</v>
      </c>
      <c r="I6726" s="282">
        <v>7.0</v>
      </c>
      <c r="J6726" s="282">
        <v>2.0</v>
      </c>
      <c r="K6726" s="282">
        <v>0.0</v>
      </c>
      <c r="L6726" s="282">
        <v>1329.0</v>
      </c>
      <c r="M6726" s="210"/>
    </row>
    <row r="6727" ht="15.75" customHeight="1">
      <c r="A6727" s="210" t="s">
        <v>488</v>
      </c>
      <c r="B6727" s="210" t="s">
        <v>5383</v>
      </c>
      <c r="C6727" s="210" t="s">
        <v>5801</v>
      </c>
      <c r="D6727" s="210" t="s">
        <v>197</v>
      </c>
      <c r="E6727" s="282">
        <v>1.0</v>
      </c>
      <c r="F6727" s="282">
        <v>0.0</v>
      </c>
      <c r="G6727" s="282">
        <v>0.0</v>
      </c>
      <c r="H6727" s="282">
        <v>1.0</v>
      </c>
      <c r="I6727" s="282">
        <v>0.0</v>
      </c>
      <c r="J6727" s="282">
        <v>1.0</v>
      </c>
      <c r="K6727" s="282">
        <v>0.0</v>
      </c>
      <c r="L6727" s="282">
        <v>20.0</v>
      </c>
      <c r="M6727" s="210"/>
    </row>
    <row r="6728" ht="15.75" customHeight="1">
      <c r="A6728" s="210" t="s">
        <v>488</v>
      </c>
      <c r="B6728" s="210" t="s">
        <v>5386</v>
      </c>
      <c r="C6728" s="210" t="s">
        <v>5881</v>
      </c>
      <c r="D6728" s="210" t="s">
        <v>5884</v>
      </c>
      <c r="E6728" s="282">
        <v>1.0</v>
      </c>
      <c r="F6728" s="282">
        <v>0.0</v>
      </c>
      <c r="G6728" s="282">
        <v>0.0</v>
      </c>
      <c r="H6728" s="282">
        <v>1.0</v>
      </c>
      <c r="I6728" s="282">
        <v>0.0</v>
      </c>
      <c r="J6728" s="282">
        <v>0.0</v>
      </c>
      <c r="K6728" s="282">
        <v>0.0</v>
      </c>
      <c r="L6728" s="282">
        <v>11.0</v>
      </c>
      <c r="M6728" s="210"/>
    </row>
    <row r="6729" ht="15.75" customHeight="1">
      <c r="A6729" s="210" t="s">
        <v>826</v>
      </c>
      <c r="B6729" s="210" t="s">
        <v>5384</v>
      </c>
      <c r="C6729" s="210" t="s">
        <v>5816</v>
      </c>
      <c r="D6729" s="210" t="s">
        <v>6373</v>
      </c>
      <c r="E6729" s="282">
        <v>14.0</v>
      </c>
      <c r="F6729" s="282">
        <v>0.0</v>
      </c>
      <c r="G6729" s="282">
        <v>1.0</v>
      </c>
      <c r="H6729" s="282">
        <v>6.0</v>
      </c>
      <c r="I6729" s="282">
        <v>6.0</v>
      </c>
      <c r="J6729" s="282">
        <v>5.0</v>
      </c>
      <c r="K6729" s="282">
        <v>0.0</v>
      </c>
      <c r="L6729" s="282">
        <v>759.0</v>
      </c>
      <c r="M6729" s="210"/>
    </row>
    <row r="6730" ht="15.75" customHeight="1">
      <c r="A6730" s="210" t="s">
        <v>826</v>
      </c>
      <c r="B6730" s="210" t="s">
        <v>5385</v>
      </c>
      <c r="C6730" s="210" t="s">
        <v>5816</v>
      </c>
      <c r="D6730" s="210" t="s">
        <v>5959</v>
      </c>
      <c r="E6730" s="282">
        <v>19.0</v>
      </c>
      <c r="F6730" s="282">
        <v>2.0</v>
      </c>
      <c r="G6730" s="282">
        <v>0.0</v>
      </c>
      <c r="H6730" s="282">
        <v>9.0</v>
      </c>
      <c r="I6730" s="282">
        <v>6.0</v>
      </c>
      <c r="J6730" s="282">
        <v>4.0</v>
      </c>
      <c r="K6730" s="282">
        <v>0.0</v>
      </c>
      <c r="L6730" s="282">
        <v>1061.0</v>
      </c>
      <c r="M6730" s="210"/>
    </row>
    <row r="6731" ht="15.75" customHeight="1">
      <c r="A6731" s="210" t="s">
        <v>826</v>
      </c>
      <c r="B6731" s="210" t="s">
        <v>5386</v>
      </c>
      <c r="C6731" s="210" t="s">
        <v>5861</v>
      </c>
      <c r="D6731" s="210" t="s">
        <v>143</v>
      </c>
      <c r="E6731" s="282">
        <v>17.0</v>
      </c>
      <c r="F6731" s="282">
        <v>1.0</v>
      </c>
      <c r="G6731" s="282">
        <v>1.0</v>
      </c>
      <c r="H6731" s="282">
        <v>10.0</v>
      </c>
      <c r="I6731" s="282">
        <v>5.0</v>
      </c>
      <c r="J6731" s="282">
        <v>5.0</v>
      </c>
      <c r="K6731" s="282">
        <v>0.0</v>
      </c>
      <c r="L6731" s="282">
        <v>767.0</v>
      </c>
      <c r="M6731" s="210"/>
    </row>
    <row r="6732" ht="15.75" customHeight="1">
      <c r="A6732" s="210" t="s">
        <v>826</v>
      </c>
      <c r="B6732" s="210" t="s">
        <v>5387</v>
      </c>
      <c r="C6732" s="210" t="s">
        <v>5816</v>
      </c>
      <c r="D6732" s="210" t="s">
        <v>5948</v>
      </c>
      <c r="E6732" s="282">
        <v>26.0</v>
      </c>
      <c r="F6732" s="282">
        <v>1.0</v>
      </c>
      <c r="G6732" s="282">
        <v>0.0</v>
      </c>
      <c r="H6732" s="282">
        <v>15.0</v>
      </c>
      <c r="I6732" s="282">
        <v>7.0</v>
      </c>
      <c r="J6732" s="282">
        <v>4.0</v>
      </c>
      <c r="K6732" s="282">
        <v>1.0</v>
      </c>
      <c r="L6732" s="282">
        <v>1192.0</v>
      </c>
      <c r="M6732" s="210"/>
    </row>
    <row r="6733" ht="15.75" customHeight="1">
      <c r="A6733" s="210" t="s">
        <v>826</v>
      </c>
      <c r="B6733" s="210" t="s">
        <v>5388</v>
      </c>
      <c r="C6733" s="210" t="s">
        <v>5816</v>
      </c>
      <c r="D6733" s="210" t="s">
        <v>5948</v>
      </c>
      <c r="E6733" s="282">
        <v>6.0</v>
      </c>
      <c r="F6733" s="282">
        <v>0.0</v>
      </c>
      <c r="G6733" s="282">
        <v>1.0</v>
      </c>
      <c r="H6733" s="282">
        <v>5.0</v>
      </c>
      <c r="I6733" s="282">
        <v>0.0</v>
      </c>
      <c r="J6733" s="282">
        <v>2.0</v>
      </c>
      <c r="K6733" s="282">
        <v>0.0</v>
      </c>
      <c r="L6733" s="282">
        <v>204.0</v>
      </c>
      <c r="M6733" s="210"/>
    </row>
    <row r="6734" ht="15.75" customHeight="1">
      <c r="A6734" s="210" t="s">
        <v>826</v>
      </c>
      <c r="B6734" s="210" t="s">
        <v>5391</v>
      </c>
      <c r="C6734" s="210" t="s">
        <v>5801</v>
      </c>
      <c r="D6734" s="210" t="s">
        <v>5812</v>
      </c>
      <c r="E6734" s="282">
        <v>0.0</v>
      </c>
      <c r="F6734" s="282">
        <v>0.0</v>
      </c>
      <c r="G6734" s="282">
        <v>0.0</v>
      </c>
      <c r="H6734" s="282">
        <v>0.0</v>
      </c>
      <c r="I6734" s="282">
        <v>0.0</v>
      </c>
      <c r="J6734" s="282">
        <v>0.0</v>
      </c>
      <c r="K6734" s="282">
        <v>0.0</v>
      </c>
      <c r="L6734" s="282">
        <v>0.0</v>
      </c>
      <c r="M6734" s="210"/>
    </row>
    <row r="6735" ht="15.75" customHeight="1">
      <c r="A6735" s="210" t="s">
        <v>826</v>
      </c>
      <c r="B6735" s="210" t="s">
        <v>5392</v>
      </c>
      <c r="C6735" s="210" t="s">
        <v>5801</v>
      </c>
      <c r="D6735" s="210" t="s">
        <v>197</v>
      </c>
      <c r="E6735" s="282">
        <v>0.0</v>
      </c>
      <c r="F6735" s="282">
        <v>0.0</v>
      </c>
      <c r="G6735" s="282">
        <v>0.0</v>
      </c>
      <c r="H6735" s="282">
        <v>0.0</v>
      </c>
      <c r="I6735" s="282">
        <v>0.0</v>
      </c>
      <c r="J6735" s="282">
        <v>0.0</v>
      </c>
      <c r="K6735" s="282">
        <v>0.0</v>
      </c>
      <c r="L6735" s="282">
        <v>0.0</v>
      </c>
      <c r="M6735" s="210"/>
    </row>
    <row r="6736" ht="15.75" customHeight="1">
      <c r="A6736" s="210" t="s">
        <v>801</v>
      </c>
      <c r="B6736" s="210" t="s">
        <v>5383</v>
      </c>
      <c r="C6736" s="210" t="s">
        <v>5801</v>
      </c>
      <c r="D6736" s="210" t="s">
        <v>264</v>
      </c>
      <c r="E6736" s="282">
        <v>1.0</v>
      </c>
      <c r="F6736" s="282">
        <v>0.0</v>
      </c>
      <c r="G6736" s="282">
        <v>0.0</v>
      </c>
      <c r="H6736" s="282">
        <v>0.0</v>
      </c>
      <c r="I6736" s="282">
        <v>1.0</v>
      </c>
      <c r="J6736" s="282">
        <v>0.0</v>
      </c>
      <c r="K6736" s="282">
        <v>0.0</v>
      </c>
      <c r="L6736" s="282">
        <v>22.0</v>
      </c>
      <c r="M6736" s="210"/>
    </row>
    <row r="6737" ht="15.75" customHeight="1">
      <c r="A6737" s="210" t="s">
        <v>801</v>
      </c>
      <c r="B6737" s="210" t="s">
        <v>5384</v>
      </c>
      <c r="C6737" s="210" t="s">
        <v>5816</v>
      </c>
      <c r="D6737" s="210" t="s">
        <v>6373</v>
      </c>
      <c r="E6737" s="282">
        <v>24.0</v>
      </c>
      <c r="F6737" s="282">
        <v>0.0</v>
      </c>
      <c r="G6737" s="282">
        <v>1.0</v>
      </c>
      <c r="H6737" s="282">
        <v>16.0</v>
      </c>
      <c r="I6737" s="282">
        <v>8.0</v>
      </c>
      <c r="J6737" s="282">
        <v>3.0</v>
      </c>
      <c r="K6737" s="282">
        <v>0.0</v>
      </c>
      <c r="L6737" s="282">
        <v>816.0</v>
      </c>
      <c r="M6737" s="210"/>
    </row>
    <row r="6738" ht="15.75" customHeight="1">
      <c r="A6738" s="210" t="s">
        <v>801</v>
      </c>
      <c r="B6738" s="210" t="s">
        <v>5385</v>
      </c>
      <c r="C6738" s="210" t="s">
        <v>5816</v>
      </c>
      <c r="D6738" s="210" t="s">
        <v>6373</v>
      </c>
      <c r="E6738" s="282">
        <v>18.0</v>
      </c>
      <c r="F6738" s="282">
        <v>1.0</v>
      </c>
      <c r="G6738" s="282">
        <v>0.0</v>
      </c>
      <c r="H6738" s="282">
        <v>7.0</v>
      </c>
      <c r="I6738" s="282">
        <v>10.0</v>
      </c>
      <c r="J6738" s="282">
        <v>4.0</v>
      </c>
      <c r="K6738" s="282">
        <v>0.0</v>
      </c>
      <c r="L6738" s="282">
        <v>913.0</v>
      </c>
      <c r="M6738" s="210"/>
    </row>
    <row r="6739" ht="15.75" customHeight="1">
      <c r="A6739" s="210" t="s">
        <v>801</v>
      </c>
      <c r="B6739" s="210" t="s">
        <v>5386</v>
      </c>
      <c r="C6739" s="210" t="s">
        <v>5800</v>
      </c>
      <c r="D6739" s="210" t="s">
        <v>249</v>
      </c>
      <c r="E6739" s="282">
        <v>15.0</v>
      </c>
      <c r="F6739" s="282">
        <v>0.0</v>
      </c>
      <c r="G6739" s="282">
        <v>1.0</v>
      </c>
      <c r="H6739" s="282">
        <v>13.0</v>
      </c>
      <c r="I6739" s="282">
        <v>2.0</v>
      </c>
      <c r="J6739" s="282">
        <v>1.0</v>
      </c>
      <c r="K6739" s="282">
        <v>0.0</v>
      </c>
      <c r="L6739" s="282">
        <v>439.0</v>
      </c>
      <c r="M6739" s="210"/>
    </row>
    <row r="6740" ht="15.75" customHeight="1">
      <c r="A6740" s="210" t="s">
        <v>801</v>
      </c>
      <c r="B6740" s="210" t="s">
        <v>5387</v>
      </c>
      <c r="C6740" s="210" t="s">
        <v>5801</v>
      </c>
      <c r="D6740" s="210" t="s">
        <v>143</v>
      </c>
      <c r="E6740" s="282">
        <v>15.0</v>
      </c>
      <c r="F6740" s="282">
        <v>0.0</v>
      </c>
      <c r="G6740" s="282">
        <v>0.0</v>
      </c>
      <c r="H6740" s="282">
        <v>12.0</v>
      </c>
      <c r="I6740" s="282">
        <v>2.0</v>
      </c>
      <c r="J6740" s="282">
        <v>2.0</v>
      </c>
      <c r="K6740" s="282">
        <v>0.0</v>
      </c>
      <c r="L6740" s="282">
        <v>387.0</v>
      </c>
      <c r="M6740" s="210"/>
    </row>
    <row r="6741" ht="15.75" customHeight="1">
      <c r="A6741" s="210" t="s">
        <v>801</v>
      </c>
      <c r="B6741" s="210" t="s">
        <v>5388</v>
      </c>
      <c r="C6741" s="210" t="s">
        <v>5801</v>
      </c>
      <c r="D6741" s="210" t="s">
        <v>143</v>
      </c>
      <c r="E6741" s="282">
        <v>16.0</v>
      </c>
      <c r="F6741" s="282">
        <v>0.0</v>
      </c>
      <c r="G6741" s="282">
        <v>2.0</v>
      </c>
      <c r="H6741" s="282">
        <v>0.0</v>
      </c>
      <c r="I6741" s="282">
        <v>10.0</v>
      </c>
      <c r="J6741" s="282">
        <v>3.0</v>
      </c>
      <c r="K6741" s="282">
        <v>0.0</v>
      </c>
      <c r="L6741" s="282">
        <v>1288.0</v>
      </c>
      <c r="M6741" s="210"/>
    </row>
    <row r="6742" ht="15.75" customHeight="1">
      <c r="A6742" s="210" t="s">
        <v>801</v>
      </c>
      <c r="B6742" s="210" t="s">
        <v>5391</v>
      </c>
      <c r="C6742" s="210" t="s">
        <v>5801</v>
      </c>
      <c r="D6742" s="210" t="s">
        <v>143</v>
      </c>
      <c r="E6742" s="282">
        <v>34.0</v>
      </c>
      <c r="F6742" s="282">
        <v>4.0</v>
      </c>
      <c r="G6742" s="282">
        <v>1.0</v>
      </c>
      <c r="H6742" s="282">
        <v>7.0</v>
      </c>
      <c r="I6742" s="282">
        <v>17.0</v>
      </c>
      <c r="J6742" s="282">
        <v>5.0</v>
      </c>
      <c r="K6742" s="282">
        <v>0.0</v>
      </c>
      <c r="L6742" s="282">
        <v>2389.0</v>
      </c>
      <c r="M6742" s="210"/>
    </row>
    <row r="6743" ht="15.75" customHeight="1">
      <c r="A6743" s="210" t="s">
        <v>801</v>
      </c>
      <c r="B6743" s="210" t="s">
        <v>5392</v>
      </c>
      <c r="C6743" s="210" t="s">
        <v>5801</v>
      </c>
      <c r="D6743" s="210" t="s">
        <v>143</v>
      </c>
      <c r="E6743" s="282">
        <v>32.0</v>
      </c>
      <c r="F6743" s="282">
        <v>4.0</v>
      </c>
      <c r="G6743" s="282">
        <v>1.0</v>
      </c>
      <c r="H6743" s="282">
        <v>2.0</v>
      </c>
      <c r="I6743" s="282">
        <v>11.0</v>
      </c>
      <c r="J6743" s="282">
        <v>11.0</v>
      </c>
      <c r="K6743" s="282">
        <v>0.0</v>
      </c>
      <c r="L6743" s="282">
        <v>2524.0</v>
      </c>
      <c r="M6743" s="210"/>
    </row>
    <row r="6744" ht="15.75" customHeight="1">
      <c r="A6744" s="210" t="s">
        <v>801</v>
      </c>
      <c r="B6744" s="210" t="s">
        <v>5389</v>
      </c>
      <c r="C6744" s="210" t="s">
        <v>5801</v>
      </c>
      <c r="D6744" s="210" t="s">
        <v>143</v>
      </c>
      <c r="E6744" s="282">
        <v>37.0</v>
      </c>
      <c r="F6744" s="282">
        <v>6.0</v>
      </c>
      <c r="G6744" s="282">
        <v>4.0</v>
      </c>
      <c r="H6744" s="282">
        <v>9.0</v>
      </c>
      <c r="I6744" s="282">
        <v>21.0</v>
      </c>
      <c r="J6744" s="282">
        <v>6.0</v>
      </c>
      <c r="K6744" s="282">
        <v>0.0</v>
      </c>
      <c r="L6744" s="282">
        <v>2297.0</v>
      </c>
      <c r="M6744" s="210"/>
    </row>
    <row r="6745" ht="15.75" customHeight="1">
      <c r="A6745" s="210" t="s">
        <v>801</v>
      </c>
      <c r="B6745" s="210" t="s">
        <v>5390</v>
      </c>
      <c r="C6745" s="210" t="s">
        <v>5801</v>
      </c>
      <c r="D6745" s="210" t="s">
        <v>143</v>
      </c>
      <c r="E6745" s="282">
        <v>34.0</v>
      </c>
      <c r="F6745" s="282">
        <v>4.0</v>
      </c>
      <c r="G6745" s="282">
        <v>2.0</v>
      </c>
      <c r="H6745" s="282">
        <v>9.0</v>
      </c>
      <c r="I6745" s="282">
        <v>15.0</v>
      </c>
      <c r="J6745" s="282">
        <v>6.0</v>
      </c>
      <c r="K6745" s="282">
        <v>0.0</v>
      </c>
      <c r="L6745" s="282">
        <v>2259.0</v>
      </c>
      <c r="M6745" s="210"/>
    </row>
    <row r="6746" ht="15.75" customHeight="1">
      <c r="A6746" s="210" t="s">
        <v>553</v>
      </c>
      <c r="B6746" s="210" t="s">
        <v>5383</v>
      </c>
      <c r="C6746" s="210" t="s">
        <v>5801</v>
      </c>
      <c r="D6746" s="210" t="s">
        <v>249</v>
      </c>
      <c r="E6746" s="282">
        <v>0.0</v>
      </c>
      <c r="F6746" s="282">
        <v>0.0</v>
      </c>
      <c r="G6746" s="282">
        <v>0.0</v>
      </c>
      <c r="H6746" s="282">
        <v>0.0</v>
      </c>
      <c r="I6746" s="282">
        <v>0.0</v>
      </c>
      <c r="J6746" s="282">
        <v>0.0</v>
      </c>
      <c r="K6746" s="282">
        <v>0.0</v>
      </c>
      <c r="L6746" s="282">
        <v>0.0</v>
      </c>
      <c r="M6746" s="210"/>
    </row>
    <row r="6747" ht="15.75" customHeight="1">
      <c r="A6747" s="210" t="s">
        <v>553</v>
      </c>
      <c r="B6747" s="210" t="s">
        <v>5384</v>
      </c>
      <c r="C6747" s="210" t="s">
        <v>5801</v>
      </c>
      <c r="D6747" s="210" t="s">
        <v>6147</v>
      </c>
      <c r="E6747" s="282">
        <v>5.0</v>
      </c>
      <c r="F6747" s="282">
        <v>1.0</v>
      </c>
      <c r="G6747" s="282">
        <v>0.0</v>
      </c>
      <c r="H6747" s="282">
        <v>5.0</v>
      </c>
      <c r="I6747" s="282">
        <v>0.0</v>
      </c>
      <c r="J6747" s="282">
        <v>0.0</v>
      </c>
      <c r="K6747" s="282">
        <v>0.0</v>
      </c>
      <c r="L6747" s="282">
        <v>34.0</v>
      </c>
      <c r="M6747" s="210"/>
    </row>
    <row r="6748" ht="15.75" customHeight="1">
      <c r="A6748" s="210" t="s">
        <v>334</v>
      </c>
      <c r="B6748" s="210" t="s">
        <v>5383</v>
      </c>
      <c r="C6748" s="210" t="s">
        <v>5801</v>
      </c>
      <c r="D6748" s="210" t="s">
        <v>151</v>
      </c>
      <c r="E6748" s="282">
        <v>0.0</v>
      </c>
      <c r="F6748" s="282">
        <v>0.0</v>
      </c>
      <c r="G6748" s="210"/>
      <c r="H6748" s="282">
        <v>0.0</v>
      </c>
      <c r="I6748" s="282">
        <v>0.0</v>
      </c>
      <c r="J6748" s="282">
        <v>0.0</v>
      </c>
      <c r="K6748" s="282">
        <v>0.0</v>
      </c>
      <c r="L6748" s="282">
        <v>0.0</v>
      </c>
      <c r="M6748" s="210"/>
    </row>
    <row r="6749" ht="15.75" customHeight="1">
      <c r="A6749" s="210" t="s">
        <v>334</v>
      </c>
      <c r="B6749" s="210" t="s">
        <v>5384</v>
      </c>
      <c r="C6749" s="210" t="s">
        <v>5881</v>
      </c>
      <c r="D6749" s="210" t="s">
        <v>6441</v>
      </c>
      <c r="E6749" s="282">
        <v>29.0</v>
      </c>
      <c r="F6749" s="282">
        <v>0.0</v>
      </c>
      <c r="G6749" s="210"/>
      <c r="H6749" s="282">
        <v>0.0</v>
      </c>
      <c r="I6749" s="282">
        <v>0.0</v>
      </c>
      <c r="J6749" s="282">
        <v>2.0</v>
      </c>
      <c r="K6749" s="282">
        <v>0.0</v>
      </c>
      <c r="L6749" s="282">
        <v>2610.0</v>
      </c>
      <c r="M6749" s="210"/>
    </row>
    <row r="6750" ht="15.75" customHeight="1">
      <c r="A6750" s="210" t="s">
        <v>334</v>
      </c>
      <c r="B6750" s="210" t="s">
        <v>5385</v>
      </c>
      <c r="C6750" s="210" t="s">
        <v>5881</v>
      </c>
      <c r="D6750" s="210" t="s">
        <v>6441</v>
      </c>
      <c r="E6750" s="282">
        <v>32.0</v>
      </c>
      <c r="F6750" s="282">
        <v>0.0</v>
      </c>
      <c r="G6750" s="210"/>
      <c r="H6750" s="282">
        <v>0.0</v>
      </c>
      <c r="I6750" s="282">
        <v>1.0</v>
      </c>
      <c r="J6750" s="282">
        <v>0.0</v>
      </c>
      <c r="K6750" s="282">
        <v>0.0</v>
      </c>
      <c r="L6750" s="282">
        <v>2835.0</v>
      </c>
      <c r="M6750" s="210"/>
    </row>
    <row r="6751" ht="15.75" customHeight="1">
      <c r="A6751" s="210" t="s">
        <v>334</v>
      </c>
      <c r="B6751" s="210" t="s">
        <v>5386</v>
      </c>
      <c r="C6751" s="210" t="s">
        <v>5881</v>
      </c>
      <c r="D6751" s="210" t="s">
        <v>6293</v>
      </c>
      <c r="E6751" s="282">
        <v>1.0</v>
      </c>
      <c r="F6751" s="282">
        <v>0.0</v>
      </c>
      <c r="G6751" s="210"/>
      <c r="H6751" s="282">
        <v>1.0</v>
      </c>
      <c r="I6751" s="282">
        <v>0.0</v>
      </c>
      <c r="J6751" s="282">
        <v>0.0</v>
      </c>
      <c r="K6751" s="282">
        <v>0.0</v>
      </c>
      <c r="L6751" s="282">
        <v>9.0</v>
      </c>
      <c r="M6751" s="210"/>
    </row>
    <row r="6752" ht="15.75" customHeight="1">
      <c r="A6752" s="210" t="s">
        <v>334</v>
      </c>
      <c r="B6752" s="210" t="s">
        <v>5387</v>
      </c>
      <c r="C6752" s="210" t="s">
        <v>5906</v>
      </c>
      <c r="D6752" s="210" t="s">
        <v>6494</v>
      </c>
      <c r="E6752" s="282">
        <v>0.0</v>
      </c>
      <c r="F6752" s="282">
        <v>0.0</v>
      </c>
      <c r="G6752" s="210"/>
      <c r="H6752" s="282">
        <v>0.0</v>
      </c>
      <c r="I6752" s="282">
        <v>0.0</v>
      </c>
      <c r="J6752" s="282">
        <v>0.0</v>
      </c>
      <c r="K6752" s="282">
        <v>0.0</v>
      </c>
      <c r="L6752" s="282">
        <v>0.0</v>
      </c>
      <c r="M6752" s="210"/>
    </row>
    <row r="6753" ht="15.75" customHeight="1">
      <c r="A6753" s="210" t="s">
        <v>334</v>
      </c>
      <c r="B6753" s="210" t="s">
        <v>5391</v>
      </c>
      <c r="C6753" s="210" t="s">
        <v>5881</v>
      </c>
      <c r="D6753" s="210" t="s">
        <v>6293</v>
      </c>
      <c r="E6753" s="282">
        <v>0.0</v>
      </c>
      <c r="F6753" s="282">
        <v>0.0</v>
      </c>
      <c r="G6753" s="210"/>
      <c r="H6753" s="282">
        <v>0.0</v>
      </c>
      <c r="I6753" s="282">
        <v>0.0</v>
      </c>
      <c r="J6753" s="282">
        <v>0.0</v>
      </c>
      <c r="K6753" s="282">
        <v>0.0</v>
      </c>
      <c r="L6753" s="282">
        <v>0.0</v>
      </c>
      <c r="M6753" s="210"/>
    </row>
    <row r="6754" ht="15.75" customHeight="1">
      <c r="A6754" s="210" t="s">
        <v>334</v>
      </c>
      <c r="B6754" s="210" t="s">
        <v>5392</v>
      </c>
      <c r="C6754" s="210" t="s">
        <v>5881</v>
      </c>
      <c r="D6754" s="210" t="s">
        <v>6293</v>
      </c>
      <c r="E6754" s="282">
        <v>0.0</v>
      </c>
      <c r="F6754" s="282">
        <v>0.0</v>
      </c>
      <c r="G6754" s="210"/>
      <c r="H6754" s="282">
        <v>0.0</v>
      </c>
      <c r="I6754" s="282">
        <v>0.0</v>
      </c>
      <c r="J6754" s="282">
        <v>0.0</v>
      </c>
      <c r="K6754" s="282">
        <v>0.0</v>
      </c>
      <c r="L6754" s="282">
        <v>0.0</v>
      </c>
      <c r="M6754" s="210"/>
    </row>
    <row r="6755" ht="15.75" customHeight="1">
      <c r="A6755" s="210" t="s">
        <v>740</v>
      </c>
      <c r="B6755" s="210" t="s">
        <v>5383</v>
      </c>
      <c r="C6755" s="210" t="s">
        <v>5801</v>
      </c>
      <c r="D6755" s="210" t="s">
        <v>177</v>
      </c>
      <c r="E6755" s="282">
        <v>3.0</v>
      </c>
      <c r="F6755" s="282">
        <v>0.0</v>
      </c>
      <c r="G6755" s="282">
        <v>0.0</v>
      </c>
      <c r="H6755" s="282">
        <v>0.0</v>
      </c>
      <c r="I6755" s="282">
        <v>0.0</v>
      </c>
      <c r="J6755" s="282">
        <v>0.0</v>
      </c>
      <c r="K6755" s="282">
        <v>0.0</v>
      </c>
      <c r="L6755" s="282">
        <v>270.0</v>
      </c>
      <c r="M6755" s="210"/>
    </row>
    <row r="6756" ht="15.75" customHeight="1">
      <c r="A6756" s="210" t="s">
        <v>740</v>
      </c>
      <c r="B6756" s="210" t="s">
        <v>5384</v>
      </c>
      <c r="C6756" s="210" t="s">
        <v>5816</v>
      </c>
      <c r="D6756" s="210" t="s">
        <v>6056</v>
      </c>
      <c r="E6756" s="282">
        <v>26.0</v>
      </c>
      <c r="F6756" s="282">
        <v>0.0</v>
      </c>
      <c r="G6756" s="282">
        <v>2.0</v>
      </c>
      <c r="H6756" s="282">
        <v>5.0</v>
      </c>
      <c r="I6756" s="282">
        <v>3.0</v>
      </c>
      <c r="J6756" s="282">
        <v>3.0</v>
      </c>
      <c r="K6756" s="282">
        <v>0.0</v>
      </c>
      <c r="L6756" s="282">
        <v>1881.0</v>
      </c>
      <c r="M6756" s="210"/>
    </row>
    <row r="6757" ht="15.75" customHeight="1">
      <c r="A6757" s="210" t="s">
        <v>740</v>
      </c>
      <c r="B6757" s="210" t="s">
        <v>5385</v>
      </c>
      <c r="C6757" s="210" t="s">
        <v>5816</v>
      </c>
      <c r="D6757" s="210" t="s">
        <v>6056</v>
      </c>
      <c r="E6757" s="282">
        <v>18.0</v>
      </c>
      <c r="F6757" s="282">
        <v>1.0</v>
      </c>
      <c r="G6757" s="282">
        <v>1.0</v>
      </c>
      <c r="H6757" s="282">
        <v>10.0</v>
      </c>
      <c r="I6757" s="282">
        <v>5.0</v>
      </c>
      <c r="J6757" s="282">
        <v>6.0</v>
      </c>
      <c r="K6757" s="282">
        <v>0.0</v>
      </c>
      <c r="L6757" s="282">
        <v>827.0</v>
      </c>
      <c r="M6757" s="210"/>
    </row>
    <row r="6758" ht="15.75" customHeight="1">
      <c r="A6758" s="210" t="s">
        <v>740</v>
      </c>
      <c r="B6758" s="210" t="s">
        <v>5386</v>
      </c>
      <c r="C6758" s="210" t="s">
        <v>6495</v>
      </c>
      <c r="D6758" s="210" t="s">
        <v>6496</v>
      </c>
      <c r="E6758" s="282">
        <v>24.0</v>
      </c>
      <c r="F6758" s="282">
        <v>0.0</v>
      </c>
      <c r="G6758" s="282">
        <v>1.0</v>
      </c>
      <c r="H6758" s="282">
        <v>10.0</v>
      </c>
      <c r="I6758" s="282">
        <v>10.0</v>
      </c>
      <c r="J6758" s="282">
        <v>6.0</v>
      </c>
      <c r="K6758" s="282">
        <v>0.0</v>
      </c>
      <c r="L6758" s="282">
        <v>1308.0</v>
      </c>
      <c r="M6758" s="210"/>
    </row>
    <row r="6759" ht="15.75" customHeight="1">
      <c r="A6759" s="210" t="s">
        <v>740</v>
      </c>
      <c r="B6759" s="210" t="s">
        <v>5387</v>
      </c>
      <c r="C6759" s="210" t="s">
        <v>5837</v>
      </c>
      <c r="D6759" s="210" t="s">
        <v>6497</v>
      </c>
      <c r="E6759" s="282">
        <v>26.0</v>
      </c>
      <c r="F6759" s="282">
        <v>0.0</v>
      </c>
      <c r="G6759" s="282">
        <v>1.0</v>
      </c>
      <c r="H6759" s="282">
        <v>1.0</v>
      </c>
      <c r="I6759" s="282">
        <v>8.0</v>
      </c>
      <c r="J6759" s="282">
        <v>3.0</v>
      </c>
      <c r="K6759" s="282">
        <v>0.0</v>
      </c>
      <c r="L6759" s="282">
        <v>2111.0</v>
      </c>
      <c r="M6759" s="210"/>
    </row>
    <row r="6760" ht="15.75" customHeight="1">
      <c r="A6760" s="210" t="s">
        <v>740</v>
      </c>
      <c r="B6760" s="210" t="s">
        <v>5388</v>
      </c>
      <c r="C6760" s="210" t="s">
        <v>5837</v>
      </c>
      <c r="D6760" s="210" t="s">
        <v>6497</v>
      </c>
      <c r="E6760" s="282">
        <v>10.0</v>
      </c>
      <c r="F6760" s="282">
        <v>0.0</v>
      </c>
      <c r="G6760" s="282">
        <v>0.0</v>
      </c>
      <c r="H6760" s="282">
        <v>4.0</v>
      </c>
      <c r="I6760" s="282">
        <v>1.0</v>
      </c>
      <c r="J6760" s="282">
        <v>1.0</v>
      </c>
      <c r="K6760" s="282">
        <v>0.0</v>
      </c>
      <c r="L6760" s="282">
        <v>596.0</v>
      </c>
      <c r="M6760" s="210"/>
    </row>
    <row r="6761" ht="15.75" customHeight="1">
      <c r="A6761" s="210" t="s">
        <v>351</v>
      </c>
      <c r="B6761" s="210" t="s">
        <v>6498</v>
      </c>
      <c r="C6761" s="210" t="s">
        <v>5902</v>
      </c>
      <c r="D6761" s="210" t="s">
        <v>6499</v>
      </c>
      <c r="E6761" s="282">
        <v>0.0</v>
      </c>
      <c r="F6761" s="282">
        <v>0.0</v>
      </c>
      <c r="G6761" s="210"/>
      <c r="H6761" s="282">
        <v>0.0</v>
      </c>
      <c r="I6761" s="282">
        <v>0.0</v>
      </c>
      <c r="J6761" s="282">
        <v>0.0</v>
      </c>
      <c r="K6761" s="282">
        <v>0.0</v>
      </c>
      <c r="L6761" s="282">
        <v>0.0</v>
      </c>
      <c r="M6761" s="210"/>
    </row>
    <row r="6762" ht="15.75" customHeight="1">
      <c r="A6762" s="210" t="s">
        <v>351</v>
      </c>
      <c r="B6762" s="210" t="s">
        <v>5383</v>
      </c>
      <c r="C6762" s="210" t="s">
        <v>5801</v>
      </c>
      <c r="D6762" s="210" t="s">
        <v>264</v>
      </c>
      <c r="E6762" s="282">
        <v>3.0</v>
      </c>
      <c r="F6762" s="282">
        <v>0.0</v>
      </c>
      <c r="G6762" s="210"/>
      <c r="H6762" s="282">
        <v>0.0</v>
      </c>
      <c r="I6762" s="282">
        <v>0.0</v>
      </c>
      <c r="J6762" s="282">
        <v>0.0</v>
      </c>
      <c r="K6762" s="282">
        <v>0.0</v>
      </c>
      <c r="L6762" s="282">
        <v>270.0</v>
      </c>
      <c r="M6762" s="210"/>
    </row>
    <row r="6763" ht="15.75" customHeight="1">
      <c r="A6763" s="210" t="s">
        <v>351</v>
      </c>
      <c r="B6763" s="210" t="s">
        <v>5384</v>
      </c>
      <c r="C6763" s="210" t="s">
        <v>5902</v>
      </c>
      <c r="D6763" s="210" t="s">
        <v>6135</v>
      </c>
      <c r="E6763" s="282">
        <v>2.0</v>
      </c>
      <c r="F6763" s="282">
        <v>0.0</v>
      </c>
      <c r="G6763" s="210"/>
      <c r="H6763" s="282">
        <v>0.0</v>
      </c>
      <c r="I6763" s="282">
        <v>0.0</v>
      </c>
      <c r="J6763" s="282">
        <v>1.0</v>
      </c>
      <c r="K6763" s="282">
        <v>1.0</v>
      </c>
      <c r="L6763" s="282">
        <v>152.0</v>
      </c>
      <c r="M6763" s="210"/>
    </row>
    <row r="6764" ht="15.75" customHeight="1">
      <c r="A6764" s="210" t="s">
        <v>351</v>
      </c>
      <c r="B6764" s="210" t="s">
        <v>5385</v>
      </c>
      <c r="C6764" s="210" t="s">
        <v>5902</v>
      </c>
      <c r="D6764" s="210" t="s">
        <v>6135</v>
      </c>
      <c r="E6764" s="282">
        <v>22.0</v>
      </c>
      <c r="F6764" s="282">
        <v>0.0</v>
      </c>
      <c r="G6764" s="210"/>
      <c r="H6764" s="282">
        <v>0.0</v>
      </c>
      <c r="I6764" s="282">
        <v>0.0</v>
      </c>
      <c r="J6764" s="282">
        <v>2.0</v>
      </c>
      <c r="K6764" s="282">
        <v>0.0</v>
      </c>
      <c r="L6764" s="282">
        <v>1980.0</v>
      </c>
      <c r="M6764" s="210"/>
    </row>
    <row r="6765" ht="15.75" customHeight="1">
      <c r="A6765" s="210" t="s">
        <v>351</v>
      </c>
      <c r="B6765" s="210" t="s">
        <v>5386</v>
      </c>
      <c r="C6765" s="210" t="s">
        <v>5801</v>
      </c>
      <c r="D6765" s="210" t="s">
        <v>113</v>
      </c>
      <c r="E6765" s="282">
        <v>15.0</v>
      </c>
      <c r="F6765" s="282">
        <v>0.0</v>
      </c>
      <c r="G6765" s="210"/>
      <c r="H6765" s="282">
        <v>0.0</v>
      </c>
      <c r="I6765" s="282">
        <v>0.0</v>
      </c>
      <c r="J6765" s="282">
        <v>3.0</v>
      </c>
      <c r="K6765" s="282">
        <v>0.0</v>
      </c>
      <c r="L6765" s="282">
        <v>1350.0</v>
      </c>
      <c r="M6765" s="210"/>
    </row>
    <row r="6766" ht="15.75" customHeight="1">
      <c r="A6766" s="210" t="s">
        <v>351</v>
      </c>
      <c r="B6766" s="210" t="s">
        <v>5387</v>
      </c>
      <c r="C6766" s="210" t="s">
        <v>5801</v>
      </c>
      <c r="D6766" s="210" t="s">
        <v>113</v>
      </c>
      <c r="E6766" s="282">
        <v>29.0</v>
      </c>
      <c r="F6766" s="282">
        <v>0.0</v>
      </c>
      <c r="G6766" s="210"/>
      <c r="H6766" s="282">
        <v>0.0</v>
      </c>
      <c r="I6766" s="282">
        <v>0.0</v>
      </c>
      <c r="J6766" s="282">
        <v>1.0</v>
      </c>
      <c r="K6766" s="282">
        <v>0.0</v>
      </c>
      <c r="L6766" s="282">
        <v>2610.0</v>
      </c>
      <c r="M6766" s="210"/>
    </row>
    <row r="6767" ht="15.75" customHeight="1">
      <c r="A6767" s="210" t="s">
        <v>351</v>
      </c>
      <c r="B6767" s="210" t="s">
        <v>5388</v>
      </c>
      <c r="C6767" s="210" t="s">
        <v>5802</v>
      </c>
      <c r="D6767" s="210" t="s">
        <v>110</v>
      </c>
      <c r="E6767" s="282">
        <v>13.0</v>
      </c>
      <c r="F6767" s="282">
        <v>0.0</v>
      </c>
      <c r="G6767" s="282">
        <v>0.0</v>
      </c>
      <c r="H6767" s="282">
        <v>0.0</v>
      </c>
      <c r="I6767" s="282">
        <v>0.0</v>
      </c>
      <c r="J6767" s="282">
        <v>1.0</v>
      </c>
      <c r="K6767" s="282">
        <v>1.0</v>
      </c>
      <c r="L6767" s="282">
        <v>1152.0</v>
      </c>
      <c r="M6767" s="210"/>
    </row>
    <row r="6768" ht="15.75" customHeight="1">
      <c r="A6768" s="210" t="s">
        <v>351</v>
      </c>
      <c r="B6768" s="210" t="s">
        <v>5391</v>
      </c>
      <c r="C6768" s="210" t="s">
        <v>5801</v>
      </c>
      <c r="D6768" s="210" t="s">
        <v>110</v>
      </c>
      <c r="E6768" s="282">
        <v>4.0</v>
      </c>
      <c r="F6768" s="282">
        <v>0.0</v>
      </c>
      <c r="G6768" s="210"/>
      <c r="H6768" s="282">
        <v>2.0</v>
      </c>
      <c r="I6768" s="282">
        <v>0.0</v>
      </c>
      <c r="J6768" s="282">
        <v>0.0</v>
      </c>
      <c r="K6768" s="282">
        <v>0.0</v>
      </c>
      <c r="L6768" s="282">
        <v>328.0</v>
      </c>
      <c r="M6768" s="210"/>
    </row>
    <row r="6769" ht="15.75" customHeight="1">
      <c r="A6769" s="210" t="s">
        <v>351</v>
      </c>
      <c r="B6769" s="210" t="s">
        <v>5392</v>
      </c>
      <c r="C6769" s="210" t="s">
        <v>5801</v>
      </c>
      <c r="D6769" s="210" t="s">
        <v>90</v>
      </c>
      <c r="E6769" s="282">
        <v>37.0</v>
      </c>
      <c r="F6769" s="282">
        <v>0.0</v>
      </c>
      <c r="G6769" s="210"/>
      <c r="H6769" s="282">
        <v>0.0</v>
      </c>
      <c r="I6769" s="282">
        <v>0.0</v>
      </c>
      <c r="J6769" s="282">
        <v>1.0</v>
      </c>
      <c r="K6769" s="282">
        <v>0.0</v>
      </c>
      <c r="L6769" s="282">
        <v>3330.0</v>
      </c>
      <c r="M6769" s="210"/>
    </row>
    <row r="6770" ht="15.75" customHeight="1">
      <c r="A6770" s="210" t="s">
        <v>351</v>
      </c>
      <c r="B6770" s="210" t="s">
        <v>5389</v>
      </c>
      <c r="C6770" s="210" t="s">
        <v>5801</v>
      </c>
      <c r="D6770" s="210" t="s">
        <v>90</v>
      </c>
      <c r="E6770" s="282">
        <v>37.0</v>
      </c>
      <c r="F6770" s="282">
        <v>0.0</v>
      </c>
      <c r="G6770" s="210"/>
      <c r="H6770" s="282">
        <v>0.0</v>
      </c>
      <c r="I6770" s="282">
        <v>0.0</v>
      </c>
      <c r="J6770" s="282">
        <v>1.0</v>
      </c>
      <c r="K6770" s="282">
        <v>0.0</v>
      </c>
      <c r="L6770" s="282">
        <v>3330.0</v>
      </c>
      <c r="M6770" s="210"/>
    </row>
    <row r="6771" ht="15.75" customHeight="1">
      <c r="A6771" s="210" t="s">
        <v>351</v>
      </c>
      <c r="B6771" s="210" t="s">
        <v>5390</v>
      </c>
      <c r="C6771" s="210" t="s">
        <v>5801</v>
      </c>
      <c r="D6771" s="210" t="s">
        <v>90</v>
      </c>
      <c r="E6771" s="282">
        <v>37.0</v>
      </c>
      <c r="F6771" s="282">
        <v>0.0</v>
      </c>
      <c r="G6771" s="210"/>
      <c r="H6771" s="282">
        <v>0.0</v>
      </c>
      <c r="I6771" s="282">
        <v>0.0</v>
      </c>
      <c r="J6771" s="282">
        <v>1.0</v>
      </c>
      <c r="K6771" s="282">
        <v>0.0</v>
      </c>
      <c r="L6771" s="282">
        <v>3330.0</v>
      </c>
      <c r="M6771" s="210"/>
    </row>
    <row r="6772" ht="15.75" customHeight="1">
      <c r="A6772" s="210" t="s">
        <v>771</v>
      </c>
      <c r="B6772" s="210" t="s">
        <v>5383</v>
      </c>
      <c r="C6772" s="210" t="s">
        <v>6500</v>
      </c>
      <c r="D6772" s="210" t="s">
        <v>98</v>
      </c>
      <c r="E6772" s="282">
        <v>15.0</v>
      </c>
      <c r="F6772" s="282">
        <v>0.0</v>
      </c>
      <c r="G6772" s="282">
        <v>2.0</v>
      </c>
      <c r="H6772" s="282">
        <v>0.0</v>
      </c>
      <c r="I6772" s="282">
        <v>0.0</v>
      </c>
      <c r="J6772" s="282">
        <v>1.0</v>
      </c>
      <c r="K6772" s="282">
        <v>0.0</v>
      </c>
      <c r="L6772" s="282">
        <v>1350.0</v>
      </c>
      <c r="M6772" s="210"/>
    </row>
    <row r="6773" ht="15.75" customHeight="1">
      <c r="A6773" s="210" t="s">
        <v>771</v>
      </c>
      <c r="B6773" s="210" t="s">
        <v>5384</v>
      </c>
      <c r="C6773" s="210" t="s">
        <v>5974</v>
      </c>
      <c r="D6773" s="210" t="s">
        <v>6501</v>
      </c>
      <c r="E6773" s="282">
        <v>28.0</v>
      </c>
      <c r="F6773" s="282">
        <v>0.0</v>
      </c>
      <c r="G6773" s="282">
        <v>5.0</v>
      </c>
      <c r="H6773" s="282">
        <v>0.0</v>
      </c>
      <c r="I6773" s="282">
        <v>5.0</v>
      </c>
      <c r="J6773" s="282">
        <v>3.0</v>
      </c>
      <c r="K6773" s="282">
        <v>0.0</v>
      </c>
      <c r="L6773" s="282">
        <v>2476.0</v>
      </c>
      <c r="M6773" s="210"/>
    </row>
    <row r="6774" ht="15.75" customHeight="1">
      <c r="A6774" s="210" t="s">
        <v>771</v>
      </c>
      <c r="B6774" s="210" t="s">
        <v>5385</v>
      </c>
      <c r="C6774" s="210" t="s">
        <v>6502</v>
      </c>
      <c r="D6774" s="210" t="s">
        <v>6503</v>
      </c>
      <c r="E6774" s="282">
        <v>27.0</v>
      </c>
      <c r="F6774" s="282">
        <v>0.0</v>
      </c>
      <c r="G6774" s="282">
        <v>1.0</v>
      </c>
      <c r="H6774" s="282">
        <v>2.0</v>
      </c>
      <c r="I6774" s="282">
        <v>9.0</v>
      </c>
      <c r="J6774" s="282">
        <v>2.0</v>
      </c>
      <c r="K6774" s="282">
        <v>0.0</v>
      </c>
      <c r="L6774" s="282">
        <v>2267.0</v>
      </c>
      <c r="M6774" s="210"/>
    </row>
    <row r="6775" ht="15.75" customHeight="1">
      <c r="A6775" s="210" t="s">
        <v>771</v>
      </c>
      <c r="B6775" s="210" t="s">
        <v>5386</v>
      </c>
      <c r="C6775" s="210" t="s">
        <v>6280</v>
      </c>
      <c r="D6775" s="210" t="s">
        <v>6504</v>
      </c>
      <c r="E6775" s="282">
        <v>0.0</v>
      </c>
      <c r="F6775" s="282">
        <v>0.0</v>
      </c>
      <c r="G6775" s="282">
        <v>0.0</v>
      </c>
      <c r="H6775" s="282">
        <v>0.0</v>
      </c>
      <c r="I6775" s="282">
        <v>0.0</v>
      </c>
      <c r="J6775" s="282">
        <v>0.0</v>
      </c>
      <c r="K6775" s="282">
        <v>0.0</v>
      </c>
      <c r="L6775" s="282">
        <v>0.0</v>
      </c>
      <c r="M6775" s="210"/>
    </row>
    <row r="6776" ht="15.75" customHeight="1">
      <c r="A6776" s="210" t="s">
        <v>771</v>
      </c>
      <c r="B6776" s="210" t="s">
        <v>5388</v>
      </c>
      <c r="C6776" s="210" t="s">
        <v>6502</v>
      </c>
      <c r="D6776" s="210" t="s">
        <v>6505</v>
      </c>
      <c r="E6776" s="282">
        <v>1.0</v>
      </c>
      <c r="F6776" s="282">
        <v>0.0</v>
      </c>
      <c r="G6776" s="282">
        <v>0.0</v>
      </c>
      <c r="H6776" s="282">
        <v>1.0</v>
      </c>
      <c r="I6776" s="282">
        <v>0.0</v>
      </c>
      <c r="J6776" s="282">
        <v>0.0</v>
      </c>
      <c r="K6776" s="282">
        <v>0.0</v>
      </c>
      <c r="L6776" s="282">
        <v>15.0</v>
      </c>
      <c r="M6776" s="210"/>
    </row>
    <row r="6777" ht="15.75" customHeight="1">
      <c r="A6777" s="210" t="s">
        <v>344</v>
      </c>
      <c r="B6777" s="210" t="s">
        <v>5383</v>
      </c>
      <c r="C6777" s="210" t="s">
        <v>5801</v>
      </c>
      <c r="D6777" s="210" t="s">
        <v>143</v>
      </c>
      <c r="E6777" s="282">
        <v>0.0</v>
      </c>
      <c r="F6777" s="282">
        <v>0.0</v>
      </c>
      <c r="G6777" s="210"/>
      <c r="H6777" s="282">
        <v>0.0</v>
      </c>
      <c r="I6777" s="282">
        <v>0.0</v>
      </c>
      <c r="J6777" s="282">
        <v>0.0</v>
      </c>
      <c r="K6777" s="282">
        <v>0.0</v>
      </c>
      <c r="L6777" s="282">
        <v>0.0</v>
      </c>
      <c r="M6777" s="210"/>
    </row>
    <row r="6778" ht="15.75" customHeight="1">
      <c r="A6778" s="210" t="s">
        <v>344</v>
      </c>
      <c r="B6778" s="210" t="s">
        <v>5385</v>
      </c>
      <c r="C6778" s="210" t="s">
        <v>5816</v>
      </c>
      <c r="D6778" s="210" t="s">
        <v>5880</v>
      </c>
      <c r="E6778" s="282">
        <v>33.0</v>
      </c>
      <c r="F6778" s="282">
        <v>0.0</v>
      </c>
      <c r="G6778" s="210"/>
      <c r="H6778" s="282">
        <v>0.0</v>
      </c>
      <c r="I6778" s="282">
        <v>3.0</v>
      </c>
      <c r="J6778" s="282">
        <v>1.0</v>
      </c>
      <c r="K6778" s="282">
        <v>0.0</v>
      </c>
      <c r="L6778" s="282">
        <v>2835.0</v>
      </c>
      <c r="M6778" s="210"/>
    </row>
    <row r="6779" ht="15.75" customHeight="1">
      <c r="A6779" s="210" t="s">
        <v>344</v>
      </c>
      <c r="B6779" s="210" t="s">
        <v>5386</v>
      </c>
      <c r="C6779" s="210" t="s">
        <v>5816</v>
      </c>
      <c r="D6779" s="210" t="s">
        <v>5880</v>
      </c>
      <c r="E6779" s="282">
        <v>35.0</v>
      </c>
      <c r="F6779" s="282">
        <v>0.0</v>
      </c>
      <c r="G6779" s="210"/>
      <c r="H6779" s="282">
        <v>0.0</v>
      </c>
      <c r="I6779" s="282">
        <v>1.0</v>
      </c>
      <c r="J6779" s="282">
        <v>2.0</v>
      </c>
      <c r="K6779" s="282">
        <v>0.0</v>
      </c>
      <c r="L6779" s="282">
        <v>3083.0</v>
      </c>
      <c r="M6779" s="210"/>
    </row>
    <row r="6780" ht="15.75" customHeight="1">
      <c r="A6780" s="210" t="s">
        <v>344</v>
      </c>
      <c r="B6780" s="210" t="s">
        <v>5387</v>
      </c>
      <c r="C6780" s="210" t="s">
        <v>5861</v>
      </c>
      <c r="D6780" s="210" t="s">
        <v>238</v>
      </c>
      <c r="E6780" s="282">
        <v>3.0</v>
      </c>
      <c r="F6780" s="282">
        <v>0.0</v>
      </c>
      <c r="G6780" s="282">
        <v>0.0</v>
      </c>
      <c r="H6780" s="282">
        <v>1.0</v>
      </c>
      <c r="I6780" s="282">
        <v>0.0</v>
      </c>
      <c r="J6780" s="282">
        <v>0.0</v>
      </c>
      <c r="K6780" s="282">
        <v>0.0</v>
      </c>
      <c r="L6780" s="282">
        <v>205.0</v>
      </c>
      <c r="M6780" s="210"/>
    </row>
    <row r="6781" ht="15.75" customHeight="1">
      <c r="A6781" s="210" t="s">
        <v>344</v>
      </c>
      <c r="B6781" s="210" t="s">
        <v>5388</v>
      </c>
      <c r="C6781" s="210" t="s">
        <v>5816</v>
      </c>
      <c r="D6781" s="210" t="s">
        <v>6001</v>
      </c>
      <c r="E6781" s="282">
        <v>36.0</v>
      </c>
      <c r="F6781" s="282">
        <v>0.0</v>
      </c>
      <c r="G6781" s="210"/>
      <c r="H6781" s="282">
        <v>0.0</v>
      </c>
      <c r="I6781" s="282">
        <v>0.0</v>
      </c>
      <c r="J6781" s="282">
        <v>3.0</v>
      </c>
      <c r="K6781" s="282">
        <v>0.0</v>
      </c>
      <c r="L6781" s="282">
        <v>3240.0</v>
      </c>
      <c r="M6781" s="210"/>
    </row>
    <row r="6782" ht="15.75" customHeight="1">
      <c r="A6782" s="210" t="s">
        <v>344</v>
      </c>
      <c r="B6782" s="210" t="s">
        <v>5391</v>
      </c>
      <c r="C6782" s="210" t="s">
        <v>5816</v>
      </c>
      <c r="D6782" s="210" t="s">
        <v>6001</v>
      </c>
      <c r="E6782" s="282">
        <v>36.0</v>
      </c>
      <c r="F6782" s="282">
        <v>0.0</v>
      </c>
      <c r="G6782" s="210"/>
      <c r="H6782" s="282">
        <v>0.0</v>
      </c>
      <c r="I6782" s="282">
        <v>0.0</v>
      </c>
      <c r="J6782" s="282">
        <v>2.0</v>
      </c>
      <c r="K6782" s="282">
        <v>0.0</v>
      </c>
      <c r="L6782" s="282">
        <v>3240.0</v>
      </c>
      <c r="M6782" s="210"/>
    </row>
    <row r="6783" ht="15.75" customHeight="1">
      <c r="A6783" s="210" t="s">
        <v>344</v>
      </c>
      <c r="B6783" s="210" t="s">
        <v>5392</v>
      </c>
      <c r="C6783" s="210" t="s">
        <v>5816</v>
      </c>
      <c r="D6783" s="210" t="s">
        <v>6001</v>
      </c>
      <c r="E6783" s="282">
        <v>13.0</v>
      </c>
      <c r="F6783" s="282">
        <v>0.0</v>
      </c>
      <c r="G6783" s="210"/>
      <c r="H6783" s="282">
        <v>2.0</v>
      </c>
      <c r="I6783" s="282">
        <v>0.0</v>
      </c>
      <c r="J6783" s="282">
        <v>0.0</v>
      </c>
      <c r="K6783" s="282">
        <v>0.0</v>
      </c>
      <c r="L6783" s="282">
        <v>1069.0</v>
      </c>
      <c r="M6783" s="210"/>
    </row>
    <row r="6784" ht="15.75" customHeight="1">
      <c r="A6784" s="210" t="s">
        <v>344</v>
      </c>
      <c r="B6784" s="210" t="s">
        <v>5389</v>
      </c>
      <c r="C6784" s="210" t="s">
        <v>5816</v>
      </c>
      <c r="D6784" s="210" t="s">
        <v>6001</v>
      </c>
      <c r="E6784" s="282">
        <v>2.0</v>
      </c>
      <c r="F6784" s="282">
        <v>0.0</v>
      </c>
      <c r="G6784" s="210"/>
      <c r="H6784" s="282">
        <v>1.0</v>
      </c>
      <c r="I6784" s="282">
        <v>0.0</v>
      </c>
      <c r="J6784" s="282">
        <v>1.0</v>
      </c>
      <c r="K6784" s="282">
        <v>0.0</v>
      </c>
      <c r="L6784" s="282">
        <v>163.0</v>
      </c>
      <c r="M6784" s="210"/>
    </row>
    <row r="6785" ht="15.75" customHeight="1">
      <c r="A6785" s="210" t="s">
        <v>326</v>
      </c>
      <c r="B6785" s="210" t="s">
        <v>5383</v>
      </c>
      <c r="C6785" s="210" t="s">
        <v>5801</v>
      </c>
      <c r="D6785" s="210" t="s">
        <v>177</v>
      </c>
      <c r="E6785" s="282">
        <v>0.0</v>
      </c>
      <c r="F6785" s="282">
        <v>0.0</v>
      </c>
      <c r="G6785" s="210"/>
      <c r="H6785" s="282">
        <v>0.0</v>
      </c>
      <c r="I6785" s="282">
        <v>0.0</v>
      </c>
      <c r="J6785" s="282">
        <v>0.0</v>
      </c>
      <c r="K6785" s="282">
        <v>0.0</v>
      </c>
      <c r="L6785" s="282">
        <v>0.0</v>
      </c>
      <c r="M6785" s="210"/>
    </row>
    <row r="6786" ht="15.75" customHeight="1">
      <c r="A6786" s="210" t="s">
        <v>326</v>
      </c>
      <c r="B6786" s="210" t="s">
        <v>5384</v>
      </c>
      <c r="C6786" s="210" t="s">
        <v>5816</v>
      </c>
      <c r="D6786" s="210" t="s">
        <v>6056</v>
      </c>
      <c r="E6786" s="282">
        <v>37.0</v>
      </c>
      <c r="F6786" s="282">
        <v>0.0</v>
      </c>
      <c r="G6786" s="210"/>
      <c r="H6786" s="282">
        <v>1.0</v>
      </c>
      <c r="I6786" s="282">
        <v>0.0</v>
      </c>
      <c r="J6786" s="282">
        <v>3.0</v>
      </c>
      <c r="K6786" s="282">
        <v>0.0</v>
      </c>
      <c r="L6786" s="282">
        <v>3251.0</v>
      </c>
      <c r="M6786" s="210"/>
    </row>
    <row r="6787" ht="15.75" customHeight="1">
      <c r="A6787" s="210" t="s">
        <v>326</v>
      </c>
      <c r="B6787" s="210" t="s">
        <v>5385</v>
      </c>
      <c r="C6787" s="210" t="s">
        <v>5816</v>
      </c>
      <c r="D6787" s="210" t="s">
        <v>6056</v>
      </c>
      <c r="E6787" s="282">
        <v>17.0</v>
      </c>
      <c r="F6787" s="282">
        <v>0.0</v>
      </c>
      <c r="G6787" s="210"/>
      <c r="H6787" s="282">
        <v>1.0</v>
      </c>
      <c r="I6787" s="282">
        <v>0.0</v>
      </c>
      <c r="J6787" s="282">
        <v>2.0</v>
      </c>
      <c r="K6787" s="282">
        <v>0.0</v>
      </c>
      <c r="L6787" s="282">
        <v>1441.0</v>
      </c>
      <c r="M6787" s="210"/>
    </row>
    <row r="6788" ht="15.75" customHeight="1">
      <c r="A6788" s="210" t="s">
        <v>326</v>
      </c>
      <c r="B6788" s="210" t="s">
        <v>5386</v>
      </c>
      <c r="C6788" s="210" t="s">
        <v>5816</v>
      </c>
      <c r="D6788" s="210" t="s">
        <v>5894</v>
      </c>
      <c r="E6788" s="282">
        <v>38.0</v>
      </c>
      <c r="F6788" s="282">
        <v>0.0</v>
      </c>
      <c r="G6788" s="210"/>
      <c r="H6788" s="282">
        <v>0.0</v>
      </c>
      <c r="I6788" s="282">
        <v>0.0</v>
      </c>
      <c r="J6788" s="282">
        <v>2.0</v>
      </c>
      <c r="K6788" s="282">
        <v>0.0</v>
      </c>
      <c r="L6788" s="282">
        <v>3420.0</v>
      </c>
      <c r="M6788" s="210"/>
    </row>
    <row r="6789" ht="15.75" customHeight="1">
      <c r="A6789" s="210" t="s">
        <v>326</v>
      </c>
      <c r="B6789" s="210" t="s">
        <v>5387</v>
      </c>
      <c r="C6789" s="210" t="s">
        <v>6163</v>
      </c>
      <c r="D6789" s="210" t="s">
        <v>6506</v>
      </c>
      <c r="E6789" s="282">
        <v>18.0</v>
      </c>
      <c r="F6789" s="282">
        <v>0.0</v>
      </c>
      <c r="G6789" s="282">
        <v>0.0</v>
      </c>
      <c r="H6789" s="282">
        <v>0.0</v>
      </c>
      <c r="I6789" s="282">
        <v>0.0</v>
      </c>
      <c r="J6789" s="282">
        <v>0.0</v>
      </c>
      <c r="K6789" s="282">
        <v>0.0</v>
      </c>
      <c r="L6789" s="282">
        <v>1620.0</v>
      </c>
      <c r="M6789" s="210"/>
    </row>
    <row r="6790" ht="15.75" customHeight="1">
      <c r="A6790" s="210" t="s">
        <v>326</v>
      </c>
      <c r="B6790" s="210" t="s">
        <v>5388</v>
      </c>
      <c r="C6790" s="210" t="s">
        <v>5902</v>
      </c>
      <c r="D6790" s="210" t="s">
        <v>6072</v>
      </c>
      <c r="E6790" s="282">
        <v>0.0</v>
      </c>
      <c r="F6790" s="282">
        <v>0.0</v>
      </c>
      <c r="G6790" s="210"/>
      <c r="H6790" s="282">
        <v>0.0</v>
      </c>
      <c r="I6790" s="282">
        <v>0.0</v>
      </c>
      <c r="J6790" s="282">
        <v>0.0</v>
      </c>
      <c r="K6790" s="282">
        <v>0.0</v>
      </c>
      <c r="L6790" s="282">
        <v>0.0</v>
      </c>
      <c r="M6790" s="210"/>
    </row>
    <row r="6791" ht="15.75" customHeight="1">
      <c r="A6791" s="210" t="s">
        <v>326</v>
      </c>
      <c r="B6791" s="210" t="s">
        <v>5391</v>
      </c>
      <c r="C6791" s="210" t="s">
        <v>5902</v>
      </c>
      <c r="D6791" s="210" t="s">
        <v>6072</v>
      </c>
      <c r="E6791" s="282">
        <v>1.0</v>
      </c>
      <c r="F6791" s="282">
        <v>0.0</v>
      </c>
      <c r="G6791" s="210"/>
      <c r="H6791" s="282">
        <v>0.0</v>
      </c>
      <c r="I6791" s="282">
        <v>0.0</v>
      </c>
      <c r="J6791" s="282">
        <v>0.0</v>
      </c>
      <c r="K6791" s="282">
        <v>0.0</v>
      </c>
      <c r="L6791" s="282">
        <v>90.0</v>
      </c>
      <c r="M6791" s="210"/>
    </row>
    <row r="6792" ht="15.75" customHeight="1">
      <c r="A6792" s="210" t="s">
        <v>326</v>
      </c>
      <c r="B6792" s="210" t="s">
        <v>5392</v>
      </c>
      <c r="C6792" s="210" t="s">
        <v>5902</v>
      </c>
      <c r="D6792" s="210" t="s">
        <v>6446</v>
      </c>
      <c r="E6792" s="282">
        <v>27.0</v>
      </c>
      <c r="F6792" s="282">
        <v>0.0</v>
      </c>
      <c r="G6792" s="210"/>
      <c r="H6792" s="282">
        <v>0.0</v>
      </c>
      <c r="I6792" s="282">
        <v>0.0</v>
      </c>
      <c r="J6792" s="282">
        <v>2.0</v>
      </c>
      <c r="K6792" s="282">
        <v>0.0</v>
      </c>
      <c r="L6792" s="282">
        <v>2430.0</v>
      </c>
      <c r="M6792" s="210"/>
    </row>
    <row r="6793" ht="15.75" customHeight="1">
      <c r="A6793" s="210" t="s">
        <v>326</v>
      </c>
      <c r="B6793" s="210" t="s">
        <v>5389</v>
      </c>
      <c r="C6793" s="210" t="s">
        <v>5816</v>
      </c>
      <c r="D6793" s="210" t="s">
        <v>5825</v>
      </c>
      <c r="E6793" s="282">
        <v>42.0</v>
      </c>
      <c r="F6793" s="282">
        <v>0.0</v>
      </c>
      <c r="G6793" s="210"/>
      <c r="H6793" s="282">
        <v>0.0</v>
      </c>
      <c r="I6793" s="282">
        <v>0.0</v>
      </c>
      <c r="J6793" s="282">
        <v>1.0</v>
      </c>
      <c r="K6793" s="282">
        <v>0.0</v>
      </c>
      <c r="L6793" s="282">
        <v>3780.0</v>
      </c>
      <c r="M6793" s="210"/>
    </row>
    <row r="6794" ht="15.75" customHeight="1">
      <c r="A6794" s="210" t="s">
        <v>326</v>
      </c>
      <c r="B6794" s="210" t="s">
        <v>5390</v>
      </c>
      <c r="C6794" s="210" t="s">
        <v>5816</v>
      </c>
      <c r="D6794" s="210" t="s">
        <v>5825</v>
      </c>
      <c r="E6794" s="282">
        <v>42.0</v>
      </c>
      <c r="F6794" s="282">
        <v>0.0</v>
      </c>
      <c r="G6794" s="210"/>
      <c r="H6794" s="282">
        <v>0.0</v>
      </c>
      <c r="I6794" s="282">
        <v>0.0</v>
      </c>
      <c r="J6794" s="282">
        <v>0.0</v>
      </c>
      <c r="K6794" s="282">
        <v>0.0</v>
      </c>
      <c r="L6794" s="282">
        <v>3780.0</v>
      </c>
      <c r="M6794" s="210"/>
    </row>
    <row r="6795" ht="15.75" customHeight="1">
      <c r="A6795" s="210" t="s">
        <v>772</v>
      </c>
      <c r="B6795" s="210" t="s">
        <v>5384</v>
      </c>
      <c r="C6795" s="210" t="s">
        <v>5816</v>
      </c>
      <c r="D6795" s="210" t="s">
        <v>6056</v>
      </c>
      <c r="E6795" s="282">
        <v>25.0</v>
      </c>
      <c r="F6795" s="282">
        <v>0.0</v>
      </c>
      <c r="G6795" s="282">
        <v>1.0</v>
      </c>
      <c r="H6795" s="282">
        <v>7.0</v>
      </c>
      <c r="I6795" s="282">
        <v>9.0</v>
      </c>
      <c r="J6795" s="282">
        <v>4.0</v>
      </c>
      <c r="K6795" s="282">
        <v>0.0</v>
      </c>
      <c r="L6795" s="282">
        <v>1636.0</v>
      </c>
      <c r="M6795" s="210"/>
    </row>
    <row r="6796" ht="15.75" customHeight="1">
      <c r="A6796" s="210" t="s">
        <v>772</v>
      </c>
      <c r="B6796" s="210" t="s">
        <v>5385</v>
      </c>
      <c r="C6796" s="210" t="s">
        <v>5816</v>
      </c>
      <c r="D6796" s="210" t="s">
        <v>6179</v>
      </c>
      <c r="E6796" s="282">
        <v>32.0</v>
      </c>
      <c r="F6796" s="282">
        <v>0.0</v>
      </c>
      <c r="G6796" s="282">
        <v>3.0</v>
      </c>
      <c r="H6796" s="282">
        <v>2.0</v>
      </c>
      <c r="I6796" s="282">
        <v>18.0</v>
      </c>
      <c r="J6796" s="282">
        <v>4.0</v>
      </c>
      <c r="K6796" s="282">
        <v>0.0</v>
      </c>
      <c r="L6796" s="282">
        <v>2469.0</v>
      </c>
      <c r="M6796" s="210"/>
    </row>
    <row r="6797" ht="15.75" customHeight="1">
      <c r="A6797" s="210" t="s">
        <v>772</v>
      </c>
      <c r="B6797" s="210" t="s">
        <v>5386</v>
      </c>
      <c r="C6797" s="210" t="s">
        <v>5816</v>
      </c>
      <c r="D6797" s="210" t="s">
        <v>6179</v>
      </c>
      <c r="E6797" s="282">
        <v>33.0</v>
      </c>
      <c r="F6797" s="282">
        <v>1.0</v>
      </c>
      <c r="G6797" s="282">
        <v>3.0</v>
      </c>
      <c r="H6797" s="282">
        <v>1.0</v>
      </c>
      <c r="I6797" s="282">
        <v>2.0</v>
      </c>
      <c r="J6797" s="282">
        <v>10.0</v>
      </c>
      <c r="K6797" s="282">
        <v>0.0</v>
      </c>
      <c r="L6797" s="282">
        <v>2876.0</v>
      </c>
      <c r="M6797" s="210"/>
    </row>
    <row r="6798" ht="15.75" customHeight="1">
      <c r="A6798" s="210" t="s">
        <v>772</v>
      </c>
      <c r="B6798" s="210" t="s">
        <v>5387</v>
      </c>
      <c r="C6798" s="210" t="s">
        <v>5816</v>
      </c>
      <c r="D6798" s="210" t="s">
        <v>6179</v>
      </c>
      <c r="E6798" s="282">
        <v>33.0</v>
      </c>
      <c r="F6798" s="282">
        <v>1.0</v>
      </c>
      <c r="G6798" s="282">
        <v>3.0</v>
      </c>
      <c r="H6798" s="282">
        <v>6.0</v>
      </c>
      <c r="I6798" s="282">
        <v>10.0</v>
      </c>
      <c r="J6798" s="282">
        <v>9.0</v>
      </c>
      <c r="K6798" s="282">
        <v>0.0</v>
      </c>
      <c r="L6798" s="282">
        <v>2501.0</v>
      </c>
      <c r="M6798" s="210"/>
    </row>
    <row r="6799" ht="15.75" customHeight="1">
      <c r="A6799" s="210" t="s">
        <v>772</v>
      </c>
      <c r="B6799" s="210" t="s">
        <v>5388</v>
      </c>
      <c r="C6799" s="210" t="s">
        <v>5816</v>
      </c>
      <c r="D6799" s="210" t="s">
        <v>5894</v>
      </c>
      <c r="E6799" s="282">
        <v>24.0</v>
      </c>
      <c r="F6799" s="282">
        <v>1.0</v>
      </c>
      <c r="G6799" s="282">
        <v>3.0</v>
      </c>
      <c r="H6799" s="282">
        <v>0.0</v>
      </c>
      <c r="I6799" s="282">
        <v>3.0</v>
      </c>
      <c r="J6799" s="282">
        <v>4.0</v>
      </c>
      <c r="K6799" s="282">
        <v>1.0</v>
      </c>
      <c r="L6799" s="282">
        <v>2022.0</v>
      </c>
      <c r="M6799" s="210"/>
    </row>
    <row r="6800" ht="15.75" customHeight="1">
      <c r="A6800" s="210" t="s">
        <v>772</v>
      </c>
      <c r="B6800" s="210" t="s">
        <v>5391</v>
      </c>
      <c r="C6800" s="210" t="s">
        <v>5816</v>
      </c>
      <c r="D6800" s="210" t="s">
        <v>5880</v>
      </c>
      <c r="E6800" s="282">
        <v>19.0</v>
      </c>
      <c r="F6800" s="282">
        <v>0.0</v>
      </c>
      <c r="G6800" s="282">
        <v>0.0</v>
      </c>
      <c r="H6800" s="282">
        <v>4.0</v>
      </c>
      <c r="I6800" s="282">
        <v>2.0</v>
      </c>
      <c r="J6800" s="282">
        <v>4.0</v>
      </c>
      <c r="K6800" s="282">
        <v>0.0</v>
      </c>
      <c r="L6800" s="282">
        <v>1440.0</v>
      </c>
      <c r="M6800" s="210"/>
    </row>
    <row r="6801" ht="15.75" customHeight="1">
      <c r="A6801" s="210" t="s">
        <v>772</v>
      </c>
      <c r="B6801" s="210" t="s">
        <v>5392</v>
      </c>
      <c r="C6801" s="210" t="s">
        <v>5861</v>
      </c>
      <c r="D6801" s="210" t="s">
        <v>5879</v>
      </c>
      <c r="E6801" s="282">
        <v>23.0</v>
      </c>
      <c r="F6801" s="282">
        <v>0.0</v>
      </c>
      <c r="G6801" s="282">
        <v>0.0</v>
      </c>
      <c r="H6801" s="282">
        <v>4.0</v>
      </c>
      <c r="I6801" s="282">
        <v>4.0</v>
      </c>
      <c r="J6801" s="282">
        <v>4.0</v>
      </c>
      <c r="K6801" s="282">
        <v>0.0</v>
      </c>
      <c r="L6801" s="282">
        <v>1717.0</v>
      </c>
      <c r="M6801" s="210"/>
    </row>
    <row r="6802" ht="15.75" customHeight="1">
      <c r="A6802" s="210" t="s">
        <v>772</v>
      </c>
      <c r="B6802" s="210" t="s">
        <v>5389</v>
      </c>
      <c r="C6802" s="210" t="s">
        <v>5816</v>
      </c>
      <c r="D6802" s="210" t="s">
        <v>5894</v>
      </c>
      <c r="E6802" s="282">
        <v>38.0</v>
      </c>
      <c r="F6802" s="282">
        <v>1.0</v>
      </c>
      <c r="G6802" s="282">
        <v>8.0</v>
      </c>
      <c r="H6802" s="282">
        <v>1.0</v>
      </c>
      <c r="I6802" s="282">
        <v>0.0</v>
      </c>
      <c r="J6802" s="282">
        <v>5.0</v>
      </c>
      <c r="K6802" s="282">
        <v>0.0</v>
      </c>
      <c r="L6802" s="282">
        <v>3354.0</v>
      </c>
      <c r="M6802" s="210"/>
    </row>
    <row r="6803" ht="15.75" customHeight="1">
      <c r="A6803" s="210" t="s">
        <v>323</v>
      </c>
      <c r="B6803" s="210" t="s">
        <v>5384</v>
      </c>
      <c r="C6803" s="210" t="s">
        <v>5816</v>
      </c>
      <c r="D6803" s="210" t="s">
        <v>5893</v>
      </c>
      <c r="E6803" s="282">
        <v>9.0</v>
      </c>
      <c r="F6803" s="282">
        <v>0.0</v>
      </c>
      <c r="G6803" s="210"/>
      <c r="H6803" s="282">
        <v>0.0</v>
      </c>
      <c r="I6803" s="282">
        <v>0.0</v>
      </c>
      <c r="J6803" s="282">
        <v>1.0</v>
      </c>
      <c r="K6803" s="282">
        <v>0.0</v>
      </c>
      <c r="L6803" s="282">
        <v>810.0</v>
      </c>
      <c r="M6803" s="210"/>
    </row>
    <row r="6804" ht="15.75" customHeight="1">
      <c r="A6804" s="210" t="s">
        <v>323</v>
      </c>
      <c r="B6804" s="210" t="s">
        <v>5385</v>
      </c>
      <c r="C6804" s="210" t="s">
        <v>5816</v>
      </c>
      <c r="D6804" s="210" t="s">
        <v>5893</v>
      </c>
      <c r="E6804" s="282">
        <v>3.0</v>
      </c>
      <c r="F6804" s="282">
        <v>0.0</v>
      </c>
      <c r="G6804" s="210"/>
      <c r="H6804" s="282">
        <v>1.0</v>
      </c>
      <c r="I6804" s="282">
        <v>0.0</v>
      </c>
      <c r="J6804" s="282">
        <v>0.0</v>
      </c>
      <c r="K6804" s="282">
        <v>0.0</v>
      </c>
      <c r="L6804" s="282">
        <v>187.0</v>
      </c>
      <c r="M6804" s="210"/>
    </row>
    <row r="6805" ht="15.75" customHeight="1">
      <c r="A6805" s="210" t="s">
        <v>323</v>
      </c>
      <c r="B6805" s="210" t="s">
        <v>5386</v>
      </c>
      <c r="C6805" s="210" t="s">
        <v>5801</v>
      </c>
      <c r="D6805" s="210" t="s">
        <v>241</v>
      </c>
      <c r="E6805" s="282">
        <v>0.0</v>
      </c>
      <c r="F6805" s="282">
        <v>0.0</v>
      </c>
      <c r="G6805" s="210"/>
      <c r="H6805" s="282">
        <v>0.0</v>
      </c>
      <c r="I6805" s="282">
        <v>0.0</v>
      </c>
      <c r="J6805" s="282">
        <v>0.0</v>
      </c>
      <c r="K6805" s="282">
        <v>0.0</v>
      </c>
      <c r="L6805" s="282">
        <v>0.0</v>
      </c>
      <c r="M6805" s="210"/>
    </row>
    <row r="6806" ht="15.75" customHeight="1">
      <c r="A6806" s="210" t="s">
        <v>323</v>
      </c>
      <c r="B6806" s="210" t="s">
        <v>5388</v>
      </c>
      <c r="C6806" s="210" t="s">
        <v>5816</v>
      </c>
      <c r="D6806" s="210" t="s">
        <v>5893</v>
      </c>
      <c r="E6806" s="282">
        <v>0.0</v>
      </c>
      <c r="F6806" s="282">
        <v>0.0</v>
      </c>
      <c r="G6806" s="210"/>
      <c r="H6806" s="282">
        <v>0.0</v>
      </c>
      <c r="I6806" s="282">
        <v>0.0</v>
      </c>
      <c r="J6806" s="282">
        <v>0.0</v>
      </c>
      <c r="K6806" s="282">
        <v>0.0</v>
      </c>
      <c r="L6806" s="282">
        <v>0.0</v>
      </c>
      <c r="M6806" s="210"/>
    </row>
    <row r="6807" ht="15.75" customHeight="1">
      <c r="A6807" s="210" t="s">
        <v>323</v>
      </c>
      <c r="B6807" s="210" t="s">
        <v>5391</v>
      </c>
      <c r="C6807" s="210" t="s">
        <v>5816</v>
      </c>
      <c r="D6807" s="210" t="s">
        <v>5893</v>
      </c>
      <c r="E6807" s="282">
        <v>0.0</v>
      </c>
      <c r="F6807" s="282">
        <v>0.0</v>
      </c>
      <c r="G6807" s="210"/>
      <c r="H6807" s="282">
        <v>0.0</v>
      </c>
      <c r="I6807" s="282">
        <v>0.0</v>
      </c>
      <c r="J6807" s="282">
        <v>0.0</v>
      </c>
      <c r="K6807" s="282">
        <v>0.0</v>
      </c>
      <c r="L6807" s="282">
        <v>0.0</v>
      </c>
      <c r="M6807" s="210"/>
    </row>
    <row r="6808" ht="15.75" customHeight="1">
      <c r="A6808" s="210" t="s">
        <v>663</v>
      </c>
      <c r="B6808" s="210" t="s">
        <v>5383</v>
      </c>
      <c r="C6808" s="210" t="s">
        <v>5801</v>
      </c>
      <c r="D6808" s="210" t="s">
        <v>110</v>
      </c>
      <c r="E6808" s="282">
        <v>0.0</v>
      </c>
      <c r="F6808" s="282">
        <v>0.0</v>
      </c>
      <c r="G6808" s="282">
        <v>0.0</v>
      </c>
      <c r="H6808" s="282">
        <v>0.0</v>
      </c>
      <c r="I6808" s="282">
        <v>0.0</v>
      </c>
      <c r="J6808" s="282">
        <v>0.0</v>
      </c>
      <c r="K6808" s="282">
        <v>0.0</v>
      </c>
      <c r="L6808" s="282">
        <v>0.0</v>
      </c>
      <c r="M6808" s="210"/>
    </row>
    <row r="6809" ht="15.75" customHeight="1">
      <c r="A6809" s="210" t="s">
        <v>663</v>
      </c>
      <c r="B6809" s="210" t="s">
        <v>5384</v>
      </c>
      <c r="C6809" s="210" t="s">
        <v>5801</v>
      </c>
      <c r="D6809" s="210" t="s">
        <v>5836</v>
      </c>
      <c r="E6809" s="282">
        <v>3.0</v>
      </c>
      <c r="F6809" s="282">
        <v>0.0</v>
      </c>
      <c r="G6809" s="282">
        <v>0.0</v>
      </c>
      <c r="H6809" s="282">
        <v>3.0</v>
      </c>
      <c r="I6809" s="282">
        <v>0.0</v>
      </c>
      <c r="J6809" s="282">
        <v>0.0</v>
      </c>
      <c r="K6809" s="282">
        <v>0.0</v>
      </c>
      <c r="L6809" s="282">
        <v>25.0</v>
      </c>
      <c r="M6809" s="210"/>
    </row>
    <row r="6810" ht="15.75" customHeight="1">
      <c r="A6810" s="210" t="s">
        <v>700</v>
      </c>
      <c r="B6810" s="210" t="s">
        <v>5383</v>
      </c>
      <c r="C6810" s="210" t="s">
        <v>5801</v>
      </c>
      <c r="D6810" s="210" t="s">
        <v>238</v>
      </c>
      <c r="E6810" s="282">
        <v>0.0</v>
      </c>
      <c r="F6810" s="282">
        <v>0.0</v>
      </c>
      <c r="G6810" s="282">
        <v>0.0</v>
      </c>
      <c r="H6810" s="282">
        <v>0.0</v>
      </c>
      <c r="I6810" s="282">
        <v>0.0</v>
      </c>
      <c r="J6810" s="282">
        <v>0.0</v>
      </c>
      <c r="K6810" s="282">
        <v>0.0</v>
      </c>
      <c r="L6810" s="282">
        <v>0.0</v>
      </c>
      <c r="M6810" s="210"/>
    </row>
    <row r="6811" ht="15.75" customHeight="1">
      <c r="A6811" s="210" t="s">
        <v>700</v>
      </c>
      <c r="B6811" s="210" t="s">
        <v>5384</v>
      </c>
      <c r="C6811" s="210" t="s">
        <v>5816</v>
      </c>
      <c r="D6811" s="210" t="s">
        <v>5886</v>
      </c>
      <c r="E6811" s="282">
        <v>35.0</v>
      </c>
      <c r="F6811" s="282">
        <v>1.0</v>
      </c>
      <c r="G6811" s="282">
        <v>1.0</v>
      </c>
      <c r="H6811" s="282">
        <v>0.0</v>
      </c>
      <c r="I6811" s="282">
        <v>6.0</v>
      </c>
      <c r="J6811" s="282">
        <v>5.0</v>
      </c>
      <c r="K6811" s="282">
        <v>1.0</v>
      </c>
      <c r="L6811" s="282">
        <v>2918.0</v>
      </c>
      <c r="M6811" s="210"/>
    </row>
    <row r="6812" ht="15.75" customHeight="1">
      <c r="A6812" s="210" t="s">
        <v>688</v>
      </c>
      <c r="B6812" s="210" t="s">
        <v>5383</v>
      </c>
      <c r="C6812" s="210" t="s">
        <v>5801</v>
      </c>
      <c r="D6812" s="210" t="s">
        <v>264</v>
      </c>
      <c r="E6812" s="282">
        <v>2.0</v>
      </c>
      <c r="F6812" s="282">
        <v>0.0</v>
      </c>
      <c r="G6812" s="282">
        <v>0.0</v>
      </c>
      <c r="H6812" s="282">
        <v>1.0</v>
      </c>
      <c r="I6812" s="282">
        <v>0.0</v>
      </c>
      <c r="J6812" s="282">
        <v>1.0</v>
      </c>
      <c r="K6812" s="282">
        <v>0.0</v>
      </c>
      <c r="L6812" s="282">
        <v>91.0</v>
      </c>
      <c r="M6812" s="210"/>
    </row>
    <row r="6813" ht="15.75" customHeight="1">
      <c r="A6813" s="210" t="s">
        <v>688</v>
      </c>
      <c r="B6813" s="210" t="s">
        <v>5384</v>
      </c>
      <c r="C6813" s="210" t="s">
        <v>5861</v>
      </c>
      <c r="D6813" s="210" t="s">
        <v>249</v>
      </c>
      <c r="E6813" s="282">
        <v>29.0</v>
      </c>
      <c r="F6813" s="282">
        <v>2.0</v>
      </c>
      <c r="G6813" s="282">
        <v>0.0</v>
      </c>
      <c r="H6813" s="282">
        <v>1.0</v>
      </c>
      <c r="I6813" s="282">
        <v>5.0</v>
      </c>
      <c r="J6813" s="282">
        <v>7.0</v>
      </c>
      <c r="K6813" s="282">
        <v>0.0</v>
      </c>
      <c r="L6813" s="282">
        <v>2453.0</v>
      </c>
      <c r="M6813" s="210"/>
    </row>
    <row r="6814" ht="15.75" customHeight="1">
      <c r="A6814" s="210" t="s">
        <v>688</v>
      </c>
      <c r="B6814" s="210" t="s">
        <v>5385</v>
      </c>
      <c r="C6814" s="210" t="s">
        <v>5816</v>
      </c>
      <c r="D6814" s="210" t="s">
        <v>6147</v>
      </c>
      <c r="E6814" s="282">
        <v>18.0</v>
      </c>
      <c r="F6814" s="282">
        <v>0.0</v>
      </c>
      <c r="G6814" s="282">
        <v>0.0</v>
      </c>
      <c r="H6814" s="282">
        <v>2.0</v>
      </c>
      <c r="I6814" s="282">
        <v>4.0</v>
      </c>
      <c r="J6814" s="282">
        <v>4.0</v>
      </c>
      <c r="K6814" s="282">
        <v>0.0</v>
      </c>
      <c r="L6814" s="282">
        <v>1376.0</v>
      </c>
      <c r="M6814" s="210"/>
    </row>
    <row r="6815" ht="15.75" customHeight="1">
      <c r="A6815" s="210" t="s">
        <v>688</v>
      </c>
      <c r="B6815" s="210" t="s">
        <v>5386</v>
      </c>
      <c r="C6815" s="210" t="s">
        <v>5800</v>
      </c>
      <c r="D6815" s="210" t="s">
        <v>249</v>
      </c>
      <c r="E6815" s="282">
        <v>12.0</v>
      </c>
      <c r="F6815" s="282">
        <v>0.0</v>
      </c>
      <c r="G6815" s="282">
        <v>0.0</v>
      </c>
      <c r="H6815" s="282">
        <v>1.0</v>
      </c>
      <c r="I6815" s="282">
        <v>3.0</v>
      </c>
      <c r="J6815" s="282">
        <v>3.0</v>
      </c>
      <c r="K6815" s="282">
        <v>0.0</v>
      </c>
      <c r="L6815" s="282">
        <v>938.0</v>
      </c>
      <c r="M6815" s="210"/>
    </row>
    <row r="6816" ht="15.75" customHeight="1">
      <c r="A6816" s="210" t="s">
        <v>688</v>
      </c>
      <c r="B6816" s="210" t="s">
        <v>5387</v>
      </c>
      <c r="C6816" s="210" t="s">
        <v>5801</v>
      </c>
      <c r="D6816" s="210" t="s">
        <v>238</v>
      </c>
      <c r="E6816" s="282">
        <v>25.0</v>
      </c>
      <c r="F6816" s="282">
        <v>0.0</v>
      </c>
      <c r="G6816" s="282">
        <v>1.0</v>
      </c>
      <c r="H6816" s="282">
        <v>6.0</v>
      </c>
      <c r="I6816" s="282">
        <v>2.0</v>
      </c>
      <c r="J6816" s="282">
        <v>8.0</v>
      </c>
      <c r="K6816" s="282">
        <v>0.0</v>
      </c>
      <c r="L6816" s="282">
        <v>1853.0</v>
      </c>
      <c r="M6816" s="210"/>
    </row>
    <row r="6817" ht="15.75" customHeight="1">
      <c r="A6817" s="210" t="s">
        <v>688</v>
      </c>
      <c r="B6817" s="210" t="s">
        <v>5388</v>
      </c>
      <c r="C6817" s="210" t="s">
        <v>5800</v>
      </c>
      <c r="D6817" s="210" t="s">
        <v>238</v>
      </c>
      <c r="E6817" s="282">
        <v>13.0</v>
      </c>
      <c r="F6817" s="282">
        <v>1.0</v>
      </c>
      <c r="G6817" s="282">
        <v>0.0</v>
      </c>
      <c r="H6817" s="282">
        <v>5.0</v>
      </c>
      <c r="I6817" s="282">
        <v>1.0</v>
      </c>
      <c r="J6817" s="282">
        <v>4.0</v>
      </c>
      <c r="K6817" s="282">
        <v>0.0</v>
      </c>
      <c r="L6817" s="282">
        <v>783.0</v>
      </c>
      <c r="M6817" s="210"/>
    </row>
    <row r="6818" ht="15.75" customHeight="1">
      <c r="A6818" s="210" t="s">
        <v>688</v>
      </c>
      <c r="B6818" s="210" t="s">
        <v>5391</v>
      </c>
      <c r="C6818" s="210" t="s">
        <v>5801</v>
      </c>
      <c r="D6818" s="210" t="s">
        <v>5967</v>
      </c>
      <c r="E6818" s="282">
        <v>29.0</v>
      </c>
      <c r="F6818" s="282">
        <v>1.0</v>
      </c>
      <c r="G6818" s="282">
        <v>1.0</v>
      </c>
      <c r="H6818" s="282">
        <v>0.0</v>
      </c>
      <c r="I6818" s="282">
        <v>0.0</v>
      </c>
      <c r="J6818" s="282">
        <v>6.0</v>
      </c>
      <c r="K6818" s="282">
        <v>0.0</v>
      </c>
      <c r="L6818" s="282">
        <v>2610.0</v>
      </c>
      <c r="M6818" s="210"/>
    </row>
    <row r="6819" ht="15.75" customHeight="1">
      <c r="A6819" s="210" t="s">
        <v>688</v>
      </c>
      <c r="B6819" s="210" t="s">
        <v>5392</v>
      </c>
      <c r="C6819" s="210" t="s">
        <v>5801</v>
      </c>
      <c r="D6819" s="210" t="s">
        <v>1142</v>
      </c>
      <c r="E6819" s="282">
        <v>13.0</v>
      </c>
      <c r="F6819" s="282">
        <v>1.0</v>
      </c>
      <c r="G6819" s="282">
        <v>0.0</v>
      </c>
      <c r="H6819" s="282">
        <v>0.0</v>
      </c>
      <c r="I6819" s="282">
        <v>1.0</v>
      </c>
      <c r="J6819" s="282">
        <v>3.0</v>
      </c>
      <c r="K6819" s="282">
        <v>0.0</v>
      </c>
      <c r="L6819" s="282">
        <v>1156.0</v>
      </c>
      <c r="M6819" s="210"/>
    </row>
    <row r="6820" ht="15.75" customHeight="1">
      <c r="A6820" s="210" t="s">
        <v>688</v>
      </c>
      <c r="B6820" s="210" t="s">
        <v>5389</v>
      </c>
      <c r="C6820" s="210" t="s">
        <v>5801</v>
      </c>
      <c r="D6820" s="210" t="s">
        <v>1309</v>
      </c>
      <c r="E6820" s="282">
        <v>28.0</v>
      </c>
      <c r="F6820" s="282">
        <v>2.0</v>
      </c>
      <c r="G6820" s="282">
        <v>1.0</v>
      </c>
      <c r="H6820" s="282">
        <v>2.0</v>
      </c>
      <c r="I6820" s="282">
        <v>4.0</v>
      </c>
      <c r="J6820" s="282">
        <v>11.0</v>
      </c>
      <c r="K6820" s="282">
        <v>1.0</v>
      </c>
      <c r="L6820" s="282">
        <v>2328.0</v>
      </c>
      <c r="M6820" s="210"/>
    </row>
    <row r="6821" ht="15.75" customHeight="1">
      <c r="A6821" s="210" t="s">
        <v>688</v>
      </c>
      <c r="B6821" s="210" t="s">
        <v>5390</v>
      </c>
      <c r="C6821" s="210" t="s">
        <v>5801</v>
      </c>
      <c r="D6821" s="210" t="s">
        <v>1309</v>
      </c>
      <c r="E6821" s="282">
        <v>17.0</v>
      </c>
      <c r="F6821" s="282">
        <v>2.0</v>
      </c>
      <c r="G6821" s="282">
        <v>0.0</v>
      </c>
      <c r="H6821" s="282">
        <v>3.0</v>
      </c>
      <c r="I6821" s="282">
        <v>2.0</v>
      </c>
      <c r="J6821" s="282">
        <v>5.0</v>
      </c>
      <c r="K6821" s="282">
        <v>0.0</v>
      </c>
      <c r="L6821" s="282">
        <v>1213.0</v>
      </c>
      <c r="M6821" s="210"/>
    </row>
    <row r="6822" ht="15.75" customHeight="1">
      <c r="A6822" s="210" t="s">
        <v>760</v>
      </c>
      <c r="B6822" s="210" t="s">
        <v>5383</v>
      </c>
      <c r="C6822" s="210" t="s">
        <v>5801</v>
      </c>
      <c r="D6822" s="210" t="s">
        <v>264</v>
      </c>
      <c r="E6822" s="282">
        <v>2.0</v>
      </c>
      <c r="F6822" s="282">
        <v>0.0</v>
      </c>
      <c r="G6822" s="282">
        <v>0.0</v>
      </c>
      <c r="H6822" s="282">
        <v>0.0</v>
      </c>
      <c r="I6822" s="282">
        <v>0.0</v>
      </c>
      <c r="J6822" s="282">
        <v>0.0</v>
      </c>
      <c r="K6822" s="282">
        <v>0.0</v>
      </c>
      <c r="L6822" s="282">
        <v>180.0</v>
      </c>
      <c r="M6822" s="210"/>
    </row>
    <row r="6823" ht="15.75" customHeight="1">
      <c r="A6823" s="210" t="s">
        <v>760</v>
      </c>
      <c r="B6823" s="210" t="s">
        <v>5384</v>
      </c>
      <c r="C6823" s="210" t="s">
        <v>5816</v>
      </c>
      <c r="D6823" s="210" t="s">
        <v>6373</v>
      </c>
      <c r="E6823" s="282">
        <v>32.0</v>
      </c>
      <c r="F6823" s="282">
        <v>3.0</v>
      </c>
      <c r="G6823" s="282">
        <v>0.0</v>
      </c>
      <c r="H6823" s="282">
        <v>3.0</v>
      </c>
      <c r="I6823" s="282">
        <v>2.0</v>
      </c>
      <c r="J6823" s="282">
        <v>2.0</v>
      </c>
      <c r="K6823" s="282">
        <v>1.0</v>
      </c>
      <c r="L6823" s="282">
        <v>2611.0</v>
      </c>
      <c r="M6823" s="210"/>
    </row>
    <row r="6824" ht="15.75" customHeight="1">
      <c r="A6824" s="210" t="s">
        <v>760</v>
      </c>
      <c r="B6824" s="210" t="s">
        <v>5385</v>
      </c>
      <c r="C6824" s="210" t="s">
        <v>5832</v>
      </c>
      <c r="D6824" s="210" t="s">
        <v>6507</v>
      </c>
      <c r="E6824" s="282">
        <v>33.0</v>
      </c>
      <c r="F6824" s="282">
        <v>1.0</v>
      </c>
      <c r="G6824" s="282">
        <v>0.0</v>
      </c>
      <c r="H6824" s="282">
        <v>0.0</v>
      </c>
      <c r="I6824" s="282">
        <v>1.0</v>
      </c>
      <c r="J6824" s="282">
        <v>6.0</v>
      </c>
      <c r="K6824" s="282">
        <v>0.0</v>
      </c>
      <c r="L6824" s="282">
        <v>2946.0</v>
      </c>
      <c r="M6824" s="210"/>
    </row>
    <row r="6825" ht="15.75" customHeight="1">
      <c r="A6825" s="210" t="s">
        <v>760</v>
      </c>
      <c r="B6825" s="210" t="s">
        <v>5386</v>
      </c>
      <c r="C6825" s="210" t="s">
        <v>5816</v>
      </c>
      <c r="D6825" s="210" t="s">
        <v>5880</v>
      </c>
      <c r="E6825" s="282">
        <v>30.0</v>
      </c>
      <c r="F6825" s="282">
        <v>3.0</v>
      </c>
      <c r="G6825" s="282">
        <v>0.0</v>
      </c>
      <c r="H6825" s="282">
        <v>2.0</v>
      </c>
      <c r="I6825" s="282">
        <v>2.0</v>
      </c>
      <c r="J6825" s="282">
        <v>5.0</v>
      </c>
      <c r="K6825" s="282">
        <v>0.0</v>
      </c>
      <c r="L6825" s="282">
        <v>2528.0</v>
      </c>
      <c r="M6825" s="210"/>
    </row>
    <row r="6826" ht="15.75" customHeight="1">
      <c r="A6826" s="210" t="s">
        <v>760</v>
      </c>
      <c r="B6826" s="210" t="s">
        <v>5387</v>
      </c>
      <c r="C6826" s="210" t="s">
        <v>5801</v>
      </c>
      <c r="D6826" s="210" t="s">
        <v>5879</v>
      </c>
      <c r="E6826" s="282">
        <v>32.0</v>
      </c>
      <c r="F6826" s="282">
        <v>0.0</v>
      </c>
      <c r="G6826" s="282">
        <v>2.0</v>
      </c>
      <c r="H6826" s="282">
        <v>1.0</v>
      </c>
      <c r="I6826" s="282">
        <v>5.0</v>
      </c>
      <c r="J6826" s="282">
        <v>8.0</v>
      </c>
      <c r="K6826" s="282">
        <v>0.0</v>
      </c>
      <c r="L6826" s="282">
        <v>2662.0</v>
      </c>
      <c r="M6826" s="210"/>
    </row>
    <row r="6827" ht="15.75" customHeight="1">
      <c r="A6827" s="210" t="s">
        <v>760</v>
      </c>
      <c r="B6827" s="210" t="s">
        <v>5388</v>
      </c>
      <c r="C6827" s="210" t="s">
        <v>6508</v>
      </c>
      <c r="D6827" s="210" t="s">
        <v>6509</v>
      </c>
      <c r="E6827" s="282">
        <v>19.0</v>
      </c>
      <c r="F6827" s="282">
        <v>1.0</v>
      </c>
      <c r="G6827" s="282">
        <v>1.0</v>
      </c>
      <c r="H6827" s="282">
        <v>1.0</v>
      </c>
      <c r="I6827" s="282">
        <v>1.0</v>
      </c>
      <c r="J6827" s="282">
        <v>4.0</v>
      </c>
      <c r="K6827" s="282">
        <v>0.0</v>
      </c>
      <c r="L6827" s="282">
        <v>1607.0</v>
      </c>
      <c r="M6827" s="210"/>
    </row>
    <row r="6828" ht="15.75" customHeight="1">
      <c r="A6828" s="210" t="s">
        <v>760</v>
      </c>
      <c r="B6828" s="210" t="s">
        <v>5391</v>
      </c>
      <c r="C6828" s="210" t="s">
        <v>5801</v>
      </c>
      <c r="D6828" s="210" t="s">
        <v>5848</v>
      </c>
      <c r="E6828" s="282">
        <v>30.0</v>
      </c>
      <c r="F6828" s="282">
        <v>0.0</v>
      </c>
      <c r="G6828" s="282">
        <v>0.0</v>
      </c>
      <c r="H6828" s="282">
        <v>1.0</v>
      </c>
      <c r="I6828" s="282">
        <v>1.0</v>
      </c>
      <c r="J6828" s="282">
        <v>5.0</v>
      </c>
      <c r="K6828" s="282">
        <v>1.0</v>
      </c>
      <c r="L6828" s="282">
        <v>2485.0</v>
      </c>
      <c r="M6828" s="210"/>
    </row>
    <row r="6829" ht="15.75" customHeight="1">
      <c r="A6829" s="210" t="s">
        <v>760</v>
      </c>
      <c r="B6829" s="210" t="s">
        <v>5392</v>
      </c>
      <c r="C6829" s="210" t="s">
        <v>6037</v>
      </c>
      <c r="D6829" s="210" t="s">
        <v>6510</v>
      </c>
      <c r="E6829" s="282">
        <v>76.0</v>
      </c>
      <c r="F6829" s="282">
        <v>2.0</v>
      </c>
      <c r="G6829" s="282">
        <v>0.0</v>
      </c>
      <c r="H6829" s="282">
        <v>2.0</v>
      </c>
      <c r="I6829" s="282">
        <v>2.0</v>
      </c>
      <c r="J6829" s="282">
        <v>14.0</v>
      </c>
      <c r="K6829" s="282">
        <v>0.0</v>
      </c>
      <c r="L6829" s="282">
        <v>6660.0</v>
      </c>
      <c r="M6829" s="210"/>
    </row>
    <row r="6830" ht="15.75" customHeight="1">
      <c r="A6830" s="210" t="s">
        <v>760</v>
      </c>
      <c r="B6830" s="210" t="s">
        <v>5389</v>
      </c>
      <c r="C6830" s="210" t="s">
        <v>5801</v>
      </c>
      <c r="D6830" s="210" t="s">
        <v>259</v>
      </c>
      <c r="E6830" s="282">
        <v>11.0</v>
      </c>
      <c r="F6830" s="282">
        <v>0.0</v>
      </c>
      <c r="G6830" s="282">
        <v>0.0</v>
      </c>
      <c r="H6830" s="282">
        <v>2.0</v>
      </c>
      <c r="I6830" s="282">
        <v>2.0</v>
      </c>
      <c r="J6830" s="282">
        <v>3.0</v>
      </c>
      <c r="K6830" s="282">
        <v>0.0</v>
      </c>
      <c r="L6830" s="282">
        <v>811.0</v>
      </c>
      <c r="M6830" s="210"/>
    </row>
    <row r="6831" ht="15.75" customHeight="1">
      <c r="A6831" s="210" t="s">
        <v>760</v>
      </c>
      <c r="B6831" s="210" t="s">
        <v>5390</v>
      </c>
      <c r="C6831" s="210" t="s">
        <v>5924</v>
      </c>
      <c r="D6831" s="210" t="s">
        <v>259</v>
      </c>
      <c r="E6831" s="282">
        <v>12.0</v>
      </c>
      <c r="F6831" s="282">
        <v>1.0</v>
      </c>
      <c r="G6831" s="282">
        <v>0.0</v>
      </c>
      <c r="H6831" s="282">
        <v>0.0</v>
      </c>
      <c r="I6831" s="282">
        <v>3.0</v>
      </c>
      <c r="J6831" s="282">
        <v>3.0</v>
      </c>
      <c r="K6831" s="282">
        <v>0.0</v>
      </c>
      <c r="L6831" s="282">
        <v>1031.0</v>
      </c>
      <c r="M6831" s="210"/>
    </row>
    <row r="6832" ht="15.75" customHeight="1">
      <c r="A6832" s="210" t="s">
        <v>684</v>
      </c>
      <c r="B6832" s="210" t="s">
        <v>5383</v>
      </c>
      <c r="C6832" s="210" t="s">
        <v>5801</v>
      </c>
      <c r="D6832" s="210" t="s">
        <v>244</v>
      </c>
      <c r="E6832" s="282">
        <v>0.0</v>
      </c>
      <c r="F6832" s="282">
        <v>0.0</v>
      </c>
      <c r="G6832" s="282">
        <v>0.0</v>
      </c>
      <c r="H6832" s="282">
        <v>0.0</v>
      </c>
      <c r="I6832" s="282">
        <v>0.0</v>
      </c>
      <c r="J6832" s="282">
        <v>0.0</v>
      </c>
      <c r="K6832" s="282">
        <v>0.0</v>
      </c>
      <c r="L6832" s="282">
        <v>0.0</v>
      </c>
      <c r="M6832" s="210"/>
    </row>
    <row r="6833" ht="15.75" customHeight="1">
      <c r="A6833" s="210" t="s">
        <v>684</v>
      </c>
      <c r="B6833" s="210" t="s">
        <v>5384</v>
      </c>
      <c r="C6833" s="210" t="s">
        <v>5816</v>
      </c>
      <c r="D6833" s="210" t="s">
        <v>6511</v>
      </c>
      <c r="E6833" s="282">
        <v>37.0</v>
      </c>
      <c r="F6833" s="282">
        <v>2.0</v>
      </c>
      <c r="G6833" s="282">
        <v>0.0</v>
      </c>
      <c r="H6833" s="282">
        <v>2.0</v>
      </c>
      <c r="I6833" s="282">
        <v>1.0</v>
      </c>
      <c r="J6833" s="282">
        <v>8.0</v>
      </c>
      <c r="K6833" s="282">
        <v>0.0</v>
      </c>
      <c r="L6833" s="282">
        <v>3186.0</v>
      </c>
      <c r="M6833" s="210"/>
    </row>
    <row r="6834" ht="15.75" customHeight="1">
      <c r="A6834" s="210" t="s">
        <v>335</v>
      </c>
      <c r="B6834" s="210" t="s">
        <v>5383</v>
      </c>
      <c r="C6834" s="210" t="s">
        <v>5801</v>
      </c>
      <c r="D6834" s="210" t="s">
        <v>113</v>
      </c>
      <c r="E6834" s="282">
        <v>0.0</v>
      </c>
      <c r="F6834" s="282">
        <v>0.0</v>
      </c>
      <c r="G6834" s="210"/>
      <c r="H6834" s="282">
        <v>0.0</v>
      </c>
      <c r="I6834" s="282">
        <v>0.0</v>
      </c>
      <c r="J6834" s="282">
        <v>0.0</v>
      </c>
      <c r="K6834" s="282">
        <v>0.0</v>
      </c>
      <c r="L6834" s="282">
        <v>0.0</v>
      </c>
      <c r="M6834" s="210"/>
    </row>
    <row r="6835" ht="15.75" customHeight="1">
      <c r="A6835" s="210" t="s">
        <v>335</v>
      </c>
      <c r="B6835" s="210" t="s">
        <v>5384</v>
      </c>
      <c r="C6835" s="210" t="s">
        <v>5801</v>
      </c>
      <c r="D6835" s="210" t="s">
        <v>6512</v>
      </c>
      <c r="E6835" s="282">
        <v>0.0</v>
      </c>
      <c r="F6835" s="282">
        <v>0.0</v>
      </c>
      <c r="G6835" s="210"/>
      <c r="H6835" s="282">
        <v>0.0</v>
      </c>
      <c r="I6835" s="282">
        <v>0.0</v>
      </c>
      <c r="J6835" s="282">
        <v>0.0</v>
      </c>
      <c r="K6835" s="282">
        <v>0.0</v>
      </c>
      <c r="L6835" s="282">
        <v>0.0</v>
      </c>
      <c r="M6835" s="210"/>
    </row>
    <row r="6836" ht="15.75" customHeight="1">
      <c r="A6836" s="210" t="s">
        <v>335</v>
      </c>
      <c r="B6836" s="210" t="s">
        <v>5386</v>
      </c>
      <c r="C6836" s="210" t="s">
        <v>5801</v>
      </c>
      <c r="D6836" s="210" t="s">
        <v>6512</v>
      </c>
      <c r="E6836" s="282">
        <v>0.0</v>
      </c>
      <c r="F6836" s="282">
        <v>0.0</v>
      </c>
      <c r="G6836" s="210"/>
      <c r="H6836" s="282">
        <v>0.0</v>
      </c>
      <c r="I6836" s="282">
        <v>0.0</v>
      </c>
      <c r="J6836" s="282">
        <v>0.0</v>
      </c>
      <c r="K6836" s="282">
        <v>0.0</v>
      </c>
      <c r="L6836" s="282">
        <v>0.0</v>
      </c>
      <c r="M6836" s="210"/>
    </row>
    <row r="6837" ht="15.75" customHeight="1">
      <c r="A6837" s="210" t="s">
        <v>335</v>
      </c>
      <c r="B6837" s="210" t="s">
        <v>5387</v>
      </c>
      <c r="C6837" s="210" t="s">
        <v>5801</v>
      </c>
      <c r="D6837" s="210" t="s">
        <v>6512</v>
      </c>
      <c r="E6837" s="282">
        <v>0.0</v>
      </c>
      <c r="F6837" s="282">
        <v>0.0</v>
      </c>
      <c r="G6837" s="210"/>
      <c r="H6837" s="282">
        <v>0.0</v>
      </c>
      <c r="I6837" s="282">
        <v>0.0</v>
      </c>
      <c r="J6837" s="282">
        <v>0.0</v>
      </c>
      <c r="K6837" s="282">
        <v>0.0</v>
      </c>
      <c r="L6837" s="282">
        <v>0.0</v>
      </c>
      <c r="M6837" s="210"/>
    </row>
    <row r="6838" ht="15.75" customHeight="1">
      <c r="A6838" s="210" t="s">
        <v>335</v>
      </c>
      <c r="B6838" s="210" t="s">
        <v>5391</v>
      </c>
      <c r="C6838" s="210" t="s">
        <v>5801</v>
      </c>
      <c r="D6838" s="210" t="s">
        <v>6512</v>
      </c>
      <c r="E6838" s="282">
        <v>0.0</v>
      </c>
      <c r="F6838" s="282">
        <v>0.0</v>
      </c>
      <c r="G6838" s="210"/>
      <c r="H6838" s="282">
        <v>0.0</v>
      </c>
      <c r="I6838" s="282">
        <v>0.0</v>
      </c>
      <c r="J6838" s="282">
        <v>0.0</v>
      </c>
      <c r="K6838" s="282">
        <v>0.0</v>
      </c>
      <c r="L6838" s="282">
        <v>0.0</v>
      </c>
      <c r="M6838" s="210"/>
    </row>
    <row r="6839" ht="15.75" customHeight="1">
      <c r="A6839" s="210" t="s">
        <v>336</v>
      </c>
      <c r="B6839" s="210" t="s">
        <v>5383</v>
      </c>
      <c r="C6839" s="210" t="s">
        <v>5801</v>
      </c>
      <c r="D6839" s="210" t="s">
        <v>241</v>
      </c>
      <c r="E6839" s="282">
        <v>0.0</v>
      </c>
      <c r="F6839" s="282">
        <v>0.0</v>
      </c>
      <c r="G6839" s="210"/>
      <c r="H6839" s="282">
        <v>0.0</v>
      </c>
      <c r="I6839" s="282">
        <v>0.0</v>
      </c>
      <c r="J6839" s="282">
        <v>0.0</v>
      </c>
      <c r="K6839" s="282">
        <v>0.0</v>
      </c>
      <c r="L6839" s="282">
        <v>0.0</v>
      </c>
      <c r="M6839" s="210"/>
    </row>
    <row r="6840" ht="15.75" customHeight="1">
      <c r="A6840" s="210" t="s">
        <v>336</v>
      </c>
      <c r="B6840" s="210" t="s">
        <v>5384</v>
      </c>
      <c r="C6840" s="210" t="s">
        <v>5816</v>
      </c>
      <c r="D6840" s="210" t="s">
        <v>5893</v>
      </c>
      <c r="E6840" s="282">
        <v>0.0</v>
      </c>
      <c r="F6840" s="282">
        <v>0.0</v>
      </c>
      <c r="G6840" s="210"/>
      <c r="H6840" s="282">
        <v>0.0</v>
      </c>
      <c r="I6840" s="282">
        <v>0.0</v>
      </c>
      <c r="J6840" s="282">
        <v>0.0</v>
      </c>
      <c r="K6840" s="282">
        <v>0.0</v>
      </c>
      <c r="L6840" s="282">
        <v>0.0</v>
      </c>
      <c r="M6840" s="210"/>
    </row>
    <row r="6841" ht="15.75" customHeight="1">
      <c r="A6841" s="210" t="s">
        <v>336</v>
      </c>
      <c r="B6841" s="210" t="s">
        <v>5386</v>
      </c>
      <c r="C6841" s="210" t="s">
        <v>5816</v>
      </c>
      <c r="D6841" s="210" t="s">
        <v>6513</v>
      </c>
      <c r="E6841" s="282">
        <v>25.0</v>
      </c>
      <c r="F6841" s="282">
        <v>0.0</v>
      </c>
      <c r="G6841" s="210"/>
      <c r="H6841" s="282">
        <v>2.0</v>
      </c>
      <c r="I6841" s="282">
        <v>0.0</v>
      </c>
      <c r="J6841" s="282">
        <v>0.0</v>
      </c>
      <c r="K6841" s="282">
        <v>0.0</v>
      </c>
      <c r="L6841" s="282">
        <v>2124.0</v>
      </c>
      <c r="M6841" s="210"/>
    </row>
    <row r="6842" ht="15.75" customHeight="1">
      <c r="A6842" s="210" t="s">
        <v>336</v>
      </c>
      <c r="B6842" s="210" t="s">
        <v>5387</v>
      </c>
      <c r="C6842" s="210" t="s">
        <v>5816</v>
      </c>
      <c r="D6842" s="210" t="s">
        <v>6513</v>
      </c>
      <c r="E6842" s="282">
        <v>29.0</v>
      </c>
      <c r="F6842" s="282">
        <v>0.0</v>
      </c>
      <c r="G6842" s="210"/>
      <c r="H6842" s="282">
        <v>0.0</v>
      </c>
      <c r="I6842" s="282">
        <v>0.0</v>
      </c>
      <c r="J6842" s="282">
        <v>3.0</v>
      </c>
      <c r="K6842" s="282">
        <v>1.0</v>
      </c>
      <c r="L6842" s="282">
        <v>2580.0</v>
      </c>
      <c r="M6842" s="210"/>
    </row>
    <row r="6843" ht="15.75" customHeight="1">
      <c r="A6843" s="210" t="s">
        <v>336</v>
      </c>
      <c r="B6843" s="210" t="s">
        <v>5389</v>
      </c>
      <c r="C6843" s="210" t="s">
        <v>5816</v>
      </c>
      <c r="D6843" s="210" t="s">
        <v>6081</v>
      </c>
      <c r="E6843" s="282">
        <v>3.0</v>
      </c>
      <c r="F6843" s="282">
        <v>0.0</v>
      </c>
      <c r="G6843" s="210"/>
      <c r="H6843" s="282">
        <v>0.0</v>
      </c>
      <c r="I6843" s="282">
        <v>0.0</v>
      </c>
      <c r="J6843" s="282">
        <v>0.0</v>
      </c>
      <c r="K6843" s="282">
        <v>0.0</v>
      </c>
      <c r="L6843" s="282">
        <v>270.0</v>
      </c>
      <c r="M6843" s="210"/>
    </row>
    <row r="6844" ht="15.75" customHeight="1">
      <c r="A6844" s="210" t="s">
        <v>724</v>
      </c>
      <c r="B6844" s="210" t="s">
        <v>5383</v>
      </c>
      <c r="C6844" s="210" t="s">
        <v>5801</v>
      </c>
      <c r="D6844" s="210" t="s">
        <v>177</v>
      </c>
      <c r="E6844" s="282">
        <v>0.0</v>
      </c>
      <c r="F6844" s="282">
        <v>0.0</v>
      </c>
      <c r="G6844" s="282">
        <v>0.0</v>
      </c>
      <c r="H6844" s="282">
        <v>0.0</v>
      </c>
      <c r="I6844" s="282">
        <v>0.0</v>
      </c>
      <c r="J6844" s="282">
        <v>0.0</v>
      </c>
      <c r="K6844" s="282">
        <v>0.0</v>
      </c>
      <c r="L6844" s="282">
        <v>0.0</v>
      </c>
      <c r="M6844" s="210"/>
    </row>
    <row r="6845" ht="15.75" customHeight="1">
      <c r="A6845" s="210" t="s">
        <v>724</v>
      </c>
      <c r="B6845" s="210" t="s">
        <v>5384</v>
      </c>
      <c r="C6845" s="210" t="s">
        <v>5816</v>
      </c>
      <c r="D6845" s="210" t="s">
        <v>6056</v>
      </c>
      <c r="E6845" s="282">
        <v>2.0</v>
      </c>
      <c r="F6845" s="282">
        <v>0.0</v>
      </c>
      <c r="G6845" s="282">
        <v>0.0</v>
      </c>
      <c r="H6845" s="282">
        <v>0.0</v>
      </c>
      <c r="I6845" s="282">
        <v>1.0</v>
      </c>
      <c r="J6845" s="282">
        <v>0.0</v>
      </c>
      <c r="K6845" s="282">
        <v>0.0</v>
      </c>
      <c r="L6845" s="282">
        <v>162.0</v>
      </c>
      <c r="M6845" s="210"/>
    </row>
    <row r="6846" ht="15.75" customHeight="1">
      <c r="A6846" s="210" t="s">
        <v>724</v>
      </c>
      <c r="B6846" s="210" t="s">
        <v>5385</v>
      </c>
      <c r="C6846" s="210" t="s">
        <v>5816</v>
      </c>
      <c r="D6846" s="210" t="s">
        <v>6056</v>
      </c>
      <c r="E6846" s="282">
        <v>24.0</v>
      </c>
      <c r="F6846" s="282">
        <v>1.0</v>
      </c>
      <c r="G6846" s="282">
        <v>3.0</v>
      </c>
      <c r="H6846" s="282">
        <v>0.0</v>
      </c>
      <c r="I6846" s="282">
        <v>2.0</v>
      </c>
      <c r="J6846" s="282">
        <v>6.0</v>
      </c>
      <c r="K6846" s="282">
        <v>1.0</v>
      </c>
      <c r="L6846" s="282">
        <v>2069.0</v>
      </c>
      <c r="M6846" s="210"/>
    </row>
    <row r="6847" ht="15.75" customHeight="1">
      <c r="A6847" s="210" t="s">
        <v>724</v>
      </c>
      <c r="B6847" s="210" t="s">
        <v>5386</v>
      </c>
      <c r="C6847" s="210" t="s">
        <v>5816</v>
      </c>
      <c r="D6847" s="210" t="s">
        <v>6056</v>
      </c>
      <c r="E6847" s="282">
        <v>3.0</v>
      </c>
      <c r="F6847" s="282">
        <v>0.0</v>
      </c>
      <c r="G6847" s="282">
        <v>0.0</v>
      </c>
      <c r="H6847" s="282">
        <v>1.0</v>
      </c>
      <c r="I6847" s="282">
        <v>0.0</v>
      </c>
      <c r="J6847" s="282">
        <v>0.0</v>
      </c>
      <c r="K6847" s="282">
        <v>0.0</v>
      </c>
      <c r="L6847" s="282">
        <v>181.0</v>
      </c>
      <c r="M6847" s="210"/>
    </row>
    <row r="6848" ht="15.75" customHeight="1">
      <c r="A6848" s="210" t="s">
        <v>724</v>
      </c>
      <c r="B6848" s="210" t="s">
        <v>5387</v>
      </c>
      <c r="C6848" s="210" t="s">
        <v>6514</v>
      </c>
      <c r="D6848" s="210" t="s">
        <v>177</v>
      </c>
      <c r="E6848" s="282">
        <v>55.0</v>
      </c>
      <c r="F6848" s="282">
        <v>6.0</v>
      </c>
      <c r="G6848" s="282">
        <v>2.0</v>
      </c>
      <c r="H6848" s="282">
        <v>5.0</v>
      </c>
      <c r="I6848" s="282">
        <v>3.0</v>
      </c>
      <c r="J6848" s="282">
        <v>12.0</v>
      </c>
      <c r="K6848" s="282">
        <v>0.0</v>
      </c>
      <c r="L6848" s="282">
        <v>4456.0</v>
      </c>
      <c r="M6848" s="210"/>
    </row>
    <row r="6849" ht="15.75" customHeight="1">
      <c r="A6849" s="210" t="s">
        <v>724</v>
      </c>
      <c r="B6849" s="210" t="s">
        <v>5388</v>
      </c>
      <c r="C6849" s="210" t="s">
        <v>6141</v>
      </c>
      <c r="D6849" s="210" t="s">
        <v>6515</v>
      </c>
      <c r="E6849" s="282">
        <v>0.0</v>
      </c>
      <c r="F6849" s="282">
        <v>0.0</v>
      </c>
      <c r="G6849" s="282">
        <v>0.0</v>
      </c>
      <c r="H6849" s="282">
        <v>0.0</v>
      </c>
      <c r="I6849" s="282">
        <v>0.0</v>
      </c>
      <c r="J6849" s="282">
        <v>0.0</v>
      </c>
      <c r="K6849" s="282">
        <v>0.0</v>
      </c>
      <c r="L6849" s="282">
        <v>0.0</v>
      </c>
      <c r="M6849" s="210"/>
    </row>
    <row r="6850" ht="15.75" customHeight="1">
      <c r="A6850" s="210" t="s">
        <v>709</v>
      </c>
      <c r="B6850" s="210" t="s">
        <v>5383</v>
      </c>
      <c r="C6850" s="210" t="s">
        <v>5801</v>
      </c>
      <c r="D6850" s="210" t="s">
        <v>244</v>
      </c>
      <c r="E6850" s="282">
        <v>0.0</v>
      </c>
      <c r="F6850" s="282">
        <v>0.0</v>
      </c>
      <c r="G6850" s="282">
        <v>0.0</v>
      </c>
      <c r="H6850" s="282">
        <v>0.0</v>
      </c>
      <c r="I6850" s="282">
        <v>0.0</v>
      </c>
      <c r="J6850" s="282">
        <v>0.0</v>
      </c>
      <c r="K6850" s="282">
        <v>0.0</v>
      </c>
      <c r="L6850" s="282">
        <v>0.0</v>
      </c>
      <c r="M6850" s="210"/>
    </row>
    <row r="6851" ht="15.75" customHeight="1">
      <c r="A6851" s="210" t="s">
        <v>709</v>
      </c>
      <c r="B6851" s="210" t="s">
        <v>5384</v>
      </c>
      <c r="C6851" s="210" t="s">
        <v>5837</v>
      </c>
      <c r="D6851" s="210" t="s">
        <v>6516</v>
      </c>
      <c r="E6851" s="282">
        <v>24.0</v>
      </c>
      <c r="F6851" s="282">
        <v>2.0</v>
      </c>
      <c r="G6851" s="282">
        <v>0.0</v>
      </c>
      <c r="H6851" s="282">
        <v>2.0</v>
      </c>
      <c r="I6851" s="282">
        <v>0.0</v>
      </c>
      <c r="J6851" s="282">
        <v>1.0</v>
      </c>
      <c r="K6851" s="282">
        <v>0.0</v>
      </c>
      <c r="L6851" s="282">
        <v>2011.0</v>
      </c>
      <c r="M6851" s="210"/>
    </row>
    <row r="6852" ht="15.75" customHeight="1">
      <c r="A6852" s="210" t="s">
        <v>709</v>
      </c>
      <c r="B6852" s="210" t="s">
        <v>5385</v>
      </c>
      <c r="C6852" s="210" t="s">
        <v>5809</v>
      </c>
      <c r="D6852" s="210" t="s">
        <v>6079</v>
      </c>
      <c r="E6852" s="282">
        <v>0.0</v>
      </c>
      <c r="F6852" s="282">
        <v>0.0</v>
      </c>
      <c r="G6852" s="282">
        <v>0.0</v>
      </c>
      <c r="H6852" s="282">
        <v>0.0</v>
      </c>
      <c r="I6852" s="282">
        <v>0.0</v>
      </c>
      <c r="J6852" s="282">
        <v>0.0</v>
      </c>
      <c r="K6852" s="282">
        <v>0.0</v>
      </c>
      <c r="L6852" s="282">
        <v>0.0</v>
      </c>
      <c r="M6852" s="210"/>
    </row>
    <row r="6853" ht="15.75" customHeight="1">
      <c r="A6853" s="210" t="s">
        <v>709</v>
      </c>
      <c r="B6853" s="210" t="s">
        <v>5386</v>
      </c>
      <c r="C6853" s="210" t="s">
        <v>5809</v>
      </c>
      <c r="D6853" s="210" t="s">
        <v>6079</v>
      </c>
      <c r="E6853" s="282">
        <v>0.0</v>
      </c>
      <c r="F6853" s="282">
        <v>0.0</v>
      </c>
      <c r="G6853" s="282">
        <v>0.0</v>
      </c>
      <c r="H6853" s="282">
        <v>0.0</v>
      </c>
      <c r="I6853" s="282">
        <v>0.0</v>
      </c>
      <c r="J6853" s="282">
        <v>0.0</v>
      </c>
      <c r="K6853" s="282">
        <v>0.0</v>
      </c>
      <c r="L6853" s="282">
        <v>0.0</v>
      </c>
      <c r="M6853" s="210"/>
    </row>
    <row r="6854" ht="15.75" customHeight="1">
      <c r="A6854" s="210" t="s">
        <v>670</v>
      </c>
      <c r="B6854" s="210" t="s">
        <v>5383</v>
      </c>
      <c r="C6854" s="210" t="s">
        <v>5801</v>
      </c>
      <c r="D6854" s="210" t="s">
        <v>177</v>
      </c>
      <c r="E6854" s="282">
        <v>3.0</v>
      </c>
      <c r="F6854" s="282">
        <v>0.0</v>
      </c>
      <c r="G6854" s="282">
        <v>0.0</v>
      </c>
      <c r="H6854" s="282">
        <v>0.0</v>
      </c>
      <c r="I6854" s="282">
        <v>1.0</v>
      </c>
      <c r="J6854" s="282">
        <v>1.0</v>
      </c>
      <c r="K6854" s="282">
        <v>0.0</v>
      </c>
      <c r="L6854" s="282">
        <v>253.0</v>
      </c>
      <c r="M6854" s="210"/>
    </row>
    <row r="6855" ht="15.75" customHeight="1">
      <c r="A6855" s="210" t="s">
        <v>670</v>
      </c>
      <c r="B6855" s="210" t="s">
        <v>5384</v>
      </c>
      <c r="C6855" s="210" t="s">
        <v>5816</v>
      </c>
      <c r="D6855" s="210" t="s">
        <v>6056</v>
      </c>
      <c r="E6855" s="282">
        <v>17.0</v>
      </c>
      <c r="F6855" s="282">
        <v>0.0</v>
      </c>
      <c r="G6855" s="282">
        <v>0.0</v>
      </c>
      <c r="H6855" s="282">
        <v>1.0</v>
      </c>
      <c r="I6855" s="282">
        <v>0.0</v>
      </c>
      <c r="J6855" s="282">
        <v>2.0</v>
      </c>
      <c r="K6855" s="282">
        <v>1.0</v>
      </c>
      <c r="L6855" s="282">
        <v>1352.0</v>
      </c>
      <c r="M6855" s="210"/>
    </row>
    <row r="6856" ht="15.75" customHeight="1">
      <c r="A6856" s="210" t="s">
        <v>670</v>
      </c>
      <c r="B6856" s="210" t="s">
        <v>5385</v>
      </c>
      <c r="C6856" s="210" t="s">
        <v>5816</v>
      </c>
      <c r="D6856" s="210" t="s">
        <v>6056</v>
      </c>
      <c r="E6856" s="282">
        <v>15.0</v>
      </c>
      <c r="F6856" s="282">
        <v>0.0</v>
      </c>
      <c r="G6856" s="282">
        <v>0.0</v>
      </c>
      <c r="H6856" s="282">
        <v>5.0</v>
      </c>
      <c r="I6856" s="282">
        <v>3.0</v>
      </c>
      <c r="J6856" s="282">
        <v>4.0</v>
      </c>
      <c r="K6856" s="282">
        <v>0.0</v>
      </c>
      <c r="L6856" s="282">
        <v>917.0</v>
      </c>
      <c r="M6856" s="210"/>
    </row>
    <row r="6857" ht="15.75" customHeight="1">
      <c r="A6857" s="210" t="s">
        <v>670</v>
      </c>
      <c r="B6857" s="210" t="s">
        <v>5386</v>
      </c>
      <c r="C6857" s="210" t="s">
        <v>5816</v>
      </c>
      <c r="D6857" s="210" t="s">
        <v>6056</v>
      </c>
      <c r="E6857" s="282">
        <v>4.0</v>
      </c>
      <c r="F6857" s="282">
        <v>0.0</v>
      </c>
      <c r="G6857" s="282">
        <v>0.0</v>
      </c>
      <c r="H6857" s="282">
        <v>0.0</v>
      </c>
      <c r="I6857" s="282">
        <v>2.0</v>
      </c>
      <c r="J6857" s="282">
        <v>3.0</v>
      </c>
      <c r="K6857" s="282">
        <v>0.0</v>
      </c>
      <c r="L6857" s="282">
        <v>262.0</v>
      </c>
      <c r="M6857" s="210"/>
    </row>
    <row r="6858" ht="15.75" customHeight="1">
      <c r="A6858" s="210" t="s">
        <v>670</v>
      </c>
      <c r="B6858" s="210" t="s">
        <v>5387</v>
      </c>
      <c r="C6858" s="210" t="s">
        <v>5801</v>
      </c>
      <c r="D6858" s="210" t="s">
        <v>177</v>
      </c>
      <c r="E6858" s="282">
        <v>3.0</v>
      </c>
      <c r="F6858" s="282">
        <v>0.0</v>
      </c>
      <c r="G6858" s="282">
        <v>0.0</v>
      </c>
      <c r="H6858" s="282">
        <v>2.0</v>
      </c>
      <c r="I6858" s="282">
        <v>0.0</v>
      </c>
      <c r="J6858" s="282">
        <v>1.0</v>
      </c>
      <c r="K6858" s="282">
        <v>0.0</v>
      </c>
      <c r="L6858" s="282">
        <v>163.0</v>
      </c>
      <c r="M6858" s="210"/>
    </row>
    <row r="6859" ht="15.75" customHeight="1">
      <c r="A6859" s="210" t="s">
        <v>670</v>
      </c>
      <c r="B6859" s="210" t="s">
        <v>5388</v>
      </c>
      <c r="C6859" s="210" t="s">
        <v>5801</v>
      </c>
      <c r="D6859" s="210" t="s">
        <v>6056</v>
      </c>
      <c r="E6859" s="282">
        <v>0.0</v>
      </c>
      <c r="F6859" s="282">
        <v>0.0</v>
      </c>
      <c r="G6859" s="282">
        <v>0.0</v>
      </c>
      <c r="H6859" s="282">
        <v>0.0</v>
      </c>
      <c r="I6859" s="282">
        <v>0.0</v>
      </c>
      <c r="J6859" s="282">
        <v>0.0</v>
      </c>
      <c r="K6859" s="282">
        <v>0.0</v>
      </c>
      <c r="L6859" s="282">
        <v>0.0</v>
      </c>
      <c r="M6859" s="210"/>
    </row>
    <row r="6860" ht="15.75" customHeight="1">
      <c r="A6860" s="210" t="s">
        <v>342</v>
      </c>
      <c r="B6860" s="210" t="s">
        <v>5384</v>
      </c>
      <c r="C6860" s="210" t="s">
        <v>5801</v>
      </c>
      <c r="D6860" s="210" t="s">
        <v>110</v>
      </c>
      <c r="E6860" s="282">
        <v>1.0</v>
      </c>
      <c r="F6860" s="282">
        <v>0.0</v>
      </c>
      <c r="G6860" s="210"/>
      <c r="H6860" s="282">
        <v>1.0</v>
      </c>
      <c r="I6860" s="282">
        <v>0.0</v>
      </c>
      <c r="J6860" s="282">
        <v>0.0</v>
      </c>
      <c r="K6860" s="282">
        <v>0.0</v>
      </c>
      <c r="L6860" s="282">
        <v>2.0</v>
      </c>
      <c r="M6860" s="210"/>
    </row>
    <row r="6861" ht="15.75" customHeight="1">
      <c r="A6861" s="210" t="s">
        <v>342</v>
      </c>
      <c r="B6861" s="210" t="s">
        <v>5385</v>
      </c>
      <c r="C6861" s="210" t="s">
        <v>5801</v>
      </c>
      <c r="D6861" s="210" t="s">
        <v>5836</v>
      </c>
      <c r="E6861" s="282">
        <v>0.0</v>
      </c>
      <c r="F6861" s="282">
        <v>0.0</v>
      </c>
      <c r="G6861" s="210"/>
      <c r="H6861" s="282">
        <v>0.0</v>
      </c>
      <c r="I6861" s="282">
        <v>0.0</v>
      </c>
      <c r="J6861" s="282">
        <v>0.0</v>
      </c>
      <c r="K6861" s="282">
        <v>0.0</v>
      </c>
      <c r="L6861" s="282">
        <v>0.0</v>
      </c>
      <c r="M6861" s="210"/>
    </row>
    <row r="6862" ht="15.75" customHeight="1">
      <c r="A6862" s="210" t="s">
        <v>342</v>
      </c>
      <c r="B6862" s="210" t="s">
        <v>5386</v>
      </c>
      <c r="C6862" s="210" t="s">
        <v>5801</v>
      </c>
      <c r="D6862" s="210" t="s">
        <v>5836</v>
      </c>
      <c r="E6862" s="282">
        <v>0.0</v>
      </c>
      <c r="F6862" s="282">
        <v>0.0</v>
      </c>
      <c r="G6862" s="210"/>
      <c r="H6862" s="282">
        <v>0.0</v>
      </c>
      <c r="I6862" s="282">
        <v>0.0</v>
      </c>
      <c r="J6862" s="282">
        <v>0.0</v>
      </c>
      <c r="K6862" s="282">
        <v>0.0</v>
      </c>
      <c r="L6862" s="282">
        <v>0.0</v>
      </c>
      <c r="M6862" s="210"/>
    </row>
    <row r="6863" ht="15.75" customHeight="1">
      <c r="A6863" s="210" t="s">
        <v>362</v>
      </c>
      <c r="B6863" s="210" t="s">
        <v>5383</v>
      </c>
      <c r="C6863" s="210" t="s">
        <v>5801</v>
      </c>
      <c r="D6863" s="210" t="s">
        <v>264</v>
      </c>
      <c r="E6863" s="282">
        <v>0.0</v>
      </c>
      <c r="F6863" s="282">
        <v>0.0</v>
      </c>
      <c r="G6863" s="210"/>
      <c r="H6863" s="282">
        <v>0.0</v>
      </c>
      <c r="I6863" s="282">
        <v>0.0</v>
      </c>
      <c r="J6863" s="282">
        <v>0.0</v>
      </c>
      <c r="K6863" s="282">
        <v>0.0</v>
      </c>
      <c r="L6863" s="282">
        <v>0.0</v>
      </c>
      <c r="M6863" s="210"/>
    </row>
    <row r="6864" ht="15.75" customHeight="1">
      <c r="A6864" s="210" t="s">
        <v>362</v>
      </c>
      <c r="B6864" s="210" t="s">
        <v>5384</v>
      </c>
      <c r="C6864" s="210" t="s">
        <v>5816</v>
      </c>
      <c r="D6864" s="210" t="s">
        <v>6373</v>
      </c>
      <c r="E6864" s="282">
        <v>1.0</v>
      </c>
      <c r="F6864" s="282">
        <v>0.0</v>
      </c>
      <c r="G6864" s="210"/>
      <c r="H6864" s="282">
        <v>1.0</v>
      </c>
      <c r="I6864" s="282">
        <v>0.0</v>
      </c>
      <c r="J6864" s="282">
        <v>0.0</v>
      </c>
      <c r="K6864" s="282">
        <v>0.0</v>
      </c>
      <c r="L6864" s="282">
        <v>21.0</v>
      </c>
      <c r="M6864" s="210"/>
    </row>
    <row r="6865" ht="15.75" customHeight="1">
      <c r="A6865" s="210" t="s">
        <v>362</v>
      </c>
      <c r="B6865" s="210" t="s">
        <v>5385</v>
      </c>
      <c r="C6865" s="210" t="s">
        <v>5816</v>
      </c>
      <c r="D6865" s="210" t="s">
        <v>6373</v>
      </c>
      <c r="E6865" s="282">
        <v>4.0</v>
      </c>
      <c r="F6865" s="282">
        <v>0.0</v>
      </c>
      <c r="G6865" s="210"/>
      <c r="H6865" s="282">
        <v>0.0</v>
      </c>
      <c r="I6865" s="282">
        <v>1.0</v>
      </c>
      <c r="J6865" s="282">
        <v>0.0</v>
      </c>
      <c r="K6865" s="282">
        <v>0.0</v>
      </c>
      <c r="L6865" s="282">
        <v>315.0</v>
      </c>
      <c r="M6865" s="210"/>
    </row>
    <row r="6866" ht="15.75" customHeight="1">
      <c r="A6866" s="210" t="s">
        <v>362</v>
      </c>
      <c r="B6866" s="210" t="s">
        <v>5386</v>
      </c>
      <c r="C6866" s="210" t="s">
        <v>5816</v>
      </c>
      <c r="D6866" s="210" t="s">
        <v>5948</v>
      </c>
      <c r="E6866" s="282">
        <v>18.0</v>
      </c>
      <c r="F6866" s="282">
        <v>0.0</v>
      </c>
      <c r="G6866" s="210"/>
      <c r="H6866" s="282">
        <v>0.0</v>
      </c>
      <c r="I6866" s="282">
        <v>1.0</v>
      </c>
      <c r="J6866" s="282">
        <v>0.0</v>
      </c>
      <c r="K6866" s="282">
        <v>0.0</v>
      </c>
      <c r="L6866" s="282">
        <v>1585.0</v>
      </c>
      <c r="M6866" s="210"/>
    </row>
    <row r="6867" ht="15.75" customHeight="1">
      <c r="A6867" s="210" t="s">
        <v>362</v>
      </c>
      <c r="B6867" s="210" t="s">
        <v>5387</v>
      </c>
      <c r="C6867" s="210" t="s">
        <v>5816</v>
      </c>
      <c r="D6867" s="210" t="s">
        <v>5958</v>
      </c>
      <c r="E6867" s="282">
        <v>0.0</v>
      </c>
      <c r="F6867" s="282">
        <v>0.0</v>
      </c>
      <c r="G6867" s="210"/>
      <c r="H6867" s="282">
        <v>0.0</v>
      </c>
      <c r="I6867" s="282">
        <v>0.0</v>
      </c>
      <c r="J6867" s="282">
        <v>0.0</v>
      </c>
      <c r="K6867" s="282">
        <v>0.0</v>
      </c>
      <c r="L6867" s="282">
        <v>0.0</v>
      </c>
      <c r="M6867" s="210"/>
    </row>
    <row r="6868" ht="15.75" customHeight="1">
      <c r="A6868" s="210" t="s">
        <v>362</v>
      </c>
      <c r="B6868" s="210" t="s">
        <v>5388</v>
      </c>
      <c r="C6868" s="210" t="s">
        <v>5801</v>
      </c>
      <c r="D6868" s="210" t="s">
        <v>151</v>
      </c>
      <c r="E6868" s="282">
        <v>5.0</v>
      </c>
      <c r="F6868" s="282">
        <v>0.0</v>
      </c>
      <c r="G6868" s="210"/>
      <c r="H6868" s="282">
        <v>1.0</v>
      </c>
      <c r="I6868" s="282">
        <v>0.0</v>
      </c>
      <c r="J6868" s="282">
        <v>1.0</v>
      </c>
      <c r="K6868" s="282">
        <v>0.0</v>
      </c>
      <c r="L6868" s="282">
        <v>423.0</v>
      </c>
      <c r="M6868" s="210"/>
    </row>
    <row r="6869" ht="15.75" customHeight="1">
      <c r="A6869" s="210" t="s">
        <v>362</v>
      </c>
      <c r="B6869" s="210" t="s">
        <v>5391</v>
      </c>
      <c r="C6869" s="210" t="s">
        <v>5816</v>
      </c>
      <c r="D6869" s="210" t="s">
        <v>5958</v>
      </c>
      <c r="E6869" s="282">
        <v>33.0</v>
      </c>
      <c r="F6869" s="282">
        <v>0.0</v>
      </c>
      <c r="G6869" s="210"/>
      <c r="H6869" s="282">
        <v>0.0</v>
      </c>
      <c r="I6869" s="282">
        <v>1.0</v>
      </c>
      <c r="J6869" s="282">
        <v>1.0</v>
      </c>
      <c r="K6869" s="282">
        <v>1.0</v>
      </c>
      <c r="L6869" s="282">
        <v>2902.0</v>
      </c>
      <c r="M6869" s="210"/>
    </row>
    <row r="6870" ht="15.75" customHeight="1">
      <c r="A6870" s="210" t="s">
        <v>362</v>
      </c>
      <c r="B6870" s="210" t="s">
        <v>5392</v>
      </c>
      <c r="C6870" s="210" t="s">
        <v>5816</v>
      </c>
      <c r="D6870" s="210" t="s">
        <v>5959</v>
      </c>
      <c r="E6870" s="282">
        <v>17.0</v>
      </c>
      <c r="F6870" s="282">
        <v>0.0</v>
      </c>
      <c r="G6870" s="210"/>
      <c r="H6870" s="282">
        <v>1.0</v>
      </c>
      <c r="I6870" s="282">
        <v>0.0</v>
      </c>
      <c r="J6870" s="282">
        <v>0.0</v>
      </c>
      <c r="K6870" s="282">
        <v>0.0</v>
      </c>
      <c r="L6870" s="282">
        <v>1485.0</v>
      </c>
      <c r="M6870" s="210"/>
    </row>
    <row r="6871" ht="15.75" customHeight="1">
      <c r="A6871" s="210" t="s">
        <v>362</v>
      </c>
      <c r="B6871" s="210" t="s">
        <v>5389</v>
      </c>
      <c r="C6871" s="210" t="s">
        <v>5816</v>
      </c>
      <c r="D6871" s="210" t="s">
        <v>6517</v>
      </c>
      <c r="E6871" s="282">
        <v>15.0</v>
      </c>
      <c r="F6871" s="282">
        <v>0.0</v>
      </c>
      <c r="G6871" s="210"/>
      <c r="H6871" s="282">
        <v>2.0</v>
      </c>
      <c r="I6871" s="282">
        <v>0.0</v>
      </c>
      <c r="J6871" s="282">
        <v>0.0</v>
      </c>
      <c r="K6871" s="282">
        <v>0.0</v>
      </c>
      <c r="L6871" s="282">
        <v>1310.0</v>
      </c>
      <c r="M6871" s="210"/>
    </row>
    <row r="6872" ht="15.75" customHeight="1">
      <c r="A6872" s="210" t="s">
        <v>362</v>
      </c>
      <c r="B6872" s="210" t="s">
        <v>5390</v>
      </c>
      <c r="C6872" s="210" t="s">
        <v>5816</v>
      </c>
      <c r="D6872" s="210" t="s">
        <v>6517</v>
      </c>
      <c r="E6872" s="282">
        <v>29.0</v>
      </c>
      <c r="F6872" s="282">
        <v>0.0</v>
      </c>
      <c r="G6872" s="210"/>
      <c r="H6872" s="282">
        <v>0.0</v>
      </c>
      <c r="I6872" s="282">
        <v>1.0</v>
      </c>
      <c r="J6872" s="282">
        <v>1.0</v>
      </c>
      <c r="K6872" s="282">
        <v>0.0</v>
      </c>
      <c r="L6872" s="282">
        <v>2538.0</v>
      </c>
      <c r="M6872" s="210"/>
    </row>
    <row r="6873" ht="15.75" customHeight="1">
      <c r="A6873" s="210" t="s">
        <v>330</v>
      </c>
      <c r="B6873" s="210" t="s">
        <v>5383</v>
      </c>
      <c r="C6873" s="210" t="s">
        <v>5801</v>
      </c>
      <c r="D6873" s="210" t="s">
        <v>177</v>
      </c>
      <c r="E6873" s="282">
        <v>0.0</v>
      </c>
      <c r="F6873" s="282">
        <v>0.0</v>
      </c>
      <c r="G6873" s="210"/>
      <c r="H6873" s="282">
        <v>0.0</v>
      </c>
      <c r="I6873" s="282">
        <v>0.0</v>
      </c>
      <c r="J6873" s="282">
        <v>0.0</v>
      </c>
      <c r="K6873" s="282">
        <v>0.0</v>
      </c>
      <c r="L6873" s="282">
        <v>0.0</v>
      </c>
      <c r="M6873" s="210"/>
    </row>
    <row r="6874" ht="15.75" customHeight="1">
      <c r="A6874" s="210" t="s">
        <v>330</v>
      </c>
      <c r="B6874" s="210" t="s">
        <v>5384</v>
      </c>
      <c r="C6874" s="210" t="s">
        <v>5816</v>
      </c>
      <c r="D6874" s="210" t="s">
        <v>6056</v>
      </c>
      <c r="E6874" s="282">
        <v>2.0</v>
      </c>
      <c r="F6874" s="282">
        <v>0.0</v>
      </c>
      <c r="G6874" s="210"/>
      <c r="H6874" s="282">
        <v>0.0</v>
      </c>
      <c r="I6874" s="282">
        <v>1.0</v>
      </c>
      <c r="J6874" s="282">
        <v>0.0</v>
      </c>
      <c r="K6874" s="282">
        <v>0.0</v>
      </c>
      <c r="L6874" s="282">
        <v>169.0</v>
      </c>
      <c r="M6874" s="210"/>
    </row>
    <row r="6875" ht="15.75" customHeight="1">
      <c r="A6875" s="210" t="s">
        <v>330</v>
      </c>
      <c r="B6875" s="210" t="s">
        <v>5385</v>
      </c>
      <c r="C6875" s="210" t="s">
        <v>5816</v>
      </c>
      <c r="D6875" s="210" t="s">
        <v>6056</v>
      </c>
      <c r="E6875" s="282">
        <v>5.0</v>
      </c>
      <c r="F6875" s="282">
        <v>0.0</v>
      </c>
      <c r="G6875" s="210"/>
      <c r="H6875" s="282">
        <v>0.0</v>
      </c>
      <c r="I6875" s="282">
        <v>0.0</v>
      </c>
      <c r="J6875" s="282">
        <v>0.0</v>
      </c>
      <c r="K6875" s="282">
        <v>0.0</v>
      </c>
      <c r="L6875" s="282">
        <v>450.0</v>
      </c>
      <c r="M6875" s="210"/>
    </row>
    <row r="6876" ht="15.75" customHeight="1">
      <c r="A6876" s="210" t="s">
        <v>330</v>
      </c>
      <c r="B6876" s="210" t="s">
        <v>5388</v>
      </c>
      <c r="C6876" s="210" t="s">
        <v>5801</v>
      </c>
      <c r="D6876" s="210" t="s">
        <v>6056</v>
      </c>
      <c r="E6876" s="282">
        <v>0.0</v>
      </c>
      <c r="F6876" s="282">
        <v>0.0</v>
      </c>
      <c r="G6876" s="210"/>
      <c r="H6876" s="282">
        <v>0.0</v>
      </c>
      <c r="I6876" s="282">
        <v>0.0</v>
      </c>
      <c r="J6876" s="282">
        <v>0.0</v>
      </c>
      <c r="K6876" s="282">
        <v>0.0</v>
      </c>
      <c r="L6876" s="282">
        <v>0.0</v>
      </c>
      <c r="M6876" s="210"/>
    </row>
    <row r="6877" ht="15.75" customHeight="1">
      <c r="A6877" s="210" t="s">
        <v>127</v>
      </c>
      <c r="B6877" s="210" t="s">
        <v>5383</v>
      </c>
      <c r="C6877" s="210" t="s">
        <v>5801</v>
      </c>
      <c r="D6877" s="210" t="s">
        <v>98</v>
      </c>
      <c r="E6877" s="282">
        <v>3.0</v>
      </c>
      <c r="F6877" s="282">
        <v>0.0</v>
      </c>
      <c r="G6877" s="282">
        <v>0.0</v>
      </c>
      <c r="H6877" s="282">
        <v>0.0</v>
      </c>
      <c r="I6877" s="282">
        <v>2.0</v>
      </c>
      <c r="J6877" s="282">
        <v>0.0</v>
      </c>
      <c r="K6877" s="282">
        <v>0.0</v>
      </c>
      <c r="L6877" s="282">
        <v>262.0</v>
      </c>
      <c r="M6877" s="210"/>
    </row>
    <row r="6878" ht="15.75" customHeight="1">
      <c r="A6878" s="210" t="s">
        <v>127</v>
      </c>
      <c r="B6878" s="210" t="s">
        <v>5384</v>
      </c>
      <c r="C6878" s="210" t="s">
        <v>5902</v>
      </c>
      <c r="D6878" s="210" t="s">
        <v>6366</v>
      </c>
      <c r="E6878" s="282">
        <v>36.0</v>
      </c>
      <c r="F6878" s="282">
        <v>24.0</v>
      </c>
      <c r="G6878" s="282">
        <v>8.0</v>
      </c>
      <c r="H6878" s="282">
        <v>4.0</v>
      </c>
      <c r="I6878" s="282">
        <v>22.0</v>
      </c>
      <c r="J6878" s="282">
        <v>2.0</v>
      </c>
      <c r="K6878" s="282">
        <v>0.0</v>
      </c>
      <c r="L6878" s="282">
        <v>2605.0</v>
      </c>
      <c r="M6878" s="210"/>
    </row>
    <row r="6879" ht="15.75" customHeight="1">
      <c r="A6879" s="210" t="s">
        <v>127</v>
      </c>
      <c r="B6879" s="210" t="s">
        <v>5385</v>
      </c>
      <c r="C6879" s="210" t="s">
        <v>5917</v>
      </c>
      <c r="D6879" s="210" t="s">
        <v>6518</v>
      </c>
      <c r="E6879" s="282">
        <v>30.0</v>
      </c>
      <c r="F6879" s="282">
        <v>24.0</v>
      </c>
      <c r="G6879" s="282">
        <v>6.0</v>
      </c>
      <c r="H6879" s="282">
        <v>1.0</v>
      </c>
      <c r="I6879" s="282">
        <v>4.0</v>
      </c>
      <c r="J6879" s="282">
        <v>1.0</v>
      </c>
      <c r="K6879" s="282">
        <v>0.0</v>
      </c>
      <c r="L6879" s="282">
        <v>2628.0</v>
      </c>
      <c r="M6879" s="210"/>
    </row>
    <row r="6880" ht="15.75" customHeight="1">
      <c r="A6880" s="210" t="s">
        <v>127</v>
      </c>
      <c r="B6880" s="210" t="s">
        <v>5386</v>
      </c>
      <c r="C6880" s="210" t="s">
        <v>5917</v>
      </c>
      <c r="D6880" s="210" t="s">
        <v>6518</v>
      </c>
      <c r="E6880" s="282">
        <v>17.0</v>
      </c>
      <c r="F6880" s="282">
        <v>14.0</v>
      </c>
      <c r="G6880" s="282">
        <v>5.0</v>
      </c>
      <c r="H6880" s="282">
        <v>0.0</v>
      </c>
      <c r="I6880" s="282">
        <v>3.0</v>
      </c>
      <c r="J6880" s="282">
        <v>2.0</v>
      </c>
      <c r="K6880" s="282">
        <v>0.0</v>
      </c>
      <c r="L6880" s="282">
        <v>1509.0</v>
      </c>
      <c r="M6880" s="210"/>
    </row>
    <row r="6881" ht="15.75" customHeight="1">
      <c r="A6881" s="210" t="s">
        <v>127</v>
      </c>
      <c r="B6881" s="210" t="s">
        <v>5387</v>
      </c>
      <c r="C6881" s="210" t="s">
        <v>5917</v>
      </c>
      <c r="D6881" s="210" t="s">
        <v>6518</v>
      </c>
      <c r="E6881" s="282">
        <v>24.0</v>
      </c>
      <c r="F6881" s="282">
        <v>6.0</v>
      </c>
      <c r="G6881" s="282">
        <v>1.0</v>
      </c>
      <c r="H6881" s="282">
        <v>2.0</v>
      </c>
      <c r="I6881" s="282">
        <v>15.0</v>
      </c>
      <c r="J6881" s="282">
        <v>1.0</v>
      </c>
      <c r="K6881" s="282">
        <v>0.0</v>
      </c>
      <c r="L6881" s="282">
        <v>1825.0</v>
      </c>
      <c r="M6881" s="210"/>
    </row>
    <row r="6882" ht="15.75" customHeight="1">
      <c r="A6882" s="210" t="s">
        <v>127</v>
      </c>
      <c r="B6882" s="210" t="s">
        <v>5388</v>
      </c>
      <c r="C6882" s="210" t="s">
        <v>6141</v>
      </c>
      <c r="D6882" s="210" t="s">
        <v>6519</v>
      </c>
      <c r="E6882" s="282">
        <v>16.0</v>
      </c>
      <c r="F6882" s="282">
        <v>2.0</v>
      </c>
      <c r="G6882" s="282">
        <v>1.0</v>
      </c>
      <c r="H6882" s="282">
        <v>15.0</v>
      </c>
      <c r="I6882" s="282">
        <v>1.0</v>
      </c>
      <c r="J6882" s="282">
        <v>3.0</v>
      </c>
      <c r="K6882" s="282">
        <v>0.0</v>
      </c>
      <c r="L6882" s="282">
        <v>343.0</v>
      </c>
      <c r="M6882" s="210"/>
    </row>
    <row r="6883" ht="15.75" customHeight="1">
      <c r="A6883" s="210" t="s">
        <v>127</v>
      </c>
      <c r="B6883" s="210" t="s">
        <v>5391</v>
      </c>
      <c r="C6883" s="210" t="s">
        <v>6014</v>
      </c>
      <c r="D6883" s="210" t="s">
        <v>6251</v>
      </c>
      <c r="E6883" s="282">
        <v>2.0</v>
      </c>
      <c r="F6883" s="282">
        <v>0.0</v>
      </c>
      <c r="G6883" s="282">
        <v>0.0</v>
      </c>
      <c r="H6883" s="282">
        <v>1.0</v>
      </c>
      <c r="I6883" s="282">
        <v>1.0</v>
      </c>
      <c r="J6883" s="282">
        <v>1.0</v>
      </c>
      <c r="K6883" s="282">
        <v>0.0</v>
      </c>
      <c r="L6883" s="282">
        <v>89.0</v>
      </c>
      <c r="M6883" s="210"/>
    </row>
    <row r="6884" ht="15.75" customHeight="1">
      <c r="A6884" s="210" t="s">
        <v>127</v>
      </c>
      <c r="B6884" s="210" t="s">
        <v>5392</v>
      </c>
      <c r="C6884" s="210" t="s">
        <v>6014</v>
      </c>
      <c r="D6884" s="210" t="s">
        <v>6251</v>
      </c>
      <c r="E6884" s="282">
        <v>3.0</v>
      </c>
      <c r="F6884" s="282">
        <v>0.0</v>
      </c>
      <c r="G6884" s="282">
        <v>0.0</v>
      </c>
      <c r="H6884" s="282">
        <v>3.0</v>
      </c>
      <c r="I6884" s="282">
        <v>0.0</v>
      </c>
      <c r="J6884" s="282">
        <v>0.0</v>
      </c>
      <c r="K6884" s="282">
        <v>0.0</v>
      </c>
      <c r="L6884" s="282">
        <v>33.0</v>
      </c>
      <c r="M6884" s="210"/>
    </row>
    <row r="6885" ht="15.75" customHeight="1">
      <c r="A6885" s="210" t="s">
        <v>127</v>
      </c>
      <c r="B6885" s="210" t="s">
        <v>5389</v>
      </c>
      <c r="C6885" s="210" t="s">
        <v>5917</v>
      </c>
      <c r="D6885" s="210" t="s">
        <v>6520</v>
      </c>
      <c r="E6885" s="282">
        <v>22.0</v>
      </c>
      <c r="F6885" s="282">
        <v>6.0</v>
      </c>
      <c r="G6885" s="282">
        <v>0.0</v>
      </c>
      <c r="H6885" s="282">
        <v>5.0</v>
      </c>
      <c r="I6885" s="282">
        <v>12.0</v>
      </c>
      <c r="J6885" s="282">
        <v>2.0</v>
      </c>
      <c r="K6885" s="282">
        <v>0.0</v>
      </c>
      <c r="L6885" s="282">
        <v>1447.0</v>
      </c>
      <c r="M6885" s="210"/>
    </row>
    <row r="6886" ht="15.75" customHeight="1">
      <c r="A6886" s="210" t="s">
        <v>127</v>
      </c>
      <c r="B6886" s="210" t="s">
        <v>5390</v>
      </c>
      <c r="C6886" s="210" t="s">
        <v>6521</v>
      </c>
      <c r="D6886" s="210" t="s">
        <v>6522</v>
      </c>
      <c r="E6886" s="282">
        <v>3.0</v>
      </c>
      <c r="F6886" s="282">
        <v>0.0</v>
      </c>
      <c r="G6886" s="282">
        <v>0.0</v>
      </c>
      <c r="H6886" s="282">
        <v>3.0</v>
      </c>
      <c r="I6886" s="282">
        <v>0.0</v>
      </c>
      <c r="J6886" s="282">
        <v>0.0</v>
      </c>
      <c r="K6886" s="282">
        <v>0.0</v>
      </c>
      <c r="L6886" s="282">
        <v>57.0</v>
      </c>
      <c r="M6886" s="210"/>
    </row>
    <row r="6887" ht="15.75" customHeight="1">
      <c r="A6887" s="210" t="s">
        <v>793</v>
      </c>
      <c r="B6887" s="210" t="s">
        <v>5383</v>
      </c>
      <c r="C6887" s="210" t="s">
        <v>5801</v>
      </c>
      <c r="D6887" s="210" t="s">
        <v>90</v>
      </c>
      <c r="E6887" s="282">
        <v>0.0</v>
      </c>
      <c r="F6887" s="282">
        <v>0.0</v>
      </c>
      <c r="G6887" s="282">
        <v>0.0</v>
      </c>
      <c r="H6887" s="282">
        <v>0.0</v>
      </c>
      <c r="I6887" s="282">
        <v>0.0</v>
      </c>
      <c r="J6887" s="282">
        <v>0.0</v>
      </c>
      <c r="K6887" s="282">
        <v>0.0</v>
      </c>
      <c r="L6887" s="282">
        <v>0.0</v>
      </c>
      <c r="M6887" s="210"/>
    </row>
    <row r="6888" ht="15.75" customHeight="1">
      <c r="A6888" s="210" t="s">
        <v>793</v>
      </c>
      <c r="B6888" s="210" t="s">
        <v>5384</v>
      </c>
      <c r="C6888" s="210" t="s">
        <v>5800</v>
      </c>
      <c r="D6888" s="210" t="s">
        <v>256</v>
      </c>
      <c r="E6888" s="282">
        <v>20.0</v>
      </c>
      <c r="F6888" s="282">
        <v>0.0</v>
      </c>
      <c r="G6888" s="282">
        <v>1.0</v>
      </c>
      <c r="H6888" s="282">
        <v>12.0</v>
      </c>
      <c r="I6888" s="282">
        <v>6.0</v>
      </c>
      <c r="J6888" s="282">
        <v>0.0</v>
      </c>
      <c r="K6888" s="282">
        <v>0.0</v>
      </c>
      <c r="L6888" s="282">
        <v>830.0</v>
      </c>
      <c r="M6888" s="210"/>
    </row>
    <row r="6889" ht="15.75" customHeight="1">
      <c r="A6889" s="210" t="s">
        <v>793</v>
      </c>
      <c r="B6889" s="210" t="s">
        <v>5385</v>
      </c>
      <c r="C6889" s="210" t="s">
        <v>5801</v>
      </c>
      <c r="D6889" s="210" t="s">
        <v>90</v>
      </c>
      <c r="E6889" s="282">
        <v>10.0</v>
      </c>
      <c r="F6889" s="282">
        <v>0.0</v>
      </c>
      <c r="G6889" s="282">
        <v>0.0</v>
      </c>
      <c r="H6889" s="282">
        <v>8.0</v>
      </c>
      <c r="I6889" s="282">
        <v>2.0</v>
      </c>
      <c r="J6889" s="282">
        <v>1.0</v>
      </c>
      <c r="K6889" s="282">
        <v>0.0</v>
      </c>
      <c r="L6889" s="282">
        <v>193.0</v>
      </c>
      <c r="M6889" s="210"/>
    </row>
    <row r="6890" ht="15.75" customHeight="1">
      <c r="A6890" s="210" t="s">
        <v>793</v>
      </c>
      <c r="B6890" s="210" t="s">
        <v>5386</v>
      </c>
      <c r="C6890" s="210" t="s">
        <v>5816</v>
      </c>
      <c r="D6890" s="210" t="s">
        <v>5959</v>
      </c>
      <c r="E6890" s="282">
        <v>31.0</v>
      </c>
      <c r="F6890" s="282">
        <v>9.0</v>
      </c>
      <c r="G6890" s="282">
        <v>3.0</v>
      </c>
      <c r="H6890" s="282">
        <v>5.0</v>
      </c>
      <c r="I6890" s="282">
        <v>20.0</v>
      </c>
      <c r="J6890" s="282">
        <v>6.0</v>
      </c>
      <c r="K6890" s="282">
        <v>0.0</v>
      </c>
      <c r="L6890" s="282">
        <v>2079.0</v>
      </c>
      <c r="M6890" s="210"/>
    </row>
    <row r="6891" ht="15.75" customHeight="1">
      <c r="A6891" s="210" t="s">
        <v>793</v>
      </c>
      <c r="B6891" s="210" t="s">
        <v>5389</v>
      </c>
      <c r="C6891" s="210" t="s">
        <v>5801</v>
      </c>
      <c r="D6891" s="210" t="s">
        <v>5957</v>
      </c>
      <c r="E6891" s="282">
        <v>0.0</v>
      </c>
      <c r="F6891" s="282">
        <v>0.0</v>
      </c>
      <c r="G6891" s="282">
        <v>0.0</v>
      </c>
      <c r="H6891" s="282">
        <v>0.0</v>
      </c>
      <c r="I6891" s="282">
        <v>0.0</v>
      </c>
      <c r="J6891" s="282">
        <v>0.0</v>
      </c>
      <c r="K6891" s="282">
        <v>0.0</v>
      </c>
      <c r="L6891" s="282">
        <v>0.0</v>
      </c>
      <c r="M6891" s="210"/>
    </row>
    <row r="6892" ht="15.75" customHeight="1">
      <c r="A6892" s="210" t="s">
        <v>824</v>
      </c>
      <c r="B6892" s="210" t="s">
        <v>5383</v>
      </c>
      <c r="C6892" s="210" t="s">
        <v>6523</v>
      </c>
      <c r="D6892" s="210" t="s">
        <v>197</v>
      </c>
      <c r="E6892" s="282">
        <v>5.0</v>
      </c>
      <c r="F6892" s="282">
        <v>0.0</v>
      </c>
      <c r="G6892" s="282">
        <v>0.0</v>
      </c>
      <c r="H6892" s="282">
        <v>1.0</v>
      </c>
      <c r="I6892" s="282">
        <v>0.0</v>
      </c>
      <c r="J6892" s="282">
        <v>0.0</v>
      </c>
      <c r="K6892" s="282">
        <v>0.0</v>
      </c>
      <c r="L6892" s="282">
        <v>392.0</v>
      </c>
      <c r="M6892" s="210"/>
    </row>
    <row r="6893" ht="15.75" customHeight="1">
      <c r="A6893" s="210" t="s">
        <v>824</v>
      </c>
      <c r="B6893" s="210" t="s">
        <v>5384</v>
      </c>
      <c r="C6893" s="210" t="s">
        <v>5931</v>
      </c>
      <c r="D6893" s="210" t="s">
        <v>6012</v>
      </c>
      <c r="E6893" s="282">
        <v>30.0</v>
      </c>
      <c r="F6893" s="282">
        <v>2.0</v>
      </c>
      <c r="G6893" s="282">
        <v>4.0</v>
      </c>
      <c r="H6893" s="282">
        <v>3.0</v>
      </c>
      <c r="I6893" s="282">
        <v>5.0</v>
      </c>
      <c r="J6893" s="282">
        <v>6.0</v>
      </c>
      <c r="K6893" s="282">
        <v>0.0</v>
      </c>
      <c r="L6893" s="282">
        <v>2374.0</v>
      </c>
      <c r="M6893" s="210"/>
    </row>
    <row r="6894" ht="15.75" customHeight="1">
      <c r="A6894" s="210" t="s">
        <v>824</v>
      </c>
      <c r="B6894" s="210" t="s">
        <v>5385</v>
      </c>
      <c r="C6894" s="210" t="s">
        <v>5931</v>
      </c>
      <c r="D6894" s="210" t="s">
        <v>6012</v>
      </c>
      <c r="E6894" s="282">
        <v>31.0</v>
      </c>
      <c r="F6894" s="282">
        <v>1.0</v>
      </c>
      <c r="G6894" s="282">
        <v>1.0</v>
      </c>
      <c r="H6894" s="282">
        <v>4.0</v>
      </c>
      <c r="I6894" s="282">
        <v>12.0</v>
      </c>
      <c r="J6894" s="282">
        <v>6.0</v>
      </c>
      <c r="K6894" s="282">
        <v>0.0</v>
      </c>
      <c r="L6894" s="282">
        <v>2287.0</v>
      </c>
      <c r="M6894" s="210"/>
    </row>
    <row r="6895" ht="15.75" customHeight="1">
      <c r="A6895" s="210" t="s">
        <v>824</v>
      </c>
      <c r="B6895" s="210" t="s">
        <v>5386</v>
      </c>
      <c r="C6895" s="210" t="s">
        <v>5931</v>
      </c>
      <c r="D6895" s="210" t="s">
        <v>6012</v>
      </c>
      <c r="E6895" s="282">
        <v>32.0</v>
      </c>
      <c r="F6895" s="282">
        <v>1.0</v>
      </c>
      <c r="G6895" s="282">
        <v>1.0</v>
      </c>
      <c r="H6895" s="282">
        <v>2.0</v>
      </c>
      <c r="I6895" s="282">
        <v>16.0</v>
      </c>
      <c r="J6895" s="282">
        <v>5.0</v>
      </c>
      <c r="K6895" s="282">
        <v>0.0</v>
      </c>
      <c r="L6895" s="282">
        <v>2521.0</v>
      </c>
      <c r="M6895" s="210"/>
    </row>
    <row r="6896" ht="15.75" customHeight="1">
      <c r="A6896" s="210" t="s">
        <v>824</v>
      </c>
      <c r="B6896" s="210" t="s">
        <v>5387</v>
      </c>
      <c r="C6896" s="210" t="s">
        <v>6524</v>
      </c>
      <c r="D6896" s="210" t="s">
        <v>6525</v>
      </c>
      <c r="E6896" s="282">
        <v>44.0</v>
      </c>
      <c r="F6896" s="282">
        <v>1.0</v>
      </c>
      <c r="G6896" s="282">
        <v>2.0</v>
      </c>
      <c r="H6896" s="282">
        <v>1.0</v>
      </c>
      <c r="I6896" s="282">
        <v>11.0</v>
      </c>
      <c r="J6896" s="282">
        <v>13.0</v>
      </c>
      <c r="K6896" s="282">
        <v>0.0</v>
      </c>
      <c r="L6896" s="282">
        <v>3689.0</v>
      </c>
      <c r="M6896" s="210"/>
    </row>
    <row r="6897" ht="15.75" customHeight="1">
      <c r="A6897" s="210" t="s">
        <v>824</v>
      </c>
      <c r="B6897" s="210" t="s">
        <v>5388</v>
      </c>
      <c r="C6897" s="210" t="s">
        <v>6280</v>
      </c>
      <c r="D6897" s="210" t="s">
        <v>6526</v>
      </c>
      <c r="E6897" s="282">
        <v>28.0</v>
      </c>
      <c r="F6897" s="282">
        <v>2.0</v>
      </c>
      <c r="G6897" s="282">
        <v>2.0</v>
      </c>
      <c r="H6897" s="282">
        <v>0.0</v>
      </c>
      <c r="I6897" s="282">
        <v>3.0</v>
      </c>
      <c r="J6897" s="282">
        <v>9.0</v>
      </c>
      <c r="K6897" s="282">
        <v>0.0</v>
      </c>
      <c r="L6897" s="282">
        <v>2487.0</v>
      </c>
      <c r="M6897" s="210"/>
    </row>
    <row r="6898" ht="15.75" customHeight="1">
      <c r="A6898" s="210" t="s">
        <v>824</v>
      </c>
      <c r="B6898" s="210" t="s">
        <v>5391</v>
      </c>
      <c r="C6898" s="210" t="s">
        <v>6280</v>
      </c>
      <c r="D6898" s="210" t="s">
        <v>6526</v>
      </c>
      <c r="E6898" s="282">
        <v>25.0</v>
      </c>
      <c r="F6898" s="282">
        <v>0.0</v>
      </c>
      <c r="G6898" s="282">
        <v>2.0</v>
      </c>
      <c r="H6898" s="282">
        <v>5.0</v>
      </c>
      <c r="I6898" s="282">
        <v>9.0</v>
      </c>
      <c r="J6898" s="282">
        <v>3.0</v>
      </c>
      <c r="K6898" s="282">
        <v>0.0</v>
      </c>
      <c r="L6898" s="282">
        <v>1734.0</v>
      </c>
      <c r="M6898" s="210"/>
    </row>
    <row r="6899" ht="15.75" customHeight="1">
      <c r="A6899" s="210" t="s">
        <v>824</v>
      </c>
      <c r="B6899" s="210" t="s">
        <v>5392</v>
      </c>
      <c r="C6899" s="210" t="s">
        <v>5974</v>
      </c>
      <c r="D6899" s="210" t="s">
        <v>6527</v>
      </c>
      <c r="E6899" s="282">
        <v>26.0</v>
      </c>
      <c r="F6899" s="282">
        <v>4.0</v>
      </c>
      <c r="G6899" s="282">
        <v>1.0</v>
      </c>
      <c r="H6899" s="282">
        <v>10.0</v>
      </c>
      <c r="I6899" s="282">
        <v>7.0</v>
      </c>
      <c r="J6899" s="282">
        <v>2.0</v>
      </c>
      <c r="K6899" s="282">
        <v>0.0</v>
      </c>
      <c r="L6899" s="282">
        <v>1397.0</v>
      </c>
      <c r="M6899" s="210"/>
    </row>
    <row r="6900" ht="15.75" customHeight="1">
      <c r="A6900" s="210" t="s">
        <v>824</v>
      </c>
      <c r="B6900" s="210" t="s">
        <v>5389</v>
      </c>
      <c r="C6900" s="210" t="s">
        <v>6280</v>
      </c>
      <c r="D6900" s="210" t="s">
        <v>6526</v>
      </c>
      <c r="E6900" s="282">
        <v>16.0</v>
      </c>
      <c r="F6900" s="282">
        <v>1.0</v>
      </c>
      <c r="G6900" s="282">
        <v>0.0</v>
      </c>
      <c r="H6900" s="282">
        <v>5.0</v>
      </c>
      <c r="I6900" s="282">
        <v>8.0</v>
      </c>
      <c r="J6900" s="282">
        <v>0.0</v>
      </c>
      <c r="K6900" s="282">
        <v>0.0</v>
      </c>
      <c r="L6900" s="282">
        <v>959.0</v>
      </c>
      <c r="M6900" s="210"/>
    </row>
    <row r="6901" ht="15.75" customHeight="1">
      <c r="A6901" s="210" t="s">
        <v>824</v>
      </c>
      <c r="B6901" s="210" t="s">
        <v>5390</v>
      </c>
      <c r="C6901" s="210" t="s">
        <v>6280</v>
      </c>
      <c r="D6901" s="210" t="s">
        <v>6526</v>
      </c>
      <c r="E6901" s="282">
        <v>26.0</v>
      </c>
      <c r="F6901" s="282">
        <v>1.0</v>
      </c>
      <c r="G6901" s="282">
        <v>2.0</v>
      </c>
      <c r="H6901" s="282">
        <v>13.0</v>
      </c>
      <c r="I6901" s="282">
        <v>5.0</v>
      </c>
      <c r="J6901" s="282">
        <v>0.0</v>
      </c>
      <c r="K6901" s="282">
        <v>0.0</v>
      </c>
      <c r="L6901" s="282">
        <v>1379.0</v>
      </c>
      <c r="M6901" s="210"/>
    </row>
    <row r="6902" ht="15.75" customHeight="1">
      <c r="A6902" s="210" t="s">
        <v>755</v>
      </c>
      <c r="B6902" s="210" t="s">
        <v>5383</v>
      </c>
      <c r="C6902" s="210" t="s">
        <v>5801</v>
      </c>
      <c r="D6902" s="210" t="s">
        <v>241</v>
      </c>
      <c r="E6902" s="282">
        <v>1.0</v>
      </c>
      <c r="F6902" s="282">
        <v>0.0</v>
      </c>
      <c r="G6902" s="282">
        <v>0.0</v>
      </c>
      <c r="H6902" s="282">
        <v>0.0</v>
      </c>
      <c r="I6902" s="282">
        <v>1.0</v>
      </c>
      <c r="J6902" s="282">
        <v>1.0</v>
      </c>
      <c r="K6902" s="282">
        <v>0.0</v>
      </c>
      <c r="L6902" s="282">
        <v>53.0</v>
      </c>
      <c r="M6902" s="210"/>
    </row>
    <row r="6903" ht="15.75" customHeight="1">
      <c r="A6903" s="210" t="s">
        <v>755</v>
      </c>
      <c r="B6903" s="210" t="s">
        <v>5384</v>
      </c>
      <c r="C6903" s="210" t="s">
        <v>5870</v>
      </c>
      <c r="D6903" s="210" t="s">
        <v>6528</v>
      </c>
      <c r="E6903" s="282">
        <v>24.0</v>
      </c>
      <c r="F6903" s="282">
        <v>2.0</v>
      </c>
      <c r="G6903" s="282">
        <v>1.0</v>
      </c>
      <c r="H6903" s="282">
        <v>3.0</v>
      </c>
      <c r="I6903" s="282">
        <v>8.0</v>
      </c>
      <c r="J6903" s="282">
        <v>3.0</v>
      </c>
      <c r="K6903" s="282">
        <v>1.0</v>
      </c>
      <c r="L6903" s="282">
        <v>1709.0</v>
      </c>
      <c r="M6903" s="210"/>
    </row>
    <row r="6904" ht="15.75" customHeight="1">
      <c r="A6904" s="210" t="s">
        <v>755</v>
      </c>
      <c r="B6904" s="210" t="s">
        <v>5385</v>
      </c>
      <c r="C6904" s="210" t="s">
        <v>5870</v>
      </c>
      <c r="D6904" s="210" t="s">
        <v>6528</v>
      </c>
      <c r="E6904" s="282">
        <v>3.0</v>
      </c>
      <c r="F6904" s="282">
        <v>0.0</v>
      </c>
      <c r="G6904" s="282">
        <v>0.0</v>
      </c>
      <c r="H6904" s="282">
        <v>2.0</v>
      </c>
      <c r="I6904" s="282">
        <v>1.0</v>
      </c>
      <c r="J6904" s="282">
        <v>0.0</v>
      </c>
      <c r="K6904" s="282">
        <v>0.0</v>
      </c>
      <c r="L6904" s="282">
        <v>75.0</v>
      </c>
      <c r="M6904" s="210"/>
    </row>
    <row r="6905" ht="15.75" customHeight="1">
      <c r="A6905" s="210" t="s">
        <v>851</v>
      </c>
      <c r="B6905" s="210" t="s">
        <v>5384</v>
      </c>
      <c r="C6905" s="210" t="s">
        <v>6276</v>
      </c>
      <c r="D6905" s="210" t="s">
        <v>6529</v>
      </c>
      <c r="E6905" s="282">
        <v>35.0</v>
      </c>
      <c r="F6905" s="282">
        <v>6.0</v>
      </c>
      <c r="G6905" s="282">
        <v>3.0</v>
      </c>
      <c r="H6905" s="282">
        <v>11.0</v>
      </c>
      <c r="I6905" s="282">
        <v>7.0</v>
      </c>
      <c r="J6905" s="282">
        <v>4.0</v>
      </c>
      <c r="K6905" s="282">
        <v>0.0</v>
      </c>
      <c r="L6905" s="282">
        <v>2384.0</v>
      </c>
      <c r="M6905" s="210"/>
    </row>
    <row r="6906" ht="15.75" customHeight="1">
      <c r="A6906" s="210" t="s">
        <v>851</v>
      </c>
      <c r="B6906" s="210" t="s">
        <v>5385</v>
      </c>
      <c r="C6906" s="210" t="s">
        <v>6276</v>
      </c>
      <c r="D6906" s="210" t="s">
        <v>6529</v>
      </c>
      <c r="E6906" s="282">
        <v>23.0</v>
      </c>
      <c r="F6906" s="282">
        <v>3.0</v>
      </c>
      <c r="G6906" s="282">
        <v>3.0</v>
      </c>
      <c r="H6906" s="282">
        <v>16.0</v>
      </c>
      <c r="I6906" s="282">
        <v>5.0</v>
      </c>
      <c r="J6906" s="282">
        <v>0.0</v>
      </c>
      <c r="K6906" s="282">
        <v>0.0</v>
      </c>
      <c r="L6906" s="282">
        <v>853.0</v>
      </c>
      <c r="M6906" s="210"/>
    </row>
    <row r="6907" ht="15.75" customHeight="1">
      <c r="A6907" s="210" t="s">
        <v>681</v>
      </c>
      <c r="B6907" s="210" t="s">
        <v>5383</v>
      </c>
      <c r="C6907" s="210" t="s">
        <v>5801</v>
      </c>
      <c r="D6907" s="210" t="s">
        <v>162</v>
      </c>
      <c r="E6907" s="282">
        <v>2.0</v>
      </c>
      <c r="F6907" s="282">
        <v>0.0</v>
      </c>
      <c r="G6907" s="282">
        <v>1.0</v>
      </c>
      <c r="H6907" s="282">
        <v>0.0</v>
      </c>
      <c r="I6907" s="282">
        <v>1.0</v>
      </c>
      <c r="J6907" s="282">
        <v>0.0</v>
      </c>
      <c r="K6907" s="282">
        <v>0.0</v>
      </c>
      <c r="L6907" s="282">
        <v>109.0</v>
      </c>
      <c r="M6907" s="210"/>
    </row>
    <row r="6908" ht="15.75" customHeight="1">
      <c r="A6908" s="210" t="s">
        <v>681</v>
      </c>
      <c r="B6908" s="210" t="s">
        <v>5384</v>
      </c>
      <c r="C6908" s="210" t="s">
        <v>5801</v>
      </c>
      <c r="D6908" s="210" t="s">
        <v>1142</v>
      </c>
      <c r="E6908" s="282">
        <v>32.0</v>
      </c>
      <c r="F6908" s="282">
        <v>1.0</v>
      </c>
      <c r="G6908" s="282">
        <v>0.0</v>
      </c>
      <c r="H6908" s="282">
        <v>1.0</v>
      </c>
      <c r="I6908" s="282">
        <v>9.0</v>
      </c>
      <c r="J6908" s="282">
        <v>5.0</v>
      </c>
      <c r="K6908" s="282">
        <v>0.0</v>
      </c>
      <c r="L6908" s="282">
        <v>2625.0</v>
      </c>
      <c r="M6908" s="210"/>
    </row>
    <row r="6909" ht="15.75" customHeight="1">
      <c r="A6909" s="210" t="s">
        <v>681</v>
      </c>
      <c r="B6909" s="210" t="s">
        <v>5385</v>
      </c>
      <c r="C6909" s="210" t="s">
        <v>5801</v>
      </c>
      <c r="D6909" s="210" t="s">
        <v>1142</v>
      </c>
      <c r="E6909" s="282">
        <v>28.0</v>
      </c>
      <c r="F6909" s="282">
        <v>0.0</v>
      </c>
      <c r="G6909" s="282">
        <v>0.0</v>
      </c>
      <c r="H6909" s="282">
        <v>2.0</v>
      </c>
      <c r="I6909" s="282">
        <v>4.0</v>
      </c>
      <c r="J6909" s="282">
        <v>2.0</v>
      </c>
      <c r="K6909" s="282">
        <v>0.0</v>
      </c>
      <c r="L6909" s="282">
        <v>2332.0</v>
      </c>
      <c r="M6909" s="210"/>
    </row>
    <row r="6910" ht="15.75" customHeight="1">
      <c r="A6910" s="210" t="s">
        <v>681</v>
      </c>
      <c r="B6910" s="210" t="s">
        <v>5386</v>
      </c>
      <c r="C6910" s="210" t="s">
        <v>5801</v>
      </c>
      <c r="D6910" s="210" t="s">
        <v>5966</v>
      </c>
      <c r="E6910" s="282">
        <v>30.0</v>
      </c>
      <c r="F6910" s="282">
        <v>2.0</v>
      </c>
      <c r="G6910" s="282">
        <v>1.0</v>
      </c>
      <c r="H6910" s="282">
        <v>0.0</v>
      </c>
      <c r="I6910" s="282">
        <v>3.0</v>
      </c>
      <c r="J6910" s="282">
        <v>5.0</v>
      </c>
      <c r="K6910" s="282">
        <v>0.0</v>
      </c>
      <c r="L6910" s="282">
        <v>2578.0</v>
      </c>
      <c r="M6910" s="210"/>
    </row>
    <row r="6911" ht="15.75" customHeight="1">
      <c r="A6911" s="210" t="s">
        <v>681</v>
      </c>
      <c r="B6911" s="210" t="s">
        <v>5387</v>
      </c>
      <c r="C6911" s="210" t="s">
        <v>5801</v>
      </c>
      <c r="D6911" s="210" t="s">
        <v>5966</v>
      </c>
      <c r="E6911" s="282">
        <v>27.0</v>
      </c>
      <c r="F6911" s="282">
        <v>3.0</v>
      </c>
      <c r="G6911" s="282">
        <v>1.0</v>
      </c>
      <c r="H6911" s="282">
        <v>8.0</v>
      </c>
      <c r="I6911" s="282">
        <v>2.0</v>
      </c>
      <c r="J6911" s="282">
        <v>6.0</v>
      </c>
      <c r="K6911" s="282">
        <v>0.0</v>
      </c>
      <c r="L6911" s="282">
        <v>1793.0</v>
      </c>
      <c r="M6911" s="210"/>
    </row>
    <row r="6912" ht="15.75" customHeight="1">
      <c r="A6912" s="210" t="s">
        <v>681</v>
      </c>
      <c r="B6912" s="210" t="s">
        <v>5388</v>
      </c>
      <c r="C6912" s="210" t="s">
        <v>5816</v>
      </c>
      <c r="D6912" s="210" t="s">
        <v>5825</v>
      </c>
      <c r="E6912" s="282">
        <v>23.0</v>
      </c>
      <c r="F6912" s="282">
        <v>0.0</v>
      </c>
      <c r="G6912" s="282">
        <v>0.0</v>
      </c>
      <c r="H6912" s="282">
        <v>3.0</v>
      </c>
      <c r="I6912" s="282">
        <v>2.0</v>
      </c>
      <c r="J6912" s="282">
        <v>2.0</v>
      </c>
      <c r="K6912" s="282">
        <v>1.0</v>
      </c>
      <c r="L6912" s="282">
        <v>1771.0</v>
      </c>
      <c r="M6912" s="210"/>
    </row>
    <row r="6913" ht="15.75" customHeight="1">
      <c r="A6913" s="210" t="s">
        <v>681</v>
      </c>
      <c r="B6913" s="210" t="s">
        <v>5391</v>
      </c>
      <c r="C6913" s="210" t="s">
        <v>5816</v>
      </c>
      <c r="D6913" s="210" t="s">
        <v>5825</v>
      </c>
      <c r="E6913" s="282">
        <v>0.0</v>
      </c>
      <c r="F6913" s="282">
        <v>0.0</v>
      </c>
      <c r="G6913" s="282">
        <v>0.0</v>
      </c>
      <c r="H6913" s="282">
        <v>0.0</v>
      </c>
      <c r="I6913" s="282">
        <v>0.0</v>
      </c>
      <c r="J6913" s="282">
        <v>0.0</v>
      </c>
      <c r="K6913" s="282">
        <v>0.0</v>
      </c>
      <c r="L6913" s="282">
        <v>0.0</v>
      </c>
      <c r="M6913" s="210"/>
    </row>
    <row r="6914" ht="15.75" customHeight="1">
      <c r="A6914" s="210" t="s">
        <v>681</v>
      </c>
      <c r="B6914" s="210" t="s">
        <v>5389</v>
      </c>
      <c r="C6914" s="210" t="s">
        <v>5801</v>
      </c>
      <c r="D6914" s="210" t="s">
        <v>5954</v>
      </c>
      <c r="E6914" s="282">
        <v>0.0</v>
      </c>
      <c r="F6914" s="282">
        <v>0.0</v>
      </c>
      <c r="G6914" s="282">
        <v>0.0</v>
      </c>
      <c r="H6914" s="282">
        <v>0.0</v>
      </c>
      <c r="I6914" s="282">
        <v>0.0</v>
      </c>
      <c r="J6914" s="282">
        <v>0.0</v>
      </c>
      <c r="K6914" s="282">
        <v>0.0</v>
      </c>
      <c r="L6914" s="282">
        <v>0.0</v>
      </c>
      <c r="M6914" s="210"/>
    </row>
    <row r="6915" ht="15.75" customHeight="1">
      <c r="A6915" s="210" t="s">
        <v>681</v>
      </c>
      <c r="B6915" s="210" t="s">
        <v>5390</v>
      </c>
      <c r="C6915" s="210" t="s">
        <v>5801</v>
      </c>
      <c r="D6915" s="210" t="s">
        <v>5954</v>
      </c>
      <c r="E6915" s="282">
        <v>0.0</v>
      </c>
      <c r="F6915" s="282">
        <v>0.0</v>
      </c>
      <c r="G6915" s="282">
        <v>0.0</v>
      </c>
      <c r="H6915" s="282">
        <v>0.0</v>
      </c>
      <c r="I6915" s="282">
        <v>0.0</v>
      </c>
      <c r="J6915" s="282">
        <v>0.0</v>
      </c>
      <c r="K6915" s="282">
        <v>0.0</v>
      </c>
      <c r="L6915" s="282">
        <v>0.0</v>
      </c>
      <c r="M6915" s="210"/>
    </row>
    <row r="6916" ht="15.75" customHeight="1">
      <c r="A6916" s="210" t="s">
        <v>818</v>
      </c>
      <c r="B6916" s="210" t="s">
        <v>5383</v>
      </c>
      <c r="C6916" s="210" t="s">
        <v>5801</v>
      </c>
      <c r="D6916" s="210" t="s">
        <v>264</v>
      </c>
      <c r="E6916" s="282">
        <v>1.0</v>
      </c>
      <c r="F6916" s="282">
        <v>0.0</v>
      </c>
      <c r="G6916" s="282">
        <v>0.0</v>
      </c>
      <c r="H6916" s="282">
        <v>1.0</v>
      </c>
      <c r="I6916" s="282">
        <v>0.0</v>
      </c>
      <c r="J6916" s="282">
        <v>1.0</v>
      </c>
      <c r="K6916" s="282">
        <v>0.0</v>
      </c>
      <c r="L6916" s="282">
        <v>68.0</v>
      </c>
      <c r="M6916" s="210"/>
    </row>
    <row r="6917" ht="15.75" customHeight="1">
      <c r="A6917" s="210" t="s">
        <v>818</v>
      </c>
      <c r="B6917" s="210" t="s">
        <v>5384</v>
      </c>
      <c r="C6917" s="210" t="s">
        <v>5906</v>
      </c>
      <c r="D6917" s="210" t="s">
        <v>6284</v>
      </c>
      <c r="E6917" s="282">
        <v>30.0</v>
      </c>
      <c r="F6917" s="282">
        <v>3.0</v>
      </c>
      <c r="G6917" s="282">
        <v>2.0</v>
      </c>
      <c r="H6917" s="282">
        <v>2.0</v>
      </c>
      <c r="I6917" s="282">
        <v>2.0</v>
      </c>
      <c r="J6917" s="282">
        <v>9.0</v>
      </c>
      <c r="K6917" s="282">
        <v>0.0</v>
      </c>
      <c r="L6917" s="282">
        <v>2529.0</v>
      </c>
      <c r="M6917" s="210"/>
    </row>
    <row r="6918" ht="15.75" customHeight="1">
      <c r="A6918" s="210" t="s">
        <v>818</v>
      </c>
      <c r="B6918" s="210" t="s">
        <v>5386</v>
      </c>
      <c r="C6918" s="210" t="s">
        <v>5881</v>
      </c>
      <c r="D6918" s="210" t="s">
        <v>6530</v>
      </c>
      <c r="E6918" s="282">
        <v>0.0</v>
      </c>
      <c r="F6918" s="282">
        <v>0.0</v>
      </c>
      <c r="G6918" s="282">
        <v>0.0</v>
      </c>
      <c r="H6918" s="282">
        <v>0.0</v>
      </c>
      <c r="I6918" s="282">
        <v>0.0</v>
      </c>
      <c r="J6918" s="282">
        <v>0.0</v>
      </c>
      <c r="K6918" s="282">
        <v>0.0</v>
      </c>
      <c r="L6918" s="282">
        <v>0.0</v>
      </c>
      <c r="M6918" s="210"/>
    </row>
    <row r="6919" ht="15.75" customHeight="1">
      <c r="A6919" s="210" t="s">
        <v>640</v>
      </c>
      <c r="B6919" s="210" t="s">
        <v>5383</v>
      </c>
      <c r="C6919" s="210" t="s">
        <v>5801</v>
      </c>
      <c r="D6919" s="210" t="s">
        <v>98</v>
      </c>
      <c r="E6919" s="282">
        <v>1.0</v>
      </c>
      <c r="F6919" s="282">
        <v>0.0</v>
      </c>
      <c r="G6919" s="282">
        <v>0.0</v>
      </c>
      <c r="H6919" s="282">
        <v>0.0</v>
      </c>
      <c r="I6919" s="282">
        <v>1.0</v>
      </c>
      <c r="J6919" s="282">
        <v>0.0</v>
      </c>
      <c r="K6919" s="282">
        <v>0.0</v>
      </c>
      <c r="L6919" s="282">
        <v>72.0</v>
      </c>
      <c r="M6919" s="210"/>
    </row>
    <row r="6920" ht="15.75" customHeight="1">
      <c r="A6920" s="210" t="s">
        <v>640</v>
      </c>
      <c r="B6920" s="210" t="s">
        <v>5384</v>
      </c>
      <c r="C6920" s="210" t="s">
        <v>5801</v>
      </c>
      <c r="D6920" s="210" t="s">
        <v>98</v>
      </c>
      <c r="E6920" s="282">
        <v>1.0</v>
      </c>
      <c r="F6920" s="282">
        <v>0.0</v>
      </c>
      <c r="G6920" s="282">
        <v>0.0</v>
      </c>
      <c r="H6920" s="282">
        <v>1.0</v>
      </c>
      <c r="I6920" s="282">
        <v>0.0</v>
      </c>
      <c r="J6920" s="282">
        <v>0.0</v>
      </c>
      <c r="K6920" s="282">
        <v>0.0</v>
      </c>
      <c r="L6920" s="282">
        <v>9.0</v>
      </c>
      <c r="M6920" s="210"/>
    </row>
    <row r="6921" ht="15.75" customHeight="1">
      <c r="A6921" s="210" t="s">
        <v>640</v>
      </c>
      <c r="B6921" s="210" t="s">
        <v>5385</v>
      </c>
      <c r="C6921" s="210" t="s">
        <v>5801</v>
      </c>
      <c r="D6921" s="210" t="s">
        <v>5955</v>
      </c>
      <c r="E6921" s="282">
        <v>1.0</v>
      </c>
      <c r="F6921" s="282">
        <v>0.0</v>
      </c>
      <c r="G6921" s="282">
        <v>0.0</v>
      </c>
      <c r="H6921" s="282">
        <v>1.0</v>
      </c>
      <c r="I6921" s="282">
        <v>0.0</v>
      </c>
      <c r="J6921" s="282">
        <v>0.0</v>
      </c>
      <c r="K6921" s="282">
        <v>0.0</v>
      </c>
      <c r="L6921" s="282">
        <v>1.0</v>
      </c>
      <c r="M6921" s="210"/>
    </row>
    <row r="6922" ht="15.75" customHeight="1">
      <c r="A6922" s="210" t="s">
        <v>649</v>
      </c>
      <c r="B6922" s="210" t="s">
        <v>5383</v>
      </c>
      <c r="C6922" s="210" t="s">
        <v>6531</v>
      </c>
      <c r="D6922" s="210" t="s">
        <v>197</v>
      </c>
      <c r="E6922" s="282">
        <v>4.0</v>
      </c>
      <c r="F6922" s="282">
        <v>0.0</v>
      </c>
      <c r="G6922" s="282">
        <v>0.0</v>
      </c>
      <c r="H6922" s="282">
        <v>3.0</v>
      </c>
      <c r="I6922" s="282">
        <v>1.0</v>
      </c>
      <c r="J6922" s="282">
        <v>0.0</v>
      </c>
      <c r="K6922" s="282">
        <v>0.0</v>
      </c>
      <c r="L6922" s="282">
        <v>125.0</v>
      </c>
      <c r="M6922" s="210"/>
    </row>
    <row r="6923" ht="15.75" customHeight="1">
      <c r="A6923" s="210" t="s">
        <v>649</v>
      </c>
      <c r="B6923" s="210" t="s">
        <v>5384</v>
      </c>
      <c r="C6923" s="210" t="s">
        <v>5870</v>
      </c>
      <c r="D6923" s="210" t="s">
        <v>6532</v>
      </c>
      <c r="E6923" s="282">
        <v>29.0</v>
      </c>
      <c r="F6923" s="282">
        <v>5.0</v>
      </c>
      <c r="G6923" s="282">
        <v>1.0</v>
      </c>
      <c r="H6923" s="282">
        <v>2.0</v>
      </c>
      <c r="I6923" s="282">
        <v>21.0</v>
      </c>
      <c r="J6923" s="282">
        <v>3.0</v>
      </c>
      <c r="K6923" s="282">
        <v>0.0</v>
      </c>
      <c r="L6923" s="282">
        <v>2132.0</v>
      </c>
      <c r="M6923" s="210"/>
    </row>
    <row r="6924" ht="15.75" customHeight="1">
      <c r="A6924" s="210" t="s">
        <v>649</v>
      </c>
      <c r="B6924" s="210" t="s">
        <v>5385</v>
      </c>
      <c r="C6924" s="210" t="s">
        <v>5870</v>
      </c>
      <c r="D6924" s="210" t="s">
        <v>6532</v>
      </c>
      <c r="E6924" s="282">
        <v>27.0</v>
      </c>
      <c r="F6924" s="282">
        <v>5.0</v>
      </c>
      <c r="G6924" s="282">
        <v>7.0</v>
      </c>
      <c r="H6924" s="282">
        <v>5.0</v>
      </c>
      <c r="I6924" s="282">
        <v>13.0</v>
      </c>
      <c r="J6924" s="282">
        <v>4.0</v>
      </c>
      <c r="K6924" s="282">
        <v>0.0</v>
      </c>
      <c r="L6924" s="282">
        <v>1885.0</v>
      </c>
      <c r="M6924" s="210"/>
    </row>
    <row r="6925" ht="15.75" customHeight="1">
      <c r="A6925" s="210" t="s">
        <v>649</v>
      </c>
      <c r="B6925" s="210" t="s">
        <v>5386</v>
      </c>
      <c r="C6925" s="210" t="s">
        <v>6533</v>
      </c>
      <c r="D6925" s="210" t="s">
        <v>6534</v>
      </c>
      <c r="E6925" s="282">
        <v>21.0</v>
      </c>
      <c r="F6925" s="282">
        <v>3.0</v>
      </c>
      <c r="G6925" s="282">
        <v>0.0</v>
      </c>
      <c r="H6925" s="282">
        <v>15.0</v>
      </c>
      <c r="I6925" s="282">
        <v>6.0</v>
      </c>
      <c r="J6925" s="282">
        <v>1.0</v>
      </c>
      <c r="K6925" s="282">
        <v>0.0</v>
      </c>
      <c r="L6925" s="282">
        <v>710.0</v>
      </c>
      <c r="M6925" s="210"/>
    </row>
    <row r="6926" ht="15.75" customHeight="1">
      <c r="A6926" s="210" t="s">
        <v>649</v>
      </c>
      <c r="B6926" s="210" t="s">
        <v>5387</v>
      </c>
      <c r="C6926" s="210" t="s">
        <v>6070</v>
      </c>
      <c r="D6926" s="210" t="s">
        <v>6100</v>
      </c>
      <c r="E6926" s="282">
        <v>21.0</v>
      </c>
      <c r="F6926" s="282">
        <v>4.0</v>
      </c>
      <c r="G6926" s="282">
        <v>2.0</v>
      </c>
      <c r="H6926" s="282">
        <v>11.0</v>
      </c>
      <c r="I6926" s="282">
        <v>6.0</v>
      </c>
      <c r="J6926" s="282">
        <v>0.0</v>
      </c>
      <c r="K6926" s="282">
        <v>0.0</v>
      </c>
      <c r="L6926" s="282">
        <v>1072.0</v>
      </c>
      <c r="M6926" s="210"/>
    </row>
    <row r="6927" ht="15.75" customHeight="1">
      <c r="A6927" s="210" t="s">
        <v>649</v>
      </c>
      <c r="B6927" s="210" t="s">
        <v>5388</v>
      </c>
      <c r="C6927" s="210" t="s">
        <v>6070</v>
      </c>
      <c r="D6927" s="210" t="s">
        <v>6100</v>
      </c>
      <c r="E6927" s="282">
        <v>25.0</v>
      </c>
      <c r="F6927" s="282">
        <v>12.0</v>
      </c>
      <c r="G6927" s="282">
        <v>4.0</v>
      </c>
      <c r="H6927" s="282">
        <v>3.0</v>
      </c>
      <c r="I6927" s="282">
        <v>4.0</v>
      </c>
      <c r="J6927" s="282">
        <v>3.0</v>
      </c>
      <c r="K6927" s="282">
        <v>0.0</v>
      </c>
      <c r="L6927" s="282">
        <v>1974.0</v>
      </c>
      <c r="M6927" s="210"/>
    </row>
    <row r="6928" ht="15.75" customHeight="1">
      <c r="A6928" s="210" t="s">
        <v>649</v>
      </c>
      <c r="B6928" s="210" t="s">
        <v>5391</v>
      </c>
      <c r="C6928" s="210" t="s">
        <v>6070</v>
      </c>
      <c r="D6928" s="210" t="s">
        <v>6100</v>
      </c>
      <c r="E6928" s="282">
        <v>24.0</v>
      </c>
      <c r="F6928" s="282">
        <v>4.0</v>
      </c>
      <c r="G6928" s="282">
        <v>1.0</v>
      </c>
      <c r="H6928" s="282">
        <v>6.0</v>
      </c>
      <c r="I6928" s="282">
        <v>7.0</v>
      </c>
      <c r="J6928" s="282">
        <v>2.0</v>
      </c>
      <c r="K6928" s="282">
        <v>0.0</v>
      </c>
      <c r="L6928" s="282">
        <v>1572.0</v>
      </c>
      <c r="M6928" s="210"/>
    </row>
    <row r="6929" ht="15.75" customHeight="1">
      <c r="A6929" s="210" t="s">
        <v>649</v>
      </c>
      <c r="B6929" s="210" t="s">
        <v>5392</v>
      </c>
      <c r="C6929" s="210" t="s">
        <v>5999</v>
      </c>
      <c r="D6929" s="210" t="s">
        <v>6100</v>
      </c>
      <c r="E6929" s="282">
        <v>4.0</v>
      </c>
      <c r="F6929" s="282">
        <v>1.0</v>
      </c>
      <c r="G6929" s="282">
        <v>0.0</v>
      </c>
      <c r="H6929" s="282">
        <v>3.0</v>
      </c>
      <c r="I6929" s="282">
        <v>1.0</v>
      </c>
      <c r="J6929" s="282">
        <v>0.0</v>
      </c>
      <c r="K6929" s="282">
        <v>0.0</v>
      </c>
      <c r="L6929" s="282">
        <v>89.0</v>
      </c>
      <c r="M6929" s="210"/>
    </row>
    <row r="6930" ht="15.75" customHeight="1">
      <c r="A6930" s="210" t="s">
        <v>816</v>
      </c>
      <c r="B6930" s="210" t="s">
        <v>5383</v>
      </c>
      <c r="C6930" s="210" t="s">
        <v>5801</v>
      </c>
      <c r="D6930" s="210" t="s">
        <v>241</v>
      </c>
      <c r="E6930" s="282">
        <v>2.0</v>
      </c>
      <c r="F6930" s="282">
        <v>0.0</v>
      </c>
      <c r="G6930" s="282">
        <v>0.0</v>
      </c>
      <c r="H6930" s="282">
        <v>2.0</v>
      </c>
      <c r="I6930" s="282">
        <v>0.0</v>
      </c>
      <c r="J6930" s="282">
        <v>0.0</v>
      </c>
      <c r="K6930" s="282">
        <v>0.0</v>
      </c>
      <c r="L6930" s="282">
        <v>30.0</v>
      </c>
      <c r="M6930" s="210"/>
    </row>
    <row r="6931" ht="15.75" customHeight="1">
      <c r="A6931" s="210" t="s">
        <v>349</v>
      </c>
      <c r="B6931" s="210" t="s">
        <v>5383</v>
      </c>
      <c r="C6931" s="210" t="s">
        <v>5801</v>
      </c>
      <c r="D6931" s="210" t="s">
        <v>256</v>
      </c>
      <c r="E6931" s="282">
        <v>2.0</v>
      </c>
      <c r="F6931" s="282">
        <v>0.0</v>
      </c>
      <c r="G6931" s="210"/>
      <c r="H6931" s="282">
        <v>0.0</v>
      </c>
      <c r="I6931" s="282">
        <v>0.0</v>
      </c>
      <c r="J6931" s="282">
        <v>0.0</v>
      </c>
      <c r="K6931" s="282">
        <v>0.0</v>
      </c>
      <c r="L6931" s="282">
        <v>180.0</v>
      </c>
      <c r="M6931" s="210"/>
    </row>
    <row r="6932" ht="15.75" customHeight="1">
      <c r="A6932" s="210" t="s">
        <v>349</v>
      </c>
      <c r="B6932" s="210" t="s">
        <v>5384</v>
      </c>
      <c r="C6932" s="210" t="s">
        <v>5816</v>
      </c>
      <c r="D6932" s="210" t="s">
        <v>6489</v>
      </c>
      <c r="E6932" s="282">
        <v>38.0</v>
      </c>
      <c r="F6932" s="282">
        <v>0.0</v>
      </c>
      <c r="G6932" s="210"/>
      <c r="H6932" s="282">
        <v>0.0</v>
      </c>
      <c r="I6932" s="282">
        <v>0.0</v>
      </c>
      <c r="J6932" s="282">
        <v>4.0</v>
      </c>
      <c r="K6932" s="282">
        <v>0.0</v>
      </c>
      <c r="L6932" s="282">
        <v>3420.0</v>
      </c>
      <c r="M6932" s="210"/>
    </row>
    <row r="6933" ht="15.75" customHeight="1">
      <c r="A6933" s="210" t="s">
        <v>349</v>
      </c>
      <c r="B6933" s="210" t="s">
        <v>5386</v>
      </c>
      <c r="C6933" s="210" t="s">
        <v>5816</v>
      </c>
      <c r="D6933" s="210" t="s">
        <v>6513</v>
      </c>
      <c r="E6933" s="282">
        <v>3.0</v>
      </c>
      <c r="F6933" s="282">
        <v>0.0</v>
      </c>
      <c r="G6933" s="210"/>
      <c r="H6933" s="282">
        <v>0.0</v>
      </c>
      <c r="I6933" s="282">
        <v>0.0</v>
      </c>
      <c r="J6933" s="282">
        <v>0.0</v>
      </c>
      <c r="K6933" s="282">
        <v>0.0</v>
      </c>
      <c r="L6933" s="282">
        <v>270.0</v>
      </c>
      <c r="M6933" s="210"/>
    </row>
    <row r="6934" ht="15.75" customHeight="1">
      <c r="A6934" s="210" t="s">
        <v>349</v>
      </c>
      <c r="B6934" s="210" t="s">
        <v>5387</v>
      </c>
      <c r="C6934" s="210" t="s">
        <v>5816</v>
      </c>
      <c r="D6934" s="210" t="s">
        <v>6513</v>
      </c>
      <c r="E6934" s="282">
        <v>0.0</v>
      </c>
      <c r="F6934" s="282">
        <v>0.0</v>
      </c>
      <c r="G6934" s="210"/>
      <c r="H6934" s="282">
        <v>0.0</v>
      </c>
      <c r="I6934" s="282">
        <v>0.0</v>
      </c>
      <c r="J6934" s="282">
        <v>0.0</v>
      </c>
      <c r="K6934" s="282">
        <v>0.0</v>
      </c>
      <c r="L6934" s="282">
        <v>0.0</v>
      </c>
      <c r="M6934" s="210"/>
    </row>
    <row r="6935" ht="15.75" customHeight="1">
      <c r="A6935" s="210" t="s">
        <v>349</v>
      </c>
      <c r="B6935" s="210" t="s">
        <v>5392</v>
      </c>
      <c r="C6935" s="210" t="s">
        <v>5801</v>
      </c>
      <c r="D6935" s="210" t="s">
        <v>6535</v>
      </c>
      <c r="E6935" s="282">
        <v>0.0</v>
      </c>
      <c r="F6935" s="282">
        <v>0.0</v>
      </c>
      <c r="G6935" s="210"/>
      <c r="H6935" s="282">
        <v>0.0</v>
      </c>
      <c r="I6935" s="282">
        <v>0.0</v>
      </c>
      <c r="J6935" s="282">
        <v>0.0</v>
      </c>
      <c r="K6935" s="282">
        <v>0.0</v>
      </c>
      <c r="L6935" s="282">
        <v>0.0</v>
      </c>
      <c r="M6935" s="210"/>
    </row>
    <row r="6936" ht="15.75" customHeight="1">
      <c r="A6936" s="210" t="s">
        <v>145</v>
      </c>
      <c r="B6936" s="210" t="s">
        <v>5383</v>
      </c>
      <c r="C6936" s="210" t="s">
        <v>5801</v>
      </c>
      <c r="D6936" s="210" t="s">
        <v>121</v>
      </c>
      <c r="E6936" s="282">
        <v>0.0</v>
      </c>
      <c r="F6936" s="282">
        <v>0.0</v>
      </c>
      <c r="G6936" s="210"/>
      <c r="H6936" s="282">
        <v>0.0</v>
      </c>
      <c r="I6936" s="282">
        <v>0.0</v>
      </c>
      <c r="J6936" s="282">
        <v>0.0</v>
      </c>
      <c r="K6936" s="282">
        <v>0.0</v>
      </c>
      <c r="L6936" s="282">
        <v>0.0</v>
      </c>
      <c r="M6936" s="210"/>
    </row>
    <row r="6937" ht="15.75" customHeight="1">
      <c r="A6937" s="210" t="s">
        <v>145</v>
      </c>
      <c r="B6937" s="210" t="s">
        <v>5385</v>
      </c>
      <c r="C6937" s="210" t="s">
        <v>5803</v>
      </c>
      <c r="D6937" s="210" t="s">
        <v>5904</v>
      </c>
      <c r="E6937" s="282">
        <v>38.0</v>
      </c>
      <c r="F6937" s="282">
        <v>0.0</v>
      </c>
      <c r="G6937" s="210"/>
      <c r="H6937" s="282">
        <v>0.0</v>
      </c>
      <c r="I6937" s="282">
        <v>0.0</v>
      </c>
      <c r="J6937" s="282">
        <v>0.0</v>
      </c>
      <c r="K6937" s="282">
        <v>0.0</v>
      </c>
      <c r="L6937" s="282">
        <v>3420.0</v>
      </c>
      <c r="M6937" s="210"/>
    </row>
    <row r="6938" ht="15.75" customHeight="1">
      <c r="A6938" s="210" t="s">
        <v>145</v>
      </c>
      <c r="B6938" s="210" t="s">
        <v>5386</v>
      </c>
      <c r="C6938" s="210" t="s">
        <v>5803</v>
      </c>
      <c r="D6938" s="210" t="s">
        <v>5904</v>
      </c>
      <c r="E6938" s="282">
        <v>38.0</v>
      </c>
      <c r="F6938" s="282">
        <v>0.0</v>
      </c>
      <c r="G6938" s="210"/>
      <c r="H6938" s="282">
        <v>0.0</v>
      </c>
      <c r="I6938" s="282">
        <v>0.0</v>
      </c>
      <c r="J6938" s="282">
        <v>0.0</v>
      </c>
      <c r="K6938" s="282">
        <v>0.0</v>
      </c>
      <c r="L6938" s="282">
        <v>3420.0</v>
      </c>
      <c r="M6938" s="210"/>
    </row>
    <row r="6939" ht="15.75" customHeight="1">
      <c r="A6939" s="210" t="s">
        <v>145</v>
      </c>
      <c r="B6939" s="210" t="s">
        <v>5387</v>
      </c>
      <c r="C6939" s="210" t="s">
        <v>5803</v>
      </c>
      <c r="D6939" s="210" t="s">
        <v>5904</v>
      </c>
      <c r="E6939" s="282">
        <v>26.0</v>
      </c>
      <c r="F6939" s="282">
        <v>0.0</v>
      </c>
      <c r="G6939" s="210"/>
      <c r="H6939" s="282">
        <v>0.0</v>
      </c>
      <c r="I6939" s="282">
        <v>1.0</v>
      </c>
      <c r="J6939" s="282">
        <v>0.0</v>
      </c>
      <c r="K6939" s="282">
        <v>0.0</v>
      </c>
      <c r="L6939" s="282">
        <v>2295.0</v>
      </c>
      <c r="M6939" s="210"/>
    </row>
    <row r="6940" ht="15.75" customHeight="1">
      <c r="A6940" s="210" t="s">
        <v>145</v>
      </c>
      <c r="B6940" s="210" t="s">
        <v>5388</v>
      </c>
      <c r="C6940" s="210" t="s">
        <v>5803</v>
      </c>
      <c r="D6940" s="210" t="s">
        <v>5904</v>
      </c>
      <c r="E6940" s="282">
        <v>38.0</v>
      </c>
      <c r="F6940" s="282">
        <v>0.0</v>
      </c>
      <c r="G6940" s="210"/>
      <c r="H6940" s="282">
        <v>0.0</v>
      </c>
      <c r="I6940" s="282">
        <v>0.0</v>
      </c>
      <c r="J6940" s="282">
        <v>2.0</v>
      </c>
      <c r="K6940" s="282">
        <v>0.0</v>
      </c>
      <c r="L6940" s="282">
        <v>3420.0</v>
      </c>
      <c r="M6940" s="210"/>
    </row>
    <row r="6941" ht="15.75" customHeight="1">
      <c r="A6941" s="210" t="s">
        <v>145</v>
      </c>
      <c r="B6941" s="210" t="s">
        <v>5391</v>
      </c>
      <c r="C6941" s="210" t="s">
        <v>5803</v>
      </c>
      <c r="D6941" s="210" t="s">
        <v>5904</v>
      </c>
      <c r="E6941" s="282">
        <v>38.0</v>
      </c>
      <c r="F6941" s="282">
        <v>0.0</v>
      </c>
      <c r="G6941" s="210"/>
      <c r="H6941" s="282">
        <v>0.0</v>
      </c>
      <c r="I6941" s="282">
        <v>0.0</v>
      </c>
      <c r="J6941" s="282">
        <v>1.0</v>
      </c>
      <c r="K6941" s="282">
        <v>0.0</v>
      </c>
      <c r="L6941" s="282">
        <v>3420.0</v>
      </c>
      <c r="M6941" s="210"/>
    </row>
    <row r="6942" ht="15.75" customHeight="1">
      <c r="A6942" s="210" t="s">
        <v>145</v>
      </c>
      <c r="B6942" s="210" t="s">
        <v>5392</v>
      </c>
      <c r="C6942" s="210" t="s">
        <v>5803</v>
      </c>
      <c r="D6942" s="210" t="s">
        <v>5904</v>
      </c>
      <c r="E6942" s="282">
        <v>37.0</v>
      </c>
      <c r="F6942" s="282">
        <v>0.0</v>
      </c>
      <c r="G6942" s="210"/>
      <c r="H6942" s="282">
        <v>0.0</v>
      </c>
      <c r="I6942" s="282">
        <v>0.0</v>
      </c>
      <c r="J6942" s="282">
        <v>0.0</v>
      </c>
      <c r="K6942" s="282">
        <v>0.0</v>
      </c>
      <c r="L6942" s="282">
        <v>3330.0</v>
      </c>
      <c r="M6942" s="210"/>
    </row>
    <row r="6943" ht="15.75" customHeight="1">
      <c r="A6943" s="210" t="s">
        <v>145</v>
      </c>
      <c r="B6943" s="210" t="s">
        <v>5389</v>
      </c>
      <c r="C6943" s="210" t="s">
        <v>5803</v>
      </c>
      <c r="D6943" s="210" t="s">
        <v>5904</v>
      </c>
      <c r="E6943" s="282">
        <v>35.0</v>
      </c>
      <c r="F6943" s="282">
        <v>0.0</v>
      </c>
      <c r="G6943" s="210"/>
      <c r="H6943" s="282">
        <v>0.0</v>
      </c>
      <c r="I6943" s="282">
        <v>0.0</v>
      </c>
      <c r="J6943" s="282">
        <v>2.0</v>
      </c>
      <c r="K6943" s="282">
        <v>0.0</v>
      </c>
      <c r="L6943" s="282">
        <v>3150.0</v>
      </c>
      <c r="M6943" s="210"/>
    </row>
    <row r="6944" ht="15.75" customHeight="1">
      <c r="A6944" s="210" t="s">
        <v>145</v>
      </c>
      <c r="B6944" s="210" t="s">
        <v>5390</v>
      </c>
      <c r="C6944" s="210" t="s">
        <v>5803</v>
      </c>
      <c r="D6944" s="210" t="s">
        <v>5904</v>
      </c>
      <c r="E6944" s="282">
        <v>34.0</v>
      </c>
      <c r="F6944" s="282">
        <v>0.0</v>
      </c>
      <c r="G6944" s="210"/>
      <c r="H6944" s="282">
        <v>0.0</v>
      </c>
      <c r="I6944" s="282">
        <v>0.0</v>
      </c>
      <c r="J6944" s="282">
        <v>0.0</v>
      </c>
      <c r="K6944" s="282">
        <v>0.0</v>
      </c>
      <c r="L6944" s="282">
        <v>3060.0</v>
      </c>
      <c r="M6944" s="210"/>
    </row>
    <row r="6945" ht="15.75" customHeight="1">
      <c r="A6945" s="210" t="s">
        <v>418</v>
      </c>
      <c r="B6945" s="210" t="s">
        <v>5383</v>
      </c>
      <c r="C6945" s="210" t="s">
        <v>5801</v>
      </c>
      <c r="D6945" s="210" t="s">
        <v>244</v>
      </c>
      <c r="E6945" s="282">
        <v>3.0</v>
      </c>
      <c r="F6945" s="282">
        <v>1.0</v>
      </c>
      <c r="G6945" s="282">
        <v>0.0</v>
      </c>
      <c r="H6945" s="282">
        <v>1.0</v>
      </c>
      <c r="I6945" s="282">
        <v>2.0</v>
      </c>
      <c r="J6945" s="282">
        <v>1.0</v>
      </c>
      <c r="K6945" s="282">
        <v>0.0</v>
      </c>
      <c r="L6945" s="282">
        <v>180.0</v>
      </c>
      <c r="M6945" s="210"/>
    </row>
    <row r="6946" ht="15.75" customHeight="1">
      <c r="A6946" s="210" t="s">
        <v>418</v>
      </c>
      <c r="B6946" s="210" t="s">
        <v>5384</v>
      </c>
      <c r="C6946" s="210" t="s">
        <v>6283</v>
      </c>
      <c r="D6946" s="210" t="s">
        <v>6109</v>
      </c>
      <c r="E6946" s="282">
        <v>17.0</v>
      </c>
      <c r="F6946" s="282">
        <v>4.0</v>
      </c>
      <c r="G6946" s="282">
        <v>3.0</v>
      </c>
      <c r="H6946" s="282">
        <v>9.0</v>
      </c>
      <c r="I6946" s="282">
        <v>8.0</v>
      </c>
      <c r="J6946" s="282">
        <v>2.0</v>
      </c>
      <c r="K6946" s="282">
        <v>0.0</v>
      </c>
      <c r="L6946" s="282">
        <v>665.0</v>
      </c>
      <c r="M6946" s="210"/>
    </row>
    <row r="6947" ht="15.75" customHeight="1">
      <c r="A6947" s="210" t="s">
        <v>418</v>
      </c>
      <c r="B6947" s="210" t="s">
        <v>5385</v>
      </c>
      <c r="C6947" s="210" t="s">
        <v>6536</v>
      </c>
      <c r="D6947" s="210" t="s">
        <v>6537</v>
      </c>
      <c r="E6947" s="282">
        <v>25.0</v>
      </c>
      <c r="F6947" s="282">
        <v>15.0</v>
      </c>
      <c r="G6947" s="282">
        <v>10.0</v>
      </c>
      <c r="H6947" s="282">
        <v>4.0</v>
      </c>
      <c r="I6947" s="282">
        <v>12.0</v>
      </c>
      <c r="J6947" s="282">
        <v>3.0</v>
      </c>
      <c r="K6947" s="282">
        <v>0.0</v>
      </c>
      <c r="L6947" s="282">
        <v>1714.0</v>
      </c>
      <c r="M6947" s="210"/>
    </row>
    <row r="6948" ht="15.75" customHeight="1">
      <c r="A6948" s="210" t="s">
        <v>418</v>
      </c>
      <c r="B6948" s="210" t="s">
        <v>5386</v>
      </c>
      <c r="C6948" s="210" t="s">
        <v>6244</v>
      </c>
      <c r="D6948" s="210" t="s">
        <v>6402</v>
      </c>
      <c r="E6948" s="282">
        <v>19.0</v>
      </c>
      <c r="F6948" s="282">
        <v>14.0</v>
      </c>
      <c r="G6948" s="282">
        <v>5.0</v>
      </c>
      <c r="H6948" s="282">
        <v>0.0</v>
      </c>
      <c r="I6948" s="282">
        <v>11.0</v>
      </c>
      <c r="J6948" s="282">
        <v>1.0</v>
      </c>
      <c r="K6948" s="282">
        <v>0.0</v>
      </c>
      <c r="L6948" s="282">
        <v>1487.0</v>
      </c>
      <c r="M6948" s="210"/>
    </row>
    <row r="6949" ht="15.75" customHeight="1">
      <c r="A6949" s="210" t="s">
        <v>418</v>
      </c>
      <c r="B6949" s="210" t="s">
        <v>5387</v>
      </c>
      <c r="C6949" s="210" t="s">
        <v>6014</v>
      </c>
      <c r="D6949" s="210" t="s">
        <v>6402</v>
      </c>
      <c r="E6949" s="282">
        <v>15.0</v>
      </c>
      <c r="F6949" s="282">
        <v>0.0</v>
      </c>
      <c r="G6949" s="282">
        <v>1.0</v>
      </c>
      <c r="H6949" s="282">
        <v>10.0</v>
      </c>
      <c r="I6949" s="282">
        <v>4.0</v>
      </c>
      <c r="J6949" s="282">
        <v>0.0</v>
      </c>
      <c r="K6949" s="282">
        <v>0.0</v>
      </c>
      <c r="L6949" s="282">
        <v>460.0</v>
      </c>
      <c r="M6949" s="210"/>
    </row>
    <row r="6950" ht="15.75" customHeight="1">
      <c r="A6950" s="210" t="s">
        <v>660</v>
      </c>
      <c r="B6950" s="210" t="s">
        <v>5383</v>
      </c>
      <c r="C6950" s="210" t="s">
        <v>5801</v>
      </c>
      <c r="D6950" s="210" t="s">
        <v>256</v>
      </c>
      <c r="E6950" s="282">
        <v>0.0</v>
      </c>
      <c r="F6950" s="282">
        <v>0.0</v>
      </c>
      <c r="G6950" s="282">
        <v>0.0</v>
      </c>
      <c r="H6950" s="282">
        <v>0.0</v>
      </c>
      <c r="I6950" s="282">
        <v>0.0</v>
      </c>
      <c r="J6950" s="282">
        <v>0.0</v>
      </c>
      <c r="K6950" s="282">
        <v>0.0</v>
      </c>
      <c r="L6950" s="282">
        <v>0.0</v>
      </c>
      <c r="M6950" s="210"/>
    </row>
    <row r="6951" ht="15.75" customHeight="1">
      <c r="A6951" s="210" t="s">
        <v>660</v>
      </c>
      <c r="B6951" s="210" t="s">
        <v>5384</v>
      </c>
      <c r="C6951" s="210" t="s">
        <v>5801</v>
      </c>
      <c r="D6951" s="210" t="s">
        <v>95</v>
      </c>
      <c r="E6951" s="282">
        <v>4.0</v>
      </c>
      <c r="F6951" s="282">
        <v>0.0</v>
      </c>
      <c r="G6951" s="282">
        <v>1.0</v>
      </c>
      <c r="H6951" s="282">
        <v>4.0</v>
      </c>
      <c r="I6951" s="282">
        <v>0.0</v>
      </c>
      <c r="J6951" s="282">
        <v>0.0</v>
      </c>
      <c r="K6951" s="282">
        <v>0.0</v>
      </c>
      <c r="L6951" s="282">
        <v>43.0</v>
      </c>
      <c r="M6951" s="210"/>
    </row>
    <row r="6952" ht="15.75" customHeight="1">
      <c r="A6952" s="210" t="s">
        <v>660</v>
      </c>
      <c r="B6952" s="210" t="s">
        <v>5385</v>
      </c>
      <c r="C6952" s="210" t="s">
        <v>5801</v>
      </c>
      <c r="D6952" s="210" t="s">
        <v>256</v>
      </c>
      <c r="E6952" s="282">
        <v>28.0</v>
      </c>
      <c r="F6952" s="282">
        <v>3.0</v>
      </c>
      <c r="G6952" s="282">
        <v>2.0</v>
      </c>
      <c r="H6952" s="282">
        <v>7.0</v>
      </c>
      <c r="I6952" s="282">
        <v>17.0</v>
      </c>
      <c r="J6952" s="282">
        <v>8.0</v>
      </c>
      <c r="K6952" s="282">
        <v>0.0</v>
      </c>
      <c r="L6952" s="282">
        <v>1628.0</v>
      </c>
      <c r="M6952" s="210"/>
    </row>
    <row r="6953" ht="15.75" customHeight="1">
      <c r="A6953" s="210" t="s">
        <v>660</v>
      </c>
      <c r="B6953" s="210" t="s">
        <v>5386</v>
      </c>
      <c r="C6953" s="210" t="s">
        <v>5800</v>
      </c>
      <c r="D6953" s="210" t="s">
        <v>5824</v>
      </c>
      <c r="E6953" s="282">
        <v>20.0</v>
      </c>
      <c r="F6953" s="282">
        <v>1.0</v>
      </c>
      <c r="G6953" s="282">
        <v>0.0</v>
      </c>
      <c r="H6953" s="282">
        <v>9.0</v>
      </c>
      <c r="I6953" s="282">
        <v>7.0</v>
      </c>
      <c r="J6953" s="282">
        <v>1.0</v>
      </c>
      <c r="K6953" s="282">
        <v>0.0</v>
      </c>
      <c r="L6953" s="282">
        <v>917.0</v>
      </c>
      <c r="M6953" s="210"/>
    </row>
    <row r="6954" ht="15.75" customHeight="1">
      <c r="A6954" s="210" t="s">
        <v>660</v>
      </c>
      <c r="B6954" s="210" t="s">
        <v>5387</v>
      </c>
      <c r="C6954" s="210" t="s">
        <v>5801</v>
      </c>
      <c r="D6954" s="210" t="s">
        <v>95</v>
      </c>
      <c r="E6954" s="282">
        <v>18.0</v>
      </c>
      <c r="F6954" s="282">
        <v>0.0</v>
      </c>
      <c r="G6954" s="282">
        <v>0.0</v>
      </c>
      <c r="H6954" s="282">
        <v>14.0</v>
      </c>
      <c r="I6954" s="282">
        <v>4.0</v>
      </c>
      <c r="J6954" s="282">
        <v>1.0</v>
      </c>
      <c r="K6954" s="282">
        <v>1.0</v>
      </c>
      <c r="L6954" s="282">
        <v>596.0</v>
      </c>
      <c r="M6954" s="210"/>
    </row>
    <row r="6955" ht="15.75" customHeight="1">
      <c r="A6955" s="210" t="s">
        <v>660</v>
      </c>
      <c r="B6955" s="210" t="s">
        <v>5388</v>
      </c>
      <c r="C6955" s="210" t="s">
        <v>5801</v>
      </c>
      <c r="D6955" s="210" t="s">
        <v>95</v>
      </c>
      <c r="E6955" s="282">
        <v>12.0</v>
      </c>
      <c r="F6955" s="282">
        <v>3.0</v>
      </c>
      <c r="G6955" s="282">
        <v>4.0</v>
      </c>
      <c r="H6955" s="282">
        <v>3.0</v>
      </c>
      <c r="I6955" s="282">
        <v>7.0</v>
      </c>
      <c r="J6955" s="282">
        <v>2.0</v>
      </c>
      <c r="K6955" s="282">
        <v>0.0</v>
      </c>
      <c r="L6955" s="282">
        <v>727.0</v>
      </c>
      <c r="M6955" s="210"/>
    </row>
    <row r="6956" ht="15.75" customHeight="1">
      <c r="A6956" s="210" t="s">
        <v>660</v>
      </c>
      <c r="B6956" s="210" t="s">
        <v>5391</v>
      </c>
      <c r="C6956" s="210" t="s">
        <v>5801</v>
      </c>
      <c r="D6956" s="210" t="s">
        <v>1142</v>
      </c>
      <c r="E6956" s="282">
        <v>28.0</v>
      </c>
      <c r="F6956" s="282">
        <v>2.0</v>
      </c>
      <c r="G6956" s="282">
        <v>4.0</v>
      </c>
      <c r="H6956" s="282">
        <v>5.0</v>
      </c>
      <c r="I6956" s="282">
        <v>12.0</v>
      </c>
      <c r="J6956" s="282">
        <v>8.0</v>
      </c>
      <c r="K6956" s="282">
        <v>0.0</v>
      </c>
      <c r="L6956" s="282">
        <v>1978.0</v>
      </c>
      <c r="M6956" s="210"/>
    </row>
    <row r="6957" ht="15.75" customHeight="1">
      <c r="A6957" s="210" t="s">
        <v>660</v>
      </c>
      <c r="B6957" s="210" t="s">
        <v>5392</v>
      </c>
      <c r="C6957" s="210" t="s">
        <v>5801</v>
      </c>
      <c r="D6957" s="210" t="s">
        <v>1142</v>
      </c>
      <c r="E6957" s="282">
        <v>17.0</v>
      </c>
      <c r="F6957" s="282">
        <v>2.0</v>
      </c>
      <c r="G6957" s="282">
        <v>1.0</v>
      </c>
      <c r="H6957" s="282">
        <v>7.0</v>
      </c>
      <c r="I6957" s="282">
        <v>3.0</v>
      </c>
      <c r="J6957" s="282">
        <v>2.0</v>
      </c>
      <c r="K6957" s="282">
        <v>0.0</v>
      </c>
      <c r="L6957" s="282">
        <v>1037.0</v>
      </c>
      <c r="M6957" s="210"/>
    </row>
    <row r="6958" ht="15.75" customHeight="1">
      <c r="A6958" s="210" t="s">
        <v>660</v>
      </c>
      <c r="B6958" s="210" t="s">
        <v>5389</v>
      </c>
      <c r="C6958" s="210" t="s">
        <v>5801</v>
      </c>
      <c r="D6958" s="210" t="s">
        <v>1142</v>
      </c>
      <c r="E6958" s="282">
        <v>16.0</v>
      </c>
      <c r="F6958" s="282">
        <v>1.0</v>
      </c>
      <c r="G6958" s="282">
        <v>0.0</v>
      </c>
      <c r="H6958" s="282">
        <v>2.0</v>
      </c>
      <c r="I6958" s="282">
        <v>4.0</v>
      </c>
      <c r="J6958" s="282">
        <v>3.0</v>
      </c>
      <c r="K6958" s="282">
        <v>0.0</v>
      </c>
      <c r="L6958" s="282">
        <v>1172.0</v>
      </c>
      <c r="M6958" s="210"/>
    </row>
    <row r="6959" ht="15.75" customHeight="1">
      <c r="A6959" s="210" t="s">
        <v>660</v>
      </c>
      <c r="B6959" s="210" t="s">
        <v>5390</v>
      </c>
      <c r="C6959" s="210" t="s">
        <v>5816</v>
      </c>
      <c r="D6959" s="210" t="s">
        <v>5916</v>
      </c>
      <c r="E6959" s="282">
        <v>31.0</v>
      </c>
      <c r="F6959" s="282">
        <v>3.0</v>
      </c>
      <c r="G6959" s="282">
        <v>4.0</v>
      </c>
      <c r="H6959" s="282">
        <v>4.0</v>
      </c>
      <c r="I6959" s="282">
        <v>7.0</v>
      </c>
      <c r="J6959" s="282">
        <v>10.0</v>
      </c>
      <c r="K6959" s="282">
        <v>0.0</v>
      </c>
      <c r="L6959" s="282">
        <v>2448.0</v>
      </c>
      <c r="M6959" s="210"/>
    </row>
    <row r="6960" ht="15.75" customHeight="1">
      <c r="A6960" s="210" t="s">
        <v>558</v>
      </c>
      <c r="B6960" s="210" t="s">
        <v>5383</v>
      </c>
      <c r="C6960" s="210" t="s">
        <v>5801</v>
      </c>
      <c r="D6960" s="210" t="s">
        <v>241</v>
      </c>
      <c r="E6960" s="282">
        <v>3.0</v>
      </c>
      <c r="F6960" s="282">
        <v>0.0</v>
      </c>
      <c r="G6960" s="282">
        <v>0.0</v>
      </c>
      <c r="H6960" s="282">
        <v>3.0</v>
      </c>
      <c r="I6960" s="282">
        <v>0.0</v>
      </c>
      <c r="J6960" s="282">
        <v>0.0</v>
      </c>
      <c r="K6960" s="282">
        <v>0.0</v>
      </c>
      <c r="L6960" s="282">
        <v>52.0</v>
      </c>
      <c r="M6960" s="210"/>
    </row>
    <row r="6961" ht="15.75" customHeight="1">
      <c r="A6961" s="210" t="s">
        <v>558</v>
      </c>
      <c r="B6961" s="210" t="s">
        <v>5384</v>
      </c>
      <c r="C6961" s="210" t="s">
        <v>5816</v>
      </c>
      <c r="D6961" s="210" t="s">
        <v>162</v>
      </c>
      <c r="E6961" s="282">
        <v>38.0</v>
      </c>
      <c r="F6961" s="282">
        <v>9.0</v>
      </c>
      <c r="G6961" s="282">
        <v>1.0</v>
      </c>
      <c r="H6961" s="282">
        <v>14.0</v>
      </c>
      <c r="I6961" s="282">
        <v>16.0</v>
      </c>
      <c r="J6961" s="282">
        <v>4.0</v>
      </c>
      <c r="K6961" s="282">
        <v>0.0</v>
      </c>
      <c r="L6961" s="282">
        <v>2227.0</v>
      </c>
      <c r="M6961" s="210"/>
    </row>
    <row r="6962" ht="15.75" customHeight="1">
      <c r="A6962" s="210" t="s">
        <v>558</v>
      </c>
      <c r="B6962" s="210" t="s">
        <v>5385</v>
      </c>
      <c r="C6962" s="210" t="s">
        <v>5801</v>
      </c>
      <c r="D6962" s="210" t="s">
        <v>162</v>
      </c>
      <c r="E6962" s="282">
        <v>2.0</v>
      </c>
      <c r="F6962" s="282">
        <v>0.0</v>
      </c>
      <c r="G6962" s="282">
        <v>0.0</v>
      </c>
      <c r="H6962" s="282">
        <v>2.0</v>
      </c>
      <c r="I6962" s="282">
        <v>0.0</v>
      </c>
      <c r="J6962" s="282">
        <v>0.0</v>
      </c>
      <c r="K6962" s="282">
        <v>0.0</v>
      </c>
      <c r="L6962" s="282">
        <v>13.0</v>
      </c>
      <c r="M6962" s="210"/>
    </row>
    <row r="6963" ht="15.75" customHeight="1">
      <c r="A6963" s="210" t="s">
        <v>558</v>
      </c>
      <c r="B6963" s="210" t="s">
        <v>5386</v>
      </c>
      <c r="C6963" s="210" t="s">
        <v>5801</v>
      </c>
      <c r="D6963" s="210" t="s">
        <v>5826</v>
      </c>
      <c r="E6963" s="282">
        <v>1.0</v>
      </c>
      <c r="F6963" s="282">
        <v>0.0</v>
      </c>
      <c r="G6963" s="282">
        <v>0.0</v>
      </c>
      <c r="H6963" s="282">
        <v>0.0</v>
      </c>
      <c r="I6963" s="282">
        <v>1.0</v>
      </c>
      <c r="J6963" s="282">
        <v>0.0</v>
      </c>
      <c r="K6963" s="282">
        <v>0.0</v>
      </c>
      <c r="L6963" s="282">
        <v>75.0</v>
      </c>
      <c r="M6963" s="210"/>
    </row>
    <row r="6964" ht="15.75" customHeight="1">
      <c r="A6964" s="210" t="s">
        <v>558</v>
      </c>
      <c r="B6964" s="210" t="s">
        <v>5387</v>
      </c>
      <c r="C6964" s="210" t="s">
        <v>5801</v>
      </c>
      <c r="D6964" s="210" t="s">
        <v>162</v>
      </c>
      <c r="E6964" s="282">
        <v>1.0</v>
      </c>
      <c r="F6964" s="282">
        <v>0.0</v>
      </c>
      <c r="G6964" s="282">
        <v>0.0</v>
      </c>
      <c r="H6964" s="282">
        <v>1.0</v>
      </c>
      <c r="I6964" s="282">
        <v>0.0</v>
      </c>
      <c r="J6964" s="282">
        <v>0.0</v>
      </c>
      <c r="K6964" s="282">
        <v>0.0</v>
      </c>
      <c r="L6964" s="282">
        <v>1.0</v>
      </c>
      <c r="M6964" s="210"/>
    </row>
    <row r="6965" ht="15.75" customHeight="1">
      <c r="A6965" s="210" t="s">
        <v>779</v>
      </c>
      <c r="B6965" s="210" t="s">
        <v>5383</v>
      </c>
      <c r="C6965" s="210" t="s">
        <v>5801</v>
      </c>
      <c r="D6965" s="210" t="s">
        <v>103</v>
      </c>
      <c r="E6965" s="282">
        <v>1.0</v>
      </c>
      <c r="F6965" s="282">
        <v>0.0</v>
      </c>
      <c r="G6965" s="282">
        <v>0.0</v>
      </c>
      <c r="H6965" s="282">
        <v>1.0</v>
      </c>
      <c r="I6965" s="282">
        <v>0.0</v>
      </c>
      <c r="J6965" s="282">
        <v>0.0</v>
      </c>
      <c r="K6965" s="282">
        <v>0.0</v>
      </c>
      <c r="L6965" s="282">
        <v>13.0</v>
      </c>
      <c r="M6965" s="210"/>
    </row>
    <row r="6966" ht="15.75" customHeight="1">
      <c r="A6966" s="210" t="s">
        <v>625</v>
      </c>
      <c r="B6966" s="210" t="s">
        <v>5383</v>
      </c>
      <c r="C6966" s="210" t="s">
        <v>5801</v>
      </c>
      <c r="D6966" s="210" t="s">
        <v>103</v>
      </c>
      <c r="E6966" s="282">
        <v>3.0</v>
      </c>
      <c r="F6966" s="282">
        <v>1.0</v>
      </c>
      <c r="G6966" s="282">
        <v>0.0</v>
      </c>
      <c r="H6966" s="282">
        <v>1.0</v>
      </c>
      <c r="I6966" s="282">
        <v>1.0</v>
      </c>
      <c r="J6966" s="282">
        <v>0.0</v>
      </c>
      <c r="K6966" s="282">
        <v>0.0</v>
      </c>
      <c r="L6966" s="282">
        <v>212.0</v>
      </c>
      <c r="M6966" s="210"/>
    </row>
    <row r="6967" ht="15.75" customHeight="1">
      <c r="A6967" s="210" t="s">
        <v>324</v>
      </c>
      <c r="B6967" s="210" t="s">
        <v>5383</v>
      </c>
      <c r="C6967" s="210" t="s">
        <v>5801</v>
      </c>
      <c r="D6967" s="210" t="s">
        <v>259</v>
      </c>
      <c r="E6967" s="282">
        <v>0.0</v>
      </c>
      <c r="F6967" s="282">
        <v>0.0</v>
      </c>
      <c r="G6967" s="210"/>
      <c r="H6967" s="282">
        <v>0.0</v>
      </c>
      <c r="I6967" s="282">
        <v>0.0</v>
      </c>
      <c r="J6967" s="282">
        <v>0.0</v>
      </c>
      <c r="K6967" s="282">
        <v>0.0</v>
      </c>
      <c r="L6967" s="282">
        <v>0.0</v>
      </c>
      <c r="M6967" s="210"/>
    </row>
    <row r="6968" ht="15.75" customHeight="1">
      <c r="A6968" s="210" t="s">
        <v>324</v>
      </c>
      <c r="B6968" s="210" t="s">
        <v>5384</v>
      </c>
      <c r="C6968" s="210" t="s">
        <v>5801</v>
      </c>
      <c r="D6968" s="210" t="s">
        <v>151</v>
      </c>
      <c r="E6968" s="282">
        <v>0.0</v>
      </c>
      <c r="F6968" s="282">
        <v>0.0</v>
      </c>
      <c r="G6968" s="210"/>
      <c r="H6968" s="282">
        <v>0.0</v>
      </c>
      <c r="I6968" s="282">
        <v>0.0</v>
      </c>
      <c r="J6968" s="282">
        <v>0.0</v>
      </c>
      <c r="K6968" s="282">
        <v>0.0</v>
      </c>
      <c r="L6968" s="282">
        <v>0.0</v>
      </c>
      <c r="M6968" s="210"/>
    </row>
    <row r="6969" ht="15.75" customHeight="1">
      <c r="A6969" s="210" t="s">
        <v>324</v>
      </c>
      <c r="B6969" s="210" t="s">
        <v>5385</v>
      </c>
      <c r="C6969" s="210" t="s">
        <v>5801</v>
      </c>
      <c r="D6969" s="210" t="s">
        <v>151</v>
      </c>
      <c r="E6969" s="282">
        <v>0.0</v>
      </c>
      <c r="F6969" s="282">
        <v>0.0</v>
      </c>
      <c r="G6969" s="210"/>
      <c r="H6969" s="282">
        <v>0.0</v>
      </c>
      <c r="I6969" s="282">
        <v>0.0</v>
      </c>
      <c r="J6969" s="282">
        <v>0.0</v>
      </c>
      <c r="K6969" s="282">
        <v>0.0</v>
      </c>
      <c r="L6969" s="282">
        <v>0.0</v>
      </c>
      <c r="M6969" s="210"/>
    </row>
    <row r="6970" ht="15.75" customHeight="1">
      <c r="A6970" s="210" t="s">
        <v>324</v>
      </c>
      <c r="B6970" s="210" t="s">
        <v>5387</v>
      </c>
      <c r="C6970" s="210" t="s">
        <v>5801</v>
      </c>
      <c r="D6970" s="210" t="s">
        <v>121</v>
      </c>
      <c r="E6970" s="282">
        <v>0.0</v>
      </c>
      <c r="F6970" s="282">
        <v>0.0</v>
      </c>
      <c r="G6970" s="210"/>
      <c r="H6970" s="282">
        <v>0.0</v>
      </c>
      <c r="I6970" s="282">
        <v>0.0</v>
      </c>
      <c r="J6970" s="282">
        <v>0.0</v>
      </c>
      <c r="K6970" s="282">
        <v>0.0</v>
      </c>
      <c r="L6970" s="282">
        <v>0.0</v>
      </c>
      <c r="M6970" s="210"/>
    </row>
    <row r="6971" ht="15.75" customHeight="1">
      <c r="A6971" s="210" t="s">
        <v>324</v>
      </c>
      <c r="B6971" s="210" t="s">
        <v>5388</v>
      </c>
      <c r="C6971" s="210" t="s">
        <v>5801</v>
      </c>
      <c r="D6971" s="210" t="s">
        <v>121</v>
      </c>
      <c r="E6971" s="282">
        <v>1.0</v>
      </c>
      <c r="F6971" s="282">
        <v>0.0</v>
      </c>
      <c r="G6971" s="210"/>
      <c r="H6971" s="282">
        <v>1.0</v>
      </c>
      <c r="I6971" s="282">
        <v>0.0</v>
      </c>
      <c r="J6971" s="282">
        <v>0.0</v>
      </c>
      <c r="K6971" s="282">
        <v>0.0</v>
      </c>
      <c r="L6971" s="282">
        <v>5.0</v>
      </c>
      <c r="M6971" s="210"/>
    </row>
    <row r="6972" ht="15.75" customHeight="1">
      <c r="A6972" s="210" t="s">
        <v>324</v>
      </c>
      <c r="B6972" s="210" t="s">
        <v>5391</v>
      </c>
      <c r="C6972" s="210" t="s">
        <v>5801</v>
      </c>
      <c r="D6972" s="210" t="s">
        <v>121</v>
      </c>
      <c r="E6972" s="282">
        <v>0.0</v>
      </c>
      <c r="F6972" s="282">
        <v>0.0</v>
      </c>
      <c r="G6972" s="210"/>
      <c r="H6972" s="282">
        <v>0.0</v>
      </c>
      <c r="I6972" s="282">
        <v>0.0</v>
      </c>
      <c r="J6972" s="282">
        <v>0.0</v>
      </c>
      <c r="K6972" s="282">
        <v>0.0</v>
      </c>
      <c r="L6972" s="282">
        <v>0.0</v>
      </c>
      <c r="M6972" s="210"/>
    </row>
    <row r="6973" ht="15.75" customHeight="1">
      <c r="A6973" s="210" t="s">
        <v>324</v>
      </c>
      <c r="B6973" s="210" t="s">
        <v>5392</v>
      </c>
      <c r="C6973" s="210" t="s">
        <v>5801</v>
      </c>
      <c r="D6973" s="210" t="s">
        <v>6105</v>
      </c>
      <c r="E6973" s="282">
        <v>0.0</v>
      </c>
      <c r="F6973" s="282">
        <v>0.0</v>
      </c>
      <c r="G6973" s="210"/>
      <c r="H6973" s="282">
        <v>0.0</v>
      </c>
      <c r="I6973" s="282">
        <v>0.0</v>
      </c>
      <c r="J6973" s="282">
        <v>0.0</v>
      </c>
      <c r="K6973" s="282">
        <v>0.0</v>
      </c>
      <c r="L6973" s="282">
        <v>0.0</v>
      </c>
      <c r="M6973" s="210"/>
    </row>
    <row r="6974" ht="15.75" customHeight="1">
      <c r="A6974" s="210" t="s">
        <v>444</v>
      </c>
      <c r="B6974" s="210" t="s">
        <v>5384</v>
      </c>
      <c r="C6974" s="210" t="s">
        <v>5801</v>
      </c>
      <c r="D6974" s="210" t="s">
        <v>95</v>
      </c>
      <c r="E6974" s="282">
        <v>23.0</v>
      </c>
      <c r="F6974" s="282">
        <v>2.0</v>
      </c>
      <c r="G6974" s="282">
        <v>5.0</v>
      </c>
      <c r="H6974" s="282">
        <v>17.0</v>
      </c>
      <c r="I6974" s="282">
        <v>3.0</v>
      </c>
      <c r="J6974" s="282">
        <v>0.0</v>
      </c>
      <c r="K6974" s="282">
        <v>0.0</v>
      </c>
      <c r="L6974" s="282">
        <v>750.0</v>
      </c>
      <c r="M6974" s="210"/>
    </row>
    <row r="6975" ht="15.75" customHeight="1">
      <c r="A6975" s="210" t="s">
        <v>444</v>
      </c>
      <c r="B6975" s="210" t="s">
        <v>5385</v>
      </c>
      <c r="C6975" s="210" t="s">
        <v>5809</v>
      </c>
      <c r="D6975" s="210" t="s">
        <v>95</v>
      </c>
      <c r="E6975" s="282">
        <v>35.0</v>
      </c>
      <c r="F6975" s="282">
        <v>14.0</v>
      </c>
      <c r="G6975" s="282">
        <v>3.0</v>
      </c>
      <c r="H6975" s="282">
        <v>3.0</v>
      </c>
      <c r="I6975" s="282">
        <v>21.0</v>
      </c>
      <c r="J6975" s="282">
        <v>3.0</v>
      </c>
      <c r="K6975" s="282">
        <v>0.0</v>
      </c>
      <c r="L6975" s="282">
        <v>2698.0</v>
      </c>
      <c r="M6975" s="210"/>
    </row>
    <row r="6976" ht="15.75" customHeight="1">
      <c r="A6976" s="210" t="s">
        <v>444</v>
      </c>
      <c r="B6976" s="210" t="s">
        <v>5386</v>
      </c>
      <c r="C6976" s="210" t="s">
        <v>5801</v>
      </c>
      <c r="D6976" s="210" t="s">
        <v>95</v>
      </c>
      <c r="E6976" s="282">
        <v>27.0</v>
      </c>
      <c r="F6976" s="282">
        <v>5.0</v>
      </c>
      <c r="G6976" s="282">
        <v>3.0</v>
      </c>
      <c r="H6976" s="282">
        <v>20.0</v>
      </c>
      <c r="I6976" s="282">
        <v>5.0</v>
      </c>
      <c r="J6976" s="282">
        <v>0.0</v>
      </c>
      <c r="K6976" s="282">
        <v>0.0</v>
      </c>
      <c r="L6976" s="282">
        <v>866.0</v>
      </c>
      <c r="M6976" s="210"/>
    </row>
    <row r="6977" ht="15.75" customHeight="1">
      <c r="A6977" s="210" t="s">
        <v>444</v>
      </c>
      <c r="B6977" s="210" t="s">
        <v>5387</v>
      </c>
      <c r="C6977" s="210" t="s">
        <v>5801</v>
      </c>
      <c r="D6977" s="210" t="s">
        <v>95</v>
      </c>
      <c r="E6977" s="282">
        <v>30.0</v>
      </c>
      <c r="F6977" s="282">
        <v>7.0</v>
      </c>
      <c r="G6977" s="282">
        <v>7.0</v>
      </c>
      <c r="H6977" s="282">
        <v>18.0</v>
      </c>
      <c r="I6977" s="282">
        <v>10.0</v>
      </c>
      <c r="J6977" s="282">
        <v>0.0</v>
      </c>
      <c r="K6977" s="282">
        <v>0.0</v>
      </c>
      <c r="L6977" s="282">
        <v>1138.0</v>
      </c>
      <c r="M6977" s="210"/>
    </row>
    <row r="6978" ht="15.75" customHeight="1">
      <c r="A6978" s="210" t="s">
        <v>444</v>
      </c>
      <c r="B6978" s="210" t="s">
        <v>5388</v>
      </c>
      <c r="C6978" s="210" t="s">
        <v>5801</v>
      </c>
      <c r="D6978" s="210" t="s">
        <v>95</v>
      </c>
      <c r="E6978" s="282">
        <v>22.0</v>
      </c>
      <c r="F6978" s="282">
        <v>4.0</v>
      </c>
      <c r="G6978" s="282">
        <v>9.0</v>
      </c>
      <c r="H6978" s="282">
        <v>12.0</v>
      </c>
      <c r="I6978" s="282">
        <v>5.0</v>
      </c>
      <c r="J6978" s="282">
        <v>2.0</v>
      </c>
      <c r="K6978" s="282">
        <v>0.0</v>
      </c>
      <c r="L6978" s="282">
        <v>918.0</v>
      </c>
      <c r="M6978" s="210"/>
    </row>
    <row r="6979" ht="15.75" customHeight="1">
      <c r="A6979" s="210" t="s">
        <v>444</v>
      </c>
      <c r="B6979" s="210" t="s">
        <v>5391</v>
      </c>
      <c r="C6979" s="210" t="s">
        <v>5803</v>
      </c>
      <c r="D6979" s="210" t="s">
        <v>5904</v>
      </c>
      <c r="E6979" s="282">
        <v>20.0</v>
      </c>
      <c r="F6979" s="282">
        <v>1.0</v>
      </c>
      <c r="G6979" s="282">
        <v>3.0</v>
      </c>
      <c r="H6979" s="282">
        <v>11.0</v>
      </c>
      <c r="I6979" s="282">
        <v>8.0</v>
      </c>
      <c r="J6979" s="282">
        <v>3.0</v>
      </c>
      <c r="K6979" s="282">
        <v>0.0</v>
      </c>
      <c r="L6979" s="282">
        <v>877.0</v>
      </c>
      <c r="M6979" s="210"/>
    </row>
    <row r="6980" ht="15.75" customHeight="1">
      <c r="A6980" s="210" t="s">
        <v>444</v>
      </c>
      <c r="B6980" s="210" t="s">
        <v>5392</v>
      </c>
      <c r="C6980" s="210" t="s">
        <v>6059</v>
      </c>
      <c r="D6980" s="210" t="s">
        <v>6538</v>
      </c>
      <c r="E6980" s="282">
        <v>31.0</v>
      </c>
      <c r="F6980" s="282">
        <v>9.0</v>
      </c>
      <c r="G6980" s="282">
        <v>6.0</v>
      </c>
      <c r="H6980" s="282">
        <v>2.0</v>
      </c>
      <c r="I6980" s="282">
        <v>11.0</v>
      </c>
      <c r="J6980" s="282">
        <v>5.0</v>
      </c>
      <c r="K6980" s="282">
        <v>0.0</v>
      </c>
      <c r="L6980" s="282">
        <v>2556.0</v>
      </c>
      <c r="M6980" s="210"/>
    </row>
    <row r="6981" ht="15.75" customHeight="1">
      <c r="A6981" s="210" t="s">
        <v>444</v>
      </c>
      <c r="B6981" s="210" t="s">
        <v>5389</v>
      </c>
      <c r="C6981" s="210" t="s">
        <v>5803</v>
      </c>
      <c r="D6981" s="210" t="s">
        <v>6034</v>
      </c>
      <c r="E6981" s="282">
        <v>38.0</v>
      </c>
      <c r="F6981" s="282">
        <v>24.0</v>
      </c>
      <c r="G6981" s="282">
        <v>10.0</v>
      </c>
      <c r="H6981" s="282">
        <v>2.0</v>
      </c>
      <c r="I6981" s="282">
        <v>8.0</v>
      </c>
      <c r="J6981" s="282">
        <v>6.0</v>
      </c>
      <c r="K6981" s="282">
        <v>0.0</v>
      </c>
      <c r="L6981" s="282">
        <v>3224.0</v>
      </c>
      <c r="M6981" s="210"/>
    </row>
    <row r="6982" ht="15.75" customHeight="1">
      <c r="A6982" s="210" t="s">
        <v>444</v>
      </c>
      <c r="B6982" s="210" t="s">
        <v>5390</v>
      </c>
      <c r="C6982" s="210" t="s">
        <v>5803</v>
      </c>
      <c r="D6982" s="210" t="s">
        <v>6034</v>
      </c>
      <c r="E6982" s="282">
        <v>30.0</v>
      </c>
      <c r="F6982" s="282">
        <v>13.0</v>
      </c>
      <c r="G6982" s="282">
        <v>4.0</v>
      </c>
      <c r="H6982" s="282">
        <v>2.0</v>
      </c>
      <c r="I6982" s="282">
        <v>12.0</v>
      </c>
      <c r="J6982" s="282">
        <v>1.0</v>
      </c>
      <c r="K6982" s="282">
        <v>0.0</v>
      </c>
      <c r="L6982" s="282">
        <v>2445.0</v>
      </c>
      <c r="M6982" s="210"/>
    </row>
    <row r="6983" ht="15.75" customHeight="1">
      <c r="A6983" s="210" t="s">
        <v>737</v>
      </c>
      <c r="B6983" s="210" t="s">
        <v>5383</v>
      </c>
      <c r="C6983" s="210" t="s">
        <v>5801</v>
      </c>
      <c r="D6983" s="210" t="s">
        <v>151</v>
      </c>
      <c r="E6983" s="282">
        <v>0.0</v>
      </c>
      <c r="F6983" s="282">
        <v>0.0</v>
      </c>
      <c r="G6983" s="282">
        <v>0.0</v>
      </c>
      <c r="H6983" s="282">
        <v>0.0</v>
      </c>
      <c r="I6983" s="282">
        <v>0.0</v>
      </c>
      <c r="J6983" s="282">
        <v>0.0</v>
      </c>
      <c r="K6983" s="282">
        <v>0.0</v>
      </c>
      <c r="L6983" s="282">
        <v>0.0</v>
      </c>
      <c r="M6983" s="210"/>
    </row>
    <row r="6984" ht="15.75" customHeight="1">
      <c r="A6984" s="210" t="s">
        <v>737</v>
      </c>
      <c r="B6984" s="210" t="s">
        <v>5384</v>
      </c>
      <c r="C6984" s="210" t="s">
        <v>5809</v>
      </c>
      <c r="D6984" s="210" t="s">
        <v>6539</v>
      </c>
      <c r="E6984" s="282">
        <v>34.0</v>
      </c>
      <c r="F6984" s="282">
        <v>0.0</v>
      </c>
      <c r="G6984" s="282">
        <v>0.0</v>
      </c>
      <c r="H6984" s="282">
        <v>1.0</v>
      </c>
      <c r="I6984" s="282">
        <v>0.0</v>
      </c>
      <c r="J6984" s="282">
        <v>1.0</v>
      </c>
      <c r="K6984" s="282">
        <v>0.0</v>
      </c>
      <c r="L6984" s="282">
        <v>2988.0</v>
      </c>
      <c r="M6984" s="210"/>
    </row>
    <row r="6985" ht="15.75" customHeight="1">
      <c r="A6985" s="210" t="s">
        <v>737</v>
      </c>
      <c r="B6985" s="210" t="s">
        <v>5385</v>
      </c>
      <c r="C6985" s="210" t="s">
        <v>5814</v>
      </c>
      <c r="D6985" s="210" t="s">
        <v>6169</v>
      </c>
      <c r="E6985" s="282">
        <v>34.0</v>
      </c>
      <c r="F6985" s="282">
        <v>0.0</v>
      </c>
      <c r="G6985" s="282">
        <v>1.0</v>
      </c>
      <c r="H6985" s="282">
        <v>5.0</v>
      </c>
      <c r="I6985" s="282">
        <v>2.0</v>
      </c>
      <c r="J6985" s="282">
        <v>4.0</v>
      </c>
      <c r="K6985" s="282">
        <v>0.0</v>
      </c>
      <c r="L6985" s="282">
        <v>2751.0</v>
      </c>
      <c r="M6985" s="210"/>
    </row>
    <row r="6986" ht="15.75" customHeight="1">
      <c r="A6986" s="210" t="s">
        <v>737</v>
      </c>
      <c r="B6986" s="210" t="s">
        <v>5386</v>
      </c>
      <c r="C6986" s="210" t="s">
        <v>5814</v>
      </c>
      <c r="D6986" s="210" t="s">
        <v>6169</v>
      </c>
      <c r="E6986" s="282">
        <v>33.0</v>
      </c>
      <c r="F6986" s="282">
        <v>0.0</v>
      </c>
      <c r="G6986" s="282">
        <v>0.0</v>
      </c>
      <c r="H6986" s="282">
        <v>0.0</v>
      </c>
      <c r="I6986" s="282">
        <v>1.0</v>
      </c>
      <c r="J6986" s="282">
        <v>6.0</v>
      </c>
      <c r="K6986" s="282">
        <v>0.0</v>
      </c>
      <c r="L6986" s="282">
        <v>2944.0</v>
      </c>
      <c r="M6986" s="210"/>
    </row>
    <row r="6987" ht="15.75" customHeight="1">
      <c r="A6987" s="210" t="s">
        <v>737</v>
      </c>
      <c r="B6987" s="210" t="s">
        <v>5387</v>
      </c>
      <c r="C6987" s="210" t="s">
        <v>5809</v>
      </c>
      <c r="D6987" s="210" t="s">
        <v>6110</v>
      </c>
      <c r="E6987" s="282">
        <v>19.0</v>
      </c>
      <c r="F6987" s="282">
        <v>0.0</v>
      </c>
      <c r="G6987" s="282">
        <v>0.0</v>
      </c>
      <c r="H6987" s="282">
        <v>7.0</v>
      </c>
      <c r="I6987" s="282">
        <v>1.0</v>
      </c>
      <c r="J6987" s="282">
        <v>1.0</v>
      </c>
      <c r="K6987" s="282">
        <v>0.0</v>
      </c>
      <c r="L6987" s="282">
        <v>1201.0</v>
      </c>
      <c r="M6987" s="210"/>
    </row>
    <row r="6988" ht="15.75" customHeight="1">
      <c r="A6988" s="210" t="s">
        <v>737</v>
      </c>
      <c r="B6988" s="210" t="s">
        <v>5388</v>
      </c>
      <c r="C6988" s="210" t="s">
        <v>5809</v>
      </c>
      <c r="D6988" s="210" t="s">
        <v>6110</v>
      </c>
      <c r="E6988" s="282">
        <v>10.0</v>
      </c>
      <c r="F6988" s="282">
        <v>0.0</v>
      </c>
      <c r="G6988" s="282">
        <v>0.0</v>
      </c>
      <c r="H6988" s="282">
        <v>2.0</v>
      </c>
      <c r="I6988" s="282">
        <v>2.0</v>
      </c>
      <c r="J6988" s="282">
        <v>1.0</v>
      </c>
      <c r="K6988" s="282">
        <v>0.0</v>
      </c>
      <c r="L6988" s="282">
        <v>766.0</v>
      </c>
      <c r="M6988" s="210"/>
    </row>
    <row r="6989" ht="15.75" customHeight="1">
      <c r="A6989" s="210" t="s">
        <v>737</v>
      </c>
      <c r="B6989" s="210" t="s">
        <v>5391</v>
      </c>
      <c r="C6989" s="210" t="s">
        <v>5809</v>
      </c>
      <c r="D6989" s="210" t="s">
        <v>6110</v>
      </c>
      <c r="E6989" s="282">
        <v>4.0</v>
      </c>
      <c r="F6989" s="282">
        <v>0.0</v>
      </c>
      <c r="G6989" s="282">
        <v>0.0</v>
      </c>
      <c r="H6989" s="282">
        <v>0.0</v>
      </c>
      <c r="I6989" s="282">
        <v>3.0</v>
      </c>
      <c r="J6989" s="282">
        <v>0.0</v>
      </c>
      <c r="K6989" s="282">
        <v>0.0</v>
      </c>
      <c r="L6989" s="282">
        <v>277.0</v>
      </c>
      <c r="M6989" s="210"/>
    </row>
    <row r="6990" ht="15.75" customHeight="1">
      <c r="A6990" s="210" t="s">
        <v>737</v>
      </c>
      <c r="B6990" s="210" t="s">
        <v>5392</v>
      </c>
      <c r="C6990" s="210" t="s">
        <v>5809</v>
      </c>
      <c r="D6990" s="210" t="s">
        <v>6110</v>
      </c>
      <c r="E6990" s="282">
        <v>0.0</v>
      </c>
      <c r="F6990" s="282">
        <v>0.0</v>
      </c>
      <c r="G6990" s="282">
        <v>0.0</v>
      </c>
      <c r="H6990" s="282">
        <v>0.0</v>
      </c>
      <c r="I6990" s="282">
        <v>0.0</v>
      </c>
      <c r="J6990" s="282">
        <v>0.0</v>
      </c>
      <c r="K6990" s="282">
        <v>0.0</v>
      </c>
      <c r="L6990" s="282">
        <v>0.0</v>
      </c>
      <c r="M6990" s="210"/>
    </row>
    <row r="6991" ht="15.75" customHeight="1">
      <c r="A6991" s="210" t="s">
        <v>702</v>
      </c>
      <c r="B6991" s="210" t="s">
        <v>5383</v>
      </c>
      <c r="C6991" s="210" t="s">
        <v>5801</v>
      </c>
      <c r="D6991" s="210" t="s">
        <v>259</v>
      </c>
      <c r="E6991" s="282">
        <v>0.0</v>
      </c>
      <c r="F6991" s="282">
        <v>0.0</v>
      </c>
      <c r="G6991" s="282">
        <v>0.0</v>
      </c>
      <c r="H6991" s="282">
        <v>0.0</v>
      </c>
      <c r="I6991" s="282">
        <v>0.0</v>
      </c>
      <c r="J6991" s="282">
        <v>0.0</v>
      </c>
      <c r="K6991" s="282">
        <v>0.0</v>
      </c>
      <c r="L6991" s="282">
        <v>0.0</v>
      </c>
      <c r="M6991" s="210"/>
    </row>
    <row r="6992" ht="15.75" customHeight="1">
      <c r="A6992" s="210" t="s">
        <v>702</v>
      </c>
      <c r="B6992" s="210" t="s">
        <v>5384</v>
      </c>
      <c r="C6992" s="210" t="s">
        <v>5801</v>
      </c>
      <c r="D6992" s="210" t="s">
        <v>5823</v>
      </c>
      <c r="E6992" s="282">
        <v>0.0</v>
      </c>
      <c r="F6992" s="282">
        <v>0.0</v>
      </c>
      <c r="G6992" s="282">
        <v>0.0</v>
      </c>
      <c r="H6992" s="282">
        <v>0.0</v>
      </c>
      <c r="I6992" s="282">
        <v>0.0</v>
      </c>
      <c r="J6992" s="282">
        <v>0.0</v>
      </c>
      <c r="K6992" s="282">
        <v>0.0</v>
      </c>
      <c r="L6992" s="282">
        <v>0.0</v>
      </c>
      <c r="M6992" s="210"/>
    </row>
    <row r="6993" ht="15.75" customHeight="1">
      <c r="A6993" s="210" t="s">
        <v>620</v>
      </c>
      <c r="B6993" s="210" t="s">
        <v>5383</v>
      </c>
      <c r="C6993" s="210" t="s">
        <v>5801</v>
      </c>
      <c r="D6993" s="210" t="s">
        <v>110</v>
      </c>
      <c r="E6993" s="282">
        <v>2.0</v>
      </c>
      <c r="F6993" s="282">
        <v>0.0</v>
      </c>
      <c r="G6993" s="282">
        <v>0.0</v>
      </c>
      <c r="H6993" s="282">
        <v>1.0</v>
      </c>
      <c r="I6993" s="282">
        <v>1.0</v>
      </c>
      <c r="J6993" s="282">
        <v>1.0</v>
      </c>
      <c r="K6993" s="282">
        <v>0.0</v>
      </c>
      <c r="L6993" s="282">
        <v>93.0</v>
      </c>
      <c r="M6993" s="210"/>
    </row>
    <row r="6994" ht="15.75" customHeight="1">
      <c r="A6994" s="210" t="s">
        <v>620</v>
      </c>
      <c r="B6994" s="210" t="s">
        <v>5384</v>
      </c>
      <c r="C6994" s="210" t="s">
        <v>5803</v>
      </c>
      <c r="D6994" s="210" t="s">
        <v>5960</v>
      </c>
      <c r="E6994" s="282">
        <v>22.0</v>
      </c>
      <c r="F6994" s="282">
        <v>1.0</v>
      </c>
      <c r="G6994" s="282">
        <v>0.0</v>
      </c>
      <c r="H6994" s="282">
        <v>11.0</v>
      </c>
      <c r="I6994" s="282">
        <v>3.0</v>
      </c>
      <c r="J6994" s="282">
        <v>4.0</v>
      </c>
      <c r="K6994" s="282">
        <v>0.0</v>
      </c>
      <c r="L6994" s="282">
        <v>1155.0</v>
      </c>
      <c r="M6994" s="210"/>
    </row>
    <row r="6995" ht="15.75" customHeight="1">
      <c r="A6995" s="210" t="s">
        <v>620</v>
      </c>
      <c r="B6995" s="210" t="s">
        <v>5385</v>
      </c>
      <c r="C6995" s="210" t="s">
        <v>5803</v>
      </c>
      <c r="D6995" s="210" t="s">
        <v>5960</v>
      </c>
      <c r="E6995" s="282">
        <v>26.0</v>
      </c>
      <c r="F6995" s="282">
        <v>2.0</v>
      </c>
      <c r="G6995" s="282">
        <v>1.0</v>
      </c>
      <c r="H6995" s="282">
        <v>6.0</v>
      </c>
      <c r="I6995" s="282">
        <v>7.0</v>
      </c>
      <c r="J6995" s="282">
        <v>2.0</v>
      </c>
      <c r="K6995" s="282">
        <v>1.0</v>
      </c>
      <c r="L6995" s="282">
        <v>1736.0</v>
      </c>
      <c r="M6995" s="210"/>
    </row>
    <row r="6996" ht="15.75" customHeight="1">
      <c r="A6996" s="210" t="s">
        <v>620</v>
      </c>
      <c r="B6996" s="210" t="s">
        <v>5386</v>
      </c>
      <c r="C6996" s="210" t="s">
        <v>6540</v>
      </c>
      <c r="D6996" s="210" t="s">
        <v>6541</v>
      </c>
      <c r="E6996" s="282">
        <v>34.0</v>
      </c>
      <c r="F6996" s="282">
        <v>1.0</v>
      </c>
      <c r="G6996" s="282">
        <v>1.0</v>
      </c>
      <c r="H6996" s="282">
        <v>7.0</v>
      </c>
      <c r="I6996" s="282">
        <v>10.0</v>
      </c>
      <c r="J6996" s="282">
        <v>5.0</v>
      </c>
      <c r="K6996" s="282">
        <v>0.0</v>
      </c>
      <c r="L6996" s="282">
        <v>2379.0</v>
      </c>
      <c r="M6996" s="210"/>
    </row>
    <row r="6997" ht="15.75" customHeight="1">
      <c r="A6997" s="210" t="s">
        <v>620</v>
      </c>
      <c r="B6997" s="210" t="s">
        <v>5387</v>
      </c>
      <c r="C6997" s="210" t="s">
        <v>5902</v>
      </c>
      <c r="D6997" s="210" t="s">
        <v>6099</v>
      </c>
      <c r="E6997" s="282">
        <v>34.0</v>
      </c>
      <c r="F6997" s="282">
        <v>1.0</v>
      </c>
      <c r="G6997" s="282">
        <v>4.0</v>
      </c>
      <c r="H6997" s="282">
        <v>0.0</v>
      </c>
      <c r="I6997" s="282">
        <v>1.0</v>
      </c>
      <c r="J6997" s="282">
        <v>9.0</v>
      </c>
      <c r="K6997" s="282">
        <v>1.0</v>
      </c>
      <c r="L6997" s="282">
        <v>2989.0</v>
      </c>
      <c r="M6997" s="210"/>
    </row>
    <row r="6998" ht="15.75" customHeight="1">
      <c r="A6998" s="210" t="s">
        <v>620</v>
      </c>
      <c r="B6998" s="210" t="s">
        <v>5388</v>
      </c>
      <c r="C6998" s="210" t="s">
        <v>5902</v>
      </c>
      <c r="D6998" s="210" t="s">
        <v>6099</v>
      </c>
      <c r="E6998" s="282">
        <v>33.0</v>
      </c>
      <c r="F6998" s="282">
        <v>3.0</v>
      </c>
      <c r="G6998" s="282">
        <v>6.0</v>
      </c>
      <c r="H6998" s="282">
        <v>1.0</v>
      </c>
      <c r="I6998" s="282">
        <v>3.0</v>
      </c>
      <c r="J6998" s="282">
        <v>11.0</v>
      </c>
      <c r="K6998" s="282">
        <v>0.0</v>
      </c>
      <c r="L6998" s="282">
        <v>2840.0</v>
      </c>
      <c r="M6998" s="210"/>
    </row>
    <row r="6999" ht="15.75" customHeight="1">
      <c r="A6999" s="210" t="s">
        <v>620</v>
      </c>
      <c r="B6999" s="210" t="s">
        <v>5391</v>
      </c>
      <c r="C6999" s="210" t="s">
        <v>6235</v>
      </c>
      <c r="D6999" s="210" t="s">
        <v>6542</v>
      </c>
      <c r="E6999" s="282">
        <v>29.0</v>
      </c>
      <c r="F6999" s="282">
        <v>1.0</v>
      </c>
      <c r="G6999" s="282">
        <v>1.0</v>
      </c>
      <c r="H6999" s="282">
        <v>2.0</v>
      </c>
      <c r="I6999" s="282">
        <v>3.0</v>
      </c>
      <c r="J6999" s="282">
        <v>8.0</v>
      </c>
      <c r="K6999" s="282">
        <v>0.0</v>
      </c>
      <c r="L6999" s="282">
        <v>2347.0</v>
      </c>
      <c r="M6999" s="210"/>
    </row>
    <row r="7000" ht="15.75" customHeight="1">
      <c r="A7000" s="210" t="s">
        <v>620</v>
      </c>
      <c r="B7000" s="210" t="s">
        <v>5392</v>
      </c>
      <c r="C7000" s="210" t="s">
        <v>5859</v>
      </c>
      <c r="D7000" s="210" t="s">
        <v>6543</v>
      </c>
      <c r="E7000" s="282">
        <v>3.0</v>
      </c>
      <c r="F7000" s="282">
        <v>0.0</v>
      </c>
      <c r="G7000" s="282">
        <v>0.0</v>
      </c>
      <c r="H7000" s="282">
        <v>2.0</v>
      </c>
      <c r="I7000" s="282">
        <v>0.0</v>
      </c>
      <c r="J7000" s="282">
        <v>0.0</v>
      </c>
      <c r="K7000" s="282">
        <v>0.0</v>
      </c>
      <c r="L7000" s="282">
        <v>132.0</v>
      </c>
      <c r="M7000" s="210"/>
    </row>
    <row r="7001" ht="15.75" customHeight="1">
      <c r="A7001" s="210" t="s">
        <v>620</v>
      </c>
      <c r="B7001" s="210" t="s">
        <v>5389</v>
      </c>
      <c r="C7001" s="210" t="s">
        <v>5859</v>
      </c>
      <c r="D7001" s="210" t="s">
        <v>6543</v>
      </c>
      <c r="E7001" s="282">
        <v>0.0</v>
      </c>
      <c r="F7001" s="282">
        <v>0.0</v>
      </c>
      <c r="G7001" s="282">
        <v>0.0</v>
      </c>
      <c r="H7001" s="282">
        <v>0.0</v>
      </c>
      <c r="I7001" s="282">
        <v>0.0</v>
      </c>
      <c r="J7001" s="282">
        <v>0.0</v>
      </c>
      <c r="K7001" s="282">
        <v>0.0</v>
      </c>
      <c r="L7001" s="282">
        <v>0.0</v>
      </c>
      <c r="M7001" s="210"/>
    </row>
    <row r="7002" ht="15.75" customHeight="1">
      <c r="A7002" s="210" t="s">
        <v>843</v>
      </c>
      <c r="B7002" s="210" t="s">
        <v>5383</v>
      </c>
      <c r="C7002" s="210" t="s">
        <v>5801</v>
      </c>
      <c r="D7002" s="210" t="s">
        <v>121</v>
      </c>
      <c r="E7002" s="282">
        <v>1.0</v>
      </c>
      <c r="F7002" s="282">
        <v>0.0</v>
      </c>
      <c r="G7002" s="282">
        <v>0.0</v>
      </c>
      <c r="H7002" s="282">
        <v>0.0</v>
      </c>
      <c r="I7002" s="282">
        <v>1.0</v>
      </c>
      <c r="J7002" s="282">
        <v>0.0</v>
      </c>
      <c r="K7002" s="282">
        <v>0.0</v>
      </c>
      <c r="L7002" s="282">
        <v>78.0</v>
      </c>
      <c r="M7002" s="210"/>
    </row>
    <row r="7003" ht="15.75" customHeight="1">
      <c r="A7003" s="210" t="s">
        <v>843</v>
      </c>
      <c r="B7003" s="210" t="s">
        <v>5384</v>
      </c>
      <c r="C7003" s="210" t="s">
        <v>5809</v>
      </c>
      <c r="D7003" s="210" t="s">
        <v>6208</v>
      </c>
      <c r="E7003" s="282">
        <v>28.0</v>
      </c>
      <c r="F7003" s="282">
        <v>3.0</v>
      </c>
      <c r="G7003" s="282">
        <v>1.0</v>
      </c>
      <c r="H7003" s="282">
        <v>14.0</v>
      </c>
      <c r="I7003" s="282">
        <v>12.0</v>
      </c>
      <c r="J7003" s="282">
        <v>4.0</v>
      </c>
      <c r="K7003" s="282">
        <v>0.0</v>
      </c>
      <c r="L7003" s="282">
        <v>1350.0</v>
      </c>
      <c r="M7003" s="210"/>
    </row>
    <row r="7004" ht="15.75" customHeight="1">
      <c r="A7004" s="210" t="s">
        <v>843</v>
      </c>
      <c r="B7004" s="210" t="s">
        <v>5385</v>
      </c>
      <c r="C7004" s="210" t="s">
        <v>5837</v>
      </c>
      <c r="D7004" s="210" t="s">
        <v>6497</v>
      </c>
      <c r="E7004" s="282">
        <v>34.0</v>
      </c>
      <c r="F7004" s="282">
        <v>3.0</v>
      </c>
      <c r="G7004" s="282">
        <v>4.0</v>
      </c>
      <c r="H7004" s="282">
        <v>5.0</v>
      </c>
      <c r="I7004" s="282">
        <v>23.0</v>
      </c>
      <c r="J7004" s="282">
        <v>6.0</v>
      </c>
      <c r="K7004" s="282">
        <v>1.0</v>
      </c>
      <c r="L7004" s="282">
        <v>2406.0</v>
      </c>
      <c r="M7004" s="210"/>
    </row>
    <row r="7005" ht="15.75" customHeight="1">
      <c r="A7005" s="210" t="s">
        <v>843</v>
      </c>
      <c r="B7005" s="210" t="s">
        <v>5386</v>
      </c>
      <c r="C7005" s="210" t="s">
        <v>5837</v>
      </c>
      <c r="D7005" s="210" t="s">
        <v>6497</v>
      </c>
      <c r="E7005" s="282">
        <v>33.0</v>
      </c>
      <c r="F7005" s="282">
        <v>0.0</v>
      </c>
      <c r="G7005" s="282">
        <v>1.0</v>
      </c>
      <c r="H7005" s="282">
        <v>8.0</v>
      </c>
      <c r="I7005" s="282">
        <v>10.0</v>
      </c>
      <c r="J7005" s="282">
        <v>6.0</v>
      </c>
      <c r="K7005" s="282">
        <v>0.0</v>
      </c>
      <c r="L7005" s="282">
        <v>2233.0</v>
      </c>
      <c r="M7005" s="210"/>
    </row>
    <row r="7006" ht="15.75" customHeight="1">
      <c r="A7006" s="210" t="s">
        <v>843</v>
      </c>
      <c r="B7006" s="210" t="s">
        <v>5387</v>
      </c>
      <c r="C7006" s="210" t="s">
        <v>5837</v>
      </c>
      <c r="D7006" s="210" t="s">
        <v>6497</v>
      </c>
      <c r="E7006" s="282">
        <v>1.0</v>
      </c>
      <c r="F7006" s="282">
        <v>0.0</v>
      </c>
      <c r="G7006" s="282">
        <v>0.0</v>
      </c>
      <c r="H7006" s="282">
        <v>0.0</v>
      </c>
      <c r="I7006" s="282">
        <v>0.0</v>
      </c>
      <c r="J7006" s="282">
        <v>0.0</v>
      </c>
      <c r="K7006" s="282">
        <v>0.0</v>
      </c>
      <c r="L7006" s="282">
        <v>90.0</v>
      </c>
      <c r="M7006" s="210"/>
    </row>
    <row r="7007" ht="15.75" customHeight="1">
      <c r="A7007" s="210" t="s">
        <v>569</v>
      </c>
      <c r="B7007" s="210" t="s">
        <v>5383</v>
      </c>
      <c r="C7007" s="210" t="s">
        <v>5801</v>
      </c>
      <c r="D7007" s="210" t="s">
        <v>177</v>
      </c>
      <c r="E7007" s="282">
        <v>3.0</v>
      </c>
      <c r="F7007" s="282">
        <v>0.0</v>
      </c>
      <c r="G7007" s="282">
        <v>1.0</v>
      </c>
      <c r="H7007" s="282">
        <v>3.0</v>
      </c>
      <c r="I7007" s="282">
        <v>0.0</v>
      </c>
      <c r="J7007" s="282">
        <v>0.0</v>
      </c>
      <c r="K7007" s="282">
        <v>0.0</v>
      </c>
      <c r="L7007" s="282">
        <v>74.0</v>
      </c>
      <c r="M7007" s="210"/>
    </row>
    <row r="7008" ht="15.75" customHeight="1">
      <c r="A7008" s="210" t="s">
        <v>569</v>
      </c>
      <c r="B7008" s="210" t="s">
        <v>5384</v>
      </c>
      <c r="C7008" s="210" t="s">
        <v>5801</v>
      </c>
      <c r="D7008" s="210" t="s">
        <v>151</v>
      </c>
      <c r="E7008" s="282">
        <v>30.0</v>
      </c>
      <c r="F7008" s="282">
        <v>2.0</v>
      </c>
      <c r="G7008" s="282">
        <v>3.0</v>
      </c>
      <c r="H7008" s="282">
        <v>5.0</v>
      </c>
      <c r="I7008" s="282">
        <v>13.0</v>
      </c>
      <c r="J7008" s="282">
        <v>5.0</v>
      </c>
      <c r="K7008" s="282">
        <v>0.0</v>
      </c>
      <c r="L7008" s="282">
        <v>2116.0</v>
      </c>
      <c r="M7008" s="210"/>
    </row>
    <row r="7009" ht="15.75" customHeight="1">
      <c r="A7009" s="210" t="s">
        <v>569</v>
      </c>
      <c r="B7009" s="210" t="s">
        <v>5385</v>
      </c>
      <c r="C7009" s="210" t="s">
        <v>5931</v>
      </c>
      <c r="D7009" s="210" t="s">
        <v>6133</v>
      </c>
      <c r="E7009" s="282">
        <v>27.0</v>
      </c>
      <c r="F7009" s="282">
        <v>5.0</v>
      </c>
      <c r="G7009" s="282">
        <v>6.0</v>
      </c>
      <c r="H7009" s="282">
        <v>11.0</v>
      </c>
      <c r="I7009" s="282">
        <v>14.0</v>
      </c>
      <c r="J7009" s="282">
        <v>1.0</v>
      </c>
      <c r="K7009" s="282">
        <v>0.0</v>
      </c>
      <c r="L7009" s="282">
        <v>1386.0</v>
      </c>
      <c r="M7009" s="210"/>
    </row>
    <row r="7010" ht="15.75" customHeight="1">
      <c r="A7010" s="210" t="s">
        <v>569</v>
      </c>
      <c r="B7010" s="210" t="s">
        <v>5386</v>
      </c>
      <c r="C7010" s="210" t="s">
        <v>6544</v>
      </c>
      <c r="D7010" s="210" t="s">
        <v>6545</v>
      </c>
      <c r="E7010" s="282">
        <v>26.0</v>
      </c>
      <c r="F7010" s="282">
        <v>3.0</v>
      </c>
      <c r="G7010" s="282">
        <v>4.0</v>
      </c>
      <c r="H7010" s="282">
        <v>8.0</v>
      </c>
      <c r="I7010" s="282">
        <v>9.0</v>
      </c>
      <c r="J7010" s="282">
        <v>2.0</v>
      </c>
      <c r="K7010" s="282">
        <v>0.0</v>
      </c>
      <c r="L7010" s="282">
        <v>1679.0</v>
      </c>
      <c r="M7010" s="210"/>
    </row>
    <row r="7011" ht="15.75" customHeight="1">
      <c r="A7011" s="210" t="s">
        <v>569</v>
      </c>
      <c r="B7011" s="210" t="s">
        <v>5387</v>
      </c>
      <c r="C7011" s="210" t="s">
        <v>6546</v>
      </c>
      <c r="D7011" s="210" t="s">
        <v>6547</v>
      </c>
      <c r="E7011" s="282">
        <v>39.0</v>
      </c>
      <c r="F7011" s="282">
        <v>6.0</v>
      </c>
      <c r="G7011" s="282">
        <v>4.0</v>
      </c>
      <c r="H7011" s="282">
        <v>23.0</v>
      </c>
      <c r="I7011" s="282">
        <v>14.0</v>
      </c>
      <c r="J7011" s="282">
        <v>2.0</v>
      </c>
      <c r="K7011" s="282">
        <v>0.0</v>
      </c>
      <c r="L7011" s="282">
        <v>1646.0</v>
      </c>
      <c r="M7011" s="210"/>
    </row>
    <row r="7012" ht="15.75" customHeight="1">
      <c r="A7012" s="210" t="s">
        <v>569</v>
      </c>
      <c r="B7012" s="210" t="s">
        <v>5388</v>
      </c>
      <c r="C7012" s="210" t="s">
        <v>6280</v>
      </c>
      <c r="D7012" s="210" t="s">
        <v>6548</v>
      </c>
      <c r="E7012" s="282">
        <v>7.0</v>
      </c>
      <c r="F7012" s="282">
        <v>0.0</v>
      </c>
      <c r="G7012" s="282">
        <v>0.0</v>
      </c>
      <c r="H7012" s="282">
        <v>7.0</v>
      </c>
      <c r="I7012" s="282">
        <v>0.0</v>
      </c>
      <c r="J7012" s="282">
        <v>0.0</v>
      </c>
      <c r="K7012" s="282">
        <v>0.0</v>
      </c>
      <c r="L7012" s="282">
        <v>135.0</v>
      </c>
      <c r="M7012" s="210"/>
    </row>
    <row r="7013" ht="15.75" customHeight="1">
      <c r="A7013" s="210" t="s">
        <v>569</v>
      </c>
      <c r="B7013" s="210" t="s">
        <v>5391</v>
      </c>
      <c r="C7013" s="210" t="s">
        <v>6549</v>
      </c>
      <c r="D7013" s="210" t="s">
        <v>6550</v>
      </c>
      <c r="E7013" s="282">
        <v>18.0</v>
      </c>
      <c r="F7013" s="282">
        <v>1.0</v>
      </c>
      <c r="G7013" s="282">
        <v>1.0</v>
      </c>
      <c r="H7013" s="282">
        <v>8.0</v>
      </c>
      <c r="I7013" s="282">
        <v>6.0</v>
      </c>
      <c r="J7013" s="282">
        <v>3.0</v>
      </c>
      <c r="K7013" s="282">
        <v>0.0</v>
      </c>
      <c r="L7013" s="282">
        <v>934.0</v>
      </c>
      <c r="M7013" s="210"/>
    </row>
    <row r="7014" ht="15.75" customHeight="1">
      <c r="A7014" s="210" t="s">
        <v>569</v>
      </c>
      <c r="B7014" s="210" t="s">
        <v>5392</v>
      </c>
      <c r="C7014" s="210" t="s">
        <v>6280</v>
      </c>
      <c r="D7014" s="210" t="s">
        <v>6548</v>
      </c>
      <c r="E7014" s="282">
        <v>1.0</v>
      </c>
      <c r="F7014" s="282">
        <v>0.0</v>
      </c>
      <c r="G7014" s="282">
        <v>0.0</v>
      </c>
      <c r="H7014" s="282">
        <v>1.0</v>
      </c>
      <c r="I7014" s="282">
        <v>0.0</v>
      </c>
      <c r="J7014" s="282">
        <v>0.0</v>
      </c>
      <c r="K7014" s="282">
        <v>0.0</v>
      </c>
      <c r="L7014" s="282">
        <v>10.0</v>
      </c>
      <c r="M7014" s="210"/>
    </row>
    <row r="7015" ht="15.75" customHeight="1">
      <c r="A7015" s="210" t="s">
        <v>811</v>
      </c>
      <c r="B7015" s="210" t="s">
        <v>5383</v>
      </c>
      <c r="C7015" s="210" t="s">
        <v>5801</v>
      </c>
      <c r="D7015" s="210" t="s">
        <v>151</v>
      </c>
      <c r="E7015" s="282">
        <v>3.0</v>
      </c>
      <c r="F7015" s="282">
        <v>0.0</v>
      </c>
      <c r="G7015" s="282">
        <v>0.0</v>
      </c>
      <c r="H7015" s="282">
        <v>3.0</v>
      </c>
      <c r="I7015" s="282">
        <v>0.0</v>
      </c>
      <c r="J7015" s="282">
        <v>0.0</v>
      </c>
      <c r="K7015" s="282">
        <v>0.0</v>
      </c>
      <c r="L7015" s="282">
        <v>64.0</v>
      </c>
      <c r="M7015" s="210"/>
    </row>
    <row r="7016" ht="15.75" customHeight="1">
      <c r="A7016" s="210" t="s">
        <v>811</v>
      </c>
      <c r="B7016" s="210" t="s">
        <v>5384</v>
      </c>
      <c r="C7016" s="210" t="s">
        <v>5801</v>
      </c>
      <c r="D7016" s="210" t="s">
        <v>5851</v>
      </c>
      <c r="E7016" s="282">
        <v>28.0</v>
      </c>
      <c r="F7016" s="282">
        <v>0.0</v>
      </c>
      <c r="G7016" s="282">
        <v>1.0</v>
      </c>
      <c r="H7016" s="282">
        <v>3.0</v>
      </c>
      <c r="I7016" s="282">
        <v>8.0</v>
      </c>
      <c r="J7016" s="282">
        <v>5.0</v>
      </c>
      <c r="K7016" s="282">
        <v>0.0</v>
      </c>
      <c r="L7016" s="282">
        <v>2086.0</v>
      </c>
      <c r="M7016" s="210"/>
    </row>
    <row r="7017" ht="15.75" customHeight="1">
      <c r="A7017" s="210" t="s">
        <v>811</v>
      </c>
      <c r="B7017" s="210" t="s">
        <v>5385</v>
      </c>
      <c r="C7017" s="210" t="s">
        <v>5801</v>
      </c>
      <c r="D7017" s="210" t="s">
        <v>5851</v>
      </c>
      <c r="E7017" s="282">
        <v>35.0</v>
      </c>
      <c r="F7017" s="282">
        <v>3.0</v>
      </c>
      <c r="G7017" s="282">
        <v>3.0</v>
      </c>
      <c r="H7017" s="282">
        <v>1.0</v>
      </c>
      <c r="I7017" s="282">
        <v>10.0</v>
      </c>
      <c r="J7017" s="282">
        <v>12.0</v>
      </c>
      <c r="K7017" s="282">
        <v>0.0</v>
      </c>
      <c r="L7017" s="282">
        <v>2901.0</v>
      </c>
      <c r="M7017" s="210"/>
    </row>
    <row r="7018" ht="15.75" customHeight="1">
      <c r="A7018" s="210" t="s">
        <v>811</v>
      </c>
      <c r="B7018" s="210" t="s">
        <v>5386</v>
      </c>
      <c r="C7018" s="210" t="s">
        <v>5801</v>
      </c>
      <c r="D7018" s="210" t="s">
        <v>5851</v>
      </c>
      <c r="E7018" s="282">
        <v>31.0</v>
      </c>
      <c r="F7018" s="282">
        <v>0.0</v>
      </c>
      <c r="G7018" s="282">
        <v>0.0</v>
      </c>
      <c r="H7018" s="282">
        <v>2.0</v>
      </c>
      <c r="I7018" s="282">
        <v>11.0</v>
      </c>
      <c r="J7018" s="282">
        <v>3.0</v>
      </c>
      <c r="K7018" s="282">
        <v>0.0</v>
      </c>
      <c r="L7018" s="282">
        <v>2338.0</v>
      </c>
      <c r="M7018" s="210"/>
    </row>
    <row r="7019" ht="15.75" customHeight="1">
      <c r="A7019" s="210" t="s">
        <v>811</v>
      </c>
      <c r="B7019" s="210" t="s">
        <v>5387</v>
      </c>
      <c r="C7019" s="210" t="s">
        <v>5809</v>
      </c>
      <c r="D7019" s="210" t="s">
        <v>5938</v>
      </c>
      <c r="E7019" s="282">
        <v>29.0</v>
      </c>
      <c r="F7019" s="282">
        <v>1.0</v>
      </c>
      <c r="G7019" s="282">
        <v>1.0</v>
      </c>
      <c r="H7019" s="282">
        <v>11.0</v>
      </c>
      <c r="I7019" s="282">
        <v>6.0</v>
      </c>
      <c r="J7019" s="282">
        <v>4.0</v>
      </c>
      <c r="K7019" s="282">
        <v>1.0</v>
      </c>
      <c r="L7019" s="282">
        <v>1686.0</v>
      </c>
      <c r="M7019" s="210"/>
    </row>
    <row r="7020" ht="15.75" customHeight="1">
      <c r="A7020" s="210" t="s">
        <v>811</v>
      </c>
      <c r="B7020" s="210" t="s">
        <v>5388</v>
      </c>
      <c r="C7020" s="210" t="s">
        <v>5870</v>
      </c>
      <c r="D7020" s="210" t="s">
        <v>6551</v>
      </c>
      <c r="E7020" s="282">
        <v>16.0</v>
      </c>
      <c r="F7020" s="282">
        <v>0.0</v>
      </c>
      <c r="G7020" s="282">
        <v>1.0</v>
      </c>
      <c r="H7020" s="282">
        <v>2.0</v>
      </c>
      <c r="I7020" s="282">
        <v>1.0</v>
      </c>
      <c r="J7020" s="282">
        <v>4.0</v>
      </c>
      <c r="K7020" s="282">
        <v>0.0</v>
      </c>
      <c r="L7020" s="282">
        <v>1339.0</v>
      </c>
      <c r="M7020" s="210"/>
    </row>
    <row r="7021" ht="15.75" customHeight="1">
      <c r="A7021" s="210" t="s">
        <v>811</v>
      </c>
      <c r="B7021" s="210" t="s">
        <v>5391</v>
      </c>
      <c r="C7021" s="210" t="s">
        <v>5951</v>
      </c>
      <c r="D7021" s="210" t="s">
        <v>6552</v>
      </c>
      <c r="E7021" s="282">
        <v>19.0</v>
      </c>
      <c r="F7021" s="282">
        <v>1.0</v>
      </c>
      <c r="G7021" s="282">
        <v>2.0</v>
      </c>
      <c r="H7021" s="282">
        <v>5.0</v>
      </c>
      <c r="I7021" s="282">
        <v>9.0</v>
      </c>
      <c r="J7021" s="282">
        <v>0.0</v>
      </c>
      <c r="K7021" s="282">
        <v>0.0</v>
      </c>
      <c r="L7021" s="282">
        <v>1067.0</v>
      </c>
      <c r="M7021" s="210"/>
    </row>
    <row r="7022" ht="15.75" customHeight="1">
      <c r="A7022" s="210" t="s">
        <v>811</v>
      </c>
      <c r="B7022" s="210" t="s">
        <v>5392</v>
      </c>
      <c r="C7022" s="210" t="s">
        <v>5809</v>
      </c>
      <c r="D7022" s="210" t="s">
        <v>5938</v>
      </c>
      <c r="E7022" s="282">
        <v>19.0</v>
      </c>
      <c r="F7022" s="282">
        <v>1.0</v>
      </c>
      <c r="G7022" s="282">
        <v>3.0</v>
      </c>
      <c r="H7022" s="282">
        <v>11.0</v>
      </c>
      <c r="I7022" s="282">
        <v>6.0</v>
      </c>
      <c r="J7022" s="282">
        <v>1.0</v>
      </c>
      <c r="K7022" s="282">
        <v>0.0</v>
      </c>
      <c r="L7022" s="282">
        <v>798.0</v>
      </c>
      <c r="M7022" s="210"/>
    </row>
    <row r="7023" ht="15.75" customHeight="1">
      <c r="A7023" s="210" t="s">
        <v>811</v>
      </c>
      <c r="B7023" s="210" t="s">
        <v>5389</v>
      </c>
      <c r="C7023" s="210" t="s">
        <v>5809</v>
      </c>
      <c r="D7023" s="210" t="s">
        <v>6516</v>
      </c>
      <c r="E7023" s="282">
        <v>30.0</v>
      </c>
      <c r="F7023" s="282">
        <v>0.0</v>
      </c>
      <c r="G7023" s="282">
        <v>2.0</v>
      </c>
      <c r="H7023" s="282">
        <v>5.0</v>
      </c>
      <c r="I7023" s="282">
        <v>6.0</v>
      </c>
      <c r="J7023" s="282">
        <v>4.0</v>
      </c>
      <c r="K7023" s="282">
        <v>0.0</v>
      </c>
      <c r="L7023" s="282">
        <v>2277.0</v>
      </c>
      <c r="M7023" s="210"/>
    </row>
    <row r="7024" ht="15.75" customHeight="1">
      <c r="A7024" s="210" t="s">
        <v>811</v>
      </c>
      <c r="B7024" s="210" t="s">
        <v>5390</v>
      </c>
      <c r="C7024" s="210" t="s">
        <v>5809</v>
      </c>
      <c r="D7024" s="210" t="s">
        <v>6516</v>
      </c>
      <c r="E7024" s="282">
        <v>15.0</v>
      </c>
      <c r="F7024" s="282">
        <v>1.0</v>
      </c>
      <c r="G7024" s="282">
        <v>0.0</v>
      </c>
      <c r="H7024" s="282">
        <v>8.0</v>
      </c>
      <c r="I7024" s="282">
        <v>3.0</v>
      </c>
      <c r="J7024" s="282">
        <v>1.0</v>
      </c>
      <c r="K7024" s="282">
        <v>0.0</v>
      </c>
      <c r="L7024" s="282">
        <v>703.0</v>
      </c>
      <c r="M7024" s="210"/>
    </row>
    <row r="7025" ht="15.75" customHeight="1">
      <c r="A7025" s="210" t="s">
        <v>361</v>
      </c>
      <c r="B7025" s="210" t="s">
        <v>5383</v>
      </c>
      <c r="C7025" s="210" t="s">
        <v>5801</v>
      </c>
      <c r="D7025" s="210" t="s">
        <v>110</v>
      </c>
      <c r="E7025" s="282">
        <v>0.0</v>
      </c>
      <c r="F7025" s="282">
        <v>0.0</v>
      </c>
      <c r="G7025" s="210"/>
      <c r="H7025" s="282">
        <v>0.0</v>
      </c>
      <c r="I7025" s="282">
        <v>0.0</v>
      </c>
      <c r="J7025" s="282">
        <v>0.0</v>
      </c>
      <c r="K7025" s="282">
        <v>0.0</v>
      </c>
      <c r="L7025" s="282">
        <v>0.0</v>
      </c>
      <c r="M7025" s="210"/>
    </row>
    <row r="7026" ht="15.75" customHeight="1">
      <c r="A7026" s="210" t="s">
        <v>361</v>
      </c>
      <c r="B7026" s="210" t="s">
        <v>5384</v>
      </c>
      <c r="C7026" s="210" t="s">
        <v>5801</v>
      </c>
      <c r="D7026" s="210" t="s">
        <v>5836</v>
      </c>
      <c r="E7026" s="282">
        <v>0.0</v>
      </c>
      <c r="F7026" s="282">
        <v>0.0</v>
      </c>
      <c r="G7026" s="210"/>
      <c r="H7026" s="282">
        <v>0.0</v>
      </c>
      <c r="I7026" s="282">
        <v>0.0</v>
      </c>
      <c r="J7026" s="282">
        <v>0.0</v>
      </c>
      <c r="K7026" s="282">
        <v>0.0</v>
      </c>
      <c r="L7026" s="282">
        <v>0.0</v>
      </c>
      <c r="M7026" s="210"/>
    </row>
    <row r="7027" ht="15.75" customHeight="1">
      <c r="A7027" s="210" t="s">
        <v>712</v>
      </c>
      <c r="B7027" s="210" t="s">
        <v>5383</v>
      </c>
      <c r="C7027" s="210" t="s">
        <v>5801</v>
      </c>
      <c r="D7027" s="210" t="s">
        <v>249</v>
      </c>
      <c r="E7027" s="282">
        <v>2.0</v>
      </c>
      <c r="F7027" s="282">
        <v>0.0</v>
      </c>
      <c r="G7027" s="282">
        <v>0.0</v>
      </c>
      <c r="H7027" s="282">
        <v>2.0</v>
      </c>
      <c r="I7027" s="282">
        <v>0.0</v>
      </c>
      <c r="J7027" s="282">
        <v>0.0</v>
      </c>
      <c r="K7027" s="282">
        <v>0.0</v>
      </c>
      <c r="L7027" s="282">
        <v>68.0</v>
      </c>
      <c r="M7027" s="210"/>
    </row>
    <row r="7028" ht="15.75" customHeight="1">
      <c r="A7028" s="210" t="s">
        <v>712</v>
      </c>
      <c r="B7028" s="210" t="s">
        <v>5384</v>
      </c>
      <c r="C7028" s="210" t="s">
        <v>5801</v>
      </c>
      <c r="D7028" s="210" t="s">
        <v>116</v>
      </c>
      <c r="E7028" s="282">
        <v>4.0</v>
      </c>
      <c r="F7028" s="282">
        <v>0.0</v>
      </c>
      <c r="G7028" s="282">
        <v>0.0</v>
      </c>
      <c r="H7028" s="282">
        <v>4.0</v>
      </c>
      <c r="I7028" s="282">
        <v>0.0</v>
      </c>
      <c r="J7028" s="282">
        <v>0.0</v>
      </c>
      <c r="K7028" s="282">
        <v>0.0</v>
      </c>
      <c r="L7028" s="282">
        <v>23.0</v>
      </c>
      <c r="M7028" s="210"/>
    </row>
    <row r="7029" ht="15.75" customHeight="1">
      <c r="A7029" s="210" t="s">
        <v>712</v>
      </c>
      <c r="B7029" s="210" t="s">
        <v>5385</v>
      </c>
      <c r="C7029" s="210" t="s">
        <v>5801</v>
      </c>
      <c r="D7029" s="210" t="s">
        <v>116</v>
      </c>
      <c r="E7029" s="282">
        <v>15.0</v>
      </c>
      <c r="F7029" s="282">
        <v>1.0</v>
      </c>
      <c r="G7029" s="282">
        <v>0.0</v>
      </c>
      <c r="H7029" s="282">
        <v>7.0</v>
      </c>
      <c r="I7029" s="282">
        <v>3.0</v>
      </c>
      <c r="J7029" s="282">
        <v>4.0</v>
      </c>
      <c r="K7029" s="282">
        <v>0.0</v>
      </c>
      <c r="L7029" s="282">
        <v>756.0</v>
      </c>
      <c r="M7029" s="210"/>
    </row>
    <row r="7030" ht="15.75" customHeight="1">
      <c r="A7030" s="210" t="s">
        <v>712</v>
      </c>
      <c r="B7030" s="210" t="s">
        <v>5386</v>
      </c>
      <c r="C7030" s="210" t="s">
        <v>5801</v>
      </c>
      <c r="D7030" s="210" t="s">
        <v>116</v>
      </c>
      <c r="E7030" s="282">
        <v>34.0</v>
      </c>
      <c r="F7030" s="282">
        <v>1.0</v>
      </c>
      <c r="G7030" s="282">
        <v>0.0</v>
      </c>
      <c r="H7030" s="282">
        <v>4.0</v>
      </c>
      <c r="I7030" s="282">
        <v>5.0</v>
      </c>
      <c r="J7030" s="282">
        <v>9.0</v>
      </c>
      <c r="K7030" s="282">
        <v>0.0</v>
      </c>
      <c r="L7030" s="282">
        <v>2672.0</v>
      </c>
      <c r="M7030" s="210"/>
    </row>
    <row r="7031" ht="15.75" customHeight="1">
      <c r="A7031" s="210" t="s">
        <v>712</v>
      </c>
      <c r="B7031" s="210" t="s">
        <v>5387</v>
      </c>
      <c r="C7031" s="210" t="s">
        <v>5801</v>
      </c>
      <c r="D7031" s="210" t="s">
        <v>116</v>
      </c>
      <c r="E7031" s="282">
        <v>36.0</v>
      </c>
      <c r="F7031" s="282">
        <v>1.0</v>
      </c>
      <c r="G7031" s="282">
        <v>2.0</v>
      </c>
      <c r="H7031" s="282">
        <v>11.0</v>
      </c>
      <c r="I7031" s="282">
        <v>2.0</v>
      </c>
      <c r="J7031" s="282">
        <v>3.0</v>
      </c>
      <c r="K7031" s="282">
        <v>0.0</v>
      </c>
      <c r="L7031" s="282">
        <v>2421.0</v>
      </c>
      <c r="M7031" s="210"/>
    </row>
    <row r="7032" ht="15.75" customHeight="1">
      <c r="A7032" s="210" t="s">
        <v>712</v>
      </c>
      <c r="B7032" s="210" t="s">
        <v>5388</v>
      </c>
      <c r="C7032" s="210" t="s">
        <v>5801</v>
      </c>
      <c r="D7032" s="210" t="s">
        <v>116</v>
      </c>
      <c r="E7032" s="282">
        <v>30.0</v>
      </c>
      <c r="F7032" s="282">
        <v>2.0</v>
      </c>
      <c r="G7032" s="282">
        <v>1.0</v>
      </c>
      <c r="H7032" s="282">
        <v>2.0</v>
      </c>
      <c r="I7032" s="282">
        <v>4.0</v>
      </c>
      <c r="J7032" s="282">
        <v>5.0</v>
      </c>
      <c r="K7032" s="282">
        <v>0.0</v>
      </c>
      <c r="L7032" s="282">
        <v>2483.0</v>
      </c>
      <c r="M7032" s="210"/>
    </row>
    <row r="7033" ht="15.75" customHeight="1">
      <c r="A7033" s="210" t="s">
        <v>712</v>
      </c>
      <c r="B7033" s="210" t="s">
        <v>5391</v>
      </c>
      <c r="C7033" s="210" t="s">
        <v>5801</v>
      </c>
      <c r="D7033" s="210" t="s">
        <v>116</v>
      </c>
      <c r="E7033" s="282">
        <v>30.0</v>
      </c>
      <c r="F7033" s="282">
        <v>1.0</v>
      </c>
      <c r="G7033" s="282">
        <v>1.0</v>
      </c>
      <c r="H7033" s="282">
        <v>5.0</v>
      </c>
      <c r="I7033" s="282">
        <v>3.0</v>
      </c>
      <c r="J7033" s="282">
        <v>5.0</v>
      </c>
      <c r="K7033" s="282">
        <v>0.0</v>
      </c>
      <c r="L7033" s="282">
        <v>2261.0</v>
      </c>
      <c r="M7033" s="210"/>
    </row>
    <row r="7034" ht="15.75" customHeight="1">
      <c r="A7034" s="210" t="s">
        <v>712</v>
      </c>
      <c r="B7034" s="210" t="s">
        <v>5392</v>
      </c>
      <c r="C7034" s="210" t="s">
        <v>5801</v>
      </c>
      <c r="D7034" s="210" t="s">
        <v>116</v>
      </c>
      <c r="E7034" s="282">
        <v>26.0</v>
      </c>
      <c r="F7034" s="282">
        <v>1.0</v>
      </c>
      <c r="G7034" s="282">
        <v>0.0</v>
      </c>
      <c r="H7034" s="282">
        <v>4.0</v>
      </c>
      <c r="I7034" s="282">
        <v>2.0</v>
      </c>
      <c r="J7034" s="282">
        <v>3.0</v>
      </c>
      <c r="K7034" s="282">
        <v>0.0</v>
      </c>
      <c r="L7034" s="282">
        <v>1978.0</v>
      </c>
      <c r="M7034" s="210"/>
    </row>
    <row r="7035" ht="15.75" customHeight="1">
      <c r="A7035" s="210" t="s">
        <v>712</v>
      </c>
      <c r="B7035" s="210" t="s">
        <v>5389</v>
      </c>
      <c r="C7035" s="210" t="s">
        <v>6553</v>
      </c>
      <c r="D7035" s="210" t="s">
        <v>6554</v>
      </c>
      <c r="E7035" s="282">
        <v>22.0</v>
      </c>
      <c r="F7035" s="282">
        <v>1.0</v>
      </c>
      <c r="G7035" s="282">
        <v>0.0</v>
      </c>
      <c r="H7035" s="282">
        <v>0.0</v>
      </c>
      <c r="I7035" s="282">
        <v>0.0</v>
      </c>
      <c r="J7035" s="282">
        <v>0.0</v>
      </c>
      <c r="K7035" s="282">
        <v>0.0</v>
      </c>
      <c r="L7035" s="282">
        <v>1980.0</v>
      </c>
      <c r="M7035" s="210"/>
    </row>
    <row r="7036" ht="15.75" customHeight="1">
      <c r="A7036" s="210" t="s">
        <v>712</v>
      </c>
      <c r="B7036" s="210" t="s">
        <v>5390</v>
      </c>
      <c r="C7036" s="210" t="s">
        <v>5837</v>
      </c>
      <c r="D7036" s="210" t="s">
        <v>6555</v>
      </c>
      <c r="E7036" s="282">
        <v>27.0</v>
      </c>
      <c r="F7036" s="282">
        <v>2.0</v>
      </c>
      <c r="G7036" s="282">
        <v>0.0</v>
      </c>
      <c r="H7036" s="282">
        <v>0.0</v>
      </c>
      <c r="I7036" s="282">
        <v>0.0</v>
      </c>
      <c r="J7036" s="282">
        <v>8.0</v>
      </c>
      <c r="K7036" s="282">
        <v>1.0</v>
      </c>
      <c r="L7036" s="282">
        <v>2383.0</v>
      </c>
      <c r="M7036" s="210"/>
    </row>
    <row r="7037" ht="15.75" customHeight="1">
      <c r="A7037" s="210" t="s">
        <v>316</v>
      </c>
      <c r="B7037" s="210" t="s">
        <v>5383</v>
      </c>
      <c r="C7037" s="210" t="s">
        <v>5801</v>
      </c>
      <c r="D7037" s="210" t="s">
        <v>238</v>
      </c>
      <c r="E7037" s="282">
        <v>2.0</v>
      </c>
      <c r="F7037" s="282">
        <v>1.0</v>
      </c>
      <c r="G7037" s="282">
        <v>0.0</v>
      </c>
      <c r="H7037" s="282">
        <v>0.0</v>
      </c>
      <c r="I7037" s="282">
        <v>1.0</v>
      </c>
      <c r="J7037" s="282">
        <v>0.0</v>
      </c>
      <c r="K7037" s="282">
        <v>0.0</v>
      </c>
      <c r="L7037" s="282">
        <v>158.0</v>
      </c>
      <c r="M7037" s="210"/>
    </row>
    <row r="7038" ht="15.75" customHeight="1">
      <c r="A7038" s="210" t="s">
        <v>316</v>
      </c>
      <c r="B7038" s="210" t="s">
        <v>5384</v>
      </c>
      <c r="C7038" s="210" t="s">
        <v>5801</v>
      </c>
      <c r="D7038" s="210" t="s">
        <v>1142</v>
      </c>
      <c r="E7038" s="282">
        <v>38.0</v>
      </c>
      <c r="F7038" s="282">
        <v>11.0</v>
      </c>
      <c r="G7038" s="282">
        <v>2.0</v>
      </c>
      <c r="H7038" s="282">
        <v>1.0</v>
      </c>
      <c r="I7038" s="282">
        <v>24.0</v>
      </c>
      <c r="J7038" s="282">
        <v>4.0</v>
      </c>
      <c r="K7038" s="282">
        <v>0.0</v>
      </c>
      <c r="L7038" s="282">
        <v>3097.0</v>
      </c>
      <c r="M7038" s="210"/>
    </row>
    <row r="7039" ht="15.75" customHeight="1">
      <c r="A7039" s="210" t="s">
        <v>316</v>
      </c>
      <c r="B7039" s="210" t="s">
        <v>5385</v>
      </c>
      <c r="C7039" s="210" t="s">
        <v>5801</v>
      </c>
      <c r="D7039" s="210" t="s">
        <v>1142</v>
      </c>
      <c r="E7039" s="282">
        <v>32.0</v>
      </c>
      <c r="F7039" s="282">
        <v>5.0</v>
      </c>
      <c r="G7039" s="282">
        <v>1.0</v>
      </c>
      <c r="H7039" s="282">
        <v>7.0</v>
      </c>
      <c r="I7039" s="282">
        <v>17.0</v>
      </c>
      <c r="J7039" s="282">
        <v>3.0</v>
      </c>
      <c r="K7039" s="282">
        <v>1.0</v>
      </c>
      <c r="L7039" s="282">
        <v>2174.0</v>
      </c>
      <c r="M7039" s="210"/>
    </row>
    <row r="7040" ht="15.75" customHeight="1">
      <c r="A7040" s="210" t="s">
        <v>316</v>
      </c>
      <c r="B7040" s="210" t="s">
        <v>5386</v>
      </c>
      <c r="C7040" s="210" t="s">
        <v>5800</v>
      </c>
      <c r="D7040" s="210" t="s">
        <v>259</v>
      </c>
      <c r="E7040" s="282">
        <v>36.0</v>
      </c>
      <c r="F7040" s="282">
        <v>13.0</v>
      </c>
      <c r="G7040" s="282">
        <v>2.0</v>
      </c>
      <c r="H7040" s="282">
        <v>4.0</v>
      </c>
      <c r="I7040" s="282">
        <v>7.0</v>
      </c>
      <c r="J7040" s="282">
        <v>4.0</v>
      </c>
      <c r="K7040" s="282">
        <v>0.0</v>
      </c>
      <c r="L7040" s="282">
        <v>2872.0</v>
      </c>
      <c r="M7040" s="210"/>
    </row>
    <row r="7041" ht="15.75" customHeight="1">
      <c r="A7041" s="210" t="s">
        <v>316</v>
      </c>
      <c r="B7041" s="210" t="s">
        <v>5387</v>
      </c>
      <c r="C7041" s="210" t="s">
        <v>5801</v>
      </c>
      <c r="D7041" s="210" t="s">
        <v>95</v>
      </c>
      <c r="E7041" s="282">
        <v>8.0</v>
      </c>
      <c r="F7041" s="282">
        <v>1.0</v>
      </c>
      <c r="G7041" s="282">
        <v>0.0</v>
      </c>
      <c r="H7041" s="282">
        <v>7.0</v>
      </c>
      <c r="I7041" s="282">
        <v>1.0</v>
      </c>
      <c r="J7041" s="282">
        <v>0.0</v>
      </c>
      <c r="K7041" s="282">
        <v>0.0</v>
      </c>
      <c r="L7041" s="282">
        <v>164.0</v>
      </c>
      <c r="M7041" s="210"/>
    </row>
    <row r="7042" ht="15.75" customHeight="1">
      <c r="A7042" s="210" t="s">
        <v>316</v>
      </c>
      <c r="B7042" s="210" t="s">
        <v>5388</v>
      </c>
      <c r="C7042" s="210" t="s">
        <v>5801</v>
      </c>
      <c r="D7042" s="210" t="s">
        <v>238</v>
      </c>
      <c r="E7042" s="282">
        <v>32.0</v>
      </c>
      <c r="F7042" s="282">
        <v>5.0</v>
      </c>
      <c r="G7042" s="282">
        <v>2.0</v>
      </c>
      <c r="H7042" s="282">
        <v>9.0</v>
      </c>
      <c r="I7042" s="282">
        <v>12.0</v>
      </c>
      <c r="J7042" s="282">
        <v>1.0</v>
      </c>
      <c r="K7042" s="282">
        <v>0.0</v>
      </c>
      <c r="L7042" s="282">
        <v>2241.0</v>
      </c>
      <c r="M7042" s="210"/>
    </row>
    <row r="7043" ht="15.75" customHeight="1">
      <c r="A7043" s="210" t="s">
        <v>316</v>
      </c>
      <c r="B7043" s="210" t="s">
        <v>5391</v>
      </c>
      <c r="C7043" s="210" t="s">
        <v>5801</v>
      </c>
      <c r="D7043" s="210" t="s">
        <v>5967</v>
      </c>
      <c r="E7043" s="282">
        <v>27.0</v>
      </c>
      <c r="F7043" s="282">
        <v>5.0</v>
      </c>
      <c r="G7043" s="282">
        <v>3.0</v>
      </c>
      <c r="H7043" s="282">
        <v>10.0</v>
      </c>
      <c r="I7043" s="282">
        <v>8.0</v>
      </c>
      <c r="J7043" s="282">
        <v>2.0</v>
      </c>
      <c r="K7043" s="282">
        <v>0.0</v>
      </c>
      <c r="L7043" s="282">
        <v>1622.0</v>
      </c>
      <c r="M7043" s="210"/>
    </row>
    <row r="7044" ht="15.75" customHeight="1">
      <c r="A7044" s="210" t="s">
        <v>316</v>
      </c>
      <c r="B7044" s="210" t="s">
        <v>5392</v>
      </c>
      <c r="C7044" s="210" t="s">
        <v>5801</v>
      </c>
      <c r="D7044" s="210" t="s">
        <v>95</v>
      </c>
      <c r="E7044" s="282">
        <v>1.0</v>
      </c>
      <c r="F7044" s="282">
        <v>0.0</v>
      </c>
      <c r="G7044" s="282">
        <v>0.0</v>
      </c>
      <c r="H7044" s="282">
        <v>1.0</v>
      </c>
      <c r="I7044" s="282">
        <v>0.0</v>
      </c>
      <c r="J7044" s="282">
        <v>0.0</v>
      </c>
      <c r="K7044" s="282">
        <v>0.0</v>
      </c>
      <c r="L7044" s="282">
        <v>13.0</v>
      </c>
      <c r="M7044" s="210"/>
    </row>
    <row r="7045" ht="15.75" customHeight="1">
      <c r="A7045" s="210" t="s">
        <v>316</v>
      </c>
      <c r="B7045" s="210" t="s">
        <v>5389</v>
      </c>
      <c r="C7045" s="210" t="s">
        <v>5801</v>
      </c>
      <c r="D7045" s="210" t="s">
        <v>95</v>
      </c>
      <c r="E7045" s="282">
        <v>2.0</v>
      </c>
      <c r="F7045" s="282">
        <v>0.0</v>
      </c>
      <c r="G7045" s="282">
        <v>0.0</v>
      </c>
      <c r="H7045" s="282">
        <v>2.0</v>
      </c>
      <c r="I7045" s="282">
        <v>0.0</v>
      </c>
      <c r="J7045" s="282">
        <v>0.0</v>
      </c>
      <c r="K7045" s="282">
        <v>0.0</v>
      </c>
      <c r="L7045" s="282">
        <v>19.0</v>
      </c>
      <c r="M7045" s="210"/>
    </row>
    <row r="7046" ht="15.75" customHeight="1">
      <c r="A7046" s="210" t="s">
        <v>403</v>
      </c>
      <c r="B7046" s="210" t="s">
        <v>5383</v>
      </c>
      <c r="C7046" s="210" t="s">
        <v>5801</v>
      </c>
      <c r="D7046" s="210" t="s">
        <v>116</v>
      </c>
      <c r="E7046" s="282">
        <v>3.0</v>
      </c>
      <c r="F7046" s="282">
        <v>2.0</v>
      </c>
      <c r="G7046" s="282">
        <v>0.0</v>
      </c>
      <c r="H7046" s="282">
        <v>0.0</v>
      </c>
      <c r="I7046" s="282">
        <v>2.0</v>
      </c>
      <c r="J7046" s="282">
        <v>0.0</v>
      </c>
      <c r="K7046" s="282">
        <v>0.0</v>
      </c>
      <c r="L7046" s="282">
        <v>233.0</v>
      </c>
      <c r="M7046" s="210"/>
    </row>
    <row r="7047" ht="15.75" customHeight="1">
      <c r="A7047" s="210" t="s">
        <v>403</v>
      </c>
      <c r="B7047" s="210" t="s">
        <v>5384</v>
      </c>
      <c r="C7047" s="210" t="s">
        <v>5801</v>
      </c>
      <c r="D7047" s="210" t="s">
        <v>5967</v>
      </c>
      <c r="E7047" s="282">
        <v>36.0</v>
      </c>
      <c r="F7047" s="282">
        <v>4.0</v>
      </c>
      <c r="G7047" s="282">
        <v>2.0</v>
      </c>
      <c r="H7047" s="282">
        <v>12.0</v>
      </c>
      <c r="I7047" s="282">
        <v>13.0</v>
      </c>
      <c r="J7047" s="282">
        <v>1.0</v>
      </c>
      <c r="K7047" s="282">
        <v>0.0</v>
      </c>
      <c r="L7047" s="282">
        <v>2322.0</v>
      </c>
      <c r="M7047" s="210"/>
    </row>
    <row r="7048" ht="15.75" customHeight="1">
      <c r="A7048" s="210" t="s">
        <v>403</v>
      </c>
      <c r="B7048" s="210" t="s">
        <v>5385</v>
      </c>
      <c r="C7048" s="210" t="s">
        <v>5816</v>
      </c>
      <c r="D7048" s="210" t="s">
        <v>5948</v>
      </c>
      <c r="E7048" s="282">
        <v>37.0</v>
      </c>
      <c r="F7048" s="282">
        <v>3.0</v>
      </c>
      <c r="G7048" s="282">
        <v>1.0</v>
      </c>
      <c r="H7048" s="282">
        <v>6.0</v>
      </c>
      <c r="I7048" s="282">
        <v>17.0</v>
      </c>
      <c r="J7048" s="282">
        <v>6.0</v>
      </c>
      <c r="K7048" s="282">
        <v>0.0</v>
      </c>
      <c r="L7048" s="282">
        <v>2520.0</v>
      </c>
      <c r="M7048" s="210"/>
    </row>
    <row r="7049" ht="15.75" customHeight="1">
      <c r="A7049" s="210" t="s">
        <v>403</v>
      </c>
      <c r="B7049" s="210" t="s">
        <v>5386</v>
      </c>
      <c r="C7049" s="210" t="s">
        <v>5816</v>
      </c>
      <c r="D7049" s="210" t="s">
        <v>5878</v>
      </c>
      <c r="E7049" s="282">
        <v>5.0</v>
      </c>
      <c r="F7049" s="282">
        <v>0.0</v>
      </c>
      <c r="G7049" s="282">
        <v>0.0</v>
      </c>
      <c r="H7049" s="282">
        <v>3.0</v>
      </c>
      <c r="I7049" s="282">
        <v>1.0</v>
      </c>
      <c r="J7049" s="282">
        <v>1.0</v>
      </c>
      <c r="K7049" s="282">
        <v>0.0</v>
      </c>
      <c r="L7049" s="282">
        <v>252.0</v>
      </c>
      <c r="M7049" s="210"/>
    </row>
    <row r="7050" ht="15.75" customHeight="1">
      <c r="A7050" s="210" t="s">
        <v>403</v>
      </c>
      <c r="B7050" s="210" t="s">
        <v>5387</v>
      </c>
      <c r="C7050" s="210" t="s">
        <v>5816</v>
      </c>
      <c r="D7050" s="210" t="s">
        <v>6067</v>
      </c>
      <c r="E7050" s="282">
        <v>29.0</v>
      </c>
      <c r="F7050" s="282">
        <v>2.0</v>
      </c>
      <c r="G7050" s="282">
        <v>2.0</v>
      </c>
      <c r="H7050" s="282">
        <v>8.0</v>
      </c>
      <c r="I7050" s="282">
        <v>14.0</v>
      </c>
      <c r="J7050" s="282">
        <v>3.0</v>
      </c>
      <c r="K7050" s="282">
        <v>0.0</v>
      </c>
      <c r="L7050" s="282">
        <v>1830.0</v>
      </c>
      <c r="M7050" s="210"/>
    </row>
    <row r="7051" ht="15.75" customHeight="1">
      <c r="A7051" s="210" t="s">
        <v>403</v>
      </c>
      <c r="B7051" s="210" t="s">
        <v>5388</v>
      </c>
      <c r="C7051" s="210" t="s">
        <v>5801</v>
      </c>
      <c r="D7051" s="210" t="s">
        <v>5836</v>
      </c>
      <c r="E7051" s="282">
        <v>1.0</v>
      </c>
      <c r="F7051" s="282">
        <v>0.0</v>
      </c>
      <c r="G7051" s="282">
        <v>0.0</v>
      </c>
      <c r="H7051" s="282">
        <v>1.0</v>
      </c>
      <c r="I7051" s="282">
        <v>0.0</v>
      </c>
      <c r="J7051" s="282">
        <v>0.0</v>
      </c>
      <c r="K7051" s="282">
        <v>0.0</v>
      </c>
      <c r="L7051" s="282">
        <v>24.0</v>
      </c>
      <c r="M7051" s="210"/>
    </row>
    <row r="7052" ht="15.75" customHeight="1">
      <c r="A7052" s="210" t="s">
        <v>403</v>
      </c>
      <c r="B7052" s="210" t="s">
        <v>5391</v>
      </c>
      <c r="C7052" s="210" t="s">
        <v>5801</v>
      </c>
      <c r="D7052" s="210" t="s">
        <v>5836</v>
      </c>
      <c r="E7052" s="282">
        <v>0.0</v>
      </c>
      <c r="F7052" s="282">
        <v>0.0</v>
      </c>
      <c r="G7052" s="282">
        <v>0.0</v>
      </c>
      <c r="H7052" s="282">
        <v>0.0</v>
      </c>
      <c r="I7052" s="282">
        <v>0.0</v>
      </c>
      <c r="J7052" s="282">
        <v>0.0</v>
      </c>
      <c r="K7052" s="282">
        <v>0.0</v>
      </c>
      <c r="L7052" s="282">
        <v>0.0</v>
      </c>
      <c r="M7052" s="210"/>
    </row>
    <row r="7053" ht="15.75" customHeight="1">
      <c r="A7053" s="210" t="s">
        <v>508</v>
      </c>
      <c r="B7053" s="210" t="s">
        <v>5383</v>
      </c>
      <c r="C7053" s="210" t="s">
        <v>6556</v>
      </c>
      <c r="D7053" s="210" t="s">
        <v>259</v>
      </c>
      <c r="E7053" s="282">
        <v>8.0</v>
      </c>
      <c r="F7053" s="282">
        <v>0.0</v>
      </c>
      <c r="G7053" s="282">
        <v>1.0</v>
      </c>
      <c r="H7053" s="282">
        <v>1.0</v>
      </c>
      <c r="I7053" s="282">
        <v>7.0</v>
      </c>
      <c r="J7053" s="282">
        <v>2.0</v>
      </c>
      <c r="K7053" s="282">
        <v>0.0</v>
      </c>
      <c r="L7053" s="282">
        <v>472.0</v>
      </c>
      <c r="M7053" s="210"/>
    </row>
    <row r="7054" ht="15.75" customHeight="1">
      <c r="A7054" s="210" t="s">
        <v>508</v>
      </c>
      <c r="B7054" s="210" t="s">
        <v>5384</v>
      </c>
      <c r="C7054" s="210" t="s">
        <v>6008</v>
      </c>
      <c r="D7054" s="210" t="s">
        <v>98</v>
      </c>
      <c r="E7054" s="282">
        <v>6.0</v>
      </c>
      <c r="F7054" s="282">
        <v>0.0</v>
      </c>
      <c r="G7054" s="282">
        <v>0.0</v>
      </c>
      <c r="H7054" s="282">
        <v>2.0</v>
      </c>
      <c r="I7054" s="282">
        <v>4.0</v>
      </c>
      <c r="J7054" s="282">
        <v>0.0</v>
      </c>
      <c r="K7054" s="282">
        <v>0.0</v>
      </c>
      <c r="L7054" s="282">
        <v>282.0</v>
      </c>
      <c r="M7054" s="210"/>
    </row>
    <row r="7055" ht="15.75" customHeight="1">
      <c r="A7055" s="210" t="s">
        <v>508</v>
      </c>
      <c r="B7055" s="210" t="s">
        <v>5385</v>
      </c>
      <c r="C7055" s="210" t="s">
        <v>6557</v>
      </c>
      <c r="D7055" s="210" t="s">
        <v>98</v>
      </c>
      <c r="E7055" s="282">
        <v>29.0</v>
      </c>
      <c r="F7055" s="282">
        <v>5.0</v>
      </c>
      <c r="G7055" s="282">
        <v>8.0</v>
      </c>
      <c r="H7055" s="282">
        <v>10.0</v>
      </c>
      <c r="I7055" s="282">
        <v>15.0</v>
      </c>
      <c r="J7055" s="282">
        <v>5.0</v>
      </c>
      <c r="K7055" s="282">
        <v>0.0</v>
      </c>
      <c r="L7055" s="282">
        <v>1580.0</v>
      </c>
      <c r="M7055" s="210"/>
    </row>
    <row r="7056" ht="15.75" customHeight="1">
      <c r="A7056" s="210" t="s">
        <v>508</v>
      </c>
      <c r="B7056" s="210" t="s">
        <v>5386</v>
      </c>
      <c r="C7056" s="210" t="s">
        <v>5855</v>
      </c>
      <c r="D7056" s="210" t="s">
        <v>6558</v>
      </c>
      <c r="E7056" s="282">
        <v>26.0</v>
      </c>
      <c r="F7056" s="282">
        <v>6.0</v>
      </c>
      <c r="G7056" s="282">
        <v>6.0</v>
      </c>
      <c r="H7056" s="282">
        <v>0.0</v>
      </c>
      <c r="I7056" s="282">
        <v>11.0</v>
      </c>
      <c r="J7056" s="282">
        <v>2.0</v>
      </c>
      <c r="K7056" s="282">
        <v>0.0</v>
      </c>
      <c r="L7056" s="282">
        <v>2231.0</v>
      </c>
      <c r="M7056" s="210"/>
    </row>
    <row r="7057" ht="15.75" customHeight="1">
      <c r="A7057" s="210" t="s">
        <v>508</v>
      </c>
      <c r="B7057" s="210" t="s">
        <v>5387</v>
      </c>
      <c r="C7057" s="210" t="s">
        <v>5855</v>
      </c>
      <c r="D7057" s="210" t="s">
        <v>6558</v>
      </c>
      <c r="E7057" s="282">
        <v>22.0</v>
      </c>
      <c r="F7057" s="282">
        <v>3.0</v>
      </c>
      <c r="G7057" s="282">
        <v>5.0</v>
      </c>
      <c r="H7057" s="282">
        <v>11.0</v>
      </c>
      <c r="I7057" s="282">
        <v>9.0</v>
      </c>
      <c r="J7057" s="282">
        <v>1.0</v>
      </c>
      <c r="K7057" s="282">
        <v>0.0</v>
      </c>
      <c r="L7057" s="282">
        <v>1037.0</v>
      </c>
      <c r="M7057" s="210"/>
    </row>
    <row r="7058" ht="15.75" customHeight="1">
      <c r="A7058" s="210" t="s">
        <v>508</v>
      </c>
      <c r="B7058" s="210" t="s">
        <v>5388</v>
      </c>
      <c r="C7058" s="210" t="s">
        <v>5855</v>
      </c>
      <c r="D7058" s="210" t="s">
        <v>6559</v>
      </c>
      <c r="E7058" s="282">
        <v>26.0</v>
      </c>
      <c r="F7058" s="282">
        <v>4.0</v>
      </c>
      <c r="G7058" s="282">
        <v>5.0</v>
      </c>
      <c r="H7058" s="282">
        <v>6.0</v>
      </c>
      <c r="I7058" s="282">
        <v>14.0</v>
      </c>
      <c r="J7058" s="282">
        <v>4.0</v>
      </c>
      <c r="K7058" s="282">
        <v>0.0</v>
      </c>
      <c r="L7058" s="282">
        <v>1696.0</v>
      </c>
      <c r="M7058" s="210"/>
    </row>
    <row r="7059" ht="15.75" customHeight="1">
      <c r="A7059" s="210" t="s">
        <v>508</v>
      </c>
      <c r="B7059" s="210" t="s">
        <v>5391</v>
      </c>
      <c r="C7059" s="210" t="s">
        <v>5855</v>
      </c>
      <c r="D7059" s="210" t="s">
        <v>6559</v>
      </c>
      <c r="E7059" s="282">
        <v>11.0</v>
      </c>
      <c r="F7059" s="282">
        <v>0.0</v>
      </c>
      <c r="G7059" s="282">
        <v>0.0</v>
      </c>
      <c r="H7059" s="282">
        <v>5.0</v>
      </c>
      <c r="I7059" s="282">
        <v>6.0</v>
      </c>
      <c r="J7059" s="282">
        <v>0.0</v>
      </c>
      <c r="K7059" s="282">
        <v>0.0</v>
      </c>
      <c r="L7059" s="282">
        <v>516.0</v>
      </c>
      <c r="M7059" s="210"/>
    </row>
    <row r="7060" ht="15.75" customHeight="1">
      <c r="A7060" s="210" t="s">
        <v>572</v>
      </c>
      <c r="B7060" s="210" t="s">
        <v>5383</v>
      </c>
      <c r="C7060" s="210" t="s">
        <v>6531</v>
      </c>
      <c r="D7060" s="210" t="s">
        <v>264</v>
      </c>
      <c r="E7060" s="282">
        <v>3.0</v>
      </c>
      <c r="F7060" s="282">
        <v>0.0</v>
      </c>
      <c r="G7060" s="282">
        <v>0.0</v>
      </c>
      <c r="H7060" s="282">
        <v>1.0</v>
      </c>
      <c r="I7060" s="282">
        <v>0.0</v>
      </c>
      <c r="J7060" s="282">
        <v>1.0</v>
      </c>
      <c r="K7060" s="282">
        <v>0.0</v>
      </c>
      <c r="L7060" s="282">
        <v>207.0</v>
      </c>
      <c r="M7060" s="210"/>
    </row>
    <row r="7061" ht="15.75" customHeight="1">
      <c r="A7061" s="210" t="s">
        <v>572</v>
      </c>
      <c r="B7061" s="210" t="s">
        <v>5384</v>
      </c>
      <c r="C7061" s="210" t="s">
        <v>5870</v>
      </c>
      <c r="D7061" s="210" t="s">
        <v>6027</v>
      </c>
      <c r="E7061" s="282">
        <v>16.0</v>
      </c>
      <c r="F7061" s="282">
        <v>3.0</v>
      </c>
      <c r="G7061" s="282">
        <v>3.0</v>
      </c>
      <c r="H7061" s="282">
        <v>4.0</v>
      </c>
      <c r="I7061" s="282">
        <v>11.0</v>
      </c>
      <c r="J7061" s="282">
        <v>3.0</v>
      </c>
      <c r="K7061" s="282">
        <v>0.0</v>
      </c>
      <c r="L7061" s="282">
        <v>969.0</v>
      </c>
      <c r="M7061" s="210"/>
    </row>
    <row r="7062" ht="15.75" customHeight="1">
      <c r="A7062" s="210" t="s">
        <v>572</v>
      </c>
      <c r="B7062" s="210" t="s">
        <v>5385</v>
      </c>
      <c r="C7062" s="210" t="s">
        <v>5870</v>
      </c>
      <c r="D7062" s="210" t="s">
        <v>5995</v>
      </c>
      <c r="E7062" s="282">
        <v>33.0</v>
      </c>
      <c r="F7062" s="282">
        <v>7.0</v>
      </c>
      <c r="G7062" s="282">
        <v>7.0</v>
      </c>
      <c r="H7062" s="282">
        <v>2.0</v>
      </c>
      <c r="I7062" s="282">
        <v>10.0</v>
      </c>
      <c r="J7062" s="282">
        <v>7.0</v>
      </c>
      <c r="K7062" s="282">
        <v>0.0</v>
      </c>
      <c r="L7062" s="282">
        <v>2723.0</v>
      </c>
      <c r="M7062" s="210"/>
    </row>
    <row r="7063" ht="15.75" customHeight="1">
      <c r="A7063" s="210" t="s">
        <v>572</v>
      </c>
      <c r="B7063" s="210" t="s">
        <v>5386</v>
      </c>
      <c r="C7063" s="210" t="s">
        <v>5870</v>
      </c>
      <c r="D7063" s="210" t="s">
        <v>5995</v>
      </c>
      <c r="E7063" s="282">
        <v>18.0</v>
      </c>
      <c r="F7063" s="282">
        <v>0.0</v>
      </c>
      <c r="G7063" s="282">
        <v>0.0</v>
      </c>
      <c r="H7063" s="282">
        <v>12.0</v>
      </c>
      <c r="I7063" s="282">
        <v>3.0</v>
      </c>
      <c r="J7063" s="282">
        <v>4.0</v>
      </c>
      <c r="K7063" s="282">
        <v>0.0</v>
      </c>
      <c r="L7063" s="282">
        <v>643.0</v>
      </c>
      <c r="M7063" s="210"/>
    </row>
    <row r="7064" ht="15.75" customHeight="1">
      <c r="A7064" s="210" t="s">
        <v>572</v>
      </c>
      <c r="B7064" s="210" t="s">
        <v>5387</v>
      </c>
      <c r="C7064" s="210" t="s">
        <v>6198</v>
      </c>
      <c r="D7064" s="210" t="s">
        <v>6560</v>
      </c>
      <c r="E7064" s="282">
        <v>22.0</v>
      </c>
      <c r="F7064" s="282">
        <v>5.0</v>
      </c>
      <c r="G7064" s="282">
        <v>5.0</v>
      </c>
      <c r="H7064" s="282">
        <v>4.0</v>
      </c>
      <c r="I7064" s="282">
        <v>8.0</v>
      </c>
      <c r="J7064" s="282">
        <v>4.0</v>
      </c>
      <c r="K7064" s="282">
        <v>0.0</v>
      </c>
      <c r="L7064" s="282">
        <v>1679.0</v>
      </c>
      <c r="M7064" s="210"/>
    </row>
    <row r="7065" ht="15.75" customHeight="1">
      <c r="A7065" s="210" t="s">
        <v>753</v>
      </c>
      <c r="B7065" s="210" t="s">
        <v>5384</v>
      </c>
      <c r="C7065" s="210" t="s">
        <v>5805</v>
      </c>
      <c r="D7065" s="210" t="s">
        <v>6561</v>
      </c>
      <c r="E7065" s="282">
        <v>40.0</v>
      </c>
      <c r="F7065" s="282">
        <v>2.0</v>
      </c>
      <c r="G7065" s="282">
        <v>4.0</v>
      </c>
      <c r="H7065" s="282">
        <v>15.0</v>
      </c>
      <c r="I7065" s="282">
        <v>13.0</v>
      </c>
      <c r="J7065" s="282">
        <v>4.0</v>
      </c>
      <c r="K7065" s="282">
        <v>0.0</v>
      </c>
      <c r="L7065" s="282">
        <v>2279.0</v>
      </c>
      <c r="M7065" s="210"/>
    </row>
    <row r="7066" ht="15.75" customHeight="1">
      <c r="A7066" s="210" t="s">
        <v>753</v>
      </c>
      <c r="B7066" s="210" t="s">
        <v>5385</v>
      </c>
      <c r="C7066" s="210" t="s">
        <v>6562</v>
      </c>
      <c r="D7066" s="210" t="s">
        <v>6563</v>
      </c>
      <c r="E7066" s="282">
        <v>41.0</v>
      </c>
      <c r="F7066" s="282">
        <v>0.0</v>
      </c>
      <c r="G7066" s="282">
        <v>2.0</v>
      </c>
      <c r="H7066" s="282">
        <v>13.0</v>
      </c>
      <c r="I7066" s="282">
        <v>17.0</v>
      </c>
      <c r="J7066" s="282">
        <v>8.0</v>
      </c>
      <c r="K7066" s="282">
        <v>0.0</v>
      </c>
      <c r="L7066" s="282">
        <v>2613.0</v>
      </c>
      <c r="M7066" s="210"/>
    </row>
    <row r="7067" ht="15.75" customHeight="1">
      <c r="A7067" s="210" t="s">
        <v>333</v>
      </c>
      <c r="B7067" s="210" t="s">
        <v>5383</v>
      </c>
      <c r="C7067" s="210" t="s">
        <v>5801</v>
      </c>
      <c r="D7067" s="210" t="s">
        <v>143</v>
      </c>
      <c r="E7067" s="282">
        <v>0.0</v>
      </c>
      <c r="F7067" s="282">
        <v>0.0</v>
      </c>
      <c r="G7067" s="210"/>
      <c r="H7067" s="282">
        <v>0.0</v>
      </c>
      <c r="I7067" s="282">
        <v>0.0</v>
      </c>
      <c r="J7067" s="282">
        <v>0.0</v>
      </c>
      <c r="K7067" s="282">
        <v>0.0</v>
      </c>
      <c r="L7067" s="282">
        <v>0.0</v>
      </c>
      <c r="M7067" s="210"/>
    </row>
    <row r="7068" ht="15.75" customHeight="1">
      <c r="A7068" s="210" t="s">
        <v>333</v>
      </c>
      <c r="B7068" s="210" t="s">
        <v>5387</v>
      </c>
      <c r="C7068" s="210" t="s">
        <v>5801</v>
      </c>
      <c r="D7068" s="210" t="s">
        <v>110</v>
      </c>
      <c r="E7068" s="282">
        <v>0.0</v>
      </c>
      <c r="F7068" s="282">
        <v>0.0</v>
      </c>
      <c r="G7068" s="210"/>
      <c r="H7068" s="282">
        <v>0.0</v>
      </c>
      <c r="I7068" s="282">
        <v>0.0</v>
      </c>
      <c r="J7068" s="282">
        <v>0.0</v>
      </c>
      <c r="K7068" s="282">
        <v>0.0</v>
      </c>
      <c r="L7068" s="282">
        <v>0.0</v>
      </c>
      <c r="M7068" s="210"/>
    </row>
    <row r="7069" ht="15.75" customHeight="1">
      <c r="A7069" s="210" t="s">
        <v>333</v>
      </c>
      <c r="B7069" s="210" t="s">
        <v>5388</v>
      </c>
      <c r="C7069" s="210" t="s">
        <v>5801</v>
      </c>
      <c r="D7069" s="210" t="s">
        <v>110</v>
      </c>
      <c r="E7069" s="282">
        <v>0.0</v>
      </c>
      <c r="F7069" s="282">
        <v>0.0</v>
      </c>
      <c r="G7069" s="210"/>
      <c r="H7069" s="282">
        <v>0.0</v>
      </c>
      <c r="I7069" s="282">
        <v>0.0</v>
      </c>
      <c r="J7069" s="282">
        <v>1.0</v>
      </c>
      <c r="K7069" s="282">
        <v>0.0</v>
      </c>
      <c r="L7069" s="282">
        <v>0.0</v>
      </c>
      <c r="M7069" s="210"/>
    </row>
    <row r="7070" ht="15.75" customHeight="1">
      <c r="A7070" s="210" t="s">
        <v>333</v>
      </c>
      <c r="B7070" s="210" t="s">
        <v>5391</v>
      </c>
      <c r="C7070" s="210" t="s">
        <v>5801</v>
      </c>
      <c r="D7070" s="210" t="s">
        <v>110</v>
      </c>
      <c r="E7070" s="282">
        <v>0.0</v>
      </c>
      <c r="F7070" s="282">
        <v>0.0</v>
      </c>
      <c r="G7070" s="210"/>
      <c r="H7070" s="282">
        <v>0.0</v>
      </c>
      <c r="I7070" s="282">
        <v>0.0</v>
      </c>
      <c r="J7070" s="282">
        <v>0.0</v>
      </c>
      <c r="K7070" s="282">
        <v>0.0</v>
      </c>
      <c r="L7070" s="282">
        <v>0.0</v>
      </c>
      <c r="M7070" s="210"/>
    </row>
    <row r="7071" ht="15.75" customHeight="1">
      <c r="A7071" s="210" t="s">
        <v>333</v>
      </c>
      <c r="B7071" s="210" t="s">
        <v>5392</v>
      </c>
      <c r="C7071" s="210" t="s">
        <v>5801</v>
      </c>
      <c r="D7071" s="210" t="s">
        <v>110</v>
      </c>
      <c r="E7071" s="282">
        <v>0.0</v>
      </c>
      <c r="F7071" s="282">
        <v>0.0</v>
      </c>
      <c r="G7071" s="210"/>
      <c r="H7071" s="282">
        <v>0.0</v>
      </c>
      <c r="I7071" s="282">
        <v>0.0</v>
      </c>
      <c r="J7071" s="282">
        <v>0.0</v>
      </c>
      <c r="K7071" s="282">
        <v>0.0</v>
      </c>
      <c r="L7071" s="282">
        <v>0.0</v>
      </c>
      <c r="M7071" s="210"/>
    </row>
    <row r="7072" ht="15.75" customHeight="1">
      <c r="A7072" s="210" t="s">
        <v>333</v>
      </c>
      <c r="B7072" s="210" t="s">
        <v>5389</v>
      </c>
      <c r="C7072" s="210" t="s">
        <v>6009</v>
      </c>
      <c r="D7072" s="210" t="s">
        <v>6010</v>
      </c>
      <c r="E7072" s="282">
        <v>21.0</v>
      </c>
      <c r="F7072" s="282">
        <v>0.0</v>
      </c>
      <c r="G7072" s="210"/>
      <c r="H7072" s="282">
        <v>0.0</v>
      </c>
      <c r="I7072" s="282">
        <v>0.0</v>
      </c>
      <c r="J7072" s="282">
        <v>3.0</v>
      </c>
      <c r="K7072" s="282">
        <v>0.0</v>
      </c>
      <c r="L7072" s="282">
        <v>1890.0</v>
      </c>
      <c r="M7072" s="210"/>
    </row>
    <row r="7073" ht="15.75" customHeight="1">
      <c r="A7073" s="210" t="s">
        <v>333</v>
      </c>
      <c r="B7073" s="210" t="s">
        <v>5390</v>
      </c>
      <c r="C7073" s="210" t="s">
        <v>5801</v>
      </c>
      <c r="D7073" s="210" t="s">
        <v>238</v>
      </c>
      <c r="E7073" s="282">
        <v>0.0</v>
      </c>
      <c r="F7073" s="282">
        <v>0.0</v>
      </c>
      <c r="G7073" s="210"/>
      <c r="H7073" s="282">
        <v>0.0</v>
      </c>
      <c r="I7073" s="282">
        <v>0.0</v>
      </c>
      <c r="J7073" s="282">
        <v>0.0</v>
      </c>
      <c r="K7073" s="282">
        <v>0.0</v>
      </c>
      <c r="L7073" s="282">
        <v>0.0</v>
      </c>
      <c r="M7073" s="210"/>
    </row>
    <row r="7074" ht="15.75" customHeight="1">
      <c r="A7074" s="210" t="s">
        <v>308</v>
      </c>
      <c r="B7074" s="210" t="s">
        <v>5383</v>
      </c>
      <c r="C7074" s="210" t="s">
        <v>5801</v>
      </c>
      <c r="D7074" s="210" t="s">
        <v>113</v>
      </c>
      <c r="E7074" s="282">
        <v>2.0</v>
      </c>
      <c r="F7074" s="282">
        <v>1.0</v>
      </c>
      <c r="G7074" s="282">
        <v>0.0</v>
      </c>
      <c r="H7074" s="282">
        <v>1.0</v>
      </c>
      <c r="I7074" s="282">
        <v>1.0</v>
      </c>
      <c r="J7074" s="282">
        <v>0.0</v>
      </c>
      <c r="K7074" s="282">
        <v>0.0</v>
      </c>
      <c r="L7074" s="282">
        <v>111.0</v>
      </c>
      <c r="M7074" s="210"/>
    </row>
    <row r="7075" ht="15.75" customHeight="1">
      <c r="A7075" s="210" t="s">
        <v>308</v>
      </c>
      <c r="B7075" s="210" t="s">
        <v>5384</v>
      </c>
      <c r="C7075" s="210" t="s">
        <v>5801</v>
      </c>
      <c r="D7075" s="210" t="s">
        <v>5851</v>
      </c>
      <c r="E7075" s="282">
        <v>17.0</v>
      </c>
      <c r="F7075" s="282">
        <v>4.0</v>
      </c>
      <c r="G7075" s="282">
        <v>0.0</v>
      </c>
      <c r="H7075" s="282">
        <v>5.0</v>
      </c>
      <c r="I7075" s="282">
        <v>4.0</v>
      </c>
      <c r="J7075" s="282">
        <v>1.0</v>
      </c>
      <c r="K7075" s="282">
        <v>0.0</v>
      </c>
      <c r="L7075" s="282">
        <v>1143.0</v>
      </c>
      <c r="M7075" s="210"/>
    </row>
    <row r="7076" ht="15.75" customHeight="1">
      <c r="A7076" s="210" t="s">
        <v>308</v>
      </c>
      <c r="B7076" s="210" t="s">
        <v>5385</v>
      </c>
      <c r="C7076" s="210" t="s">
        <v>5801</v>
      </c>
      <c r="D7076" s="210" t="s">
        <v>5851</v>
      </c>
      <c r="E7076" s="282">
        <v>33.0</v>
      </c>
      <c r="F7076" s="282">
        <v>16.0</v>
      </c>
      <c r="G7076" s="282">
        <v>6.0</v>
      </c>
      <c r="H7076" s="282">
        <v>6.0</v>
      </c>
      <c r="I7076" s="282">
        <v>11.0</v>
      </c>
      <c r="J7076" s="282">
        <v>4.0</v>
      </c>
      <c r="K7076" s="282">
        <v>0.0</v>
      </c>
      <c r="L7076" s="282">
        <v>2526.0</v>
      </c>
      <c r="M7076" s="210"/>
    </row>
    <row r="7077" ht="15.75" customHeight="1">
      <c r="A7077" s="210" t="s">
        <v>308</v>
      </c>
      <c r="B7077" s="210" t="s">
        <v>5386</v>
      </c>
      <c r="C7077" s="210" t="s">
        <v>5902</v>
      </c>
      <c r="D7077" s="210" t="s">
        <v>6135</v>
      </c>
      <c r="E7077" s="282">
        <v>25.0</v>
      </c>
      <c r="F7077" s="282">
        <v>5.0</v>
      </c>
      <c r="G7077" s="282">
        <v>5.0</v>
      </c>
      <c r="H7077" s="282">
        <v>12.0</v>
      </c>
      <c r="I7077" s="282">
        <v>10.0</v>
      </c>
      <c r="J7077" s="282">
        <v>3.0</v>
      </c>
      <c r="K7077" s="282">
        <v>0.0</v>
      </c>
      <c r="L7077" s="282">
        <v>1268.0</v>
      </c>
      <c r="M7077" s="210"/>
    </row>
    <row r="7078" ht="15.75" customHeight="1">
      <c r="A7078" s="210" t="s">
        <v>308</v>
      </c>
      <c r="B7078" s="210" t="s">
        <v>5387</v>
      </c>
      <c r="C7078" s="210" t="s">
        <v>5809</v>
      </c>
      <c r="D7078" s="210" t="s">
        <v>6208</v>
      </c>
      <c r="E7078" s="282">
        <v>36.0</v>
      </c>
      <c r="F7078" s="282">
        <v>14.0</v>
      </c>
      <c r="G7078" s="282">
        <v>1.0</v>
      </c>
      <c r="H7078" s="282">
        <v>1.0</v>
      </c>
      <c r="I7078" s="282">
        <v>19.0</v>
      </c>
      <c r="J7078" s="282">
        <v>2.0</v>
      </c>
      <c r="K7078" s="282">
        <v>0.0</v>
      </c>
      <c r="L7078" s="282">
        <v>2947.0</v>
      </c>
      <c r="M7078" s="210"/>
    </row>
    <row r="7079" ht="15.75" customHeight="1">
      <c r="A7079" s="210" t="s">
        <v>308</v>
      </c>
      <c r="B7079" s="210" t="s">
        <v>5388</v>
      </c>
      <c r="C7079" s="210" t="s">
        <v>5809</v>
      </c>
      <c r="D7079" s="210" t="s">
        <v>6208</v>
      </c>
      <c r="E7079" s="282">
        <v>24.0</v>
      </c>
      <c r="F7079" s="282">
        <v>7.0</v>
      </c>
      <c r="G7079" s="282">
        <v>1.0</v>
      </c>
      <c r="H7079" s="282">
        <v>3.0</v>
      </c>
      <c r="I7079" s="282">
        <v>9.0</v>
      </c>
      <c r="J7079" s="282">
        <v>0.0</v>
      </c>
      <c r="K7079" s="282">
        <v>0.0</v>
      </c>
      <c r="L7079" s="282">
        <v>1818.0</v>
      </c>
      <c r="M7079" s="210"/>
    </row>
    <row r="7080" ht="15.75" customHeight="1">
      <c r="A7080" s="210" t="s">
        <v>308</v>
      </c>
      <c r="B7080" s="210" t="s">
        <v>5391</v>
      </c>
      <c r="C7080" s="210" t="s">
        <v>5809</v>
      </c>
      <c r="D7080" s="210" t="s">
        <v>6208</v>
      </c>
      <c r="E7080" s="282">
        <v>18.0</v>
      </c>
      <c r="F7080" s="282">
        <v>3.0</v>
      </c>
      <c r="G7080" s="282">
        <v>1.0</v>
      </c>
      <c r="H7080" s="282">
        <v>10.0</v>
      </c>
      <c r="I7080" s="282">
        <v>7.0</v>
      </c>
      <c r="J7080" s="282">
        <v>2.0</v>
      </c>
      <c r="K7080" s="282">
        <v>0.0</v>
      </c>
      <c r="L7080" s="282">
        <v>768.0</v>
      </c>
      <c r="M7080" s="210"/>
    </row>
    <row r="7081" ht="15.75" customHeight="1">
      <c r="A7081" s="210" t="s">
        <v>469</v>
      </c>
      <c r="B7081" s="210" t="s">
        <v>5383</v>
      </c>
      <c r="C7081" s="210" t="s">
        <v>5801</v>
      </c>
      <c r="D7081" s="210" t="s">
        <v>110</v>
      </c>
      <c r="E7081" s="282">
        <v>2.0</v>
      </c>
      <c r="F7081" s="282">
        <v>0.0</v>
      </c>
      <c r="G7081" s="282">
        <v>0.0</v>
      </c>
      <c r="H7081" s="282">
        <v>1.0</v>
      </c>
      <c r="I7081" s="282">
        <v>0.0</v>
      </c>
      <c r="J7081" s="282">
        <v>1.0</v>
      </c>
      <c r="K7081" s="282">
        <v>0.0</v>
      </c>
      <c r="L7081" s="282">
        <v>113.0</v>
      </c>
      <c r="M7081" s="210"/>
    </row>
    <row r="7082" ht="15.75" customHeight="1">
      <c r="A7082" s="210" t="s">
        <v>469</v>
      </c>
      <c r="B7082" s="210" t="s">
        <v>5384</v>
      </c>
      <c r="C7082" s="210" t="s">
        <v>5809</v>
      </c>
      <c r="D7082" s="210" t="s">
        <v>6079</v>
      </c>
      <c r="E7082" s="282">
        <v>32.0</v>
      </c>
      <c r="F7082" s="282">
        <v>4.0</v>
      </c>
      <c r="G7082" s="282">
        <v>4.0</v>
      </c>
      <c r="H7082" s="282">
        <v>1.0</v>
      </c>
      <c r="I7082" s="282">
        <v>7.0</v>
      </c>
      <c r="J7082" s="282">
        <v>3.0</v>
      </c>
      <c r="K7082" s="282">
        <v>0.0</v>
      </c>
      <c r="L7082" s="282">
        <v>2703.0</v>
      </c>
      <c r="M7082" s="210"/>
    </row>
    <row r="7083" ht="15.75" customHeight="1">
      <c r="A7083" s="210" t="s">
        <v>469</v>
      </c>
      <c r="B7083" s="210" t="s">
        <v>5385</v>
      </c>
      <c r="C7083" s="210" t="s">
        <v>5809</v>
      </c>
      <c r="D7083" s="210" t="s">
        <v>6079</v>
      </c>
      <c r="E7083" s="282">
        <v>36.0</v>
      </c>
      <c r="F7083" s="282">
        <v>2.0</v>
      </c>
      <c r="G7083" s="282">
        <v>2.0</v>
      </c>
      <c r="H7083" s="282">
        <v>1.0</v>
      </c>
      <c r="I7083" s="282">
        <v>1.0</v>
      </c>
      <c r="J7083" s="282">
        <v>1.0</v>
      </c>
      <c r="K7083" s="282">
        <v>1.0</v>
      </c>
      <c r="L7083" s="282">
        <v>3089.0</v>
      </c>
      <c r="M7083" s="210"/>
    </row>
    <row r="7084" ht="15.75" customHeight="1">
      <c r="A7084" s="210" t="s">
        <v>469</v>
      </c>
      <c r="B7084" s="210" t="s">
        <v>5386</v>
      </c>
      <c r="C7084" s="210" t="s">
        <v>5809</v>
      </c>
      <c r="D7084" s="210" t="s">
        <v>6079</v>
      </c>
      <c r="E7084" s="282">
        <v>33.0</v>
      </c>
      <c r="F7084" s="282">
        <v>0.0</v>
      </c>
      <c r="G7084" s="282">
        <v>4.0</v>
      </c>
      <c r="H7084" s="282">
        <v>10.0</v>
      </c>
      <c r="I7084" s="282">
        <v>4.0</v>
      </c>
      <c r="J7084" s="282">
        <v>4.0</v>
      </c>
      <c r="K7084" s="282">
        <v>0.0</v>
      </c>
      <c r="L7084" s="282">
        <v>2185.0</v>
      </c>
      <c r="M7084" s="210"/>
    </row>
    <row r="7085" ht="15.75" customHeight="1">
      <c r="A7085" s="210" t="s">
        <v>469</v>
      </c>
      <c r="B7085" s="210" t="s">
        <v>5387</v>
      </c>
      <c r="C7085" s="210" t="s">
        <v>5809</v>
      </c>
      <c r="D7085" s="210" t="s">
        <v>6079</v>
      </c>
      <c r="E7085" s="282">
        <v>35.0</v>
      </c>
      <c r="F7085" s="282">
        <v>0.0</v>
      </c>
      <c r="G7085" s="282">
        <v>3.0</v>
      </c>
      <c r="H7085" s="282">
        <v>0.0</v>
      </c>
      <c r="I7085" s="282">
        <v>10.0</v>
      </c>
      <c r="J7085" s="282">
        <v>8.0</v>
      </c>
      <c r="K7085" s="282">
        <v>0.0</v>
      </c>
      <c r="L7085" s="282">
        <v>2883.0</v>
      </c>
      <c r="M7085" s="210"/>
    </row>
    <row r="7086" ht="15.75" customHeight="1">
      <c r="A7086" s="210" t="s">
        <v>469</v>
      </c>
      <c r="B7086" s="210" t="s">
        <v>5388</v>
      </c>
      <c r="C7086" s="210" t="s">
        <v>5977</v>
      </c>
      <c r="D7086" s="210" t="s">
        <v>6564</v>
      </c>
      <c r="E7086" s="282">
        <v>20.0</v>
      </c>
      <c r="F7086" s="282">
        <v>1.0</v>
      </c>
      <c r="G7086" s="282">
        <v>2.0</v>
      </c>
      <c r="H7086" s="282">
        <v>1.0</v>
      </c>
      <c r="I7086" s="282">
        <v>5.0</v>
      </c>
      <c r="J7086" s="282">
        <v>1.0</v>
      </c>
      <c r="K7086" s="282">
        <v>0.0</v>
      </c>
      <c r="L7086" s="282">
        <v>1622.0</v>
      </c>
      <c r="M7086" s="210"/>
    </row>
    <row r="7087" ht="15.75" customHeight="1">
      <c r="A7087" s="210" t="s">
        <v>469</v>
      </c>
      <c r="B7087" s="210" t="s">
        <v>5391</v>
      </c>
      <c r="C7087" s="210" t="s">
        <v>5809</v>
      </c>
      <c r="D7087" s="210" t="s">
        <v>6565</v>
      </c>
      <c r="E7087" s="282">
        <v>17.0</v>
      </c>
      <c r="F7087" s="282">
        <v>2.0</v>
      </c>
      <c r="G7087" s="282">
        <v>1.0</v>
      </c>
      <c r="H7087" s="282">
        <v>7.0</v>
      </c>
      <c r="I7087" s="282">
        <v>3.0</v>
      </c>
      <c r="J7087" s="282">
        <v>0.0</v>
      </c>
      <c r="K7087" s="282">
        <v>0.0</v>
      </c>
      <c r="L7087" s="282">
        <v>910.0</v>
      </c>
      <c r="M7087" s="210"/>
    </row>
    <row r="7088" ht="15.75" customHeight="1">
      <c r="A7088" s="210" t="s">
        <v>467</v>
      </c>
      <c r="B7088" s="210" t="s">
        <v>5383</v>
      </c>
      <c r="C7088" s="210" t="s">
        <v>5801</v>
      </c>
      <c r="D7088" s="210" t="s">
        <v>143</v>
      </c>
      <c r="E7088" s="282">
        <v>2.0</v>
      </c>
      <c r="F7088" s="282">
        <v>0.0</v>
      </c>
      <c r="G7088" s="282">
        <v>0.0</v>
      </c>
      <c r="H7088" s="282">
        <v>1.0</v>
      </c>
      <c r="I7088" s="282">
        <v>1.0</v>
      </c>
      <c r="J7088" s="282">
        <v>0.0</v>
      </c>
      <c r="K7088" s="282">
        <v>0.0</v>
      </c>
      <c r="L7088" s="282">
        <v>74.0</v>
      </c>
      <c r="M7088" s="210"/>
    </row>
    <row r="7089" ht="15.75" customHeight="1">
      <c r="A7089" s="210" t="s">
        <v>467</v>
      </c>
      <c r="B7089" s="210" t="s">
        <v>5384</v>
      </c>
      <c r="C7089" s="210" t="s">
        <v>6566</v>
      </c>
      <c r="D7089" s="210" t="s">
        <v>6567</v>
      </c>
      <c r="E7089" s="282">
        <v>18.0</v>
      </c>
      <c r="F7089" s="282">
        <v>0.0</v>
      </c>
      <c r="G7089" s="282">
        <v>4.0</v>
      </c>
      <c r="H7089" s="282">
        <v>8.0</v>
      </c>
      <c r="I7089" s="282">
        <v>5.0</v>
      </c>
      <c r="J7089" s="282">
        <v>1.0</v>
      </c>
      <c r="K7089" s="282">
        <v>0.0</v>
      </c>
      <c r="L7089" s="282">
        <v>888.0</v>
      </c>
      <c r="M7089" s="210"/>
    </row>
    <row r="7090" ht="15.75" customHeight="1">
      <c r="A7090" s="210" t="s">
        <v>467</v>
      </c>
      <c r="B7090" s="210" t="s">
        <v>5385</v>
      </c>
      <c r="C7090" s="210" t="s">
        <v>5881</v>
      </c>
      <c r="D7090" s="210" t="s">
        <v>5961</v>
      </c>
      <c r="E7090" s="282">
        <v>25.0</v>
      </c>
      <c r="F7090" s="282">
        <v>2.0</v>
      </c>
      <c r="G7090" s="282">
        <v>7.0</v>
      </c>
      <c r="H7090" s="282">
        <v>3.0</v>
      </c>
      <c r="I7090" s="282">
        <v>6.0</v>
      </c>
      <c r="J7090" s="282">
        <v>5.0</v>
      </c>
      <c r="K7090" s="282">
        <v>0.0</v>
      </c>
      <c r="L7090" s="282">
        <v>1959.0</v>
      </c>
      <c r="M7090" s="210"/>
    </row>
    <row r="7091" ht="15.75" customHeight="1">
      <c r="A7091" s="210" t="s">
        <v>467</v>
      </c>
      <c r="B7091" s="210" t="s">
        <v>5386</v>
      </c>
      <c r="C7091" s="210" t="s">
        <v>5881</v>
      </c>
      <c r="D7091" s="210" t="s">
        <v>5961</v>
      </c>
      <c r="E7091" s="282">
        <v>28.0</v>
      </c>
      <c r="F7091" s="282">
        <v>1.0</v>
      </c>
      <c r="G7091" s="282">
        <v>8.0</v>
      </c>
      <c r="H7091" s="282">
        <v>0.0</v>
      </c>
      <c r="I7091" s="282">
        <v>2.0</v>
      </c>
      <c r="J7091" s="282">
        <v>4.0</v>
      </c>
      <c r="K7091" s="282">
        <v>0.0</v>
      </c>
      <c r="L7091" s="282">
        <v>2500.0</v>
      </c>
      <c r="M7091" s="210"/>
    </row>
    <row r="7092" ht="15.75" customHeight="1">
      <c r="A7092" s="210" t="s">
        <v>467</v>
      </c>
      <c r="B7092" s="210" t="s">
        <v>5387</v>
      </c>
      <c r="C7092" s="210" t="s">
        <v>5881</v>
      </c>
      <c r="D7092" s="210" t="s">
        <v>5961</v>
      </c>
      <c r="E7092" s="282">
        <v>26.0</v>
      </c>
      <c r="F7092" s="282">
        <v>0.0</v>
      </c>
      <c r="G7092" s="282">
        <v>10.0</v>
      </c>
      <c r="H7092" s="282">
        <v>1.0</v>
      </c>
      <c r="I7092" s="282">
        <v>9.0</v>
      </c>
      <c r="J7092" s="282">
        <v>2.0</v>
      </c>
      <c r="K7092" s="282">
        <v>0.0</v>
      </c>
      <c r="L7092" s="282">
        <v>2048.0</v>
      </c>
      <c r="M7092" s="210"/>
    </row>
    <row r="7093" ht="15.75" customHeight="1">
      <c r="A7093" s="210" t="s">
        <v>467</v>
      </c>
      <c r="B7093" s="210" t="s">
        <v>5388</v>
      </c>
      <c r="C7093" s="210" t="s">
        <v>5906</v>
      </c>
      <c r="D7093" s="210" t="s">
        <v>5961</v>
      </c>
      <c r="E7093" s="282">
        <v>12.0</v>
      </c>
      <c r="F7093" s="282">
        <v>1.0</v>
      </c>
      <c r="G7093" s="282">
        <v>3.0</v>
      </c>
      <c r="H7093" s="282">
        <v>4.0</v>
      </c>
      <c r="I7093" s="282">
        <v>3.0</v>
      </c>
      <c r="J7093" s="282">
        <v>0.0</v>
      </c>
      <c r="K7093" s="282">
        <v>0.0</v>
      </c>
      <c r="L7093" s="282">
        <v>688.0</v>
      </c>
      <c r="M7093" s="210"/>
    </row>
    <row r="7094" ht="15.75" customHeight="1">
      <c r="A7094" s="210" t="s">
        <v>467</v>
      </c>
      <c r="B7094" s="210" t="s">
        <v>5391</v>
      </c>
      <c r="C7094" s="210" t="s">
        <v>5881</v>
      </c>
      <c r="D7094" s="210" t="s">
        <v>5961</v>
      </c>
      <c r="E7094" s="282">
        <v>12.0</v>
      </c>
      <c r="F7094" s="282">
        <v>0.0</v>
      </c>
      <c r="G7094" s="282">
        <v>1.0</v>
      </c>
      <c r="H7094" s="282">
        <v>5.0</v>
      </c>
      <c r="I7094" s="282">
        <v>1.0</v>
      </c>
      <c r="J7094" s="282">
        <v>3.0</v>
      </c>
      <c r="K7094" s="282">
        <v>0.0</v>
      </c>
      <c r="L7094" s="282">
        <v>614.0</v>
      </c>
      <c r="M7094" s="210"/>
    </row>
    <row r="7095" ht="15.75" customHeight="1">
      <c r="A7095" s="210" t="s">
        <v>467</v>
      </c>
      <c r="B7095" s="210" t="s">
        <v>5392</v>
      </c>
      <c r="C7095" s="210" t="s">
        <v>5980</v>
      </c>
      <c r="D7095" s="210" t="s">
        <v>6064</v>
      </c>
      <c r="E7095" s="282">
        <v>21.0</v>
      </c>
      <c r="F7095" s="282">
        <v>0.0</v>
      </c>
      <c r="G7095" s="282">
        <v>4.0</v>
      </c>
      <c r="H7095" s="282">
        <v>3.0</v>
      </c>
      <c r="I7095" s="282">
        <v>2.0</v>
      </c>
      <c r="J7095" s="282">
        <v>2.0</v>
      </c>
      <c r="K7095" s="282">
        <v>0.0</v>
      </c>
      <c r="L7095" s="282">
        <v>1656.0</v>
      </c>
      <c r="M7095" s="210"/>
    </row>
    <row r="7096" ht="15.75" customHeight="1">
      <c r="A7096" s="210" t="s">
        <v>467</v>
      </c>
      <c r="B7096" s="210" t="s">
        <v>5389</v>
      </c>
      <c r="C7096" s="210" t="s">
        <v>6066</v>
      </c>
      <c r="D7096" s="210" t="s">
        <v>6065</v>
      </c>
      <c r="E7096" s="282">
        <v>13.0</v>
      </c>
      <c r="F7096" s="282">
        <v>0.0</v>
      </c>
      <c r="G7096" s="282">
        <v>2.0</v>
      </c>
      <c r="H7096" s="282">
        <v>1.0</v>
      </c>
      <c r="I7096" s="282">
        <v>5.0</v>
      </c>
      <c r="J7096" s="282">
        <v>2.0</v>
      </c>
      <c r="K7096" s="282">
        <v>0.0</v>
      </c>
      <c r="L7096" s="282">
        <v>985.0</v>
      </c>
      <c r="M7096" s="210"/>
    </row>
    <row r="7097" ht="15.75" customHeight="1">
      <c r="A7097" s="210" t="s">
        <v>467</v>
      </c>
      <c r="B7097" s="210" t="s">
        <v>5390</v>
      </c>
      <c r="C7097" s="210" t="s">
        <v>5982</v>
      </c>
      <c r="D7097" s="210" t="s">
        <v>6065</v>
      </c>
      <c r="E7097" s="282">
        <v>8.0</v>
      </c>
      <c r="F7097" s="282">
        <v>0.0</v>
      </c>
      <c r="G7097" s="282">
        <v>0.0</v>
      </c>
      <c r="H7097" s="282">
        <v>0.0</v>
      </c>
      <c r="I7097" s="282">
        <v>1.0</v>
      </c>
      <c r="J7097" s="282">
        <v>1.0</v>
      </c>
      <c r="K7097" s="282">
        <v>0.0</v>
      </c>
      <c r="L7097" s="282">
        <v>663.0</v>
      </c>
      <c r="M7097" s="210"/>
    </row>
    <row r="7098" ht="15.75" customHeight="1">
      <c r="A7098" s="210" t="s">
        <v>501</v>
      </c>
      <c r="B7098" s="210" t="s">
        <v>5383</v>
      </c>
      <c r="C7098" s="210" t="s">
        <v>5801</v>
      </c>
      <c r="D7098" s="210" t="s">
        <v>103</v>
      </c>
      <c r="E7098" s="282">
        <v>3.0</v>
      </c>
      <c r="F7098" s="282">
        <v>1.0</v>
      </c>
      <c r="G7098" s="282">
        <v>3.0</v>
      </c>
      <c r="H7098" s="282">
        <v>0.0</v>
      </c>
      <c r="I7098" s="282">
        <v>2.0</v>
      </c>
      <c r="J7098" s="282">
        <v>0.0</v>
      </c>
      <c r="K7098" s="282">
        <v>0.0</v>
      </c>
      <c r="L7098" s="282">
        <v>204.0</v>
      </c>
      <c r="M7098" s="210"/>
    </row>
    <row r="7099" ht="15.75" customHeight="1">
      <c r="A7099" s="210" t="s">
        <v>546</v>
      </c>
      <c r="B7099" s="210" t="s">
        <v>5383</v>
      </c>
      <c r="C7099" s="210" t="s">
        <v>5801</v>
      </c>
      <c r="D7099" s="210" t="s">
        <v>238</v>
      </c>
      <c r="E7099" s="282">
        <v>2.0</v>
      </c>
      <c r="F7099" s="282">
        <v>0.0</v>
      </c>
      <c r="G7099" s="282">
        <v>0.0</v>
      </c>
      <c r="H7099" s="282">
        <v>2.0</v>
      </c>
      <c r="I7099" s="282">
        <v>0.0</v>
      </c>
      <c r="J7099" s="282">
        <v>0.0</v>
      </c>
      <c r="K7099" s="282">
        <v>0.0</v>
      </c>
      <c r="L7099" s="282">
        <v>10.0</v>
      </c>
      <c r="M7099" s="210"/>
    </row>
    <row r="7100" ht="15.75" customHeight="1">
      <c r="A7100" s="210" t="s">
        <v>339</v>
      </c>
      <c r="B7100" s="210" t="s">
        <v>5383</v>
      </c>
      <c r="C7100" s="210" t="s">
        <v>5801</v>
      </c>
      <c r="D7100" s="210" t="s">
        <v>98</v>
      </c>
      <c r="E7100" s="282">
        <v>0.0</v>
      </c>
      <c r="F7100" s="282">
        <v>0.0</v>
      </c>
      <c r="G7100" s="210"/>
      <c r="H7100" s="282">
        <v>0.0</v>
      </c>
      <c r="I7100" s="282">
        <v>0.0</v>
      </c>
      <c r="J7100" s="282">
        <v>0.0</v>
      </c>
      <c r="K7100" s="282">
        <v>0.0</v>
      </c>
      <c r="L7100" s="282">
        <v>0.0</v>
      </c>
      <c r="M7100" s="210"/>
    </row>
    <row r="7101" ht="15.75" customHeight="1">
      <c r="A7101" s="210" t="s">
        <v>339</v>
      </c>
      <c r="B7101" s="210" t="s">
        <v>5384</v>
      </c>
      <c r="C7101" s="210" t="s">
        <v>5801</v>
      </c>
      <c r="D7101" s="210" t="s">
        <v>5955</v>
      </c>
      <c r="E7101" s="282">
        <v>0.0</v>
      </c>
      <c r="F7101" s="282">
        <v>0.0</v>
      </c>
      <c r="G7101" s="210"/>
      <c r="H7101" s="282">
        <v>0.0</v>
      </c>
      <c r="I7101" s="282">
        <v>0.0</v>
      </c>
      <c r="J7101" s="282">
        <v>0.0</v>
      </c>
      <c r="K7101" s="282">
        <v>0.0</v>
      </c>
      <c r="L7101" s="282">
        <v>0.0</v>
      </c>
      <c r="M7101" s="210"/>
    </row>
    <row r="7102" ht="15.75" customHeight="1">
      <c r="A7102" s="210" t="s">
        <v>178</v>
      </c>
      <c r="B7102" s="210" t="s">
        <v>5383</v>
      </c>
      <c r="C7102" s="210" t="s">
        <v>5801</v>
      </c>
      <c r="D7102" s="210" t="s">
        <v>90</v>
      </c>
      <c r="E7102" s="282">
        <v>2.0</v>
      </c>
      <c r="F7102" s="282">
        <v>0.0</v>
      </c>
      <c r="G7102" s="282">
        <v>2.0</v>
      </c>
      <c r="H7102" s="282">
        <v>2.0</v>
      </c>
      <c r="I7102" s="282">
        <v>0.0</v>
      </c>
      <c r="J7102" s="282">
        <v>0.0</v>
      </c>
      <c r="K7102" s="282">
        <v>0.0</v>
      </c>
      <c r="L7102" s="282">
        <v>23.0</v>
      </c>
      <c r="M7102" s="210"/>
    </row>
    <row r="7103" ht="15.75" customHeight="1">
      <c r="A7103" s="210" t="s">
        <v>178</v>
      </c>
      <c r="B7103" s="210" t="s">
        <v>5384</v>
      </c>
      <c r="C7103" s="210" t="s">
        <v>6283</v>
      </c>
      <c r="D7103" s="210" t="s">
        <v>6109</v>
      </c>
      <c r="E7103" s="282">
        <v>24.0</v>
      </c>
      <c r="F7103" s="282">
        <v>5.0</v>
      </c>
      <c r="G7103" s="282">
        <v>8.0</v>
      </c>
      <c r="H7103" s="282">
        <v>12.0</v>
      </c>
      <c r="I7103" s="282">
        <v>10.0</v>
      </c>
      <c r="J7103" s="282">
        <v>1.0</v>
      </c>
      <c r="K7103" s="282">
        <v>0.0</v>
      </c>
      <c r="L7103" s="282">
        <v>1127.0</v>
      </c>
      <c r="M7103" s="210"/>
    </row>
    <row r="7104" ht="15.75" customHeight="1">
      <c r="A7104" s="210" t="s">
        <v>178</v>
      </c>
      <c r="B7104" s="210" t="s">
        <v>5385</v>
      </c>
      <c r="C7104" s="210" t="s">
        <v>6283</v>
      </c>
      <c r="D7104" s="210" t="s">
        <v>6109</v>
      </c>
      <c r="E7104" s="282">
        <v>31.0</v>
      </c>
      <c r="F7104" s="282">
        <v>6.0</v>
      </c>
      <c r="G7104" s="282">
        <v>10.0</v>
      </c>
      <c r="H7104" s="282">
        <v>9.0</v>
      </c>
      <c r="I7104" s="282">
        <v>18.0</v>
      </c>
      <c r="J7104" s="282">
        <v>2.0</v>
      </c>
      <c r="K7104" s="282">
        <v>0.0</v>
      </c>
      <c r="L7104" s="282">
        <v>1968.0</v>
      </c>
      <c r="M7104" s="210"/>
    </row>
    <row r="7105" ht="15.75" customHeight="1">
      <c r="A7105" s="210" t="s">
        <v>178</v>
      </c>
      <c r="B7105" s="210" t="s">
        <v>5386</v>
      </c>
      <c r="C7105" s="210" t="s">
        <v>5933</v>
      </c>
      <c r="D7105" s="210" t="s">
        <v>6043</v>
      </c>
      <c r="E7105" s="282">
        <v>15.0</v>
      </c>
      <c r="F7105" s="282">
        <v>3.0</v>
      </c>
      <c r="G7105" s="282">
        <v>2.0</v>
      </c>
      <c r="H7105" s="282">
        <v>12.0</v>
      </c>
      <c r="I7105" s="282">
        <v>1.0</v>
      </c>
      <c r="J7105" s="282">
        <v>1.0</v>
      </c>
      <c r="K7105" s="282">
        <v>0.0</v>
      </c>
      <c r="L7105" s="282">
        <v>464.0</v>
      </c>
      <c r="M7105" s="210"/>
    </row>
    <row r="7106" ht="15.75" customHeight="1">
      <c r="A7106" s="210" t="s">
        <v>178</v>
      </c>
      <c r="B7106" s="210" t="s">
        <v>5387</v>
      </c>
      <c r="C7106" s="210" t="s">
        <v>5933</v>
      </c>
      <c r="D7106" s="210" t="s">
        <v>6043</v>
      </c>
      <c r="E7106" s="282">
        <v>25.0</v>
      </c>
      <c r="F7106" s="282">
        <v>3.0</v>
      </c>
      <c r="G7106" s="282">
        <v>5.0</v>
      </c>
      <c r="H7106" s="282">
        <v>15.0</v>
      </c>
      <c r="I7106" s="282">
        <v>7.0</v>
      </c>
      <c r="J7106" s="282">
        <v>2.0</v>
      </c>
      <c r="K7106" s="282">
        <v>0.0</v>
      </c>
      <c r="L7106" s="282">
        <v>1158.0</v>
      </c>
      <c r="M7106" s="210"/>
    </row>
    <row r="7107" ht="15.75" customHeight="1">
      <c r="A7107" s="210" t="s">
        <v>178</v>
      </c>
      <c r="B7107" s="210" t="s">
        <v>5388</v>
      </c>
      <c r="C7107" s="210" t="s">
        <v>5933</v>
      </c>
      <c r="D7107" s="210" t="s">
        <v>6043</v>
      </c>
      <c r="E7107" s="282">
        <v>12.0</v>
      </c>
      <c r="F7107" s="282">
        <v>6.0</v>
      </c>
      <c r="G7107" s="282">
        <v>1.0</v>
      </c>
      <c r="H7107" s="282">
        <v>5.0</v>
      </c>
      <c r="I7107" s="282">
        <v>4.0</v>
      </c>
      <c r="J7107" s="282">
        <v>0.0</v>
      </c>
      <c r="K7107" s="282">
        <v>0.0</v>
      </c>
      <c r="L7107" s="282">
        <v>635.0</v>
      </c>
      <c r="M7107" s="210"/>
    </row>
    <row r="7108" ht="15.75" customHeight="1">
      <c r="A7108" s="210" t="s">
        <v>178</v>
      </c>
      <c r="B7108" s="210" t="s">
        <v>5391</v>
      </c>
      <c r="C7108" s="210" t="s">
        <v>5933</v>
      </c>
      <c r="D7108" s="210" t="s">
        <v>6043</v>
      </c>
      <c r="E7108" s="282">
        <v>29.0</v>
      </c>
      <c r="F7108" s="282">
        <v>8.0</v>
      </c>
      <c r="G7108" s="282">
        <v>11.0</v>
      </c>
      <c r="H7108" s="282">
        <v>9.0</v>
      </c>
      <c r="I7108" s="282">
        <v>8.0</v>
      </c>
      <c r="J7108" s="282">
        <v>3.0</v>
      </c>
      <c r="K7108" s="282">
        <v>0.0</v>
      </c>
      <c r="L7108" s="282">
        <v>1884.0</v>
      </c>
      <c r="M7108" s="210"/>
    </row>
    <row r="7109" ht="15.75" customHeight="1">
      <c r="A7109" s="210" t="s">
        <v>178</v>
      </c>
      <c r="B7109" s="210" t="s">
        <v>5392</v>
      </c>
      <c r="C7109" s="210" t="s">
        <v>5999</v>
      </c>
      <c r="D7109" s="210" t="s">
        <v>6100</v>
      </c>
      <c r="E7109" s="282">
        <v>33.0</v>
      </c>
      <c r="F7109" s="282">
        <v>15.0</v>
      </c>
      <c r="G7109" s="282">
        <v>13.0</v>
      </c>
      <c r="H7109" s="282">
        <v>4.0</v>
      </c>
      <c r="I7109" s="282">
        <v>14.0</v>
      </c>
      <c r="J7109" s="282">
        <v>3.0</v>
      </c>
      <c r="K7109" s="282">
        <v>0.0</v>
      </c>
      <c r="L7109" s="282">
        <v>2625.0</v>
      </c>
      <c r="M7109" s="210"/>
    </row>
    <row r="7110" ht="15.75" customHeight="1">
      <c r="A7110" s="210" t="s">
        <v>178</v>
      </c>
      <c r="B7110" s="210" t="s">
        <v>5389</v>
      </c>
      <c r="C7110" s="210" t="s">
        <v>6568</v>
      </c>
      <c r="D7110" s="210" t="s">
        <v>6569</v>
      </c>
      <c r="E7110" s="282">
        <v>20.0</v>
      </c>
      <c r="F7110" s="282">
        <v>8.0</v>
      </c>
      <c r="G7110" s="282">
        <v>4.0</v>
      </c>
      <c r="H7110" s="282">
        <v>4.0</v>
      </c>
      <c r="I7110" s="282">
        <v>8.0</v>
      </c>
      <c r="J7110" s="282">
        <v>2.0</v>
      </c>
      <c r="K7110" s="282">
        <v>0.0</v>
      </c>
      <c r="L7110" s="282">
        <v>1387.0</v>
      </c>
      <c r="M7110" s="210"/>
    </row>
    <row r="7111" ht="15.75" customHeight="1">
      <c r="A7111" s="210" t="s">
        <v>254</v>
      </c>
      <c r="B7111" s="210" t="s">
        <v>5383</v>
      </c>
      <c r="C7111" s="210" t="s">
        <v>5801</v>
      </c>
      <c r="D7111" s="210" t="s">
        <v>256</v>
      </c>
      <c r="E7111" s="282">
        <v>1.0</v>
      </c>
      <c r="F7111" s="282">
        <v>0.0</v>
      </c>
      <c r="G7111" s="210"/>
      <c r="H7111" s="282">
        <v>0.0</v>
      </c>
      <c r="I7111" s="282">
        <v>0.0</v>
      </c>
      <c r="J7111" s="282">
        <v>0.0</v>
      </c>
      <c r="K7111" s="282">
        <v>0.0</v>
      </c>
      <c r="L7111" s="282">
        <v>90.0</v>
      </c>
      <c r="M7111" s="210"/>
    </row>
    <row r="7112" ht="15.75" customHeight="1">
      <c r="A7112" s="210" t="s">
        <v>254</v>
      </c>
      <c r="B7112" s="210" t="s">
        <v>5384</v>
      </c>
      <c r="C7112" s="210" t="s">
        <v>5801</v>
      </c>
      <c r="D7112" s="210" t="s">
        <v>5967</v>
      </c>
      <c r="E7112" s="282">
        <v>31.0</v>
      </c>
      <c r="F7112" s="282">
        <v>0.0</v>
      </c>
      <c r="G7112" s="210"/>
      <c r="H7112" s="282">
        <v>0.0</v>
      </c>
      <c r="I7112" s="282">
        <v>1.0</v>
      </c>
      <c r="J7112" s="282">
        <v>0.0</v>
      </c>
      <c r="K7112" s="282">
        <v>0.0</v>
      </c>
      <c r="L7112" s="282">
        <v>2745.0</v>
      </c>
      <c r="M7112" s="210"/>
    </row>
    <row r="7113" ht="15.75" customHeight="1">
      <c r="A7113" s="210" t="s">
        <v>254</v>
      </c>
      <c r="B7113" s="210" t="s">
        <v>5385</v>
      </c>
      <c r="C7113" s="210" t="s">
        <v>5816</v>
      </c>
      <c r="D7113" s="210" t="s">
        <v>5959</v>
      </c>
      <c r="E7113" s="282">
        <v>37.0</v>
      </c>
      <c r="F7113" s="282">
        <v>0.0</v>
      </c>
      <c r="G7113" s="210"/>
      <c r="H7113" s="282">
        <v>0.0</v>
      </c>
      <c r="I7113" s="282">
        <v>0.0</v>
      </c>
      <c r="J7113" s="282">
        <v>2.0</v>
      </c>
      <c r="K7113" s="282">
        <v>0.0</v>
      </c>
      <c r="L7113" s="282">
        <v>3330.0</v>
      </c>
      <c r="M7113" s="210"/>
    </row>
    <row r="7114" ht="15.75" customHeight="1">
      <c r="A7114" s="210" t="s">
        <v>254</v>
      </c>
      <c r="B7114" s="210" t="s">
        <v>5386</v>
      </c>
      <c r="C7114" s="210" t="s">
        <v>5816</v>
      </c>
      <c r="D7114" s="210" t="s">
        <v>1142</v>
      </c>
      <c r="E7114" s="282">
        <v>22.0</v>
      </c>
      <c r="F7114" s="282">
        <v>0.0</v>
      </c>
      <c r="G7114" s="210"/>
      <c r="H7114" s="282">
        <v>1.0</v>
      </c>
      <c r="I7114" s="282">
        <v>0.0</v>
      </c>
      <c r="J7114" s="282">
        <v>0.0</v>
      </c>
      <c r="K7114" s="282">
        <v>0.0</v>
      </c>
      <c r="L7114" s="282">
        <v>1913.0</v>
      </c>
      <c r="M7114" s="210"/>
    </row>
    <row r="7115" ht="15.75" customHeight="1">
      <c r="A7115" s="210" t="s">
        <v>254</v>
      </c>
      <c r="B7115" s="210" t="s">
        <v>5387</v>
      </c>
      <c r="C7115" s="210" t="s">
        <v>5801</v>
      </c>
      <c r="D7115" s="210" t="s">
        <v>1142</v>
      </c>
      <c r="E7115" s="282">
        <v>0.0</v>
      </c>
      <c r="F7115" s="282">
        <v>0.0</v>
      </c>
      <c r="G7115" s="210"/>
      <c r="H7115" s="282">
        <v>0.0</v>
      </c>
      <c r="I7115" s="282">
        <v>0.0</v>
      </c>
      <c r="J7115" s="282">
        <v>1.0</v>
      </c>
      <c r="K7115" s="282">
        <v>0.0</v>
      </c>
      <c r="L7115" s="282">
        <v>0.0</v>
      </c>
      <c r="M7115" s="210"/>
    </row>
    <row r="7116" ht="15.75" customHeight="1">
      <c r="A7116" s="210" t="s">
        <v>254</v>
      </c>
      <c r="B7116" s="210" t="s">
        <v>5388</v>
      </c>
      <c r="C7116" s="210" t="s">
        <v>5801</v>
      </c>
      <c r="D7116" s="210" t="s">
        <v>1142</v>
      </c>
      <c r="E7116" s="282">
        <v>2.0</v>
      </c>
      <c r="F7116" s="282">
        <v>0.0</v>
      </c>
      <c r="G7116" s="210"/>
      <c r="H7116" s="282">
        <v>0.0</v>
      </c>
      <c r="I7116" s="282">
        <v>0.0</v>
      </c>
      <c r="J7116" s="282">
        <v>0.0</v>
      </c>
      <c r="K7116" s="282">
        <v>0.0</v>
      </c>
      <c r="L7116" s="282">
        <v>180.0</v>
      </c>
      <c r="M7116" s="210"/>
    </row>
    <row r="7117" ht="15.75" customHeight="1">
      <c r="A7117" s="210" t="s">
        <v>787</v>
      </c>
      <c r="B7117" s="210" t="s">
        <v>5383</v>
      </c>
      <c r="C7117" s="210" t="s">
        <v>6570</v>
      </c>
      <c r="D7117" s="210" t="s">
        <v>143</v>
      </c>
      <c r="E7117" s="282">
        <v>2.0</v>
      </c>
      <c r="F7117" s="282">
        <v>0.0</v>
      </c>
      <c r="G7117" s="282">
        <v>0.0</v>
      </c>
      <c r="H7117" s="282">
        <v>2.0</v>
      </c>
      <c r="I7117" s="282">
        <v>0.0</v>
      </c>
      <c r="J7117" s="282">
        <v>1.0</v>
      </c>
      <c r="K7117" s="282">
        <v>0.0</v>
      </c>
      <c r="L7117" s="282">
        <v>39.0</v>
      </c>
      <c r="M7117" s="210"/>
    </row>
    <row r="7118" ht="15.75" customHeight="1">
      <c r="A7118" s="210" t="s">
        <v>787</v>
      </c>
      <c r="B7118" s="210" t="s">
        <v>5384</v>
      </c>
      <c r="C7118" s="210" t="s">
        <v>5968</v>
      </c>
      <c r="D7118" s="210" t="s">
        <v>1142</v>
      </c>
      <c r="E7118" s="282">
        <v>28.0</v>
      </c>
      <c r="F7118" s="282">
        <v>0.0</v>
      </c>
      <c r="G7118" s="282">
        <v>2.0</v>
      </c>
      <c r="H7118" s="282">
        <v>12.0</v>
      </c>
      <c r="I7118" s="282">
        <v>2.0</v>
      </c>
      <c r="J7118" s="282">
        <v>4.0</v>
      </c>
      <c r="K7118" s="282">
        <v>0.0</v>
      </c>
      <c r="L7118" s="282">
        <v>1606.0</v>
      </c>
      <c r="M7118" s="210"/>
    </row>
    <row r="7119" ht="15.75" customHeight="1">
      <c r="A7119" s="210" t="s">
        <v>787</v>
      </c>
      <c r="B7119" s="210" t="s">
        <v>5385</v>
      </c>
      <c r="C7119" s="210" t="s">
        <v>5933</v>
      </c>
      <c r="D7119" s="210" t="s">
        <v>6571</v>
      </c>
      <c r="E7119" s="282">
        <v>29.0</v>
      </c>
      <c r="F7119" s="282">
        <v>1.0</v>
      </c>
      <c r="G7119" s="282">
        <v>2.0</v>
      </c>
      <c r="H7119" s="282">
        <v>4.0</v>
      </c>
      <c r="I7119" s="282">
        <v>9.0</v>
      </c>
      <c r="J7119" s="282">
        <v>3.0</v>
      </c>
      <c r="K7119" s="282">
        <v>0.0</v>
      </c>
      <c r="L7119" s="282">
        <v>2119.0</v>
      </c>
      <c r="M7119" s="210"/>
    </row>
    <row r="7120" ht="15.75" customHeight="1">
      <c r="A7120" s="210" t="s">
        <v>787</v>
      </c>
      <c r="B7120" s="210" t="s">
        <v>5386</v>
      </c>
      <c r="C7120" s="210" t="s">
        <v>6572</v>
      </c>
      <c r="D7120" s="210" t="s">
        <v>6573</v>
      </c>
      <c r="E7120" s="282">
        <v>37.0</v>
      </c>
      <c r="F7120" s="282">
        <v>0.0</v>
      </c>
      <c r="G7120" s="282">
        <v>6.0</v>
      </c>
      <c r="H7120" s="282">
        <v>10.0</v>
      </c>
      <c r="I7120" s="282">
        <v>10.0</v>
      </c>
      <c r="J7120" s="282">
        <v>3.0</v>
      </c>
      <c r="K7120" s="282">
        <v>0.0</v>
      </c>
      <c r="L7120" s="282">
        <v>2452.0</v>
      </c>
      <c r="M7120" s="210"/>
    </row>
    <row r="7121" ht="15.75" customHeight="1">
      <c r="A7121" s="210" t="s">
        <v>787</v>
      </c>
      <c r="B7121" s="210" t="s">
        <v>5387</v>
      </c>
      <c r="C7121" s="210" t="s">
        <v>5855</v>
      </c>
      <c r="D7121" s="210" t="s">
        <v>6574</v>
      </c>
      <c r="E7121" s="282">
        <v>21.0</v>
      </c>
      <c r="F7121" s="282">
        <v>2.0</v>
      </c>
      <c r="G7121" s="282">
        <v>1.0</v>
      </c>
      <c r="H7121" s="282">
        <v>3.0</v>
      </c>
      <c r="I7121" s="282">
        <v>7.0</v>
      </c>
      <c r="J7121" s="282">
        <v>2.0</v>
      </c>
      <c r="K7121" s="282">
        <v>0.0</v>
      </c>
      <c r="L7121" s="282">
        <v>1549.0</v>
      </c>
      <c r="M7121" s="210"/>
    </row>
    <row r="7122" ht="15.75" customHeight="1">
      <c r="A7122" s="210" t="s">
        <v>787</v>
      </c>
      <c r="B7122" s="210" t="s">
        <v>5388</v>
      </c>
      <c r="C7122" s="210" t="s">
        <v>5855</v>
      </c>
      <c r="D7122" s="210" t="s">
        <v>6575</v>
      </c>
      <c r="E7122" s="282">
        <v>17.0</v>
      </c>
      <c r="F7122" s="282">
        <v>0.0</v>
      </c>
      <c r="G7122" s="282">
        <v>2.0</v>
      </c>
      <c r="H7122" s="282">
        <v>13.0</v>
      </c>
      <c r="I7122" s="282">
        <v>2.0</v>
      </c>
      <c r="J7122" s="282">
        <v>0.0</v>
      </c>
      <c r="K7122" s="282">
        <v>1.0</v>
      </c>
      <c r="L7122" s="282">
        <v>598.0</v>
      </c>
      <c r="M7122" s="210"/>
    </row>
    <row r="7123" ht="15.75" customHeight="1">
      <c r="A7123" s="210" t="s">
        <v>787</v>
      </c>
      <c r="B7123" s="210" t="s">
        <v>5391</v>
      </c>
      <c r="C7123" s="210" t="s">
        <v>5855</v>
      </c>
      <c r="D7123" s="210" t="s">
        <v>6575</v>
      </c>
      <c r="E7123" s="282">
        <v>3.0</v>
      </c>
      <c r="F7123" s="282">
        <v>0.0</v>
      </c>
      <c r="G7123" s="282">
        <v>0.0</v>
      </c>
      <c r="H7123" s="282">
        <v>3.0</v>
      </c>
      <c r="I7123" s="282">
        <v>0.0</v>
      </c>
      <c r="J7123" s="282">
        <v>0.0</v>
      </c>
      <c r="K7123" s="282">
        <v>0.0</v>
      </c>
      <c r="L7123" s="282">
        <v>16.0</v>
      </c>
      <c r="M7123" s="210"/>
    </row>
    <row r="7124" ht="15.75" customHeight="1">
      <c r="A7124" s="210" t="s">
        <v>646</v>
      </c>
      <c r="B7124" s="210" t="s">
        <v>5383</v>
      </c>
      <c r="C7124" s="210" t="s">
        <v>5801</v>
      </c>
      <c r="D7124" s="210" t="s">
        <v>162</v>
      </c>
      <c r="E7124" s="282">
        <v>0.0</v>
      </c>
      <c r="F7124" s="282">
        <v>0.0</v>
      </c>
      <c r="G7124" s="282">
        <v>0.0</v>
      </c>
      <c r="H7124" s="282">
        <v>0.0</v>
      </c>
      <c r="I7124" s="282">
        <v>0.0</v>
      </c>
      <c r="J7124" s="282">
        <v>0.0</v>
      </c>
      <c r="K7124" s="282">
        <v>0.0</v>
      </c>
      <c r="L7124" s="282">
        <v>0.0</v>
      </c>
      <c r="M7124" s="210"/>
    </row>
    <row r="7125" ht="15.75" customHeight="1">
      <c r="A7125" s="210" t="s">
        <v>356</v>
      </c>
      <c r="B7125" s="210" t="s">
        <v>5383</v>
      </c>
      <c r="C7125" s="210" t="s">
        <v>6576</v>
      </c>
      <c r="D7125" s="210" t="s">
        <v>197</v>
      </c>
      <c r="E7125" s="282">
        <v>5.0</v>
      </c>
      <c r="F7125" s="282">
        <v>0.0</v>
      </c>
      <c r="G7125" s="282">
        <v>0.0</v>
      </c>
      <c r="H7125" s="282">
        <v>0.0</v>
      </c>
      <c r="I7125" s="282">
        <v>0.0</v>
      </c>
      <c r="J7125" s="282">
        <v>0.0</v>
      </c>
      <c r="K7125" s="282">
        <v>0.0</v>
      </c>
      <c r="L7125" s="282">
        <v>450.0</v>
      </c>
      <c r="M7125" s="210"/>
    </row>
    <row r="7126" ht="15.75" customHeight="1">
      <c r="A7126" s="210" t="s">
        <v>356</v>
      </c>
      <c r="B7126" s="210" t="s">
        <v>5384</v>
      </c>
      <c r="C7126" s="210" t="s">
        <v>6222</v>
      </c>
      <c r="D7126" s="210" t="s">
        <v>6223</v>
      </c>
      <c r="E7126" s="282">
        <v>30.0</v>
      </c>
      <c r="F7126" s="282">
        <v>0.0</v>
      </c>
      <c r="G7126" s="210"/>
      <c r="H7126" s="282">
        <v>0.0</v>
      </c>
      <c r="I7126" s="282">
        <v>0.0</v>
      </c>
      <c r="J7126" s="282">
        <v>2.0</v>
      </c>
      <c r="K7126" s="282">
        <v>0.0</v>
      </c>
      <c r="L7126" s="282">
        <v>2700.0</v>
      </c>
      <c r="M7126" s="210"/>
    </row>
    <row r="7127" ht="15.75" customHeight="1">
      <c r="A7127" s="210" t="s">
        <v>356</v>
      </c>
      <c r="B7127" s="210" t="s">
        <v>5385</v>
      </c>
      <c r="C7127" s="210" t="s">
        <v>6222</v>
      </c>
      <c r="D7127" s="210" t="s">
        <v>6223</v>
      </c>
      <c r="E7127" s="282">
        <v>3.0</v>
      </c>
      <c r="F7127" s="282">
        <v>0.0</v>
      </c>
      <c r="G7127" s="210"/>
      <c r="H7127" s="282">
        <v>0.0</v>
      </c>
      <c r="I7127" s="282">
        <v>0.0</v>
      </c>
      <c r="J7127" s="282">
        <v>0.0</v>
      </c>
      <c r="K7127" s="282">
        <v>0.0</v>
      </c>
      <c r="L7127" s="282">
        <v>270.0</v>
      </c>
      <c r="M7127" s="210"/>
    </row>
    <row r="7128" ht="15.75" customHeight="1">
      <c r="A7128" s="210" t="s">
        <v>356</v>
      </c>
      <c r="B7128" s="210" t="s">
        <v>5386</v>
      </c>
      <c r="C7128" s="210" t="s">
        <v>6047</v>
      </c>
      <c r="D7128" s="210" t="s">
        <v>6223</v>
      </c>
      <c r="E7128" s="282">
        <v>0.0</v>
      </c>
      <c r="F7128" s="282">
        <v>0.0</v>
      </c>
      <c r="G7128" s="210"/>
      <c r="H7128" s="282">
        <v>0.0</v>
      </c>
      <c r="I7128" s="282">
        <v>0.0</v>
      </c>
      <c r="J7128" s="282">
        <v>0.0</v>
      </c>
      <c r="K7128" s="282">
        <v>0.0</v>
      </c>
      <c r="L7128" s="282">
        <v>0.0</v>
      </c>
      <c r="M7128" s="210"/>
    </row>
    <row r="7129" ht="15.75" customHeight="1">
      <c r="A7129" s="210" t="s">
        <v>356</v>
      </c>
      <c r="B7129" s="210" t="s">
        <v>5387</v>
      </c>
      <c r="C7129" s="210" t="s">
        <v>5801</v>
      </c>
      <c r="D7129" s="210" t="s">
        <v>5812</v>
      </c>
      <c r="E7129" s="282">
        <v>0.0</v>
      </c>
      <c r="F7129" s="282">
        <v>0.0</v>
      </c>
      <c r="G7129" s="210"/>
      <c r="H7129" s="282">
        <v>0.0</v>
      </c>
      <c r="I7129" s="282">
        <v>0.0</v>
      </c>
      <c r="J7129" s="282">
        <v>0.0</v>
      </c>
      <c r="K7129" s="282">
        <v>0.0</v>
      </c>
      <c r="L7129" s="282">
        <v>0.0</v>
      </c>
      <c r="M7129" s="210"/>
    </row>
    <row r="7130" ht="15.75" customHeight="1">
      <c r="A7130" s="210" t="s">
        <v>356</v>
      </c>
      <c r="B7130" s="210" t="s">
        <v>5388</v>
      </c>
      <c r="C7130" s="210" t="s">
        <v>5801</v>
      </c>
      <c r="D7130" s="210" t="s">
        <v>5958</v>
      </c>
      <c r="E7130" s="282">
        <v>0.0</v>
      </c>
      <c r="F7130" s="282">
        <v>0.0</v>
      </c>
      <c r="G7130" s="210"/>
      <c r="H7130" s="282">
        <v>0.0</v>
      </c>
      <c r="I7130" s="282">
        <v>0.0</v>
      </c>
      <c r="J7130" s="282">
        <v>0.0</v>
      </c>
      <c r="K7130" s="282">
        <v>0.0</v>
      </c>
      <c r="L7130" s="282">
        <v>0.0</v>
      </c>
      <c r="M7130" s="210"/>
    </row>
    <row r="7131" ht="15.75" customHeight="1">
      <c r="A7131" s="210" t="s">
        <v>562</v>
      </c>
      <c r="B7131" s="210" t="s">
        <v>5383</v>
      </c>
      <c r="C7131" s="210" t="s">
        <v>5801</v>
      </c>
      <c r="D7131" s="210" t="s">
        <v>98</v>
      </c>
      <c r="E7131" s="282">
        <v>2.0</v>
      </c>
      <c r="F7131" s="282">
        <v>1.0</v>
      </c>
      <c r="G7131" s="282">
        <v>0.0</v>
      </c>
      <c r="H7131" s="282">
        <v>2.0</v>
      </c>
      <c r="I7131" s="282">
        <v>0.0</v>
      </c>
      <c r="J7131" s="282">
        <v>0.0</v>
      </c>
      <c r="K7131" s="282">
        <v>0.0</v>
      </c>
      <c r="L7131" s="282">
        <v>21.0</v>
      </c>
      <c r="M7131" s="210"/>
    </row>
    <row r="7132" ht="15.75" customHeight="1">
      <c r="A7132" s="210" t="s">
        <v>562</v>
      </c>
      <c r="B7132" s="210" t="s">
        <v>5384</v>
      </c>
      <c r="C7132" s="210" t="s">
        <v>5801</v>
      </c>
      <c r="D7132" s="210" t="s">
        <v>249</v>
      </c>
      <c r="E7132" s="282">
        <v>22.0</v>
      </c>
      <c r="F7132" s="282">
        <v>3.0</v>
      </c>
      <c r="G7132" s="282">
        <v>3.0</v>
      </c>
      <c r="H7132" s="282">
        <v>12.0</v>
      </c>
      <c r="I7132" s="282">
        <v>10.0</v>
      </c>
      <c r="J7132" s="282">
        <v>1.0</v>
      </c>
      <c r="K7132" s="282">
        <v>0.0</v>
      </c>
      <c r="L7132" s="282">
        <v>933.0</v>
      </c>
      <c r="M7132" s="210"/>
    </row>
    <row r="7133" ht="15.75" customHeight="1">
      <c r="A7133" s="210" t="s">
        <v>562</v>
      </c>
      <c r="B7133" s="210" t="s">
        <v>5385</v>
      </c>
      <c r="C7133" s="210" t="s">
        <v>5800</v>
      </c>
      <c r="D7133" s="210" t="s">
        <v>5966</v>
      </c>
      <c r="E7133" s="282">
        <v>21.0</v>
      </c>
      <c r="F7133" s="282">
        <v>1.0</v>
      </c>
      <c r="G7133" s="282">
        <v>1.0</v>
      </c>
      <c r="H7133" s="282">
        <v>11.0</v>
      </c>
      <c r="I7133" s="282">
        <v>4.0</v>
      </c>
      <c r="J7133" s="282">
        <v>2.0</v>
      </c>
      <c r="K7133" s="282">
        <v>0.0</v>
      </c>
      <c r="L7133" s="282">
        <v>922.0</v>
      </c>
      <c r="M7133" s="210"/>
    </row>
    <row r="7134" ht="15.75" customHeight="1">
      <c r="A7134" s="210" t="s">
        <v>562</v>
      </c>
      <c r="B7134" s="210" t="s">
        <v>5386</v>
      </c>
      <c r="C7134" s="210" t="s">
        <v>5801</v>
      </c>
      <c r="D7134" s="210" t="s">
        <v>98</v>
      </c>
      <c r="E7134" s="282">
        <v>28.0</v>
      </c>
      <c r="F7134" s="282">
        <v>3.0</v>
      </c>
      <c r="G7134" s="282">
        <v>4.0</v>
      </c>
      <c r="H7134" s="282">
        <v>23.0</v>
      </c>
      <c r="I7134" s="282">
        <v>4.0</v>
      </c>
      <c r="J7134" s="282">
        <v>2.0</v>
      </c>
      <c r="K7134" s="282">
        <v>0.0</v>
      </c>
      <c r="L7134" s="282">
        <v>767.0</v>
      </c>
      <c r="M7134" s="210"/>
    </row>
    <row r="7135" ht="15.75" customHeight="1">
      <c r="A7135" s="210" t="s">
        <v>562</v>
      </c>
      <c r="B7135" s="210" t="s">
        <v>5387</v>
      </c>
      <c r="C7135" s="210" t="s">
        <v>5852</v>
      </c>
      <c r="D7135" s="210" t="s">
        <v>238</v>
      </c>
      <c r="E7135" s="282">
        <v>39.0</v>
      </c>
      <c r="F7135" s="282">
        <v>8.0</v>
      </c>
      <c r="G7135" s="282">
        <v>2.0</v>
      </c>
      <c r="H7135" s="282">
        <v>15.0</v>
      </c>
      <c r="I7135" s="282">
        <v>19.0</v>
      </c>
      <c r="J7135" s="282">
        <v>2.0</v>
      </c>
      <c r="K7135" s="282">
        <v>0.0</v>
      </c>
      <c r="L7135" s="282">
        <v>2323.0</v>
      </c>
      <c r="M7135" s="210"/>
    </row>
    <row r="7136" ht="15.75" customHeight="1">
      <c r="A7136" s="210" t="s">
        <v>562</v>
      </c>
      <c r="B7136" s="210" t="s">
        <v>5388</v>
      </c>
      <c r="C7136" s="210" t="s">
        <v>5830</v>
      </c>
      <c r="D7136" s="210" t="s">
        <v>6577</v>
      </c>
      <c r="E7136" s="282">
        <v>28.0</v>
      </c>
      <c r="F7136" s="282">
        <v>11.0</v>
      </c>
      <c r="G7136" s="282">
        <v>7.0</v>
      </c>
      <c r="H7136" s="282">
        <v>0.0</v>
      </c>
      <c r="I7136" s="282">
        <v>11.0</v>
      </c>
      <c r="J7136" s="282">
        <v>4.0</v>
      </c>
      <c r="K7136" s="282">
        <v>0.0</v>
      </c>
      <c r="L7136" s="282">
        <v>2366.0</v>
      </c>
      <c r="M7136" s="210"/>
    </row>
    <row r="7137" ht="15.75" customHeight="1">
      <c r="A7137" s="210" t="s">
        <v>562</v>
      </c>
      <c r="B7137" s="210" t="s">
        <v>5391</v>
      </c>
      <c r="C7137" s="210" t="s">
        <v>5830</v>
      </c>
      <c r="D7137" s="210" t="s">
        <v>6577</v>
      </c>
      <c r="E7137" s="282">
        <v>26.0</v>
      </c>
      <c r="F7137" s="282">
        <v>3.0</v>
      </c>
      <c r="G7137" s="282">
        <v>2.0</v>
      </c>
      <c r="H7137" s="282">
        <v>16.0</v>
      </c>
      <c r="I7137" s="282">
        <v>7.0</v>
      </c>
      <c r="J7137" s="282">
        <v>0.0</v>
      </c>
      <c r="K7137" s="282">
        <v>0.0</v>
      </c>
      <c r="L7137" s="282">
        <v>1102.0</v>
      </c>
      <c r="M7137" s="210"/>
    </row>
    <row r="7138" ht="15.75" customHeight="1">
      <c r="A7138" s="210" t="s">
        <v>562</v>
      </c>
      <c r="B7138" s="210" t="s">
        <v>5392</v>
      </c>
      <c r="C7138" s="210" t="s">
        <v>6578</v>
      </c>
      <c r="D7138" s="210" t="s">
        <v>6579</v>
      </c>
      <c r="E7138" s="282">
        <v>32.0</v>
      </c>
      <c r="F7138" s="282">
        <v>3.0</v>
      </c>
      <c r="G7138" s="282">
        <v>0.0</v>
      </c>
      <c r="H7138" s="282">
        <v>14.0</v>
      </c>
      <c r="I7138" s="282">
        <v>9.0</v>
      </c>
      <c r="J7138" s="282">
        <v>2.0</v>
      </c>
      <c r="K7138" s="282">
        <v>0.0</v>
      </c>
      <c r="L7138" s="282">
        <v>1661.0</v>
      </c>
      <c r="M7138" s="210"/>
    </row>
    <row r="7139" ht="15.75" customHeight="1">
      <c r="A7139" s="210" t="s">
        <v>562</v>
      </c>
      <c r="B7139" s="210" t="s">
        <v>5389</v>
      </c>
      <c r="C7139" s="210" t="s">
        <v>6014</v>
      </c>
      <c r="D7139" s="210" t="s">
        <v>6580</v>
      </c>
      <c r="E7139" s="282">
        <v>27.0</v>
      </c>
      <c r="F7139" s="282">
        <v>10.0</v>
      </c>
      <c r="G7139" s="282">
        <v>3.0</v>
      </c>
      <c r="H7139" s="282">
        <v>1.0</v>
      </c>
      <c r="I7139" s="282">
        <v>10.0</v>
      </c>
      <c r="J7139" s="282">
        <v>1.0</v>
      </c>
      <c r="K7139" s="282">
        <v>0.0</v>
      </c>
      <c r="L7139" s="282">
        <v>2224.0</v>
      </c>
      <c r="M7139" s="210"/>
    </row>
    <row r="7140" ht="15.75" customHeight="1">
      <c r="A7140" s="210" t="s">
        <v>562</v>
      </c>
      <c r="B7140" s="210" t="s">
        <v>5390</v>
      </c>
      <c r="C7140" s="210" t="s">
        <v>6014</v>
      </c>
      <c r="D7140" s="210" t="s">
        <v>6580</v>
      </c>
      <c r="E7140" s="282">
        <v>25.0</v>
      </c>
      <c r="F7140" s="282">
        <v>7.0</v>
      </c>
      <c r="G7140" s="282">
        <v>5.0</v>
      </c>
      <c r="H7140" s="282">
        <v>7.0</v>
      </c>
      <c r="I7140" s="282">
        <v>11.0</v>
      </c>
      <c r="J7140" s="282">
        <v>1.0</v>
      </c>
      <c r="K7140" s="282">
        <v>0.0</v>
      </c>
      <c r="L7140" s="282">
        <v>1660.0</v>
      </c>
      <c r="M7140" s="210"/>
    </row>
    <row r="7141" ht="15.75" customHeight="1">
      <c r="A7141" s="210" t="s">
        <v>296</v>
      </c>
      <c r="B7141" s="210" t="s">
        <v>5383</v>
      </c>
      <c r="C7141" s="210" t="s">
        <v>5801</v>
      </c>
      <c r="D7141" s="210" t="s">
        <v>264</v>
      </c>
      <c r="E7141" s="282">
        <v>2.0</v>
      </c>
      <c r="F7141" s="282">
        <v>0.0</v>
      </c>
      <c r="G7141" s="282">
        <v>0.0</v>
      </c>
      <c r="H7141" s="282">
        <v>2.0</v>
      </c>
      <c r="I7141" s="282">
        <v>0.0</v>
      </c>
      <c r="J7141" s="282">
        <v>0.0</v>
      </c>
      <c r="K7141" s="282">
        <v>0.0</v>
      </c>
      <c r="L7141" s="282">
        <v>48.0</v>
      </c>
      <c r="M7141" s="210"/>
    </row>
    <row r="7142" ht="15.75" customHeight="1">
      <c r="A7142" s="210" t="s">
        <v>296</v>
      </c>
      <c r="B7142" s="210" t="s">
        <v>5384</v>
      </c>
      <c r="C7142" s="210" t="s">
        <v>5902</v>
      </c>
      <c r="D7142" s="210" t="s">
        <v>6499</v>
      </c>
      <c r="E7142" s="282">
        <v>14.0</v>
      </c>
      <c r="F7142" s="282">
        <v>3.0</v>
      </c>
      <c r="G7142" s="282">
        <v>2.0</v>
      </c>
      <c r="H7142" s="282">
        <v>4.0</v>
      </c>
      <c r="I7142" s="282">
        <v>7.0</v>
      </c>
      <c r="J7142" s="282">
        <v>4.0</v>
      </c>
      <c r="K7142" s="282">
        <v>0.0</v>
      </c>
      <c r="L7142" s="282">
        <v>863.0</v>
      </c>
      <c r="M7142" s="210"/>
    </row>
    <row r="7143" ht="15.75" customHeight="1">
      <c r="A7143" s="210" t="s">
        <v>296</v>
      </c>
      <c r="B7143" s="210" t="s">
        <v>5385</v>
      </c>
      <c r="C7143" s="210" t="s">
        <v>5902</v>
      </c>
      <c r="D7143" s="210" t="s">
        <v>6499</v>
      </c>
      <c r="E7143" s="282">
        <v>23.0</v>
      </c>
      <c r="F7143" s="282">
        <v>4.0</v>
      </c>
      <c r="G7143" s="282">
        <v>1.0</v>
      </c>
      <c r="H7143" s="282">
        <v>8.0</v>
      </c>
      <c r="I7143" s="282">
        <v>11.0</v>
      </c>
      <c r="J7143" s="282">
        <v>3.0</v>
      </c>
      <c r="K7143" s="282">
        <v>0.0</v>
      </c>
      <c r="L7143" s="282">
        <v>1302.0</v>
      </c>
      <c r="M7143" s="210"/>
    </row>
    <row r="7144" ht="15.75" customHeight="1">
      <c r="A7144" s="210" t="s">
        <v>296</v>
      </c>
      <c r="B7144" s="210" t="s">
        <v>5386</v>
      </c>
      <c r="C7144" s="210" t="s">
        <v>5902</v>
      </c>
      <c r="D7144" s="210" t="s">
        <v>6499</v>
      </c>
      <c r="E7144" s="282">
        <v>9.0</v>
      </c>
      <c r="F7144" s="282">
        <v>2.0</v>
      </c>
      <c r="G7144" s="282">
        <v>1.0</v>
      </c>
      <c r="H7144" s="282">
        <v>5.0</v>
      </c>
      <c r="I7144" s="282">
        <v>4.0</v>
      </c>
      <c r="J7144" s="282">
        <v>1.0</v>
      </c>
      <c r="K7144" s="282">
        <v>0.0</v>
      </c>
      <c r="L7144" s="282">
        <v>400.0</v>
      </c>
      <c r="M7144" s="210"/>
    </row>
    <row r="7145" ht="15.75" customHeight="1">
      <c r="A7145" s="210" t="s">
        <v>296</v>
      </c>
      <c r="B7145" s="210" t="s">
        <v>5387</v>
      </c>
      <c r="C7145" s="210" t="s">
        <v>5902</v>
      </c>
      <c r="D7145" s="210" t="s">
        <v>6499</v>
      </c>
      <c r="E7145" s="282">
        <v>15.0</v>
      </c>
      <c r="F7145" s="282">
        <v>1.0</v>
      </c>
      <c r="G7145" s="282">
        <v>2.0</v>
      </c>
      <c r="H7145" s="282">
        <v>6.0</v>
      </c>
      <c r="I7145" s="282">
        <v>3.0</v>
      </c>
      <c r="J7145" s="282">
        <v>1.0</v>
      </c>
      <c r="K7145" s="282">
        <v>0.0</v>
      </c>
      <c r="L7145" s="282">
        <v>945.0</v>
      </c>
      <c r="M7145" s="210"/>
    </row>
    <row r="7146" ht="15.75" customHeight="1">
      <c r="A7146" s="210" t="s">
        <v>296</v>
      </c>
      <c r="B7146" s="210" t="s">
        <v>5388</v>
      </c>
      <c r="C7146" s="210" t="s">
        <v>5902</v>
      </c>
      <c r="D7146" s="210" t="s">
        <v>6499</v>
      </c>
      <c r="E7146" s="282">
        <v>30.0</v>
      </c>
      <c r="F7146" s="282">
        <v>1.0</v>
      </c>
      <c r="G7146" s="282">
        <v>2.0</v>
      </c>
      <c r="H7146" s="282">
        <v>3.0</v>
      </c>
      <c r="I7146" s="282">
        <v>6.0</v>
      </c>
      <c r="J7146" s="282">
        <v>7.0</v>
      </c>
      <c r="K7146" s="282">
        <v>0.0</v>
      </c>
      <c r="L7146" s="282">
        <v>2341.0</v>
      </c>
      <c r="M7146" s="210"/>
    </row>
    <row r="7147" ht="15.75" customHeight="1">
      <c r="A7147" s="210" t="s">
        <v>296</v>
      </c>
      <c r="B7147" s="210" t="s">
        <v>5391</v>
      </c>
      <c r="C7147" s="210" t="s">
        <v>5902</v>
      </c>
      <c r="D7147" s="210" t="s">
        <v>6499</v>
      </c>
      <c r="E7147" s="282">
        <v>29.0</v>
      </c>
      <c r="F7147" s="282">
        <v>0.0</v>
      </c>
      <c r="G7147" s="282">
        <v>7.0</v>
      </c>
      <c r="H7147" s="282">
        <v>6.0</v>
      </c>
      <c r="I7147" s="282">
        <v>4.0</v>
      </c>
      <c r="J7147" s="282">
        <v>3.0</v>
      </c>
      <c r="K7147" s="282">
        <v>0.0</v>
      </c>
      <c r="L7147" s="282">
        <v>2087.0</v>
      </c>
      <c r="M7147" s="210"/>
    </row>
    <row r="7148" ht="15.75" customHeight="1">
      <c r="A7148" s="210" t="s">
        <v>296</v>
      </c>
      <c r="B7148" s="210" t="s">
        <v>5392</v>
      </c>
      <c r="C7148" s="210" t="s">
        <v>5902</v>
      </c>
      <c r="D7148" s="210" t="s">
        <v>6499</v>
      </c>
      <c r="E7148" s="282">
        <v>30.0</v>
      </c>
      <c r="F7148" s="282">
        <v>1.0</v>
      </c>
      <c r="G7148" s="282">
        <v>7.0</v>
      </c>
      <c r="H7148" s="282">
        <v>6.0</v>
      </c>
      <c r="I7148" s="282">
        <v>6.0</v>
      </c>
      <c r="J7148" s="282">
        <v>3.0</v>
      </c>
      <c r="K7148" s="282">
        <v>2.0</v>
      </c>
      <c r="L7148" s="282">
        <v>2227.0</v>
      </c>
      <c r="M7148" s="210"/>
    </row>
    <row r="7149" ht="15.75" customHeight="1">
      <c r="A7149" s="210" t="s">
        <v>296</v>
      </c>
      <c r="B7149" s="210" t="s">
        <v>5389</v>
      </c>
      <c r="C7149" s="210" t="s">
        <v>5902</v>
      </c>
      <c r="D7149" s="210" t="s">
        <v>6499</v>
      </c>
      <c r="E7149" s="282">
        <v>32.0</v>
      </c>
      <c r="F7149" s="282">
        <v>0.0</v>
      </c>
      <c r="G7149" s="282">
        <v>6.0</v>
      </c>
      <c r="H7149" s="282">
        <v>6.0</v>
      </c>
      <c r="I7149" s="282">
        <v>5.0</v>
      </c>
      <c r="J7149" s="282">
        <v>5.0</v>
      </c>
      <c r="K7149" s="282">
        <v>0.0</v>
      </c>
      <c r="L7149" s="282">
        <v>2382.0</v>
      </c>
      <c r="M7149" s="210"/>
    </row>
    <row r="7150" ht="15.75" customHeight="1">
      <c r="A7150" s="210" t="s">
        <v>296</v>
      </c>
      <c r="B7150" s="210" t="s">
        <v>5390</v>
      </c>
      <c r="C7150" s="210" t="s">
        <v>5902</v>
      </c>
      <c r="D7150" s="210" t="s">
        <v>6499</v>
      </c>
      <c r="E7150" s="282">
        <v>31.0</v>
      </c>
      <c r="F7150" s="282">
        <v>0.0</v>
      </c>
      <c r="G7150" s="282">
        <v>5.0</v>
      </c>
      <c r="H7150" s="282">
        <v>10.0</v>
      </c>
      <c r="I7150" s="282">
        <v>9.0</v>
      </c>
      <c r="J7150" s="282">
        <v>1.0</v>
      </c>
      <c r="K7150" s="282">
        <v>0.0</v>
      </c>
      <c r="L7150" s="282">
        <v>1915.0</v>
      </c>
      <c r="M7150" s="210"/>
    </row>
    <row r="7151" ht="15.75" customHeight="1">
      <c r="A7151" s="210" t="s">
        <v>565</v>
      </c>
      <c r="B7151" s="210" t="s">
        <v>5383</v>
      </c>
      <c r="C7151" s="210" t="s">
        <v>5801</v>
      </c>
      <c r="D7151" s="210" t="s">
        <v>264</v>
      </c>
      <c r="E7151" s="282">
        <v>2.0</v>
      </c>
      <c r="F7151" s="282">
        <v>0.0</v>
      </c>
      <c r="G7151" s="282">
        <v>0.0</v>
      </c>
      <c r="H7151" s="282">
        <v>2.0</v>
      </c>
      <c r="I7151" s="282">
        <v>0.0</v>
      </c>
      <c r="J7151" s="282">
        <v>0.0</v>
      </c>
      <c r="K7151" s="282">
        <v>0.0</v>
      </c>
      <c r="L7151" s="282">
        <v>59.0</v>
      </c>
      <c r="M7151" s="210"/>
    </row>
    <row r="7152" ht="15.75" customHeight="1">
      <c r="A7152" s="210" t="s">
        <v>565</v>
      </c>
      <c r="B7152" s="210" t="s">
        <v>5384</v>
      </c>
      <c r="C7152" s="210" t="s">
        <v>5902</v>
      </c>
      <c r="D7152" s="210" t="s">
        <v>5903</v>
      </c>
      <c r="E7152" s="282">
        <v>4.0</v>
      </c>
      <c r="F7152" s="282">
        <v>0.0</v>
      </c>
      <c r="G7152" s="282">
        <v>0.0</v>
      </c>
      <c r="H7152" s="282">
        <v>4.0</v>
      </c>
      <c r="I7152" s="282">
        <v>0.0</v>
      </c>
      <c r="J7152" s="282">
        <v>0.0</v>
      </c>
      <c r="K7152" s="282">
        <v>0.0</v>
      </c>
      <c r="L7152" s="282">
        <v>19.0</v>
      </c>
      <c r="M7152" s="210"/>
    </row>
    <row r="7153" ht="15.75" customHeight="1">
      <c r="A7153" s="210" t="s">
        <v>565</v>
      </c>
      <c r="B7153" s="210" t="s">
        <v>5385</v>
      </c>
      <c r="C7153" s="210" t="s">
        <v>5902</v>
      </c>
      <c r="D7153" s="210" t="s">
        <v>5903</v>
      </c>
      <c r="E7153" s="282">
        <v>0.0</v>
      </c>
      <c r="F7153" s="282">
        <v>0.0</v>
      </c>
      <c r="G7153" s="282">
        <v>0.0</v>
      </c>
      <c r="H7153" s="282">
        <v>0.0</v>
      </c>
      <c r="I7153" s="282">
        <v>0.0</v>
      </c>
      <c r="J7153" s="282">
        <v>0.0</v>
      </c>
      <c r="K7153" s="282">
        <v>0.0</v>
      </c>
      <c r="L7153" s="282">
        <v>0.0</v>
      </c>
      <c r="M7153" s="210"/>
    </row>
    <row r="7154" ht="15.75" customHeight="1">
      <c r="A7154" s="210" t="s">
        <v>855</v>
      </c>
      <c r="B7154" s="210" t="s">
        <v>5383</v>
      </c>
      <c r="C7154" s="210" t="s">
        <v>5801</v>
      </c>
      <c r="D7154" s="210" t="s">
        <v>244</v>
      </c>
      <c r="E7154" s="282">
        <v>1.0</v>
      </c>
      <c r="F7154" s="282">
        <v>0.0</v>
      </c>
      <c r="G7154" s="282">
        <v>0.0</v>
      </c>
      <c r="H7154" s="282">
        <v>1.0</v>
      </c>
      <c r="I7154" s="282">
        <v>0.0</v>
      </c>
      <c r="J7154" s="282">
        <v>0.0</v>
      </c>
      <c r="K7154" s="282">
        <v>0.0</v>
      </c>
      <c r="L7154" s="282">
        <v>34.0</v>
      </c>
      <c r="M7154" s="210"/>
    </row>
    <row r="7155" ht="15.75" customHeight="1">
      <c r="A7155" s="210" t="s">
        <v>855</v>
      </c>
      <c r="B7155" s="210" t="s">
        <v>5384</v>
      </c>
      <c r="C7155" s="210" t="s">
        <v>5881</v>
      </c>
      <c r="D7155" s="210" t="s">
        <v>5925</v>
      </c>
      <c r="E7155" s="282">
        <v>26.0</v>
      </c>
      <c r="F7155" s="282">
        <v>4.0</v>
      </c>
      <c r="G7155" s="282">
        <v>0.0</v>
      </c>
      <c r="H7155" s="282">
        <v>12.0</v>
      </c>
      <c r="I7155" s="282">
        <v>14.0</v>
      </c>
      <c r="J7155" s="282">
        <v>4.0</v>
      </c>
      <c r="K7155" s="282">
        <v>0.0</v>
      </c>
      <c r="L7155" s="282">
        <v>1285.0</v>
      </c>
      <c r="M7155" s="210"/>
    </row>
    <row r="7156" ht="15.75" customHeight="1">
      <c r="A7156" s="210" t="s">
        <v>855</v>
      </c>
      <c r="B7156" s="210" t="s">
        <v>5385</v>
      </c>
      <c r="C7156" s="210" t="s">
        <v>5881</v>
      </c>
      <c r="D7156" s="210" t="s">
        <v>5989</v>
      </c>
      <c r="E7156" s="282">
        <v>15.0</v>
      </c>
      <c r="F7156" s="282">
        <v>0.0</v>
      </c>
      <c r="G7156" s="282">
        <v>1.0</v>
      </c>
      <c r="H7156" s="282">
        <v>15.0</v>
      </c>
      <c r="I7156" s="282">
        <v>0.0</v>
      </c>
      <c r="J7156" s="282">
        <v>0.0</v>
      </c>
      <c r="K7156" s="282">
        <v>0.0</v>
      </c>
      <c r="L7156" s="282">
        <v>171.0</v>
      </c>
      <c r="M7156" s="210"/>
    </row>
    <row r="7157" ht="15.75" customHeight="1">
      <c r="A7157" s="210" t="s">
        <v>855</v>
      </c>
      <c r="B7157" s="210" t="s">
        <v>5386</v>
      </c>
      <c r="C7157" s="210" t="s">
        <v>5906</v>
      </c>
      <c r="D7157" s="210" t="s">
        <v>6581</v>
      </c>
      <c r="E7157" s="282">
        <v>23.0</v>
      </c>
      <c r="F7157" s="282">
        <v>2.0</v>
      </c>
      <c r="G7157" s="282">
        <v>7.0</v>
      </c>
      <c r="H7157" s="282">
        <v>8.0</v>
      </c>
      <c r="I7157" s="282">
        <v>15.0</v>
      </c>
      <c r="J7157" s="282">
        <v>3.0</v>
      </c>
      <c r="K7157" s="282">
        <v>0.0</v>
      </c>
      <c r="L7157" s="282">
        <v>1225.0</v>
      </c>
      <c r="M7157" s="210"/>
    </row>
    <row r="7158" ht="15.75" customHeight="1">
      <c r="A7158" s="210" t="s">
        <v>839</v>
      </c>
      <c r="B7158" s="210" t="s">
        <v>5383</v>
      </c>
      <c r="C7158" s="210" t="s">
        <v>5801</v>
      </c>
      <c r="D7158" s="210" t="s">
        <v>264</v>
      </c>
      <c r="E7158" s="282">
        <v>2.0</v>
      </c>
      <c r="F7158" s="282">
        <v>0.0</v>
      </c>
      <c r="G7158" s="282">
        <v>0.0</v>
      </c>
      <c r="H7158" s="282">
        <v>1.0</v>
      </c>
      <c r="I7158" s="282">
        <v>0.0</v>
      </c>
      <c r="J7158" s="282">
        <v>0.0</v>
      </c>
      <c r="K7158" s="282">
        <v>0.0</v>
      </c>
      <c r="L7158" s="282">
        <v>135.0</v>
      </c>
      <c r="M7158" s="210"/>
    </row>
    <row r="7159" ht="15.75" customHeight="1">
      <c r="A7159" s="210" t="s">
        <v>839</v>
      </c>
      <c r="B7159" s="210" t="s">
        <v>5384</v>
      </c>
      <c r="C7159" s="210" t="s">
        <v>6343</v>
      </c>
      <c r="D7159" s="210" t="s">
        <v>6582</v>
      </c>
      <c r="E7159" s="282">
        <v>29.0</v>
      </c>
      <c r="F7159" s="282">
        <v>0.0</v>
      </c>
      <c r="G7159" s="282">
        <v>0.0</v>
      </c>
      <c r="H7159" s="282">
        <v>9.0</v>
      </c>
      <c r="I7159" s="282">
        <v>15.0</v>
      </c>
      <c r="J7159" s="282">
        <v>6.0</v>
      </c>
      <c r="K7159" s="282">
        <v>0.0</v>
      </c>
      <c r="L7159" s="282">
        <v>1627.0</v>
      </c>
      <c r="M7159" s="210"/>
    </row>
    <row r="7160" ht="15.75" customHeight="1">
      <c r="A7160" s="210" t="s">
        <v>839</v>
      </c>
      <c r="B7160" s="210" t="s">
        <v>5385</v>
      </c>
      <c r="C7160" s="210" t="s">
        <v>6583</v>
      </c>
      <c r="D7160" s="210" t="s">
        <v>6584</v>
      </c>
      <c r="E7160" s="282">
        <v>23.0</v>
      </c>
      <c r="F7160" s="282">
        <v>2.0</v>
      </c>
      <c r="G7160" s="282">
        <v>0.0</v>
      </c>
      <c r="H7160" s="282">
        <v>5.0</v>
      </c>
      <c r="I7160" s="282">
        <v>11.0</v>
      </c>
      <c r="J7160" s="282">
        <v>10.0</v>
      </c>
      <c r="K7160" s="282">
        <v>0.0</v>
      </c>
      <c r="L7160" s="282">
        <v>1551.0</v>
      </c>
      <c r="M7160" s="210"/>
    </row>
    <row r="7161" ht="15.75" customHeight="1">
      <c r="A7161" s="210" t="s">
        <v>265</v>
      </c>
      <c r="B7161" s="210" t="s">
        <v>5383</v>
      </c>
      <c r="C7161" s="210" t="s">
        <v>5801</v>
      </c>
      <c r="D7161" s="210" t="s">
        <v>103</v>
      </c>
      <c r="E7161" s="282">
        <v>1.0</v>
      </c>
      <c r="F7161" s="282">
        <v>0.0</v>
      </c>
      <c r="G7161" s="282">
        <v>0.0</v>
      </c>
      <c r="H7161" s="282">
        <v>1.0</v>
      </c>
      <c r="I7161" s="282">
        <v>0.0</v>
      </c>
      <c r="J7161" s="282">
        <v>0.0</v>
      </c>
      <c r="K7161" s="282">
        <v>0.0</v>
      </c>
      <c r="L7161" s="282">
        <v>45.0</v>
      </c>
      <c r="M7161" s="210"/>
    </row>
    <row r="7162" ht="15.75" customHeight="1">
      <c r="A7162" s="210" t="s">
        <v>265</v>
      </c>
      <c r="B7162" s="210" t="s">
        <v>5384</v>
      </c>
      <c r="C7162" s="210" t="s">
        <v>6283</v>
      </c>
      <c r="D7162" s="210" t="s">
        <v>6358</v>
      </c>
      <c r="E7162" s="282">
        <v>27.0</v>
      </c>
      <c r="F7162" s="282">
        <v>5.0</v>
      </c>
      <c r="G7162" s="282">
        <v>4.0</v>
      </c>
      <c r="H7162" s="282">
        <v>6.0</v>
      </c>
      <c r="I7162" s="282">
        <v>14.0</v>
      </c>
      <c r="J7162" s="282">
        <v>9.0</v>
      </c>
      <c r="K7162" s="282">
        <v>0.0</v>
      </c>
      <c r="L7162" s="282">
        <v>1895.0</v>
      </c>
      <c r="M7162" s="210"/>
    </row>
    <row r="7163" ht="15.75" customHeight="1">
      <c r="A7163" s="210" t="s">
        <v>265</v>
      </c>
      <c r="B7163" s="210" t="s">
        <v>5385</v>
      </c>
      <c r="C7163" s="210" t="s">
        <v>6070</v>
      </c>
      <c r="D7163" s="210" t="s">
        <v>6100</v>
      </c>
      <c r="E7163" s="282">
        <v>26.0</v>
      </c>
      <c r="F7163" s="282">
        <v>5.0</v>
      </c>
      <c r="G7163" s="282">
        <v>3.0</v>
      </c>
      <c r="H7163" s="282">
        <v>15.0</v>
      </c>
      <c r="I7163" s="282">
        <v>9.0</v>
      </c>
      <c r="J7163" s="282">
        <v>4.0</v>
      </c>
      <c r="K7163" s="282">
        <v>0.0</v>
      </c>
      <c r="L7163" s="282">
        <v>1001.0</v>
      </c>
      <c r="M7163" s="210"/>
    </row>
    <row r="7164" ht="15.75" customHeight="1">
      <c r="A7164" s="210" t="s">
        <v>265</v>
      </c>
      <c r="B7164" s="210" t="s">
        <v>5386</v>
      </c>
      <c r="C7164" s="210" t="s">
        <v>6283</v>
      </c>
      <c r="D7164" s="210" t="s">
        <v>6358</v>
      </c>
      <c r="E7164" s="282">
        <v>25.0</v>
      </c>
      <c r="F7164" s="282">
        <v>2.0</v>
      </c>
      <c r="G7164" s="282">
        <v>2.0</v>
      </c>
      <c r="H7164" s="282">
        <v>24.0</v>
      </c>
      <c r="I7164" s="282">
        <v>1.0</v>
      </c>
      <c r="J7164" s="282">
        <v>1.0</v>
      </c>
      <c r="K7164" s="282">
        <v>0.0</v>
      </c>
      <c r="L7164" s="282">
        <v>466.0</v>
      </c>
      <c r="M7164" s="210"/>
    </row>
    <row r="7165" ht="15.75" customHeight="1">
      <c r="A7165" s="210" t="s">
        <v>265</v>
      </c>
      <c r="B7165" s="210" t="s">
        <v>5387</v>
      </c>
      <c r="C7165" s="210" t="s">
        <v>6107</v>
      </c>
      <c r="D7165" s="210" t="s">
        <v>6585</v>
      </c>
      <c r="E7165" s="282">
        <v>34.0</v>
      </c>
      <c r="F7165" s="282">
        <v>4.0</v>
      </c>
      <c r="G7165" s="282">
        <v>5.0</v>
      </c>
      <c r="H7165" s="282">
        <v>14.0</v>
      </c>
      <c r="I7165" s="282">
        <v>10.0</v>
      </c>
      <c r="J7165" s="282">
        <v>5.0</v>
      </c>
      <c r="K7165" s="282">
        <v>0.0</v>
      </c>
      <c r="L7165" s="282">
        <v>1798.0</v>
      </c>
      <c r="M7165" s="210"/>
    </row>
    <row r="7166" ht="15.75" customHeight="1">
      <c r="A7166" s="210" t="s">
        <v>506</v>
      </c>
      <c r="B7166" s="210" t="s">
        <v>5383</v>
      </c>
      <c r="C7166" s="210" t="s">
        <v>5801</v>
      </c>
      <c r="D7166" s="210" t="s">
        <v>151</v>
      </c>
      <c r="E7166" s="282">
        <v>1.0</v>
      </c>
      <c r="F7166" s="282">
        <v>0.0</v>
      </c>
      <c r="G7166" s="282">
        <v>0.0</v>
      </c>
      <c r="H7166" s="282">
        <v>1.0</v>
      </c>
      <c r="I7166" s="282">
        <v>0.0</v>
      </c>
      <c r="J7166" s="282">
        <v>0.0</v>
      </c>
      <c r="K7166" s="282">
        <v>0.0</v>
      </c>
      <c r="L7166" s="282">
        <v>1.0</v>
      </c>
      <c r="M7166" s="210"/>
    </row>
    <row r="7167" ht="15.75" customHeight="1">
      <c r="A7167" s="210" t="s">
        <v>506</v>
      </c>
      <c r="B7167" s="210" t="s">
        <v>5384</v>
      </c>
      <c r="C7167" s="210" t="s">
        <v>6202</v>
      </c>
      <c r="D7167" s="210" t="s">
        <v>6586</v>
      </c>
      <c r="E7167" s="282">
        <v>15.0</v>
      </c>
      <c r="F7167" s="282">
        <v>0.0</v>
      </c>
      <c r="G7167" s="282">
        <v>3.0</v>
      </c>
      <c r="H7167" s="282">
        <v>12.0</v>
      </c>
      <c r="I7167" s="282">
        <v>3.0</v>
      </c>
      <c r="J7167" s="282">
        <v>6.0</v>
      </c>
      <c r="K7167" s="282">
        <v>0.0</v>
      </c>
      <c r="L7167" s="282">
        <v>385.0</v>
      </c>
      <c r="M7167" s="210"/>
    </row>
    <row r="7168" ht="15.75" customHeight="1">
      <c r="A7168" s="210" t="s">
        <v>506</v>
      </c>
      <c r="B7168" s="210" t="s">
        <v>5385</v>
      </c>
      <c r="C7168" s="210" t="s">
        <v>5801</v>
      </c>
      <c r="D7168" s="210" t="s">
        <v>110</v>
      </c>
      <c r="E7168" s="282">
        <v>23.0</v>
      </c>
      <c r="F7168" s="282">
        <v>3.0</v>
      </c>
      <c r="G7168" s="282">
        <v>2.0</v>
      </c>
      <c r="H7168" s="282">
        <v>13.0</v>
      </c>
      <c r="I7168" s="282">
        <v>8.0</v>
      </c>
      <c r="J7168" s="282">
        <v>4.0</v>
      </c>
      <c r="K7168" s="282">
        <v>0.0</v>
      </c>
      <c r="L7168" s="282">
        <v>976.0</v>
      </c>
      <c r="M7168" s="210"/>
    </row>
    <row r="7169" ht="15.75" customHeight="1">
      <c r="A7169" s="210" t="s">
        <v>506</v>
      </c>
      <c r="B7169" s="210" t="s">
        <v>5386</v>
      </c>
      <c r="C7169" s="210" t="s">
        <v>5801</v>
      </c>
      <c r="D7169" s="210" t="s">
        <v>110</v>
      </c>
      <c r="E7169" s="282">
        <v>24.0</v>
      </c>
      <c r="F7169" s="282">
        <v>2.0</v>
      </c>
      <c r="G7169" s="282">
        <v>2.0</v>
      </c>
      <c r="H7169" s="282">
        <v>18.0</v>
      </c>
      <c r="I7169" s="282">
        <v>3.0</v>
      </c>
      <c r="J7169" s="282">
        <v>2.0</v>
      </c>
      <c r="K7169" s="282">
        <v>0.0</v>
      </c>
      <c r="L7169" s="282">
        <v>876.0</v>
      </c>
      <c r="M7169" s="210"/>
    </row>
    <row r="7170" ht="15.75" customHeight="1">
      <c r="A7170" s="210" t="s">
        <v>506</v>
      </c>
      <c r="B7170" s="210" t="s">
        <v>5387</v>
      </c>
      <c r="C7170" s="210" t="s">
        <v>5801</v>
      </c>
      <c r="D7170" s="210" t="s">
        <v>110</v>
      </c>
      <c r="E7170" s="282">
        <v>27.0</v>
      </c>
      <c r="F7170" s="282">
        <v>11.0</v>
      </c>
      <c r="G7170" s="282">
        <v>7.0</v>
      </c>
      <c r="H7170" s="282">
        <v>7.0</v>
      </c>
      <c r="I7170" s="282">
        <v>10.0</v>
      </c>
      <c r="J7170" s="282">
        <v>4.0</v>
      </c>
      <c r="K7170" s="282">
        <v>1.0</v>
      </c>
      <c r="L7170" s="282">
        <v>1782.0</v>
      </c>
      <c r="M7170" s="210"/>
    </row>
    <row r="7171" ht="15.75" customHeight="1">
      <c r="A7171" s="210" t="s">
        <v>506</v>
      </c>
      <c r="B7171" s="210" t="s">
        <v>5388</v>
      </c>
      <c r="C7171" s="210" t="s">
        <v>5924</v>
      </c>
      <c r="D7171" s="210" t="s">
        <v>110</v>
      </c>
      <c r="E7171" s="282">
        <v>27.0</v>
      </c>
      <c r="F7171" s="282">
        <v>11.0</v>
      </c>
      <c r="G7171" s="282">
        <v>3.0</v>
      </c>
      <c r="H7171" s="282">
        <v>11.0</v>
      </c>
      <c r="I7171" s="282">
        <v>12.0</v>
      </c>
      <c r="J7171" s="282">
        <v>6.0</v>
      </c>
      <c r="K7171" s="282">
        <v>0.0</v>
      </c>
      <c r="L7171" s="282">
        <v>1487.0</v>
      </c>
      <c r="M7171" s="210"/>
    </row>
    <row r="7172" ht="15.75" customHeight="1">
      <c r="A7172" s="210" t="s">
        <v>506</v>
      </c>
      <c r="B7172" s="210" t="s">
        <v>5391</v>
      </c>
      <c r="C7172" s="210" t="s">
        <v>5881</v>
      </c>
      <c r="D7172" s="210" t="s">
        <v>5989</v>
      </c>
      <c r="E7172" s="282">
        <v>28.0</v>
      </c>
      <c r="F7172" s="282">
        <v>9.0</v>
      </c>
      <c r="G7172" s="282">
        <v>4.0</v>
      </c>
      <c r="H7172" s="282">
        <v>5.0</v>
      </c>
      <c r="I7172" s="282">
        <v>11.0</v>
      </c>
      <c r="J7172" s="282">
        <v>3.0</v>
      </c>
      <c r="K7172" s="282">
        <v>0.0</v>
      </c>
      <c r="L7172" s="282">
        <v>1985.0</v>
      </c>
      <c r="M7172" s="210"/>
    </row>
    <row r="7173" ht="15.75" customHeight="1">
      <c r="A7173" s="210" t="s">
        <v>506</v>
      </c>
      <c r="B7173" s="210" t="s">
        <v>5392</v>
      </c>
      <c r="C7173" s="210" t="s">
        <v>5881</v>
      </c>
      <c r="D7173" s="210" t="s">
        <v>121</v>
      </c>
      <c r="E7173" s="282">
        <v>25.0</v>
      </c>
      <c r="F7173" s="282">
        <v>6.0</v>
      </c>
      <c r="G7173" s="282">
        <v>3.0</v>
      </c>
      <c r="H7173" s="282">
        <v>4.0</v>
      </c>
      <c r="I7173" s="282">
        <v>15.0</v>
      </c>
      <c r="J7173" s="282">
        <v>8.0</v>
      </c>
      <c r="K7173" s="282">
        <v>0.0</v>
      </c>
      <c r="L7173" s="282">
        <v>1763.0</v>
      </c>
      <c r="M7173" s="210"/>
    </row>
    <row r="7174" ht="15.75" customHeight="1">
      <c r="A7174" s="210" t="s">
        <v>506</v>
      </c>
      <c r="B7174" s="210" t="s">
        <v>5389</v>
      </c>
      <c r="C7174" s="210" t="s">
        <v>5881</v>
      </c>
      <c r="D7174" s="210" t="s">
        <v>5989</v>
      </c>
      <c r="E7174" s="282">
        <v>24.0</v>
      </c>
      <c r="F7174" s="282">
        <v>2.0</v>
      </c>
      <c r="G7174" s="282">
        <v>2.0</v>
      </c>
      <c r="H7174" s="282">
        <v>8.0</v>
      </c>
      <c r="I7174" s="282">
        <v>9.0</v>
      </c>
      <c r="J7174" s="282">
        <v>10.0</v>
      </c>
      <c r="K7174" s="282">
        <v>0.0</v>
      </c>
      <c r="L7174" s="282">
        <v>1406.0</v>
      </c>
      <c r="M7174" s="210"/>
    </row>
    <row r="7175" ht="15.75" customHeight="1">
      <c r="A7175" s="210" t="s">
        <v>506</v>
      </c>
      <c r="B7175" s="210" t="s">
        <v>5390</v>
      </c>
      <c r="C7175" s="210" t="s">
        <v>5800</v>
      </c>
      <c r="D7175" s="210" t="s">
        <v>244</v>
      </c>
      <c r="E7175" s="282">
        <v>14.0</v>
      </c>
      <c r="F7175" s="282">
        <v>1.0</v>
      </c>
      <c r="G7175" s="282">
        <v>0.0</v>
      </c>
      <c r="H7175" s="282">
        <v>5.0</v>
      </c>
      <c r="I7175" s="282">
        <v>6.0</v>
      </c>
      <c r="J7175" s="282">
        <v>2.0</v>
      </c>
      <c r="K7175" s="282">
        <v>0.0</v>
      </c>
      <c r="L7175" s="282">
        <v>753.0</v>
      </c>
      <c r="M7175" s="210"/>
    </row>
    <row r="7176" ht="15.75" customHeight="1">
      <c r="A7176" s="210" t="s">
        <v>782</v>
      </c>
      <c r="B7176" s="210" t="s">
        <v>5383</v>
      </c>
      <c r="C7176" s="210" t="s">
        <v>5801</v>
      </c>
      <c r="D7176" s="210" t="s">
        <v>116</v>
      </c>
      <c r="E7176" s="282">
        <v>0.0</v>
      </c>
      <c r="F7176" s="282">
        <v>0.0</v>
      </c>
      <c r="G7176" s="282">
        <v>0.0</v>
      </c>
      <c r="H7176" s="282">
        <v>0.0</v>
      </c>
      <c r="I7176" s="282">
        <v>0.0</v>
      </c>
      <c r="J7176" s="282">
        <v>0.0</v>
      </c>
      <c r="K7176" s="282">
        <v>0.0</v>
      </c>
      <c r="L7176" s="282">
        <v>0.0</v>
      </c>
      <c r="M7176" s="210"/>
    </row>
    <row r="7177" ht="15.75" customHeight="1">
      <c r="A7177" s="210" t="s">
        <v>782</v>
      </c>
      <c r="B7177" s="210" t="s">
        <v>5384</v>
      </c>
      <c r="C7177" s="210" t="s">
        <v>5801</v>
      </c>
      <c r="D7177" s="210" t="s">
        <v>95</v>
      </c>
      <c r="E7177" s="282">
        <v>10.0</v>
      </c>
      <c r="F7177" s="282">
        <v>0.0</v>
      </c>
      <c r="G7177" s="282">
        <v>2.0</v>
      </c>
      <c r="H7177" s="282">
        <v>10.0</v>
      </c>
      <c r="I7177" s="282">
        <v>0.0</v>
      </c>
      <c r="J7177" s="282">
        <v>1.0</v>
      </c>
      <c r="K7177" s="282">
        <v>0.0</v>
      </c>
      <c r="L7177" s="282">
        <v>258.0</v>
      </c>
      <c r="M7177" s="210"/>
    </row>
    <row r="7178" ht="15.75" customHeight="1">
      <c r="A7178" s="210" t="s">
        <v>782</v>
      </c>
      <c r="B7178" s="210" t="s">
        <v>5385</v>
      </c>
      <c r="C7178" s="210" t="s">
        <v>5801</v>
      </c>
      <c r="D7178" s="210" t="s">
        <v>103</v>
      </c>
      <c r="E7178" s="282">
        <v>31.0</v>
      </c>
      <c r="F7178" s="282">
        <v>1.0</v>
      </c>
      <c r="G7178" s="282">
        <v>3.0</v>
      </c>
      <c r="H7178" s="282">
        <v>7.0</v>
      </c>
      <c r="I7178" s="282">
        <v>13.0</v>
      </c>
      <c r="J7178" s="282">
        <v>6.0</v>
      </c>
      <c r="K7178" s="282">
        <v>1.0</v>
      </c>
      <c r="L7178" s="282">
        <v>2084.0</v>
      </c>
      <c r="M7178" s="210"/>
    </row>
    <row r="7179" ht="15.75" customHeight="1">
      <c r="A7179" s="210" t="s">
        <v>782</v>
      </c>
      <c r="B7179" s="210" t="s">
        <v>5386</v>
      </c>
      <c r="C7179" s="210" t="s">
        <v>5801</v>
      </c>
      <c r="D7179" s="210" t="s">
        <v>103</v>
      </c>
      <c r="E7179" s="282">
        <v>33.0</v>
      </c>
      <c r="F7179" s="282">
        <v>4.0</v>
      </c>
      <c r="G7179" s="282">
        <v>5.0</v>
      </c>
      <c r="H7179" s="282">
        <v>5.0</v>
      </c>
      <c r="I7179" s="282">
        <v>10.0</v>
      </c>
      <c r="J7179" s="282">
        <v>9.0</v>
      </c>
      <c r="K7179" s="282">
        <v>0.0</v>
      </c>
      <c r="L7179" s="282">
        <v>2494.0</v>
      </c>
      <c r="M7179" s="210"/>
    </row>
    <row r="7180" ht="15.75" customHeight="1">
      <c r="A7180" s="210" t="s">
        <v>782</v>
      </c>
      <c r="B7180" s="210" t="s">
        <v>5387</v>
      </c>
      <c r="C7180" s="210" t="s">
        <v>5801</v>
      </c>
      <c r="D7180" s="210" t="s">
        <v>103</v>
      </c>
      <c r="E7180" s="282">
        <v>30.0</v>
      </c>
      <c r="F7180" s="282">
        <v>2.0</v>
      </c>
      <c r="G7180" s="282">
        <v>11.0</v>
      </c>
      <c r="H7180" s="282">
        <v>4.0</v>
      </c>
      <c r="I7180" s="282">
        <v>8.0</v>
      </c>
      <c r="J7180" s="282">
        <v>9.0</v>
      </c>
      <c r="K7180" s="282">
        <v>1.0</v>
      </c>
      <c r="L7180" s="282">
        <v>2180.0</v>
      </c>
      <c r="M7180" s="210"/>
    </row>
    <row r="7181" ht="15.75" customHeight="1">
      <c r="A7181" s="210" t="s">
        <v>782</v>
      </c>
      <c r="B7181" s="210" t="s">
        <v>5388</v>
      </c>
      <c r="C7181" s="210" t="s">
        <v>5801</v>
      </c>
      <c r="D7181" s="210" t="s">
        <v>103</v>
      </c>
      <c r="E7181" s="282">
        <v>33.0</v>
      </c>
      <c r="F7181" s="282">
        <v>2.0</v>
      </c>
      <c r="G7181" s="282">
        <v>6.0</v>
      </c>
      <c r="H7181" s="282">
        <v>5.0</v>
      </c>
      <c r="I7181" s="282">
        <v>1.0</v>
      </c>
      <c r="J7181" s="282">
        <v>7.0</v>
      </c>
      <c r="K7181" s="282">
        <v>1.0</v>
      </c>
      <c r="L7181" s="282">
        <v>2651.0</v>
      </c>
      <c r="M7181" s="210"/>
    </row>
    <row r="7182" ht="15.75" customHeight="1">
      <c r="A7182" s="210" t="s">
        <v>782</v>
      </c>
      <c r="B7182" s="210" t="s">
        <v>5391</v>
      </c>
      <c r="C7182" s="210" t="s">
        <v>5801</v>
      </c>
      <c r="D7182" s="210" t="s">
        <v>103</v>
      </c>
      <c r="E7182" s="282">
        <v>18.0</v>
      </c>
      <c r="F7182" s="282">
        <v>1.0</v>
      </c>
      <c r="G7182" s="282">
        <v>2.0</v>
      </c>
      <c r="H7182" s="282">
        <v>4.0</v>
      </c>
      <c r="I7182" s="282">
        <v>7.0</v>
      </c>
      <c r="J7182" s="282">
        <v>4.0</v>
      </c>
      <c r="K7182" s="282">
        <v>0.0</v>
      </c>
      <c r="L7182" s="282">
        <v>1225.0</v>
      </c>
      <c r="M7182" s="210"/>
    </row>
    <row r="7183" ht="15.75" customHeight="1">
      <c r="A7183" s="210" t="s">
        <v>782</v>
      </c>
      <c r="B7183" s="210" t="s">
        <v>5392</v>
      </c>
      <c r="C7183" s="210" t="s">
        <v>5801</v>
      </c>
      <c r="D7183" s="210" t="s">
        <v>103</v>
      </c>
      <c r="E7183" s="282">
        <v>21.0</v>
      </c>
      <c r="F7183" s="282">
        <v>4.0</v>
      </c>
      <c r="G7183" s="282">
        <v>7.0</v>
      </c>
      <c r="H7183" s="282">
        <v>6.0</v>
      </c>
      <c r="I7183" s="282">
        <v>9.0</v>
      </c>
      <c r="J7183" s="282">
        <v>5.0</v>
      </c>
      <c r="K7183" s="282">
        <v>0.0</v>
      </c>
      <c r="L7183" s="282">
        <v>1359.0</v>
      </c>
      <c r="M7183" s="210"/>
    </row>
    <row r="7184" ht="15.75" customHeight="1">
      <c r="A7184" s="210" t="s">
        <v>782</v>
      </c>
      <c r="B7184" s="210" t="s">
        <v>5389</v>
      </c>
      <c r="C7184" s="210" t="s">
        <v>5801</v>
      </c>
      <c r="D7184" s="210" t="s">
        <v>103</v>
      </c>
      <c r="E7184" s="282">
        <v>30.0</v>
      </c>
      <c r="F7184" s="282">
        <v>2.0</v>
      </c>
      <c r="G7184" s="282">
        <v>6.0</v>
      </c>
      <c r="H7184" s="282">
        <v>9.0</v>
      </c>
      <c r="I7184" s="282">
        <v>11.0</v>
      </c>
      <c r="J7184" s="282">
        <v>7.0</v>
      </c>
      <c r="K7184" s="282">
        <v>0.0</v>
      </c>
      <c r="L7184" s="282">
        <v>2098.0</v>
      </c>
      <c r="M7184" s="210"/>
    </row>
    <row r="7185" ht="15.75" customHeight="1">
      <c r="A7185" s="210" t="s">
        <v>782</v>
      </c>
      <c r="B7185" s="210" t="s">
        <v>5390</v>
      </c>
      <c r="C7185" s="210" t="s">
        <v>5802</v>
      </c>
      <c r="D7185" s="210" t="s">
        <v>103</v>
      </c>
      <c r="E7185" s="282">
        <v>29.0</v>
      </c>
      <c r="F7185" s="282">
        <v>4.0</v>
      </c>
      <c r="G7185" s="282">
        <v>4.0</v>
      </c>
      <c r="H7185" s="282">
        <v>13.0</v>
      </c>
      <c r="I7185" s="282">
        <v>4.0</v>
      </c>
      <c r="J7185" s="282">
        <v>2.0</v>
      </c>
      <c r="K7185" s="282">
        <v>0.0</v>
      </c>
      <c r="L7185" s="282">
        <v>1733.0</v>
      </c>
      <c r="M7185" s="210"/>
    </row>
    <row r="7186" ht="15.75" customHeight="1">
      <c r="A7186" s="210" t="s">
        <v>692</v>
      </c>
      <c r="B7186" s="210" t="s">
        <v>5383</v>
      </c>
      <c r="C7186" s="210" t="s">
        <v>6587</v>
      </c>
      <c r="D7186" s="210" t="s">
        <v>151</v>
      </c>
      <c r="E7186" s="282">
        <v>3.0</v>
      </c>
      <c r="F7186" s="282">
        <v>0.0</v>
      </c>
      <c r="G7186" s="282">
        <v>0.0</v>
      </c>
      <c r="H7186" s="282">
        <v>1.0</v>
      </c>
      <c r="I7186" s="282">
        <v>0.0</v>
      </c>
      <c r="J7186" s="282">
        <v>0.0</v>
      </c>
      <c r="K7186" s="282">
        <v>0.0</v>
      </c>
      <c r="L7186" s="282">
        <v>195.0</v>
      </c>
      <c r="M7186" s="210"/>
    </row>
    <row r="7187" ht="15.75" customHeight="1">
      <c r="A7187" s="210" t="s">
        <v>692</v>
      </c>
      <c r="B7187" s="210" t="s">
        <v>5384</v>
      </c>
      <c r="C7187" s="210" t="s">
        <v>5837</v>
      </c>
      <c r="D7187" s="210" t="s">
        <v>6588</v>
      </c>
      <c r="E7187" s="282">
        <v>38.0</v>
      </c>
      <c r="F7187" s="282">
        <v>2.0</v>
      </c>
      <c r="G7187" s="282">
        <v>2.0</v>
      </c>
      <c r="H7187" s="282">
        <v>0.0</v>
      </c>
      <c r="I7187" s="282">
        <v>0.0</v>
      </c>
      <c r="J7187" s="282">
        <v>3.0</v>
      </c>
      <c r="K7187" s="282">
        <v>0.0</v>
      </c>
      <c r="L7187" s="282">
        <v>3420.0</v>
      </c>
      <c r="M7187" s="210"/>
    </row>
    <row r="7188" ht="15.75" customHeight="1">
      <c r="A7188" s="210" t="s">
        <v>692</v>
      </c>
      <c r="B7188" s="210" t="s">
        <v>5385</v>
      </c>
      <c r="C7188" s="210" t="s">
        <v>5837</v>
      </c>
      <c r="D7188" s="210" t="s">
        <v>6588</v>
      </c>
      <c r="E7188" s="282">
        <v>37.0</v>
      </c>
      <c r="F7188" s="282">
        <v>0.0</v>
      </c>
      <c r="G7188" s="282">
        <v>0.0</v>
      </c>
      <c r="H7188" s="282">
        <v>1.0</v>
      </c>
      <c r="I7188" s="282">
        <v>1.0</v>
      </c>
      <c r="J7188" s="282">
        <v>2.0</v>
      </c>
      <c r="K7188" s="282">
        <v>0.0</v>
      </c>
      <c r="L7188" s="282">
        <v>3218.0</v>
      </c>
      <c r="M7188" s="210"/>
    </row>
    <row r="7189" ht="15.75" customHeight="1">
      <c r="A7189" s="210" t="s">
        <v>129</v>
      </c>
      <c r="B7189" s="210" t="s">
        <v>5383</v>
      </c>
      <c r="C7189" s="210" t="s">
        <v>5801</v>
      </c>
      <c r="D7189" s="210" t="s">
        <v>90</v>
      </c>
      <c r="E7189" s="282">
        <v>1.0</v>
      </c>
      <c r="F7189" s="282">
        <v>1.0</v>
      </c>
      <c r="G7189" s="282">
        <v>0.0</v>
      </c>
      <c r="H7189" s="282">
        <v>1.0</v>
      </c>
      <c r="I7189" s="282">
        <v>0.0</v>
      </c>
      <c r="J7189" s="282">
        <v>0.0</v>
      </c>
      <c r="K7189" s="282">
        <v>0.0</v>
      </c>
      <c r="L7189" s="282">
        <v>28.0</v>
      </c>
      <c r="M7189" s="210"/>
    </row>
    <row r="7190" ht="15.75" customHeight="1">
      <c r="A7190" s="210" t="s">
        <v>129</v>
      </c>
      <c r="B7190" s="210" t="s">
        <v>5384</v>
      </c>
      <c r="C7190" s="210" t="s">
        <v>5801</v>
      </c>
      <c r="D7190" s="210" t="s">
        <v>98</v>
      </c>
      <c r="E7190" s="282">
        <v>32.0</v>
      </c>
      <c r="F7190" s="282">
        <v>13.0</v>
      </c>
      <c r="G7190" s="282">
        <v>3.0</v>
      </c>
      <c r="H7190" s="282">
        <v>2.0</v>
      </c>
      <c r="I7190" s="282">
        <v>6.0</v>
      </c>
      <c r="J7190" s="282">
        <v>5.0</v>
      </c>
      <c r="K7190" s="282">
        <v>1.0</v>
      </c>
      <c r="L7190" s="282">
        <v>2644.0</v>
      </c>
      <c r="M7190" s="210"/>
    </row>
    <row r="7191" ht="15.75" customHeight="1">
      <c r="A7191" s="210" t="s">
        <v>129</v>
      </c>
      <c r="B7191" s="210" t="s">
        <v>5385</v>
      </c>
      <c r="C7191" s="210" t="s">
        <v>5801</v>
      </c>
      <c r="D7191" s="210" t="s">
        <v>95</v>
      </c>
      <c r="E7191" s="282">
        <v>25.0</v>
      </c>
      <c r="F7191" s="282">
        <v>10.0</v>
      </c>
      <c r="G7191" s="282">
        <v>6.0</v>
      </c>
      <c r="H7191" s="282">
        <v>6.0</v>
      </c>
      <c r="I7191" s="282">
        <v>9.0</v>
      </c>
      <c r="J7191" s="282">
        <v>1.0</v>
      </c>
      <c r="K7191" s="282">
        <v>0.0</v>
      </c>
      <c r="L7191" s="282">
        <v>1664.0</v>
      </c>
      <c r="M7191" s="210"/>
    </row>
    <row r="7192" ht="15.75" customHeight="1">
      <c r="A7192" s="210" t="s">
        <v>129</v>
      </c>
      <c r="B7192" s="210" t="s">
        <v>5386</v>
      </c>
      <c r="C7192" s="210" t="s">
        <v>5803</v>
      </c>
      <c r="D7192" s="210" t="s">
        <v>95</v>
      </c>
      <c r="E7192" s="282">
        <v>26.0</v>
      </c>
      <c r="F7192" s="282">
        <v>8.0</v>
      </c>
      <c r="G7192" s="282">
        <v>0.0</v>
      </c>
      <c r="H7192" s="282">
        <v>10.0</v>
      </c>
      <c r="I7192" s="282">
        <v>5.0</v>
      </c>
      <c r="J7192" s="282">
        <v>1.0</v>
      </c>
      <c r="K7192" s="282">
        <v>0.0</v>
      </c>
      <c r="L7192" s="282">
        <v>1586.0</v>
      </c>
      <c r="M7192" s="210"/>
    </row>
    <row r="7193" ht="15.75" customHeight="1">
      <c r="A7193" s="210" t="s">
        <v>129</v>
      </c>
      <c r="B7193" s="210" t="s">
        <v>5387</v>
      </c>
      <c r="C7193" s="210" t="s">
        <v>5801</v>
      </c>
      <c r="D7193" s="210" t="s">
        <v>95</v>
      </c>
      <c r="E7193" s="282">
        <v>36.0</v>
      </c>
      <c r="F7193" s="282">
        <v>24.0</v>
      </c>
      <c r="G7193" s="282">
        <v>10.0</v>
      </c>
      <c r="H7193" s="282">
        <v>4.0</v>
      </c>
      <c r="I7193" s="282">
        <v>7.0</v>
      </c>
      <c r="J7193" s="282">
        <v>4.0</v>
      </c>
      <c r="K7193" s="282">
        <v>0.0</v>
      </c>
      <c r="L7193" s="282">
        <v>2888.0</v>
      </c>
      <c r="M7193" s="210"/>
    </row>
    <row r="7194" ht="15.75" customHeight="1">
      <c r="A7194" s="210" t="s">
        <v>129</v>
      </c>
      <c r="B7194" s="210" t="s">
        <v>5388</v>
      </c>
      <c r="C7194" s="210" t="s">
        <v>5801</v>
      </c>
      <c r="D7194" s="210" t="s">
        <v>95</v>
      </c>
      <c r="E7194" s="282">
        <v>36.0</v>
      </c>
      <c r="F7194" s="282">
        <v>23.0</v>
      </c>
      <c r="G7194" s="282">
        <v>2.0</v>
      </c>
      <c r="H7194" s="282">
        <v>3.0</v>
      </c>
      <c r="I7194" s="282">
        <v>8.0</v>
      </c>
      <c r="J7194" s="282">
        <v>2.0</v>
      </c>
      <c r="K7194" s="282">
        <v>0.0</v>
      </c>
      <c r="L7194" s="282">
        <v>2983.0</v>
      </c>
      <c r="M7194" s="210"/>
    </row>
    <row r="7195" ht="15.75" customHeight="1">
      <c r="A7195" s="210" t="s">
        <v>129</v>
      </c>
      <c r="B7195" s="210" t="s">
        <v>5391</v>
      </c>
      <c r="C7195" s="210" t="s">
        <v>5803</v>
      </c>
      <c r="D7195" s="210" t="s">
        <v>5904</v>
      </c>
      <c r="E7195" s="282">
        <v>32.0</v>
      </c>
      <c r="F7195" s="282">
        <v>12.0</v>
      </c>
      <c r="G7195" s="282">
        <v>0.0</v>
      </c>
      <c r="H7195" s="282">
        <v>10.0</v>
      </c>
      <c r="I7195" s="282">
        <v>4.0</v>
      </c>
      <c r="J7195" s="282">
        <v>4.0</v>
      </c>
      <c r="K7195" s="282">
        <v>0.0</v>
      </c>
      <c r="L7195" s="282">
        <v>2130.0</v>
      </c>
      <c r="M7195" s="210"/>
    </row>
    <row r="7196" ht="15.75" customHeight="1">
      <c r="A7196" s="210" t="s">
        <v>129</v>
      </c>
      <c r="B7196" s="210" t="s">
        <v>5392</v>
      </c>
      <c r="C7196" s="210" t="s">
        <v>5803</v>
      </c>
      <c r="D7196" s="210" t="s">
        <v>5904</v>
      </c>
      <c r="E7196" s="282">
        <v>34.0</v>
      </c>
      <c r="F7196" s="282">
        <v>16.0</v>
      </c>
      <c r="G7196" s="282">
        <v>7.0</v>
      </c>
      <c r="H7196" s="282">
        <v>1.0</v>
      </c>
      <c r="I7196" s="282">
        <v>3.0</v>
      </c>
      <c r="J7196" s="282">
        <v>4.0</v>
      </c>
      <c r="K7196" s="282">
        <v>0.0</v>
      </c>
      <c r="L7196" s="282">
        <v>2869.0</v>
      </c>
      <c r="M7196" s="210"/>
    </row>
    <row r="7197" ht="15.75" customHeight="1">
      <c r="A7197" s="210" t="s">
        <v>129</v>
      </c>
      <c r="B7197" s="210" t="s">
        <v>5389</v>
      </c>
      <c r="C7197" s="210" t="s">
        <v>5803</v>
      </c>
      <c r="D7197" s="210" t="s">
        <v>6021</v>
      </c>
      <c r="E7197" s="282">
        <v>37.0</v>
      </c>
      <c r="F7197" s="282">
        <v>25.0</v>
      </c>
      <c r="G7197" s="282">
        <v>6.0</v>
      </c>
      <c r="H7197" s="282">
        <v>1.0</v>
      </c>
      <c r="I7197" s="282">
        <v>2.0</v>
      </c>
      <c r="J7197" s="282">
        <v>3.0</v>
      </c>
      <c r="K7197" s="282">
        <v>0.0</v>
      </c>
      <c r="L7197" s="282">
        <v>3267.0</v>
      </c>
      <c r="M7197" s="210"/>
    </row>
    <row r="7198" ht="15.75" customHeight="1">
      <c r="A7198" s="210" t="s">
        <v>129</v>
      </c>
      <c r="B7198" s="210" t="s">
        <v>5390</v>
      </c>
      <c r="C7198" s="210" t="s">
        <v>5803</v>
      </c>
      <c r="D7198" s="210" t="s">
        <v>6021</v>
      </c>
      <c r="E7198" s="282">
        <v>37.0</v>
      </c>
      <c r="F7198" s="282">
        <v>18.0</v>
      </c>
      <c r="G7198" s="282">
        <v>6.0</v>
      </c>
      <c r="H7198" s="282">
        <v>1.0</v>
      </c>
      <c r="I7198" s="282">
        <v>8.0</v>
      </c>
      <c r="J7198" s="282">
        <v>3.0</v>
      </c>
      <c r="K7198" s="282">
        <v>0.0</v>
      </c>
      <c r="L7198" s="282">
        <v>3174.0</v>
      </c>
      <c r="M7198" s="210"/>
    </row>
    <row r="7199" ht="15.75" customHeight="1">
      <c r="A7199" s="210" t="s">
        <v>493</v>
      </c>
      <c r="B7199" s="210" t="s">
        <v>5383</v>
      </c>
      <c r="C7199" s="210" t="s">
        <v>6136</v>
      </c>
      <c r="D7199" s="210" t="s">
        <v>162</v>
      </c>
      <c r="E7199" s="282">
        <v>25.0</v>
      </c>
      <c r="F7199" s="282">
        <v>6.0</v>
      </c>
      <c r="G7199" s="282">
        <v>1.0</v>
      </c>
      <c r="H7199" s="282">
        <v>0.0</v>
      </c>
      <c r="I7199" s="282">
        <v>10.0</v>
      </c>
      <c r="J7199" s="282">
        <v>3.0</v>
      </c>
      <c r="K7199" s="282">
        <v>0.0</v>
      </c>
      <c r="L7199" s="282">
        <v>2115.0</v>
      </c>
      <c r="M7199" s="210"/>
    </row>
    <row r="7200" ht="15.75" customHeight="1">
      <c r="A7200" s="210" t="s">
        <v>493</v>
      </c>
      <c r="B7200" s="210" t="s">
        <v>5384</v>
      </c>
      <c r="C7200" s="210" t="s">
        <v>6590</v>
      </c>
      <c r="D7200" s="210" t="s">
        <v>6591</v>
      </c>
      <c r="E7200" s="282">
        <v>28.0</v>
      </c>
      <c r="F7200" s="282">
        <v>2.0</v>
      </c>
      <c r="G7200" s="282">
        <v>0.0</v>
      </c>
      <c r="H7200" s="282">
        <v>6.0</v>
      </c>
      <c r="I7200" s="282">
        <v>13.0</v>
      </c>
      <c r="J7200" s="282">
        <v>0.0</v>
      </c>
      <c r="K7200" s="282">
        <v>0.0</v>
      </c>
      <c r="L7200" s="282">
        <v>1982.0</v>
      </c>
      <c r="M7200" s="210"/>
    </row>
    <row r="7201" ht="15.75" customHeight="1">
      <c r="A7201" s="210" t="s">
        <v>493</v>
      </c>
      <c r="B7201" s="210" t="s">
        <v>5385</v>
      </c>
      <c r="C7201" s="210" t="s">
        <v>6136</v>
      </c>
      <c r="D7201" s="210" t="s">
        <v>6591</v>
      </c>
      <c r="E7201" s="282">
        <v>24.0</v>
      </c>
      <c r="F7201" s="282">
        <v>1.0</v>
      </c>
      <c r="G7201" s="282">
        <v>3.0</v>
      </c>
      <c r="H7201" s="282">
        <v>15.0</v>
      </c>
      <c r="I7201" s="282">
        <v>9.0</v>
      </c>
      <c r="J7201" s="282">
        <v>0.0</v>
      </c>
      <c r="K7201" s="282">
        <v>0.0</v>
      </c>
      <c r="L7201" s="282">
        <v>875.0</v>
      </c>
      <c r="M7201" s="210"/>
    </row>
    <row r="7202" ht="15.75" customHeight="1">
      <c r="A7202" s="210" t="s">
        <v>493</v>
      </c>
      <c r="B7202" s="210" t="s">
        <v>5386</v>
      </c>
      <c r="C7202" s="210" t="s">
        <v>6014</v>
      </c>
      <c r="D7202" s="210" t="s">
        <v>6592</v>
      </c>
      <c r="E7202" s="282">
        <v>1.0</v>
      </c>
      <c r="F7202" s="282">
        <v>0.0</v>
      </c>
      <c r="G7202" s="282">
        <v>0.0</v>
      </c>
      <c r="H7202" s="282">
        <v>1.0</v>
      </c>
      <c r="I7202" s="282">
        <v>0.0</v>
      </c>
      <c r="J7202" s="282">
        <v>0.0</v>
      </c>
      <c r="K7202" s="282">
        <v>0.0</v>
      </c>
      <c r="L7202" s="282">
        <v>1.0</v>
      </c>
      <c r="M7202" s="210"/>
    </row>
    <row r="7203" ht="15.75" customHeight="1">
      <c r="A7203" s="210" t="s">
        <v>461</v>
      </c>
      <c r="B7203" s="210" t="s">
        <v>5383</v>
      </c>
      <c r="C7203" s="210" t="s">
        <v>5881</v>
      </c>
      <c r="D7203" s="210" t="s">
        <v>116</v>
      </c>
      <c r="E7203" s="282">
        <v>0.0</v>
      </c>
      <c r="F7203" s="282">
        <v>0.0</v>
      </c>
      <c r="G7203" s="282">
        <v>0.0</v>
      </c>
      <c r="H7203" s="282">
        <v>0.0</v>
      </c>
      <c r="I7203" s="282">
        <v>0.0</v>
      </c>
      <c r="J7203" s="282">
        <v>0.0</v>
      </c>
      <c r="K7203" s="282">
        <v>0.0</v>
      </c>
      <c r="L7203" s="282">
        <v>0.0</v>
      </c>
      <c r="M7203" s="210"/>
    </row>
    <row r="7204" ht="15.75" customHeight="1">
      <c r="A7204" s="210" t="s">
        <v>461</v>
      </c>
      <c r="B7204" s="210" t="s">
        <v>5384</v>
      </c>
      <c r="C7204" s="210" t="s">
        <v>5881</v>
      </c>
      <c r="D7204" s="210" t="s">
        <v>5884</v>
      </c>
      <c r="E7204" s="282">
        <v>22.0</v>
      </c>
      <c r="F7204" s="282">
        <v>1.0</v>
      </c>
      <c r="G7204" s="282">
        <v>0.0</v>
      </c>
      <c r="H7204" s="282">
        <v>1.0</v>
      </c>
      <c r="I7204" s="282">
        <v>3.0</v>
      </c>
      <c r="J7204" s="282">
        <v>3.0</v>
      </c>
      <c r="K7204" s="282">
        <v>0.0</v>
      </c>
      <c r="L7204" s="282">
        <v>1812.0</v>
      </c>
      <c r="M7204" s="210"/>
    </row>
    <row r="7205" ht="15.75" customHeight="1">
      <c r="A7205" s="210" t="s">
        <v>461</v>
      </c>
      <c r="B7205" s="210" t="s">
        <v>5385</v>
      </c>
      <c r="C7205" s="210" t="s">
        <v>5881</v>
      </c>
      <c r="D7205" s="210" t="s">
        <v>5884</v>
      </c>
      <c r="E7205" s="282">
        <v>24.0</v>
      </c>
      <c r="F7205" s="282">
        <v>0.0</v>
      </c>
      <c r="G7205" s="282">
        <v>1.0</v>
      </c>
      <c r="H7205" s="282">
        <v>7.0</v>
      </c>
      <c r="I7205" s="282">
        <v>4.0</v>
      </c>
      <c r="J7205" s="282">
        <v>3.0</v>
      </c>
      <c r="K7205" s="282">
        <v>0.0</v>
      </c>
      <c r="L7205" s="282">
        <v>1519.0</v>
      </c>
      <c r="M7205" s="210"/>
    </row>
    <row r="7206" ht="15.75" customHeight="1">
      <c r="A7206" s="210" t="s">
        <v>461</v>
      </c>
      <c r="B7206" s="210" t="s">
        <v>5386</v>
      </c>
      <c r="C7206" s="210" t="s">
        <v>5881</v>
      </c>
      <c r="D7206" s="210" t="s">
        <v>5884</v>
      </c>
      <c r="E7206" s="282">
        <v>27.0</v>
      </c>
      <c r="F7206" s="282">
        <v>0.0</v>
      </c>
      <c r="G7206" s="282">
        <v>1.0</v>
      </c>
      <c r="H7206" s="282">
        <v>7.0</v>
      </c>
      <c r="I7206" s="282">
        <v>4.0</v>
      </c>
      <c r="J7206" s="282">
        <v>3.0</v>
      </c>
      <c r="K7206" s="282">
        <v>0.0</v>
      </c>
      <c r="L7206" s="282">
        <v>1790.0</v>
      </c>
      <c r="M7206" s="210"/>
    </row>
    <row r="7207" ht="15.75" customHeight="1">
      <c r="A7207" s="210" t="s">
        <v>461</v>
      </c>
      <c r="B7207" s="210" t="s">
        <v>5387</v>
      </c>
      <c r="C7207" s="210" t="s">
        <v>5870</v>
      </c>
      <c r="D7207" s="210" t="s">
        <v>5910</v>
      </c>
      <c r="E7207" s="282">
        <v>27.0</v>
      </c>
      <c r="F7207" s="282">
        <v>1.0</v>
      </c>
      <c r="G7207" s="282">
        <v>2.0</v>
      </c>
      <c r="H7207" s="282">
        <v>3.0</v>
      </c>
      <c r="I7207" s="282">
        <v>1.0</v>
      </c>
      <c r="J7207" s="282">
        <v>4.0</v>
      </c>
      <c r="K7207" s="282">
        <v>0.0</v>
      </c>
      <c r="L7207" s="282">
        <v>2195.0</v>
      </c>
      <c r="M7207" s="210"/>
    </row>
    <row r="7208" ht="15.75" customHeight="1">
      <c r="A7208" s="210" t="s">
        <v>461</v>
      </c>
      <c r="B7208" s="210" t="s">
        <v>5388</v>
      </c>
      <c r="C7208" s="210" t="s">
        <v>6594</v>
      </c>
      <c r="D7208" s="210" t="s">
        <v>6595</v>
      </c>
      <c r="E7208" s="282">
        <v>16.0</v>
      </c>
      <c r="F7208" s="282">
        <v>0.0</v>
      </c>
      <c r="G7208" s="282">
        <v>0.0</v>
      </c>
      <c r="H7208" s="282">
        <v>8.0</v>
      </c>
      <c r="I7208" s="282">
        <v>1.0</v>
      </c>
      <c r="J7208" s="282">
        <v>4.0</v>
      </c>
      <c r="K7208" s="282">
        <v>0.0</v>
      </c>
      <c r="L7208" s="282">
        <v>916.0</v>
      </c>
      <c r="M7208" s="210"/>
    </row>
    <row r="7209" ht="15.75" customHeight="1">
      <c r="A7209" s="210" t="s">
        <v>862</v>
      </c>
      <c r="B7209" s="210" t="s">
        <v>5385</v>
      </c>
      <c r="C7209" s="210" t="s">
        <v>5805</v>
      </c>
      <c r="D7209" s="210" t="s">
        <v>6596</v>
      </c>
      <c r="E7209" s="282">
        <v>8.0</v>
      </c>
      <c r="F7209" s="282">
        <v>2.0</v>
      </c>
      <c r="G7209" s="282">
        <v>0.0</v>
      </c>
      <c r="H7209" s="282">
        <v>2.0</v>
      </c>
      <c r="I7209" s="282">
        <v>6.0</v>
      </c>
      <c r="J7209" s="282">
        <v>0.0</v>
      </c>
      <c r="K7209" s="282">
        <v>0.0</v>
      </c>
      <c r="L7209" s="282">
        <v>443.0</v>
      </c>
      <c r="M7209" s="210"/>
    </row>
    <row r="7210" ht="15.75" customHeight="1">
      <c r="A7210" s="210" t="s">
        <v>862</v>
      </c>
      <c r="B7210" s="210" t="s">
        <v>5386</v>
      </c>
      <c r="C7210" s="210" t="s">
        <v>6597</v>
      </c>
      <c r="D7210" s="210" t="s">
        <v>6598</v>
      </c>
      <c r="E7210" s="282">
        <v>14.0</v>
      </c>
      <c r="F7210" s="282">
        <v>1.0</v>
      </c>
      <c r="G7210" s="282">
        <v>0.0</v>
      </c>
      <c r="H7210" s="282">
        <v>12.0</v>
      </c>
      <c r="I7210" s="282">
        <v>2.0</v>
      </c>
      <c r="J7210" s="282">
        <v>1.0</v>
      </c>
      <c r="K7210" s="282">
        <v>0.0</v>
      </c>
      <c r="L7210" s="282">
        <v>317.0</v>
      </c>
      <c r="M7210" s="210"/>
    </row>
    <row r="7211" ht="15.75" customHeight="1">
      <c r="A7211" s="210" t="s">
        <v>862</v>
      </c>
      <c r="B7211" s="210" t="s">
        <v>5387</v>
      </c>
      <c r="C7211" s="210" t="s">
        <v>5803</v>
      </c>
      <c r="D7211" s="210" t="s">
        <v>5804</v>
      </c>
      <c r="E7211" s="282">
        <v>0.0</v>
      </c>
      <c r="F7211" s="282">
        <v>0.0</v>
      </c>
      <c r="G7211" s="282">
        <v>0.0</v>
      </c>
      <c r="H7211" s="282">
        <v>0.0</v>
      </c>
      <c r="I7211" s="282">
        <v>0.0</v>
      </c>
      <c r="J7211" s="282">
        <v>0.0</v>
      </c>
      <c r="K7211" s="282">
        <v>0.0</v>
      </c>
      <c r="L7211" s="282">
        <v>0.0</v>
      </c>
      <c r="M7211" s="210"/>
    </row>
    <row r="7212" ht="15.75" customHeight="1">
      <c r="A7212" s="210" t="s">
        <v>862</v>
      </c>
      <c r="B7212" s="210" t="s">
        <v>5388</v>
      </c>
      <c r="C7212" s="210" t="s">
        <v>5803</v>
      </c>
      <c r="D7212" s="210" t="s">
        <v>5804</v>
      </c>
      <c r="E7212" s="282">
        <v>1.0</v>
      </c>
      <c r="F7212" s="282">
        <v>0.0</v>
      </c>
      <c r="G7212" s="282">
        <v>0.0</v>
      </c>
      <c r="H7212" s="282">
        <v>1.0</v>
      </c>
      <c r="I7212" s="282">
        <v>0.0</v>
      </c>
      <c r="J7212" s="282">
        <v>0.0</v>
      </c>
      <c r="K7212" s="282">
        <v>0.0</v>
      </c>
      <c r="L7212" s="282">
        <v>19.0</v>
      </c>
      <c r="M7212" s="210"/>
    </row>
    <row r="7213" ht="15.75" customHeight="1">
      <c r="A7213" s="210" t="s">
        <v>746</v>
      </c>
      <c r="B7213" s="210" t="s">
        <v>5383</v>
      </c>
      <c r="C7213" s="210" t="s">
        <v>5801</v>
      </c>
      <c r="D7213" s="210" t="s">
        <v>98</v>
      </c>
      <c r="E7213" s="282">
        <v>0.0</v>
      </c>
      <c r="F7213" s="282">
        <v>0.0</v>
      </c>
      <c r="G7213" s="282">
        <v>0.0</v>
      </c>
      <c r="H7213" s="282">
        <v>0.0</v>
      </c>
      <c r="I7213" s="282">
        <v>0.0</v>
      </c>
      <c r="J7213" s="282">
        <v>0.0</v>
      </c>
      <c r="K7213" s="282">
        <v>0.0</v>
      </c>
      <c r="L7213" s="282">
        <v>0.0</v>
      </c>
      <c r="M7213" s="210"/>
    </row>
    <row r="7214" ht="15.75" customHeight="1">
      <c r="A7214" s="210" t="s">
        <v>746</v>
      </c>
      <c r="B7214" s="210" t="s">
        <v>5384</v>
      </c>
      <c r="C7214" s="210" t="s">
        <v>6599</v>
      </c>
      <c r="D7214" s="210" t="s">
        <v>6600</v>
      </c>
      <c r="E7214" s="282">
        <v>32.0</v>
      </c>
      <c r="F7214" s="282">
        <v>3.0</v>
      </c>
      <c r="G7214" s="282">
        <v>5.0</v>
      </c>
      <c r="H7214" s="282">
        <v>3.0</v>
      </c>
      <c r="I7214" s="282">
        <v>10.0</v>
      </c>
      <c r="J7214" s="282">
        <v>5.0</v>
      </c>
      <c r="K7214" s="282">
        <v>0.0</v>
      </c>
      <c r="L7214" s="282">
        <v>2580.0</v>
      </c>
      <c r="M7214" s="210"/>
    </row>
    <row r="7215" ht="15.75" customHeight="1">
      <c r="A7215" s="210" t="s">
        <v>746</v>
      </c>
      <c r="B7215" s="210" t="s">
        <v>5385</v>
      </c>
      <c r="C7215" s="210" t="s">
        <v>6599</v>
      </c>
      <c r="D7215" s="210" t="s">
        <v>6600</v>
      </c>
      <c r="E7215" s="282">
        <v>27.0</v>
      </c>
      <c r="F7215" s="282">
        <v>1.0</v>
      </c>
      <c r="G7215" s="282">
        <v>5.0</v>
      </c>
      <c r="H7215" s="282">
        <v>4.0</v>
      </c>
      <c r="I7215" s="282">
        <v>2.0</v>
      </c>
      <c r="J7215" s="282">
        <v>3.0</v>
      </c>
      <c r="K7215" s="282">
        <v>0.0</v>
      </c>
      <c r="L7215" s="282">
        <v>2105.0</v>
      </c>
      <c r="M7215" s="210"/>
    </row>
    <row r="7216" ht="15.75" customHeight="1">
      <c r="A7216" s="210" t="s">
        <v>746</v>
      </c>
      <c r="B7216" s="210" t="s">
        <v>5386</v>
      </c>
      <c r="C7216" s="210" t="s">
        <v>6601</v>
      </c>
      <c r="D7216" s="210" t="s">
        <v>6602</v>
      </c>
      <c r="E7216" s="282">
        <v>21.0</v>
      </c>
      <c r="F7216" s="282">
        <v>0.0</v>
      </c>
      <c r="G7216" s="282">
        <v>2.0</v>
      </c>
      <c r="H7216" s="282">
        <v>3.0</v>
      </c>
      <c r="I7216" s="282">
        <v>1.0</v>
      </c>
      <c r="J7216" s="282">
        <v>7.0</v>
      </c>
      <c r="K7216" s="282">
        <v>0.0</v>
      </c>
      <c r="L7216" s="282">
        <v>1688.0</v>
      </c>
      <c r="M7216" s="210"/>
    </row>
    <row r="7217" ht="15.75" customHeight="1">
      <c r="A7217" s="210" t="s">
        <v>746</v>
      </c>
      <c r="B7217" s="210" t="s">
        <v>5387</v>
      </c>
      <c r="C7217" s="210" t="s">
        <v>6599</v>
      </c>
      <c r="D7217" s="210" t="s">
        <v>6603</v>
      </c>
      <c r="E7217" s="282">
        <v>28.0</v>
      </c>
      <c r="F7217" s="282">
        <v>1.0</v>
      </c>
      <c r="G7217" s="282">
        <v>4.0</v>
      </c>
      <c r="H7217" s="282">
        <v>0.0</v>
      </c>
      <c r="I7217" s="282">
        <v>0.0</v>
      </c>
      <c r="J7217" s="282">
        <v>2.0</v>
      </c>
      <c r="K7217" s="282">
        <v>1.0</v>
      </c>
      <c r="L7217" s="282">
        <v>2444.0</v>
      </c>
      <c r="M7217" s="210"/>
    </row>
    <row r="7218" ht="15.75" customHeight="1">
      <c r="A7218" s="210" t="s">
        <v>746</v>
      </c>
      <c r="B7218" s="210" t="s">
        <v>5388</v>
      </c>
      <c r="C7218" s="210" t="s">
        <v>6599</v>
      </c>
      <c r="D7218" s="210" t="s">
        <v>6603</v>
      </c>
      <c r="E7218" s="282">
        <v>24.0</v>
      </c>
      <c r="F7218" s="282">
        <v>1.0</v>
      </c>
      <c r="G7218" s="282">
        <v>3.0</v>
      </c>
      <c r="H7218" s="282">
        <v>1.0</v>
      </c>
      <c r="I7218" s="282">
        <v>1.0</v>
      </c>
      <c r="J7218" s="282">
        <v>8.0</v>
      </c>
      <c r="K7218" s="282">
        <v>0.0</v>
      </c>
      <c r="L7218" s="282">
        <v>2095.0</v>
      </c>
      <c r="M7218" s="210"/>
    </row>
    <row r="7219" ht="15.75" customHeight="1">
      <c r="A7219" s="210" t="s">
        <v>746</v>
      </c>
      <c r="B7219" s="210" t="s">
        <v>5391</v>
      </c>
      <c r="C7219" s="210" t="s">
        <v>6599</v>
      </c>
      <c r="D7219" s="210" t="s">
        <v>6603</v>
      </c>
      <c r="E7219" s="282">
        <v>15.0</v>
      </c>
      <c r="F7219" s="282">
        <v>0.0</v>
      </c>
      <c r="G7219" s="282">
        <v>1.0</v>
      </c>
      <c r="H7219" s="282">
        <v>2.0</v>
      </c>
      <c r="I7219" s="282">
        <v>0.0</v>
      </c>
      <c r="J7219" s="282">
        <v>3.0</v>
      </c>
      <c r="K7219" s="282">
        <v>0.0</v>
      </c>
      <c r="L7219" s="282">
        <v>1216.0</v>
      </c>
      <c r="M7219" s="210"/>
    </row>
    <row r="7220" ht="15.75" customHeight="1">
      <c r="A7220" s="210" t="s">
        <v>857</v>
      </c>
      <c r="B7220" s="210" t="s">
        <v>5383</v>
      </c>
      <c r="C7220" s="210" t="s">
        <v>5801</v>
      </c>
      <c r="D7220" s="210" t="s">
        <v>162</v>
      </c>
      <c r="E7220" s="282">
        <v>0.0</v>
      </c>
      <c r="F7220" s="282">
        <v>0.0</v>
      </c>
      <c r="G7220" s="282">
        <v>0.0</v>
      </c>
      <c r="H7220" s="282">
        <v>0.0</v>
      </c>
      <c r="I7220" s="282">
        <v>0.0</v>
      </c>
      <c r="J7220" s="282">
        <v>0.0</v>
      </c>
      <c r="K7220" s="282">
        <v>0.0</v>
      </c>
      <c r="L7220" s="282">
        <v>0.0</v>
      </c>
      <c r="M7220" s="210"/>
    </row>
    <row r="7221" ht="15.75" customHeight="1">
      <c r="A7221" s="210" t="s">
        <v>857</v>
      </c>
      <c r="B7221" s="210" t="s">
        <v>5384</v>
      </c>
      <c r="C7221" s="210" t="s">
        <v>5801</v>
      </c>
      <c r="D7221" s="210" t="s">
        <v>103</v>
      </c>
      <c r="E7221" s="282">
        <v>24.0</v>
      </c>
      <c r="F7221" s="282">
        <v>1.0</v>
      </c>
      <c r="G7221" s="282">
        <v>2.0</v>
      </c>
      <c r="H7221" s="282">
        <v>20.0</v>
      </c>
      <c r="I7221" s="282">
        <v>2.0</v>
      </c>
      <c r="J7221" s="282">
        <v>1.0</v>
      </c>
      <c r="K7221" s="282">
        <v>0.0</v>
      </c>
      <c r="L7221" s="282">
        <v>799.0</v>
      </c>
      <c r="M7221" s="210"/>
    </row>
    <row r="7222" ht="15.75" customHeight="1">
      <c r="A7222" s="210" t="s">
        <v>857</v>
      </c>
      <c r="B7222" s="210" t="s">
        <v>5385</v>
      </c>
      <c r="C7222" s="210" t="s">
        <v>5801</v>
      </c>
      <c r="D7222" s="210" t="s">
        <v>103</v>
      </c>
      <c r="E7222" s="282">
        <v>12.0</v>
      </c>
      <c r="F7222" s="282">
        <v>1.0</v>
      </c>
      <c r="G7222" s="282">
        <v>1.0</v>
      </c>
      <c r="H7222" s="282">
        <v>11.0</v>
      </c>
      <c r="I7222" s="282">
        <v>1.0</v>
      </c>
      <c r="J7222" s="282">
        <v>1.0</v>
      </c>
      <c r="K7222" s="282">
        <v>0.0</v>
      </c>
      <c r="L7222" s="282">
        <v>311.0</v>
      </c>
      <c r="M7222" s="210"/>
    </row>
    <row r="7223" ht="15.75" customHeight="1">
      <c r="A7223" s="210" t="s">
        <v>857</v>
      </c>
      <c r="B7223" s="210" t="s">
        <v>5386</v>
      </c>
      <c r="C7223" s="210" t="s">
        <v>5801</v>
      </c>
      <c r="D7223" s="210" t="s">
        <v>5947</v>
      </c>
      <c r="E7223" s="282">
        <v>0.0</v>
      </c>
      <c r="F7223" s="282">
        <v>0.0</v>
      </c>
      <c r="G7223" s="282">
        <v>0.0</v>
      </c>
      <c r="H7223" s="282">
        <v>0.0</v>
      </c>
      <c r="I7223" s="282">
        <v>0.0</v>
      </c>
      <c r="J7223" s="282">
        <v>0.0</v>
      </c>
      <c r="K7223" s="282">
        <v>0.0</v>
      </c>
      <c r="L7223" s="282">
        <v>0.0</v>
      </c>
      <c r="M7223" s="210"/>
    </row>
    <row r="7224" ht="15.75" customHeight="1">
      <c r="A7224" s="210" t="s">
        <v>507</v>
      </c>
      <c r="B7224" s="210" t="s">
        <v>5383</v>
      </c>
      <c r="C7224" s="210" t="s">
        <v>5801</v>
      </c>
      <c r="D7224" s="210" t="s">
        <v>244</v>
      </c>
      <c r="E7224" s="282">
        <v>0.0</v>
      </c>
      <c r="F7224" s="282">
        <v>0.0</v>
      </c>
      <c r="G7224" s="282">
        <v>0.0</v>
      </c>
      <c r="H7224" s="282">
        <v>0.0</v>
      </c>
      <c r="I7224" s="282">
        <v>0.0</v>
      </c>
      <c r="J7224" s="282">
        <v>0.0</v>
      </c>
      <c r="K7224" s="282">
        <v>0.0</v>
      </c>
      <c r="L7224" s="282">
        <v>0.0</v>
      </c>
      <c r="M7224" s="210"/>
    </row>
    <row r="7225" ht="15.75" customHeight="1">
      <c r="A7225" s="210" t="s">
        <v>507</v>
      </c>
      <c r="B7225" s="210" t="s">
        <v>5384</v>
      </c>
      <c r="C7225" s="210" t="s">
        <v>6604</v>
      </c>
      <c r="D7225" s="210" t="s">
        <v>6605</v>
      </c>
      <c r="E7225" s="282">
        <v>17.0</v>
      </c>
      <c r="F7225" s="282">
        <v>0.0</v>
      </c>
      <c r="G7225" s="282">
        <v>0.0</v>
      </c>
      <c r="H7225" s="282">
        <v>14.0</v>
      </c>
      <c r="I7225" s="282">
        <v>3.0</v>
      </c>
      <c r="J7225" s="282">
        <v>0.0</v>
      </c>
      <c r="K7225" s="282">
        <v>0.0</v>
      </c>
      <c r="L7225" s="282">
        <v>474.0</v>
      </c>
      <c r="M7225" s="210"/>
    </row>
    <row r="7226" ht="15.75" customHeight="1">
      <c r="A7226" s="210" t="s">
        <v>507</v>
      </c>
      <c r="B7226" s="210" t="s">
        <v>5385</v>
      </c>
      <c r="C7226" s="210" t="s">
        <v>6606</v>
      </c>
      <c r="D7226" s="210" t="s">
        <v>6607</v>
      </c>
      <c r="E7226" s="282">
        <v>32.0</v>
      </c>
      <c r="F7226" s="282">
        <v>6.0</v>
      </c>
      <c r="G7226" s="282">
        <v>6.0</v>
      </c>
      <c r="H7226" s="282">
        <v>8.0</v>
      </c>
      <c r="I7226" s="282">
        <v>8.0</v>
      </c>
      <c r="J7226" s="282">
        <v>1.0</v>
      </c>
      <c r="K7226" s="282">
        <v>0.0</v>
      </c>
      <c r="L7226" s="282">
        <v>2172.0</v>
      </c>
      <c r="M7226" s="210"/>
    </row>
    <row r="7227" ht="15.75" customHeight="1">
      <c r="A7227" s="210" t="s">
        <v>507</v>
      </c>
      <c r="B7227" s="210" t="s">
        <v>5386</v>
      </c>
      <c r="C7227" s="210" t="s">
        <v>6608</v>
      </c>
      <c r="D7227" s="210" t="s">
        <v>6609</v>
      </c>
      <c r="E7227" s="282">
        <v>35.0</v>
      </c>
      <c r="F7227" s="282">
        <v>13.0</v>
      </c>
      <c r="G7227" s="282">
        <v>2.0</v>
      </c>
      <c r="H7227" s="282">
        <v>5.0</v>
      </c>
      <c r="I7227" s="282">
        <v>17.0</v>
      </c>
      <c r="J7227" s="282">
        <v>2.0</v>
      </c>
      <c r="K7227" s="282">
        <v>0.0</v>
      </c>
      <c r="L7227" s="282">
        <v>2628.0</v>
      </c>
      <c r="M7227" s="210"/>
    </row>
    <row r="7228" ht="15.75" customHeight="1">
      <c r="A7228" s="210" t="s">
        <v>507</v>
      </c>
      <c r="B7228" s="210" t="s">
        <v>5387</v>
      </c>
      <c r="C7228" s="210" t="s">
        <v>6280</v>
      </c>
      <c r="D7228" s="210" t="s">
        <v>6610</v>
      </c>
      <c r="E7228" s="282">
        <v>17.0</v>
      </c>
      <c r="F7228" s="282">
        <v>1.0</v>
      </c>
      <c r="G7228" s="282">
        <v>1.0</v>
      </c>
      <c r="H7228" s="282">
        <v>11.0</v>
      </c>
      <c r="I7228" s="282">
        <v>4.0</v>
      </c>
      <c r="J7228" s="282">
        <v>0.0</v>
      </c>
      <c r="K7228" s="282">
        <v>0.0</v>
      </c>
      <c r="L7228" s="282">
        <v>591.0</v>
      </c>
      <c r="M7228" s="210"/>
    </row>
    <row r="7229" ht="15.75" customHeight="1">
      <c r="A7229" s="210" t="s">
        <v>623</v>
      </c>
      <c r="B7229" s="210" t="s">
        <v>5383</v>
      </c>
      <c r="C7229" s="210" t="s">
        <v>5801</v>
      </c>
      <c r="D7229" s="210" t="s">
        <v>151</v>
      </c>
      <c r="E7229" s="282">
        <v>1.0</v>
      </c>
      <c r="F7229" s="282">
        <v>0.0</v>
      </c>
      <c r="G7229" s="282">
        <v>0.0</v>
      </c>
      <c r="H7229" s="282">
        <v>0.0</v>
      </c>
      <c r="I7229" s="282">
        <v>1.0</v>
      </c>
      <c r="J7229" s="282">
        <v>0.0</v>
      </c>
      <c r="K7229" s="282">
        <v>0.0</v>
      </c>
      <c r="L7229" s="282">
        <v>75.0</v>
      </c>
      <c r="M7229" s="210"/>
    </row>
    <row r="7230" ht="15.75" customHeight="1">
      <c r="A7230" s="210" t="s">
        <v>623</v>
      </c>
      <c r="B7230" s="210" t="s">
        <v>5384</v>
      </c>
      <c r="C7230" s="210" t="s">
        <v>5809</v>
      </c>
      <c r="D7230" s="210" t="s">
        <v>6565</v>
      </c>
      <c r="E7230" s="282">
        <v>32.0</v>
      </c>
      <c r="F7230" s="282">
        <v>2.0</v>
      </c>
      <c r="G7230" s="282">
        <v>0.0</v>
      </c>
      <c r="H7230" s="282">
        <v>3.0</v>
      </c>
      <c r="I7230" s="282">
        <v>6.0</v>
      </c>
      <c r="J7230" s="282">
        <v>3.0</v>
      </c>
      <c r="K7230" s="282">
        <v>0.0</v>
      </c>
      <c r="L7230" s="282">
        <v>2493.0</v>
      </c>
      <c r="M7230" s="210"/>
    </row>
    <row r="7231" ht="15.75" customHeight="1">
      <c r="A7231" s="210" t="s">
        <v>623</v>
      </c>
      <c r="B7231" s="210" t="s">
        <v>5385</v>
      </c>
      <c r="C7231" s="210" t="s">
        <v>5809</v>
      </c>
      <c r="D7231" s="210" t="s">
        <v>6565</v>
      </c>
      <c r="E7231" s="282">
        <v>18.0</v>
      </c>
      <c r="F7231" s="282">
        <v>0.0</v>
      </c>
      <c r="G7231" s="282">
        <v>1.0</v>
      </c>
      <c r="H7231" s="282">
        <v>1.0</v>
      </c>
      <c r="I7231" s="282">
        <v>4.0</v>
      </c>
      <c r="J7231" s="282">
        <v>3.0</v>
      </c>
      <c r="K7231" s="282">
        <v>0.0</v>
      </c>
      <c r="L7231" s="282">
        <v>1465.0</v>
      </c>
      <c r="M7231" s="210"/>
    </row>
    <row r="7232" ht="15.75" customHeight="1">
      <c r="A7232" s="210" t="s">
        <v>623</v>
      </c>
      <c r="B7232" s="210" t="s">
        <v>5386</v>
      </c>
      <c r="C7232" s="210" t="s">
        <v>5996</v>
      </c>
      <c r="D7232" s="210" t="s">
        <v>6611</v>
      </c>
      <c r="E7232" s="282">
        <v>33.0</v>
      </c>
      <c r="F7232" s="282">
        <v>0.0</v>
      </c>
      <c r="G7232" s="282">
        <v>4.0</v>
      </c>
      <c r="H7232" s="282">
        <v>5.0</v>
      </c>
      <c r="I7232" s="282">
        <v>9.0</v>
      </c>
      <c r="J7232" s="282">
        <v>4.0</v>
      </c>
      <c r="K7232" s="282">
        <v>0.0</v>
      </c>
      <c r="L7232" s="282">
        <v>2520.0</v>
      </c>
      <c r="M7232" s="210"/>
    </row>
    <row r="7233" ht="15.75" customHeight="1">
      <c r="A7233" s="210" t="s">
        <v>623</v>
      </c>
      <c r="B7233" s="210" t="s">
        <v>5387</v>
      </c>
      <c r="C7233" s="210" t="s">
        <v>5996</v>
      </c>
      <c r="D7233" s="210" t="s">
        <v>6611</v>
      </c>
      <c r="E7233" s="282">
        <v>13.0</v>
      </c>
      <c r="F7233" s="282">
        <v>1.0</v>
      </c>
      <c r="G7233" s="282">
        <v>4.0</v>
      </c>
      <c r="H7233" s="282">
        <v>0.0</v>
      </c>
      <c r="I7233" s="282">
        <v>1.0</v>
      </c>
      <c r="J7233" s="282">
        <v>2.0</v>
      </c>
      <c r="K7233" s="282">
        <v>1.0</v>
      </c>
      <c r="L7233" s="282">
        <v>1116.0</v>
      </c>
      <c r="M7233" s="210"/>
    </row>
    <row r="7234" ht="15.75" customHeight="1">
      <c r="A7234" s="210" t="s">
        <v>623</v>
      </c>
      <c r="B7234" s="210" t="s">
        <v>5388</v>
      </c>
      <c r="C7234" s="210" t="s">
        <v>5803</v>
      </c>
      <c r="D7234" s="210" t="s">
        <v>5806</v>
      </c>
      <c r="E7234" s="282">
        <v>25.0</v>
      </c>
      <c r="F7234" s="282">
        <v>0.0</v>
      </c>
      <c r="G7234" s="282">
        <v>2.0</v>
      </c>
      <c r="H7234" s="282">
        <v>3.0</v>
      </c>
      <c r="I7234" s="282">
        <v>3.0</v>
      </c>
      <c r="J7234" s="282">
        <v>7.0</v>
      </c>
      <c r="K7234" s="282">
        <v>0.0</v>
      </c>
      <c r="L7234" s="282">
        <v>2041.0</v>
      </c>
      <c r="M7234" s="210"/>
    </row>
    <row r="7235" ht="15.75" customHeight="1">
      <c r="A7235" s="210" t="s">
        <v>623</v>
      </c>
      <c r="B7235" s="210" t="s">
        <v>5391</v>
      </c>
      <c r="C7235" s="210" t="s">
        <v>5809</v>
      </c>
      <c r="D7235" s="210" t="s">
        <v>6612</v>
      </c>
      <c r="E7235" s="282">
        <v>34.0</v>
      </c>
      <c r="F7235" s="282">
        <v>1.0</v>
      </c>
      <c r="G7235" s="282">
        <v>2.0</v>
      </c>
      <c r="H7235" s="282">
        <v>1.0</v>
      </c>
      <c r="I7235" s="282">
        <v>1.0</v>
      </c>
      <c r="J7235" s="282">
        <v>9.0</v>
      </c>
      <c r="K7235" s="282">
        <v>0.0</v>
      </c>
      <c r="L7235" s="282">
        <v>2918.0</v>
      </c>
      <c r="M7235" s="210"/>
    </row>
    <row r="7236" ht="15.75" customHeight="1">
      <c r="A7236" s="210" t="s">
        <v>623</v>
      </c>
      <c r="B7236" s="210" t="s">
        <v>5392</v>
      </c>
      <c r="C7236" s="210" t="s">
        <v>5809</v>
      </c>
      <c r="D7236" s="210" t="s">
        <v>6612</v>
      </c>
      <c r="E7236" s="282">
        <v>36.0</v>
      </c>
      <c r="F7236" s="282">
        <v>1.0</v>
      </c>
      <c r="G7236" s="282">
        <v>3.0</v>
      </c>
      <c r="H7236" s="282">
        <v>0.0</v>
      </c>
      <c r="I7236" s="282">
        <v>0.0</v>
      </c>
      <c r="J7236" s="282">
        <v>12.0</v>
      </c>
      <c r="K7236" s="282">
        <v>0.0</v>
      </c>
      <c r="L7236" s="282">
        <v>3240.0</v>
      </c>
      <c r="M7236" s="210"/>
    </row>
    <row r="7237" ht="15.75" customHeight="1">
      <c r="A7237" s="210" t="s">
        <v>623</v>
      </c>
      <c r="B7237" s="210" t="s">
        <v>5389</v>
      </c>
      <c r="C7237" s="210" t="s">
        <v>5977</v>
      </c>
      <c r="D7237" s="210" t="s">
        <v>6613</v>
      </c>
      <c r="E7237" s="282">
        <v>26.0</v>
      </c>
      <c r="F7237" s="282">
        <v>0.0</v>
      </c>
      <c r="G7237" s="282">
        <v>1.0</v>
      </c>
      <c r="H7237" s="282">
        <v>1.0</v>
      </c>
      <c r="I7237" s="282">
        <v>5.0</v>
      </c>
      <c r="J7237" s="282">
        <v>4.0</v>
      </c>
      <c r="K7237" s="282">
        <v>0.0</v>
      </c>
      <c r="L7237" s="282">
        <v>2265.0</v>
      </c>
      <c r="M7237" s="210"/>
    </row>
    <row r="7238" ht="15.75" customHeight="1">
      <c r="A7238" s="210" t="s">
        <v>623</v>
      </c>
      <c r="B7238" s="210" t="s">
        <v>5390</v>
      </c>
      <c r="C7238" s="210" t="s">
        <v>5809</v>
      </c>
      <c r="D7238" s="210" t="s">
        <v>5810</v>
      </c>
      <c r="E7238" s="282">
        <v>30.0</v>
      </c>
      <c r="F7238" s="282">
        <v>0.0</v>
      </c>
      <c r="G7238" s="282">
        <v>0.0</v>
      </c>
      <c r="H7238" s="282">
        <v>1.0</v>
      </c>
      <c r="I7238" s="282">
        <v>2.0</v>
      </c>
      <c r="J7238" s="282">
        <v>3.0</v>
      </c>
      <c r="K7238" s="282">
        <v>0.0</v>
      </c>
      <c r="L7238" s="282">
        <v>2507.0</v>
      </c>
      <c r="M7238" s="210"/>
    </row>
    <row r="7239" ht="15.75" customHeight="1">
      <c r="A7239" s="210" t="s">
        <v>353</v>
      </c>
      <c r="B7239" s="210" t="s">
        <v>5383</v>
      </c>
      <c r="C7239" s="210" t="s">
        <v>5801</v>
      </c>
      <c r="D7239" s="210" t="s">
        <v>116</v>
      </c>
      <c r="E7239" s="282">
        <v>0.0</v>
      </c>
      <c r="F7239" s="282">
        <v>0.0</v>
      </c>
      <c r="G7239" s="210"/>
      <c r="H7239" s="282">
        <v>0.0</v>
      </c>
      <c r="I7239" s="282">
        <v>0.0</v>
      </c>
      <c r="J7239" s="282">
        <v>0.0</v>
      </c>
      <c r="K7239" s="282">
        <v>0.0</v>
      </c>
      <c r="L7239" s="282">
        <v>0.0</v>
      </c>
      <c r="M7239" s="210"/>
    </row>
    <row r="7240" ht="15.75" customHeight="1">
      <c r="A7240" s="210" t="s">
        <v>353</v>
      </c>
      <c r="B7240" s="210" t="s">
        <v>5384</v>
      </c>
      <c r="C7240" s="210" t="s">
        <v>5801</v>
      </c>
      <c r="D7240" s="210" t="s">
        <v>98</v>
      </c>
      <c r="E7240" s="282">
        <v>23.0</v>
      </c>
      <c r="F7240" s="282">
        <v>0.0</v>
      </c>
      <c r="G7240" s="210"/>
      <c r="H7240" s="282">
        <v>0.0</v>
      </c>
      <c r="I7240" s="282">
        <v>0.0</v>
      </c>
      <c r="J7240" s="282">
        <v>1.0</v>
      </c>
      <c r="K7240" s="282">
        <v>0.0</v>
      </c>
      <c r="L7240" s="282">
        <v>2070.0</v>
      </c>
      <c r="M7240" s="210"/>
    </row>
    <row r="7241" ht="15.75" customHeight="1">
      <c r="A7241" s="210" t="s">
        <v>353</v>
      </c>
      <c r="B7241" s="210" t="s">
        <v>5385</v>
      </c>
      <c r="C7241" s="210" t="s">
        <v>5801</v>
      </c>
      <c r="D7241" s="210" t="s">
        <v>98</v>
      </c>
      <c r="E7241" s="282">
        <v>35.0</v>
      </c>
      <c r="F7241" s="282">
        <v>0.0</v>
      </c>
      <c r="G7241" s="210"/>
      <c r="H7241" s="282">
        <v>0.0</v>
      </c>
      <c r="I7241" s="282">
        <v>0.0</v>
      </c>
      <c r="J7241" s="282">
        <v>1.0</v>
      </c>
      <c r="K7241" s="282">
        <v>0.0</v>
      </c>
      <c r="L7241" s="282">
        <v>3150.0</v>
      </c>
      <c r="M7241" s="210"/>
    </row>
    <row r="7242" ht="15.75" customHeight="1">
      <c r="A7242" s="210" t="s">
        <v>353</v>
      </c>
      <c r="B7242" s="210" t="s">
        <v>5386</v>
      </c>
      <c r="C7242" s="210" t="s">
        <v>5801</v>
      </c>
      <c r="D7242" s="210" t="s">
        <v>98</v>
      </c>
      <c r="E7242" s="282">
        <v>38.0</v>
      </c>
      <c r="F7242" s="282">
        <v>0.0</v>
      </c>
      <c r="G7242" s="210"/>
      <c r="H7242" s="282">
        <v>0.0</v>
      </c>
      <c r="I7242" s="282">
        <v>0.0</v>
      </c>
      <c r="J7242" s="282">
        <v>2.0</v>
      </c>
      <c r="K7242" s="282">
        <v>0.0</v>
      </c>
      <c r="L7242" s="282">
        <v>3420.0</v>
      </c>
      <c r="M7242" s="210"/>
    </row>
    <row r="7243" ht="15.75" customHeight="1">
      <c r="A7243" s="210" t="s">
        <v>353</v>
      </c>
      <c r="B7243" s="210" t="s">
        <v>5387</v>
      </c>
      <c r="C7243" s="210" t="s">
        <v>5803</v>
      </c>
      <c r="D7243" s="210" t="s">
        <v>6614</v>
      </c>
      <c r="E7243" s="282">
        <v>37.0</v>
      </c>
      <c r="F7243" s="282">
        <v>0.0</v>
      </c>
      <c r="G7243" s="210"/>
      <c r="H7243" s="282">
        <v>0.0</v>
      </c>
      <c r="I7243" s="282">
        <v>1.0</v>
      </c>
      <c r="J7243" s="282">
        <v>1.0</v>
      </c>
      <c r="K7243" s="282">
        <v>0.0</v>
      </c>
      <c r="L7243" s="282">
        <v>3330.0</v>
      </c>
      <c r="M7243" s="210"/>
    </row>
    <row r="7244" ht="15.75" customHeight="1">
      <c r="A7244" s="210" t="s">
        <v>353</v>
      </c>
      <c r="B7244" s="210" t="s">
        <v>5388</v>
      </c>
      <c r="C7244" s="210" t="s">
        <v>5803</v>
      </c>
      <c r="D7244" s="210" t="s">
        <v>6614</v>
      </c>
      <c r="E7244" s="282">
        <v>38.0</v>
      </c>
      <c r="F7244" s="282">
        <v>0.0</v>
      </c>
      <c r="G7244" s="210"/>
      <c r="H7244" s="282">
        <v>0.0</v>
      </c>
      <c r="I7244" s="282">
        <v>0.0</v>
      </c>
      <c r="J7244" s="282">
        <v>0.0</v>
      </c>
      <c r="K7244" s="282">
        <v>0.0</v>
      </c>
      <c r="L7244" s="282">
        <v>3420.0</v>
      </c>
      <c r="M7244" s="210"/>
    </row>
    <row r="7245" ht="15.75" customHeight="1">
      <c r="A7245" s="210" t="s">
        <v>353</v>
      </c>
      <c r="B7245" s="210" t="s">
        <v>5391</v>
      </c>
      <c r="C7245" s="210" t="s">
        <v>5803</v>
      </c>
      <c r="D7245" s="210" t="s">
        <v>6614</v>
      </c>
      <c r="E7245" s="282">
        <v>37.0</v>
      </c>
      <c r="F7245" s="282">
        <v>0.0</v>
      </c>
      <c r="G7245" s="210"/>
      <c r="H7245" s="282">
        <v>0.0</v>
      </c>
      <c r="I7245" s="282">
        <v>1.0</v>
      </c>
      <c r="J7245" s="282">
        <v>0.0</v>
      </c>
      <c r="K7245" s="282">
        <v>0.0</v>
      </c>
      <c r="L7245" s="282">
        <v>3330.0</v>
      </c>
      <c r="M7245" s="210"/>
    </row>
    <row r="7246" ht="15.75" customHeight="1">
      <c r="A7246" s="210" t="s">
        <v>353</v>
      </c>
      <c r="B7246" s="210" t="s">
        <v>5392</v>
      </c>
      <c r="C7246" s="210" t="s">
        <v>5919</v>
      </c>
      <c r="D7246" s="210" t="s">
        <v>6615</v>
      </c>
      <c r="E7246" s="282">
        <v>34.0</v>
      </c>
      <c r="F7246" s="282">
        <v>0.0</v>
      </c>
      <c r="G7246" s="210"/>
      <c r="H7246" s="282">
        <v>0.0</v>
      </c>
      <c r="I7246" s="282">
        <v>0.0</v>
      </c>
      <c r="J7246" s="282">
        <v>4.0</v>
      </c>
      <c r="K7246" s="282">
        <v>0.0</v>
      </c>
      <c r="L7246" s="282">
        <v>3060.0</v>
      </c>
      <c r="M7246" s="210"/>
    </row>
    <row r="7247" ht="15.75" customHeight="1">
      <c r="A7247" s="210" t="s">
        <v>353</v>
      </c>
      <c r="B7247" s="210" t="s">
        <v>5389</v>
      </c>
      <c r="C7247" s="210" t="s">
        <v>5919</v>
      </c>
      <c r="D7247" s="210" t="s">
        <v>6615</v>
      </c>
      <c r="E7247" s="282">
        <v>31.0</v>
      </c>
      <c r="F7247" s="282">
        <v>0.0</v>
      </c>
      <c r="G7247" s="210"/>
      <c r="H7247" s="282">
        <v>0.0</v>
      </c>
      <c r="I7247" s="282">
        <v>0.0</v>
      </c>
      <c r="J7247" s="282">
        <v>1.0</v>
      </c>
      <c r="K7247" s="282">
        <v>0.0</v>
      </c>
      <c r="L7247" s="282">
        <v>2790.0</v>
      </c>
      <c r="M7247" s="210"/>
    </row>
    <row r="7248" ht="15.75" customHeight="1">
      <c r="A7248" s="210" t="s">
        <v>353</v>
      </c>
      <c r="B7248" s="210" t="s">
        <v>5390</v>
      </c>
      <c r="C7248" s="210" t="s">
        <v>5919</v>
      </c>
      <c r="D7248" s="210" t="s">
        <v>6615</v>
      </c>
      <c r="E7248" s="282">
        <v>34.0</v>
      </c>
      <c r="F7248" s="282">
        <v>0.0</v>
      </c>
      <c r="G7248" s="210"/>
      <c r="H7248" s="282">
        <v>0.0</v>
      </c>
      <c r="I7248" s="282">
        <v>0.0</v>
      </c>
      <c r="J7248" s="282">
        <v>3.0</v>
      </c>
      <c r="K7248" s="282">
        <v>1.0</v>
      </c>
      <c r="L7248" s="282">
        <v>2999.0</v>
      </c>
      <c r="M7248" s="210"/>
    </row>
    <row r="7249" ht="15.75" customHeight="1">
      <c r="A7249" s="210" t="s">
        <v>694</v>
      </c>
      <c r="B7249" s="210" t="s">
        <v>5383</v>
      </c>
      <c r="C7249" s="210" t="s">
        <v>6616</v>
      </c>
      <c r="D7249" s="210" t="s">
        <v>264</v>
      </c>
      <c r="E7249" s="282">
        <v>4.0</v>
      </c>
      <c r="F7249" s="282">
        <v>0.0</v>
      </c>
      <c r="G7249" s="282">
        <v>0.0</v>
      </c>
      <c r="H7249" s="282">
        <v>0.0</v>
      </c>
      <c r="I7249" s="282">
        <v>1.0</v>
      </c>
      <c r="J7249" s="282">
        <v>1.0</v>
      </c>
      <c r="K7249" s="282">
        <v>0.0</v>
      </c>
      <c r="L7249" s="282">
        <v>305.0</v>
      </c>
      <c r="M7249" s="210"/>
    </row>
    <row r="7250" ht="15.75" customHeight="1">
      <c r="A7250" s="210" t="s">
        <v>694</v>
      </c>
      <c r="B7250" s="210" t="s">
        <v>5384</v>
      </c>
      <c r="C7250" s="210" t="s">
        <v>5906</v>
      </c>
      <c r="D7250" s="210" t="s">
        <v>5928</v>
      </c>
      <c r="E7250" s="282">
        <v>23.0</v>
      </c>
      <c r="F7250" s="282">
        <v>4.0</v>
      </c>
      <c r="G7250" s="282">
        <v>0.0</v>
      </c>
      <c r="H7250" s="282">
        <v>1.0</v>
      </c>
      <c r="I7250" s="282">
        <v>5.0</v>
      </c>
      <c r="J7250" s="282">
        <v>3.0</v>
      </c>
      <c r="K7250" s="282">
        <v>1.0</v>
      </c>
      <c r="L7250" s="282">
        <v>1832.0</v>
      </c>
      <c r="M7250" s="210"/>
    </row>
    <row r="7251" ht="15.75" customHeight="1">
      <c r="A7251" s="210" t="s">
        <v>694</v>
      </c>
      <c r="B7251" s="210" t="s">
        <v>5385</v>
      </c>
      <c r="C7251" s="210" t="s">
        <v>5881</v>
      </c>
      <c r="D7251" s="210" t="s">
        <v>5928</v>
      </c>
      <c r="E7251" s="282">
        <v>31.0</v>
      </c>
      <c r="F7251" s="282">
        <v>1.0</v>
      </c>
      <c r="G7251" s="282">
        <v>0.0</v>
      </c>
      <c r="H7251" s="282">
        <v>0.0</v>
      </c>
      <c r="I7251" s="282">
        <v>4.0</v>
      </c>
      <c r="J7251" s="282">
        <v>5.0</v>
      </c>
      <c r="K7251" s="282">
        <v>0.0</v>
      </c>
      <c r="L7251" s="282">
        <v>2712.0</v>
      </c>
      <c r="M7251" s="210"/>
    </row>
    <row r="7252" ht="15.75" customHeight="1">
      <c r="A7252" s="210" t="s">
        <v>694</v>
      </c>
      <c r="B7252" s="210" t="s">
        <v>5386</v>
      </c>
      <c r="C7252" s="210" t="s">
        <v>6083</v>
      </c>
      <c r="D7252" s="210" t="s">
        <v>6617</v>
      </c>
      <c r="E7252" s="282">
        <v>24.0</v>
      </c>
      <c r="F7252" s="282">
        <v>3.0</v>
      </c>
      <c r="G7252" s="282">
        <v>1.0</v>
      </c>
      <c r="H7252" s="282">
        <v>2.0</v>
      </c>
      <c r="I7252" s="282">
        <v>3.0</v>
      </c>
      <c r="J7252" s="282">
        <v>3.0</v>
      </c>
      <c r="K7252" s="282">
        <v>1.0</v>
      </c>
      <c r="L7252" s="282">
        <v>1893.0</v>
      </c>
      <c r="M7252" s="210"/>
    </row>
    <row r="7253" ht="15.75" customHeight="1">
      <c r="A7253" s="210" t="s">
        <v>694</v>
      </c>
      <c r="B7253" s="210" t="s">
        <v>5387</v>
      </c>
      <c r="C7253" s="210" t="s">
        <v>5881</v>
      </c>
      <c r="D7253" s="210" t="s">
        <v>5961</v>
      </c>
      <c r="E7253" s="282">
        <v>32.0</v>
      </c>
      <c r="F7253" s="282">
        <v>2.0</v>
      </c>
      <c r="G7253" s="282">
        <v>1.0</v>
      </c>
      <c r="H7253" s="282">
        <v>0.0</v>
      </c>
      <c r="I7253" s="282">
        <v>7.0</v>
      </c>
      <c r="J7253" s="282">
        <v>5.0</v>
      </c>
      <c r="K7253" s="282">
        <v>0.0</v>
      </c>
      <c r="L7253" s="282">
        <v>2734.0</v>
      </c>
      <c r="M7253" s="210"/>
    </row>
    <row r="7254" ht="15.75" customHeight="1">
      <c r="A7254" s="210" t="s">
        <v>694</v>
      </c>
      <c r="B7254" s="210" t="s">
        <v>5388</v>
      </c>
      <c r="C7254" s="210" t="s">
        <v>5906</v>
      </c>
      <c r="D7254" s="210" t="s">
        <v>5961</v>
      </c>
      <c r="E7254" s="282">
        <v>21.0</v>
      </c>
      <c r="F7254" s="282">
        <v>2.0</v>
      </c>
      <c r="G7254" s="282">
        <v>4.0</v>
      </c>
      <c r="H7254" s="282">
        <v>2.0</v>
      </c>
      <c r="I7254" s="282">
        <v>3.0</v>
      </c>
      <c r="J7254" s="282">
        <v>2.0</v>
      </c>
      <c r="K7254" s="282">
        <v>1.0</v>
      </c>
      <c r="L7254" s="282">
        <v>1580.0</v>
      </c>
      <c r="M7254" s="210"/>
    </row>
    <row r="7255" ht="15.75" customHeight="1">
      <c r="A7255" s="210" t="s">
        <v>694</v>
      </c>
      <c r="B7255" s="210" t="s">
        <v>5391</v>
      </c>
      <c r="C7255" s="210" t="s">
        <v>5881</v>
      </c>
      <c r="D7255" s="210" t="s">
        <v>5961</v>
      </c>
      <c r="E7255" s="282">
        <v>23.0</v>
      </c>
      <c r="F7255" s="282">
        <v>2.0</v>
      </c>
      <c r="G7255" s="282">
        <v>0.0</v>
      </c>
      <c r="H7255" s="282">
        <v>0.0</v>
      </c>
      <c r="I7255" s="282">
        <v>1.0</v>
      </c>
      <c r="J7255" s="282">
        <v>3.0</v>
      </c>
      <c r="K7255" s="282">
        <v>0.0</v>
      </c>
      <c r="L7255" s="282">
        <v>2025.0</v>
      </c>
      <c r="M7255" s="210"/>
    </row>
    <row r="7256" ht="15.75" customHeight="1">
      <c r="A7256" s="210" t="s">
        <v>694</v>
      </c>
      <c r="B7256" s="210" t="s">
        <v>5392</v>
      </c>
      <c r="C7256" s="210" t="s">
        <v>5881</v>
      </c>
      <c r="D7256" s="210" t="s">
        <v>6530</v>
      </c>
      <c r="E7256" s="282">
        <v>12.0</v>
      </c>
      <c r="F7256" s="282">
        <v>0.0</v>
      </c>
      <c r="G7256" s="282">
        <v>1.0</v>
      </c>
      <c r="H7256" s="282">
        <v>1.0</v>
      </c>
      <c r="I7256" s="282">
        <v>2.0</v>
      </c>
      <c r="J7256" s="282">
        <v>1.0</v>
      </c>
      <c r="K7256" s="282">
        <v>0.0</v>
      </c>
      <c r="L7256" s="282">
        <v>901.0</v>
      </c>
      <c r="M7256" s="210"/>
    </row>
    <row r="7257" ht="15.75" customHeight="1">
      <c r="A7257" s="210" t="s">
        <v>694</v>
      </c>
      <c r="B7257" s="210" t="s">
        <v>5389</v>
      </c>
      <c r="C7257" s="210" t="s">
        <v>5881</v>
      </c>
      <c r="D7257" s="210" t="s">
        <v>6530</v>
      </c>
      <c r="E7257" s="282">
        <v>13.0</v>
      </c>
      <c r="F7257" s="282">
        <v>0.0</v>
      </c>
      <c r="G7257" s="282">
        <v>0.0</v>
      </c>
      <c r="H7257" s="282">
        <v>1.0</v>
      </c>
      <c r="I7257" s="282">
        <v>0.0</v>
      </c>
      <c r="J7257" s="282">
        <v>2.0</v>
      </c>
      <c r="K7257" s="282">
        <v>0.0</v>
      </c>
      <c r="L7257" s="282">
        <v>1146.0</v>
      </c>
      <c r="M7257" s="210"/>
    </row>
    <row r="7258" ht="15.75" customHeight="1">
      <c r="A7258" s="210" t="s">
        <v>694</v>
      </c>
      <c r="B7258" s="210" t="s">
        <v>5390</v>
      </c>
      <c r="C7258" s="210" t="s">
        <v>5906</v>
      </c>
      <c r="D7258" s="210" t="s">
        <v>6530</v>
      </c>
      <c r="E7258" s="282">
        <v>30.0</v>
      </c>
      <c r="F7258" s="282">
        <v>5.0</v>
      </c>
      <c r="G7258" s="282">
        <v>2.0</v>
      </c>
      <c r="H7258" s="282">
        <v>1.0</v>
      </c>
      <c r="I7258" s="282">
        <v>0.0</v>
      </c>
      <c r="J7258" s="282">
        <v>3.0</v>
      </c>
      <c r="K7258" s="282">
        <v>0.0</v>
      </c>
      <c r="L7258" s="282">
        <v>2619.0</v>
      </c>
      <c r="M7258" s="210"/>
    </row>
    <row r="7259" ht="15.75" customHeight="1">
      <c r="A7259" s="210" t="s">
        <v>735</v>
      </c>
      <c r="B7259" s="210" t="s">
        <v>5383</v>
      </c>
      <c r="C7259" s="210" t="s">
        <v>6531</v>
      </c>
      <c r="D7259" s="210" t="s">
        <v>241</v>
      </c>
      <c r="E7259" s="282">
        <v>4.0</v>
      </c>
      <c r="F7259" s="282">
        <v>0.0</v>
      </c>
      <c r="G7259" s="282">
        <v>0.0</v>
      </c>
      <c r="H7259" s="282">
        <v>0.0</v>
      </c>
      <c r="I7259" s="282">
        <v>0.0</v>
      </c>
      <c r="J7259" s="282">
        <v>0.0</v>
      </c>
      <c r="K7259" s="282">
        <v>0.0</v>
      </c>
      <c r="L7259" s="282">
        <v>360.0</v>
      </c>
      <c r="M7259" s="210"/>
    </row>
    <row r="7260" ht="15.75" customHeight="1">
      <c r="A7260" s="210" t="s">
        <v>735</v>
      </c>
      <c r="B7260" s="210" t="s">
        <v>5384</v>
      </c>
      <c r="C7260" s="210" t="s">
        <v>5870</v>
      </c>
      <c r="D7260" s="210" t="s">
        <v>6528</v>
      </c>
      <c r="E7260" s="282">
        <v>25.0</v>
      </c>
      <c r="F7260" s="282">
        <v>1.0</v>
      </c>
      <c r="G7260" s="282">
        <v>0.0</v>
      </c>
      <c r="H7260" s="282">
        <v>3.0</v>
      </c>
      <c r="I7260" s="282">
        <v>3.0</v>
      </c>
      <c r="J7260" s="282">
        <v>3.0</v>
      </c>
      <c r="K7260" s="282">
        <v>0.0</v>
      </c>
      <c r="L7260" s="282">
        <v>1951.0</v>
      </c>
      <c r="M7260" s="210"/>
    </row>
    <row r="7261" ht="15.75" customHeight="1">
      <c r="A7261" s="210" t="s">
        <v>735</v>
      </c>
      <c r="B7261" s="210" t="s">
        <v>5385</v>
      </c>
      <c r="C7261" s="210" t="s">
        <v>5870</v>
      </c>
      <c r="D7261" s="210" t="s">
        <v>6528</v>
      </c>
      <c r="E7261" s="282">
        <v>1.0</v>
      </c>
      <c r="F7261" s="282">
        <v>0.0</v>
      </c>
      <c r="G7261" s="282">
        <v>0.0</v>
      </c>
      <c r="H7261" s="282">
        <v>1.0</v>
      </c>
      <c r="I7261" s="282">
        <v>0.0</v>
      </c>
      <c r="J7261" s="282">
        <v>0.0</v>
      </c>
      <c r="K7261" s="282">
        <v>0.0</v>
      </c>
      <c r="L7261" s="282">
        <v>1.0</v>
      </c>
      <c r="M7261" s="210"/>
    </row>
    <row r="7262" ht="15.75" customHeight="1">
      <c r="A7262" s="210" t="s">
        <v>696</v>
      </c>
      <c r="B7262" s="210" t="s">
        <v>5383</v>
      </c>
      <c r="C7262" s="210" t="s">
        <v>5801</v>
      </c>
      <c r="D7262" s="210" t="s">
        <v>177</v>
      </c>
      <c r="E7262" s="282">
        <v>0.0</v>
      </c>
      <c r="F7262" s="282">
        <v>0.0</v>
      </c>
      <c r="G7262" s="282">
        <v>0.0</v>
      </c>
      <c r="H7262" s="282">
        <v>0.0</v>
      </c>
      <c r="I7262" s="282">
        <v>0.0</v>
      </c>
      <c r="J7262" s="282">
        <v>0.0</v>
      </c>
      <c r="K7262" s="282">
        <v>0.0</v>
      </c>
      <c r="L7262" s="282">
        <v>0.0</v>
      </c>
      <c r="M7262" s="210"/>
    </row>
    <row r="7263" ht="15.75" customHeight="1">
      <c r="A7263" s="210" t="s">
        <v>696</v>
      </c>
      <c r="B7263" s="210" t="s">
        <v>5384</v>
      </c>
      <c r="C7263" s="210" t="s">
        <v>5816</v>
      </c>
      <c r="D7263" s="210" t="s">
        <v>6511</v>
      </c>
      <c r="E7263" s="282">
        <v>12.0</v>
      </c>
      <c r="F7263" s="282">
        <v>1.0</v>
      </c>
      <c r="G7263" s="282">
        <v>0.0</v>
      </c>
      <c r="H7263" s="282">
        <v>3.0</v>
      </c>
      <c r="I7263" s="282">
        <v>6.0</v>
      </c>
      <c r="J7263" s="282">
        <v>2.0</v>
      </c>
      <c r="K7263" s="282">
        <v>0.0</v>
      </c>
      <c r="L7263" s="282">
        <v>766.0</v>
      </c>
      <c r="M7263" s="210"/>
    </row>
    <row r="7264" ht="15.75" customHeight="1">
      <c r="A7264" s="210" t="s">
        <v>601</v>
      </c>
      <c r="B7264" s="210" t="s">
        <v>5383</v>
      </c>
      <c r="C7264" s="210" t="s">
        <v>6280</v>
      </c>
      <c r="D7264" s="210" t="s">
        <v>197</v>
      </c>
      <c r="E7264" s="282">
        <v>20.0</v>
      </c>
      <c r="F7264" s="282">
        <v>6.0</v>
      </c>
      <c r="G7264" s="282">
        <v>6.0</v>
      </c>
      <c r="H7264" s="282">
        <v>1.0</v>
      </c>
      <c r="I7264" s="282">
        <v>2.0</v>
      </c>
      <c r="J7264" s="282">
        <v>0.0</v>
      </c>
      <c r="K7264" s="282">
        <v>0.0</v>
      </c>
      <c r="L7264" s="282">
        <v>1715.0</v>
      </c>
      <c r="M7264" s="210"/>
    </row>
    <row r="7265" ht="15.75" customHeight="1">
      <c r="A7265" s="210" t="s">
        <v>601</v>
      </c>
      <c r="B7265" s="210" t="s">
        <v>5384</v>
      </c>
      <c r="C7265" s="210" t="s">
        <v>6280</v>
      </c>
      <c r="D7265" s="210" t="s">
        <v>6504</v>
      </c>
      <c r="E7265" s="282">
        <v>29.0</v>
      </c>
      <c r="F7265" s="282">
        <v>6.0</v>
      </c>
      <c r="G7265" s="282">
        <v>2.0</v>
      </c>
      <c r="H7265" s="282">
        <v>0.0</v>
      </c>
      <c r="I7265" s="282">
        <v>2.0</v>
      </c>
      <c r="J7265" s="282">
        <v>3.0</v>
      </c>
      <c r="K7265" s="282">
        <v>0.0</v>
      </c>
      <c r="L7265" s="282">
        <v>2550.0</v>
      </c>
      <c r="M7265" s="210"/>
    </row>
    <row r="7266" ht="15.75" customHeight="1">
      <c r="A7266" s="210" t="s">
        <v>601</v>
      </c>
      <c r="B7266" s="210" t="s">
        <v>5385</v>
      </c>
      <c r="C7266" s="210" t="s">
        <v>6618</v>
      </c>
      <c r="D7266" s="210" t="s">
        <v>6619</v>
      </c>
      <c r="E7266" s="282">
        <v>21.0</v>
      </c>
      <c r="F7266" s="282">
        <v>6.0</v>
      </c>
      <c r="G7266" s="282">
        <v>10.0</v>
      </c>
      <c r="H7266" s="282">
        <v>0.0</v>
      </c>
      <c r="I7266" s="282">
        <v>4.0</v>
      </c>
      <c r="J7266" s="282">
        <v>1.0</v>
      </c>
      <c r="K7266" s="282">
        <v>0.0</v>
      </c>
      <c r="L7266" s="282">
        <v>1857.0</v>
      </c>
      <c r="M7266" s="210"/>
    </row>
    <row r="7267" ht="15.75" customHeight="1">
      <c r="A7267" s="210" t="s">
        <v>601</v>
      </c>
      <c r="B7267" s="210" t="s">
        <v>5386</v>
      </c>
      <c r="C7267" s="210" t="s">
        <v>6618</v>
      </c>
      <c r="D7267" s="210" t="s">
        <v>6619</v>
      </c>
      <c r="E7267" s="282">
        <v>21.0</v>
      </c>
      <c r="F7267" s="282">
        <v>2.0</v>
      </c>
      <c r="G7267" s="282">
        <v>3.0</v>
      </c>
      <c r="H7267" s="282">
        <v>6.0</v>
      </c>
      <c r="I7267" s="282">
        <v>6.0</v>
      </c>
      <c r="J7267" s="282">
        <v>3.0</v>
      </c>
      <c r="K7267" s="282">
        <v>0.0</v>
      </c>
      <c r="L7267" s="282">
        <v>1365.0</v>
      </c>
      <c r="M7267" s="210"/>
    </row>
    <row r="7268" ht="15.75" customHeight="1">
      <c r="A7268" s="210" t="s">
        <v>601</v>
      </c>
      <c r="B7268" s="210" t="s">
        <v>5387</v>
      </c>
      <c r="C7268" s="210" t="s">
        <v>6618</v>
      </c>
      <c r="D7268" s="210" t="s">
        <v>6619</v>
      </c>
      <c r="E7268" s="282">
        <v>3.0</v>
      </c>
      <c r="F7268" s="282">
        <v>0.0</v>
      </c>
      <c r="G7268" s="282">
        <v>0.0</v>
      </c>
      <c r="H7268" s="282">
        <v>3.0</v>
      </c>
      <c r="I7268" s="282">
        <v>0.0</v>
      </c>
      <c r="J7268" s="282">
        <v>0.0</v>
      </c>
      <c r="K7268" s="282">
        <v>1.0</v>
      </c>
      <c r="L7268" s="282">
        <v>41.0</v>
      </c>
      <c r="M7268" s="210"/>
    </row>
    <row r="7269" ht="15.75" customHeight="1">
      <c r="A7269" s="210" t="s">
        <v>704</v>
      </c>
      <c r="B7269" s="210" t="s">
        <v>5383</v>
      </c>
      <c r="C7269" s="210" t="s">
        <v>5809</v>
      </c>
      <c r="D7269" s="210" t="s">
        <v>143</v>
      </c>
      <c r="E7269" s="282">
        <v>0.0</v>
      </c>
      <c r="F7269" s="282">
        <v>0.0</v>
      </c>
      <c r="G7269" s="282">
        <v>0.0</v>
      </c>
      <c r="H7269" s="282">
        <v>0.0</v>
      </c>
      <c r="I7269" s="282">
        <v>0.0</v>
      </c>
      <c r="J7269" s="282">
        <v>0.0</v>
      </c>
      <c r="K7269" s="282">
        <v>0.0</v>
      </c>
      <c r="L7269" s="282">
        <v>0.0</v>
      </c>
      <c r="M7269" s="210"/>
    </row>
    <row r="7270" ht="15.75" customHeight="1">
      <c r="A7270" s="210" t="s">
        <v>704</v>
      </c>
      <c r="B7270" s="210" t="s">
        <v>5384</v>
      </c>
      <c r="C7270" s="210" t="s">
        <v>5809</v>
      </c>
      <c r="D7270" s="210" t="s">
        <v>6079</v>
      </c>
      <c r="E7270" s="282">
        <v>23.0</v>
      </c>
      <c r="F7270" s="282">
        <v>1.0</v>
      </c>
      <c r="G7270" s="282">
        <v>0.0</v>
      </c>
      <c r="H7270" s="282">
        <v>2.0</v>
      </c>
      <c r="I7270" s="282">
        <v>1.0</v>
      </c>
      <c r="J7270" s="282">
        <v>0.0</v>
      </c>
      <c r="K7270" s="282">
        <v>1.0</v>
      </c>
      <c r="L7270" s="282">
        <v>1768.0</v>
      </c>
      <c r="M7270" s="210"/>
    </row>
    <row r="7271" ht="15.75" customHeight="1">
      <c r="A7271" s="210" t="s">
        <v>704</v>
      </c>
      <c r="B7271" s="210" t="s">
        <v>5385</v>
      </c>
      <c r="C7271" s="210" t="s">
        <v>5809</v>
      </c>
      <c r="D7271" s="210" t="s">
        <v>6079</v>
      </c>
      <c r="E7271" s="282">
        <v>26.0</v>
      </c>
      <c r="F7271" s="282">
        <v>3.0</v>
      </c>
      <c r="G7271" s="282">
        <v>0.0</v>
      </c>
      <c r="H7271" s="282">
        <v>1.0</v>
      </c>
      <c r="I7271" s="282">
        <v>3.0</v>
      </c>
      <c r="J7271" s="282">
        <v>4.0</v>
      </c>
      <c r="K7271" s="282">
        <v>0.0</v>
      </c>
      <c r="L7271" s="282">
        <v>2160.0</v>
      </c>
      <c r="M7271" s="210"/>
    </row>
    <row r="7272" ht="15.75" customHeight="1">
      <c r="A7272" s="210" t="s">
        <v>704</v>
      </c>
      <c r="B7272" s="210" t="s">
        <v>5386</v>
      </c>
      <c r="C7272" s="210" t="s">
        <v>5809</v>
      </c>
      <c r="D7272" s="210" t="s">
        <v>6079</v>
      </c>
      <c r="E7272" s="282">
        <v>26.0</v>
      </c>
      <c r="F7272" s="282">
        <v>0.0</v>
      </c>
      <c r="G7272" s="282">
        <v>0.0</v>
      </c>
      <c r="H7272" s="282">
        <v>5.0</v>
      </c>
      <c r="I7272" s="282">
        <v>3.0</v>
      </c>
      <c r="J7272" s="282">
        <v>5.0</v>
      </c>
      <c r="K7272" s="282">
        <v>0.0</v>
      </c>
      <c r="L7272" s="282">
        <v>1829.0</v>
      </c>
      <c r="M7272" s="210"/>
    </row>
    <row r="7273" ht="15.75" customHeight="1">
      <c r="A7273" s="210" t="s">
        <v>704</v>
      </c>
      <c r="B7273" s="210" t="s">
        <v>5387</v>
      </c>
      <c r="C7273" s="210" t="s">
        <v>5809</v>
      </c>
      <c r="D7273" s="210" t="s">
        <v>6079</v>
      </c>
      <c r="E7273" s="282">
        <v>28.0</v>
      </c>
      <c r="F7273" s="282">
        <v>5.0</v>
      </c>
      <c r="G7273" s="282">
        <v>1.0</v>
      </c>
      <c r="H7273" s="282">
        <v>6.0</v>
      </c>
      <c r="I7273" s="282">
        <v>1.0</v>
      </c>
      <c r="J7273" s="282">
        <v>7.0</v>
      </c>
      <c r="K7273" s="282">
        <v>0.0</v>
      </c>
      <c r="L7273" s="282">
        <v>2087.0</v>
      </c>
      <c r="M7273" s="210"/>
    </row>
    <row r="7274" ht="15.75" customHeight="1">
      <c r="A7274" s="210" t="s">
        <v>704</v>
      </c>
      <c r="B7274" s="210" t="s">
        <v>5388</v>
      </c>
      <c r="C7274" s="210" t="s">
        <v>6621</v>
      </c>
      <c r="D7274" s="210" t="s">
        <v>6622</v>
      </c>
      <c r="E7274" s="282">
        <v>21.0</v>
      </c>
      <c r="F7274" s="282">
        <v>2.0</v>
      </c>
      <c r="G7274" s="282">
        <v>0.0</v>
      </c>
      <c r="H7274" s="282">
        <v>0.0</v>
      </c>
      <c r="I7274" s="282">
        <v>2.0</v>
      </c>
      <c r="J7274" s="282">
        <v>2.0</v>
      </c>
      <c r="K7274" s="282">
        <v>0.0</v>
      </c>
      <c r="L7274" s="282">
        <v>1846.0</v>
      </c>
      <c r="M7274" s="210"/>
    </row>
    <row r="7275" ht="15.75" customHeight="1">
      <c r="A7275" s="210" t="s">
        <v>704</v>
      </c>
      <c r="B7275" s="210" t="s">
        <v>5391</v>
      </c>
      <c r="C7275" s="210" t="s">
        <v>5902</v>
      </c>
      <c r="D7275" s="210" t="s">
        <v>5971</v>
      </c>
      <c r="E7275" s="282">
        <v>23.0</v>
      </c>
      <c r="F7275" s="282">
        <v>2.0</v>
      </c>
      <c r="G7275" s="282">
        <v>2.0</v>
      </c>
      <c r="H7275" s="282">
        <v>1.0</v>
      </c>
      <c r="I7275" s="282">
        <v>1.0</v>
      </c>
      <c r="J7275" s="282">
        <v>5.0</v>
      </c>
      <c r="K7275" s="282">
        <v>0.0</v>
      </c>
      <c r="L7275" s="282">
        <v>2008.0</v>
      </c>
      <c r="M7275" s="210"/>
    </row>
    <row r="7276" ht="15.75" customHeight="1">
      <c r="A7276" s="210" t="s">
        <v>704</v>
      </c>
      <c r="B7276" s="210" t="s">
        <v>5392</v>
      </c>
      <c r="C7276" s="210" t="s">
        <v>5902</v>
      </c>
      <c r="D7276" s="210" t="s">
        <v>5971</v>
      </c>
      <c r="E7276" s="282">
        <v>19.0</v>
      </c>
      <c r="F7276" s="282">
        <v>0.0</v>
      </c>
      <c r="G7276" s="282">
        <v>0.0</v>
      </c>
      <c r="H7276" s="282">
        <v>2.0</v>
      </c>
      <c r="I7276" s="282">
        <v>1.0</v>
      </c>
      <c r="J7276" s="282">
        <v>4.0</v>
      </c>
      <c r="K7276" s="282">
        <v>0.0</v>
      </c>
      <c r="L7276" s="282">
        <v>1527.0</v>
      </c>
      <c r="M7276" s="210"/>
    </row>
    <row r="7277" ht="15.75" customHeight="1">
      <c r="A7277" s="210" t="s">
        <v>704</v>
      </c>
      <c r="B7277" s="210" t="s">
        <v>5389</v>
      </c>
      <c r="C7277" s="210" t="s">
        <v>6623</v>
      </c>
      <c r="D7277" s="210" t="s">
        <v>6624</v>
      </c>
      <c r="E7277" s="282">
        <v>26.0</v>
      </c>
      <c r="F7277" s="282">
        <v>1.0</v>
      </c>
      <c r="G7277" s="282">
        <v>1.0</v>
      </c>
      <c r="H7277" s="282">
        <v>0.0</v>
      </c>
      <c r="I7277" s="282">
        <v>0.0</v>
      </c>
      <c r="J7277" s="282">
        <v>7.0</v>
      </c>
      <c r="K7277" s="282">
        <v>0.0</v>
      </c>
      <c r="L7277" s="282">
        <v>2340.0</v>
      </c>
      <c r="M7277" s="210"/>
    </row>
    <row r="7278" ht="15.75" customHeight="1">
      <c r="A7278" s="210" t="s">
        <v>704</v>
      </c>
      <c r="B7278" s="210" t="s">
        <v>5390</v>
      </c>
      <c r="C7278" s="210" t="s">
        <v>6623</v>
      </c>
      <c r="D7278" s="210" t="s">
        <v>6624</v>
      </c>
      <c r="E7278" s="282">
        <v>23.0</v>
      </c>
      <c r="F7278" s="282">
        <v>2.0</v>
      </c>
      <c r="G7278" s="282">
        <v>0.0</v>
      </c>
      <c r="H7278" s="282">
        <v>1.0</v>
      </c>
      <c r="I7278" s="282">
        <v>1.0</v>
      </c>
      <c r="J7278" s="282">
        <v>5.0</v>
      </c>
      <c r="K7278" s="282">
        <v>0.0</v>
      </c>
      <c r="L7278" s="282">
        <v>1991.0</v>
      </c>
      <c r="M7278" s="210"/>
    </row>
    <row r="7279" ht="15.75" customHeight="1">
      <c r="A7279" s="210" t="s">
        <v>707</v>
      </c>
      <c r="B7279" s="210" t="s">
        <v>5383</v>
      </c>
      <c r="C7279" s="210" t="s">
        <v>6136</v>
      </c>
      <c r="D7279" s="210" t="s">
        <v>121</v>
      </c>
      <c r="E7279" s="282">
        <v>19.0</v>
      </c>
      <c r="F7279" s="282">
        <v>0.0</v>
      </c>
      <c r="G7279" s="282">
        <v>1.0</v>
      </c>
      <c r="H7279" s="282">
        <v>1.0</v>
      </c>
      <c r="I7279" s="282">
        <v>2.0</v>
      </c>
      <c r="J7279" s="282">
        <v>3.0</v>
      </c>
      <c r="K7279" s="282">
        <v>0.0</v>
      </c>
      <c r="L7279" s="282">
        <v>1575.0</v>
      </c>
      <c r="M7279" s="210"/>
    </row>
    <row r="7280" ht="15.75" customHeight="1">
      <c r="A7280" s="210" t="s">
        <v>707</v>
      </c>
      <c r="B7280" s="210" t="s">
        <v>5384</v>
      </c>
      <c r="C7280" s="210" t="s">
        <v>6590</v>
      </c>
      <c r="D7280" s="210" t="s">
        <v>6625</v>
      </c>
      <c r="E7280" s="282">
        <v>9.0</v>
      </c>
      <c r="F7280" s="282">
        <v>0.0</v>
      </c>
      <c r="G7280" s="282">
        <v>0.0</v>
      </c>
      <c r="H7280" s="282">
        <v>1.0</v>
      </c>
      <c r="I7280" s="282">
        <v>5.0</v>
      </c>
      <c r="J7280" s="282">
        <v>2.0</v>
      </c>
      <c r="K7280" s="282">
        <v>0.0</v>
      </c>
      <c r="L7280" s="282">
        <v>652.0</v>
      </c>
      <c r="M7280" s="210"/>
    </row>
    <row r="7281" ht="15.75" customHeight="1">
      <c r="A7281" s="210" t="s">
        <v>711</v>
      </c>
      <c r="B7281" s="210" t="s">
        <v>5383</v>
      </c>
      <c r="C7281" s="210" t="s">
        <v>6136</v>
      </c>
      <c r="D7281" s="210" t="s">
        <v>95</v>
      </c>
      <c r="E7281" s="282">
        <v>15.0</v>
      </c>
      <c r="F7281" s="282">
        <v>0.0</v>
      </c>
      <c r="G7281" s="282">
        <v>0.0</v>
      </c>
      <c r="H7281" s="282">
        <v>1.0</v>
      </c>
      <c r="I7281" s="282">
        <v>3.0</v>
      </c>
      <c r="J7281" s="282">
        <v>7.0</v>
      </c>
      <c r="K7281" s="282">
        <v>0.0</v>
      </c>
      <c r="L7281" s="282">
        <v>1239.0</v>
      </c>
      <c r="M7281" s="210"/>
    </row>
    <row r="7282" ht="15.75" customHeight="1">
      <c r="A7282" s="210" t="s">
        <v>711</v>
      </c>
      <c r="B7282" s="210" t="s">
        <v>5384</v>
      </c>
      <c r="C7282" s="210" t="s">
        <v>6590</v>
      </c>
      <c r="D7282" s="210" t="s">
        <v>6138</v>
      </c>
      <c r="E7282" s="282">
        <v>5.0</v>
      </c>
      <c r="F7282" s="282">
        <v>0.0</v>
      </c>
      <c r="G7282" s="282">
        <v>0.0</v>
      </c>
      <c r="H7282" s="282">
        <v>3.0</v>
      </c>
      <c r="I7282" s="282">
        <v>1.0</v>
      </c>
      <c r="J7282" s="282">
        <v>1.0</v>
      </c>
      <c r="K7282" s="282">
        <v>0.0</v>
      </c>
      <c r="L7282" s="282">
        <v>181.0</v>
      </c>
      <c r="M7282" s="210"/>
    </row>
    <row r="7283" ht="15.75" customHeight="1">
      <c r="A7283" s="210" t="s">
        <v>711</v>
      </c>
      <c r="B7283" s="210" t="s">
        <v>5385</v>
      </c>
      <c r="C7283" s="210" t="s">
        <v>6136</v>
      </c>
      <c r="D7283" s="210" t="s">
        <v>6138</v>
      </c>
      <c r="E7283" s="282">
        <v>2.0</v>
      </c>
      <c r="F7283" s="282">
        <v>0.0</v>
      </c>
      <c r="G7283" s="282">
        <v>0.0</v>
      </c>
      <c r="H7283" s="282">
        <v>0.0</v>
      </c>
      <c r="I7283" s="282">
        <v>0.0</v>
      </c>
      <c r="J7283" s="282">
        <v>1.0</v>
      </c>
      <c r="K7283" s="282">
        <v>0.0</v>
      </c>
      <c r="L7283" s="282">
        <v>180.0</v>
      </c>
      <c r="M7283" s="210"/>
    </row>
    <row r="7284" ht="15.75" customHeight="1">
      <c r="A7284" s="210" t="s">
        <v>770</v>
      </c>
      <c r="B7284" s="210" t="s">
        <v>5383</v>
      </c>
      <c r="C7284" s="210" t="s">
        <v>6014</v>
      </c>
      <c r="D7284" s="210" t="s">
        <v>241</v>
      </c>
      <c r="E7284" s="282">
        <v>0.0</v>
      </c>
      <c r="F7284" s="282">
        <v>0.0</v>
      </c>
      <c r="G7284" s="282">
        <v>0.0</v>
      </c>
      <c r="H7284" s="282">
        <v>0.0</v>
      </c>
      <c r="I7284" s="282">
        <v>0.0</v>
      </c>
      <c r="J7284" s="282">
        <v>0.0</v>
      </c>
      <c r="K7284" s="282">
        <v>0.0</v>
      </c>
      <c r="L7284" s="282">
        <v>0.0</v>
      </c>
      <c r="M7284" s="210"/>
    </row>
    <row r="7285" ht="15.75" customHeight="1">
      <c r="A7285" s="210" t="s">
        <v>770</v>
      </c>
      <c r="B7285" s="210" t="s">
        <v>5384</v>
      </c>
      <c r="C7285" s="210" t="s">
        <v>5861</v>
      </c>
      <c r="D7285" s="210" t="s">
        <v>256</v>
      </c>
      <c r="E7285" s="282">
        <v>19.0</v>
      </c>
      <c r="F7285" s="282">
        <v>1.0</v>
      </c>
      <c r="G7285" s="282">
        <v>0.0</v>
      </c>
      <c r="H7285" s="282">
        <v>1.0</v>
      </c>
      <c r="I7285" s="282">
        <v>10.0</v>
      </c>
      <c r="J7285" s="282">
        <v>4.0</v>
      </c>
      <c r="K7285" s="282">
        <v>0.0</v>
      </c>
      <c r="L7285" s="282">
        <v>1419.0</v>
      </c>
      <c r="M7285" s="210"/>
    </row>
    <row r="7286" ht="15.75" customHeight="1">
      <c r="A7286" s="210" t="s">
        <v>770</v>
      </c>
      <c r="B7286" s="210" t="s">
        <v>5385</v>
      </c>
      <c r="C7286" s="210" t="s">
        <v>5861</v>
      </c>
      <c r="D7286" s="210" t="s">
        <v>256</v>
      </c>
      <c r="E7286" s="282">
        <v>16.0</v>
      </c>
      <c r="F7286" s="282">
        <v>0.0</v>
      </c>
      <c r="G7286" s="282">
        <v>1.0</v>
      </c>
      <c r="H7286" s="282">
        <v>11.0</v>
      </c>
      <c r="I7286" s="282">
        <v>4.0</v>
      </c>
      <c r="J7286" s="282">
        <v>3.0</v>
      </c>
      <c r="K7286" s="282">
        <v>0.0</v>
      </c>
      <c r="L7286" s="282">
        <v>523.0</v>
      </c>
      <c r="M7286" s="210"/>
    </row>
    <row r="7287" ht="15.75" customHeight="1">
      <c r="A7287" s="210" t="s">
        <v>770</v>
      </c>
      <c r="B7287" s="210" t="s">
        <v>5386</v>
      </c>
      <c r="C7287" s="210" t="s">
        <v>5801</v>
      </c>
      <c r="D7287" s="210" t="s">
        <v>95</v>
      </c>
      <c r="E7287" s="282">
        <v>0.0</v>
      </c>
      <c r="F7287" s="282">
        <v>0.0</v>
      </c>
      <c r="G7287" s="282">
        <v>0.0</v>
      </c>
      <c r="H7287" s="282">
        <v>0.0</v>
      </c>
      <c r="I7287" s="282">
        <v>0.0</v>
      </c>
      <c r="J7287" s="282">
        <v>0.0</v>
      </c>
      <c r="K7287" s="282">
        <v>0.0</v>
      </c>
      <c r="L7287" s="282">
        <v>0.0</v>
      </c>
      <c r="M7287" s="210"/>
    </row>
    <row r="7288" ht="15.75" customHeight="1">
      <c r="A7288" s="210" t="s">
        <v>770</v>
      </c>
      <c r="B7288" s="210" t="s">
        <v>5387</v>
      </c>
      <c r="C7288" s="210" t="s">
        <v>5801</v>
      </c>
      <c r="D7288" s="210" t="s">
        <v>95</v>
      </c>
      <c r="E7288" s="282">
        <v>0.0</v>
      </c>
      <c r="F7288" s="282">
        <v>0.0</v>
      </c>
      <c r="G7288" s="282">
        <v>0.0</v>
      </c>
      <c r="H7288" s="282">
        <v>0.0</v>
      </c>
      <c r="I7288" s="282">
        <v>0.0</v>
      </c>
      <c r="J7288" s="282">
        <v>0.0</v>
      </c>
      <c r="K7288" s="282">
        <v>0.0</v>
      </c>
      <c r="L7288" s="282">
        <v>0.0</v>
      </c>
      <c r="M7288" s="210"/>
    </row>
    <row r="7289" ht="15.75" customHeight="1">
      <c r="A7289" s="210" t="s">
        <v>228</v>
      </c>
      <c r="B7289" s="210" t="s">
        <v>5383</v>
      </c>
      <c r="C7289" s="210" t="s">
        <v>5803</v>
      </c>
      <c r="D7289" s="210" t="s">
        <v>90</v>
      </c>
      <c r="E7289" s="282">
        <v>2.0</v>
      </c>
      <c r="F7289" s="282">
        <v>0.0</v>
      </c>
      <c r="G7289" s="282">
        <v>0.0</v>
      </c>
      <c r="H7289" s="282">
        <v>2.0</v>
      </c>
      <c r="I7289" s="282">
        <v>0.0</v>
      </c>
      <c r="J7289" s="282">
        <v>0.0</v>
      </c>
      <c r="K7289" s="282">
        <v>0.0</v>
      </c>
      <c r="L7289" s="282">
        <v>17.0</v>
      </c>
      <c r="M7289" s="210"/>
    </row>
    <row r="7290" ht="15.75" customHeight="1">
      <c r="A7290" s="210" t="s">
        <v>228</v>
      </c>
      <c r="B7290" s="210" t="s">
        <v>5384</v>
      </c>
      <c r="C7290" s="210" t="s">
        <v>5803</v>
      </c>
      <c r="D7290" s="210" t="s">
        <v>5904</v>
      </c>
      <c r="E7290" s="282">
        <v>32.0</v>
      </c>
      <c r="F7290" s="282">
        <v>7.0</v>
      </c>
      <c r="G7290" s="282">
        <v>1.0</v>
      </c>
      <c r="H7290" s="282">
        <v>14.0</v>
      </c>
      <c r="I7290" s="282">
        <v>3.0</v>
      </c>
      <c r="J7290" s="282">
        <v>2.0</v>
      </c>
      <c r="K7290" s="282">
        <v>0.0</v>
      </c>
      <c r="L7290" s="282">
        <v>1892.0</v>
      </c>
      <c r="M7290" s="210"/>
    </row>
    <row r="7291" ht="15.75" customHeight="1">
      <c r="A7291" s="210" t="s">
        <v>228</v>
      </c>
      <c r="B7291" s="210" t="s">
        <v>5385</v>
      </c>
      <c r="C7291" s="210" t="s">
        <v>5803</v>
      </c>
      <c r="D7291" s="210" t="s">
        <v>5904</v>
      </c>
      <c r="E7291" s="282">
        <v>24.0</v>
      </c>
      <c r="F7291" s="282">
        <v>1.0</v>
      </c>
      <c r="G7291" s="282">
        <v>0.0</v>
      </c>
      <c r="H7291" s="282">
        <v>14.0</v>
      </c>
      <c r="I7291" s="282">
        <v>3.0</v>
      </c>
      <c r="J7291" s="282">
        <v>8.0</v>
      </c>
      <c r="K7291" s="282">
        <v>0.0</v>
      </c>
      <c r="L7291" s="282">
        <v>1151.0</v>
      </c>
      <c r="M7291" s="210"/>
    </row>
    <row r="7292" ht="15.75" customHeight="1">
      <c r="A7292" s="210" t="s">
        <v>228</v>
      </c>
      <c r="B7292" s="210" t="s">
        <v>5386</v>
      </c>
      <c r="C7292" s="210" t="s">
        <v>5803</v>
      </c>
      <c r="D7292" s="210" t="s">
        <v>5904</v>
      </c>
      <c r="E7292" s="282">
        <v>30.0</v>
      </c>
      <c r="F7292" s="282">
        <v>1.0</v>
      </c>
      <c r="G7292" s="282">
        <v>1.0</v>
      </c>
      <c r="H7292" s="282">
        <v>2.0</v>
      </c>
      <c r="I7292" s="282">
        <v>8.0</v>
      </c>
      <c r="J7292" s="282">
        <v>9.0</v>
      </c>
      <c r="K7292" s="282">
        <v>0.0</v>
      </c>
      <c r="L7292" s="282">
        <v>2391.0</v>
      </c>
      <c r="M7292" s="210"/>
    </row>
    <row r="7293" ht="15.75" customHeight="1">
      <c r="A7293" s="210" t="s">
        <v>228</v>
      </c>
      <c r="B7293" s="210" t="s">
        <v>5387</v>
      </c>
      <c r="C7293" s="210" t="s">
        <v>5803</v>
      </c>
      <c r="D7293" s="210" t="s">
        <v>5904</v>
      </c>
      <c r="E7293" s="282">
        <v>32.0</v>
      </c>
      <c r="F7293" s="282">
        <v>4.0</v>
      </c>
      <c r="G7293" s="282">
        <v>1.0</v>
      </c>
      <c r="H7293" s="282">
        <v>8.0</v>
      </c>
      <c r="I7293" s="282">
        <v>4.0</v>
      </c>
      <c r="J7293" s="282">
        <v>3.0</v>
      </c>
      <c r="K7293" s="282">
        <v>0.0</v>
      </c>
      <c r="L7293" s="282">
        <v>2128.0</v>
      </c>
      <c r="M7293" s="210"/>
    </row>
    <row r="7294" ht="15.75" customHeight="1">
      <c r="A7294" s="210" t="s">
        <v>228</v>
      </c>
      <c r="B7294" s="210" t="s">
        <v>5388</v>
      </c>
      <c r="C7294" s="210" t="s">
        <v>5803</v>
      </c>
      <c r="D7294" s="210" t="s">
        <v>5904</v>
      </c>
      <c r="E7294" s="282">
        <v>27.0</v>
      </c>
      <c r="F7294" s="282">
        <v>4.0</v>
      </c>
      <c r="G7294" s="282">
        <v>1.0</v>
      </c>
      <c r="H7294" s="282">
        <v>7.0</v>
      </c>
      <c r="I7294" s="282">
        <v>8.0</v>
      </c>
      <c r="J7294" s="282">
        <v>2.0</v>
      </c>
      <c r="K7294" s="282">
        <v>0.0</v>
      </c>
      <c r="L7294" s="282">
        <v>1771.0</v>
      </c>
      <c r="M7294" s="210"/>
    </row>
    <row r="7295" ht="15.75" customHeight="1">
      <c r="A7295" s="210" t="s">
        <v>228</v>
      </c>
      <c r="B7295" s="210" t="s">
        <v>5391</v>
      </c>
      <c r="C7295" s="210" t="s">
        <v>5803</v>
      </c>
      <c r="D7295" s="210" t="s">
        <v>5904</v>
      </c>
      <c r="E7295" s="282">
        <v>16.0</v>
      </c>
      <c r="F7295" s="282">
        <v>2.0</v>
      </c>
      <c r="G7295" s="282">
        <v>0.0</v>
      </c>
      <c r="H7295" s="282">
        <v>7.0</v>
      </c>
      <c r="I7295" s="282">
        <v>1.0</v>
      </c>
      <c r="J7295" s="282">
        <v>1.0</v>
      </c>
      <c r="K7295" s="282">
        <v>0.0</v>
      </c>
      <c r="L7295" s="282">
        <v>862.0</v>
      </c>
      <c r="M7295" s="210"/>
    </row>
    <row r="7296" ht="15.75" customHeight="1">
      <c r="A7296" s="210" t="s">
        <v>228</v>
      </c>
      <c r="B7296" s="210" t="s">
        <v>5392</v>
      </c>
      <c r="C7296" s="210" t="s">
        <v>5803</v>
      </c>
      <c r="D7296" s="210" t="s">
        <v>5904</v>
      </c>
      <c r="E7296" s="282">
        <v>13.0</v>
      </c>
      <c r="F7296" s="282">
        <v>0.0</v>
      </c>
      <c r="G7296" s="282">
        <v>0.0</v>
      </c>
      <c r="H7296" s="282">
        <v>6.0</v>
      </c>
      <c r="I7296" s="282">
        <v>1.0</v>
      </c>
      <c r="J7296" s="282">
        <v>2.0</v>
      </c>
      <c r="K7296" s="282">
        <v>0.0</v>
      </c>
      <c r="L7296" s="282">
        <v>629.0</v>
      </c>
      <c r="M7296" s="210"/>
    </row>
    <row r="7297" ht="15.75" customHeight="1">
      <c r="A7297" s="210" t="s">
        <v>228</v>
      </c>
      <c r="B7297" s="210" t="s">
        <v>5389</v>
      </c>
      <c r="C7297" s="210" t="s">
        <v>5803</v>
      </c>
      <c r="D7297" s="210" t="s">
        <v>5904</v>
      </c>
      <c r="E7297" s="282">
        <v>2.0</v>
      </c>
      <c r="F7297" s="282">
        <v>0.0</v>
      </c>
      <c r="G7297" s="282">
        <v>0.0</v>
      </c>
      <c r="H7297" s="282">
        <v>1.0</v>
      </c>
      <c r="I7297" s="282">
        <v>0.0</v>
      </c>
      <c r="J7297" s="282">
        <v>1.0</v>
      </c>
      <c r="K7297" s="282">
        <v>0.0</v>
      </c>
      <c r="L7297" s="282">
        <v>96.0</v>
      </c>
      <c r="M7297" s="210"/>
    </row>
    <row r="7298" ht="15.75" customHeight="1">
      <c r="A7298" s="210" t="s">
        <v>119</v>
      </c>
      <c r="B7298" s="210" t="s">
        <v>5383</v>
      </c>
      <c r="C7298" s="210" t="s">
        <v>6593</v>
      </c>
      <c r="D7298" s="210" t="s">
        <v>121</v>
      </c>
      <c r="E7298" s="282">
        <v>2.0</v>
      </c>
      <c r="F7298" s="282">
        <v>1.0</v>
      </c>
      <c r="G7298" s="282">
        <v>0.0</v>
      </c>
      <c r="H7298" s="282">
        <v>0.0</v>
      </c>
      <c r="I7298" s="282">
        <v>0.0</v>
      </c>
      <c r="J7298" s="282">
        <v>0.0</v>
      </c>
      <c r="K7298" s="282">
        <v>0.0</v>
      </c>
      <c r="L7298" s="282">
        <v>180.0</v>
      </c>
      <c r="M7298" s="210"/>
    </row>
    <row r="7299" ht="15.75" customHeight="1">
      <c r="A7299" s="210" t="s">
        <v>119</v>
      </c>
      <c r="B7299" s="210" t="s">
        <v>5384</v>
      </c>
      <c r="C7299" s="210" t="s">
        <v>5881</v>
      </c>
      <c r="D7299" s="210" t="s">
        <v>95</v>
      </c>
      <c r="E7299" s="282">
        <v>30.0</v>
      </c>
      <c r="F7299" s="282">
        <v>6.0</v>
      </c>
      <c r="G7299" s="282">
        <v>4.0</v>
      </c>
      <c r="H7299" s="282">
        <v>3.0</v>
      </c>
      <c r="I7299" s="282">
        <v>16.0</v>
      </c>
      <c r="J7299" s="282">
        <v>7.0</v>
      </c>
      <c r="K7299" s="282">
        <v>0.0</v>
      </c>
      <c r="L7299" s="282">
        <v>2297.0</v>
      </c>
      <c r="M7299" s="210"/>
    </row>
    <row r="7300" ht="15.75" customHeight="1">
      <c r="A7300" s="210" t="s">
        <v>119</v>
      </c>
      <c r="B7300" s="210" t="s">
        <v>5385</v>
      </c>
      <c r="C7300" s="210" t="s">
        <v>5801</v>
      </c>
      <c r="D7300" s="210" t="s">
        <v>95</v>
      </c>
      <c r="E7300" s="282">
        <v>32.0</v>
      </c>
      <c r="F7300" s="282">
        <v>3.0</v>
      </c>
      <c r="G7300" s="282">
        <v>0.0</v>
      </c>
      <c r="H7300" s="282">
        <v>21.0</v>
      </c>
      <c r="I7300" s="282">
        <v>10.0</v>
      </c>
      <c r="J7300" s="282">
        <v>2.0</v>
      </c>
      <c r="K7300" s="282">
        <v>0.0</v>
      </c>
      <c r="L7300" s="282">
        <v>1173.0</v>
      </c>
      <c r="M7300" s="210"/>
    </row>
    <row r="7301" ht="15.75" customHeight="1">
      <c r="A7301" s="210" t="s">
        <v>119</v>
      </c>
      <c r="B7301" s="210" t="s">
        <v>5386</v>
      </c>
      <c r="C7301" s="210" t="s">
        <v>5800</v>
      </c>
      <c r="D7301" s="210" t="s">
        <v>95</v>
      </c>
      <c r="E7301" s="282">
        <v>13.0</v>
      </c>
      <c r="F7301" s="282">
        <v>1.0</v>
      </c>
      <c r="G7301" s="282">
        <v>2.0</v>
      </c>
      <c r="H7301" s="282">
        <v>8.0</v>
      </c>
      <c r="I7301" s="282">
        <v>3.0</v>
      </c>
      <c r="J7301" s="282">
        <v>3.0</v>
      </c>
      <c r="K7301" s="282">
        <v>0.0</v>
      </c>
      <c r="L7301" s="282">
        <v>626.0</v>
      </c>
      <c r="M7301" s="210"/>
    </row>
    <row r="7302" ht="15.75" customHeight="1">
      <c r="A7302" s="210" t="s">
        <v>119</v>
      </c>
      <c r="B7302" s="210" t="s">
        <v>5387</v>
      </c>
      <c r="C7302" s="210" t="s">
        <v>5801</v>
      </c>
      <c r="D7302" s="210" t="s">
        <v>116</v>
      </c>
      <c r="E7302" s="282">
        <v>32.0</v>
      </c>
      <c r="F7302" s="282">
        <v>11.0</v>
      </c>
      <c r="G7302" s="282">
        <v>6.0</v>
      </c>
      <c r="H7302" s="282">
        <v>2.0</v>
      </c>
      <c r="I7302" s="282">
        <v>17.0</v>
      </c>
      <c r="J7302" s="282">
        <v>7.0</v>
      </c>
      <c r="K7302" s="282">
        <v>0.0</v>
      </c>
      <c r="L7302" s="282">
        <v>2538.0</v>
      </c>
      <c r="M7302" s="210"/>
    </row>
    <row r="7303" ht="15.75" customHeight="1">
      <c r="A7303" s="210" t="s">
        <v>119</v>
      </c>
      <c r="B7303" s="210" t="s">
        <v>5388</v>
      </c>
      <c r="C7303" s="210" t="s">
        <v>5801</v>
      </c>
      <c r="D7303" s="210" t="s">
        <v>116</v>
      </c>
      <c r="E7303" s="282">
        <v>34.0</v>
      </c>
      <c r="F7303" s="282">
        <v>9.0</v>
      </c>
      <c r="G7303" s="282">
        <v>8.0</v>
      </c>
      <c r="H7303" s="282">
        <v>3.0</v>
      </c>
      <c r="I7303" s="282">
        <v>14.0</v>
      </c>
      <c r="J7303" s="282">
        <v>3.0</v>
      </c>
      <c r="K7303" s="282">
        <v>0.0</v>
      </c>
      <c r="L7303" s="282">
        <v>2628.0</v>
      </c>
      <c r="M7303" s="210"/>
    </row>
    <row r="7304" ht="15.75" customHeight="1">
      <c r="A7304" s="210" t="s">
        <v>119</v>
      </c>
      <c r="B7304" s="210" t="s">
        <v>5391</v>
      </c>
      <c r="C7304" s="210" t="s">
        <v>5801</v>
      </c>
      <c r="D7304" s="210" t="s">
        <v>116</v>
      </c>
      <c r="E7304" s="282">
        <v>28.0</v>
      </c>
      <c r="F7304" s="282">
        <v>3.0</v>
      </c>
      <c r="G7304" s="282">
        <v>2.0</v>
      </c>
      <c r="H7304" s="282">
        <v>5.0</v>
      </c>
      <c r="I7304" s="282">
        <v>9.0</v>
      </c>
      <c r="J7304" s="282">
        <v>2.0</v>
      </c>
      <c r="K7304" s="282">
        <v>0.0</v>
      </c>
      <c r="L7304" s="282">
        <v>1944.0</v>
      </c>
      <c r="M7304" s="210"/>
    </row>
    <row r="7305" ht="15.75" customHeight="1">
      <c r="A7305" s="210" t="s">
        <v>119</v>
      </c>
      <c r="B7305" s="210" t="s">
        <v>5392</v>
      </c>
      <c r="C7305" s="210" t="s">
        <v>5801</v>
      </c>
      <c r="D7305" s="210" t="s">
        <v>116</v>
      </c>
      <c r="E7305" s="282">
        <v>21.0</v>
      </c>
      <c r="F7305" s="282">
        <v>1.0</v>
      </c>
      <c r="G7305" s="282">
        <v>1.0</v>
      </c>
      <c r="H7305" s="282">
        <v>4.0</v>
      </c>
      <c r="I7305" s="282">
        <v>5.0</v>
      </c>
      <c r="J7305" s="282">
        <v>1.0</v>
      </c>
      <c r="K7305" s="282">
        <v>0.0</v>
      </c>
      <c r="L7305" s="282">
        <v>1450.0</v>
      </c>
      <c r="M7305" s="210"/>
    </row>
    <row r="7306" ht="15.75" customHeight="1">
      <c r="A7306" s="210" t="s">
        <v>119</v>
      </c>
      <c r="B7306" s="210" t="s">
        <v>5389</v>
      </c>
      <c r="C7306" s="210" t="s">
        <v>5933</v>
      </c>
      <c r="D7306" s="210" t="s">
        <v>6628</v>
      </c>
      <c r="E7306" s="282">
        <v>28.0</v>
      </c>
      <c r="F7306" s="282">
        <v>2.0</v>
      </c>
      <c r="G7306" s="282">
        <v>5.0</v>
      </c>
      <c r="H7306" s="282">
        <v>1.0</v>
      </c>
      <c r="I7306" s="282">
        <v>4.0</v>
      </c>
      <c r="J7306" s="282">
        <v>4.0</v>
      </c>
      <c r="K7306" s="282">
        <v>0.0</v>
      </c>
      <c r="L7306" s="282">
        <v>2329.0</v>
      </c>
      <c r="M7306" s="210"/>
    </row>
    <row r="7307" ht="15.75" customHeight="1">
      <c r="A7307" s="210" t="s">
        <v>119</v>
      </c>
      <c r="B7307" s="210" t="s">
        <v>5390</v>
      </c>
      <c r="C7307" s="210" t="s">
        <v>5933</v>
      </c>
      <c r="D7307" s="210" t="s">
        <v>6628</v>
      </c>
      <c r="E7307" s="282">
        <v>32.0</v>
      </c>
      <c r="F7307" s="282">
        <v>2.0</v>
      </c>
      <c r="G7307" s="282">
        <v>1.0</v>
      </c>
      <c r="H7307" s="282">
        <v>12.0</v>
      </c>
      <c r="I7307" s="282">
        <v>8.0</v>
      </c>
      <c r="J7307" s="282">
        <v>6.0</v>
      </c>
      <c r="K7307" s="282">
        <v>0.0</v>
      </c>
      <c r="L7307" s="282">
        <v>1904.0</v>
      </c>
      <c r="M7307" s="210"/>
    </row>
    <row r="7308" ht="15.75" customHeight="1">
      <c r="A7308" s="210" t="s">
        <v>533</v>
      </c>
      <c r="B7308" s="210" t="s">
        <v>5383</v>
      </c>
      <c r="C7308" s="210" t="s">
        <v>5803</v>
      </c>
      <c r="D7308" s="210" t="s">
        <v>90</v>
      </c>
      <c r="E7308" s="282">
        <v>2.0</v>
      </c>
      <c r="F7308" s="282">
        <v>0.0</v>
      </c>
      <c r="G7308" s="282">
        <v>0.0</v>
      </c>
      <c r="H7308" s="282">
        <v>1.0</v>
      </c>
      <c r="I7308" s="282">
        <v>1.0</v>
      </c>
      <c r="J7308" s="282">
        <v>0.0</v>
      </c>
      <c r="K7308" s="282">
        <v>0.0</v>
      </c>
      <c r="L7308" s="282">
        <v>98.0</v>
      </c>
      <c r="M7308" s="210"/>
    </row>
    <row r="7309" ht="15.75" customHeight="1">
      <c r="A7309" s="210" t="s">
        <v>533</v>
      </c>
      <c r="B7309" s="210" t="s">
        <v>5384</v>
      </c>
      <c r="C7309" s="210" t="s">
        <v>5803</v>
      </c>
      <c r="D7309" s="210" t="s">
        <v>6120</v>
      </c>
      <c r="E7309" s="282">
        <v>30.0</v>
      </c>
      <c r="F7309" s="282">
        <v>0.0</v>
      </c>
      <c r="G7309" s="282">
        <v>1.0</v>
      </c>
      <c r="H7309" s="282">
        <v>6.0</v>
      </c>
      <c r="I7309" s="282">
        <v>10.0</v>
      </c>
      <c r="J7309" s="282">
        <v>8.0</v>
      </c>
      <c r="K7309" s="282">
        <v>1.0</v>
      </c>
      <c r="L7309" s="282">
        <v>2126.0</v>
      </c>
      <c r="M7309" s="210"/>
    </row>
    <row r="7310" ht="15.75" customHeight="1">
      <c r="A7310" s="210" t="s">
        <v>533</v>
      </c>
      <c r="B7310" s="210" t="s">
        <v>5385</v>
      </c>
      <c r="C7310" s="210" t="s">
        <v>6059</v>
      </c>
      <c r="D7310" s="210" t="s">
        <v>6629</v>
      </c>
      <c r="E7310" s="282">
        <v>14.0</v>
      </c>
      <c r="F7310" s="282">
        <v>0.0</v>
      </c>
      <c r="G7310" s="282">
        <v>1.0</v>
      </c>
      <c r="H7310" s="282">
        <v>7.0</v>
      </c>
      <c r="I7310" s="282">
        <v>5.0</v>
      </c>
      <c r="J7310" s="282">
        <v>1.0</v>
      </c>
      <c r="K7310" s="282">
        <v>0.0</v>
      </c>
      <c r="L7310" s="282">
        <v>507.0</v>
      </c>
      <c r="M7310" s="210"/>
    </row>
    <row r="7311" ht="15.75" customHeight="1">
      <c r="A7311" s="210" t="s">
        <v>533</v>
      </c>
      <c r="B7311" s="210" t="s">
        <v>5386</v>
      </c>
      <c r="C7311" s="210" t="s">
        <v>5803</v>
      </c>
      <c r="D7311" s="210" t="s">
        <v>6429</v>
      </c>
      <c r="E7311" s="282">
        <v>24.0</v>
      </c>
      <c r="F7311" s="282">
        <v>0.0</v>
      </c>
      <c r="G7311" s="282">
        <v>1.0</v>
      </c>
      <c r="H7311" s="282">
        <v>3.0</v>
      </c>
      <c r="I7311" s="282">
        <v>6.0</v>
      </c>
      <c r="J7311" s="282">
        <v>2.0</v>
      </c>
      <c r="K7311" s="282">
        <v>0.0</v>
      </c>
      <c r="L7311" s="282">
        <v>1858.0</v>
      </c>
      <c r="M7311" s="210"/>
    </row>
    <row r="7312" ht="15.75" customHeight="1">
      <c r="A7312" s="210" t="s">
        <v>533</v>
      </c>
      <c r="B7312" s="210" t="s">
        <v>5387</v>
      </c>
      <c r="C7312" s="210" t="s">
        <v>5803</v>
      </c>
      <c r="D7312" s="210" t="s">
        <v>5804</v>
      </c>
      <c r="E7312" s="282">
        <v>5.0</v>
      </c>
      <c r="F7312" s="282">
        <v>0.0</v>
      </c>
      <c r="G7312" s="282">
        <v>0.0</v>
      </c>
      <c r="H7312" s="282">
        <v>2.0</v>
      </c>
      <c r="I7312" s="282">
        <v>1.0</v>
      </c>
      <c r="J7312" s="282">
        <v>0.0</v>
      </c>
      <c r="K7312" s="282">
        <v>0.0</v>
      </c>
      <c r="L7312" s="282">
        <v>259.0</v>
      </c>
      <c r="M7312" s="210"/>
    </row>
    <row r="7313" ht="15.75" customHeight="1">
      <c r="A7313" s="210" t="s">
        <v>533</v>
      </c>
      <c r="B7313" s="210" t="s">
        <v>5388</v>
      </c>
      <c r="C7313" s="210" t="s">
        <v>5803</v>
      </c>
      <c r="D7313" s="210" t="s">
        <v>5804</v>
      </c>
      <c r="E7313" s="282">
        <v>6.0</v>
      </c>
      <c r="F7313" s="282">
        <v>0.0</v>
      </c>
      <c r="G7313" s="282">
        <v>0.0</v>
      </c>
      <c r="H7313" s="282">
        <v>4.0</v>
      </c>
      <c r="I7313" s="282">
        <v>1.0</v>
      </c>
      <c r="J7313" s="282">
        <v>0.0</v>
      </c>
      <c r="K7313" s="282">
        <v>0.0</v>
      </c>
      <c r="L7313" s="282">
        <v>192.0</v>
      </c>
      <c r="M7313" s="210"/>
    </row>
    <row r="7314" ht="15.75" customHeight="1">
      <c r="A7314" s="210" t="s">
        <v>653</v>
      </c>
      <c r="B7314" s="210" t="s">
        <v>5384</v>
      </c>
      <c r="C7314" s="210" t="s">
        <v>5801</v>
      </c>
      <c r="D7314" s="210" t="s">
        <v>5947</v>
      </c>
      <c r="E7314" s="282">
        <v>0.0</v>
      </c>
      <c r="F7314" s="282">
        <v>0.0</v>
      </c>
      <c r="G7314" s="282">
        <v>0.0</v>
      </c>
      <c r="H7314" s="282">
        <v>0.0</v>
      </c>
      <c r="I7314" s="282">
        <v>0.0</v>
      </c>
      <c r="J7314" s="282">
        <v>0.0</v>
      </c>
      <c r="K7314" s="282">
        <v>0.0</v>
      </c>
      <c r="L7314" s="282">
        <v>0.0</v>
      </c>
      <c r="M7314" s="210"/>
    </row>
    <row r="7315" ht="15.75" customHeight="1">
      <c r="A7315" s="210" t="s">
        <v>825</v>
      </c>
      <c r="B7315" s="210" t="s">
        <v>5383</v>
      </c>
      <c r="C7315" s="210" t="s">
        <v>6652</v>
      </c>
      <c r="D7315" s="210" t="s">
        <v>177</v>
      </c>
      <c r="E7315" s="282">
        <v>5.0</v>
      </c>
      <c r="F7315" s="282">
        <v>0.0</v>
      </c>
      <c r="G7315" s="282">
        <v>0.0</v>
      </c>
      <c r="H7315" s="282">
        <v>3.0</v>
      </c>
      <c r="I7315" s="282">
        <v>0.0</v>
      </c>
      <c r="J7315" s="282">
        <v>0.0</v>
      </c>
      <c r="K7315" s="282">
        <v>0.0</v>
      </c>
      <c r="L7315" s="282">
        <v>235.0</v>
      </c>
      <c r="M7315" s="210"/>
    </row>
    <row r="7316" ht="15.75" customHeight="1">
      <c r="A7316" s="210" t="s">
        <v>825</v>
      </c>
      <c r="B7316" s="210" t="s">
        <v>5384</v>
      </c>
      <c r="C7316" s="210" t="s">
        <v>6630</v>
      </c>
      <c r="D7316" s="210" t="s">
        <v>6631</v>
      </c>
      <c r="E7316" s="282">
        <v>21.0</v>
      </c>
      <c r="F7316" s="282">
        <v>0.0</v>
      </c>
      <c r="G7316" s="282">
        <v>2.0</v>
      </c>
      <c r="H7316" s="282">
        <v>3.0</v>
      </c>
      <c r="I7316" s="282">
        <v>7.0</v>
      </c>
      <c r="J7316" s="282">
        <v>1.0</v>
      </c>
      <c r="K7316" s="282">
        <v>0.0</v>
      </c>
      <c r="L7316" s="282">
        <v>1553.0</v>
      </c>
      <c r="M7316" s="210"/>
    </row>
    <row r="7317" ht="15.75" customHeight="1">
      <c r="A7317" s="210" t="s">
        <v>825</v>
      </c>
      <c r="B7317" s="210" t="s">
        <v>5385</v>
      </c>
      <c r="C7317" s="210" t="s">
        <v>6630</v>
      </c>
      <c r="D7317" s="210" t="s">
        <v>6631</v>
      </c>
      <c r="E7317" s="282">
        <v>19.0</v>
      </c>
      <c r="F7317" s="282">
        <v>0.0</v>
      </c>
      <c r="G7317" s="282">
        <v>1.0</v>
      </c>
      <c r="H7317" s="282">
        <v>6.0</v>
      </c>
      <c r="I7317" s="282">
        <v>8.0</v>
      </c>
      <c r="J7317" s="282">
        <v>1.0</v>
      </c>
      <c r="K7317" s="282">
        <v>0.0</v>
      </c>
      <c r="L7317" s="282">
        <v>1081.0</v>
      </c>
      <c r="M7317" s="210"/>
    </row>
    <row r="7318" ht="15.75" customHeight="1">
      <c r="A7318" s="210" t="s">
        <v>825</v>
      </c>
      <c r="B7318" s="210" t="s">
        <v>5386</v>
      </c>
      <c r="C7318" s="210" t="s">
        <v>5870</v>
      </c>
      <c r="D7318" s="210" t="s">
        <v>6528</v>
      </c>
      <c r="E7318" s="282">
        <v>25.0</v>
      </c>
      <c r="F7318" s="282">
        <v>0.0</v>
      </c>
      <c r="G7318" s="282">
        <v>1.0</v>
      </c>
      <c r="H7318" s="282">
        <v>7.0</v>
      </c>
      <c r="I7318" s="282">
        <v>5.0</v>
      </c>
      <c r="J7318" s="282">
        <v>5.0</v>
      </c>
      <c r="K7318" s="282">
        <v>0.0</v>
      </c>
      <c r="L7318" s="282">
        <v>1584.0</v>
      </c>
      <c r="M7318" s="210"/>
    </row>
    <row r="7319" ht="15.75" customHeight="1">
      <c r="A7319" s="210" t="s">
        <v>825</v>
      </c>
      <c r="B7319" s="210" t="s">
        <v>5387</v>
      </c>
      <c r="C7319" s="210" t="s">
        <v>5870</v>
      </c>
      <c r="D7319" s="210" t="s">
        <v>6528</v>
      </c>
      <c r="E7319" s="282">
        <v>1.0</v>
      </c>
      <c r="F7319" s="282">
        <v>0.0</v>
      </c>
      <c r="G7319" s="282">
        <v>0.0</v>
      </c>
      <c r="H7319" s="282">
        <v>0.0</v>
      </c>
      <c r="I7319" s="282">
        <v>1.0</v>
      </c>
      <c r="J7319" s="282">
        <v>0.0</v>
      </c>
      <c r="K7319" s="282">
        <v>0.0</v>
      </c>
      <c r="L7319" s="282">
        <v>65.0</v>
      </c>
      <c r="M7319" s="210"/>
    </row>
    <row r="7320" ht="15.75" customHeight="1">
      <c r="A7320" s="210" t="s">
        <v>687</v>
      </c>
      <c r="B7320" s="210" t="s">
        <v>5384</v>
      </c>
      <c r="C7320" s="210" t="s">
        <v>5809</v>
      </c>
      <c r="D7320" s="210" t="s">
        <v>6058</v>
      </c>
      <c r="E7320" s="282">
        <v>21.0</v>
      </c>
      <c r="F7320" s="282">
        <v>3.0</v>
      </c>
      <c r="G7320" s="282">
        <v>0.0</v>
      </c>
      <c r="H7320" s="282">
        <v>1.0</v>
      </c>
      <c r="I7320" s="282">
        <v>4.0</v>
      </c>
      <c r="J7320" s="282">
        <v>7.0</v>
      </c>
      <c r="K7320" s="282">
        <v>1.0</v>
      </c>
      <c r="L7320" s="282">
        <v>1730.0</v>
      </c>
      <c r="M7320" s="210"/>
    </row>
    <row r="7321" ht="15.75" customHeight="1">
      <c r="A7321" s="210" t="s">
        <v>687</v>
      </c>
      <c r="B7321" s="210" t="s">
        <v>5385</v>
      </c>
      <c r="C7321" s="210" t="s">
        <v>5809</v>
      </c>
      <c r="D7321" s="210" t="s">
        <v>6058</v>
      </c>
      <c r="E7321" s="282">
        <v>26.0</v>
      </c>
      <c r="F7321" s="282">
        <v>2.0</v>
      </c>
      <c r="G7321" s="282">
        <v>2.0</v>
      </c>
      <c r="H7321" s="282">
        <v>2.0</v>
      </c>
      <c r="I7321" s="282">
        <v>9.0</v>
      </c>
      <c r="J7321" s="282">
        <v>3.0</v>
      </c>
      <c r="K7321" s="282">
        <v>1.0</v>
      </c>
      <c r="L7321" s="282">
        <v>1886.0</v>
      </c>
      <c r="M7321" s="210"/>
    </row>
    <row r="7322" ht="15.75" customHeight="1">
      <c r="A7322" s="210" t="s">
        <v>687</v>
      </c>
      <c r="B7322" s="210" t="s">
        <v>5386</v>
      </c>
      <c r="C7322" s="210" t="s">
        <v>5830</v>
      </c>
      <c r="D7322" s="210" t="s">
        <v>6078</v>
      </c>
      <c r="E7322" s="282">
        <v>27.0</v>
      </c>
      <c r="F7322" s="282">
        <v>2.0</v>
      </c>
      <c r="G7322" s="282">
        <v>1.0</v>
      </c>
      <c r="H7322" s="282">
        <v>2.0</v>
      </c>
      <c r="I7322" s="282">
        <v>4.0</v>
      </c>
      <c r="J7322" s="282">
        <v>8.0</v>
      </c>
      <c r="K7322" s="282">
        <v>0.0</v>
      </c>
      <c r="L7322" s="282">
        <v>2240.0</v>
      </c>
      <c r="M7322" s="210"/>
    </row>
    <row r="7323" ht="15.75" customHeight="1">
      <c r="A7323" s="210" t="s">
        <v>687</v>
      </c>
      <c r="B7323" s="210" t="s">
        <v>5387</v>
      </c>
      <c r="C7323" s="210" t="s">
        <v>5830</v>
      </c>
      <c r="D7323" s="210" t="s">
        <v>6078</v>
      </c>
      <c r="E7323" s="282">
        <v>26.0</v>
      </c>
      <c r="F7323" s="282">
        <v>3.0</v>
      </c>
      <c r="G7323" s="282">
        <v>1.0</v>
      </c>
      <c r="H7323" s="282">
        <v>0.0</v>
      </c>
      <c r="I7323" s="282">
        <v>2.0</v>
      </c>
      <c r="J7323" s="282">
        <v>5.0</v>
      </c>
      <c r="K7323" s="282">
        <v>0.0</v>
      </c>
      <c r="L7323" s="282">
        <v>2308.0</v>
      </c>
      <c r="M7323" s="210"/>
    </row>
    <row r="7324" ht="15.75" customHeight="1">
      <c r="A7324" s="210" t="s">
        <v>687</v>
      </c>
      <c r="B7324" s="210" t="s">
        <v>5388</v>
      </c>
      <c r="C7324" s="210" t="s">
        <v>5830</v>
      </c>
      <c r="D7324" s="210" t="s">
        <v>6078</v>
      </c>
      <c r="E7324" s="282">
        <v>26.0</v>
      </c>
      <c r="F7324" s="282">
        <v>4.0</v>
      </c>
      <c r="G7324" s="282">
        <v>2.0</v>
      </c>
      <c r="H7324" s="282">
        <v>0.0</v>
      </c>
      <c r="I7324" s="282">
        <v>1.0</v>
      </c>
      <c r="J7324" s="282">
        <v>8.0</v>
      </c>
      <c r="K7324" s="282">
        <v>0.0</v>
      </c>
      <c r="L7324" s="282">
        <v>2332.0</v>
      </c>
      <c r="M7324" s="210"/>
    </row>
    <row r="7325" ht="15.75" customHeight="1">
      <c r="A7325" s="210" t="s">
        <v>687</v>
      </c>
      <c r="B7325" s="210" t="s">
        <v>5391</v>
      </c>
      <c r="C7325" s="210" t="s">
        <v>5830</v>
      </c>
      <c r="D7325" s="210" t="s">
        <v>6078</v>
      </c>
      <c r="E7325" s="282">
        <v>9.0</v>
      </c>
      <c r="F7325" s="282">
        <v>1.0</v>
      </c>
      <c r="G7325" s="282">
        <v>1.0</v>
      </c>
      <c r="H7325" s="282">
        <v>0.0</v>
      </c>
      <c r="I7325" s="282">
        <v>1.0</v>
      </c>
      <c r="J7325" s="282">
        <v>1.0</v>
      </c>
      <c r="K7325" s="282">
        <v>0.0</v>
      </c>
      <c r="L7325" s="282">
        <v>747.0</v>
      </c>
      <c r="M7325" s="210"/>
    </row>
    <row r="7326" ht="15.75" customHeight="1">
      <c r="A7326" s="210" t="s">
        <v>687</v>
      </c>
      <c r="B7326" s="210" t="s">
        <v>5392</v>
      </c>
      <c r="C7326" s="210" t="s">
        <v>5870</v>
      </c>
      <c r="D7326" s="210" t="s">
        <v>6632</v>
      </c>
      <c r="E7326" s="282">
        <v>30.0</v>
      </c>
      <c r="F7326" s="282">
        <v>2.0</v>
      </c>
      <c r="G7326" s="282">
        <v>3.0</v>
      </c>
      <c r="H7326" s="282">
        <v>1.0</v>
      </c>
      <c r="I7326" s="282">
        <v>0.0</v>
      </c>
      <c r="J7326" s="282">
        <v>4.0</v>
      </c>
      <c r="K7326" s="282">
        <v>1.0</v>
      </c>
      <c r="L7326" s="282">
        <v>2608.0</v>
      </c>
      <c r="M7326" s="210"/>
    </row>
    <row r="7327" ht="15.75" customHeight="1">
      <c r="A7327" s="210" t="s">
        <v>687</v>
      </c>
      <c r="B7327" s="210" t="s">
        <v>5389</v>
      </c>
      <c r="C7327" s="210" t="s">
        <v>6630</v>
      </c>
      <c r="D7327" s="210" t="s">
        <v>6633</v>
      </c>
      <c r="E7327" s="282">
        <v>27.0</v>
      </c>
      <c r="F7327" s="282">
        <v>2.0</v>
      </c>
      <c r="G7327" s="282">
        <v>1.0</v>
      </c>
      <c r="H7327" s="282">
        <v>0.0</v>
      </c>
      <c r="I7327" s="282">
        <v>0.0</v>
      </c>
      <c r="J7327" s="282">
        <v>7.0</v>
      </c>
      <c r="K7327" s="282">
        <v>0.0</v>
      </c>
      <c r="L7327" s="282">
        <v>2430.0</v>
      </c>
      <c r="M7327" s="210"/>
    </row>
    <row r="7328" ht="15.75" customHeight="1">
      <c r="A7328" s="210" t="s">
        <v>687</v>
      </c>
      <c r="B7328" s="210" t="s">
        <v>5390</v>
      </c>
      <c r="C7328" s="210" t="s">
        <v>5870</v>
      </c>
      <c r="D7328" s="210" t="s">
        <v>6054</v>
      </c>
      <c r="E7328" s="282">
        <v>21.0</v>
      </c>
      <c r="F7328" s="282">
        <v>0.0</v>
      </c>
      <c r="G7328" s="282">
        <v>2.0</v>
      </c>
      <c r="H7328" s="282">
        <v>4.0</v>
      </c>
      <c r="I7328" s="282">
        <v>2.0</v>
      </c>
      <c r="J7328" s="282">
        <v>7.0</v>
      </c>
      <c r="K7328" s="282">
        <v>0.0</v>
      </c>
      <c r="L7328" s="282">
        <v>1611.0</v>
      </c>
      <c r="M7328" s="210"/>
    </row>
    <row r="7329" ht="15.75" customHeight="1">
      <c r="A7329" s="210" t="s">
        <v>723</v>
      </c>
      <c r="B7329" s="210" t="s">
        <v>5384</v>
      </c>
      <c r="C7329" s="210" t="s">
        <v>5977</v>
      </c>
      <c r="D7329" s="210" t="s">
        <v>6634</v>
      </c>
      <c r="E7329" s="282">
        <v>24.0</v>
      </c>
      <c r="F7329" s="282">
        <v>1.0</v>
      </c>
      <c r="G7329" s="282">
        <v>1.0</v>
      </c>
      <c r="H7329" s="282">
        <v>1.0</v>
      </c>
      <c r="I7329" s="282">
        <v>2.0</v>
      </c>
      <c r="J7329" s="282">
        <v>6.0</v>
      </c>
      <c r="K7329" s="282">
        <v>0.0</v>
      </c>
      <c r="L7329" s="282">
        <v>2052.0</v>
      </c>
      <c r="M7329" s="210"/>
    </row>
    <row r="7330" ht="15.75" customHeight="1">
      <c r="A7330" s="210" t="s">
        <v>723</v>
      </c>
      <c r="B7330" s="210" t="s">
        <v>5385</v>
      </c>
      <c r="C7330" s="210" t="s">
        <v>5977</v>
      </c>
      <c r="D7330" s="210" t="s">
        <v>6635</v>
      </c>
      <c r="E7330" s="282">
        <v>24.0</v>
      </c>
      <c r="F7330" s="282">
        <v>1.0</v>
      </c>
      <c r="G7330" s="282">
        <v>0.0</v>
      </c>
      <c r="H7330" s="282">
        <v>6.0</v>
      </c>
      <c r="I7330" s="282">
        <v>2.0</v>
      </c>
      <c r="J7330" s="282">
        <v>4.0</v>
      </c>
      <c r="K7330" s="282">
        <v>0.0</v>
      </c>
      <c r="L7330" s="282">
        <v>1655.0</v>
      </c>
      <c r="M7330" s="210"/>
    </row>
    <row r="7331" ht="15.75" customHeight="1">
      <c r="A7331" s="210" t="s">
        <v>723</v>
      </c>
      <c r="B7331" s="210" t="s">
        <v>5386</v>
      </c>
      <c r="C7331" s="210" t="s">
        <v>5837</v>
      </c>
      <c r="D7331" s="210" t="s">
        <v>6497</v>
      </c>
      <c r="E7331" s="282">
        <v>17.0</v>
      </c>
      <c r="F7331" s="282">
        <v>0.0</v>
      </c>
      <c r="G7331" s="282">
        <v>0.0</v>
      </c>
      <c r="H7331" s="282">
        <v>5.0</v>
      </c>
      <c r="I7331" s="282">
        <v>5.0</v>
      </c>
      <c r="J7331" s="282">
        <v>4.0</v>
      </c>
      <c r="K7331" s="282">
        <v>0.0</v>
      </c>
      <c r="L7331" s="282">
        <v>1045.0</v>
      </c>
      <c r="M7331" s="210"/>
    </row>
    <row r="7332" ht="15.75" customHeight="1">
      <c r="A7332" s="210" t="s">
        <v>723</v>
      </c>
      <c r="B7332" s="210" t="s">
        <v>5387</v>
      </c>
      <c r="C7332" s="210" t="s">
        <v>5837</v>
      </c>
      <c r="D7332" s="210" t="s">
        <v>6497</v>
      </c>
      <c r="E7332" s="282">
        <v>1.0</v>
      </c>
      <c r="F7332" s="282">
        <v>0.0</v>
      </c>
      <c r="G7332" s="282">
        <v>0.0</v>
      </c>
      <c r="H7332" s="282">
        <v>1.0</v>
      </c>
      <c r="I7332" s="282">
        <v>0.0</v>
      </c>
      <c r="J7332" s="282">
        <v>0.0</v>
      </c>
      <c r="K7332" s="282">
        <v>0.0</v>
      </c>
      <c r="L7332" s="282">
        <v>1.0</v>
      </c>
      <c r="M7332" s="210"/>
    </row>
    <row r="7333" ht="15.75" customHeight="1">
      <c r="A7333" s="210" t="s">
        <v>799</v>
      </c>
      <c r="B7333" s="210" t="s">
        <v>5383</v>
      </c>
      <c r="C7333" s="210" t="s">
        <v>5837</v>
      </c>
      <c r="D7333" s="210" t="s">
        <v>197</v>
      </c>
      <c r="E7333" s="282">
        <v>2.0</v>
      </c>
      <c r="F7333" s="282">
        <v>0.0</v>
      </c>
      <c r="G7333" s="282">
        <v>0.0</v>
      </c>
      <c r="H7333" s="282">
        <v>2.0</v>
      </c>
      <c r="I7333" s="282">
        <v>0.0</v>
      </c>
      <c r="J7333" s="282">
        <v>1.0</v>
      </c>
      <c r="K7333" s="282">
        <v>0.0</v>
      </c>
      <c r="L7333" s="282">
        <v>47.0</v>
      </c>
      <c r="M7333" s="210"/>
    </row>
    <row r="7334" ht="15.75" customHeight="1">
      <c r="A7334" s="210" t="s">
        <v>799</v>
      </c>
      <c r="B7334" s="210" t="s">
        <v>5384</v>
      </c>
      <c r="C7334" s="210" t="s">
        <v>5809</v>
      </c>
      <c r="D7334" s="210" t="s">
        <v>6555</v>
      </c>
      <c r="E7334" s="282">
        <v>21.0</v>
      </c>
      <c r="F7334" s="282">
        <v>1.0</v>
      </c>
      <c r="G7334" s="282">
        <v>2.0</v>
      </c>
      <c r="H7334" s="282">
        <v>11.0</v>
      </c>
      <c r="I7334" s="282">
        <v>5.0</v>
      </c>
      <c r="J7334" s="282">
        <v>0.0</v>
      </c>
      <c r="K7334" s="282">
        <v>0.0</v>
      </c>
      <c r="L7334" s="282">
        <v>917.0</v>
      </c>
      <c r="M7334" s="210"/>
    </row>
    <row r="7335" ht="15.75" customHeight="1">
      <c r="A7335" s="210" t="s">
        <v>799</v>
      </c>
      <c r="B7335" s="210" t="s">
        <v>5385</v>
      </c>
      <c r="C7335" s="210" t="s">
        <v>5837</v>
      </c>
      <c r="D7335" s="210" t="s">
        <v>6555</v>
      </c>
      <c r="E7335" s="282">
        <v>16.0</v>
      </c>
      <c r="F7335" s="282">
        <v>1.0</v>
      </c>
      <c r="G7335" s="282">
        <v>0.0</v>
      </c>
      <c r="H7335" s="282">
        <v>12.0</v>
      </c>
      <c r="I7335" s="282">
        <v>4.0</v>
      </c>
      <c r="J7335" s="282">
        <v>1.0</v>
      </c>
      <c r="K7335" s="282">
        <v>0.0</v>
      </c>
      <c r="L7335" s="282">
        <v>453.0</v>
      </c>
      <c r="M7335" s="210"/>
    </row>
    <row r="7336" ht="15.75" customHeight="1">
      <c r="A7336" s="210" t="s">
        <v>756</v>
      </c>
      <c r="B7336" s="210" t="s">
        <v>5384</v>
      </c>
      <c r="C7336" s="210" t="s">
        <v>5801</v>
      </c>
      <c r="D7336" s="210" t="s">
        <v>5851</v>
      </c>
      <c r="E7336" s="282">
        <v>18.0</v>
      </c>
      <c r="F7336" s="282">
        <v>1.0</v>
      </c>
      <c r="G7336" s="282">
        <v>2.0</v>
      </c>
      <c r="H7336" s="282">
        <v>8.0</v>
      </c>
      <c r="I7336" s="282">
        <v>7.0</v>
      </c>
      <c r="J7336" s="282">
        <v>4.0</v>
      </c>
      <c r="K7336" s="282">
        <v>0.0</v>
      </c>
      <c r="L7336" s="282">
        <v>1034.0</v>
      </c>
      <c r="M7336" s="210"/>
    </row>
    <row r="7337" ht="15.75" customHeight="1">
      <c r="A7337" s="210" t="s">
        <v>756</v>
      </c>
      <c r="B7337" s="210" t="s">
        <v>5385</v>
      </c>
      <c r="C7337" s="210" t="s">
        <v>5801</v>
      </c>
      <c r="D7337" s="210" t="s">
        <v>5851</v>
      </c>
      <c r="E7337" s="282">
        <v>22.0</v>
      </c>
      <c r="F7337" s="282">
        <v>0.0</v>
      </c>
      <c r="G7337" s="282">
        <v>1.0</v>
      </c>
      <c r="H7337" s="282">
        <v>15.0</v>
      </c>
      <c r="I7337" s="282">
        <v>6.0</v>
      </c>
      <c r="J7337" s="282">
        <v>3.0</v>
      </c>
      <c r="K7337" s="282">
        <v>0.0</v>
      </c>
      <c r="L7337" s="282">
        <v>690.0</v>
      </c>
      <c r="M7337" s="210"/>
    </row>
    <row r="7338" ht="15.75" customHeight="1">
      <c r="A7338" s="210" t="s">
        <v>756</v>
      </c>
      <c r="B7338" s="210" t="s">
        <v>5386</v>
      </c>
      <c r="C7338" s="210" t="s">
        <v>5809</v>
      </c>
      <c r="D7338" s="210" t="s">
        <v>5976</v>
      </c>
      <c r="E7338" s="282">
        <v>30.0</v>
      </c>
      <c r="F7338" s="282">
        <v>1.0</v>
      </c>
      <c r="G7338" s="282">
        <v>0.0</v>
      </c>
      <c r="H7338" s="282">
        <v>14.0</v>
      </c>
      <c r="I7338" s="282">
        <v>8.0</v>
      </c>
      <c r="J7338" s="282">
        <v>3.0</v>
      </c>
      <c r="K7338" s="282">
        <v>0.0</v>
      </c>
      <c r="L7338" s="282">
        <v>1528.0</v>
      </c>
      <c r="M7338" s="210"/>
    </row>
    <row r="7339" ht="15.75" customHeight="1">
      <c r="A7339" s="210" t="s">
        <v>756</v>
      </c>
      <c r="B7339" s="210" t="s">
        <v>5387</v>
      </c>
      <c r="C7339" s="210" t="s">
        <v>5809</v>
      </c>
      <c r="D7339" s="210" t="s">
        <v>5976</v>
      </c>
      <c r="E7339" s="282">
        <v>36.0</v>
      </c>
      <c r="F7339" s="282">
        <v>1.0</v>
      </c>
      <c r="G7339" s="282">
        <v>6.0</v>
      </c>
      <c r="H7339" s="282">
        <v>10.0</v>
      </c>
      <c r="I7339" s="282">
        <v>6.0</v>
      </c>
      <c r="J7339" s="282">
        <v>2.0</v>
      </c>
      <c r="K7339" s="282">
        <v>0.0</v>
      </c>
      <c r="L7339" s="282">
        <v>2446.0</v>
      </c>
      <c r="M7339" s="210"/>
    </row>
    <row r="7340" ht="15.75" customHeight="1">
      <c r="A7340" s="210" t="s">
        <v>756</v>
      </c>
      <c r="B7340" s="210" t="s">
        <v>5388</v>
      </c>
      <c r="C7340" s="210" t="s">
        <v>5809</v>
      </c>
      <c r="D7340" s="210" t="s">
        <v>5976</v>
      </c>
      <c r="E7340" s="282">
        <v>17.0</v>
      </c>
      <c r="F7340" s="282">
        <v>1.0</v>
      </c>
      <c r="G7340" s="282">
        <v>1.0</v>
      </c>
      <c r="H7340" s="282">
        <v>12.0</v>
      </c>
      <c r="I7340" s="282">
        <v>3.0</v>
      </c>
      <c r="J7340" s="282">
        <v>3.0</v>
      </c>
      <c r="K7340" s="282">
        <v>1.0</v>
      </c>
      <c r="L7340" s="282">
        <v>581.0</v>
      </c>
      <c r="M7340" s="210"/>
    </row>
    <row r="7341" ht="15.75" customHeight="1">
      <c r="A7341" s="210" t="s">
        <v>756</v>
      </c>
      <c r="B7341" s="210" t="s">
        <v>5391</v>
      </c>
      <c r="C7341" s="210" t="s">
        <v>5809</v>
      </c>
      <c r="D7341" s="210" t="s">
        <v>5976</v>
      </c>
      <c r="E7341" s="282">
        <v>30.0</v>
      </c>
      <c r="F7341" s="282">
        <v>0.0</v>
      </c>
      <c r="G7341" s="282">
        <v>1.0</v>
      </c>
      <c r="H7341" s="282">
        <v>23.0</v>
      </c>
      <c r="I7341" s="282">
        <v>5.0</v>
      </c>
      <c r="J7341" s="282">
        <v>3.0</v>
      </c>
      <c r="K7341" s="282">
        <v>0.0</v>
      </c>
      <c r="L7341" s="282">
        <v>900.0</v>
      </c>
      <c r="M7341" s="210"/>
    </row>
    <row r="7342" ht="15.75" customHeight="1">
      <c r="A7342" s="210" t="s">
        <v>756</v>
      </c>
      <c r="B7342" s="210" t="s">
        <v>5392</v>
      </c>
      <c r="C7342" s="210" t="s">
        <v>6636</v>
      </c>
      <c r="D7342" s="210" t="s">
        <v>6637</v>
      </c>
      <c r="E7342" s="282">
        <v>31.0</v>
      </c>
      <c r="F7342" s="282">
        <v>1.0</v>
      </c>
      <c r="G7342" s="282">
        <v>5.0</v>
      </c>
      <c r="H7342" s="282">
        <v>12.0</v>
      </c>
      <c r="I7342" s="282">
        <v>9.0</v>
      </c>
      <c r="J7342" s="282">
        <v>3.0</v>
      </c>
      <c r="K7342" s="282">
        <v>0.0</v>
      </c>
      <c r="L7342" s="282">
        <v>1801.0</v>
      </c>
      <c r="M7342" s="210"/>
    </row>
    <row r="7343" ht="15.75" customHeight="1">
      <c r="A7343" s="210" t="s">
        <v>756</v>
      </c>
      <c r="B7343" s="210" t="s">
        <v>5389</v>
      </c>
      <c r="C7343" s="210" t="s">
        <v>5837</v>
      </c>
      <c r="D7343" s="210" t="s">
        <v>6638</v>
      </c>
      <c r="E7343" s="282">
        <v>37.0</v>
      </c>
      <c r="F7343" s="282">
        <v>4.0</v>
      </c>
      <c r="G7343" s="282">
        <v>3.0</v>
      </c>
      <c r="H7343" s="282">
        <v>1.0</v>
      </c>
      <c r="I7343" s="282">
        <v>4.0</v>
      </c>
      <c r="J7343" s="282">
        <v>7.0</v>
      </c>
      <c r="K7343" s="282">
        <v>0.0</v>
      </c>
      <c r="L7343" s="282">
        <v>3250.0</v>
      </c>
      <c r="M7343" s="210"/>
    </row>
    <row r="7344" ht="15.75" customHeight="1">
      <c r="A7344" s="210" t="s">
        <v>756</v>
      </c>
      <c r="B7344" s="210" t="s">
        <v>5390</v>
      </c>
      <c r="C7344" s="210" t="s">
        <v>5837</v>
      </c>
      <c r="D7344" s="210" t="s">
        <v>6638</v>
      </c>
      <c r="E7344" s="282">
        <v>31.0</v>
      </c>
      <c r="F7344" s="282">
        <v>2.0</v>
      </c>
      <c r="G7344" s="282">
        <v>2.0</v>
      </c>
      <c r="H7344" s="282">
        <v>10.0</v>
      </c>
      <c r="I7344" s="282">
        <v>6.0</v>
      </c>
      <c r="J7344" s="282">
        <v>5.0</v>
      </c>
      <c r="K7344" s="282">
        <v>0.0</v>
      </c>
      <c r="L7344" s="282">
        <v>1919.0</v>
      </c>
      <c r="M7344" s="210"/>
    </row>
    <row r="7345" ht="15.75" customHeight="1">
      <c r="A7345" s="210" t="s">
        <v>759</v>
      </c>
      <c r="B7345" s="210" t="s">
        <v>5383</v>
      </c>
      <c r="C7345" s="210" t="s">
        <v>5924</v>
      </c>
      <c r="D7345" s="210" t="s">
        <v>264</v>
      </c>
      <c r="E7345" s="282">
        <v>2.0</v>
      </c>
      <c r="F7345" s="282">
        <v>0.0</v>
      </c>
      <c r="G7345" s="282">
        <v>0.0</v>
      </c>
      <c r="H7345" s="282">
        <v>1.0</v>
      </c>
      <c r="I7345" s="282">
        <v>1.0</v>
      </c>
      <c r="J7345" s="282">
        <v>0.0</v>
      </c>
      <c r="K7345" s="282">
        <v>0.0</v>
      </c>
      <c r="L7345" s="282">
        <v>114.0</v>
      </c>
      <c r="M7345" s="210"/>
    </row>
    <row r="7346" ht="15.75" customHeight="1">
      <c r="A7346" s="210" t="s">
        <v>759</v>
      </c>
      <c r="B7346" s="210" t="s">
        <v>5384</v>
      </c>
      <c r="C7346" s="210" t="s">
        <v>5906</v>
      </c>
      <c r="D7346" s="210" t="s">
        <v>6581</v>
      </c>
      <c r="E7346" s="282">
        <v>23.0</v>
      </c>
      <c r="F7346" s="282">
        <v>0.0</v>
      </c>
      <c r="G7346" s="282">
        <v>4.0</v>
      </c>
      <c r="H7346" s="282">
        <v>1.0</v>
      </c>
      <c r="I7346" s="282">
        <v>8.0</v>
      </c>
      <c r="J7346" s="282">
        <v>3.0</v>
      </c>
      <c r="K7346" s="282">
        <v>0.0</v>
      </c>
      <c r="L7346" s="282">
        <v>1780.0</v>
      </c>
      <c r="M7346" s="210"/>
    </row>
    <row r="7347" ht="15.75" customHeight="1">
      <c r="A7347" s="210" t="s">
        <v>759</v>
      </c>
      <c r="B7347" s="210" t="s">
        <v>5385</v>
      </c>
      <c r="C7347" s="210" t="s">
        <v>5881</v>
      </c>
      <c r="D7347" s="210" t="s">
        <v>6087</v>
      </c>
      <c r="E7347" s="282">
        <v>15.0</v>
      </c>
      <c r="F7347" s="282">
        <v>0.0</v>
      </c>
      <c r="G7347" s="282">
        <v>0.0</v>
      </c>
      <c r="H7347" s="282">
        <v>9.0</v>
      </c>
      <c r="I7347" s="282">
        <v>1.0</v>
      </c>
      <c r="J7347" s="282">
        <v>0.0</v>
      </c>
      <c r="K7347" s="282">
        <v>0.0</v>
      </c>
      <c r="L7347" s="282">
        <v>619.0</v>
      </c>
      <c r="M7347" s="210"/>
    </row>
    <row r="7348" ht="15.75" customHeight="1">
      <c r="A7348" s="210" t="s">
        <v>759</v>
      </c>
      <c r="B7348" s="210" t="s">
        <v>5386</v>
      </c>
      <c r="C7348" s="210" t="s">
        <v>6639</v>
      </c>
      <c r="D7348" s="210" t="s">
        <v>6640</v>
      </c>
      <c r="E7348" s="282">
        <v>18.0</v>
      </c>
      <c r="F7348" s="282">
        <v>0.0</v>
      </c>
      <c r="G7348" s="282">
        <v>2.0</v>
      </c>
      <c r="H7348" s="282">
        <v>11.0</v>
      </c>
      <c r="I7348" s="282">
        <v>1.0</v>
      </c>
      <c r="J7348" s="282">
        <v>1.0</v>
      </c>
      <c r="K7348" s="282">
        <v>0.0</v>
      </c>
      <c r="L7348" s="282">
        <v>748.0</v>
      </c>
      <c r="M7348" s="210"/>
    </row>
    <row r="7349" ht="15.75" customHeight="1">
      <c r="A7349" s="210" t="s">
        <v>759</v>
      </c>
      <c r="B7349" s="210" t="s">
        <v>5387</v>
      </c>
      <c r="C7349" s="210" t="s">
        <v>6641</v>
      </c>
      <c r="D7349" s="210" t="s">
        <v>6642</v>
      </c>
      <c r="E7349" s="282">
        <v>16.0</v>
      </c>
      <c r="F7349" s="282">
        <v>3.0</v>
      </c>
      <c r="G7349" s="282">
        <v>1.0</v>
      </c>
      <c r="H7349" s="282">
        <v>3.0</v>
      </c>
      <c r="I7349" s="282">
        <v>6.0</v>
      </c>
      <c r="J7349" s="282">
        <v>6.0</v>
      </c>
      <c r="K7349" s="282">
        <v>0.0</v>
      </c>
      <c r="L7349" s="282">
        <v>1088.0</v>
      </c>
      <c r="M7349" s="210"/>
    </row>
    <row r="7350" ht="15.75" customHeight="1">
      <c r="A7350" s="210" t="s">
        <v>759</v>
      </c>
      <c r="B7350" s="210" t="s">
        <v>5388</v>
      </c>
      <c r="C7350" s="210" t="s">
        <v>5870</v>
      </c>
      <c r="D7350" s="210" t="s">
        <v>5910</v>
      </c>
      <c r="E7350" s="282">
        <v>1.0</v>
      </c>
      <c r="F7350" s="282">
        <v>0.0</v>
      </c>
      <c r="G7350" s="282">
        <v>0.0</v>
      </c>
      <c r="H7350" s="282">
        <v>1.0</v>
      </c>
      <c r="I7350" s="282">
        <v>0.0</v>
      </c>
      <c r="J7350" s="282">
        <v>0.0</v>
      </c>
      <c r="K7350" s="282">
        <v>0.0</v>
      </c>
      <c r="L7350" s="282">
        <v>11.0</v>
      </c>
      <c r="M7350" s="210"/>
    </row>
    <row r="7351" ht="15.75" customHeight="1">
      <c r="A7351" s="210" t="s">
        <v>768</v>
      </c>
      <c r="B7351" s="210" t="s">
        <v>5383</v>
      </c>
      <c r="C7351" s="210" t="s">
        <v>6643</v>
      </c>
      <c r="D7351" s="210" t="s">
        <v>244</v>
      </c>
      <c r="E7351" s="282">
        <v>3.0</v>
      </c>
      <c r="F7351" s="282">
        <v>0.0</v>
      </c>
      <c r="G7351" s="282">
        <v>0.0</v>
      </c>
      <c r="H7351" s="282">
        <v>2.0</v>
      </c>
      <c r="I7351" s="282">
        <v>1.0</v>
      </c>
      <c r="J7351" s="282">
        <v>0.0</v>
      </c>
      <c r="K7351" s="282">
        <v>0.0</v>
      </c>
      <c r="L7351" s="282">
        <v>84.0</v>
      </c>
      <c r="M7351" s="210"/>
    </row>
    <row r="7352" ht="15.75" customHeight="1">
      <c r="A7352" s="210" t="s">
        <v>768</v>
      </c>
      <c r="B7352" s="210" t="s">
        <v>5384</v>
      </c>
      <c r="C7352" s="210" t="s">
        <v>5801</v>
      </c>
      <c r="D7352" s="210" t="s">
        <v>5851</v>
      </c>
      <c r="E7352" s="282">
        <v>34.0</v>
      </c>
      <c r="F7352" s="282">
        <v>0.0</v>
      </c>
      <c r="G7352" s="282">
        <v>3.0</v>
      </c>
      <c r="H7352" s="282">
        <v>4.0</v>
      </c>
      <c r="I7352" s="282">
        <v>5.0</v>
      </c>
      <c r="J7352" s="282">
        <v>5.0</v>
      </c>
      <c r="K7352" s="282">
        <v>0.0</v>
      </c>
      <c r="L7352" s="282">
        <v>2751.0</v>
      </c>
      <c r="M7352" s="210"/>
    </row>
    <row r="7353" ht="15.75" customHeight="1">
      <c r="A7353" s="210" t="s">
        <v>768</v>
      </c>
      <c r="B7353" s="210" t="s">
        <v>5385</v>
      </c>
      <c r="C7353" s="210" t="s">
        <v>5801</v>
      </c>
      <c r="D7353" s="210" t="s">
        <v>5851</v>
      </c>
      <c r="E7353" s="282">
        <v>31.0</v>
      </c>
      <c r="F7353" s="282">
        <v>0.0</v>
      </c>
      <c r="G7353" s="282">
        <v>3.0</v>
      </c>
      <c r="H7353" s="282">
        <v>7.0</v>
      </c>
      <c r="I7353" s="282">
        <v>6.0</v>
      </c>
      <c r="J7353" s="282">
        <v>5.0</v>
      </c>
      <c r="K7353" s="282">
        <v>0.0</v>
      </c>
      <c r="L7353" s="282">
        <v>2254.0</v>
      </c>
      <c r="M7353" s="210"/>
    </row>
    <row r="7354" ht="15.75" customHeight="1">
      <c r="A7354" s="210" t="s">
        <v>768</v>
      </c>
      <c r="B7354" s="210" t="s">
        <v>5386</v>
      </c>
      <c r="C7354" s="210" t="s">
        <v>5809</v>
      </c>
      <c r="D7354" s="210" t="s">
        <v>5895</v>
      </c>
      <c r="E7354" s="282">
        <v>15.0</v>
      </c>
      <c r="F7354" s="282">
        <v>0.0</v>
      </c>
      <c r="G7354" s="282">
        <v>0.0</v>
      </c>
      <c r="H7354" s="282">
        <v>13.0</v>
      </c>
      <c r="I7354" s="282">
        <v>0.0</v>
      </c>
      <c r="J7354" s="282">
        <v>2.0</v>
      </c>
      <c r="K7354" s="282">
        <v>0.0</v>
      </c>
      <c r="L7354" s="282">
        <v>407.0</v>
      </c>
      <c r="M7354" s="210"/>
    </row>
    <row r="7355" ht="15.75" customHeight="1">
      <c r="A7355" s="210" t="s">
        <v>768</v>
      </c>
      <c r="B7355" s="210" t="s">
        <v>5387</v>
      </c>
      <c r="C7355" s="210" t="s">
        <v>5809</v>
      </c>
      <c r="D7355" s="210" t="s">
        <v>5895</v>
      </c>
      <c r="E7355" s="282">
        <v>26.0</v>
      </c>
      <c r="F7355" s="282">
        <v>1.0</v>
      </c>
      <c r="G7355" s="282">
        <v>2.0</v>
      </c>
      <c r="H7355" s="282">
        <v>12.0</v>
      </c>
      <c r="I7355" s="282">
        <v>5.0</v>
      </c>
      <c r="J7355" s="282">
        <v>4.0</v>
      </c>
      <c r="K7355" s="282">
        <v>0.0</v>
      </c>
      <c r="L7355" s="282">
        <v>1257.0</v>
      </c>
      <c r="M7355" s="210"/>
    </row>
    <row r="7356" ht="15.75" customHeight="1">
      <c r="A7356" s="210" t="s">
        <v>768</v>
      </c>
      <c r="B7356" s="210" t="s">
        <v>5388</v>
      </c>
      <c r="C7356" s="210" t="s">
        <v>5809</v>
      </c>
      <c r="D7356" s="210" t="s">
        <v>5895</v>
      </c>
      <c r="E7356" s="282">
        <v>18.0</v>
      </c>
      <c r="F7356" s="282">
        <v>0.0</v>
      </c>
      <c r="G7356" s="282">
        <v>1.0</v>
      </c>
      <c r="H7356" s="282">
        <v>2.0</v>
      </c>
      <c r="I7356" s="282">
        <v>2.0</v>
      </c>
      <c r="J7356" s="282">
        <v>1.0</v>
      </c>
      <c r="K7356" s="282">
        <v>0.0</v>
      </c>
      <c r="L7356" s="282">
        <v>1420.0</v>
      </c>
      <c r="M7356" s="210"/>
    </row>
    <row r="7357" ht="15.75" customHeight="1">
      <c r="A7357" s="210" t="s">
        <v>768</v>
      </c>
      <c r="B7357" s="210" t="s">
        <v>5391</v>
      </c>
      <c r="C7357" s="210" t="s">
        <v>5982</v>
      </c>
      <c r="D7357" s="210" t="s">
        <v>5983</v>
      </c>
      <c r="E7357" s="282">
        <v>29.0</v>
      </c>
      <c r="F7357" s="282">
        <v>1.0</v>
      </c>
      <c r="G7357" s="282">
        <v>2.0</v>
      </c>
      <c r="H7357" s="282">
        <v>1.0</v>
      </c>
      <c r="I7357" s="282">
        <v>7.0</v>
      </c>
      <c r="J7357" s="282">
        <v>6.0</v>
      </c>
      <c r="K7357" s="282">
        <v>0.0</v>
      </c>
      <c r="L7357" s="282">
        <v>2431.0</v>
      </c>
      <c r="M7357" s="210"/>
    </row>
    <row r="7358" ht="15.75" customHeight="1">
      <c r="A7358" s="210" t="s">
        <v>768</v>
      </c>
      <c r="B7358" s="210" t="s">
        <v>5392</v>
      </c>
      <c r="C7358" s="210" t="s">
        <v>5982</v>
      </c>
      <c r="D7358" s="210" t="s">
        <v>5983</v>
      </c>
      <c r="E7358" s="282">
        <v>28.0</v>
      </c>
      <c r="F7358" s="282">
        <v>4.0</v>
      </c>
      <c r="G7358" s="282">
        <v>0.0</v>
      </c>
      <c r="H7358" s="282">
        <v>1.0</v>
      </c>
      <c r="I7358" s="282">
        <v>1.0</v>
      </c>
      <c r="J7358" s="282">
        <v>2.0</v>
      </c>
      <c r="K7358" s="282">
        <v>0.0</v>
      </c>
      <c r="L7358" s="282">
        <v>2406.0</v>
      </c>
      <c r="M7358" s="210"/>
    </row>
    <row r="7359" ht="15.75" customHeight="1">
      <c r="A7359" s="210" t="s">
        <v>729</v>
      </c>
      <c r="B7359" s="210" t="s">
        <v>5383</v>
      </c>
      <c r="C7359" s="210" t="s">
        <v>6643</v>
      </c>
      <c r="D7359" s="210" t="s">
        <v>244</v>
      </c>
      <c r="E7359" s="282">
        <v>4.0</v>
      </c>
      <c r="F7359" s="282">
        <v>1.0</v>
      </c>
      <c r="G7359" s="282">
        <v>0.0</v>
      </c>
      <c r="H7359" s="282">
        <v>1.0</v>
      </c>
      <c r="I7359" s="282">
        <v>1.0</v>
      </c>
      <c r="J7359" s="282">
        <v>1.0</v>
      </c>
      <c r="K7359" s="282">
        <v>0.0</v>
      </c>
      <c r="L7359" s="282">
        <v>295.0</v>
      </c>
      <c r="M7359" s="210"/>
    </row>
    <row r="7360" ht="15.75" customHeight="1">
      <c r="A7360" s="210" t="s">
        <v>729</v>
      </c>
      <c r="B7360" s="210" t="s">
        <v>5384</v>
      </c>
      <c r="C7360" s="210" t="s">
        <v>6593</v>
      </c>
      <c r="D7360" s="210" t="s">
        <v>5851</v>
      </c>
      <c r="E7360" s="282">
        <v>25.0</v>
      </c>
      <c r="F7360" s="282">
        <v>0.0</v>
      </c>
      <c r="G7360" s="282">
        <v>2.0</v>
      </c>
      <c r="H7360" s="282">
        <v>7.0</v>
      </c>
      <c r="I7360" s="282">
        <v>8.0</v>
      </c>
      <c r="J7360" s="282">
        <v>3.0</v>
      </c>
      <c r="K7360" s="282">
        <v>0.0</v>
      </c>
      <c r="L7360" s="282">
        <v>1578.0</v>
      </c>
      <c r="M7360" s="210"/>
    </row>
    <row r="7361" ht="15.75" customHeight="1">
      <c r="A7361" s="210" t="s">
        <v>729</v>
      </c>
      <c r="B7361" s="210" t="s">
        <v>5385</v>
      </c>
      <c r="C7361" s="210" t="s">
        <v>5835</v>
      </c>
      <c r="D7361" s="210" t="s">
        <v>5851</v>
      </c>
      <c r="E7361" s="282">
        <v>29.0</v>
      </c>
      <c r="F7361" s="282">
        <v>0.0</v>
      </c>
      <c r="G7361" s="282">
        <v>2.0</v>
      </c>
      <c r="H7361" s="282">
        <v>5.0</v>
      </c>
      <c r="I7361" s="282">
        <v>4.0</v>
      </c>
      <c r="J7361" s="282">
        <v>10.0</v>
      </c>
      <c r="K7361" s="282">
        <v>0.0</v>
      </c>
      <c r="L7361" s="282">
        <v>2287.0</v>
      </c>
      <c r="M7361" s="210"/>
    </row>
    <row r="7362" ht="15.75" customHeight="1">
      <c r="A7362" s="210" t="s">
        <v>729</v>
      </c>
      <c r="B7362" s="210" t="s">
        <v>5386</v>
      </c>
      <c r="C7362" s="210" t="s">
        <v>5809</v>
      </c>
      <c r="D7362" s="210" t="s">
        <v>6110</v>
      </c>
      <c r="E7362" s="282">
        <v>24.0</v>
      </c>
      <c r="F7362" s="282">
        <v>0.0</v>
      </c>
      <c r="G7362" s="282">
        <v>0.0</v>
      </c>
      <c r="H7362" s="282">
        <v>10.0</v>
      </c>
      <c r="I7362" s="282">
        <v>5.0</v>
      </c>
      <c r="J7362" s="282">
        <v>4.0</v>
      </c>
      <c r="K7362" s="282">
        <v>0.0</v>
      </c>
      <c r="L7362" s="282">
        <v>1288.0</v>
      </c>
      <c r="M7362" s="210"/>
    </row>
    <row r="7363" ht="15.75" customHeight="1">
      <c r="A7363" s="210" t="s">
        <v>729</v>
      </c>
      <c r="B7363" s="210" t="s">
        <v>5387</v>
      </c>
      <c r="C7363" s="210" t="s">
        <v>5809</v>
      </c>
      <c r="D7363" s="210" t="s">
        <v>6110</v>
      </c>
      <c r="E7363" s="282">
        <v>23.0</v>
      </c>
      <c r="F7363" s="282">
        <v>1.0</v>
      </c>
      <c r="G7363" s="282">
        <v>0.0</v>
      </c>
      <c r="H7363" s="282">
        <v>8.0</v>
      </c>
      <c r="I7363" s="282">
        <v>5.0</v>
      </c>
      <c r="J7363" s="282">
        <v>0.0</v>
      </c>
      <c r="K7363" s="282">
        <v>0.0</v>
      </c>
      <c r="L7363" s="282">
        <v>1475.0</v>
      </c>
      <c r="M7363" s="210"/>
    </row>
    <row r="7364" ht="15.75" customHeight="1">
      <c r="A7364" s="210" t="s">
        <v>868</v>
      </c>
      <c r="B7364" s="210" t="s">
        <v>5384</v>
      </c>
      <c r="C7364" s="210" t="s">
        <v>5931</v>
      </c>
      <c r="D7364" s="210" t="s">
        <v>6644</v>
      </c>
      <c r="E7364" s="282">
        <v>30.0</v>
      </c>
      <c r="F7364" s="282">
        <v>3.0</v>
      </c>
      <c r="G7364" s="282">
        <v>5.0</v>
      </c>
      <c r="H7364" s="282">
        <v>11.0</v>
      </c>
      <c r="I7364" s="282">
        <v>18.0</v>
      </c>
      <c r="J7364" s="282">
        <v>1.0</v>
      </c>
      <c r="K7364" s="282">
        <v>0.0</v>
      </c>
      <c r="L7364" s="282">
        <v>1504.0</v>
      </c>
      <c r="M7364" s="210"/>
    </row>
    <row r="7365" ht="15.75" customHeight="1">
      <c r="A7365" s="210" t="s">
        <v>868</v>
      </c>
      <c r="B7365" s="210" t="s">
        <v>5385</v>
      </c>
      <c r="C7365" s="210" t="s">
        <v>5931</v>
      </c>
      <c r="D7365" s="210" t="s">
        <v>6645</v>
      </c>
      <c r="E7365" s="282">
        <v>32.0</v>
      </c>
      <c r="F7365" s="282">
        <v>10.0</v>
      </c>
      <c r="G7365" s="282">
        <v>2.0</v>
      </c>
      <c r="H7365" s="282">
        <v>5.0</v>
      </c>
      <c r="I7365" s="282">
        <v>16.0</v>
      </c>
      <c r="J7365" s="282">
        <v>6.0</v>
      </c>
      <c r="K7365" s="282">
        <v>0.0</v>
      </c>
      <c r="L7365" s="282">
        <v>2455.0</v>
      </c>
      <c r="M7365" s="210"/>
    </row>
    <row r="7366" ht="15.75" customHeight="1">
      <c r="A7366" s="210" t="s">
        <v>868</v>
      </c>
      <c r="B7366" s="210" t="s">
        <v>5386</v>
      </c>
      <c r="C7366" s="210" t="s">
        <v>5933</v>
      </c>
      <c r="D7366" s="210" t="s">
        <v>6646</v>
      </c>
      <c r="E7366" s="282">
        <v>8.0</v>
      </c>
      <c r="F7366" s="282">
        <v>0.0</v>
      </c>
      <c r="G7366" s="282">
        <v>0.0</v>
      </c>
      <c r="H7366" s="282">
        <v>8.0</v>
      </c>
      <c r="I7366" s="282">
        <v>0.0</v>
      </c>
      <c r="J7366" s="282">
        <v>1.0</v>
      </c>
      <c r="K7366" s="282">
        <v>0.0</v>
      </c>
      <c r="L7366" s="282">
        <v>70.0</v>
      </c>
      <c r="M7366" s="210"/>
    </row>
    <row r="7367" ht="15.75" customHeight="1">
      <c r="A7367" s="210" t="s">
        <v>868</v>
      </c>
      <c r="B7367" s="210" t="s">
        <v>5387</v>
      </c>
      <c r="C7367" s="210" t="s">
        <v>6070</v>
      </c>
      <c r="D7367" s="210" t="s">
        <v>6647</v>
      </c>
      <c r="E7367" s="282">
        <v>26.0</v>
      </c>
      <c r="F7367" s="282">
        <v>5.0</v>
      </c>
      <c r="G7367" s="282">
        <v>1.0</v>
      </c>
      <c r="H7367" s="282">
        <v>15.0</v>
      </c>
      <c r="I7367" s="282">
        <v>8.0</v>
      </c>
      <c r="J7367" s="282">
        <v>0.0</v>
      </c>
      <c r="K7367" s="282">
        <v>0.0</v>
      </c>
      <c r="L7367" s="282">
        <v>1300.0</v>
      </c>
      <c r="M7367" s="210"/>
    </row>
    <row r="7368" ht="15.75" customHeight="1">
      <c r="A7368" s="210" t="s">
        <v>868</v>
      </c>
      <c r="B7368" s="210" t="s">
        <v>5388</v>
      </c>
      <c r="C7368" s="210" t="s">
        <v>5933</v>
      </c>
      <c r="D7368" s="210" t="s">
        <v>6648</v>
      </c>
      <c r="E7368" s="282">
        <v>18.0</v>
      </c>
      <c r="F7368" s="282">
        <v>1.0</v>
      </c>
      <c r="G7368" s="282">
        <v>1.0</v>
      </c>
      <c r="H7368" s="282">
        <v>8.0</v>
      </c>
      <c r="I7368" s="282">
        <v>6.0</v>
      </c>
      <c r="J7368" s="282">
        <v>0.0</v>
      </c>
      <c r="K7368" s="282">
        <v>0.0</v>
      </c>
      <c r="L7368" s="282">
        <v>1008.0</v>
      </c>
      <c r="M7368" s="210"/>
    </row>
    <row r="7369" ht="15.75" customHeight="1">
      <c r="A7369" s="210" t="s">
        <v>868</v>
      </c>
      <c r="B7369" s="210" t="s">
        <v>5391</v>
      </c>
      <c r="C7369" s="210" t="s">
        <v>5881</v>
      </c>
      <c r="D7369" s="210" t="s">
        <v>6085</v>
      </c>
      <c r="E7369" s="282">
        <v>2.0</v>
      </c>
      <c r="F7369" s="282">
        <v>0.0</v>
      </c>
      <c r="G7369" s="282">
        <v>0.0</v>
      </c>
      <c r="H7369" s="282">
        <v>2.0</v>
      </c>
      <c r="I7369" s="282">
        <v>0.0</v>
      </c>
      <c r="J7369" s="282">
        <v>0.0</v>
      </c>
      <c r="K7369" s="282">
        <v>0.0</v>
      </c>
      <c r="L7369" s="282">
        <v>54.0</v>
      </c>
      <c r="M7369" s="210"/>
    </row>
    <row r="7370" ht="15.75" customHeight="1">
      <c r="A7370" s="210" t="s">
        <v>459</v>
      </c>
      <c r="B7370" s="210" t="s">
        <v>5384</v>
      </c>
      <c r="C7370" s="210" t="s">
        <v>5902</v>
      </c>
      <c r="D7370" s="210" t="s">
        <v>5972</v>
      </c>
      <c r="E7370" s="282">
        <v>31.0</v>
      </c>
      <c r="F7370" s="282">
        <v>0.0</v>
      </c>
      <c r="G7370" s="282">
        <v>1.0</v>
      </c>
      <c r="H7370" s="282">
        <v>2.0</v>
      </c>
      <c r="I7370" s="282">
        <v>3.0</v>
      </c>
      <c r="J7370" s="282">
        <v>9.0</v>
      </c>
      <c r="K7370" s="282">
        <v>0.0</v>
      </c>
      <c r="L7370" s="282">
        <v>2556.0</v>
      </c>
      <c r="M7370" s="210"/>
    </row>
    <row r="7371" ht="15.75" customHeight="1">
      <c r="A7371" s="210" t="s">
        <v>459</v>
      </c>
      <c r="B7371" s="210" t="s">
        <v>5385</v>
      </c>
      <c r="C7371" s="210" t="s">
        <v>5902</v>
      </c>
      <c r="D7371" s="210" t="s">
        <v>5972</v>
      </c>
      <c r="E7371" s="282">
        <v>26.0</v>
      </c>
      <c r="F7371" s="282">
        <v>3.0</v>
      </c>
      <c r="G7371" s="282">
        <v>2.0</v>
      </c>
      <c r="H7371" s="282">
        <v>2.0</v>
      </c>
      <c r="I7371" s="282">
        <v>2.0</v>
      </c>
      <c r="J7371" s="282">
        <v>3.0</v>
      </c>
      <c r="K7371" s="282">
        <v>0.0</v>
      </c>
      <c r="L7371" s="282">
        <v>2112.0</v>
      </c>
      <c r="M7371" s="210"/>
    </row>
    <row r="7372" ht="15.75" customHeight="1">
      <c r="A7372" s="210" t="s">
        <v>459</v>
      </c>
      <c r="B7372" s="210" t="s">
        <v>5386</v>
      </c>
      <c r="C7372" s="210" t="s">
        <v>5902</v>
      </c>
      <c r="D7372" s="210" t="s">
        <v>5972</v>
      </c>
      <c r="E7372" s="282">
        <v>26.0</v>
      </c>
      <c r="F7372" s="282">
        <v>2.0</v>
      </c>
      <c r="G7372" s="282">
        <v>1.0</v>
      </c>
      <c r="H7372" s="282">
        <v>5.0</v>
      </c>
      <c r="I7372" s="282">
        <v>7.0</v>
      </c>
      <c r="J7372" s="282">
        <v>6.0</v>
      </c>
      <c r="K7372" s="282">
        <v>1.0</v>
      </c>
      <c r="L7372" s="282">
        <v>1868.0</v>
      </c>
      <c r="M7372" s="210"/>
    </row>
    <row r="7373" ht="15.75" customHeight="1">
      <c r="A7373" s="210" t="s">
        <v>459</v>
      </c>
      <c r="B7373" s="210" t="s">
        <v>5387</v>
      </c>
      <c r="C7373" s="210" t="s">
        <v>5902</v>
      </c>
      <c r="D7373" s="210" t="s">
        <v>5972</v>
      </c>
      <c r="E7373" s="282">
        <v>31.0</v>
      </c>
      <c r="F7373" s="282">
        <v>1.0</v>
      </c>
      <c r="G7373" s="282">
        <v>1.0</v>
      </c>
      <c r="H7373" s="282">
        <v>1.0</v>
      </c>
      <c r="I7373" s="282">
        <v>6.0</v>
      </c>
      <c r="J7373" s="282">
        <v>4.0</v>
      </c>
      <c r="K7373" s="282">
        <v>0.0</v>
      </c>
      <c r="L7373" s="282">
        <v>2583.0</v>
      </c>
      <c r="M7373" s="210"/>
    </row>
    <row r="7374" ht="15.75" customHeight="1">
      <c r="A7374" s="210" t="s">
        <v>459</v>
      </c>
      <c r="B7374" s="210" t="s">
        <v>5388</v>
      </c>
      <c r="C7374" s="210" t="s">
        <v>5902</v>
      </c>
      <c r="D7374" s="210" t="s">
        <v>5972</v>
      </c>
      <c r="E7374" s="282">
        <v>17.0</v>
      </c>
      <c r="F7374" s="282">
        <v>0.0</v>
      </c>
      <c r="G7374" s="282">
        <v>0.0</v>
      </c>
      <c r="H7374" s="282">
        <v>2.0</v>
      </c>
      <c r="I7374" s="282">
        <v>4.0</v>
      </c>
      <c r="J7374" s="282">
        <v>3.0</v>
      </c>
      <c r="K7374" s="282">
        <v>1.0</v>
      </c>
      <c r="L7374" s="282">
        <v>1220.0</v>
      </c>
      <c r="M7374" s="210"/>
    </row>
    <row r="7375" ht="15.75" customHeight="1">
      <c r="A7375" s="210" t="s">
        <v>459</v>
      </c>
      <c r="B7375" s="210" t="s">
        <v>5391</v>
      </c>
      <c r="C7375" s="210" t="s">
        <v>5902</v>
      </c>
      <c r="D7375" s="210" t="s">
        <v>6187</v>
      </c>
      <c r="E7375" s="282">
        <v>32.0</v>
      </c>
      <c r="F7375" s="282">
        <v>3.0</v>
      </c>
      <c r="G7375" s="282">
        <v>0.0</v>
      </c>
      <c r="H7375" s="282">
        <v>1.0</v>
      </c>
      <c r="I7375" s="282">
        <v>1.0</v>
      </c>
      <c r="J7375" s="282">
        <v>7.0</v>
      </c>
      <c r="K7375" s="282">
        <v>0.0</v>
      </c>
      <c r="L7375" s="282">
        <v>2806.0</v>
      </c>
      <c r="M7375" s="210"/>
    </row>
    <row r="7376" ht="15.75" customHeight="1">
      <c r="A7376" s="210" t="s">
        <v>459</v>
      </c>
      <c r="B7376" s="210" t="s">
        <v>5392</v>
      </c>
      <c r="C7376" s="210" t="s">
        <v>5902</v>
      </c>
      <c r="D7376" s="210" t="s">
        <v>6187</v>
      </c>
      <c r="E7376" s="282">
        <v>22.0</v>
      </c>
      <c r="F7376" s="282">
        <v>1.0</v>
      </c>
      <c r="G7376" s="282">
        <v>0.0</v>
      </c>
      <c r="H7376" s="282">
        <v>0.0</v>
      </c>
      <c r="I7376" s="282">
        <v>0.0</v>
      </c>
      <c r="J7376" s="282">
        <v>5.0</v>
      </c>
      <c r="K7376" s="282">
        <v>0.0</v>
      </c>
      <c r="L7376" s="282">
        <v>1929.0</v>
      </c>
      <c r="M7376" s="210"/>
    </row>
    <row r="7377" ht="15.75" customHeight="1">
      <c r="A7377" s="210" t="s">
        <v>459</v>
      </c>
      <c r="B7377" s="210" t="s">
        <v>5390</v>
      </c>
      <c r="C7377" s="210" t="s">
        <v>6041</v>
      </c>
      <c r="D7377" s="210" t="s">
        <v>6649</v>
      </c>
      <c r="E7377" s="282">
        <v>62.0</v>
      </c>
      <c r="F7377" s="282">
        <v>0.0</v>
      </c>
      <c r="G7377" s="282">
        <v>4.0</v>
      </c>
      <c r="H7377" s="282">
        <v>2.0</v>
      </c>
      <c r="I7377" s="282">
        <v>6.0</v>
      </c>
      <c r="J7377" s="282">
        <v>16.0</v>
      </c>
      <c r="K7377" s="282">
        <v>0.0</v>
      </c>
      <c r="L7377" s="282">
        <v>5352.0</v>
      </c>
      <c r="M7377" s="210"/>
    </row>
    <row r="7378" ht="15.75" customHeight="1">
      <c r="A7378" s="210" t="s">
        <v>282</v>
      </c>
      <c r="B7378" s="210" t="s">
        <v>5384</v>
      </c>
      <c r="C7378" s="210" t="s">
        <v>5881</v>
      </c>
      <c r="D7378" s="210" t="s">
        <v>6061</v>
      </c>
      <c r="E7378" s="282">
        <v>25.0</v>
      </c>
      <c r="F7378" s="282">
        <v>3.0</v>
      </c>
      <c r="G7378" s="282">
        <v>0.0</v>
      </c>
      <c r="H7378" s="282">
        <v>5.0</v>
      </c>
      <c r="I7378" s="282">
        <v>6.0</v>
      </c>
      <c r="J7378" s="282">
        <v>4.0</v>
      </c>
      <c r="K7378" s="282">
        <v>1.0</v>
      </c>
      <c r="L7378" s="282">
        <v>1582.0</v>
      </c>
      <c r="M7378" s="210"/>
    </row>
    <row r="7379" ht="15.75" customHeight="1">
      <c r="A7379" s="210" t="s">
        <v>282</v>
      </c>
      <c r="B7379" s="210" t="s">
        <v>5385</v>
      </c>
      <c r="C7379" s="210" t="s">
        <v>5881</v>
      </c>
      <c r="D7379" s="210" t="s">
        <v>6061</v>
      </c>
      <c r="E7379" s="282">
        <v>30.0</v>
      </c>
      <c r="F7379" s="282">
        <v>1.0</v>
      </c>
      <c r="G7379" s="282">
        <v>0.0</v>
      </c>
      <c r="H7379" s="282">
        <v>6.0</v>
      </c>
      <c r="I7379" s="282">
        <v>8.0</v>
      </c>
      <c r="J7379" s="282">
        <v>4.0</v>
      </c>
      <c r="K7379" s="282">
        <v>0.0</v>
      </c>
      <c r="L7379" s="282">
        <v>2019.0</v>
      </c>
      <c r="M7379" s="210"/>
    </row>
    <row r="7380" ht="15.75" customHeight="1">
      <c r="A7380" s="210" t="s">
        <v>282</v>
      </c>
      <c r="B7380" s="210" t="s">
        <v>5386</v>
      </c>
      <c r="C7380" s="210" t="s">
        <v>5881</v>
      </c>
      <c r="D7380" s="210" t="s">
        <v>6061</v>
      </c>
      <c r="E7380" s="282">
        <v>23.0</v>
      </c>
      <c r="F7380" s="282">
        <v>1.0</v>
      </c>
      <c r="G7380" s="282">
        <v>2.0</v>
      </c>
      <c r="H7380" s="282">
        <v>3.0</v>
      </c>
      <c r="I7380" s="282">
        <v>5.0</v>
      </c>
      <c r="J7380" s="282">
        <v>4.0</v>
      </c>
      <c r="K7380" s="282">
        <v>0.0</v>
      </c>
      <c r="L7380" s="282">
        <v>1767.0</v>
      </c>
      <c r="M7380" s="210"/>
    </row>
    <row r="7381" ht="15.75" customHeight="1">
      <c r="A7381" s="210" t="s">
        <v>282</v>
      </c>
      <c r="B7381" s="210" t="s">
        <v>5387</v>
      </c>
      <c r="C7381" s="210" t="s">
        <v>5881</v>
      </c>
      <c r="D7381" s="210" t="s">
        <v>6061</v>
      </c>
      <c r="E7381" s="282">
        <v>33.0</v>
      </c>
      <c r="F7381" s="282">
        <v>5.0</v>
      </c>
      <c r="G7381" s="282">
        <v>0.0</v>
      </c>
      <c r="H7381" s="282">
        <v>1.0</v>
      </c>
      <c r="I7381" s="282">
        <v>5.0</v>
      </c>
      <c r="J7381" s="282">
        <v>6.0</v>
      </c>
      <c r="K7381" s="282">
        <v>0.0</v>
      </c>
      <c r="L7381" s="282">
        <v>2816.0</v>
      </c>
      <c r="M7381" s="210"/>
    </row>
    <row r="7382" ht="15.75" customHeight="1">
      <c r="A7382" s="210" t="s">
        <v>282</v>
      </c>
      <c r="B7382" s="210" t="s">
        <v>5388</v>
      </c>
      <c r="C7382" s="210" t="s">
        <v>5881</v>
      </c>
      <c r="D7382" s="210" t="s">
        <v>6061</v>
      </c>
      <c r="E7382" s="282">
        <v>31.0</v>
      </c>
      <c r="F7382" s="282">
        <v>1.0</v>
      </c>
      <c r="G7382" s="282">
        <v>3.0</v>
      </c>
      <c r="H7382" s="282">
        <v>0.0</v>
      </c>
      <c r="I7382" s="282">
        <v>4.0</v>
      </c>
      <c r="J7382" s="282">
        <v>6.0</v>
      </c>
      <c r="K7382" s="282">
        <v>0.0</v>
      </c>
      <c r="L7382" s="282">
        <v>2583.0</v>
      </c>
      <c r="M7382" s="210"/>
    </row>
    <row r="7383" ht="15.75" customHeight="1">
      <c r="A7383" s="210" t="s">
        <v>282</v>
      </c>
      <c r="B7383" s="210" t="s">
        <v>5391</v>
      </c>
      <c r="C7383" s="210" t="s">
        <v>5881</v>
      </c>
      <c r="D7383" s="210" t="s">
        <v>6293</v>
      </c>
      <c r="E7383" s="282">
        <v>21.0</v>
      </c>
      <c r="F7383" s="282">
        <v>1.0</v>
      </c>
      <c r="G7383" s="282">
        <v>1.0</v>
      </c>
      <c r="H7383" s="282">
        <v>1.0</v>
      </c>
      <c r="I7383" s="282">
        <v>1.0</v>
      </c>
      <c r="J7383" s="282">
        <v>1.0</v>
      </c>
      <c r="K7383" s="282">
        <v>0.0</v>
      </c>
      <c r="L7383" s="282">
        <v>1777.0</v>
      </c>
      <c r="M7383" s="210"/>
    </row>
    <row r="7384" ht="15.75" customHeight="1">
      <c r="A7384" s="210" t="s">
        <v>282</v>
      </c>
      <c r="B7384" s="210" t="s">
        <v>5392</v>
      </c>
      <c r="C7384" s="210" t="s">
        <v>5881</v>
      </c>
      <c r="D7384" s="210" t="s">
        <v>6293</v>
      </c>
      <c r="E7384" s="282">
        <v>26.0</v>
      </c>
      <c r="F7384" s="282">
        <v>1.0</v>
      </c>
      <c r="G7384" s="282">
        <v>2.0</v>
      </c>
      <c r="H7384" s="282">
        <v>1.0</v>
      </c>
      <c r="I7384" s="282">
        <v>2.0</v>
      </c>
      <c r="J7384" s="282">
        <v>3.0</v>
      </c>
      <c r="K7384" s="282">
        <v>0.0</v>
      </c>
      <c r="L7384" s="282">
        <v>2213.0</v>
      </c>
      <c r="M7384" s="210"/>
    </row>
    <row r="7385" ht="15.75" customHeight="1">
      <c r="A7385" s="210" t="s">
        <v>282</v>
      </c>
      <c r="B7385" s="210" t="s">
        <v>5389</v>
      </c>
      <c r="C7385" s="210" t="s">
        <v>5881</v>
      </c>
      <c r="D7385" s="210" t="s">
        <v>6293</v>
      </c>
      <c r="E7385" s="282">
        <v>27.0</v>
      </c>
      <c r="F7385" s="282">
        <v>1.0</v>
      </c>
      <c r="G7385" s="282">
        <v>2.0</v>
      </c>
      <c r="H7385" s="282">
        <v>3.0</v>
      </c>
      <c r="I7385" s="282">
        <v>3.0</v>
      </c>
      <c r="J7385" s="282">
        <v>4.0</v>
      </c>
      <c r="K7385" s="282">
        <v>0.0</v>
      </c>
      <c r="L7385" s="282">
        <v>2181.0</v>
      </c>
      <c r="M7385" s="210"/>
    </row>
    <row r="7386" ht="15.75" customHeight="1">
      <c r="A7386" s="210" t="s">
        <v>282</v>
      </c>
      <c r="B7386" s="210" t="s">
        <v>5390</v>
      </c>
      <c r="C7386" s="210" t="s">
        <v>5881</v>
      </c>
      <c r="D7386" s="210" t="s">
        <v>6061</v>
      </c>
      <c r="E7386" s="282">
        <v>30.0</v>
      </c>
      <c r="F7386" s="282">
        <v>2.0</v>
      </c>
      <c r="G7386" s="282">
        <v>2.0</v>
      </c>
      <c r="H7386" s="282">
        <v>1.0</v>
      </c>
      <c r="I7386" s="282">
        <v>4.0</v>
      </c>
      <c r="J7386" s="282">
        <v>1.0</v>
      </c>
      <c r="K7386" s="282">
        <v>0.0</v>
      </c>
      <c r="L7386" s="282">
        <v>2494.0</v>
      </c>
      <c r="M7386" s="210"/>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29"/>
    <col customWidth="1" min="2" max="2" width="34.57"/>
    <col customWidth="1" min="3" max="3" width="12.29"/>
    <col customWidth="1" min="4" max="4" width="22.71"/>
    <col customWidth="1" min="5" max="25" width="8.71"/>
  </cols>
  <sheetData>
    <row r="1">
      <c r="A1" s="283" t="s">
        <v>5382</v>
      </c>
      <c r="B1" s="283" t="s">
        <v>6653</v>
      </c>
      <c r="C1" s="283" t="s">
        <v>6654</v>
      </c>
      <c r="D1" s="283" t="s">
        <v>6655</v>
      </c>
    </row>
    <row r="2">
      <c r="A2" s="72" t="s">
        <v>6656</v>
      </c>
      <c r="B2" s="72" t="s">
        <v>6657</v>
      </c>
      <c r="D2" s="72" t="s">
        <v>990</v>
      </c>
    </row>
    <row r="3">
      <c r="A3" s="72" t="s">
        <v>6658</v>
      </c>
      <c r="B3" s="72" t="s">
        <v>6657</v>
      </c>
      <c r="D3" s="72" t="s">
        <v>927</v>
      </c>
    </row>
    <row r="4">
      <c r="A4" s="72" t="s">
        <v>6659</v>
      </c>
      <c r="B4" s="72" t="s">
        <v>6660</v>
      </c>
      <c r="D4" s="72" t="s">
        <v>990</v>
      </c>
    </row>
    <row r="5">
      <c r="A5" s="72" t="s">
        <v>6661</v>
      </c>
      <c r="B5" s="72" t="s">
        <v>6657</v>
      </c>
      <c r="D5" s="72" t="s">
        <v>1897</v>
      </c>
    </row>
    <row r="6">
      <c r="A6" s="72" t="s">
        <v>6662</v>
      </c>
      <c r="B6" s="72" t="s">
        <v>6663</v>
      </c>
      <c r="D6" s="72" t="s">
        <v>940</v>
      </c>
    </row>
    <row r="7">
      <c r="A7" s="72" t="s">
        <v>6664</v>
      </c>
      <c r="B7" s="72" t="s">
        <v>6665</v>
      </c>
      <c r="D7" s="72" t="s">
        <v>1115</v>
      </c>
    </row>
    <row r="8">
      <c r="A8" s="72" t="s">
        <v>6666</v>
      </c>
      <c r="B8" s="72" t="s">
        <v>6667</v>
      </c>
      <c r="D8" s="72" t="s">
        <v>959</v>
      </c>
    </row>
    <row r="9">
      <c r="A9" s="72" t="s">
        <v>6668</v>
      </c>
      <c r="B9" s="72" t="s">
        <v>6669</v>
      </c>
      <c r="D9" s="72" t="s">
        <v>1474</v>
      </c>
    </row>
    <row r="10">
      <c r="A10" s="72" t="s">
        <v>6670</v>
      </c>
      <c r="B10" s="72" t="s">
        <v>6657</v>
      </c>
      <c r="D10" s="72" t="s">
        <v>1079</v>
      </c>
    </row>
    <row r="11">
      <c r="A11" s="72" t="s">
        <v>6671</v>
      </c>
      <c r="B11" s="72" t="s">
        <v>6672</v>
      </c>
      <c r="D11" s="72" t="s">
        <v>1262</v>
      </c>
    </row>
    <row r="12">
      <c r="A12" s="72" t="s">
        <v>6673</v>
      </c>
      <c r="B12" s="72" t="s">
        <v>6674</v>
      </c>
      <c r="D12" s="72" t="s">
        <v>1085</v>
      </c>
    </row>
    <row r="13">
      <c r="A13" s="72" t="s">
        <v>6675</v>
      </c>
      <c r="B13" s="72" t="s">
        <v>6676</v>
      </c>
      <c r="D13" s="72" t="s">
        <v>1262</v>
      </c>
    </row>
    <row r="14">
      <c r="A14" s="72" t="s">
        <v>6677</v>
      </c>
      <c r="B14" s="72" t="s">
        <v>6657</v>
      </c>
      <c r="D14" s="72" t="s">
        <v>1056</v>
      </c>
    </row>
    <row r="15">
      <c r="A15" s="72" t="s">
        <v>6678</v>
      </c>
      <c r="B15" s="72" t="s">
        <v>6679</v>
      </c>
      <c r="D15" s="72" t="s">
        <v>1638</v>
      </c>
    </row>
    <row r="16">
      <c r="A16" s="72" t="s">
        <v>6680</v>
      </c>
      <c r="B16" s="72" t="s">
        <v>6657</v>
      </c>
      <c r="D16" s="72" t="s">
        <v>940</v>
      </c>
    </row>
    <row r="17">
      <c r="A17" s="72" t="s">
        <v>6681</v>
      </c>
      <c r="B17" s="72" t="s">
        <v>6682</v>
      </c>
      <c r="D17" s="72" t="s">
        <v>1102</v>
      </c>
    </row>
    <row r="18">
      <c r="A18" s="72" t="s">
        <v>6683</v>
      </c>
      <c r="B18" s="72" t="s">
        <v>6679</v>
      </c>
      <c r="D18" s="72" t="s">
        <v>959</v>
      </c>
    </row>
    <row r="19">
      <c r="A19" s="72" t="s">
        <v>6684</v>
      </c>
      <c r="B19" s="72" t="s">
        <v>6660</v>
      </c>
      <c r="D19" s="72" t="s">
        <v>1115</v>
      </c>
    </row>
    <row r="20">
      <c r="A20" s="72" t="s">
        <v>6685</v>
      </c>
      <c r="B20" s="72" t="s">
        <v>6660</v>
      </c>
      <c r="D20" s="72" t="s">
        <v>1046</v>
      </c>
    </row>
    <row r="21" ht="15.75" customHeight="1">
      <c r="A21" s="72" t="s">
        <v>6686</v>
      </c>
      <c r="B21" s="72" t="s">
        <v>6687</v>
      </c>
      <c r="D21" s="72" t="s">
        <v>971</v>
      </c>
    </row>
    <row r="22" ht="15.75" customHeight="1">
      <c r="A22" s="72" t="s">
        <v>6688</v>
      </c>
      <c r="B22" s="72" t="s">
        <v>6657</v>
      </c>
      <c r="D22" s="72" t="s">
        <v>1197</v>
      </c>
    </row>
    <row r="23" ht="15.75" customHeight="1">
      <c r="A23" s="72" t="s">
        <v>6689</v>
      </c>
      <c r="B23" s="72" t="s">
        <v>6690</v>
      </c>
      <c r="D23" s="72" t="s">
        <v>1115</v>
      </c>
    </row>
    <row r="24" ht="15.75" customHeight="1">
      <c r="A24" s="72" t="s">
        <v>6691</v>
      </c>
      <c r="B24" s="72" t="s">
        <v>6674</v>
      </c>
      <c r="D24" s="72" t="s">
        <v>1587</v>
      </c>
    </row>
    <row r="25" ht="15.75" customHeight="1">
      <c r="A25" s="72" t="s">
        <v>6692</v>
      </c>
      <c r="B25" s="72" t="s">
        <v>6657</v>
      </c>
      <c r="D25" s="72" t="s">
        <v>1178</v>
      </c>
    </row>
    <row r="26" ht="15.75" customHeight="1">
      <c r="A26" s="72" t="s">
        <v>6693</v>
      </c>
      <c r="B26" s="72" t="s">
        <v>6694</v>
      </c>
      <c r="D26" s="72" t="s">
        <v>1161</v>
      </c>
    </row>
    <row r="27" ht="15.75" customHeight="1">
      <c r="A27" s="72" t="s">
        <v>6695</v>
      </c>
      <c r="B27" s="72" t="s">
        <v>6665</v>
      </c>
      <c r="D27" s="72" t="s">
        <v>1079</v>
      </c>
    </row>
    <row r="28" ht="15.75" customHeight="1">
      <c r="A28" s="72" t="s">
        <v>5284</v>
      </c>
      <c r="B28" s="72" t="s">
        <v>6665</v>
      </c>
      <c r="D28" s="72" t="s">
        <v>971</v>
      </c>
    </row>
    <row r="29" ht="15.75" customHeight="1">
      <c r="A29" s="72" t="s">
        <v>6696</v>
      </c>
      <c r="B29" s="72" t="s">
        <v>6697</v>
      </c>
      <c r="D29" s="72" t="s">
        <v>1079</v>
      </c>
    </row>
    <row r="30" ht="15.75" customHeight="1">
      <c r="A30" s="72" t="s">
        <v>6698</v>
      </c>
      <c r="B30" s="72" t="s">
        <v>6699</v>
      </c>
      <c r="D30" s="72" t="s">
        <v>1115</v>
      </c>
    </row>
    <row r="31" ht="15.75" customHeight="1">
      <c r="A31" s="72" t="s">
        <v>6700</v>
      </c>
      <c r="B31" s="72" t="s">
        <v>6663</v>
      </c>
      <c r="D31" s="72" t="s">
        <v>1085</v>
      </c>
    </row>
    <row r="32" ht="15.75" customHeight="1">
      <c r="A32" s="72" t="s">
        <v>6701</v>
      </c>
      <c r="B32" s="72" t="s">
        <v>6702</v>
      </c>
      <c r="D32" s="72" t="s">
        <v>1140</v>
      </c>
    </row>
    <row r="33" ht="15.75" customHeight="1">
      <c r="A33" s="72" t="s">
        <v>6703</v>
      </c>
      <c r="B33" s="72" t="s">
        <v>6665</v>
      </c>
      <c r="C33" s="284">
        <v>45548.0</v>
      </c>
      <c r="D33" s="72" t="s">
        <v>966</v>
      </c>
    </row>
    <row r="34" ht="15.75" customHeight="1">
      <c r="A34" s="72" t="s">
        <v>6704</v>
      </c>
      <c r="B34" s="72" t="s">
        <v>6690</v>
      </c>
      <c r="C34" s="284">
        <v>45551.0</v>
      </c>
      <c r="D34" s="72" t="s">
        <v>960</v>
      </c>
    </row>
    <row r="35" ht="15.75" customHeight="1">
      <c r="A35" s="72" t="s">
        <v>6705</v>
      </c>
      <c r="B35" s="72" t="s">
        <v>6657</v>
      </c>
      <c r="C35" s="284">
        <v>45551.0</v>
      </c>
      <c r="D35" s="72" t="s">
        <v>926</v>
      </c>
    </row>
    <row r="36" ht="15.75" customHeight="1">
      <c r="A36" s="72" t="s">
        <v>6706</v>
      </c>
      <c r="B36" s="72" t="s">
        <v>6697</v>
      </c>
      <c r="C36" s="284">
        <v>45551.0</v>
      </c>
      <c r="D36" s="72" t="s">
        <v>990</v>
      </c>
    </row>
    <row r="37" ht="15.75" customHeight="1">
      <c r="A37" s="72" t="s">
        <v>6707</v>
      </c>
      <c r="B37" s="72" t="s">
        <v>6708</v>
      </c>
      <c r="C37" s="284">
        <v>45551.0</v>
      </c>
      <c r="D37" s="72" t="s">
        <v>1025</v>
      </c>
    </row>
    <row r="38" ht="15.75" customHeight="1">
      <c r="A38" s="72" t="s">
        <v>6709</v>
      </c>
      <c r="B38" s="72" t="s">
        <v>6665</v>
      </c>
      <c r="C38" s="284">
        <v>45551.0</v>
      </c>
      <c r="D38" s="72" t="s">
        <v>1025</v>
      </c>
    </row>
    <row r="39" ht="15.75" customHeight="1">
      <c r="A39" s="72" t="s">
        <v>6710</v>
      </c>
      <c r="B39" s="72" t="s">
        <v>6708</v>
      </c>
      <c r="C39" s="284">
        <v>45553.0</v>
      </c>
      <c r="D39" s="72" t="s">
        <v>1120</v>
      </c>
    </row>
    <row r="40" ht="15.75" customHeight="1">
      <c r="A40" s="72" t="s">
        <v>6711</v>
      </c>
      <c r="B40" s="72" t="s">
        <v>6712</v>
      </c>
      <c r="C40" s="284">
        <v>45559.0</v>
      </c>
      <c r="D40" s="72" t="s">
        <v>990</v>
      </c>
    </row>
    <row r="41" ht="15.75" customHeight="1">
      <c r="A41" s="72" t="s">
        <v>6713</v>
      </c>
      <c r="B41" s="72" t="s">
        <v>6665</v>
      </c>
      <c r="C41" s="284">
        <v>45563.0</v>
      </c>
      <c r="D41" s="72" t="s">
        <v>1120</v>
      </c>
    </row>
    <row r="42" ht="15.75" customHeight="1">
      <c r="A42" s="72" t="s">
        <v>6714</v>
      </c>
      <c r="B42" s="72" t="s">
        <v>6715</v>
      </c>
      <c r="C42" s="284">
        <v>45565.0</v>
      </c>
      <c r="D42" s="72" t="s">
        <v>1197</v>
      </c>
    </row>
    <row r="43" ht="15.75" customHeight="1">
      <c r="A43" s="72" t="s">
        <v>6716</v>
      </c>
      <c r="B43" s="72" t="s">
        <v>6717</v>
      </c>
      <c r="C43" s="284">
        <v>45565.0</v>
      </c>
      <c r="D43" s="72" t="s">
        <v>926</v>
      </c>
    </row>
    <row r="44" ht="15.75" customHeight="1">
      <c r="A44" s="72" t="s">
        <v>6718</v>
      </c>
      <c r="B44" s="72" t="s">
        <v>6719</v>
      </c>
      <c r="C44" s="285">
        <v>45571.0</v>
      </c>
      <c r="D44" s="72" t="s">
        <v>1004</v>
      </c>
    </row>
    <row r="45" ht="15.75" customHeight="1">
      <c r="A45" s="72" t="s">
        <v>6720</v>
      </c>
      <c r="B45" s="72" t="s">
        <v>6721</v>
      </c>
      <c r="C45" s="284">
        <v>45580.0</v>
      </c>
      <c r="D45" s="72" t="s">
        <v>971</v>
      </c>
    </row>
    <row r="46" ht="15.75" customHeight="1">
      <c r="A46" s="72" t="s">
        <v>6722</v>
      </c>
      <c r="B46" s="72" t="s">
        <v>6723</v>
      </c>
      <c r="C46" s="284">
        <v>45582.0</v>
      </c>
      <c r="D46" s="72" t="s">
        <v>1079</v>
      </c>
    </row>
    <row r="47" ht="15.75" customHeight="1">
      <c r="A47" s="72" t="s">
        <v>6724</v>
      </c>
      <c r="B47" s="72" t="s">
        <v>6679</v>
      </c>
      <c r="C47" s="284">
        <v>45609.0</v>
      </c>
      <c r="D47" s="72" t="s">
        <v>1161</v>
      </c>
    </row>
    <row r="48" ht="15.75" customHeight="1">
      <c r="A48" s="72" t="s">
        <v>6725</v>
      </c>
      <c r="B48" s="72" t="s">
        <v>6715</v>
      </c>
      <c r="C48" s="284">
        <v>45615.0</v>
      </c>
      <c r="D48" s="72" t="s">
        <v>1098</v>
      </c>
    </row>
    <row r="49" ht="15.75" customHeight="1">
      <c r="A49" s="72" t="s">
        <v>6726</v>
      </c>
      <c r="B49" s="72" t="s">
        <v>6727</v>
      </c>
      <c r="C49" s="285">
        <v>45634.0</v>
      </c>
      <c r="D49" s="72" t="s">
        <v>940</v>
      </c>
    </row>
    <row r="50" ht="15.75" customHeight="1">
      <c r="A50" s="72" t="s">
        <v>6728</v>
      </c>
      <c r="B50" s="72" t="s">
        <v>6729</v>
      </c>
      <c r="C50" s="285">
        <v>45659.0</v>
      </c>
      <c r="D50" s="72" t="s">
        <v>2141</v>
      </c>
    </row>
    <row r="51" ht="15.75" customHeight="1">
      <c r="A51" s="72" t="s">
        <v>6730</v>
      </c>
      <c r="B51" s="72" t="s">
        <v>6731</v>
      </c>
      <c r="C51" s="285">
        <v>45663.0</v>
      </c>
      <c r="D51" s="72" t="s">
        <v>912</v>
      </c>
    </row>
    <row r="52" ht="15.75" customHeight="1">
      <c r="A52" s="72" t="s">
        <v>6732</v>
      </c>
      <c r="B52" s="72" t="s">
        <v>6682</v>
      </c>
      <c r="C52" s="285">
        <v>45663.0</v>
      </c>
      <c r="D52" s="72" t="s">
        <v>1191</v>
      </c>
    </row>
    <row r="53" ht="15.75" customHeight="1">
      <c r="A53" s="72" t="s">
        <v>6733</v>
      </c>
      <c r="B53" s="72" t="s">
        <v>6715</v>
      </c>
      <c r="C53" s="285">
        <v>45691.0</v>
      </c>
      <c r="D53" s="72" t="s">
        <v>960</v>
      </c>
    </row>
    <row r="54" ht="15.75" customHeight="1">
      <c r="A54" s="72" t="s">
        <v>6734</v>
      </c>
      <c r="B54" s="72" t="s">
        <v>6715</v>
      </c>
      <c r="C54" s="284">
        <v>45708.0</v>
      </c>
      <c r="D54" s="72" t="s">
        <v>1579</v>
      </c>
    </row>
    <row r="55" ht="15.75" customHeight="1">
      <c r="A55" s="72" t="s">
        <v>6735</v>
      </c>
      <c r="B55" s="72" t="s">
        <v>6717</v>
      </c>
      <c r="C55" s="285">
        <v>45723.0</v>
      </c>
      <c r="D55" s="72" t="s">
        <v>1178</v>
      </c>
    </row>
    <row r="56" ht="15.75" customHeight="1">
      <c r="A56" s="72" t="s">
        <v>6736</v>
      </c>
      <c r="B56" s="72" t="s">
        <v>6717</v>
      </c>
      <c r="C56" s="284">
        <v>45777.0</v>
      </c>
      <c r="D56" s="72" t="s">
        <v>971</v>
      </c>
    </row>
    <row r="57" ht="15.75" customHeight="1">
      <c r="A57" s="17" t="s">
        <v>6732</v>
      </c>
      <c r="B57" s="17" t="s">
        <v>6682</v>
      </c>
      <c r="C57" s="17" t="s">
        <v>6737</v>
      </c>
      <c r="D57" s="17" t="s">
        <v>1191</v>
      </c>
    </row>
    <row r="58" ht="15.75" customHeight="1">
      <c r="A58" s="17" t="s">
        <v>6733</v>
      </c>
      <c r="B58" s="17" t="s">
        <v>6715</v>
      </c>
      <c r="C58" s="17" t="s">
        <v>6738</v>
      </c>
      <c r="D58" s="17" t="s">
        <v>960</v>
      </c>
    </row>
    <row r="59" ht="15.75" customHeight="1">
      <c r="A59" s="17" t="s">
        <v>6734</v>
      </c>
      <c r="B59" s="17" t="s">
        <v>6715</v>
      </c>
      <c r="C59" s="17" t="s">
        <v>6739</v>
      </c>
      <c r="D59" s="17" t="s">
        <v>1579</v>
      </c>
    </row>
    <row r="60" ht="15.75" customHeight="1">
      <c r="A60" s="17" t="s">
        <v>6736</v>
      </c>
      <c r="B60" s="17" t="s">
        <v>6717</v>
      </c>
      <c r="C60" s="17" t="s">
        <v>6740</v>
      </c>
      <c r="D60" s="17" t="s">
        <v>971</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34.43"/>
    <col customWidth="1" min="3" max="18" width="8.71"/>
  </cols>
  <sheetData>
    <row r="1" ht="21.0" customHeight="1">
      <c r="A1" s="286" t="s">
        <v>6741</v>
      </c>
      <c r="B1" s="287" t="s">
        <v>6742</v>
      </c>
      <c r="C1" s="72">
        <v>1.0</v>
      </c>
      <c r="D1" s="72">
        <v>2.0</v>
      </c>
      <c r="E1" s="72">
        <v>3.0</v>
      </c>
      <c r="F1" s="72">
        <v>4.0</v>
      </c>
      <c r="G1" s="72">
        <v>5.0</v>
      </c>
      <c r="H1" s="72">
        <v>6.0</v>
      </c>
      <c r="I1" s="72">
        <v>7.0</v>
      </c>
      <c r="J1" s="72">
        <v>8.0</v>
      </c>
      <c r="K1" s="72">
        <v>9.0</v>
      </c>
      <c r="L1" s="72">
        <v>10.0</v>
      </c>
      <c r="M1" s="72">
        <v>11.0</v>
      </c>
    </row>
    <row r="2" ht="240.0" customHeight="1">
      <c r="A2" s="288" t="s">
        <v>6743</v>
      </c>
      <c r="B2" s="17"/>
      <c r="C2" s="210" t="s">
        <v>144</v>
      </c>
      <c r="D2" s="210" t="s">
        <v>53</v>
      </c>
      <c r="E2" s="210" t="s">
        <v>53</v>
      </c>
      <c r="F2" s="204" t="s">
        <v>6744</v>
      </c>
      <c r="G2" s="210" t="s">
        <v>66</v>
      </c>
      <c r="H2" s="210" t="s">
        <v>6745</v>
      </c>
      <c r="I2" s="210" t="s">
        <v>63</v>
      </c>
      <c r="J2" s="210" t="s">
        <v>66</v>
      </c>
      <c r="K2" s="210" t="s">
        <v>6746</v>
      </c>
      <c r="L2" s="210" t="s">
        <v>6746</v>
      </c>
      <c r="M2" s="210" t="s">
        <v>6747</v>
      </c>
    </row>
    <row r="3" ht="240.0" customHeight="1">
      <c r="A3" s="288" t="s">
        <v>11</v>
      </c>
      <c r="B3" s="17"/>
      <c r="C3" s="210" t="s">
        <v>144</v>
      </c>
      <c r="D3" s="210" t="s">
        <v>53</v>
      </c>
      <c r="E3" s="210" t="s">
        <v>53</v>
      </c>
      <c r="F3" s="204" t="s">
        <v>6744</v>
      </c>
      <c r="G3" s="210" t="s">
        <v>66</v>
      </c>
      <c r="H3" s="210" t="s">
        <v>6745</v>
      </c>
      <c r="I3" s="210" t="s">
        <v>63</v>
      </c>
      <c r="J3" s="210" t="s">
        <v>66</v>
      </c>
      <c r="K3" s="210" t="s">
        <v>72</v>
      </c>
      <c r="L3" s="210" t="s">
        <v>6747</v>
      </c>
      <c r="M3" s="210" t="s">
        <v>6747</v>
      </c>
    </row>
    <row r="4" ht="240.0" customHeight="1">
      <c r="A4" s="288" t="s">
        <v>6748</v>
      </c>
      <c r="B4" s="17"/>
      <c r="C4" s="210" t="s">
        <v>144</v>
      </c>
      <c r="D4" s="210" t="s">
        <v>53</v>
      </c>
      <c r="E4" s="210" t="s">
        <v>53</v>
      </c>
      <c r="F4" s="204" t="s">
        <v>6744</v>
      </c>
      <c r="G4" s="210" t="s">
        <v>66</v>
      </c>
      <c r="H4" s="210" t="s">
        <v>6749</v>
      </c>
      <c r="I4" s="210" t="s">
        <v>6745</v>
      </c>
      <c r="J4" s="210" t="s">
        <v>6750</v>
      </c>
      <c r="K4" s="210" t="s">
        <v>72</v>
      </c>
      <c r="L4" s="210" t="s">
        <v>6751</v>
      </c>
      <c r="M4" s="210" t="s">
        <v>6747</v>
      </c>
    </row>
    <row r="5" ht="240.0" customHeight="1">
      <c r="A5" s="288" t="s">
        <v>6752</v>
      </c>
      <c r="B5" s="17"/>
      <c r="C5" s="210" t="s">
        <v>144</v>
      </c>
      <c r="D5" s="210" t="s">
        <v>53</v>
      </c>
      <c r="E5" s="210" t="s">
        <v>53</v>
      </c>
      <c r="F5" s="204" t="s">
        <v>6744</v>
      </c>
      <c r="G5" s="210" t="s">
        <v>66</v>
      </c>
      <c r="H5" s="210" t="s">
        <v>6749</v>
      </c>
      <c r="I5" s="210" t="s">
        <v>6745</v>
      </c>
      <c r="J5" s="210" t="s">
        <v>63</v>
      </c>
      <c r="K5" s="210" t="s">
        <v>6750</v>
      </c>
      <c r="L5" s="210" t="s">
        <v>6747</v>
      </c>
      <c r="M5" s="210" t="s">
        <v>6747</v>
      </c>
    </row>
    <row r="6" ht="240.0" customHeight="1">
      <c r="A6" s="288" t="s">
        <v>6753</v>
      </c>
      <c r="B6" s="17"/>
      <c r="C6" s="210" t="s">
        <v>144</v>
      </c>
      <c r="D6" s="210" t="s">
        <v>53</v>
      </c>
      <c r="E6" s="210" t="s">
        <v>53</v>
      </c>
      <c r="F6" s="204" t="s">
        <v>6744</v>
      </c>
      <c r="G6" s="210" t="s">
        <v>6749</v>
      </c>
      <c r="H6" s="210" t="s">
        <v>6749</v>
      </c>
      <c r="I6" s="210" t="s">
        <v>63</v>
      </c>
      <c r="J6" s="210" t="s">
        <v>6750</v>
      </c>
      <c r="K6" s="210" t="s">
        <v>6750</v>
      </c>
      <c r="L6" s="210" t="s">
        <v>6751</v>
      </c>
      <c r="M6" s="210" t="s">
        <v>6747</v>
      </c>
    </row>
    <row r="7" ht="240.0" customHeight="1">
      <c r="A7" s="288" t="s">
        <v>6754</v>
      </c>
      <c r="B7" s="17"/>
      <c r="C7" s="210" t="s">
        <v>144</v>
      </c>
      <c r="D7" s="210" t="s">
        <v>6755</v>
      </c>
      <c r="E7" s="210" t="s">
        <v>53</v>
      </c>
      <c r="F7" s="210" t="s">
        <v>53</v>
      </c>
      <c r="G7" s="210" t="s">
        <v>6756</v>
      </c>
      <c r="H7" s="210" t="s">
        <v>6749</v>
      </c>
      <c r="I7" s="210" t="s">
        <v>6745</v>
      </c>
      <c r="J7" s="210" t="s">
        <v>63</v>
      </c>
      <c r="K7" s="210" t="s">
        <v>6746</v>
      </c>
      <c r="L7" s="210" t="s">
        <v>6746</v>
      </c>
      <c r="M7" s="210" t="s">
        <v>6747</v>
      </c>
    </row>
    <row r="8" ht="240.0" customHeight="1">
      <c r="A8" s="288" t="s">
        <v>6757</v>
      </c>
      <c r="B8" s="17"/>
      <c r="C8" s="210" t="s">
        <v>144</v>
      </c>
      <c r="D8" s="210" t="s">
        <v>6755</v>
      </c>
      <c r="E8" s="210" t="s">
        <v>53</v>
      </c>
      <c r="F8" s="210" t="s">
        <v>53</v>
      </c>
      <c r="G8" s="210" t="s">
        <v>6756</v>
      </c>
      <c r="H8" s="210" t="s">
        <v>6749</v>
      </c>
      <c r="I8" s="210" t="s">
        <v>6745</v>
      </c>
      <c r="J8" s="210" t="s">
        <v>63</v>
      </c>
      <c r="K8" s="210" t="s">
        <v>72</v>
      </c>
      <c r="L8" s="210" t="s">
        <v>6758</v>
      </c>
      <c r="M8" s="210" t="s">
        <v>6747</v>
      </c>
    </row>
    <row r="9" ht="240.0" customHeight="1">
      <c r="A9" s="288" t="s">
        <v>6759</v>
      </c>
      <c r="B9" s="17"/>
      <c r="C9" s="210" t="s">
        <v>144</v>
      </c>
      <c r="D9" s="210" t="s">
        <v>6755</v>
      </c>
      <c r="E9" s="210" t="s">
        <v>53</v>
      </c>
      <c r="F9" s="210" t="s">
        <v>53</v>
      </c>
      <c r="G9" s="210" t="s">
        <v>6756</v>
      </c>
      <c r="H9" s="210" t="s">
        <v>66</v>
      </c>
      <c r="I9" s="210" t="s">
        <v>6745</v>
      </c>
      <c r="J9" s="210" t="s">
        <v>63</v>
      </c>
      <c r="K9" s="210" t="s">
        <v>6750</v>
      </c>
      <c r="L9" s="210" t="s">
        <v>6747</v>
      </c>
      <c r="M9" s="210" t="s">
        <v>6747</v>
      </c>
    </row>
    <row r="10" ht="240.0" customHeight="1">
      <c r="A10" s="288" t="s">
        <v>6760</v>
      </c>
      <c r="B10" s="17"/>
      <c r="C10" s="210" t="s">
        <v>144</v>
      </c>
      <c r="D10" s="210" t="s">
        <v>6755</v>
      </c>
      <c r="E10" s="210" t="s">
        <v>53</v>
      </c>
      <c r="F10" s="210" t="s">
        <v>53</v>
      </c>
      <c r="G10" s="210" t="s">
        <v>6756</v>
      </c>
      <c r="H10" s="210" t="s">
        <v>6749</v>
      </c>
      <c r="I10" s="210" t="s">
        <v>6761</v>
      </c>
      <c r="J10" s="210" t="s">
        <v>72</v>
      </c>
      <c r="K10" s="210" t="s">
        <v>6750</v>
      </c>
      <c r="L10" s="210" t="s">
        <v>74</v>
      </c>
      <c r="M10" s="210" t="s">
        <v>6747</v>
      </c>
    </row>
    <row r="11" ht="240.0" customHeight="1">
      <c r="A11" s="288" t="s">
        <v>6762</v>
      </c>
      <c r="B11" s="17"/>
      <c r="C11" s="210" t="s">
        <v>144</v>
      </c>
      <c r="D11" s="210" t="s">
        <v>6755</v>
      </c>
      <c r="E11" s="210" t="s">
        <v>53</v>
      </c>
      <c r="F11" s="210" t="s">
        <v>53</v>
      </c>
      <c r="G11" s="210" t="s">
        <v>6756</v>
      </c>
      <c r="H11" s="210" t="s">
        <v>6749</v>
      </c>
      <c r="I11" s="210" t="s">
        <v>63</v>
      </c>
      <c r="J11" s="210" t="s">
        <v>6750</v>
      </c>
      <c r="K11" s="210" t="s">
        <v>6750</v>
      </c>
      <c r="L11" s="210" t="s">
        <v>6751</v>
      </c>
      <c r="M11" s="210" t="s">
        <v>6747</v>
      </c>
    </row>
    <row r="12" ht="240.0" customHeight="1">
      <c r="A12" s="288" t="s">
        <v>6763</v>
      </c>
      <c r="B12" s="17"/>
      <c r="C12" s="210" t="s">
        <v>144</v>
      </c>
      <c r="D12" s="210" t="s">
        <v>6755</v>
      </c>
      <c r="E12" s="210" t="s">
        <v>53</v>
      </c>
      <c r="F12" s="210" t="s">
        <v>53</v>
      </c>
      <c r="G12" s="210" t="s">
        <v>6756</v>
      </c>
      <c r="H12" s="210" t="s">
        <v>6749</v>
      </c>
      <c r="I12" s="210" t="s">
        <v>6745</v>
      </c>
      <c r="J12" s="210" t="s">
        <v>6764</v>
      </c>
      <c r="K12" s="210" t="s">
        <v>72</v>
      </c>
      <c r="L12" s="210" t="s">
        <v>78</v>
      </c>
      <c r="M12" s="210" t="s">
        <v>6747</v>
      </c>
    </row>
    <row r="13" ht="21.0" customHeight="1">
      <c r="A13" s="289"/>
    </row>
    <row r="14" ht="21.0" customHeight="1"/>
    <row r="15" ht="21.0" customHeight="1"/>
    <row r="16" ht="21.0" customHeight="1"/>
    <row r="17" ht="21.0" customHeight="1">
      <c r="A17" s="289"/>
    </row>
    <row r="18" ht="21.0" customHeight="1">
      <c r="A18" s="289"/>
    </row>
    <row r="19" ht="21.0" customHeight="1">
      <c r="A19" s="289"/>
    </row>
    <row r="20" ht="21.0" customHeight="1">
      <c r="A20" s="289"/>
    </row>
    <row r="21" ht="21.0" customHeight="1">
      <c r="A21" s="289"/>
    </row>
    <row r="22" ht="21.0" customHeight="1">
      <c r="A22" s="289"/>
    </row>
    <row r="23" ht="21.0" customHeight="1">
      <c r="A23" s="289"/>
    </row>
    <row r="24" ht="21.0" customHeight="1">
      <c r="A24" s="289"/>
    </row>
    <row r="25" ht="21.0" customHeight="1">
      <c r="A25" s="289"/>
    </row>
    <row r="26" ht="21.0" customHeight="1">
      <c r="A26" s="289"/>
    </row>
    <row r="27" ht="21.0" customHeight="1">
      <c r="A27" s="289"/>
    </row>
    <row r="28" ht="21.0" customHeight="1">
      <c r="A28" s="289"/>
    </row>
    <row r="29" ht="21.0" customHeight="1">
      <c r="A29" s="289"/>
    </row>
    <row r="30" ht="21.0" customHeight="1">
      <c r="A30" s="289"/>
    </row>
    <row r="31" ht="21.0" customHeight="1">
      <c r="A31" s="289"/>
    </row>
    <row r="32" ht="21.0" customHeight="1">
      <c r="A32" s="289"/>
    </row>
    <row r="33" ht="21.0" customHeight="1">
      <c r="A33" s="289"/>
    </row>
    <row r="34" ht="21.0" customHeight="1">
      <c r="A34" s="289"/>
    </row>
    <row r="35" ht="21.0" customHeight="1">
      <c r="A35" s="289"/>
    </row>
    <row r="36" ht="21.0" customHeight="1">
      <c r="A36" s="289"/>
    </row>
    <row r="37" ht="21.0" customHeight="1">
      <c r="A37" s="289"/>
    </row>
    <row r="38" ht="21.0" customHeight="1">
      <c r="A38" s="289"/>
    </row>
    <row r="39" ht="21.0" customHeight="1">
      <c r="A39" s="289"/>
    </row>
    <row r="40" ht="21.0" customHeight="1">
      <c r="A40" s="289"/>
    </row>
    <row r="41" ht="21.0" customHeight="1">
      <c r="A41" s="289"/>
    </row>
    <row r="42" ht="21.0" customHeight="1">
      <c r="A42" s="289"/>
    </row>
    <row r="43" ht="21.0" customHeight="1">
      <c r="A43" s="289"/>
    </row>
    <row r="44" ht="21.0" customHeight="1">
      <c r="A44" s="289"/>
    </row>
    <row r="45" ht="21.0" customHeight="1">
      <c r="A45" s="289"/>
    </row>
    <row r="46" ht="21.0" customHeight="1">
      <c r="A46" s="289"/>
    </row>
    <row r="47" ht="21.0" customHeight="1">
      <c r="A47" s="289"/>
    </row>
    <row r="48" ht="21.0" customHeight="1">
      <c r="A48" s="289"/>
    </row>
    <row r="49" ht="21.0" customHeight="1">
      <c r="A49" s="289"/>
    </row>
    <row r="50" ht="21.0" customHeight="1">
      <c r="A50" s="289"/>
    </row>
    <row r="51" ht="21.0" customHeight="1">
      <c r="A51" s="289"/>
    </row>
    <row r="52" ht="21.0" customHeight="1">
      <c r="A52" s="289"/>
    </row>
    <row r="53" ht="21.0" customHeight="1">
      <c r="A53" s="289"/>
    </row>
    <row r="54" ht="21.0" customHeight="1">
      <c r="A54" s="289"/>
    </row>
    <row r="55" ht="21.0" customHeight="1">
      <c r="A55" s="289"/>
    </row>
    <row r="56" ht="21.0" customHeight="1">
      <c r="A56" s="289"/>
    </row>
    <row r="57" ht="21.0" customHeight="1">
      <c r="A57" s="289"/>
    </row>
    <row r="58" ht="21.0" customHeight="1">
      <c r="A58" s="289"/>
    </row>
    <row r="59" ht="21.0" customHeight="1">
      <c r="A59" s="289"/>
    </row>
    <row r="60" ht="21.0" customHeight="1">
      <c r="A60" s="289"/>
    </row>
    <row r="61" ht="21.0" customHeight="1">
      <c r="A61" s="289"/>
    </row>
    <row r="62" ht="21.0" customHeight="1">
      <c r="A62" s="289"/>
    </row>
    <row r="63" ht="21.0" customHeight="1">
      <c r="A63" s="289"/>
    </row>
    <row r="64" ht="21.0" customHeight="1">
      <c r="A64" s="289"/>
    </row>
    <row r="65" ht="21.0" customHeight="1">
      <c r="A65" s="289"/>
    </row>
    <row r="66" ht="21.0" customHeight="1">
      <c r="A66" s="289"/>
    </row>
    <row r="67" ht="21.0" customHeight="1">
      <c r="A67" s="289"/>
    </row>
    <row r="68" ht="21.0" customHeight="1">
      <c r="A68" s="289"/>
    </row>
    <row r="69" ht="21.0" customHeight="1">
      <c r="A69" s="289"/>
    </row>
    <row r="70" ht="21.0" customHeight="1">
      <c r="A70" s="289"/>
    </row>
    <row r="71" ht="21.0" customHeight="1">
      <c r="A71" s="289"/>
    </row>
    <row r="72" ht="21.0" customHeight="1">
      <c r="A72" s="289"/>
    </row>
    <row r="73" ht="21.0" customHeight="1">
      <c r="A73" s="289"/>
    </row>
    <row r="74" ht="21.0" customHeight="1">
      <c r="A74" s="289"/>
    </row>
    <row r="75" ht="21.0" customHeight="1">
      <c r="A75" s="289"/>
    </row>
    <row r="76" ht="21.0" customHeight="1">
      <c r="A76" s="289"/>
    </row>
    <row r="77" ht="21.0" customHeight="1">
      <c r="A77" s="289"/>
    </row>
    <row r="78" ht="21.0" customHeight="1">
      <c r="A78" s="289"/>
    </row>
    <row r="79" ht="21.0" customHeight="1">
      <c r="A79" s="289"/>
    </row>
    <row r="80" ht="21.0" customHeight="1">
      <c r="A80" s="289"/>
    </row>
    <row r="81" ht="21.0" customHeight="1">
      <c r="A81" s="289"/>
    </row>
    <row r="82" ht="21.0" customHeight="1">
      <c r="A82" s="289"/>
    </row>
    <row r="83" ht="21.0" customHeight="1">
      <c r="A83" s="289"/>
    </row>
    <row r="84" ht="21.0" customHeight="1">
      <c r="A84" s="289"/>
    </row>
    <row r="85" ht="21.0" customHeight="1">
      <c r="A85" s="289"/>
    </row>
    <row r="86" ht="21.0" customHeight="1">
      <c r="A86" s="289"/>
    </row>
    <row r="87" ht="21.0" customHeight="1">
      <c r="A87" s="289"/>
    </row>
    <row r="88" ht="21.0" customHeight="1">
      <c r="A88" s="289"/>
    </row>
    <row r="89" ht="21.0" customHeight="1">
      <c r="A89" s="289"/>
    </row>
    <row r="90" ht="21.0" customHeight="1">
      <c r="A90" s="289"/>
    </row>
    <row r="91" ht="21.0" customHeight="1">
      <c r="A91" s="289"/>
    </row>
    <row r="92" ht="21.0" customHeight="1">
      <c r="A92" s="289"/>
    </row>
    <row r="93" ht="21.0" customHeight="1">
      <c r="A93" s="289"/>
    </row>
    <row r="94" ht="21.0" customHeight="1">
      <c r="A94" s="289"/>
    </row>
    <row r="95" ht="21.0" customHeight="1">
      <c r="A95" s="289"/>
    </row>
    <row r="96" ht="21.0" customHeight="1">
      <c r="A96" s="289"/>
    </row>
    <row r="97" ht="21.0" customHeight="1">
      <c r="A97" s="289"/>
    </row>
    <row r="98" ht="21.0" customHeight="1">
      <c r="A98" s="289"/>
    </row>
    <row r="99" ht="21.0" customHeight="1">
      <c r="A99" s="289"/>
    </row>
    <row r="100" ht="21.0" customHeight="1">
      <c r="A100" s="289"/>
    </row>
    <row r="101" ht="21.0" customHeight="1">
      <c r="A101" s="289"/>
    </row>
    <row r="102" ht="21.0" customHeight="1">
      <c r="A102" s="289"/>
    </row>
    <row r="103" ht="21.0" customHeight="1">
      <c r="A103" s="289"/>
    </row>
    <row r="104" ht="21.0" customHeight="1">
      <c r="A104" s="289"/>
    </row>
    <row r="105" ht="21.0" customHeight="1">
      <c r="A105" s="289"/>
    </row>
    <row r="106" ht="21.0" customHeight="1">
      <c r="A106" s="289"/>
    </row>
    <row r="107" ht="21.0" customHeight="1">
      <c r="A107" s="289"/>
    </row>
    <row r="108" ht="21.0" customHeight="1">
      <c r="A108" s="289"/>
    </row>
    <row r="109" ht="21.0" customHeight="1">
      <c r="A109" s="289"/>
    </row>
    <row r="110" ht="21.0" customHeight="1">
      <c r="A110" s="289"/>
    </row>
    <row r="111" ht="21.0" customHeight="1">
      <c r="A111" s="289"/>
    </row>
    <row r="112" ht="21.0" customHeight="1">
      <c r="A112" s="289"/>
    </row>
    <row r="113" ht="21.0" customHeight="1">
      <c r="A113" s="289"/>
    </row>
    <row r="114" ht="21.0" customHeight="1">
      <c r="A114" s="289"/>
    </row>
    <row r="115" ht="21.0" customHeight="1">
      <c r="A115" s="289"/>
    </row>
    <row r="116" ht="21.0" customHeight="1">
      <c r="A116" s="289"/>
    </row>
    <row r="117" ht="21.0" customHeight="1">
      <c r="A117" s="289"/>
    </row>
    <row r="118" ht="21.0" customHeight="1">
      <c r="A118" s="289"/>
    </row>
    <row r="119" ht="21.0" customHeight="1">
      <c r="A119" s="289"/>
    </row>
    <row r="120" ht="21.0" customHeight="1">
      <c r="A120" s="289"/>
    </row>
    <row r="121" ht="21.0" customHeight="1">
      <c r="A121" s="289"/>
    </row>
    <row r="122" ht="21.0" customHeight="1">
      <c r="A122" s="289"/>
    </row>
    <row r="123" ht="21.0" customHeight="1">
      <c r="A123" s="289"/>
    </row>
    <row r="124" ht="21.0" customHeight="1">
      <c r="A124" s="289"/>
    </row>
    <row r="125" ht="21.0" customHeight="1">
      <c r="A125" s="289"/>
    </row>
    <row r="126" ht="21.0" customHeight="1">
      <c r="A126" s="289"/>
    </row>
    <row r="127" ht="21.0" customHeight="1">
      <c r="A127" s="289"/>
    </row>
    <row r="128" ht="21.0" customHeight="1">
      <c r="A128" s="289"/>
    </row>
    <row r="129" ht="21.0" customHeight="1">
      <c r="A129" s="289"/>
    </row>
    <row r="130" ht="21.0" customHeight="1">
      <c r="A130" s="289"/>
    </row>
    <row r="131" ht="21.0" customHeight="1">
      <c r="A131" s="289"/>
    </row>
    <row r="132" ht="21.0" customHeight="1">
      <c r="A132" s="289"/>
    </row>
    <row r="133" ht="21.0" customHeight="1">
      <c r="A133" s="289"/>
    </row>
    <row r="134" ht="21.0" customHeight="1">
      <c r="A134" s="289"/>
    </row>
    <row r="135" ht="21.0" customHeight="1">
      <c r="A135" s="289"/>
    </row>
    <row r="136" ht="21.0" customHeight="1">
      <c r="A136" s="289"/>
    </row>
    <row r="137" ht="21.0" customHeight="1">
      <c r="A137" s="289"/>
    </row>
    <row r="138" ht="21.0" customHeight="1">
      <c r="A138" s="289"/>
    </row>
    <row r="139" ht="21.0" customHeight="1">
      <c r="A139" s="289"/>
    </row>
    <row r="140" ht="21.0" customHeight="1">
      <c r="A140" s="289"/>
    </row>
    <row r="141" ht="21.0" customHeight="1">
      <c r="A141" s="289"/>
    </row>
    <row r="142" ht="21.0" customHeight="1">
      <c r="A142" s="289"/>
    </row>
    <row r="143" ht="21.0" customHeight="1">
      <c r="A143" s="289"/>
    </row>
    <row r="144" ht="21.0" customHeight="1">
      <c r="A144" s="289"/>
    </row>
    <row r="145" ht="21.0" customHeight="1">
      <c r="A145" s="289"/>
    </row>
    <row r="146" ht="21.0" customHeight="1">
      <c r="A146" s="289"/>
    </row>
    <row r="147" ht="21.0" customHeight="1">
      <c r="A147" s="289"/>
    </row>
    <row r="148" ht="21.0" customHeight="1">
      <c r="A148" s="289"/>
    </row>
    <row r="149" ht="21.0" customHeight="1">
      <c r="A149" s="289"/>
    </row>
    <row r="150" ht="21.0" customHeight="1">
      <c r="A150" s="289"/>
    </row>
    <row r="151" ht="21.0" customHeight="1">
      <c r="A151" s="289"/>
    </row>
    <row r="152" ht="21.0" customHeight="1">
      <c r="A152" s="289"/>
    </row>
    <row r="153" ht="21.0" customHeight="1">
      <c r="A153" s="289"/>
    </row>
    <row r="154" ht="21.0" customHeight="1">
      <c r="A154" s="289"/>
    </row>
    <row r="155" ht="21.0" customHeight="1">
      <c r="A155" s="289"/>
    </row>
    <row r="156" ht="21.0" customHeight="1">
      <c r="A156" s="289"/>
    </row>
    <row r="157" ht="21.0" customHeight="1">
      <c r="A157" s="289"/>
    </row>
    <row r="158" ht="21.0" customHeight="1">
      <c r="A158" s="289"/>
    </row>
    <row r="159" ht="21.0" customHeight="1">
      <c r="A159" s="289"/>
    </row>
    <row r="160" ht="21.0" customHeight="1">
      <c r="A160" s="289"/>
    </row>
    <row r="161" ht="21.0" customHeight="1">
      <c r="A161" s="289"/>
    </row>
    <row r="162" ht="21.0" customHeight="1">
      <c r="A162" s="289"/>
    </row>
    <row r="163" ht="21.0" customHeight="1">
      <c r="A163" s="289"/>
    </row>
    <row r="164" ht="21.0" customHeight="1">
      <c r="A164" s="289"/>
    </row>
    <row r="165" ht="21.0" customHeight="1">
      <c r="A165" s="289"/>
    </row>
    <row r="166" ht="21.0" customHeight="1">
      <c r="A166" s="289"/>
    </row>
    <row r="167" ht="21.0" customHeight="1">
      <c r="A167" s="289"/>
    </row>
    <row r="168" ht="21.0" customHeight="1">
      <c r="A168" s="289"/>
    </row>
    <row r="169" ht="21.0" customHeight="1">
      <c r="A169" s="289"/>
    </row>
    <row r="170" ht="21.0" customHeight="1">
      <c r="A170" s="289"/>
    </row>
    <row r="171" ht="21.0" customHeight="1">
      <c r="A171" s="289"/>
    </row>
    <row r="172" ht="21.0" customHeight="1">
      <c r="A172" s="289"/>
    </row>
    <row r="173" ht="21.0" customHeight="1">
      <c r="A173" s="289"/>
    </row>
    <row r="174" ht="21.0" customHeight="1">
      <c r="A174" s="289"/>
    </row>
    <row r="175" ht="21.0" customHeight="1">
      <c r="A175" s="289"/>
    </row>
    <row r="176" ht="21.0" customHeight="1">
      <c r="A176" s="289"/>
    </row>
    <row r="177" ht="21.0" customHeight="1">
      <c r="A177" s="289"/>
    </row>
    <row r="178" ht="21.0" customHeight="1">
      <c r="A178" s="289"/>
    </row>
    <row r="179" ht="21.0" customHeight="1">
      <c r="A179" s="289"/>
    </row>
    <row r="180" ht="21.0" customHeight="1">
      <c r="A180" s="289"/>
    </row>
    <row r="181" ht="21.0" customHeight="1">
      <c r="A181" s="289"/>
    </row>
    <row r="182" ht="21.0" customHeight="1">
      <c r="A182" s="289"/>
    </row>
    <row r="183" ht="21.0" customHeight="1">
      <c r="A183" s="289"/>
    </row>
    <row r="184" ht="21.0" customHeight="1">
      <c r="A184" s="289"/>
    </row>
    <row r="185" ht="21.0" customHeight="1">
      <c r="A185" s="289"/>
    </row>
    <row r="186" ht="21.0" customHeight="1">
      <c r="A186" s="289"/>
    </row>
    <row r="187" ht="21.0" customHeight="1">
      <c r="A187" s="289"/>
    </row>
    <row r="188" ht="21.0" customHeight="1">
      <c r="A188" s="289"/>
    </row>
    <row r="189" ht="21.0" customHeight="1">
      <c r="A189" s="289"/>
    </row>
    <row r="190" ht="21.0" customHeight="1">
      <c r="A190" s="289"/>
    </row>
    <row r="191" ht="21.0" customHeight="1">
      <c r="A191" s="289"/>
    </row>
    <row r="192" ht="21.0" customHeight="1">
      <c r="A192" s="289"/>
    </row>
    <row r="193" ht="21.0" customHeight="1">
      <c r="A193" s="289"/>
    </row>
    <row r="194" ht="21.0" customHeight="1">
      <c r="A194" s="289"/>
    </row>
    <row r="195" ht="21.0" customHeight="1">
      <c r="A195" s="289"/>
    </row>
    <row r="196" ht="21.0" customHeight="1">
      <c r="A196" s="289"/>
    </row>
    <row r="197" ht="21.0" customHeight="1">
      <c r="A197" s="289"/>
    </row>
    <row r="198" ht="21.0" customHeight="1">
      <c r="A198" s="289"/>
    </row>
    <row r="199" ht="21.0" customHeight="1">
      <c r="A199" s="289"/>
    </row>
    <row r="200" ht="21.0" customHeight="1">
      <c r="A200" s="289"/>
    </row>
    <row r="201" ht="21.0" customHeight="1">
      <c r="A201" s="289"/>
    </row>
    <row r="202" ht="21.0" customHeight="1">
      <c r="A202" s="289"/>
    </row>
    <row r="203" ht="21.0" customHeight="1">
      <c r="A203" s="289"/>
    </row>
    <row r="204" ht="21.0" customHeight="1">
      <c r="A204" s="289"/>
    </row>
    <row r="205" ht="21.0" customHeight="1">
      <c r="A205" s="289"/>
    </row>
    <row r="206" ht="21.0" customHeight="1">
      <c r="A206" s="289"/>
    </row>
    <row r="207" ht="21.0" customHeight="1">
      <c r="A207" s="289"/>
    </row>
    <row r="208" ht="21.0" customHeight="1">
      <c r="A208" s="289"/>
    </row>
    <row r="209" ht="21.0" customHeight="1">
      <c r="A209" s="289"/>
    </row>
    <row r="210" ht="21.0" customHeight="1">
      <c r="A210" s="289"/>
    </row>
    <row r="211" ht="21.0" customHeight="1">
      <c r="A211" s="289"/>
    </row>
    <row r="212" ht="21.0" customHeight="1">
      <c r="A212" s="289"/>
    </row>
    <row r="213" ht="21.0" customHeight="1">
      <c r="A213" s="289"/>
    </row>
    <row r="214" ht="21.0" customHeight="1">
      <c r="A214" s="289"/>
    </row>
    <row r="215" ht="21.0" customHeight="1">
      <c r="A215" s="289"/>
    </row>
    <row r="216" ht="21.0" customHeight="1">
      <c r="A216" s="289"/>
    </row>
    <row r="217" ht="21.0" customHeight="1">
      <c r="A217" s="289"/>
    </row>
    <row r="218" ht="21.0" customHeight="1">
      <c r="A218" s="289"/>
    </row>
    <row r="219" ht="21.0" customHeight="1">
      <c r="A219" s="289"/>
    </row>
    <row r="220" ht="21.0" customHeight="1">
      <c r="A220" s="289"/>
    </row>
    <row r="221" ht="21.0" customHeight="1">
      <c r="A221" s="289"/>
    </row>
    <row r="222" ht="21.0" customHeight="1">
      <c r="A222" s="289"/>
    </row>
    <row r="223" ht="21.0" customHeight="1">
      <c r="A223" s="289"/>
    </row>
    <row r="224" ht="21.0" customHeight="1">
      <c r="A224" s="289"/>
    </row>
    <row r="225" ht="21.0" customHeight="1">
      <c r="A225" s="289"/>
    </row>
    <row r="226" ht="21.0" customHeight="1">
      <c r="A226" s="289"/>
    </row>
    <row r="227" ht="21.0" customHeight="1">
      <c r="A227" s="289"/>
    </row>
    <row r="228" ht="21.0" customHeight="1">
      <c r="A228" s="289"/>
    </row>
    <row r="229" ht="21.0" customHeight="1">
      <c r="A229" s="289"/>
    </row>
    <row r="230" ht="21.0" customHeight="1">
      <c r="A230" s="289"/>
    </row>
    <row r="231" ht="21.0" customHeight="1">
      <c r="A231" s="289"/>
    </row>
    <row r="232" ht="21.0" customHeight="1">
      <c r="A232" s="289"/>
    </row>
    <row r="233" ht="21.0" customHeight="1">
      <c r="A233" s="289"/>
    </row>
    <row r="234" ht="21.0" customHeight="1">
      <c r="A234" s="289"/>
    </row>
    <row r="235" ht="21.0" customHeight="1">
      <c r="A235" s="289"/>
    </row>
    <row r="236" ht="21.0" customHeight="1">
      <c r="A236" s="289"/>
    </row>
    <row r="237" ht="21.0" customHeight="1">
      <c r="A237" s="289"/>
    </row>
    <row r="238" ht="21.0" customHeight="1">
      <c r="A238" s="289"/>
    </row>
    <row r="239" ht="21.0" customHeight="1">
      <c r="A239" s="289"/>
    </row>
    <row r="240" ht="21.0" customHeight="1">
      <c r="A240" s="289"/>
    </row>
    <row r="241" ht="21.0" customHeight="1">
      <c r="A241" s="289"/>
    </row>
    <row r="242" ht="21.0" customHeight="1">
      <c r="A242" s="289"/>
    </row>
    <row r="243" ht="21.0" customHeight="1">
      <c r="A243" s="289"/>
    </row>
    <row r="244" ht="21.0" customHeight="1">
      <c r="A244" s="289"/>
    </row>
    <row r="245" ht="21.0" customHeight="1">
      <c r="A245" s="289"/>
    </row>
    <row r="246" ht="21.0" customHeight="1">
      <c r="A246" s="289"/>
    </row>
    <row r="247" ht="21.0" customHeight="1">
      <c r="A247" s="289"/>
    </row>
    <row r="248" ht="21.0" customHeight="1">
      <c r="A248" s="289"/>
    </row>
    <row r="249" ht="21.0" customHeight="1">
      <c r="A249" s="289"/>
    </row>
    <row r="250" ht="21.0" customHeight="1">
      <c r="A250" s="289"/>
    </row>
    <row r="251" ht="21.0" customHeight="1">
      <c r="A251" s="289"/>
    </row>
    <row r="252" ht="21.0" customHeight="1">
      <c r="A252" s="289"/>
    </row>
    <row r="253" ht="21.0" customHeight="1">
      <c r="A253" s="289"/>
    </row>
    <row r="254" ht="21.0" customHeight="1">
      <c r="A254" s="289"/>
    </row>
    <row r="255" ht="21.0" customHeight="1">
      <c r="A255" s="289"/>
    </row>
    <row r="256" ht="21.0" customHeight="1">
      <c r="A256" s="289"/>
    </row>
    <row r="257" ht="21.0" customHeight="1">
      <c r="A257" s="289"/>
    </row>
    <row r="258" ht="21.0" customHeight="1">
      <c r="A258" s="289"/>
    </row>
    <row r="259" ht="21.0" customHeight="1">
      <c r="A259" s="289"/>
    </row>
    <row r="260" ht="21.0" customHeight="1">
      <c r="A260" s="289"/>
    </row>
    <row r="261" ht="21.0" customHeight="1">
      <c r="A261" s="289"/>
    </row>
    <row r="262" ht="21.0" customHeight="1">
      <c r="A262" s="289"/>
    </row>
    <row r="263" ht="21.0" customHeight="1">
      <c r="A263" s="289"/>
    </row>
    <row r="264" ht="21.0" customHeight="1">
      <c r="A264" s="289"/>
    </row>
    <row r="265" ht="21.0" customHeight="1">
      <c r="A265" s="289"/>
    </row>
    <row r="266" ht="21.0" customHeight="1">
      <c r="A266" s="289"/>
    </row>
    <row r="267" ht="21.0" customHeight="1">
      <c r="A267" s="289"/>
    </row>
    <row r="268" ht="21.0" customHeight="1">
      <c r="A268" s="289"/>
    </row>
    <row r="269" ht="21.0" customHeight="1">
      <c r="A269" s="289"/>
    </row>
    <row r="270" ht="21.0" customHeight="1">
      <c r="A270" s="289"/>
    </row>
    <row r="271" ht="21.0" customHeight="1">
      <c r="A271" s="289"/>
    </row>
    <row r="272" ht="21.0" customHeight="1">
      <c r="A272" s="289"/>
    </row>
    <row r="273" ht="21.0" customHeight="1">
      <c r="A273" s="289"/>
    </row>
    <row r="274" ht="21.0" customHeight="1">
      <c r="A274" s="289"/>
    </row>
    <row r="275" ht="21.0" customHeight="1">
      <c r="A275" s="289"/>
    </row>
    <row r="276" ht="21.0" customHeight="1">
      <c r="A276" s="289"/>
    </row>
    <row r="277" ht="21.0" customHeight="1">
      <c r="A277" s="289"/>
    </row>
    <row r="278" ht="21.0" customHeight="1">
      <c r="A278" s="289"/>
    </row>
    <row r="279" ht="21.0" customHeight="1">
      <c r="A279" s="289"/>
    </row>
    <row r="280" ht="21.0" customHeight="1">
      <c r="A280" s="289"/>
    </row>
    <row r="281" ht="21.0" customHeight="1">
      <c r="A281" s="289"/>
    </row>
    <row r="282" ht="21.0" customHeight="1">
      <c r="A282" s="289"/>
    </row>
    <row r="283" ht="21.0" customHeight="1">
      <c r="A283" s="289"/>
    </row>
    <row r="284" ht="21.0" customHeight="1">
      <c r="A284" s="289"/>
    </row>
    <row r="285" ht="21.0" customHeight="1">
      <c r="A285" s="289"/>
    </row>
    <row r="286" ht="21.0" customHeight="1">
      <c r="A286" s="289"/>
    </row>
    <row r="287" ht="21.0" customHeight="1">
      <c r="A287" s="289"/>
    </row>
    <row r="288" ht="21.0" customHeight="1">
      <c r="A288" s="289"/>
    </row>
    <row r="289" ht="21.0" customHeight="1">
      <c r="A289" s="289"/>
    </row>
    <row r="290" ht="21.0" customHeight="1">
      <c r="A290" s="289"/>
    </row>
    <row r="291" ht="21.0" customHeight="1">
      <c r="A291" s="289"/>
    </row>
    <row r="292" ht="21.0" customHeight="1">
      <c r="A292" s="289"/>
    </row>
    <row r="293" ht="21.0" customHeight="1">
      <c r="A293" s="289"/>
    </row>
    <row r="294" ht="21.0" customHeight="1">
      <c r="A294" s="289"/>
    </row>
    <row r="295" ht="21.0" customHeight="1">
      <c r="A295" s="289"/>
    </row>
    <row r="296" ht="21.0" customHeight="1">
      <c r="A296" s="289"/>
    </row>
    <row r="297" ht="21.0" customHeight="1">
      <c r="A297" s="289"/>
    </row>
    <row r="298" ht="21.0" customHeight="1">
      <c r="A298" s="289"/>
    </row>
    <row r="299" ht="21.0" customHeight="1">
      <c r="A299" s="289"/>
    </row>
    <row r="300" ht="21.0" customHeight="1">
      <c r="A300" s="289"/>
    </row>
    <row r="301" ht="21.0" customHeight="1">
      <c r="A301" s="289"/>
    </row>
    <row r="302" ht="21.0" customHeight="1">
      <c r="A302" s="289"/>
    </row>
    <row r="303" ht="21.0" customHeight="1">
      <c r="A303" s="289"/>
    </row>
    <row r="304" ht="21.0" customHeight="1">
      <c r="A304" s="289"/>
    </row>
    <row r="305" ht="21.0" customHeight="1">
      <c r="A305" s="289"/>
    </row>
    <row r="306" ht="21.0" customHeight="1">
      <c r="A306" s="289"/>
    </row>
    <row r="307" ht="21.0" customHeight="1">
      <c r="A307" s="289"/>
    </row>
    <row r="308" ht="21.0" customHeight="1">
      <c r="A308" s="289"/>
    </row>
    <row r="309" ht="21.0" customHeight="1">
      <c r="A309" s="289"/>
    </row>
    <row r="310" ht="21.0" customHeight="1">
      <c r="A310" s="289"/>
    </row>
    <row r="311" ht="21.0" customHeight="1">
      <c r="A311" s="289"/>
    </row>
    <row r="312" ht="21.0" customHeight="1">
      <c r="A312" s="289"/>
    </row>
    <row r="313" ht="21.0" customHeight="1">
      <c r="A313" s="289"/>
    </row>
    <row r="314" ht="21.0" customHeight="1">
      <c r="A314" s="289"/>
    </row>
    <row r="315" ht="21.0" customHeight="1">
      <c r="A315" s="289"/>
    </row>
    <row r="316" ht="21.0" customHeight="1">
      <c r="A316" s="289"/>
    </row>
    <row r="317" ht="21.0" customHeight="1">
      <c r="A317" s="289"/>
    </row>
    <row r="318" ht="21.0" customHeight="1">
      <c r="A318" s="289"/>
    </row>
    <row r="319" ht="21.0" customHeight="1">
      <c r="A319" s="289"/>
    </row>
    <row r="320" ht="21.0" customHeight="1">
      <c r="A320" s="289"/>
    </row>
    <row r="321" ht="21.0" customHeight="1">
      <c r="A321" s="289"/>
    </row>
    <row r="322" ht="21.0" customHeight="1">
      <c r="A322" s="289"/>
    </row>
    <row r="323" ht="21.0" customHeight="1">
      <c r="A323" s="289"/>
    </row>
    <row r="324" ht="21.0" customHeight="1">
      <c r="A324" s="289"/>
    </row>
    <row r="325" ht="21.0" customHeight="1">
      <c r="A325" s="289"/>
    </row>
    <row r="326" ht="21.0" customHeight="1">
      <c r="A326" s="289"/>
    </row>
    <row r="327" ht="21.0" customHeight="1">
      <c r="A327" s="289"/>
    </row>
    <row r="328" ht="21.0" customHeight="1">
      <c r="A328" s="289"/>
    </row>
    <row r="329" ht="21.0" customHeight="1">
      <c r="A329" s="289"/>
    </row>
    <row r="330" ht="21.0" customHeight="1">
      <c r="A330" s="289"/>
    </row>
    <row r="331" ht="21.0" customHeight="1">
      <c r="A331" s="289"/>
    </row>
    <row r="332" ht="21.0" customHeight="1">
      <c r="A332" s="289"/>
    </row>
    <row r="333" ht="21.0" customHeight="1">
      <c r="A333" s="289"/>
    </row>
    <row r="334" ht="21.0" customHeight="1">
      <c r="A334" s="289"/>
    </row>
    <row r="335" ht="21.0" customHeight="1">
      <c r="A335" s="289"/>
    </row>
    <row r="336" ht="21.0" customHeight="1">
      <c r="A336" s="289"/>
    </row>
    <row r="337" ht="21.0" customHeight="1">
      <c r="A337" s="289"/>
    </row>
    <row r="338" ht="21.0" customHeight="1">
      <c r="A338" s="289"/>
    </row>
    <row r="339" ht="21.0" customHeight="1">
      <c r="A339" s="289"/>
    </row>
    <row r="340" ht="21.0" customHeight="1">
      <c r="A340" s="289"/>
    </row>
    <row r="341" ht="21.0" customHeight="1">
      <c r="A341" s="289"/>
    </row>
    <row r="342" ht="21.0" customHeight="1">
      <c r="A342" s="289"/>
    </row>
    <row r="343" ht="21.0" customHeight="1">
      <c r="A343" s="289"/>
    </row>
    <row r="344" ht="21.0" customHeight="1">
      <c r="A344" s="289"/>
    </row>
    <row r="345" ht="21.0" customHeight="1">
      <c r="A345" s="289"/>
    </row>
    <row r="346" ht="21.0" customHeight="1">
      <c r="A346" s="289"/>
    </row>
    <row r="347" ht="21.0" customHeight="1">
      <c r="A347" s="289"/>
    </row>
    <row r="348" ht="21.0" customHeight="1">
      <c r="A348" s="289"/>
    </row>
    <row r="349" ht="21.0" customHeight="1">
      <c r="A349" s="289"/>
    </row>
    <row r="350" ht="21.0" customHeight="1">
      <c r="A350" s="289"/>
    </row>
    <row r="351" ht="21.0" customHeight="1">
      <c r="A351" s="289"/>
    </row>
    <row r="352" ht="21.0" customHeight="1">
      <c r="A352" s="289"/>
    </row>
    <row r="353" ht="21.0" customHeight="1">
      <c r="A353" s="289"/>
    </row>
    <row r="354" ht="21.0" customHeight="1">
      <c r="A354" s="289"/>
    </row>
    <row r="355" ht="21.0" customHeight="1">
      <c r="A355" s="289"/>
    </row>
    <row r="356" ht="21.0" customHeight="1">
      <c r="A356" s="289"/>
    </row>
    <row r="357" ht="21.0" customHeight="1">
      <c r="A357" s="289"/>
    </row>
    <row r="358" ht="21.0" customHeight="1">
      <c r="A358" s="289"/>
    </row>
    <row r="359" ht="21.0" customHeight="1">
      <c r="A359" s="289"/>
    </row>
    <row r="360" ht="21.0" customHeight="1">
      <c r="A360" s="289"/>
    </row>
    <row r="361" ht="21.0" customHeight="1">
      <c r="A361" s="289"/>
    </row>
    <row r="362" ht="21.0" customHeight="1">
      <c r="A362" s="289"/>
    </row>
    <row r="363" ht="21.0" customHeight="1">
      <c r="A363" s="289"/>
    </row>
    <row r="364" ht="21.0" customHeight="1">
      <c r="A364" s="289"/>
    </row>
    <row r="365" ht="21.0" customHeight="1">
      <c r="A365" s="289"/>
    </row>
    <row r="366" ht="21.0" customHeight="1">
      <c r="A366" s="289"/>
    </row>
    <row r="367" ht="21.0" customHeight="1">
      <c r="A367" s="289"/>
    </row>
    <row r="368" ht="21.0" customHeight="1">
      <c r="A368" s="289"/>
    </row>
    <row r="369" ht="21.0" customHeight="1">
      <c r="A369" s="289"/>
    </row>
    <row r="370" ht="21.0" customHeight="1">
      <c r="A370" s="289"/>
    </row>
    <row r="371" ht="21.0" customHeight="1">
      <c r="A371" s="289"/>
    </row>
    <row r="372" ht="21.0" customHeight="1">
      <c r="A372" s="289"/>
    </row>
    <row r="373" ht="21.0" customHeight="1">
      <c r="A373" s="289"/>
    </row>
    <row r="374" ht="21.0" customHeight="1">
      <c r="A374" s="289"/>
    </row>
    <row r="375" ht="21.0" customHeight="1">
      <c r="A375" s="289"/>
    </row>
    <row r="376" ht="21.0" customHeight="1">
      <c r="A376" s="289"/>
    </row>
    <row r="377" ht="21.0" customHeight="1">
      <c r="A377" s="289"/>
    </row>
    <row r="378" ht="21.0" customHeight="1">
      <c r="A378" s="289"/>
    </row>
    <row r="379" ht="21.0" customHeight="1">
      <c r="A379" s="289"/>
    </row>
    <row r="380" ht="21.0" customHeight="1">
      <c r="A380" s="289"/>
    </row>
    <row r="381" ht="21.0" customHeight="1">
      <c r="A381" s="289"/>
    </row>
    <row r="382" ht="21.0" customHeight="1">
      <c r="A382" s="289"/>
    </row>
    <row r="383" ht="21.0" customHeight="1">
      <c r="A383" s="289"/>
    </row>
    <row r="384" ht="21.0" customHeight="1">
      <c r="A384" s="289"/>
    </row>
    <row r="385" ht="21.0" customHeight="1">
      <c r="A385" s="289"/>
    </row>
    <row r="386" ht="21.0" customHeight="1">
      <c r="A386" s="289"/>
    </row>
    <row r="387" ht="21.0" customHeight="1">
      <c r="A387" s="289"/>
    </row>
    <row r="388" ht="21.0" customHeight="1">
      <c r="A388" s="289"/>
    </row>
    <row r="389" ht="21.0" customHeight="1">
      <c r="A389" s="289"/>
    </row>
    <row r="390" ht="21.0" customHeight="1">
      <c r="A390" s="289"/>
    </row>
    <row r="391" ht="21.0" customHeight="1">
      <c r="A391" s="289"/>
    </row>
    <row r="392" ht="21.0" customHeight="1">
      <c r="A392" s="289"/>
    </row>
    <row r="393" ht="21.0" customHeight="1">
      <c r="A393" s="289"/>
    </row>
    <row r="394" ht="21.0" customHeight="1">
      <c r="A394" s="289"/>
    </row>
    <row r="395" ht="21.0" customHeight="1">
      <c r="A395" s="289"/>
    </row>
    <row r="396" ht="21.0" customHeight="1">
      <c r="A396" s="289"/>
    </row>
    <row r="397" ht="21.0" customHeight="1">
      <c r="A397" s="289"/>
    </row>
    <row r="398" ht="21.0" customHeight="1">
      <c r="A398" s="289"/>
    </row>
    <row r="399" ht="21.0" customHeight="1">
      <c r="A399" s="289"/>
    </row>
    <row r="400" ht="21.0" customHeight="1">
      <c r="A400" s="289"/>
    </row>
    <row r="401" ht="21.0" customHeight="1">
      <c r="A401" s="289"/>
    </row>
    <row r="402" ht="21.0" customHeight="1">
      <c r="A402" s="289"/>
    </row>
    <row r="403" ht="21.0" customHeight="1">
      <c r="A403" s="289"/>
    </row>
    <row r="404" ht="21.0" customHeight="1">
      <c r="A404" s="289"/>
    </row>
    <row r="405" ht="21.0" customHeight="1">
      <c r="A405" s="289"/>
    </row>
    <row r="406" ht="21.0" customHeight="1">
      <c r="A406" s="289"/>
    </row>
    <row r="407" ht="21.0" customHeight="1">
      <c r="A407" s="289"/>
    </row>
    <row r="408" ht="21.0" customHeight="1">
      <c r="A408" s="289"/>
    </row>
    <row r="409" ht="21.0" customHeight="1">
      <c r="A409" s="289"/>
    </row>
    <row r="410" ht="21.0" customHeight="1">
      <c r="A410" s="289"/>
    </row>
    <row r="411" ht="21.0" customHeight="1">
      <c r="A411" s="289"/>
    </row>
    <row r="412" ht="21.0" customHeight="1">
      <c r="A412" s="289"/>
    </row>
    <row r="413" ht="21.0" customHeight="1">
      <c r="A413" s="289"/>
    </row>
    <row r="414" ht="21.0" customHeight="1">
      <c r="A414" s="289"/>
    </row>
    <row r="415" ht="21.0" customHeight="1">
      <c r="A415" s="289"/>
    </row>
    <row r="416" ht="21.0" customHeight="1">
      <c r="A416" s="289"/>
    </row>
    <row r="417" ht="21.0" customHeight="1">
      <c r="A417" s="289"/>
    </row>
    <row r="418" ht="21.0" customHeight="1">
      <c r="A418" s="289"/>
    </row>
    <row r="419" ht="21.0" customHeight="1">
      <c r="A419" s="289"/>
    </row>
    <row r="420" ht="21.0" customHeight="1">
      <c r="A420" s="289"/>
    </row>
    <row r="421" ht="21.0" customHeight="1">
      <c r="A421" s="289"/>
    </row>
    <row r="422" ht="21.0" customHeight="1">
      <c r="A422" s="289"/>
    </row>
    <row r="423" ht="21.0" customHeight="1">
      <c r="A423" s="289"/>
    </row>
    <row r="424" ht="21.0" customHeight="1">
      <c r="A424" s="289"/>
    </row>
    <row r="425" ht="21.0" customHeight="1">
      <c r="A425" s="289"/>
    </row>
    <row r="426" ht="21.0" customHeight="1">
      <c r="A426" s="289"/>
    </row>
    <row r="427" ht="21.0" customHeight="1">
      <c r="A427" s="289"/>
    </row>
    <row r="428" ht="21.0" customHeight="1">
      <c r="A428" s="289"/>
    </row>
    <row r="429" ht="21.0" customHeight="1">
      <c r="A429" s="289"/>
    </row>
    <row r="430" ht="21.0" customHeight="1">
      <c r="A430" s="289"/>
    </row>
    <row r="431" ht="21.0" customHeight="1">
      <c r="A431" s="289"/>
    </row>
    <row r="432" ht="21.0" customHeight="1">
      <c r="A432" s="289"/>
    </row>
    <row r="433" ht="21.0" customHeight="1">
      <c r="A433" s="289"/>
    </row>
    <row r="434" ht="21.0" customHeight="1">
      <c r="A434" s="289"/>
    </row>
    <row r="435" ht="21.0" customHeight="1">
      <c r="A435" s="289"/>
    </row>
    <row r="436" ht="21.0" customHeight="1">
      <c r="A436" s="289"/>
    </row>
    <row r="437" ht="21.0" customHeight="1">
      <c r="A437" s="289"/>
    </row>
    <row r="438" ht="21.0" customHeight="1">
      <c r="A438" s="289"/>
    </row>
    <row r="439" ht="21.0" customHeight="1">
      <c r="A439" s="289"/>
    </row>
    <row r="440" ht="21.0" customHeight="1">
      <c r="A440" s="289"/>
    </row>
    <row r="441" ht="21.0" customHeight="1">
      <c r="A441" s="289"/>
    </row>
    <row r="442" ht="21.0" customHeight="1">
      <c r="A442" s="289"/>
    </row>
    <row r="443" ht="21.0" customHeight="1">
      <c r="A443" s="289"/>
    </row>
    <row r="444" ht="21.0" customHeight="1">
      <c r="A444" s="289"/>
    </row>
    <row r="445" ht="21.0" customHeight="1">
      <c r="A445" s="289"/>
    </row>
    <row r="446" ht="21.0" customHeight="1">
      <c r="A446" s="289"/>
    </row>
    <row r="447" ht="21.0" customHeight="1">
      <c r="A447" s="289"/>
    </row>
    <row r="448" ht="21.0" customHeight="1">
      <c r="A448" s="289"/>
    </row>
    <row r="449" ht="21.0" customHeight="1">
      <c r="A449" s="289"/>
    </row>
    <row r="450" ht="21.0" customHeight="1">
      <c r="A450" s="289"/>
    </row>
    <row r="451" ht="21.0" customHeight="1">
      <c r="A451" s="289"/>
    </row>
    <row r="452" ht="21.0" customHeight="1">
      <c r="A452" s="289"/>
    </row>
    <row r="453" ht="21.0" customHeight="1">
      <c r="A453" s="289"/>
    </row>
    <row r="454" ht="21.0" customHeight="1">
      <c r="A454" s="289"/>
    </row>
    <row r="455" ht="21.0" customHeight="1">
      <c r="A455" s="289"/>
    </row>
    <row r="456" ht="21.0" customHeight="1">
      <c r="A456" s="289"/>
    </row>
    <row r="457" ht="21.0" customHeight="1">
      <c r="A457" s="289"/>
    </row>
    <row r="458" ht="21.0" customHeight="1">
      <c r="A458" s="289"/>
    </row>
    <row r="459" ht="21.0" customHeight="1">
      <c r="A459" s="289"/>
    </row>
    <row r="460" ht="21.0" customHeight="1">
      <c r="A460" s="289"/>
    </row>
    <row r="461" ht="21.0" customHeight="1">
      <c r="A461" s="289"/>
    </row>
    <row r="462" ht="21.0" customHeight="1">
      <c r="A462" s="289"/>
    </row>
    <row r="463" ht="21.0" customHeight="1">
      <c r="A463" s="289"/>
    </row>
    <row r="464" ht="21.0" customHeight="1">
      <c r="A464" s="289"/>
    </row>
    <row r="465" ht="21.0" customHeight="1">
      <c r="A465" s="289"/>
    </row>
    <row r="466" ht="21.0" customHeight="1">
      <c r="A466" s="289"/>
    </row>
    <row r="467" ht="21.0" customHeight="1">
      <c r="A467" s="289"/>
    </row>
    <row r="468" ht="21.0" customHeight="1">
      <c r="A468" s="289"/>
    </row>
    <row r="469" ht="21.0" customHeight="1">
      <c r="A469" s="289"/>
    </row>
    <row r="470" ht="21.0" customHeight="1">
      <c r="A470" s="289"/>
    </row>
    <row r="471" ht="21.0" customHeight="1">
      <c r="A471" s="289"/>
    </row>
    <row r="472" ht="21.0" customHeight="1">
      <c r="A472" s="289"/>
    </row>
    <row r="473" ht="21.0" customHeight="1">
      <c r="A473" s="289"/>
    </row>
    <row r="474" ht="21.0" customHeight="1">
      <c r="A474" s="289"/>
    </row>
    <row r="475" ht="21.0" customHeight="1">
      <c r="A475" s="289"/>
    </row>
    <row r="476" ht="21.0" customHeight="1">
      <c r="A476" s="289"/>
    </row>
    <row r="477" ht="21.0" customHeight="1">
      <c r="A477" s="289"/>
    </row>
    <row r="478" ht="21.0" customHeight="1">
      <c r="A478" s="289"/>
    </row>
    <row r="479" ht="21.0" customHeight="1">
      <c r="A479" s="289"/>
    </row>
    <row r="480" ht="21.0" customHeight="1">
      <c r="A480" s="289"/>
    </row>
    <row r="481" ht="21.0" customHeight="1">
      <c r="A481" s="289"/>
    </row>
    <row r="482" ht="21.0" customHeight="1">
      <c r="A482" s="289"/>
    </row>
    <row r="483" ht="21.0" customHeight="1">
      <c r="A483" s="289"/>
    </row>
    <row r="484" ht="21.0" customHeight="1">
      <c r="A484" s="289"/>
    </row>
    <row r="485" ht="21.0" customHeight="1">
      <c r="A485" s="289"/>
    </row>
    <row r="486" ht="21.0" customHeight="1">
      <c r="A486" s="289"/>
    </row>
    <row r="487" ht="21.0" customHeight="1">
      <c r="A487" s="289"/>
    </row>
    <row r="488" ht="21.0" customHeight="1">
      <c r="A488" s="289"/>
    </row>
    <row r="489" ht="21.0" customHeight="1">
      <c r="A489" s="289"/>
    </row>
    <row r="490" ht="21.0" customHeight="1">
      <c r="A490" s="289"/>
    </row>
    <row r="491" ht="21.0" customHeight="1">
      <c r="A491" s="289"/>
    </row>
    <row r="492" ht="21.0" customHeight="1">
      <c r="A492" s="289"/>
    </row>
    <row r="493" ht="21.0" customHeight="1">
      <c r="A493" s="289"/>
    </row>
    <row r="494" ht="21.0" customHeight="1">
      <c r="A494" s="289"/>
    </row>
    <row r="495" ht="21.0" customHeight="1">
      <c r="A495" s="289"/>
    </row>
    <row r="496" ht="21.0" customHeight="1">
      <c r="A496" s="289"/>
    </row>
    <row r="497" ht="21.0" customHeight="1">
      <c r="A497" s="289"/>
    </row>
    <row r="498" ht="21.0" customHeight="1">
      <c r="A498" s="289"/>
    </row>
    <row r="499" ht="21.0" customHeight="1">
      <c r="A499" s="289"/>
    </row>
    <row r="500" ht="21.0" customHeight="1">
      <c r="A500" s="289"/>
    </row>
    <row r="501" ht="21.0" customHeight="1">
      <c r="A501" s="289"/>
    </row>
    <row r="502" ht="21.0" customHeight="1">
      <c r="A502" s="289"/>
    </row>
    <row r="503" ht="21.0" customHeight="1">
      <c r="A503" s="289"/>
    </row>
    <row r="504" ht="21.0" customHeight="1">
      <c r="A504" s="289"/>
    </row>
    <row r="505" ht="21.0" customHeight="1">
      <c r="A505" s="289"/>
    </row>
    <row r="506" ht="21.0" customHeight="1">
      <c r="A506" s="289"/>
    </row>
    <row r="507" ht="21.0" customHeight="1">
      <c r="A507" s="289"/>
    </row>
    <row r="508" ht="21.0" customHeight="1">
      <c r="A508" s="289"/>
    </row>
    <row r="509" ht="21.0" customHeight="1">
      <c r="A509" s="289"/>
    </row>
    <row r="510" ht="21.0" customHeight="1">
      <c r="A510" s="289"/>
    </row>
    <row r="511" ht="21.0" customHeight="1">
      <c r="A511" s="289"/>
    </row>
    <row r="512" ht="21.0" customHeight="1">
      <c r="A512" s="289"/>
    </row>
    <row r="513" ht="21.0" customHeight="1">
      <c r="A513" s="289"/>
    </row>
    <row r="514" ht="21.0" customHeight="1">
      <c r="A514" s="289"/>
    </row>
    <row r="515" ht="21.0" customHeight="1">
      <c r="A515" s="289"/>
    </row>
    <row r="516" ht="21.0" customHeight="1">
      <c r="A516" s="289"/>
    </row>
    <row r="517" ht="21.0" customHeight="1">
      <c r="A517" s="289"/>
    </row>
    <row r="518" ht="21.0" customHeight="1">
      <c r="A518" s="289"/>
    </row>
    <row r="519" ht="21.0" customHeight="1">
      <c r="A519" s="289"/>
    </row>
    <row r="520" ht="21.0" customHeight="1">
      <c r="A520" s="289"/>
    </row>
    <row r="521" ht="21.0" customHeight="1">
      <c r="A521" s="289"/>
    </row>
    <row r="522" ht="21.0" customHeight="1">
      <c r="A522" s="289"/>
    </row>
    <row r="523" ht="21.0" customHeight="1">
      <c r="A523" s="289"/>
    </row>
    <row r="524" ht="21.0" customHeight="1">
      <c r="A524" s="289"/>
    </row>
    <row r="525" ht="21.0" customHeight="1">
      <c r="A525" s="289"/>
    </row>
    <row r="526" ht="21.0" customHeight="1">
      <c r="A526" s="289"/>
    </row>
    <row r="527" ht="21.0" customHeight="1">
      <c r="A527" s="289"/>
    </row>
    <row r="528" ht="21.0" customHeight="1">
      <c r="A528" s="289"/>
    </row>
    <row r="529" ht="21.0" customHeight="1">
      <c r="A529" s="289"/>
    </row>
    <row r="530" ht="21.0" customHeight="1">
      <c r="A530" s="289"/>
    </row>
    <row r="531" ht="21.0" customHeight="1">
      <c r="A531" s="289"/>
    </row>
    <row r="532" ht="21.0" customHeight="1">
      <c r="A532" s="289"/>
    </row>
    <row r="533" ht="21.0" customHeight="1">
      <c r="A533" s="289"/>
    </row>
    <row r="534" ht="21.0" customHeight="1">
      <c r="A534" s="289"/>
    </row>
    <row r="535" ht="21.0" customHeight="1">
      <c r="A535" s="289"/>
    </row>
    <row r="536" ht="21.0" customHeight="1">
      <c r="A536" s="289"/>
    </row>
    <row r="537" ht="21.0" customHeight="1">
      <c r="A537" s="289"/>
    </row>
    <row r="538" ht="21.0" customHeight="1">
      <c r="A538" s="289"/>
    </row>
    <row r="539" ht="21.0" customHeight="1">
      <c r="A539" s="289"/>
    </row>
    <row r="540" ht="21.0" customHeight="1">
      <c r="A540" s="289"/>
    </row>
    <row r="541" ht="21.0" customHeight="1">
      <c r="A541" s="289"/>
    </row>
    <row r="542" ht="21.0" customHeight="1">
      <c r="A542" s="289"/>
    </row>
    <row r="543" ht="21.0" customHeight="1">
      <c r="A543" s="289"/>
    </row>
    <row r="544" ht="21.0" customHeight="1">
      <c r="A544" s="289"/>
    </row>
    <row r="545" ht="21.0" customHeight="1">
      <c r="A545" s="289"/>
    </row>
    <row r="546" ht="21.0" customHeight="1">
      <c r="A546" s="289"/>
    </row>
    <row r="547" ht="21.0" customHeight="1">
      <c r="A547" s="289"/>
    </row>
    <row r="548" ht="21.0" customHeight="1">
      <c r="A548" s="289"/>
    </row>
    <row r="549" ht="21.0" customHeight="1">
      <c r="A549" s="289"/>
    </row>
    <row r="550" ht="21.0" customHeight="1">
      <c r="A550" s="289"/>
    </row>
    <row r="551" ht="21.0" customHeight="1">
      <c r="A551" s="289"/>
    </row>
    <row r="552" ht="21.0" customHeight="1">
      <c r="A552" s="289"/>
    </row>
    <row r="553" ht="21.0" customHeight="1">
      <c r="A553" s="289"/>
    </row>
    <row r="554" ht="21.0" customHeight="1">
      <c r="A554" s="289"/>
    </row>
    <row r="555" ht="21.0" customHeight="1">
      <c r="A555" s="289"/>
    </row>
    <row r="556" ht="21.0" customHeight="1">
      <c r="A556" s="289"/>
    </row>
    <row r="557" ht="21.0" customHeight="1">
      <c r="A557" s="289"/>
    </row>
    <row r="558" ht="21.0" customHeight="1">
      <c r="A558" s="289"/>
    </row>
    <row r="559" ht="21.0" customHeight="1">
      <c r="A559" s="289"/>
    </row>
    <row r="560" ht="21.0" customHeight="1">
      <c r="A560" s="289"/>
    </row>
    <row r="561" ht="21.0" customHeight="1">
      <c r="A561" s="289"/>
    </row>
    <row r="562" ht="21.0" customHeight="1">
      <c r="A562" s="289"/>
    </row>
    <row r="563" ht="21.0" customHeight="1">
      <c r="A563" s="289"/>
    </row>
    <row r="564" ht="21.0" customHeight="1">
      <c r="A564" s="289"/>
    </row>
    <row r="565" ht="21.0" customHeight="1">
      <c r="A565" s="289"/>
    </row>
    <row r="566" ht="21.0" customHeight="1">
      <c r="A566" s="289"/>
    </row>
    <row r="567" ht="21.0" customHeight="1">
      <c r="A567" s="289"/>
    </row>
    <row r="568" ht="21.0" customHeight="1">
      <c r="A568" s="289"/>
    </row>
    <row r="569" ht="21.0" customHeight="1">
      <c r="A569" s="289"/>
    </row>
    <row r="570" ht="21.0" customHeight="1">
      <c r="A570" s="289"/>
    </row>
    <row r="571" ht="21.0" customHeight="1">
      <c r="A571" s="289"/>
    </row>
    <row r="572" ht="21.0" customHeight="1">
      <c r="A572" s="289"/>
    </row>
    <row r="573" ht="21.0" customHeight="1">
      <c r="A573" s="289"/>
    </row>
    <row r="574" ht="21.0" customHeight="1">
      <c r="A574" s="289"/>
    </row>
    <row r="575" ht="21.0" customHeight="1">
      <c r="A575" s="289"/>
    </row>
    <row r="576" ht="21.0" customHeight="1">
      <c r="A576" s="289"/>
    </row>
    <row r="577" ht="21.0" customHeight="1">
      <c r="A577" s="289"/>
    </row>
    <row r="578" ht="21.0" customHeight="1">
      <c r="A578" s="289"/>
    </row>
    <row r="579" ht="21.0" customHeight="1">
      <c r="A579" s="289"/>
    </row>
    <row r="580" ht="21.0" customHeight="1">
      <c r="A580" s="289"/>
    </row>
    <row r="581" ht="21.0" customHeight="1">
      <c r="A581" s="289"/>
    </row>
    <row r="582" ht="21.0" customHeight="1">
      <c r="A582" s="289"/>
    </row>
    <row r="583" ht="21.0" customHeight="1">
      <c r="A583" s="289"/>
    </row>
    <row r="584" ht="21.0" customHeight="1">
      <c r="A584" s="289"/>
    </row>
    <row r="585" ht="21.0" customHeight="1">
      <c r="A585" s="289"/>
    </row>
    <row r="586" ht="21.0" customHeight="1">
      <c r="A586" s="289"/>
    </row>
    <row r="587" ht="21.0" customHeight="1">
      <c r="A587" s="289"/>
    </row>
    <row r="588" ht="21.0" customHeight="1">
      <c r="A588" s="289"/>
    </row>
    <row r="589" ht="21.0" customHeight="1">
      <c r="A589" s="289"/>
    </row>
    <row r="590" ht="21.0" customHeight="1">
      <c r="A590" s="289"/>
    </row>
    <row r="591" ht="21.0" customHeight="1">
      <c r="A591" s="289"/>
    </row>
    <row r="592" ht="21.0" customHeight="1">
      <c r="A592" s="289"/>
    </row>
    <row r="593" ht="21.0" customHeight="1">
      <c r="A593" s="289"/>
    </row>
    <row r="594" ht="21.0" customHeight="1">
      <c r="A594" s="289"/>
    </row>
    <row r="595" ht="21.0" customHeight="1">
      <c r="A595" s="289"/>
    </row>
    <row r="596" ht="21.0" customHeight="1">
      <c r="A596" s="289"/>
    </row>
    <row r="597" ht="21.0" customHeight="1">
      <c r="A597" s="289"/>
    </row>
    <row r="598" ht="21.0" customHeight="1">
      <c r="A598" s="289"/>
    </row>
    <row r="599" ht="21.0" customHeight="1">
      <c r="A599" s="289"/>
    </row>
    <row r="600" ht="21.0" customHeight="1">
      <c r="A600" s="289"/>
    </row>
    <row r="601" ht="21.0" customHeight="1">
      <c r="A601" s="289"/>
    </row>
    <row r="602" ht="21.0" customHeight="1">
      <c r="A602" s="289"/>
    </row>
    <row r="603" ht="21.0" customHeight="1">
      <c r="A603" s="289"/>
    </row>
    <row r="604" ht="21.0" customHeight="1">
      <c r="A604" s="289"/>
    </row>
    <row r="605" ht="21.0" customHeight="1">
      <c r="A605" s="289"/>
    </row>
    <row r="606" ht="21.0" customHeight="1">
      <c r="A606" s="289"/>
    </row>
    <row r="607" ht="21.0" customHeight="1">
      <c r="A607" s="289"/>
    </row>
    <row r="608" ht="21.0" customHeight="1">
      <c r="A608" s="289"/>
    </row>
    <row r="609" ht="21.0" customHeight="1">
      <c r="A609" s="289"/>
    </row>
    <row r="610" ht="21.0" customHeight="1">
      <c r="A610" s="289"/>
    </row>
    <row r="611" ht="21.0" customHeight="1">
      <c r="A611" s="289"/>
    </row>
    <row r="612" ht="21.0" customHeight="1">
      <c r="A612" s="289"/>
    </row>
    <row r="613" ht="21.0" customHeight="1">
      <c r="A613" s="289"/>
    </row>
    <row r="614" ht="21.0" customHeight="1">
      <c r="A614" s="289"/>
    </row>
    <row r="615" ht="21.0" customHeight="1">
      <c r="A615" s="289"/>
    </row>
    <row r="616" ht="21.0" customHeight="1">
      <c r="A616" s="289"/>
    </row>
    <row r="617" ht="21.0" customHeight="1">
      <c r="A617" s="289"/>
    </row>
    <row r="618" ht="21.0" customHeight="1">
      <c r="A618" s="289"/>
    </row>
    <row r="619" ht="21.0" customHeight="1">
      <c r="A619" s="289"/>
    </row>
    <row r="620" ht="21.0" customHeight="1">
      <c r="A620" s="289"/>
    </row>
    <row r="621" ht="21.0" customHeight="1">
      <c r="A621" s="289"/>
    </row>
    <row r="622" ht="21.0" customHeight="1">
      <c r="A622" s="289"/>
    </row>
    <row r="623" ht="21.0" customHeight="1">
      <c r="A623" s="289"/>
    </row>
    <row r="624" ht="21.0" customHeight="1">
      <c r="A624" s="289"/>
    </row>
    <row r="625" ht="21.0" customHeight="1">
      <c r="A625" s="289"/>
    </row>
    <row r="626" ht="21.0" customHeight="1">
      <c r="A626" s="289"/>
    </row>
    <row r="627" ht="21.0" customHeight="1">
      <c r="A627" s="289"/>
    </row>
    <row r="628" ht="21.0" customHeight="1">
      <c r="A628" s="289"/>
    </row>
    <row r="629" ht="21.0" customHeight="1">
      <c r="A629" s="289"/>
    </row>
    <row r="630" ht="21.0" customHeight="1">
      <c r="A630" s="289"/>
    </row>
    <row r="631" ht="21.0" customHeight="1">
      <c r="A631" s="289"/>
    </row>
    <row r="632" ht="21.0" customHeight="1">
      <c r="A632" s="289"/>
    </row>
    <row r="633" ht="21.0" customHeight="1">
      <c r="A633" s="289"/>
    </row>
    <row r="634" ht="21.0" customHeight="1">
      <c r="A634" s="289"/>
    </row>
    <row r="635" ht="21.0" customHeight="1">
      <c r="A635" s="289"/>
    </row>
    <row r="636" ht="21.0" customHeight="1">
      <c r="A636" s="289"/>
    </row>
    <row r="637" ht="21.0" customHeight="1">
      <c r="A637" s="289"/>
    </row>
    <row r="638" ht="21.0" customHeight="1">
      <c r="A638" s="289"/>
    </row>
    <row r="639" ht="21.0" customHeight="1">
      <c r="A639" s="289"/>
    </row>
    <row r="640" ht="21.0" customHeight="1">
      <c r="A640" s="289"/>
    </row>
    <row r="641" ht="21.0" customHeight="1">
      <c r="A641" s="289"/>
    </row>
    <row r="642" ht="21.0" customHeight="1">
      <c r="A642" s="289"/>
    </row>
    <row r="643" ht="21.0" customHeight="1">
      <c r="A643" s="289"/>
    </row>
    <row r="644" ht="21.0" customHeight="1">
      <c r="A644" s="289"/>
    </row>
    <row r="645" ht="21.0" customHeight="1">
      <c r="A645" s="289"/>
    </row>
    <row r="646" ht="21.0" customHeight="1">
      <c r="A646" s="289"/>
    </row>
    <row r="647" ht="21.0" customHeight="1">
      <c r="A647" s="289"/>
    </row>
    <row r="648" ht="21.0" customHeight="1">
      <c r="A648" s="289"/>
    </row>
    <row r="649" ht="21.0" customHeight="1">
      <c r="A649" s="289"/>
    </row>
    <row r="650" ht="21.0" customHeight="1">
      <c r="A650" s="289"/>
    </row>
    <row r="651" ht="21.0" customHeight="1">
      <c r="A651" s="289"/>
    </row>
    <row r="652" ht="21.0" customHeight="1">
      <c r="A652" s="289"/>
    </row>
    <row r="653" ht="21.0" customHeight="1">
      <c r="A653" s="289"/>
    </row>
    <row r="654" ht="21.0" customHeight="1">
      <c r="A654" s="289"/>
    </row>
    <row r="655" ht="21.0" customHeight="1">
      <c r="A655" s="289"/>
    </row>
    <row r="656" ht="21.0" customHeight="1">
      <c r="A656" s="289"/>
    </row>
    <row r="657" ht="21.0" customHeight="1">
      <c r="A657" s="289"/>
    </row>
    <row r="658" ht="21.0" customHeight="1">
      <c r="A658" s="289"/>
    </row>
    <row r="659" ht="21.0" customHeight="1">
      <c r="A659" s="289"/>
    </row>
    <row r="660" ht="21.0" customHeight="1">
      <c r="A660" s="289"/>
    </row>
    <row r="661" ht="21.0" customHeight="1">
      <c r="A661" s="289"/>
    </row>
    <row r="662" ht="21.0" customHeight="1">
      <c r="A662" s="289"/>
    </row>
    <row r="663" ht="21.0" customHeight="1">
      <c r="A663" s="289"/>
    </row>
    <row r="664" ht="21.0" customHeight="1">
      <c r="A664" s="289"/>
    </row>
    <row r="665" ht="21.0" customHeight="1">
      <c r="A665" s="289"/>
    </row>
    <row r="666" ht="21.0" customHeight="1">
      <c r="A666" s="289"/>
    </row>
    <row r="667" ht="21.0" customHeight="1">
      <c r="A667" s="289"/>
    </row>
    <row r="668" ht="21.0" customHeight="1">
      <c r="A668" s="289"/>
    </row>
    <row r="669" ht="21.0" customHeight="1">
      <c r="A669" s="289"/>
    </row>
    <row r="670" ht="21.0" customHeight="1">
      <c r="A670" s="289"/>
    </row>
    <row r="671" ht="21.0" customHeight="1">
      <c r="A671" s="289"/>
    </row>
    <row r="672" ht="21.0" customHeight="1">
      <c r="A672" s="289"/>
    </row>
    <row r="673" ht="21.0" customHeight="1">
      <c r="A673" s="289"/>
    </row>
    <row r="674" ht="21.0" customHeight="1">
      <c r="A674" s="289"/>
    </row>
    <row r="675" ht="21.0" customHeight="1">
      <c r="A675" s="289"/>
    </row>
    <row r="676" ht="21.0" customHeight="1">
      <c r="A676" s="289"/>
    </row>
    <row r="677" ht="21.0" customHeight="1">
      <c r="A677" s="289"/>
    </row>
    <row r="678" ht="21.0" customHeight="1">
      <c r="A678" s="289"/>
    </row>
    <row r="679" ht="21.0" customHeight="1">
      <c r="A679" s="289"/>
    </row>
    <row r="680" ht="21.0" customHeight="1">
      <c r="A680" s="289"/>
    </row>
    <row r="681" ht="21.0" customHeight="1">
      <c r="A681" s="289"/>
    </row>
    <row r="682" ht="21.0" customHeight="1">
      <c r="A682" s="289"/>
    </row>
    <row r="683" ht="21.0" customHeight="1">
      <c r="A683" s="289"/>
    </row>
    <row r="684" ht="21.0" customHeight="1">
      <c r="A684" s="289"/>
    </row>
    <row r="685" ht="21.0" customHeight="1">
      <c r="A685" s="289"/>
    </row>
    <row r="686" ht="21.0" customHeight="1">
      <c r="A686" s="289"/>
    </row>
    <row r="687" ht="21.0" customHeight="1">
      <c r="A687" s="289"/>
    </row>
    <row r="688" ht="21.0" customHeight="1">
      <c r="A688" s="289"/>
    </row>
    <row r="689" ht="21.0" customHeight="1">
      <c r="A689" s="289"/>
    </row>
    <row r="690" ht="21.0" customHeight="1">
      <c r="A690" s="289"/>
    </row>
    <row r="691" ht="21.0" customHeight="1">
      <c r="A691" s="289"/>
    </row>
    <row r="692" ht="21.0" customHeight="1">
      <c r="A692" s="289"/>
    </row>
    <row r="693" ht="21.0" customHeight="1">
      <c r="A693" s="289"/>
    </row>
    <row r="694" ht="21.0" customHeight="1">
      <c r="A694" s="289"/>
    </row>
    <row r="695" ht="21.0" customHeight="1">
      <c r="A695" s="289"/>
    </row>
    <row r="696" ht="21.0" customHeight="1">
      <c r="A696" s="289"/>
    </row>
    <row r="697" ht="21.0" customHeight="1">
      <c r="A697" s="289"/>
    </row>
    <row r="698" ht="21.0" customHeight="1">
      <c r="A698" s="289"/>
    </row>
    <row r="699" ht="21.0" customHeight="1">
      <c r="A699" s="289"/>
    </row>
    <row r="700" ht="21.0" customHeight="1">
      <c r="A700" s="289"/>
    </row>
    <row r="701" ht="21.0" customHeight="1">
      <c r="A701" s="289"/>
    </row>
    <row r="702" ht="21.0" customHeight="1">
      <c r="A702" s="289"/>
    </row>
    <row r="703" ht="21.0" customHeight="1">
      <c r="A703" s="289"/>
    </row>
    <row r="704" ht="21.0" customHeight="1">
      <c r="A704" s="289"/>
    </row>
    <row r="705" ht="21.0" customHeight="1">
      <c r="A705" s="289"/>
    </row>
    <row r="706" ht="21.0" customHeight="1">
      <c r="A706" s="289"/>
    </row>
    <row r="707" ht="21.0" customHeight="1">
      <c r="A707" s="289"/>
    </row>
    <row r="708" ht="21.0" customHeight="1">
      <c r="A708" s="289"/>
    </row>
    <row r="709" ht="21.0" customHeight="1">
      <c r="A709" s="289"/>
    </row>
    <row r="710" ht="21.0" customHeight="1">
      <c r="A710" s="289"/>
    </row>
    <row r="711" ht="21.0" customHeight="1">
      <c r="A711" s="289"/>
    </row>
    <row r="712" ht="21.0" customHeight="1">
      <c r="A712" s="289"/>
    </row>
    <row r="713" ht="21.0" customHeight="1">
      <c r="A713" s="289"/>
    </row>
    <row r="714" ht="21.0" customHeight="1">
      <c r="A714" s="289"/>
    </row>
    <row r="715" ht="21.0" customHeight="1">
      <c r="A715" s="289"/>
    </row>
    <row r="716" ht="21.0" customHeight="1">
      <c r="A716" s="289"/>
    </row>
    <row r="717" ht="21.0" customHeight="1">
      <c r="A717" s="289"/>
    </row>
    <row r="718" ht="21.0" customHeight="1">
      <c r="A718" s="289"/>
    </row>
    <row r="719" ht="21.0" customHeight="1">
      <c r="A719" s="289"/>
    </row>
    <row r="720" ht="21.0" customHeight="1">
      <c r="A720" s="289"/>
    </row>
    <row r="721" ht="21.0" customHeight="1">
      <c r="A721" s="289"/>
    </row>
    <row r="722" ht="21.0" customHeight="1">
      <c r="A722" s="289"/>
    </row>
    <row r="723" ht="21.0" customHeight="1">
      <c r="A723" s="289"/>
    </row>
    <row r="724" ht="21.0" customHeight="1">
      <c r="A724" s="289"/>
    </row>
    <row r="725" ht="21.0" customHeight="1">
      <c r="A725" s="289"/>
    </row>
    <row r="726" ht="21.0" customHeight="1">
      <c r="A726" s="289"/>
    </row>
    <row r="727" ht="21.0" customHeight="1">
      <c r="A727" s="289"/>
    </row>
    <row r="728" ht="21.0" customHeight="1">
      <c r="A728" s="289"/>
    </row>
    <row r="729" ht="21.0" customHeight="1">
      <c r="A729" s="289"/>
    </row>
    <row r="730" ht="21.0" customHeight="1">
      <c r="A730" s="289"/>
    </row>
    <row r="731" ht="21.0" customHeight="1">
      <c r="A731" s="289"/>
    </row>
    <row r="732" ht="21.0" customHeight="1">
      <c r="A732" s="289"/>
    </row>
    <row r="733" ht="21.0" customHeight="1">
      <c r="A733" s="289"/>
    </row>
    <row r="734" ht="21.0" customHeight="1">
      <c r="A734" s="289"/>
    </row>
    <row r="735" ht="21.0" customHeight="1">
      <c r="A735" s="289"/>
    </row>
    <row r="736" ht="21.0" customHeight="1">
      <c r="A736" s="289"/>
    </row>
    <row r="737" ht="21.0" customHeight="1">
      <c r="A737" s="289"/>
    </row>
    <row r="738" ht="21.0" customHeight="1">
      <c r="A738" s="289"/>
    </row>
    <row r="739" ht="21.0" customHeight="1">
      <c r="A739" s="289"/>
    </row>
    <row r="740" ht="21.0" customHeight="1">
      <c r="A740" s="289"/>
    </row>
    <row r="741" ht="21.0" customHeight="1">
      <c r="A741" s="289"/>
    </row>
    <row r="742" ht="21.0" customHeight="1">
      <c r="A742" s="289"/>
    </row>
    <row r="743" ht="21.0" customHeight="1">
      <c r="A743" s="289"/>
    </row>
    <row r="744" ht="21.0" customHeight="1">
      <c r="A744" s="289"/>
    </row>
    <row r="745" ht="21.0" customHeight="1">
      <c r="A745" s="289"/>
    </row>
    <row r="746" ht="21.0" customHeight="1">
      <c r="A746" s="289"/>
    </row>
    <row r="747" ht="21.0" customHeight="1">
      <c r="A747" s="289"/>
    </row>
    <row r="748" ht="21.0" customHeight="1">
      <c r="A748" s="289"/>
    </row>
    <row r="749" ht="21.0" customHeight="1">
      <c r="A749" s="289"/>
    </row>
    <row r="750" ht="21.0" customHeight="1">
      <c r="A750" s="289"/>
    </row>
    <row r="751" ht="21.0" customHeight="1">
      <c r="A751" s="289"/>
    </row>
    <row r="752" ht="21.0" customHeight="1">
      <c r="A752" s="289"/>
    </row>
    <row r="753" ht="21.0" customHeight="1">
      <c r="A753" s="289"/>
    </row>
    <row r="754" ht="21.0" customHeight="1">
      <c r="A754" s="289"/>
    </row>
    <row r="755" ht="21.0" customHeight="1">
      <c r="A755" s="289"/>
    </row>
    <row r="756" ht="21.0" customHeight="1">
      <c r="A756" s="289"/>
    </row>
    <row r="757" ht="21.0" customHeight="1">
      <c r="A757" s="289"/>
    </row>
    <row r="758" ht="21.0" customHeight="1">
      <c r="A758" s="289"/>
    </row>
    <row r="759" ht="21.0" customHeight="1">
      <c r="A759" s="289"/>
    </row>
    <row r="760" ht="21.0" customHeight="1">
      <c r="A760" s="289"/>
    </row>
    <row r="761" ht="21.0" customHeight="1">
      <c r="A761" s="289"/>
    </row>
    <row r="762" ht="21.0" customHeight="1">
      <c r="A762" s="289"/>
    </row>
    <row r="763" ht="21.0" customHeight="1">
      <c r="A763" s="289"/>
    </row>
    <row r="764" ht="21.0" customHeight="1">
      <c r="A764" s="289"/>
    </row>
    <row r="765" ht="21.0" customHeight="1">
      <c r="A765" s="289"/>
    </row>
    <row r="766" ht="21.0" customHeight="1">
      <c r="A766" s="289"/>
    </row>
    <row r="767" ht="21.0" customHeight="1">
      <c r="A767" s="289"/>
    </row>
    <row r="768" ht="21.0" customHeight="1">
      <c r="A768" s="289"/>
    </row>
    <row r="769" ht="21.0" customHeight="1">
      <c r="A769" s="289"/>
    </row>
    <row r="770" ht="21.0" customHeight="1">
      <c r="A770" s="289"/>
    </row>
    <row r="771" ht="21.0" customHeight="1">
      <c r="A771" s="289"/>
    </row>
    <row r="772" ht="21.0" customHeight="1">
      <c r="A772" s="289"/>
    </row>
    <row r="773" ht="21.0" customHeight="1">
      <c r="A773" s="289"/>
    </row>
    <row r="774" ht="21.0" customHeight="1">
      <c r="A774" s="289"/>
    </row>
    <row r="775" ht="21.0" customHeight="1">
      <c r="A775" s="289"/>
    </row>
    <row r="776" ht="21.0" customHeight="1">
      <c r="A776" s="289"/>
    </row>
    <row r="777" ht="21.0" customHeight="1">
      <c r="A777" s="289"/>
    </row>
    <row r="778" ht="21.0" customHeight="1">
      <c r="A778" s="289"/>
    </row>
    <row r="779" ht="21.0" customHeight="1">
      <c r="A779" s="289"/>
    </row>
    <row r="780" ht="21.0" customHeight="1">
      <c r="A780" s="289"/>
    </row>
    <row r="781" ht="21.0" customHeight="1">
      <c r="A781" s="289"/>
    </row>
    <row r="782" ht="21.0" customHeight="1">
      <c r="A782" s="289"/>
    </row>
    <row r="783" ht="21.0" customHeight="1">
      <c r="A783" s="289"/>
    </row>
    <row r="784" ht="21.0" customHeight="1">
      <c r="A784" s="289"/>
    </row>
    <row r="785" ht="21.0" customHeight="1">
      <c r="A785" s="289"/>
    </row>
    <row r="786" ht="21.0" customHeight="1">
      <c r="A786" s="289"/>
    </row>
    <row r="787" ht="21.0" customHeight="1">
      <c r="A787" s="289"/>
    </row>
    <row r="788" ht="21.0" customHeight="1">
      <c r="A788" s="289"/>
    </row>
    <row r="789" ht="21.0" customHeight="1">
      <c r="A789" s="289"/>
    </row>
    <row r="790" ht="21.0" customHeight="1">
      <c r="A790" s="289"/>
    </row>
    <row r="791" ht="21.0" customHeight="1">
      <c r="A791" s="289"/>
    </row>
    <row r="792" ht="21.0" customHeight="1">
      <c r="A792" s="289"/>
    </row>
    <row r="793" ht="21.0" customHeight="1">
      <c r="A793" s="289"/>
    </row>
    <row r="794" ht="21.0" customHeight="1">
      <c r="A794" s="289"/>
    </row>
    <row r="795" ht="21.0" customHeight="1">
      <c r="A795" s="289"/>
    </row>
    <row r="796" ht="21.0" customHeight="1">
      <c r="A796" s="289"/>
    </row>
    <row r="797" ht="21.0" customHeight="1">
      <c r="A797" s="289"/>
    </row>
    <row r="798" ht="21.0" customHeight="1">
      <c r="A798" s="289"/>
    </row>
    <row r="799" ht="21.0" customHeight="1">
      <c r="A799" s="289"/>
    </row>
    <row r="800" ht="21.0" customHeight="1">
      <c r="A800" s="289"/>
    </row>
    <row r="801" ht="21.0" customHeight="1">
      <c r="A801" s="289"/>
    </row>
    <row r="802" ht="21.0" customHeight="1">
      <c r="A802" s="289"/>
    </row>
    <row r="803" ht="21.0" customHeight="1">
      <c r="A803" s="289"/>
    </row>
    <row r="804" ht="21.0" customHeight="1">
      <c r="A804" s="289"/>
    </row>
    <row r="805" ht="21.0" customHeight="1">
      <c r="A805" s="289"/>
    </row>
    <row r="806" ht="21.0" customHeight="1">
      <c r="A806" s="289"/>
    </row>
    <row r="807" ht="21.0" customHeight="1">
      <c r="A807" s="289"/>
    </row>
    <row r="808" ht="21.0" customHeight="1">
      <c r="A808" s="289"/>
    </row>
    <row r="809" ht="21.0" customHeight="1">
      <c r="A809" s="289"/>
    </row>
    <row r="810" ht="21.0" customHeight="1">
      <c r="A810" s="289"/>
    </row>
    <row r="811" ht="21.0" customHeight="1">
      <c r="A811" s="289"/>
    </row>
    <row r="812" ht="21.0" customHeight="1">
      <c r="A812" s="289"/>
    </row>
    <row r="813" ht="21.0" customHeight="1">
      <c r="A813" s="289"/>
    </row>
    <row r="814" ht="21.0" customHeight="1">
      <c r="A814" s="289"/>
    </row>
    <row r="815" ht="21.0" customHeight="1">
      <c r="A815" s="289"/>
    </row>
    <row r="816" ht="21.0" customHeight="1">
      <c r="A816" s="289"/>
    </row>
    <row r="817" ht="21.0" customHeight="1">
      <c r="A817" s="289"/>
    </row>
    <row r="818" ht="21.0" customHeight="1">
      <c r="A818" s="289"/>
    </row>
    <row r="819" ht="21.0" customHeight="1">
      <c r="A819" s="289"/>
    </row>
    <row r="820" ht="21.0" customHeight="1">
      <c r="A820" s="289"/>
    </row>
    <row r="821" ht="21.0" customHeight="1">
      <c r="A821" s="289"/>
    </row>
    <row r="822" ht="21.0" customHeight="1">
      <c r="A822" s="289"/>
    </row>
    <row r="823" ht="21.0" customHeight="1">
      <c r="A823" s="289"/>
    </row>
    <row r="824" ht="21.0" customHeight="1">
      <c r="A824" s="289"/>
    </row>
    <row r="825" ht="21.0" customHeight="1">
      <c r="A825" s="289"/>
    </row>
    <row r="826" ht="21.0" customHeight="1">
      <c r="A826" s="289"/>
    </row>
    <row r="827" ht="21.0" customHeight="1">
      <c r="A827" s="289"/>
    </row>
    <row r="828" ht="21.0" customHeight="1">
      <c r="A828" s="289"/>
    </row>
    <row r="829" ht="21.0" customHeight="1">
      <c r="A829" s="289"/>
    </row>
    <row r="830" ht="21.0" customHeight="1">
      <c r="A830" s="289"/>
    </row>
    <row r="831" ht="21.0" customHeight="1">
      <c r="A831" s="289"/>
    </row>
    <row r="832" ht="21.0" customHeight="1">
      <c r="A832" s="289"/>
    </row>
    <row r="833" ht="21.0" customHeight="1">
      <c r="A833" s="289"/>
    </row>
    <row r="834" ht="21.0" customHeight="1">
      <c r="A834" s="289"/>
    </row>
    <row r="835" ht="21.0" customHeight="1">
      <c r="A835" s="289"/>
    </row>
    <row r="836" ht="21.0" customHeight="1">
      <c r="A836" s="289"/>
    </row>
    <row r="837" ht="21.0" customHeight="1">
      <c r="A837" s="289"/>
    </row>
    <row r="838" ht="21.0" customHeight="1">
      <c r="A838" s="289"/>
    </row>
    <row r="839" ht="21.0" customHeight="1">
      <c r="A839" s="289"/>
    </row>
    <row r="840" ht="21.0" customHeight="1">
      <c r="A840" s="289"/>
    </row>
    <row r="841" ht="21.0" customHeight="1">
      <c r="A841" s="289"/>
    </row>
    <row r="842" ht="21.0" customHeight="1">
      <c r="A842" s="289"/>
    </row>
    <row r="843" ht="21.0" customHeight="1">
      <c r="A843" s="289"/>
    </row>
    <row r="844" ht="21.0" customHeight="1">
      <c r="A844" s="289"/>
    </row>
    <row r="845" ht="21.0" customHeight="1">
      <c r="A845" s="289"/>
    </row>
    <row r="846" ht="21.0" customHeight="1">
      <c r="A846" s="289"/>
    </row>
    <row r="847" ht="21.0" customHeight="1">
      <c r="A847" s="289"/>
    </row>
    <row r="848" ht="21.0" customHeight="1">
      <c r="A848" s="289"/>
    </row>
    <row r="849" ht="21.0" customHeight="1">
      <c r="A849" s="289"/>
    </row>
    <row r="850" ht="21.0" customHeight="1">
      <c r="A850" s="289"/>
    </row>
    <row r="851" ht="21.0" customHeight="1">
      <c r="A851" s="289"/>
    </row>
    <row r="852" ht="21.0" customHeight="1">
      <c r="A852" s="289"/>
    </row>
    <row r="853" ht="21.0" customHeight="1">
      <c r="A853" s="289"/>
    </row>
    <row r="854" ht="21.0" customHeight="1">
      <c r="A854" s="289"/>
    </row>
    <row r="855" ht="21.0" customHeight="1">
      <c r="A855" s="289"/>
    </row>
    <row r="856" ht="21.0" customHeight="1">
      <c r="A856" s="289"/>
    </row>
    <row r="857" ht="21.0" customHeight="1">
      <c r="A857" s="289"/>
    </row>
    <row r="858" ht="21.0" customHeight="1">
      <c r="A858" s="289"/>
    </row>
    <row r="859" ht="21.0" customHeight="1">
      <c r="A859" s="289"/>
    </row>
    <row r="860" ht="21.0" customHeight="1">
      <c r="A860" s="289"/>
    </row>
    <row r="861" ht="21.0" customHeight="1">
      <c r="A861" s="289"/>
    </row>
    <row r="862" ht="21.0" customHeight="1">
      <c r="A862" s="289"/>
    </row>
    <row r="863" ht="21.0" customHeight="1">
      <c r="A863" s="289"/>
    </row>
    <row r="864" ht="21.0" customHeight="1">
      <c r="A864" s="289"/>
    </row>
    <row r="865" ht="21.0" customHeight="1">
      <c r="A865" s="289"/>
    </row>
    <row r="866" ht="21.0" customHeight="1">
      <c r="A866" s="289"/>
    </row>
    <row r="867" ht="21.0" customHeight="1">
      <c r="A867" s="289"/>
    </row>
    <row r="868" ht="21.0" customHeight="1">
      <c r="A868" s="289"/>
    </row>
    <row r="869" ht="21.0" customHeight="1">
      <c r="A869" s="289"/>
    </row>
    <row r="870" ht="21.0" customHeight="1">
      <c r="A870" s="289"/>
    </row>
    <row r="871" ht="21.0" customHeight="1">
      <c r="A871" s="289"/>
    </row>
    <row r="872" ht="21.0" customHeight="1">
      <c r="A872" s="289"/>
    </row>
    <row r="873" ht="21.0" customHeight="1">
      <c r="A873" s="289"/>
    </row>
    <row r="874" ht="21.0" customHeight="1">
      <c r="A874" s="289"/>
    </row>
    <row r="875" ht="21.0" customHeight="1">
      <c r="A875" s="289"/>
    </row>
    <row r="876" ht="21.0" customHeight="1">
      <c r="A876" s="289"/>
    </row>
    <row r="877" ht="21.0" customHeight="1">
      <c r="A877" s="289"/>
    </row>
    <row r="878" ht="21.0" customHeight="1">
      <c r="A878" s="289"/>
    </row>
    <row r="879" ht="21.0" customHeight="1">
      <c r="A879" s="289"/>
    </row>
    <row r="880" ht="21.0" customHeight="1">
      <c r="A880" s="289"/>
    </row>
    <row r="881" ht="21.0" customHeight="1">
      <c r="A881" s="289"/>
    </row>
    <row r="882" ht="21.0" customHeight="1">
      <c r="A882" s="289"/>
    </row>
    <row r="883" ht="21.0" customHeight="1">
      <c r="A883" s="289"/>
    </row>
    <row r="884" ht="21.0" customHeight="1">
      <c r="A884" s="289"/>
    </row>
    <row r="885" ht="21.0" customHeight="1">
      <c r="A885" s="289"/>
    </row>
    <row r="886" ht="21.0" customHeight="1">
      <c r="A886" s="289"/>
    </row>
    <row r="887" ht="21.0" customHeight="1">
      <c r="A887" s="289"/>
    </row>
    <row r="888" ht="21.0" customHeight="1">
      <c r="A888" s="289"/>
    </row>
    <row r="889" ht="21.0" customHeight="1">
      <c r="A889" s="289"/>
    </row>
    <row r="890" ht="21.0" customHeight="1">
      <c r="A890" s="289"/>
    </row>
    <row r="891" ht="21.0" customHeight="1">
      <c r="A891" s="289"/>
    </row>
    <row r="892" ht="21.0" customHeight="1">
      <c r="A892" s="289"/>
    </row>
    <row r="893" ht="21.0" customHeight="1">
      <c r="A893" s="289"/>
    </row>
    <row r="894" ht="21.0" customHeight="1">
      <c r="A894" s="289"/>
    </row>
    <row r="895" ht="21.0" customHeight="1">
      <c r="A895" s="289"/>
    </row>
    <row r="896" ht="21.0" customHeight="1">
      <c r="A896" s="289"/>
    </row>
    <row r="897" ht="21.0" customHeight="1">
      <c r="A897" s="289"/>
    </row>
    <row r="898" ht="21.0" customHeight="1">
      <c r="A898" s="289"/>
    </row>
    <row r="899" ht="21.0" customHeight="1">
      <c r="A899" s="289"/>
    </row>
    <row r="900" ht="21.0" customHeight="1">
      <c r="A900" s="289"/>
    </row>
    <row r="901" ht="21.0" customHeight="1">
      <c r="A901" s="289"/>
    </row>
    <row r="902" ht="21.0" customHeight="1">
      <c r="A902" s="289"/>
    </row>
    <row r="903" ht="21.0" customHeight="1">
      <c r="A903" s="289"/>
    </row>
    <row r="904" ht="21.0" customHeight="1">
      <c r="A904" s="289"/>
    </row>
    <row r="905" ht="21.0" customHeight="1">
      <c r="A905" s="289"/>
    </row>
    <row r="906" ht="21.0" customHeight="1">
      <c r="A906" s="289"/>
    </row>
    <row r="907" ht="21.0" customHeight="1">
      <c r="A907" s="289"/>
    </row>
    <row r="908" ht="21.0" customHeight="1">
      <c r="A908" s="289"/>
    </row>
    <row r="909" ht="21.0" customHeight="1">
      <c r="A909" s="289"/>
    </row>
    <row r="910" ht="21.0" customHeight="1">
      <c r="A910" s="289"/>
    </row>
    <row r="911" ht="21.0" customHeight="1">
      <c r="A911" s="289"/>
    </row>
    <row r="912" ht="21.0" customHeight="1">
      <c r="A912" s="289"/>
    </row>
    <row r="913" ht="21.0" customHeight="1">
      <c r="A913" s="289"/>
    </row>
    <row r="914" ht="21.0" customHeight="1">
      <c r="A914" s="289"/>
    </row>
    <row r="915" ht="21.0" customHeight="1">
      <c r="A915" s="289"/>
    </row>
    <row r="916" ht="21.0" customHeight="1">
      <c r="A916" s="289"/>
    </row>
    <row r="917" ht="21.0" customHeight="1">
      <c r="A917" s="289"/>
    </row>
    <row r="918" ht="21.0" customHeight="1">
      <c r="A918" s="289"/>
    </row>
    <row r="919" ht="21.0" customHeight="1">
      <c r="A919" s="289"/>
    </row>
    <row r="920" ht="21.0" customHeight="1">
      <c r="A920" s="289"/>
    </row>
    <row r="921" ht="21.0" customHeight="1">
      <c r="A921" s="289"/>
    </row>
    <row r="922" ht="21.0" customHeight="1">
      <c r="A922" s="289"/>
    </row>
    <row r="923" ht="21.0" customHeight="1">
      <c r="A923" s="289"/>
    </row>
    <row r="924" ht="21.0" customHeight="1">
      <c r="A924" s="289"/>
    </row>
    <row r="925" ht="21.0" customHeight="1">
      <c r="A925" s="289"/>
    </row>
    <row r="926" ht="21.0" customHeight="1">
      <c r="A926" s="289"/>
    </row>
    <row r="927" ht="21.0" customHeight="1">
      <c r="A927" s="289"/>
    </row>
    <row r="928" ht="21.0" customHeight="1">
      <c r="A928" s="289"/>
    </row>
    <row r="929" ht="21.0" customHeight="1">
      <c r="A929" s="289"/>
    </row>
    <row r="930" ht="21.0" customHeight="1">
      <c r="A930" s="289"/>
    </row>
    <row r="931" ht="21.0" customHeight="1">
      <c r="A931" s="289"/>
    </row>
    <row r="932" ht="21.0" customHeight="1">
      <c r="A932" s="289"/>
    </row>
    <row r="933" ht="21.0" customHeight="1">
      <c r="A933" s="289"/>
    </row>
    <row r="934" ht="21.0" customHeight="1">
      <c r="A934" s="289"/>
    </row>
    <row r="935" ht="21.0" customHeight="1">
      <c r="A935" s="289"/>
    </row>
    <row r="936" ht="21.0" customHeight="1">
      <c r="A936" s="289"/>
    </row>
    <row r="937" ht="21.0" customHeight="1">
      <c r="A937" s="289"/>
    </row>
    <row r="938" ht="21.0" customHeight="1">
      <c r="A938" s="289"/>
    </row>
    <row r="939" ht="21.0" customHeight="1">
      <c r="A939" s="289"/>
    </row>
    <row r="940" ht="21.0" customHeight="1">
      <c r="A940" s="289"/>
    </row>
    <row r="941" ht="21.0" customHeight="1">
      <c r="A941" s="289"/>
    </row>
    <row r="942" ht="21.0" customHeight="1">
      <c r="A942" s="289"/>
    </row>
    <row r="943" ht="21.0" customHeight="1">
      <c r="A943" s="289"/>
    </row>
    <row r="944" ht="21.0" customHeight="1">
      <c r="A944" s="289"/>
    </row>
    <row r="945" ht="21.0" customHeight="1">
      <c r="A945" s="289"/>
    </row>
    <row r="946" ht="21.0" customHeight="1">
      <c r="A946" s="289"/>
    </row>
    <row r="947" ht="21.0" customHeight="1">
      <c r="A947" s="289"/>
    </row>
    <row r="948" ht="21.0" customHeight="1">
      <c r="A948" s="289"/>
    </row>
    <row r="949" ht="21.0" customHeight="1">
      <c r="A949" s="289"/>
    </row>
    <row r="950" ht="21.0" customHeight="1">
      <c r="A950" s="289"/>
    </row>
    <row r="951" ht="21.0" customHeight="1">
      <c r="A951" s="289"/>
    </row>
    <row r="952" ht="21.0" customHeight="1">
      <c r="A952" s="289"/>
    </row>
    <row r="953" ht="21.0" customHeight="1">
      <c r="A953" s="289"/>
    </row>
    <row r="954" ht="21.0" customHeight="1">
      <c r="A954" s="289"/>
    </row>
    <row r="955" ht="21.0" customHeight="1">
      <c r="A955" s="289"/>
    </row>
    <row r="956" ht="21.0" customHeight="1">
      <c r="A956" s="289"/>
    </row>
    <row r="957" ht="21.0" customHeight="1">
      <c r="A957" s="289"/>
    </row>
    <row r="958" ht="21.0" customHeight="1">
      <c r="A958" s="289"/>
    </row>
    <row r="959" ht="21.0" customHeight="1">
      <c r="A959" s="289"/>
    </row>
    <row r="960" ht="21.0" customHeight="1">
      <c r="A960" s="289"/>
    </row>
    <row r="961" ht="21.0" customHeight="1">
      <c r="A961" s="289"/>
    </row>
    <row r="962" ht="21.0" customHeight="1">
      <c r="A962" s="289"/>
    </row>
    <row r="963" ht="21.0" customHeight="1">
      <c r="A963" s="289"/>
    </row>
    <row r="964" ht="21.0" customHeight="1">
      <c r="A964" s="289"/>
    </row>
    <row r="965" ht="21.0" customHeight="1">
      <c r="A965" s="289"/>
    </row>
    <row r="966" ht="21.0" customHeight="1">
      <c r="A966" s="289"/>
    </row>
    <row r="967" ht="21.0" customHeight="1">
      <c r="A967" s="289"/>
    </row>
    <row r="968" ht="21.0" customHeight="1">
      <c r="A968" s="289"/>
    </row>
    <row r="969" ht="21.0" customHeight="1">
      <c r="A969" s="289"/>
    </row>
    <row r="970" ht="21.0" customHeight="1">
      <c r="A970" s="289"/>
    </row>
    <row r="971" ht="21.0" customHeight="1">
      <c r="A971" s="289"/>
    </row>
    <row r="972" ht="21.0" customHeight="1">
      <c r="A972" s="289"/>
    </row>
    <row r="973" ht="21.0" customHeight="1">
      <c r="A973" s="289"/>
    </row>
    <row r="974" ht="21.0" customHeight="1">
      <c r="A974" s="289"/>
    </row>
    <row r="975" ht="21.0" customHeight="1">
      <c r="A975" s="289"/>
    </row>
    <row r="976" ht="21.0" customHeight="1">
      <c r="A976" s="289"/>
    </row>
    <row r="977" ht="21.0" customHeight="1">
      <c r="A977" s="289"/>
    </row>
    <row r="978" ht="21.0" customHeight="1">
      <c r="A978" s="289"/>
    </row>
    <row r="979" ht="21.0" customHeight="1">
      <c r="A979" s="289"/>
    </row>
    <row r="980" ht="21.0" customHeight="1">
      <c r="A980" s="289"/>
    </row>
    <row r="981" ht="21.0" customHeight="1">
      <c r="A981" s="289"/>
    </row>
    <row r="982" ht="21.0" customHeight="1">
      <c r="A982" s="289"/>
    </row>
    <row r="983" ht="21.0" customHeight="1">
      <c r="A983" s="289"/>
    </row>
    <row r="984" ht="21.0" customHeight="1">
      <c r="A984" s="289"/>
    </row>
    <row r="985" ht="21.0" customHeight="1">
      <c r="A985" s="289"/>
    </row>
    <row r="986" ht="21.0" customHeight="1">
      <c r="A986" s="289"/>
    </row>
    <row r="987" ht="21.0" customHeight="1">
      <c r="A987" s="289"/>
    </row>
    <row r="988" ht="21.0" customHeight="1">
      <c r="A988" s="289"/>
    </row>
    <row r="989" ht="21.0" customHeight="1">
      <c r="A989" s="289"/>
    </row>
    <row r="990" ht="21.0" customHeight="1">
      <c r="A990" s="289"/>
    </row>
    <row r="991" ht="21.0" customHeight="1">
      <c r="A991" s="289"/>
    </row>
    <row r="992" ht="21.0" customHeight="1">
      <c r="A992" s="289"/>
    </row>
    <row r="993" ht="21.0" customHeight="1">
      <c r="A993" s="289"/>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17" width="8.71"/>
  </cols>
  <sheetData>
    <row r="1" ht="21.0" customHeight="1">
      <c r="A1" s="286" t="s">
        <v>6741</v>
      </c>
      <c r="B1" s="72">
        <v>1.0</v>
      </c>
      <c r="C1" s="72">
        <v>2.0</v>
      </c>
      <c r="D1" s="72">
        <v>3.0</v>
      </c>
      <c r="E1" s="72">
        <v>4.0</v>
      </c>
      <c r="F1" s="72">
        <v>5.0</v>
      </c>
      <c r="G1" s="72">
        <v>6.0</v>
      </c>
      <c r="H1" s="72">
        <v>7.0</v>
      </c>
      <c r="I1" s="72">
        <v>8.0</v>
      </c>
      <c r="J1" s="72">
        <v>9.0</v>
      </c>
      <c r="K1" s="72">
        <v>10.0</v>
      </c>
      <c r="L1" s="72">
        <v>11.0</v>
      </c>
    </row>
    <row r="2" ht="240.0" customHeight="1">
      <c r="A2" s="288" t="s">
        <v>6743</v>
      </c>
      <c r="B2" s="210" t="s">
        <v>144</v>
      </c>
      <c r="C2" s="210" t="s">
        <v>53</v>
      </c>
      <c r="D2" s="210" t="s">
        <v>53</v>
      </c>
      <c r="E2" s="204" t="s">
        <v>6744</v>
      </c>
      <c r="F2" s="210" t="s">
        <v>66</v>
      </c>
      <c r="G2" s="210" t="s">
        <v>6745</v>
      </c>
      <c r="H2" s="210" t="s">
        <v>63</v>
      </c>
      <c r="I2" s="210" t="s">
        <v>66</v>
      </c>
      <c r="J2" s="210" t="s">
        <v>6746</v>
      </c>
      <c r="K2" s="210" t="s">
        <v>6746</v>
      </c>
      <c r="L2" s="210" t="s">
        <v>6747</v>
      </c>
    </row>
    <row r="3" ht="240.0" customHeight="1">
      <c r="A3" s="288" t="s">
        <v>11</v>
      </c>
      <c r="B3" s="210" t="s">
        <v>144</v>
      </c>
      <c r="C3" s="210" t="s">
        <v>53</v>
      </c>
      <c r="D3" s="210" t="s">
        <v>53</v>
      </c>
      <c r="E3" s="204" t="s">
        <v>6744</v>
      </c>
      <c r="F3" s="210" t="s">
        <v>66</v>
      </c>
      <c r="G3" s="210" t="s">
        <v>6745</v>
      </c>
      <c r="H3" s="210" t="s">
        <v>63</v>
      </c>
      <c r="I3" s="210" t="s">
        <v>66</v>
      </c>
      <c r="J3" s="210" t="s">
        <v>72</v>
      </c>
      <c r="K3" s="210" t="s">
        <v>6747</v>
      </c>
      <c r="L3" s="210" t="s">
        <v>6747</v>
      </c>
    </row>
    <row r="4" ht="240.0" customHeight="1">
      <c r="A4" s="288" t="s">
        <v>6748</v>
      </c>
      <c r="B4" s="210" t="s">
        <v>144</v>
      </c>
      <c r="C4" s="210" t="s">
        <v>53</v>
      </c>
      <c r="D4" s="210" t="s">
        <v>53</v>
      </c>
      <c r="E4" s="204" t="s">
        <v>6744</v>
      </c>
      <c r="F4" s="210" t="s">
        <v>66</v>
      </c>
      <c r="G4" s="210" t="s">
        <v>6749</v>
      </c>
      <c r="H4" s="210" t="s">
        <v>6745</v>
      </c>
      <c r="I4" s="210" t="s">
        <v>6750</v>
      </c>
      <c r="J4" s="210" t="s">
        <v>72</v>
      </c>
      <c r="K4" s="210" t="s">
        <v>6751</v>
      </c>
      <c r="L4" s="210" t="s">
        <v>6747</v>
      </c>
    </row>
    <row r="5" ht="240.0" customHeight="1">
      <c r="A5" s="288" t="s">
        <v>6752</v>
      </c>
      <c r="B5" s="210" t="s">
        <v>144</v>
      </c>
      <c r="C5" s="210" t="s">
        <v>53</v>
      </c>
      <c r="D5" s="210" t="s">
        <v>53</v>
      </c>
      <c r="E5" s="204" t="s">
        <v>6744</v>
      </c>
      <c r="F5" s="210" t="s">
        <v>66</v>
      </c>
      <c r="G5" s="210" t="s">
        <v>6749</v>
      </c>
      <c r="H5" s="210" t="s">
        <v>6745</v>
      </c>
      <c r="I5" s="210" t="s">
        <v>63</v>
      </c>
      <c r="J5" s="210" t="s">
        <v>6750</v>
      </c>
      <c r="K5" s="210" t="s">
        <v>6747</v>
      </c>
      <c r="L5" s="210" t="s">
        <v>6747</v>
      </c>
    </row>
    <row r="6" ht="240.0" customHeight="1">
      <c r="A6" s="288" t="s">
        <v>6753</v>
      </c>
      <c r="B6" s="210" t="s">
        <v>144</v>
      </c>
      <c r="C6" s="210" t="s">
        <v>53</v>
      </c>
      <c r="D6" s="210" t="s">
        <v>53</v>
      </c>
      <c r="E6" s="204" t="s">
        <v>6744</v>
      </c>
      <c r="F6" s="210" t="s">
        <v>6749</v>
      </c>
      <c r="G6" s="210" t="s">
        <v>6749</v>
      </c>
      <c r="H6" s="210" t="s">
        <v>63</v>
      </c>
      <c r="I6" s="210" t="s">
        <v>6750</v>
      </c>
      <c r="J6" s="210" t="s">
        <v>6750</v>
      </c>
      <c r="K6" s="210" t="s">
        <v>6751</v>
      </c>
      <c r="L6" s="210" t="s">
        <v>6747</v>
      </c>
    </row>
    <row r="7" ht="240.0" customHeight="1">
      <c r="A7" s="288" t="s">
        <v>6754</v>
      </c>
      <c r="B7" s="210" t="s">
        <v>144</v>
      </c>
      <c r="C7" s="210" t="s">
        <v>6755</v>
      </c>
      <c r="D7" s="210" t="s">
        <v>53</v>
      </c>
      <c r="E7" s="210" t="s">
        <v>53</v>
      </c>
      <c r="F7" s="210" t="s">
        <v>6756</v>
      </c>
      <c r="G7" s="210" t="s">
        <v>6749</v>
      </c>
      <c r="H7" s="210" t="s">
        <v>6745</v>
      </c>
      <c r="I7" s="210" t="s">
        <v>63</v>
      </c>
      <c r="J7" s="210" t="s">
        <v>6746</v>
      </c>
      <c r="K7" s="210" t="s">
        <v>6746</v>
      </c>
      <c r="L7" s="210" t="s">
        <v>6747</v>
      </c>
    </row>
    <row r="8" ht="240.0" customHeight="1">
      <c r="A8" s="288" t="s">
        <v>6757</v>
      </c>
      <c r="B8" s="210" t="s">
        <v>144</v>
      </c>
      <c r="C8" s="210" t="s">
        <v>6755</v>
      </c>
      <c r="D8" s="210" t="s">
        <v>53</v>
      </c>
      <c r="E8" s="210" t="s">
        <v>53</v>
      </c>
      <c r="F8" s="210" t="s">
        <v>6756</v>
      </c>
      <c r="G8" s="210" t="s">
        <v>6749</v>
      </c>
      <c r="H8" s="210" t="s">
        <v>6745</v>
      </c>
      <c r="I8" s="210" t="s">
        <v>63</v>
      </c>
      <c r="J8" s="210" t="s">
        <v>72</v>
      </c>
      <c r="K8" s="210" t="s">
        <v>6758</v>
      </c>
      <c r="L8" s="210" t="s">
        <v>6747</v>
      </c>
    </row>
    <row r="9" ht="240.0" customHeight="1">
      <c r="A9" s="288" t="s">
        <v>6759</v>
      </c>
      <c r="B9" s="210" t="s">
        <v>144</v>
      </c>
      <c r="C9" s="210" t="s">
        <v>6755</v>
      </c>
      <c r="D9" s="210" t="s">
        <v>53</v>
      </c>
      <c r="E9" s="210" t="s">
        <v>53</v>
      </c>
      <c r="F9" s="210" t="s">
        <v>6756</v>
      </c>
      <c r="G9" s="210" t="s">
        <v>66</v>
      </c>
      <c r="H9" s="210" t="s">
        <v>6745</v>
      </c>
      <c r="I9" s="210" t="s">
        <v>63</v>
      </c>
      <c r="J9" s="210" t="s">
        <v>6750</v>
      </c>
      <c r="K9" s="210" t="s">
        <v>6747</v>
      </c>
      <c r="L9" s="210" t="s">
        <v>6747</v>
      </c>
    </row>
    <row r="10" ht="240.0" customHeight="1">
      <c r="A10" s="288" t="s">
        <v>6760</v>
      </c>
      <c r="B10" s="210" t="s">
        <v>144</v>
      </c>
      <c r="C10" s="210" t="s">
        <v>6755</v>
      </c>
      <c r="D10" s="210" t="s">
        <v>53</v>
      </c>
      <c r="E10" s="210" t="s">
        <v>53</v>
      </c>
      <c r="F10" s="210" t="s">
        <v>6756</v>
      </c>
      <c r="G10" s="210" t="s">
        <v>6749</v>
      </c>
      <c r="H10" s="210" t="s">
        <v>6761</v>
      </c>
      <c r="I10" s="210" t="s">
        <v>72</v>
      </c>
      <c r="J10" s="210" t="s">
        <v>6750</v>
      </c>
      <c r="K10" s="210" t="s">
        <v>74</v>
      </c>
      <c r="L10" s="210" t="s">
        <v>6747</v>
      </c>
    </row>
    <row r="11" ht="240.0" customHeight="1">
      <c r="A11" s="288" t="s">
        <v>6762</v>
      </c>
      <c r="B11" s="210" t="s">
        <v>144</v>
      </c>
      <c r="C11" s="210" t="s">
        <v>6755</v>
      </c>
      <c r="D11" s="210" t="s">
        <v>53</v>
      </c>
      <c r="E11" s="210" t="s">
        <v>53</v>
      </c>
      <c r="F11" s="210" t="s">
        <v>6756</v>
      </c>
      <c r="G11" s="210" t="s">
        <v>6749</v>
      </c>
      <c r="H11" s="210" t="s">
        <v>63</v>
      </c>
      <c r="I11" s="210" t="s">
        <v>6750</v>
      </c>
      <c r="J11" s="210" t="s">
        <v>6750</v>
      </c>
      <c r="K11" s="210" t="s">
        <v>6751</v>
      </c>
      <c r="L11" s="210" t="s">
        <v>6747</v>
      </c>
    </row>
    <row r="12" ht="240.0" customHeight="1">
      <c r="A12" s="288" t="s">
        <v>6763</v>
      </c>
      <c r="B12" s="210" t="s">
        <v>144</v>
      </c>
      <c r="C12" s="210" t="s">
        <v>6755</v>
      </c>
      <c r="D12" s="210" t="s">
        <v>53</v>
      </c>
      <c r="E12" s="210" t="s">
        <v>53</v>
      </c>
      <c r="F12" s="210" t="s">
        <v>6756</v>
      </c>
      <c r="G12" s="210" t="s">
        <v>6749</v>
      </c>
      <c r="H12" s="210" t="s">
        <v>6745</v>
      </c>
      <c r="I12" s="210" t="s">
        <v>6764</v>
      </c>
      <c r="J12" s="210" t="s">
        <v>72</v>
      </c>
      <c r="K12" s="210" t="s">
        <v>78</v>
      </c>
      <c r="L12" s="210" t="s">
        <v>6747</v>
      </c>
    </row>
    <row r="13" ht="21.0" customHeight="1">
      <c r="A13" s="289"/>
    </row>
    <row r="14" ht="21.0" customHeight="1"/>
    <row r="15" ht="21.0" customHeight="1"/>
    <row r="16" ht="21.0" customHeight="1"/>
    <row r="17" ht="21.0" customHeight="1">
      <c r="A17" s="289"/>
    </row>
    <row r="18" ht="21.0" customHeight="1">
      <c r="A18" s="289"/>
    </row>
    <row r="19" ht="21.0" customHeight="1">
      <c r="A19" s="289"/>
    </row>
    <row r="20" ht="21.0" customHeight="1">
      <c r="A20" s="289"/>
    </row>
    <row r="21" ht="21.0" customHeight="1">
      <c r="A21" s="289"/>
    </row>
    <row r="22" ht="21.0" customHeight="1">
      <c r="A22" s="289"/>
    </row>
    <row r="23" ht="21.0" customHeight="1">
      <c r="A23" s="289"/>
    </row>
    <row r="24" ht="21.0" customHeight="1">
      <c r="A24" s="289"/>
    </row>
    <row r="25" ht="21.0" customHeight="1">
      <c r="A25" s="289"/>
    </row>
    <row r="26" ht="21.0" customHeight="1">
      <c r="A26" s="289"/>
    </row>
    <row r="27" ht="21.0" customHeight="1">
      <c r="A27" s="289"/>
    </row>
    <row r="28" ht="21.0" customHeight="1">
      <c r="A28" s="289"/>
    </row>
    <row r="29" ht="21.0" customHeight="1">
      <c r="A29" s="289"/>
    </row>
    <row r="30" ht="21.0" customHeight="1">
      <c r="A30" s="289"/>
    </row>
    <row r="31" ht="21.0" customHeight="1">
      <c r="A31" s="289"/>
    </row>
    <row r="32" ht="21.0" customHeight="1">
      <c r="A32" s="289"/>
    </row>
    <row r="33" ht="21.0" customHeight="1">
      <c r="A33" s="289"/>
    </row>
    <row r="34" ht="21.0" customHeight="1">
      <c r="A34" s="289"/>
    </row>
    <row r="35" ht="21.0" customHeight="1">
      <c r="A35" s="289"/>
    </row>
    <row r="36" ht="21.0" customHeight="1">
      <c r="A36" s="289"/>
    </row>
    <row r="37" ht="21.0" customHeight="1">
      <c r="A37" s="289"/>
    </row>
    <row r="38" ht="21.0" customHeight="1">
      <c r="A38" s="289"/>
    </row>
    <row r="39" ht="21.0" customHeight="1">
      <c r="A39" s="289"/>
    </row>
    <row r="40" ht="21.0" customHeight="1">
      <c r="A40" s="289"/>
    </row>
    <row r="41" ht="21.0" customHeight="1">
      <c r="A41" s="289"/>
    </row>
    <row r="42" ht="21.0" customHeight="1">
      <c r="A42" s="289"/>
    </row>
    <row r="43" ht="21.0" customHeight="1">
      <c r="A43" s="289"/>
    </row>
    <row r="44" ht="21.0" customHeight="1">
      <c r="A44" s="289"/>
    </row>
    <row r="45" ht="21.0" customHeight="1">
      <c r="A45" s="289"/>
    </row>
    <row r="46" ht="21.0" customHeight="1">
      <c r="A46" s="289"/>
    </row>
    <row r="47" ht="21.0" customHeight="1">
      <c r="A47" s="289"/>
    </row>
    <row r="48" ht="21.0" customHeight="1">
      <c r="A48" s="289"/>
    </row>
    <row r="49" ht="21.0" customHeight="1">
      <c r="A49" s="289"/>
    </row>
    <row r="50" ht="21.0" customHeight="1">
      <c r="A50" s="289"/>
    </row>
    <row r="51" ht="21.0" customHeight="1">
      <c r="A51" s="289"/>
    </row>
    <row r="52" ht="21.0" customHeight="1">
      <c r="A52" s="289"/>
    </row>
    <row r="53" ht="21.0" customHeight="1">
      <c r="A53" s="289"/>
    </row>
    <row r="54" ht="21.0" customHeight="1">
      <c r="A54" s="289"/>
    </row>
    <row r="55" ht="21.0" customHeight="1">
      <c r="A55" s="289"/>
    </row>
    <row r="56" ht="21.0" customHeight="1">
      <c r="A56" s="289"/>
    </row>
    <row r="57" ht="21.0" customHeight="1">
      <c r="A57" s="289"/>
    </row>
    <row r="58" ht="21.0" customHeight="1">
      <c r="A58" s="289"/>
    </row>
    <row r="59" ht="21.0" customHeight="1">
      <c r="A59" s="289"/>
    </row>
    <row r="60" ht="21.0" customHeight="1">
      <c r="A60" s="289"/>
    </row>
    <row r="61" ht="21.0" customHeight="1">
      <c r="A61" s="289"/>
    </row>
    <row r="62" ht="21.0" customHeight="1">
      <c r="A62" s="289"/>
    </row>
    <row r="63" ht="21.0" customHeight="1">
      <c r="A63" s="289"/>
    </row>
    <row r="64" ht="21.0" customHeight="1">
      <c r="A64" s="289"/>
    </row>
    <row r="65" ht="21.0" customHeight="1">
      <c r="A65" s="289"/>
    </row>
    <row r="66" ht="21.0" customHeight="1">
      <c r="A66" s="289"/>
    </row>
    <row r="67" ht="21.0" customHeight="1">
      <c r="A67" s="289"/>
    </row>
    <row r="68" ht="21.0" customHeight="1">
      <c r="A68" s="289"/>
    </row>
    <row r="69" ht="21.0" customHeight="1">
      <c r="A69" s="289"/>
    </row>
    <row r="70" ht="21.0" customHeight="1">
      <c r="A70" s="289"/>
    </row>
    <row r="71" ht="21.0" customHeight="1">
      <c r="A71" s="289"/>
    </row>
    <row r="72" ht="21.0" customHeight="1">
      <c r="A72" s="289"/>
    </row>
    <row r="73" ht="21.0" customHeight="1">
      <c r="A73" s="289"/>
    </row>
    <row r="74" ht="21.0" customHeight="1">
      <c r="A74" s="289"/>
    </row>
    <row r="75" ht="21.0" customHeight="1">
      <c r="A75" s="289"/>
    </row>
    <row r="76" ht="21.0" customHeight="1">
      <c r="A76" s="289"/>
    </row>
    <row r="77" ht="21.0" customHeight="1">
      <c r="A77" s="289"/>
    </row>
    <row r="78" ht="21.0" customHeight="1">
      <c r="A78" s="289"/>
    </row>
    <row r="79" ht="21.0" customHeight="1">
      <c r="A79" s="289"/>
    </row>
    <row r="80" ht="21.0" customHeight="1">
      <c r="A80" s="289"/>
    </row>
    <row r="81" ht="21.0" customHeight="1">
      <c r="A81" s="289"/>
    </row>
    <row r="82" ht="21.0" customHeight="1">
      <c r="A82" s="289"/>
    </row>
    <row r="83" ht="21.0" customHeight="1">
      <c r="A83" s="289"/>
    </row>
    <row r="84" ht="21.0" customHeight="1">
      <c r="A84" s="289"/>
    </row>
    <row r="85" ht="21.0" customHeight="1">
      <c r="A85" s="289"/>
    </row>
    <row r="86" ht="21.0" customHeight="1">
      <c r="A86" s="289"/>
    </row>
    <row r="87" ht="21.0" customHeight="1">
      <c r="A87" s="289"/>
    </row>
    <row r="88" ht="21.0" customHeight="1">
      <c r="A88" s="289"/>
    </row>
    <row r="89" ht="21.0" customHeight="1">
      <c r="A89" s="289"/>
    </row>
    <row r="90" ht="21.0" customHeight="1">
      <c r="A90" s="289"/>
    </row>
    <row r="91" ht="21.0" customHeight="1">
      <c r="A91" s="289"/>
    </row>
    <row r="92" ht="21.0" customHeight="1">
      <c r="A92" s="289"/>
    </row>
    <row r="93" ht="21.0" customHeight="1">
      <c r="A93" s="289"/>
    </row>
    <row r="94" ht="21.0" customHeight="1">
      <c r="A94" s="289"/>
    </row>
    <row r="95" ht="21.0" customHeight="1">
      <c r="A95" s="289"/>
    </row>
    <row r="96" ht="21.0" customHeight="1">
      <c r="A96" s="289"/>
    </row>
    <row r="97" ht="21.0" customHeight="1">
      <c r="A97" s="289"/>
    </row>
    <row r="98" ht="21.0" customHeight="1">
      <c r="A98" s="289"/>
    </row>
    <row r="99" ht="21.0" customHeight="1">
      <c r="A99" s="289"/>
    </row>
    <row r="100" ht="21.0" customHeight="1">
      <c r="A100" s="289"/>
    </row>
    <row r="101" ht="21.0" customHeight="1">
      <c r="A101" s="289"/>
    </row>
    <row r="102" ht="21.0" customHeight="1">
      <c r="A102" s="289"/>
    </row>
    <row r="103" ht="21.0" customHeight="1">
      <c r="A103" s="289"/>
    </row>
    <row r="104" ht="21.0" customHeight="1">
      <c r="A104" s="289"/>
    </row>
    <row r="105" ht="21.0" customHeight="1">
      <c r="A105" s="289"/>
    </row>
    <row r="106" ht="21.0" customHeight="1">
      <c r="A106" s="289"/>
    </row>
    <row r="107" ht="21.0" customHeight="1">
      <c r="A107" s="289"/>
    </row>
    <row r="108" ht="21.0" customHeight="1">
      <c r="A108" s="289"/>
    </row>
    <row r="109" ht="21.0" customHeight="1">
      <c r="A109" s="289"/>
    </row>
    <row r="110" ht="21.0" customHeight="1">
      <c r="A110" s="289"/>
    </row>
    <row r="111" ht="21.0" customHeight="1">
      <c r="A111" s="289"/>
    </row>
    <row r="112" ht="21.0" customHeight="1">
      <c r="A112" s="289"/>
    </row>
    <row r="113" ht="21.0" customHeight="1">
      <c r="A113" s="289"/>
    </row>
    <row r="114" ht="21.0" customHeight="1">
      <c r="A114" s="289"/>
    </row>
    <row r="115" ht="21.0" customHeight="1">
      <c r="A115" s="289"/>
    </row>
    <row r="116" ht="21.0" customHeight="1">
      <c r="A116" s="289"/>
    </row>
    <row r="117" ht="21.0" customHeight="1">
      <c r="A117" s="289"/>
    </row>
    <row r="118" ht="21.0" customHeight="1">
      <c r="A118" s="289"/>
    </row>
    <row r="119" ht="21.0" customHeight="1">
      <c r="A119" s="289"/>
    </row>
    <row r="120" ht="21.0" customHeight="1">
      <c r="A120" s="289"/>
    </row>
    <row r="121" ht="21.0" customHeight="1">
      <c r="A121" s="289"/>
    </row>
    <row r="122" ht="21.0" customHeight="1">
      <c r="A122" s="289"/>
    </row>
    <row r="123" ht="21.0" customHeight="1">
      <c r="A123" s="289"/>
    </row>
    <row r="124" ht="21.0" customHeight="1">
      <c r="A124" s="289"/>
    </row>
    <row r="125" ht="21.0" customHeight="1">
      <c r="A125" s="289"/>
    </row>
    <row r="126" ht="21.0" customHeight="1">
      <c r="A126" s="289"/>
    </row>
    <row r="127" ht="21.0" customHeight="1">
      <c r="A127" s="289"/>
    </row>
    <row r="128" ht="21.0" customHeight="1">
      <c r="A128" s="289"/>
    </row>
    <row r="129" ht="21.0" customHeight="1">
      <c r="A129" s="289"/>
    </row>
    <row r="130" ht="21.0" customHeight="1">
      <c r="A130" s="289"/>
    </row>
    <row r="131" ht="21.0" customHeight="1">
      <c r="A131" s="289"/>
    </row>
    <row r="132" ht="21.0" customHeight="1">
      <c r="A132" s="289"/>
    </row>
    <row r="133" ht="21.0" customHeight="1">
      <c r="A133" s="289"/>
    </row>
    <row r="134" ht="21.0" customHeight="1">
      <c r="A134" s="289"/>
    </row>
    <row r="135" ht="21.0" customHeight="1">
      <c r="A135" s="289"/>
    </row>
    <row r="136" ht="21.0" customHeight="1">
      <c r="A136" s="289"/>
    </row>
    <row r="137" ht="21.0" customHeight="1">
      <c r="A137" s="289"/>
    </row>
    <row r="138" ht="21.0" customHeight="1">
      <c r="A138" s="289"/>
    </row>
    <row r="139" ht="21.0" customHeight="1">
      <c r="A139" s="289"/>
    </row>
    <row r="140" ht="21.0" customHeight="1">
      <c r="A140" s="289"/>
    </row>
    <row r="141" ht="21.0" customHeight="1">
      <c r="A141" s="289"/>
    </row>
    <row r="142" ht="21.0" customHeight="1">
      <c r="A142" s="289"/>
    </row>
    <row r="143" ht="21.0" customHeight="1">
      <c r="A143" s="289"/>
    </row>
    <row r="144" ht="21.0" customHeight="1">
      <c r="A144" s="289"/>
    </row>
    <row r="145" ht="21.0" customHeight="1">
      <c r="A145" s="289"/>
    </row>
    <row r="146" ht="21.0" customHeight="1">
      <c r="A146" s="289"/>
    </row>
    <row r="147" ht="21.0" customHeight="1">
      <c r="A147" s="289"/>
    </row>
    <row r="148" ht="21.0" customHeight="1">
      <c r="A148" s="289"/>
    </row>
    <row r="149" ht="21.0" customHeight="1">
      <c r="A149" s="289"/>
    </row>
    <row r="150" ht="21.0" customHeight="1">
      <c r="A150" s="289"/>
    </row>
    <row r="151" ht="21.0" customHeight="1">
      <c r="A151" s="289"/>
    </row>
    <row r="152" ht="21.0" customHeight="1">
      <c r="A152" s="289"/>
    </row>
    <row r="153" ht="21.0" customHeight="1">
      <c r="A153" s="289"/>
    </row>
    <row r="154" ht="21.0" customHeight="1">
      <c r="A154" s="289"/>
    </row>
    <row r="155" ht="21.0" customHeight="1">
      <c r="A155" s="289"/>
    </row>
    <row r="156" ht="21.0" customHeight="1">
      <c r="A156" s="289"/>
    </row>
    <row r="157" ht="21.0" customHeight="1">
      <c r="A157" s="289"/>
    </row>
    <row r="158" ht="21.0" customHeight="1">
      <c r="A158" s="289"/>
    </row>
    <row r="159" ht="21.0" customHeight="1">
      <c r="A159" s="289"/>
    </row>
    <row r="160" ht="21.0" customHeight="1">
      <c r="A160" s="289"/>
    </row>
    <row r="161" ht="21.0" customHeight="1">
      <c r="A161" s="289"/>
    </row>
    <row r="162" ht="21.0" customHeight="1">
      <c r="A162" s="289"/>
    </row>
    <row r="163" ht="21.0" customHeight="1">
      <c r="A163" s="289"/>
    </row>
    <row r="164" ht="21.0" customHeight="1">
      <c r="A164" s="289"/>
    </row>
    <row r="165" ht="21.0" customHeight="1">
      <c r="A165" s="289"/>
    </row>
    <row r="166" ht="21.0" customHeight="1">
      <c r="A166" s="289"/>
    </row>
    <row r="167" ht="21.0" customHeight="1">
      <c r="A167" s="289"/>
    </row>
    <row r="168" ht="21.0" customHeight="1">
      <c r="A168" s="289"/>
    </row>
    <row r="169" ht="21.0" customHeight="1">
      <c r="A169" s="289"/>
    </row>
    <row r="170" ht="21.0" customHeight="1">
      <c r="A170" s="289"/>
    </row>
    <row r="171" ht="21.0" customHeight="1">
      <c r="A171" s="289"/>
    </row>
    <row r="172" ht="21.0" customHeight="1">
      <c r="A172" s="289"/>
    </row>
    <row r="173" ht="21.0" customHeight="1">
      <c r="A173" s="289"/>
    </row>
    <row r="174" ht="21.0" customHeight="1">
      <c r="A174" s="289"/>
    </row>
    <row r="175" ht="21.0" customHeight="1">
      <c r="A175" s="289"/>
    </row>
    <row r="176" ht="21.0" customHeight="1">
      <c r="A176" s="289"/>
    </row>
    <row r="177" ht="21.0" customHeight="1">
      <c r="A177" s="289"/>
    </row>
    <row r="178" ht="21.0" customHeight="1">
      <c r="A178" s="289"/>
    </row>
    <row r="179" ht="21.0" customHeight="1">
      <c r="A179" s="289"/>
    </row>
    <row r="180" ht="21.0" customHeight="1">
      <c r="A180" s="289"/>
    </row>
    <row r="181" ht="21.0" customHeight="1">
      <c r="A181" s="289"/>
    </row>
    <row r="182" ht="21.0" customHeight="1">
      <c r="A182" s="289"/>
    </row>
    <row r="183" ht="21.0" customHeight="1">
      <c r="A183" s="289"/>
    </row>
    <row r="184" ht="21.0" customHeight="1">
      <c r="A184" s="289"/>
    </row>
    <row r="185" ht="21.0" customHeight="1">
      <c r="A185" s="289"/>
    </row>
    <row r="186" ht="21.0" customHeight="1">
      <c r="A186" s="289"/>
    </row>
    <row r="187" ht="21.0" customHeight="1">
      <c r="A187" s="289"/>
    </row>
    <row r="188" ht="21.0" customHeight="1">
      <c r="A188" s="289"/>
    </row>
    <row r="189" ht="21.0" customHeight="1">
      <c r="A189" s="289"/>
    </row>
    <row r="190" ht="21.0" customHeight="1">
      <c r="A190" s="289"/>
    </row>
    <row r="191" ht="21.0" customHeight="1">
      <c r="A191" s="289"/>
    </row>
    <row r="192" ht="21.0" customHeight="1">
      <c r="A192" s="289"/>
    </row>
    <row r="193" ht="21.0" customHeight="1">
      <c r="A193" s="289"/>
    </row>
    <row r="194" ht="21.0" customHeight="1">
      <c r="A194" s="289"/>
    </row>
    <row r="195" ht="21.0" customHeight="1">
      <c r="A195" s="289"/>
    </row>
    <row r="196" ht="21.0" customHeight="1">
      <c r="A196" s="289"/>
    </row>
    <row r="197" ht="21.0" customHeight="1">
      <c r="A197" s="289"/>
    </row>
    <row r="198" ht="21.0" customHeight="1">
      <c r="A198" s="289"/>
    </row>
    <row r="199" ht="21.0" customHeight="1">
      <c r="A199" s="289"/>
    </row>
    <row r="200" ht="21.0" customHeight="1">
      <c r="A200" s="289"/>
    </row>
    <row r="201" ht="21.0" customHeight="1">
      <c r="A201" s="289"/>
    </row>
    <row r="202" ht="21.0" customHeight="1">
      <c r="A202" s="289"/>
    </row>
    <row r="203" ht="21.0" customHeight="1">
      <c r="A203" s="289"/>
    </row>
    <row r="204" ht="21.0" customHeight="1">
      <c r="A204" s="289"/>
    </row>
    <row r="205" ht="21.0" customHeight="1">
      <c r="A205" s="289"/>
    </row>
    <row r="206" ht="21.0" customHeight="1">
      <c r="A206" s="289"/>
    </row>
    <row r="207" ht="21.0" customHeight="1">
      <c r="A207" s="289"/>
    </row>
    <row r="208" ht="21.0" customHeight="1">
      <c r="A208" s="289"/>
    </row>
    <row r="209" ht="21.0" customHeight="1">
      <c r="A209" s="289"/>
    </row>
    <row r="210" ht="21.0" customHeight="1">
      <c r="A210" s="289"/>
    </row>
    <row r="211" ht="21.0" customHeight="1">
      <c r="A211" s="289"/>
    </row>
    <row r="212" ht="21.0" customHeight="1">
      <c r="A212" s="289"/>
    </row>
    <row r="213" ht="21.0" customHeight="1">
      <c r="A213" s="289"/>
    </row>
    <row r="214" ht="21.0" customHeight="1">
      <c r="A214" s="289"/>
    </row>
    <row r="215" ht="21.0" customHeight="1">
      <c r="A215" s="289"/>
    </row>
    <row r="216" ht="21.0" customHeight="1">
      <c r="A216" s="289"/>
    </row>
    <row r="217" ht="21.0" customHeight="1">
      <c r="A217" s="289"/>
    </row>
    <row r="218" ht="21.0" customHeight="1">
      <c r="A218" s="289"/>
    </row>
    <row r="219" ht="21.0" customHeight="1">
      <c r="A219" s="289"/>
    </row>
    <row r="220" ht="21.0" customHeight="1">
      <c r="A220" s="289"/>
    </row>
    <row r="221" ht="21.0" customHeight="1">
      <c r="A221" s="289"/>
    </row>
    <row r="222" ht="21.0" customHeight="1">
      <c r="A222" s="289"/>
    </row>
    <row r="223" ht="21.0" customHeight="1">
      <c r="A223" s="289"/>
    </row>
    <row r="224" ht="21.0" customHeight="1">
      <c r="A224" s="289"/>
    </row>
    <row r="225" ht="21.0" customHeight="1">
      <c r="A225" s="289"/>
    </row>
    <row r="226" ht="21.0" customHeight="1">
      <c r="A226" s="289"/>
    </row>
    <row r="227" ht="21.0" customHeight="1">
      <c r="A227" s="289"/>
    </row>
    <row r="228" ht="21.0" customHeight="1">
      <c r="A228" s="289"/>
    </row>
    <row r="229" ht="21.0" customHeight="1">
      <c r="A229" s="289"/>
    </row>
    <row r="230" ht="21.0" customHeight="1">
      <c r="A230" s="289"/>
    </row>
    <row r="231" ht="21.0" customHeight="1">
      <c r="A231" s="289"/>
    </row>
    <row r="232" ht="21.0" customHeight="1">
      <c r="A232" s="289"/>
    </row>
    <row r="233" ht="21.0" customHeight="1">
      <c r="A233" s="289"/>
    </row>
    <row r="234" ht="21.0" customHeight="1">
      <c r="A234" s="289"/>
    </row>
    <row r="235" ht="21.0" customHeight="1">
      <c r="A235" s="289"/>
    </row>
    <row r="236" ht="21.0" customHeight="1">
      <c r="A236" s="289"/>
    </row>
    <row r="237" ht="21.0" customHeight="1">
      <c r="A237" s="289"/>
    </row>
    <row r="238" ht="21.0" customHeight="1">
      <c r="A238" s="289"/>
    </row>
    <row r="239" ht="21.0" customHeight="1">
      <c r="A239" s="289"/>
    </row>
    <row r="240" ht="21.0" customHeight="1">
      <c r="A240" s="289"/>
    </row>
    <row r="241" ht="21.0" customHeight="1">
      <c r="A241" s="289"/>
    </row>
    <row r="242" ht="21.0" customHeight="1">
      <c r="A242" s="289"/>
    </row>
    <row r="243" ht="21.0" customHeight="1">
      <c r="A243" s="289"/>
    </row>
    <row r="244" ht="21.0" customHeight="1">
      <c r="A244" s="289"/>
    </row>
    <row r="245" ht="21.0" customHeight="1">
      <c r="A245" s="289"/>
    </row>
    <row r="246" ht="21.0" customHeight="1">
      <c r="A246" s="289"/>
    </row>
    <row r="247" ht="21.0" customHeight="1">
      <c r="A247" s="289"/>
    </row>
    <row r="248" ht="21.0" customHeight="1">
      <c r="A248" s="289"/>
    </row>
    <row r="249" ht="21.0" customHeight="1">
      <c r="A249" s="289"/>
    </row>
    <row r="250" ht="21.0" customHeight="1">
      <c r="A250" s="289"/>
    </row>
    <row r="251" ht="21.0" customHeight="1">
      <c r="A251" s="289"/>
    </row>
    <row r="252" ht="21.0" customHeight="1">
      <c r="A252" s="289"/>
    </row>
    <row r="253" ht="21.0" customHeight="1">
      <c r="A253" s="289"/>
    </row>
    <row r="254" ht="21.0" customHeight="1">
      <c r="A254" s="289"/>
    </row>
    <row r="255" ht="21.0" customHeight="1">
      <c r="A255" s="289"/>
    </row>
    <row r="256" ht="21.0" customHeight="1">
      <c r="A256" s="289"/>
    </row>
    <row r="257" ht="21.0" customHeight="1">
      <c r="A257" s="289"/>
    </row>
    <row r="258" ht="21.0" customHeight="1">
      <c r="A258" s="289"/>
    </row>
    <row r="259" ht="21.0" customHeight="1">
      <c r="A259" s="289"/>
    </row>
    <row r="260" ht="21.0" customHeight="1">
      <c r="A260" s="289"/>
    </row>
    <row r="261" ht="21.0" customHeight="1">
      <c r="A261" s="289"/>
    </row>
    <row r="262" ht="21.0" customHeight="1">
      <c r="A262" s="289"/>
    </row>
    <row r="263" ht="21.0" customHeight="1">
      <c r="A263" s="289"/>
    </row>
    <row r="264" ht="21.0" customHeight="1">
      <c r="A264" s="289"/>
    </row>
    <row r="265" ht="21.0" customHeight="1">
      <c r="A265" s="289"/>
    </row>
    <row r="266" ht="21.0" customHeight="1">
      <c r="A266" s="289"/>
    </row>
    <row r="267" ht="21.0" customHeight="1">
      <c r="A267" s="289"/>
    </row>
    <row r="268" ht="21.0" customHeight="1">
      <c r="A268" s="289"/>
    </row>
    <row r="269" ht="21.0" customHeight="1">
      <c r="A269" s="289"/>
    </row>
    <row r="270" ht="21.0" customHeight="1">
      <c r="A270" s="289"/>
    </row>
    <row r="271" ht="21.0" customHeight="1">
      <c r="A271" s="289"/>
    </row>
    <row r="272" ht="21.0" customHeight="1">
      <c r="A272" s="289"/>
    </row>
    <row r="273" ht="21.0" customHeight="1">
      <c r="A273" s="289"/>
    </row>
    <row r="274" ht="21.0" customHeight="1">
      <c r="A274" s="289"/>
    </row>
    <row r="275" ht="21.0" customHeight="1">
      <c r="A275" s="289"/>
    </row>
    <row r="276" ht="21.0" customHeight="1">
      <c r="A276" s="289"/>
    </row>
    <row r="277" ht="21.0" customHeight="1">
      <c r="A277" s="289"/>
    </row>
    <row r="278" ht="21.0" customHeight="1">
      <c r="A278" s="289"/>
    </row>
    <row r="279" ht="21.0" customHeight="1">
      <c r="A279" s="289"/>
    </row>
    <row r="280" ht="21.0" customHeight="1">
      <c r="A280" s="289"/>
    </row>
    <row r="281" ht="21.0" customHeight="1">
      <c r="A281" s="289"/>
    </row>
    <row r="282" ht="21.0" customHeight="1">
      <c r="A282" s="289"/>
    </row>
    <row r="283" ht="21.0" customHeight="1">
      <c r="A283" s="289"/>
    </row>
    <row r="284" ht="21.0" customHeight="1">
      <c r="A284" s="289"/>
    </row>
    <row r="285" ht="21.0" customHeight="1">
      <c r="A285" s="289"/>
    </row>
    <row r="286" ht="21.0" customHeight="1">
      <c r="A286" s="289"/>
    </row>
    <row r="287" ht="21.0" customHeight="1">
      <c r="A287" s="289"/>
    </row>
    <row r="288" ht="21.0" customHeight="1">
      <c r="A288" s="289"/>
    </row>
    <row r="289" ht="21.0" customHeight="1">
      <c r="A289" s="289"/>
    </row>
    <row r="290" ht="21.0" customHeight="1">
      <c r="A290" s="289"/>
    </row>
    <row r="291" ht="21.0" customHeight="1">
      <c r="A291" s="289"/>
    </row>
    <row r="292" ht="21.0" customHeight="1">
      <c r="A292" s="289"/>
    </row>
    <row r="293" ht="21.0" customHeight="1">
      <c r="A293" s="289"/>
    </row>
    <row r="294" ht="21.0" customHeight="1">
      <c r="A294" s="289"/>
    </row>
    <row r="295" ht="21.0" customHeight="1">
      <c r="A295" s="289"/>
    </row>
    <row r="296" ht="21.0" customHeight="1">
      <c r="A296" s="289"/>
    </row>
    <row r="297" ht="21.0" customHeight="1">
      <c r="A297" s="289"/>
    </row>
    <row r="298" ht="21.0" customHeight="1">
      <c r="A298" s="289"/>
    </row>
    <row r="299" ht="21.0" customHeight="1">
      <c r="A299" s="289"/>
    </row>
    <row r="300" ht="21.0" customHeight="1">
      <c r="A300" s="289"/>
    </row>
    <row r="301" ht="21.0" customHeight="1">
      <c r="A301" s="289"/>
    </row>
    <row r="302" ht="21.0" customHeight="1">
      <c r="A302" s="289"/>
    </row>
    <row r="303" ht="21.0" customHeight="1">
      <c r="A303" s="289"/>
    </row>
    <row r="304" ht="21.0" customHeight="1">
      <c r="A304" s="289"/>
    </row>
    <row r="305" ht="21.0" customHeight="1">
      <c r="A305" s="289"/>
    </row>
    <row r="306" ht="21.0" customHeight="1">
      <c r="A306" s="289"/>
    </row>
    <row r="307" ht="21.0" customHeight="1">
      <c r="A307" s="289"/>
    </row>
    <row r="308" ht="21.0" customHeight="1">
      <c r="A308" s="289"/>
    </row>
    <row r="309" ht="21.0" customHeight="1">
      <c r="A309" s="289"/>
    </row>
    <row r="310" ht="21.0" customHeight="1">
      <c r="A310" s="289"/>
    </row>
    <row r="311" ht="21.0" customHeight="1">
      <c r="A311" s="289"/>
    </row>
    <row r="312" ht="21.0" customHeight="1">
      <c r="A312" s="289"/>
    </row>
    <row r="313" ht="21.0" customHeight="1">
      <c r="A313" s="289"/>
    </row>
    <row r="314" ht="21.0" customHeight="1">
      <c r="A314" s="289"/>
    </row>
    <row r="315" ht="21.0" customHeight="1">
      <c r="A315" s="289"/>
    </row>
    <row r="316" ht="21.0" customHeight="1">
      <c r="A316" s="289"/>
    </row>
    <row r="317" ht="21.0" customHeight="1">
      <c r="A317" s="289"/>
    </row>
    <row r="318" ht="21.0" customHeight="1">
      <c r="A318" s="289"/>
    </row>
    <row r="319" ht="21.0" customHeight="1">
      <c r="A319" s="289"/>
    </row>
    <row r="320" ht="21.0" customHeight="1">
      <c r="A320" s="289"/>
    </row>
    <row r="321" ht="21.0" customHeight="1">
      <c r="A321" s="289"/>
    </row>
    <row r="322" ht="21.0" customHeight="1">
      <c r="A322" s="289"/>
    </row>
    <row r="323" ht="21.0" customHeight="1">
      <c r="A323" s="289"/>
    </row>
    <row r="324" ht="21.0" customHeight="1">
      <c r="A324" s="289"/>
    </row>
    <row r="325" ht="21.0" customHeight="1">
      <c r="A325" s="289"/>
    </row>
    <row r="326" ht="21.0" customHeight="1">
      <c r="A326" s="289"/>
    </row>
    <row r="327" ht="21.0" customHeight="1">
      <c r="A327" s="289"/>
    </row>
    <row r="328" ht="21.0" customHeight="1">
      <c r="A328" s="289"/>
    </row>
    <row r="329" ht="21.0" customHeight="1">
      <c r="A329" s="289"/>
    </row>
    <row r="330" ht="21.0" customHeight="1">
      <c r="A330" s="289"/>
    </row>
    <row r="331" ht="21.0" customHeight="1">
      <c r="A331" s="289"/>
    </row>
    <row r="332" ht="21.0" customHeight="1">
      <c r="A332" s="289"/>
    </row>
    <row r="333" ht="21.0" customHeight="1">
      <c r="A333" s="289"/>
    </row>
    <row r="334" ht="21.0" customHeight="1">
      <c r="A334" s="289"/>
    </row>
    <row r="335" ht="21.0" customHeight="1">
      <c r="A335" s="289"/>
    </row>
    <row r="336" ht="21.0" customHeight="1">
      <c r="A336" s="289"/>
    </row>
    <row r="337" ht="21.0" customHeight="1">
      <c r="A337" s="289"/>
    </row>
    <row r="338" ht="21.0" customHeight="1">
      <c r="A338" s="289"/>
    </row>
    <row r="339" ht="21.0" customHeight="1">
      <c r="A339" s="289"/>
    </row>
    <row r="340" ht="21.0" customHeight="1">
      <c r="A340" s="289"/>
    </row>
    <row r="341" ht="21.0" customHeight="1">
      <c r="A341" s="289"/>
    </row>
    <row r="342" ht="21.0" customHeight="1">
      <c r="A342" s="289"/>
    </row>
    <row r="343" ht="21.0" customHeight="1">
      <c r="A343" s="289"/>
    </row>
    <row r="344" ht="21.0" customHeight="1">
      <c r="A344" s="289"/>
    </row>
    <row r="345" ht="21.0" customHeight="1">
      <c r="A345" s="289"/>
    </row>
    <row r="346" ht="21.0" customHeight="1">
      <c r="A346" s="289"/>
    </row>
    <row r="347" ht="21.0" customHeight="1">
      <c r="A347" s="289"/>
    </row>
    <row r="348" ht="21.0" customHeight="1">
      <c r="A348" s="289"/>
    </row>
    <row r="349" ht="21.0" customHeight="1">
      <c r="A349" s="289"/>
    </row>
    <row r="350" ht="21.0" customHeight="1">
      <c r="A350" s="289"/>
    </row>
    <row r="351" ht="21.0" customHeight="1">
      <c r="A351" s="289"/>
    </row>
    <row r="352" ht="21.0" customHeight="1">
      <c r="A352" s="289"/>
    </row>
    <row r="353" ht="21.0" customHeight="1">
      <c r="A353" s="289"/>
    </row>
    <row r="354" ht="21.0" customHeight="1">
      <c r="A354" s="289"/>
    </row>
    <row r="355" ht="21.0" customHeight="1">
      <c r="A355" s="289"/>
    </row>
    <row r="356" ht="21.0" customHeight="1">
      <c r="A356" s="289"/>
    </row>
    <row r="357" ht="21.0" customHeight="1">
      <c r="A357" s="289"/>
    </row>
    <row r="358" ht="21.0" customHeight="1">
      <c r="A358" s="289"/>
    </row>
    <row r="359" ht="21.0" customHeight="1">
      <c r="A359" s="289"/>
    </row>
    <row r="360" ht="21.0" customHeight="1">
      <c r="A360" s="289"/>
    </row>
    <row r="361" ht="21.0" customHeight="1">
      <c r="A361" s="289"/>
    </row>
    <row r="362" ht="21.0" customHeight="1">
      <c r="A362" s="289"/>
    </row>
    <row r="363" ht="21.0" customHeight="1">
      <c r="A363" s="289"/>
    </row>
    <row r="364" ht="21.0" customHeight="1">
      <c r="A364" s="289"/>
    </row>
    <row r="365" ht="21.0" customHeight="1">
      <c r="A365" s="289"/>
    </row>
    <row r="366" ht="21.0" customHeight="1">
      <c r="A366" s="289"/>
    </row>
    <row r="367" ht="21.0" customHeight="1">
      <c r="A367" s="289"/>
    </row>
    <row r="368" ht="21.0" customHeight="1">
      <c r="A368" s="289"/>
    </row>
    <row r="369" ht="21.0" customHeight="1">
      <c r="A369" s="289"/>
    </row>
    <row r="370" ht="21.0" customHeight="1">
      <c r="A370" s="289"/>
    </row>
    <row r="371" ht="21.0" customHeight="1">
      <c r="A371" s="289"/>
    </row>
    <row r="372" ht="21.0" customHeight="1">
      <c r="A372" s="289"/>
    </row>
    <row r="373" ht="21.0" customHeight="1">
      <c r="A373" s="289"/>
    </row>
    <row r="374" ht="21.0" customHeight="1">
      <c r="A374" s="289"/>
    </row>
    <row r="375" ht="21.0" customHeight="1">
      <c r="A375" s="289"/>
    </row>
    <row r="376" ht="21.0" customHeight="1">
      <c r="A376" s="289"/>
    </row>
    <row r="377" ht="21.0" customHeight="1">
      <c r="A377" s="289"/>
    </row>
    <row r="378" ht="21.0" customHeight="1">
      <c r="A378" s="289"/>
    </row>
    <row r="379" ht="21.0" customHeight="1">
      <c r="A379" s="289"/>
    </row>
    <row r="380" ht="21.0" customHeight="1">
      <c r="A380" s="289"/>
    </row>
    <row r="381" ht="21.0" customHeight="1">
      <c r="A381" s="289"/>
    </row>
    <row r="382" ht="21.0" customHeight="1">
      <c r="A382" s="289"/>
    </row>
    <row r="383" ht="21.0" customHeight="1">
      <c r="A383" s="289"/>
    </row>
    <row r="384" ht="21.0" customHeight="1">
      <c r="A384" s="289"/>
    </row>
    <row r="385" ht="21.0" customHeight="1">
      <c r="A385" s="289"/>
    </row>
    <row r="386" ht="21.0" customHeight="1">
      <c r="A386" s="289"/>
    </row>
    <row r="387" ht="21.0" customHeight="1">
      <c r="A387" s="289"/>
    </row>
    <row r="388" ht="21.0" customHeight="1">
      <c r="A388" s="289"/>
    </row>
    <row r="389" ht="21.0" customHeight="1">
      <c r="A389" s="289"/>
    </row>
    <row r="390" ht="21.0" customHeight="1">
      <c r="A390" s="289"/>
    </row>
    <row r="391" ht="21.0" customHeight="1">
      <c r="A391" s="289"/>
    </row>
    <row r="392" ht="21.0" customHeight="1">
      <c r="A392" s="289"/>
    </row>
    <row r="393" ht="21.0" customHeight="1">
      <c r="A393" s="289"/>
    </row>
    <row r="394" ht="21.0" customHeight="1">
      <c r="A394" s="289"/>
    </row>
    <row r="395" ht="21.0" customHeight="1">
      <c r="A395" s="289"/>
    </row>
    <row r="396" ht="21.0" customHeight="1">
      <c r="A396" s="289"/>
    </row>
    <row r="397" ht="21.0" customHeight="1">
      <c r="A397" s="289"/>
    </row>
    <row r="398" ht="21.0" customHeight="1">
      <c r="A398" s="289"/>
    </row>
    <row r="399" ht="21.0" customHeight="1">
      <c r="A399" s="289"/>
    </row>
    <row r="400" ht="21.0" customHeight="1">
      <c r="A400" s="289"/>
    </row>
    <row r="401" ht="21.0" customHeight="1">
      <c r="A401" s="289"/>
    </row>
    <row r="402" ht="21.0" customHeight="1">
      <c r="A402" s="289"/>
    </row>
    <row r="403" ht="21.0" customHeight="1">
      <c r="A403" s="289"/>
    </row>
    <row r="404" ht="21.0" customHeight="1">
      <c r="A404" s="289"/>
    </row>
    <row r="405" ht="21.0" customHeight="1">
      <c r="A405" s="289"/>
    </row>
    <row r="406" ht="21.0" customHeight="1">
      <c r="A406" s="289"/>
    </row>
    <row r="407" ht="21.0" customHeight="1">
      <c r="A407" s="289"/>
    </row>
    <row r="408" ht="21.0" customHeight="1">
      <c r="A408" s="289"/>
    </row>
    <row r="409" ht="21.0" customHeight="1">
      <c r="A409" s="289"/>
    </row>
    <row r="410" ht="21.0" customHeight="1">
      <c r="A410" s="289"/>
    </row>
    <row r="411" ht="21.0" customHeight="1">
      <c r="A411" s="289"/>
    </row>
    <row r="412" ht="21.0" customHeight="1">
      <c r="A412" s="289"/>
    </row>
    <row r="413" ht="21.0" customHeight="1">
      <c r="A413" s="289"/>
    </row>
    <row r="414" ht="21.0" customHeight="1">
      <c r="A414" s="289"/>
    </row>
    <row r="415" ht="21.0" customHeight="1">
      <c r="A415" s="289"/>
    </row>
    <row r="416" ht="21.0" customHeight="1">
      <c r="A416" s="289"/>
    </row>
    <row r="417" ht="21.0" customHeight="1">
      <c r="A417" s="289"/>
    </row>
    <row r="418" ht="21.0" customHeight="1">
      <c r="A418" s="289"/>
    </row>
    <row r="419" ht="21.0" customHeight="1">
      <c r="A419" s="289"/>
    </row>
    <row r="420" ht="21.0" customHeight="1">
      <c r="A420" s="289"/>
    </row>
    <row r="421" ht="21.0" customHeight="1">
      <c r="A421" s="289"/>
    </row>
    <row r="422" ht="21.0" customHeight="1">
      <c r="A422" s="289"/>
    </row>
    <row r="423" ht="21.0" customHeight="1">
      <c r="A423" s="289"/>
    </row>
    <row r="424" ht="21.0" customHeight="1">
      <c r="A424" s="289"/>
    </row>
    <row r="425" ht="21.0" customHeight="1">
      <c r="A425" s="289"/>
    </row>
    <row r="426" ht="21.0" customHeight="1">
      <c r="A426" s="289"/>
    </row>
    <row r="427" ht="21.0" customHeight="1">
      <c r="A427" s="289"/>
    </row>
    <row r="428" ht="21.0" customHeight="1">
      <c r="A428" s="289"/>
    </row>
    <row r="429" ht="21.0" customHeight="1">
      <c r="A429" s="289"/>
    </row>
    <row r="430" ht="21.0" customHeight="1">
      <c r="A430" s="289"/>
    </row>
    <row r="431" ht="21.0" customHeight="1">
      <c r="A431" s="289"/>
    </row>
    <row r="432" ht="21.0" customHeight="1">
      <c r="A432" s="289"/>
    </row>
    <row r="433" ht="21.0" customHeight="1">
      <c r="A433" s="289"/>
    </row>
    <row r="434" ht="21.0" customHeight="1">
      <c r="A434" s="289"/>
    </row>
    <row r="435" ht="21.0" customHeight="1">
      <c r="A435" s="289"/>
    </row>
    <row r="436" ht="21.0" customHeight="1">
      <c r="A436" s="289"/>
    </row>
    <row r="437" ht="21.0" customHeight="1">
      <c r="A437" s="289"/>
    </row>
    <row r="438" ht="21.0" customHeight="1">
      <c r="A438" s="289"/>
    </row>
    <row r="439" ht="21.0" customHeight="1">
      <c r="A439" s="289"/>
    </row>
    <row r="440" ht="21.0" customHeight="1">
      <c r="A440" s="289"/>
    </row>
    <row r="441" ht="21.0" customHeight="1">
      <c r="A441" s="289"/>
    </row>
    <row r="442" ht="21.0" customHeight="1">
      <c r="A442" s="289"/>
    </row>
    <row r="443" ht="21.0" customHeight="1">
      <c r="A443" s="289"/>
    </row>
    <row r="444" ht="21.0" customHeight="1">
      <c r="A444" s="289"/>
    </row>
    <row r="445" ht="21.0" customHeight="1">
      <c r="A445" s="289"/>
    </row>
    <row r="446" ht="21.0" customHeight="1">
      <c r="A446" s="289"/>
    </row>
    <row r="447" ht="21.0" customHeight="1">
      <c r="A447" s="289"/>
    </row>
    <row r="448" ht="21.0" customHeight="1">
      <c r="A448" s="289"/>
    </row>
    <row r="449" ht="21.0" customHeight="1">
      <c r="A449" s="289"/>
    </row>
    <row r="450" ht="21.0" customHeight="1">
      <c r="A450" s="289"/>
    </row>
    <row r="451" ht="21.0" customHeight="1">
      <c r="A451" s="289"/>
    </row>
    <row r="452" ht="21.0" customHeight="1">
      <c r="A452" s="289"/>
    </row>
    <row r="453" ht="21.0" customHeight="1">
      <c r="A453" s="289"/>
    </row>
    <row r="454" ht="21.0" customHeight="1">
      <c r="A454" s="289"/>
    </row>
    <row r="455" ht="21.0" customHeight="1">
      <c r="A455" s="289"/>
    </row>
    <row r="456" ht="21.0" customHeight="1">
      <c r="A456" s="289"/>
    </row>
    <row r="457" ht="21.0" customHeight="1">
      <c r="A457" s="289"/>
    </row>
    <row r="458" ht="21.0" customHeight="1">
      <c r="A458" s="289"/>
    </row>
    <row r="459" ht="21.0" customHeight="1">
      <c r="A459" s="289"/>
    </row>
    <row r="460" ht="21.0" customHeight="1">
      <c r="A460" s="289"/>
    </row>
    <row r="461" ht="21.0" customHeight="1">
      <c r="A461" s="289"/>
    </row>
    <row r="462" ht="21.0" customHeight="1">
      <c r="A462" s="289"/>
    </row>
    <row r="463" ht="21.0" customHeight="1">
      <c r="A463" s="289"/>
    </row>
    <row r="464" ht="21.0" customHeight="1">
      <c r="A464" s="289"/>
    </row>
    <row r="465" ht="21.0" customHeight="1">
      <c r="A465" s="289"/>
    </row>
    <row r="466" ht="21.0" customHeight="1">
      <c r="A466" s="289"/>
    </row>
    <row r="467" ht="21.0" customHeight="1">
      <c r="A467" s="289"/>
    </row>
    <row r="468" ht="21.0" customHeight="1">
      <c r="A468" s="289"/>
    </row>
    <row r="469" ht="21.0" customHeight="1">
      <c r="A469" s="289"/>
    </row>
    <row r="470" ht="21.0" customHeight="1">
      <c r="A470" s="289"/>
    </row>
    <row r="471" ht="21.0" customHeight="1">
      <c r="A471" s="289"/>
    </row>
    <row r="472" ht="21.0" customHeight="1">
      <c r="A472" s="289"/>
    </row>
    <row r="473" ht="21.0" customHeight="1">
      <c r="A473" s="289"/>
    </row>
    <row r="474" ht="21.0" customHeight="1">
      <c r="A474" s="289"/>
    </row>
    <row r="475" ht="21.0" customHeight="1">
      <c r="A475" s="289"/>
    </row>
    <row r="476" ht="21.0" customHeight="1">
      <c r="A476" s="289"/>
    </row>
    <row r="477" ht="21.0" customHeight="1">
      <c r="A477" s="289"/>
    </row>
    <row r="478" ht="21.0" customHeight="1">
      <c r="A478" s="289"/>
    </row>
    <row r="479" ht="21.0" customHeight="1">
      <c r="A479" s="289"/>
    </row>
    <row r="480" ht="21.0" customHeight="1">
      <c r="A480" s="289"/>
    </row>
    <row r="481" ht="21.0" customHeight="1">
      <c r="A481" s="289"/>
    </row>
    <row r="482" ht="21.0" customHeight="1">
      <c r="A482" s="289"/>
    </row>
    <row r="483" ht="21.0" customHeight="1">
      <c r="A483" s="289"/>
    </row>
    <row r="484" ht="21.0" customHeight="1">
      <c r="A484" s="289"/>
    </row>
    <row r="485" ht="21.0" customHeight="1">
      <c r="A485" s="289"/>
    </row>
    <row r="486" ht="21.0" customHeight="1">
      <c r="A486" s="289"/>
    </row>
    <row r="487" ht="21.0" customHeight="1">
      <c r="A487" s="289"/>
    </row>
    <row r="488" ht="21.0" customHeight="1">
      <c r="A488" s="289"/>
    </row>
    <row r="489" ht="21.0" customHeight="1">
      <c r="A489" s="289"/>
    </row>
    <row r="490" ht="21.0" customHeight="1">
      <c r="A490" s="289"/>
    </row>
    <row r="491" ht="21.0" customHeight="1">
      <c r="A491" s="289"/>
    </row>
    <row r="492" ht="21.0" customHeight="1">
      <c r="A492" s="289"/>
    </row>
    <row r="493" ht="21.0" customHeight="1">
      <c r="A493" s="289"/>
    </row>
    <row r="494" ht="21.0" customHeight="1">
      <c r="A494" s="289"/>
    </row>
    <row r="495" ht="21.0" customHeight="1">
      <c r="A495" s="289"/>
    </row>
    <row r="496" ht="21.0" customHeight="1">
      <c r="A496" s="289"/>
    </row>
    <row r="497" ht="21.0" customHeight="1">
      <c r="A497" s="289"/>
    </row>
    <row r="498" ht="21.0" customHeight="1">
      <c r="A498" s="289"/>
    </row>
    <row r="499" ht="21.0" customHeight="1">
      <c r="A499" s="289"/>
    </row>
    <row r="500" ht="21.0" customHeight="1">
      <c r="A500" s="289"/>
    </row>
    <row r="501" ht="21.0" customHeight="1">
      <c r="A501" s="289"/>
    </row>
    <row r="502" ht="21.0" customHeight="1">
      <c r="A502" s="289"/>
    </row>
    <row r="503" ht="21.0" customHeight="1">
      <c r="A503" s="289"/>
    </row>
    <row r="504" ht="21.0" customHeight="1">
      <c r="A504" s="289"/>
    </row>
    <row r="505" ht="21.0" customHeight="1">
      <c r="A505" s="289"/>
    </row>
    <row r="506" ht="21.0" customHeight="1">
      <c r="A506" s="289"/>
    </row>
    <row r="507" ht="21.0" customHeight="1">
      <c r="A507" s="289"/>
    </row>
    <row r="508" ht="21.0" customHeight="1">
      <c r="A508" s="289"/>
    </row>
    <row r="509" ht="21.0" customHeight="1">
      <c r="A509" s="289"/>
    </row>
    <row r="510" ht="21.0" customHeight="1">
      <c r="A510" s="289"/>
    </row>
    <row r="511" ht="21.0" customHeight="1">
      <c r="A511" s="289"/>
    </row>
    <row r="512" ht="21.0" customHeight="1">
      <c r="A512" s="289"/>
    </row>
    <row r="513" ht="21.0" customHeight="1">
      <c r="A513" s="289"/>
    </row>
    <row r="514" ht="21.0" customHeight="1">
      <c r="A514" s="289"/>
    </row>
    <row r="515" ht="21.0" customHeight="1">
      <c r="A515" s="289"/>
    </row>
    <row r="516" ht="21.0" customHeight="1">
      <c r="A516" s="289"/>
    </row>
    <row r="517" ht="21.0" customHeight="1">
      <c r="A517" s="289"/>
    </row>
    <row r="518" ht="21.0" customHeight="1">
      <c r="A518" s="289"/>
    </row>
    <row r="519" ht="21.0" customHeight="1">
      <c r="A519" s="289"/>
    </row>
    <row r="520" ht="21.0" customHeight="1">
      <c r="A520" s="289"/>
    </row>
    <row r="521" ht="21.0" customHeight="1">
      <c r="A521" s="289"/>
    </row>
    <row r="522" ht="21.0" customHeight="1">
      <c r="A522" s="289"/>
    </row>
    <row r="523" ht="21.0" customHeight="1">
      <c r="A523" s="289"/>
    </row>
    <row r="524" ht="21.0" customHeight="1">
      <c r="A524" s="289"/>
    </row>
    <row r="525" ht="21.0" customHeight="1">
      <c r="A525" s="289"/>
    </row>
    <row r="526" ht="21.0" customHeight="1">
      <c r="A526" s="289"/>
    </row>
    <row r="527" ht="21.0" customHeight="1">
      <c r="A527" s="289"/>
    </row>
    <row r="528" ht="21.0" customHeight="1">
      <c r="A528" s="289"/>
    </row>
    <row r="529" ht="21.0" customHeight="1">
      <c r="A529" s="289"/>
    </row>
    <row r="530" ht="21.0" customHeight="1">
      <c r="A530" s="289"/>
    </row>
    <row r="531" ht="21.0" customHeight="1">
      <c r="A531" s="289"/>
    </row>
    <row r="532" ht="21.0" customHeight="1">
      <c r="A532" s="289"/>
    </row>
    <row r="533" ht="21.0" customHeight="1">
      <c r="A533" s="289"/>
    </row>
    <row r="534" ht="21.0" customHeight="1">
      <c r="A534" s="289"/>
    </row>
    <row r="535" ht="21.0" customHeight="1">
      <c r="A535" s="289"/>
    </row>
    <row r="536" ht="21.0" customHeight="1">
      <c r="A536" s="289"/>
    </row>
    <row r="537" ht="21.0" customHeight="1">
      <c r="A537" s="289"/>
    </row>
    <row r="538" ht="21.0" customHeight="1">
      <c r="A538" s="289"/>
    </row>
    <row r="539" ht="21.0" customHeight="1">
      <c r="A539" s="289"/>
    </row>
    <row r="540" ht="21.0" customHeight="1">
      <c r="A540" s="289"/>
    </row>
    <row r="541" ht="21.0" customHeight="1">
      <c r="A541" s="289"/>
    </row>
    <row r="542" ht="21.0" customHeight="1">
      <c r="A542" s="289"/>
    </row>
    <row r="543" ht="21.0" customHeight="1">
      <c r="A543" s="289"/>
    </row>
    <row r="544" ht="21.0" customHeight="1">
      <c r="A544" s="289"/>
    </row>
    <row r="545" ht="21.0" customHeight="1">
      <c r="A545" s="289"/>
    </row>
    <row r="546" ht="21.0" customHeight="1">
      <c r="A546" s="289"/>
    </row>
    <row r="547" ht="21.0" customHeight="1">
      <c r="A547" s="289"/>
    </row>
    <row r="548" ht="21.0" customHeight="1">
      <c r="A548" s="289"/>
    </row>
    <row r="549" ht="21.0" customHeight="1">
      <c r="A549" s="289"/>
    </row>
    <row r="550" ht="21.0" customHeight="1">
      <c r="A550" s="289"/>
    </row>
    <row r="551" ht="21.0" customHeight="1">
      <c r="A551" s="289"/>
    </row>
    <row r="552" ht="21.0" customHeight="1">
      <c r="A552" s="289"/>
    </row>
    <row r="553" ht="21.0" customHeight="1">
      <c r="A553" s="289"/>
    </row>
    <row r="554" ht="21.0" customHeight="1">
      <c r="A554" s="289"/>
    </row>
    <row r="555" ht="21.0" customHeight="1">
      <c r="A555" s="289"/>
    </row>
    <row r="556" ht="21.0" customHeight="1">
      <c r="A556" s="289"/>
    </row>
    <row r="557" ht="21.0" customHeight="1">
      <c r="A557" s="289"/>
    </row>
    <row r="558" ht="21.0" customHeight="1">
      <c r="A558" s="289"/>
    </row>
    <row r="559" ht="21.0" customHeight="1">
      <c r="A559" s="289"/>
    </row>
    <row r="560" ht="21.0" customHeight="1">
      <c r="A560" s="289"/>
    </row>
    <row r="561" ht="21.0" customHeight="1">
      <c r="A561" s="289"/>
    </row>
    <row r="562" ht="21.0" customHeight="1">
      <c r="A562" s="289"/>
    </row>
    <row r="563" ht="21.0" customHeight="1">
      <c r="A563" s="289"/>
    </row>
    <row r="564" ht="21.0" customHeight="1">
      <c r="A564" s="289"/>
    </row>
    <row r="565" ht="21.0" customHeight="1">
      <c r="A565" s="289"/>
    </row>
    <row r="566" ht="21.0" customHeight="1">
      <c r="A566" s="289"/>
    </row>
    <row r="567" ht="21.0" customHeight="1">
      <c r="A567" s="289"/>
    </row>
    <row r="568" ht="21.0" customHeight="1">
      <c r="A568" s="289"/>
    </row>
    <row r="569" ht="21.0" customHeight="1">
      <c r="A569" s="289"/>
    </row>
    <row r="570" ht="21.0" customHeight="1">
      <c r="A570" s="289"/>
    </row>
    <row r="571" ht="21.0" customHeight="1">
      <c r="A571" s="289"/>
    </row>
    <row r="572" ht="21.0" customHeight="1">
      <c r="A572" s="289"/>
    </row>
    <row r="573" ht="21.0" customHeight="1">
      <c r="A573" s="289"/>
    </row>
    <row r="574" ht="21.0" customHeight="1">
      <c r="A574" s="289"/>
    </row>
    <row r="575" ht="21.0" customHeight="1">
      <c r="A575" s="289"/>
    </row>
    <row r="576" ht="21.0" customHeight="1">
      <c r="A576" s="289"/>
    </row>
    <row r="577" ht="21.0" customHeight="1">
      <c r="A577" s="289"/>
    </row>
    <row r="578" ht="21.0" customHeight="1">
      <c r="A578" s="289"/>
    </row>
    <row r="579" ht="21.0" customHeight="1">
      <c r="A579" s="289"/>
    </row>
    <row r="580" ht="21.0" customHeight="1">
      <c r="A580" s="289"/>
    </row>
    <row r="581" ht="21.0" customHeight="1">
      <c r="A581" s="289"/>
    </row>
    <row r="582" ht="21.0" customHeight="1">
      <c r="A582" s="289"/>
    </row>
    <row r="583" ht="21.0" customHeight="1">
      <c r="A583" s="289"/>
    </row>
    <row r="584" ht="21.0" customHeight="1">
      <c r="A584" s="289"/>
    </row>
    <row r="585" ht="21.0" customHeight="1">
      <c r="A585" s="289"/>
    </row>
    <row r="586" ht="21.0" customHeight="1">
      <c r="A586" s="289"/>
    </row>
    <row r="587" ht="21.0" customHeight="1">
      <c r="A587" s="289"/>
    </row>
    <row r="588" ht="21.0" customHeight="1">
      <c r="A588" s="289"/>
    </row>
    <row r="589" ht="21.0" customHeight="1">
      <c r="A589" s="289"/>
    </row>
    <row r="590" ht="21.0" customHeight="1">
      <c r="A590" s="289"/>
    </row>
    <row r="591" ht="21.0" customHeight="1">
      <c r="A591" s="289"/>
    </row>
    <row r="592" ht="21.0" customHeight="1">
      <c r="A592" s="289"/>
    </row>
    <row r="593" ht="21.0" customHeight="1">
      <c r="A593" s="289"/>
    </row>
    <row r="594" ht="21.0" customHeight="1">
      <c r="A594" s="289"/>
    </row>
    <row r="595" ht="21.0" customHeight="1">
      <c r="A595" s="289"/>
    </row>
    <row r="596" ht="21.0" customHeight="1">
      <c r="A596" s="289"/>
    </row>
    <row r="597" ht="21.0" customHeight="1">
      <c r="A597" s="289"/>
    </row>
    <row r="598" ht="21.0" customHeight="1">
      <c r="A598" s="289"/>
    </row>
    <row r="599" ht="21.0" customHeight="1">
      <c r="A599" s="289"/>
    </row>
    <row r="600" ht="21.0" customHeight="1">
      <c r="A600" s="289"/>
    </row>
    <row r="601" ht="21.0" customHeight="1">
      <c r="A601" s="289"/>
    </row>
    <row r="602" ht="21.0" customHeight="1">
      <c r="A602" s="289"/>
    </row>
    <row r="603" ht="21.0" customHeight="1">
      <c r="A603" s="289"/>
    </row>
    <row r="604" ht="21.0" customHeight="1">
      <c r="A604" s="289"/>
    </row>
    <row r="605" ht="21.0" customHeight="1">
      <c r="A605" s="289"/>
    </row>
    <row r="606" ht="21.0" customHeight="1">
      <c r="A606" s="289"/>
    </row>
    <row r="607" ht="21.0" customHeight="1">
      <c r="A607" s="289"/>
    </row>
    <row r="608" ht="21.0" customHeight="1">
      <c r="A608" s="289"/>
    </row>
    <row r="609" ht="21.0" customHeight="1">
      <c r="A609" s="289"/>
    </row>
    <row r="610" ht="21.0" customHeight="1">
      <c r="A610" s="289"/>
    </row>
    <row r="611" ht="21.0" customHeight="1">
      <c r="A611" s="289"/>
    </row>
    <row r="612" ht="21.0" customHeight="1">
      <c r="A612" s="289"/>
    </row>
    <row r="613" ht="21.0" customHeight="1">
      <c r="A613" s="289"/>
    </row>
    <row r="614" ht="21.0" customHeight="1">
      <c r="A614" s="289"/>
    </row>
    <row r="615" ht="21.0" customHeight="1">
      <c r="A615" s="289"/>
    </row>
    <row r="616" ht="21.0" customHeight="1">
      <c r="A616" s="289"/>
    </row>
    <row r="617" ht="21.0" customHeight="1">
      <c r="A617" s="289"/>
    </row>
    <row r="618" ht="21.0" customHeight="1">
      <c r="A618" s="289"/>
    </row>
    <row r="619" ht="21.0" customHeight="1">
      <c r="A619" s="289"/>
    </row>
    <row r="620" ht="21.0" customHeight="1">
      <c r="A620" s="289"/>
    </row>
    <row r="621" ht="21.0" customHeight="1">
      <c r="A621" s="289"/>
    </row>
    <row r="622" ht="21.0" customHeight="1">
      <c r="A622" s="289"/>
    </row>
    <row r="623" ht="21.0" customHeight="1">
      <c r="A623" s="289"/>
    </row>
    <row r="624" ht="21.0" customHeight="1">
      <c r="A624" s="289"/>
    </row>
    <row r="625" ht="21.0" customHeight="1">
      <c r="A625" s="289"/>
    </row>
    <row r="626" ht="21.0" customHeight="1">
      <c r="A626" s="289"/>
    </row>
    <row r="627" ht="21.0" customHeight="1">
      <c r="A627" s="289"/>
    </row>
    <row r="628" ht="21.0" customHeight="1">
      <c r="A628" s="289"/>
    </row>
    <row r="629" ht="21.0" customHeight="1">
      <c r="A629" s="289"/>
    </row>
    <row r="630" ht="21.0" customHeight="1">
      <c r="A630" s="289"/>
    </row>
    <row r="631" ht="21.0" customHeight="1">
      <c r="A631" s="289"/>
    </row>
    <row r="632" ht="21.0" customHeight="1">
      <c r="A632" s="289"/>
    </row>
    <row r="633" ht="21.0" customHeight="1">
      <c r="A633" s="289"/>
    </row>
    <row r="634" ht="21.0" customHeight="1">
      <c r="A634" s="289"/>
    </row>
    <row r="635" ht="21.0" customHeight="1">
      <c r="A635" s="289"/>
    </row>
    <row r="636" ht="21.0" customHeight="1">
      <c r="A636" s="289"/>
    </row>
    <row r="637" ht="21.0" customHeight="1">
      <c r="A637" s="289"/>
    </row>
    <row r="638" ht="21.0" customHeight="1">
      <c r="A638" s="289"/>
    </row>
    <row r="639" ht="21.0" customHeight="1">
      <c r="A639" s="289"/>
    </row>
    <row r="640" ht="21.0" customHeight="1">
      <c r="A640" s="289"/>
    </row>
    <row r="641" ht="21.0" customHeight="1">
      <c r="A641" s="289"/>
    </row>
    <row r="642" ht="21.0" customHeight="1">
      <c r="A642" s="289"/>
    </row>
    <row r="643" ht="21.0" customHeight="1">
      <c r="A643" s="289"/>
    </row>
    <row r="644" ht="21.0" customHeight="1">
      <c r="A644" s="289"/>
    </row>
    <row r="645" ht="21.0" customHeight="1">
      <c r="A645" s="289"/>
    </row>
    <row r="646" ht="21.0" customHeight="1">
      <c r="A646" s="289"/>
    </row>
    <row r="647" ht="21.0" customHeight="1">
      <c r="A647" s="289"/>
    </row>
    <row r="648" ht="21.0" customHeight="1">
      <c r="A648" s="289"/>
    </row>
    <row r="649" ht="21.0" customHeight="1">
      <c r="A649" s="289"/>
    </row>
    <row r="650" ht="21.0" customHeight="1">
      <c r="A650" s="289"/>
    </row>
    <row r="651" ht="21.0" customHeight="1">
      <c r="A651" s="289"/>
    </row>
    <row r="652" ht="21.0" customHeight="1">
      <c r="A652" s="289"/>
    </row>
    <row r="653" ht="21.0" customHeight="1">
      <c r="A653" s="289"/>
    </row>
    <row r="654" ht="21.0" customHeight="1">
      <c r="A654" s="289"/>
    </row>
    <row r="655" ht="21.0" customHeight="1">
      <c r="A655" s="289"/>
    </row>
    <row r="656" ht="21.0" customHeight="1">
      <c r="A656" s="289"/>
    </row>
    <row r="657" ht="21.0" customHeight="1">
      <c r="A657" s="289"/>
    </row>
    <row r="658" ht="21.0" customHeight="1">
      <c r="A658" s="289"/>
    </row>
    <row r="659" ht="21.0" customHeight="1">
      <c r="A659" s="289"/>
    </row>
    <row r="660" ht="21.0" customHeight="1">
      <c r="A660" s="289"/>
    </row>
    <row r="661" ht="21.0" customHeight="1">
      <c r="A661" s="289"/>
    </row>
    <row r="662" ht="21.0" customHeight="1">
      <c r="A662" s="289"/>
    </row>
    <row r="663" ht="21.0" customHeight="1">
      <c r="A663" s="289"/>
    </row>
    <row r="664" ht="21.0" customHeight="1">
      <c r="A664" s="289"/>
    </row>
    <row r="665" ht="21.0" customHeight="1">
      <c r="A665" s="289"/>
    </row>
    <row r="666" ht="21.0" customHeight="1">
      <c r="A666" s="289"/>
    </row>
    <row r="667" ht="21.0" customHeight="1">
      <c r="A667" s="289"/>
    </row>
    <row r="668" ht="21.0" customHeight="1">
      <c r="A668" s="289"/>
    </row>
    <row r="669" ht="21.0" customHeight="1">
      <c r="A669" s="289"/>
    </row>
    <row r="670" ht="21.0" customHeight="1">
      <c r="A670" s="289"/>
    </row>
    <row r="671" ht="21.0" customHeight="1">
      <c r="A671" s="289"/>
    </row>
    <row r="672" ht="21.0" customHeight="1">
      <c r="A672" s="289"/>
    </row>
    <row r="673" ht="21.0" customHeight="1">
      <c r="A673" s="289"/>
    </row>
    <row r="674" ht="21.0" customHeight="1">
      <c r="A674" s="289"/>
    </row>
    <row r="675" ht="21.0" customHeight="1">
      <c r="A675" s="289"/>
    </row>
    <row r="676" ht="21.0" customHeight="1">
      <c r="A676" s="289"/>
    </row>
    <row r="677" ht="21.0" customHeight="1">
      <c r="A677" s="289"/>
    </row>
    <row r="678" ht="21.0" customHeight="1">
      <c r="A678" s="289"/>
    </row>
    <row r="679" ht="21.0" customHeight="1">
      <c r="A679" s="289"/>
    </row>
    <row r="680" ht="21.0" customHeight="1">
      <c r="A680" s="289"/>
    </row>
    <row r="681" ht="21.0" customHeight="1">
      <c r="A681" s="289"/>
    </row>
    <row r="682" ht="21.0" customHeight="1">
      <c r="A682" s="289"/>
    </row>
    <row r="683" ht="21.0" customHeight="1">
      <c r="A683" s="289"/>
    </row>
    <row r="684" ht="21.0" customHeight="1">
      <c r="A684" s="289"/>
    </row>
    <row r="685" ht="21.0" customHeight="1">
      <c r="A685" s="289"/>
    </row>
    <row r="686" ht="21.0" customHeight="1">
      <c r="A686" s="289"/>
    </row>
    <row r="687" ht="21.0" customHeight="1">
      <c r="A687" s="289"/>
    </row>
    <row r="688" ht="21.0" customHeight="1">
      <c r="A688" s="289"/>
    </row>
    <row r="689" ht="21.0" customHeight="1">
      <c r="A689" s="289"/>
    </row>
    <row r="690" ht="21.0" customHeight="1">
      <c r="A690" s="289"/>
    </row>
    <row r="691" ht="21.0" customHeight="1">
      <c r="A691" s="289"/>
    </row>
    <row r="692" ht="21.0" customHeight="1">
      <c r="A692" s="289"/>
    </row>
    <row r="693" ht="21.0" customHeight="1">
      <c r="A693" s="289"/>
    </row>
    <row r="694" ht="21.0" customHeight="1">
      <c r="A694" s="289"/>
    </row>
    <row r="695" ht="21.0" customHeight="1">
      <c r="A695" s="289"/>
    </row>
    <row r="696" ht="21.0" customHeight="1">
      <c r="A696" s="289"/>
    </row>
    <row r="697" ht="21.0" customHeight="1">
      <c r="A697" s="289"/>
    </row>
    <row r="698" ht="21.0" customHeight="1">
      <c r="A698" s="289"/>
    </row>
    <row r="699" ht="21.0" customHeight="1">
      <c r="A699" s="289"/>
    </row>
    <row r="700" ht="21.0" customHeight="1">
      <c r="A700" s="289"/>
    </row>
    <row r="701" ht="21.0" customHeight="1">
      <c r="A701" s="289"/>
    </row>
    <row r="702" ht="21.0" customHeight="1">
      <c r="A702" s="289"/>
    </row>
    <row r="703" ht="21.0" customHeight="1">
      <c r="A703" s="289"/>
    </row>
    <row r="704" ht="21.0" customHeight="1">
      <c r="A704" s="289"/>
    </row>
    <row r="705" ht="21.0" customHeight="1">
      <c r="A705" s="289"/>
    </row>
    <row r="706" ht="21.0" customHeight="1">
      <c r="A706" s="289"/>
    </row>
    <row r="707" ht="21.0" customHeight="1">
      <c r="A707" s="289"/>
    </row>
    <row r="708" ht="21.0" customHeight="1">
      <c r="A708" s="289"/>
    </row>
    <row r="709" ht="21.0" customHeight="1">
      <c r="A709" s="289"/>
    </row>
    <row r="710" ht="21.0" customHeight="1">
      <c r="A710" s="289"/>
    </row>
    <row r="711" ht="21.0" customHeight="1">
      <c r="A711" s="289"/>
    </row>
    <row r="712" ht="21.0" customHeight="1">
      <c r="A712" s="289"/>
    </row>
    <row r="713" ht="21.0" customHeight="1">
      <c r="A713" s="289"/>
    </row>
    <row r="714" ht="21.0" customHeight="1">
      <c r="A714" s="289"/>
    </row>
    <row r="715" ht="21.0" customHeight="1">
      <c r="A715" s="289"/>
    </row>
    <row r="716" ht="21.0" customHeight="1">
      <c r="A716" s="289"/>
    </row>
    <row r="717" ht="21.0" customHeight="1">
      <c r="A717" s="289"/>
    </row>
    <row r="718" ht="21.0" customHeight="1">
      <c r="A718" s="289"/>
    </row>
    <row r="719" ht="21.0" customHeight="1">
      <c r="A719" s="289"/>
    </row>
    <row r="720" ht="21.0" customHeight="1">
      <c r="A720" s="289"/>
    </row>
    <row r="721" ht="21.0" customHeight="1">
      <c r="A721" s="289"/>
    </row>
    <row r="722" ht="21.0" customHeight="1">
      <c r="A722" s="289"/>
    </row>
    <row r="723" ht="21.0" customHeight="1">
      <c r="A723" s="289"/>
    </row>
    <row r="724" ht="21.0" customHeight="1">
      <c r="A724" s="289"/>
    </row>
    <row r="725" ht="21.0" customHeight="1">
      <c r="A725" s="289"/>
    </row>
    <row r="726" ht="21.0" customHeight="1">
      <c r="A726" s="289"/>
    </row>
    <row r="727" ht="21.0" customHeight="1">
      <c r="A727" s="289"/>
    </row>
    <row r="728" ht="21.0" customHeight="1">
      <c r="A728" s="289"/>
    </row>
    <row r="729" ht="21.0" customHeight="1">
      <c r="A729" s="289"/>
    </row>
    <row r="730" ht="21.0" customHeight="1">
      <c r="A730" s="289"/>
    </row>
    <row r="731" ht="21.0" customHeight="1">
      <c r="A731" s="289"/>
    </row>
    <row r="732" ht="21.0" customHeight="1">
      <c r="A732" s="289"/>
    </row>
    <row r="733" ht="21.0" customHeight="1">
      <c r="A733" s="289"/>
    </row>
    <row r="734" ht="21.0" customHeight="1">
      <c r="A734" s="289"/>
    </row>
    <row r="735" ht="21.0" customHeight="1">
      <c r="A735" s="289"/>
    </row>
    <row r="736" ht="21.0" customHeight="1">
      <c r="A736" s="289"/>
    </row>
    <row r="737" ht="21.0" customHeight="1">
      <c r="A737" s="289"/>
    </row>
    <row r="738" ht="21.0" customHeight="1">
      <c r="A738" s="289"/>
    </row>
    <row r="739" ht="21.0" customHeight="1">
      <c r="A739" s="289"/>
    </row>
    <row r="740" ht="21.0" customHeight="1">
      <c r="A740" s="289"/>
    </row>
    <row r="741" ht="21.0" customHeight="1">
      <c r="A741" s="289"/>
    </row>
    <row r="742" ht="21.0" customHeight="1">
      <c r="A742" s="289"/>
    </row>
    <row r="743" ht="21.0" customHeight="1">
      <c r="A743" s="289"/>
    </row>
    <row r="744" ht="21.0" customHeight="1">
      <c r="A744" s="289"/>
    </row>
    <row r="745" ht="21.0" customHeight="1">
      <c r="A745" s="289"/>
    </row>
    <row r="746" ht="21.0" customHeight="1">
      <c r="A746" s="289"/>
    </row>
    <row r="747" ht="21.0" customHeight="1">
      <c r="A747" s="289"/>
    </row>
    <row r="748" ht="21.0" customHeight="1">
      <c r="A748" s="289"/>
    </row>
    <row r="749" ht="21.0" customHeight="1">
      <c r="A749" s="289"/>
    </row>
    <row r="750" ht="21.0" customHeight="1">
      <c r="A750" s="289"/>
    </row>
    <row r="751" ht="21.0" customHeight="1">
      <c r="A751" s="289"/>
    </row>
    <row r="752" ht="21.0" customHeight="1">
      <c r="A752" s="289"/>
    </row>
    <row r="753" ht="21.0" customHeight="1">
      <c r="A753" s="289"/>
    </row>
    <row r="754" ht="21.0" customHeight="1">
      <c r="A754" s="289"/>
    </row>
    <row r="755" ht="21.0" customHeight="1">
      <c r="A755" s="289"/>
    </row>
    <row r="756" ht="21.0" customHeight="1">
      <c r="A756" s="289"/>
    </row>
    <row r="757" ht="21.0" customHeight="1">
      <c r="A757" s="289"/>
    </row>
    <row r="758" ht="21.0" customHeight="1">
      <c r="A758" s="289"/>
    </row>
    <row r="759" ht="21.0" customHeight="1">
      <c r="A759" s="289"/>
    </row>
    <row r="760" ht="21.0" customHeight="1">
      <c r="A760" s="289"/>
    </row>
    <row r="761" ht="21.0" customHeight="1">
      <c r="A761" s="289"/>
    </row>
    <row r="762" ht="21.0" customHeight="1">
      <c r="A762" s="289"/>
    </row>
    <row r="763" ht="21.0" customHeight="1">
      <c r="A763" s="289"/>
    </row>
    <row r="764" ht="21.0" customHeight="1">
      <c r="A764" s="289"/>
    </row>
    <row r="765" ht="21.0" customHeight="1">
      <c r="A765" s="289"/>
    </row>
    <row r="766" ht="21.0" customHeight="1">
      <c r="A766" s="289"/>
    </row>
    <row r="767" ht="21.0" customHeight="1">
      <c r="A767" s="289"/>
    </row>
    <row r="768" ht="21.0" customHeight="1">
      <c r="A768" s="289"/>
    </row>
    <row r="769" ht="21.0" customHeight="1">
      <c r="A769" s="289"/>
    </row>
    <row r="770" ht="21.0" customHeight="1">
      <c r="A770" s="289"/>
    </row>
    <row r="771" ht="21.0" customHeight="1">
      <c r="A771" s="289"/>
    </row>
    <row r="772" ht="21.0" customHeight="1">
      <c r="A772" s="289"/>
    </row>
    <row r="773" ht="21.0" customHeight="1">
      <c r="A773" s="289"/>
    </row>
    <row r="774" ht="21.0" customHeight="1">
      <c r="A774" s="289"/>
    </row>
    <row r="775" ht="21.0" customHeight="1">
      <c r="A775" s="289"/>
    </row>
    <row r="776" ht="21.0" customHeight="1">
      <c r="A776" s="289"/>
    </row>
    <row r="777" ht="21.0" customHeight="1">
      <c r="A777" s="289"/>
    </row>
    <row r="778" ht="21.0" customHeight="1">
      <c r="A778" s="289"/>
    </row>
    <row r="779" ht="21.0" customHeight="1">
      <c r="A779" s="289"/>
    </row>
    <row r="780" ht="21.0" customHeight="1">
      <c r="A780" s="289"/>
    </row>
    <row r="781" ht="21.0" customHeight="1">
      <c r="A781" s="289"/>
    </row>
    <row r="782" ht="21.0" customHeight="1">
      <c r="A782" s="289"/>
    </row>
    <row r="783" ht="21.0" customHeight="1">
      <c r="A783" s="289"/>
    </row>
    <row r="784" ht="21.0" customHeight="1">
      <c r="A784" s="289"/>
    </row>
    <row r="785" ht="21.0" customHeight="1">
      <c r="A785" s="289"/>
    </row>
    <row r="786" ht="21.0" customHeight="1">
      <c r="A786" s="289"/>
    </row>
    <row r="787" ht="21.0" customHeight="1">
      <c r="A787" s="289"/>
    </row>
    <row r="788" ht="21.0" customHeight="1">
      <c r="A788" s="289"/>
    </row>
    <row r="789" ht="21.0" customHeight="1">
      <c r="A789" s="289"/>
    </row>
    <row r="790" ht="21.0" customHeight="1">
      <c r="A790" s="289"/>
    </row>
    <row r="791" ht="21.0" customHeight="1">
      <c r="A791" s="289"/>
    </row>
    <row r="792" ht="21.0" customHeight="1">
      <c r="A792" s="289"/>
    </row>
    <row r="793" ht="21.0" customHeight="1">
      <c r="A793" s="289"/>
    </row>
    <row r="794" ht="21.0" customHeight="1">
      <c r="A794" s="289"/>
    </row>
    <row r="795" ht="21.0" customHeight="1">
      <c r="A795" s="289"/>
    </row>
    <row r="796" ht="21.0" customHeight="1">
      <c r="A796" s="289"/>
    </row>
    <row r="797" ht="21.0" customHeight="1">
      <c r="A797" s="289"/>
    </row>
    <row r="798" ht="21.0" customHeight="1">
      <c r="A798" s="289"/>
    </row>
    <row r="799" ht="21.0" customHeight="1">
      <c r="A799" s="289"/>
    </row>
    <row r="800" ht="21.0" customHeight="1">
      <c r="A800" s="289"/>
    </row>
    <row r="801" ht="21.0" customHeight="1">
      <c r="A801" s="289"/>
    </row>
    <row r="802" ht="21.0" customHeight="1">
      <c r="A802" s="289"/>
    </row>
    <row r="803" ht="21.0" customHeight="1">
      <c r="A803" s="289"/>
    </row>
    <row r="804" ht="21.0" customHeight="1">
      <c r="A804" s="289"/>
    </row>
    <row r="805" ht="21.0" customHeight="1">
      <c r="A805" s="289"/>
    </row>
    <row r="806" ht="21.0" customHeight="1">
      <c r="A806" s="289"/>
    </row>
    <row r="807" ht="21.0" customHeight="1">
      <c r="A807" s="289"/>
    </row>
    <row r="808" ht="21.0" customHeight="1">
      <c r="A808" s="289"/>
    </row>
    <row r="809" ht="21.0" customHeight="1">
      <c r="A809" s="289"/>
    </row>
    <row r="810" ht="21.0" customHeight="1">
      <c r="A810" s="289"/>
    </row>
    <row r="811" ht="21.0" customHeight="1">
      <c r="A811" s="289"/>
    </row>
    <row r="812" ht="21.0" customHeight="1">
      <c r="A812" s="289"/>
    </row>
    <row r="813" ht="21.0" customHeight="1">
      <c r="A813" s="289"/>
    </row>
    <row r="814" ht="21.0" customHeight="1">
      <c r="A814" s="289"/>
    </row>
    <row r="815" ht="21.0" customHeight="1">
      <c r="A815" s="289"/>
    </row>
    <row r="816" ht="21.0" customHeight="1">
      <c r="A816" s="289"/>
    </row>
    <row r="817" ht="21.0" customHeight="1">
      <c r="A817" s="289"/>
    </row>
    <row r="818" ht="21.0" customHeight="1">
      <c r="A818" s="289"/>
    </row>
    <row r="819" ht="21.0" customHeight="1">
      <c r="A819" s="289"/>
    </row>
    <row r="820" ht="21.0" customHeight="1">
      <c r="A820" s="289"/>
    </row>
    <row r="821" ht="21.0" customHeight="1">
      <c r="A821" s="289"/>
    </row>
    <row r="822" ht="21.0" customHeight="1">
      <c r="A822" s="289"/>
    </row>
    <row r="823" ht="21.0" customHeight="1">
      <c r="A823" s="289"/>
    </row>
    <row r="824" ht="21.0" customHeight="1">
      <c r="A824" s="289"/>
    </row>
    <row r="825" ht="21.0" customHeight="1">
      <c r="A825" s="289"/>
    </row>
    <row r="826" ht="21.0" customHeight="1">
      <c r="A826" s="289"/>
    </row>
    <row r="827" ht="21.0" customHeight="1">
      <c r="A827" s="289"/>
    </row>
    <row r="828" ht="21.0" customHeight="1">
      <c r="A828" s="289"/>
    </row>
    <row r="829" ht="21.0" customHeight="1">
      <c r="A829" s="289"/>
    </row>
    <row r="830" ht="21.0" customHeight="1">
      <c r="A830" s="289"/>
    </row>
    <row r="831" ht="21.0" customHeight="1">
      <c r="A831" s="289"/>
    </row>
    <row r="832" ht="21.0" customHeight="1">
      <c r="A832" s="289"/>
    </row>
    <row r="833" ht="21.0" customHeight="1">
      <c r="A833" s="289"/>
    </row>
    <row r="834" ht="21.0" customHeight="1">
      <c r="A834" s="289"/>
    </row>
    <row r="835" ht="21.0" customHeight="1">
      <c r="A835" s="289"/>
    </row>
    <row r="836" ht="21.0" customHeight="1">
      <c r="A836" s="289"/>
    </row>
    <row r="837" ht="21.0" customHeight="1">
      <c r="A837" s="289"/>
    </row>
    <row r="838" ht="21.0" customHeight="1">
      <c r="A838" s="289"/>
    </row>
    <row r="839" ht="21.0" customHeight="1">
      <c r="A839" s="289"/>
    </row>
    <row r="840" ht="21.0" customHeight="1">
      <c r="A840" s="289"/>
    </row>
    <row r="841" ht="21.0" customHeight="1">
      <c r="A841" s="289"/>
    </row>
    <row r="842" ht="21.0" customHeight="1">
      <c r="A842" s="289"/>
    </row>
    <row r="843" ht="21.0" customHeight="1">
      <c r="A843" s="289"/>
    </row>
    <row r="844" ht="21.0" customHeight="1">
      <c r="A844" s="289"/>
    </row>
    <row r="845" ht="21.0" customHeight="1">
      <c r="A845" s="289"/>
    </row>
    <row r="846" ht="21.0" customHeight="1">
      <c r="A846" s="289"/>
    </row>
    <row r="847" ht="21.0" customHeight="1">
      <c r="A847" s="289"/>
    </row>
    <row r="848" ht="21.0" customHeight="1">
      <c r="A848" s="289"/>
    </row>
    <row r="849" ht="21.0" customHeight="1">
      <c r="A849" s="289"/>
    </row>
    <row r="850" ht="21.0" customHeight="1">
      <c r="A850" s="289"/>
    </row>
    <row r="851" ht="21.0" customHeight="1">
      <c r="A851" s="289"/>
    </row>
    <row r="852" ht="21.0" customHeight="1">
      <c r="A852" s="289"/>
    </row>
    <row r="853" ht="21.0" customHeight="1">
      <c r="A853" s="289"/>
    </row>
    <row r="854" ht="21.0" customHeight="1">
      <c r="A854" s="289"/>
    </row>
    <row r="855" ht="21.0" customHeight="1">
      <c r="A855" s="289"/>
    </row>
    <row r="856" ht="21.0" customHeight="1">
      <c r="A856" s="289"/>
    </row>
    <row r="857" ht="21.0" customHeight="1">
      <c r="A857" s="289"/>
    </row>
    <row r="858" ht="21.0" customHeight="1">
      <c r="A858" s="289"/>
    </row>
    <row r="859" ht="21.0" customHeight="1">
      <c r="A859" s="289"/>
    </row>
    <row r="860" ht="21.0" customHeight="1">
      <c r="A860" s="289"/>
    </row>
    <row r="861" ht="21.0" customHeight="1">
      <c r="A861" s="289"/>
    </row>
    <row r="862" ht="21.0" customHeight="1">
      <c r="A862" s="289"/>
    </row>
    <row r="863" ht="21.0" customHeight="1">
      <c r="A863" s="289"/>
    </row>
    <row r="864" ht="21.0" customHeight="1">
      <c r="A864" s="289"/>
    </row>
    <row r="865" ht="21.0" customHeight="1">
      <c r="A865" s="289"/>
    </row>
    <row r="866" ht="21.0" customHeight="1">
      <c r="A866" s="289"/>
    </row>
    <row r="867" ht="21.0" customHeight="1">
      <c r="A867" s="289"/>
    </row>
    <row r="868" ht="21.0" customHeight="1">
      <c r="A868" s="289"/>
    </row>
    <row r="869" ht="21.0" customHeight="1">
      <c r="A869" s="289"/>
    </row>
    <row r="870" ht="21.0" customHeight="1">
      <c r="A870" s="289"/>
    </row>
    <row r="871" ht="21.0" customHeight="1">
      <c r="A871" s="289"/>
    </row>
    <row r="872" ht="21.0" customHeight="1">
      <c r="A872" s="289"/>
    </row>
    <row r="873" ht="21.0" customHeight="1">
      <c r="A873" s="289"/>
    </row>
    <row r="874" ht="21.0" customHeight="1">
      <c r="A874" s="289"/>
    </row>
    <row r="875" ht="21.0" customHeight="1">
      <c r="A875" s="289"/>
    </row>
    <row r="876" ht="21.0" customHeight="1">
      <c r="A876" s="289"/>
    </row>
    <row r="877" ht="21.0" customHeight="1">
      <c r="A877" s="289"/>
    </row>
    <row r="878" ht="21.0" customHeight="1">
      <c r="A878" s="289"/>
    </row>
    <row r="879" ht="21.0" customHeight="1">
      <c r="A879" s="289"/>
    </row>
    <row r="880" ht="21.0" customHeight="1">
      <c r="A880" s="289"/>
    </row>
    <row r="881" ht="21.0" customHeight="1">
      <c r="A881" s="289"/>
    </row>
    <row r="882" ht="21.0" customHeight="1">
      <c r="A882" s="289"/>
    </row>
    <row r="883" ht="21.0" customHeight="1">
      <c r="A883" s="289"/>
    </row>
    <row r="884" ht="21.0" customHeight="1">
      <c r="A884" s="289"/>
    </row>
    <row r="885" ht="21.0" customHeight="1">
      <c r="A885" s="289"/>
    </row>
    <row r="886" ht="21.0" customHeight="1">
      <c r="A886" s="289"/>
    </row>
    <row r="887" ht="21.0" customHeight="1">
      <c r="A887" s="289"/>
    </row>
    <row r="888" ht="21.0" customHeight="1">
      <c r="A888" s="289"/>
    </row>
    <row r="889" ht="21.0" customHeight="1">
      <c r="A889" s="289"/>
    </row>
    <row r="890" ht="21.0" customHeight="1">
      <c r="A890" s="289"/>
    </row>
    <row r="891" ht="21.0" customHeight="1">
      <c r="A891" s="289"/>
    </row>
    <row r="892" ht="21.0" customHeight="1">
      <c r="A892" s="289"/>
    </row>
    <row r="893" ht="21.0" customHeight="1">
      <c r="A893" s="289"/>
    </row>
    <row r="894" ht="21.0" customHeight="1">
      <c r="A894" s="289"/>
    </row>
    <row r="895" ht="21.0" customHeight="1">
      <c r="A895" s="289"/>
    </row>
    <row r="896" ht="21.0" customHeight="1">
      <c r="A896" s="289"/>
    </row>
    <row r="897" ht="21.0" customHeight="1">
      <c r="A897" s="289"/>
    </row>
    <row r="898" ht="21.0" customHeight="1">
      <c r="A898" s="289"/>
    </row>
    <row r="899" ht="21.0" customHeight="1">
      <c r="A899" s="289"/>
    </row>
    <row r="900" ht="21.0" customHeight="1">
      <c r="A900" s="289"/>
    </row>
    <row r="901" ht="21.0" customHeight="1">
      <c r="A901" s="289"/>
    </row>
    <row r="902" ht="21.0" customHeight="1">
      <c r="A902" s="289"/>
    </row>
    <row r="903" ht="21.0" customHeight="1">
      <c r="A903" s="289"/>
    </row>
    <row r="904" ht="21.0" customHeight="1">
      <c r="A904" s="289"/>
    </row>
    <row r="905" ht="21.0" customHeight="1">
      <c r="A905" s="289"/>
    </row>
    <row r="906" ht="21.0" customHeight="1">
      <c r="A906" s="289"/>
    </row>
    <row r="907" ht="21.0" customHeight="1">
      <c r="A907" s="289"/>
    </row>
    <row r="908" ht="21.0" customHeight="1">
      <c r="A908" s="289"/>
    </row>
    <row r="909" ht="21.0" customHeight="1">
      <c r="A909" s="289"/>
    </row>
    <row r="910" ht="21.0" customHeight="1">
      <c r="A910" s="289"/>
    </row>
    <row r="911" ht="21.0" customHeight="1">
      <c r="A911" s="289"/>
    </row>
    <row r="912" ht="21.0" customHeight="1">
      <c r="A912" s="289"/>
    </row>
    <row r="913" ht="21.0" customHeight="1">
      <c r="A913" s="289"/>
    </row>
    <row r="914" ht="21.0" customHeight="1">
      <c r="A914" s="289"/>
    </row>
    <row r="915" ht="21.0" customHeight="1">
      <c r="A915" s="289"/>
    </row>
    <row r="916" ht="21.0" customHeight="1">
      <c r="A916" s="289"/>
    </row>
    <row r="917" ht="21.0" customHeight="1">
      <c r="A917" s="289"/>
    </row>
    <row r="918" ht="21.0" customHeight="1">
      <c r="A918" s="289"/>
    </row>
    <row r="919" ht="21.0" customHeight="1">
      <c r="A919" s="289"/>
    </row>
    <row r="920" ht="21.0" customHeight="1">
      <c r="A920" s="289"/>
    </row>
    <row r="921" ht="21.0" customHeight="1">
      <c r="A921" s="289"/>
    </row>
    <row r="922" ht="21.0" customHeight="1">
      <c r="A922" s="289"/>
    </row>
    <row r="923" ht="21.0" customHeight="1">
      <c r="A923" s="289"/>
    </row>
    <row r="924" ht="21.0" customHeight="1">
      <c r="A924" s="289"/>
    </row>
    <row r="925" ht="21.0" customHeight="1">
      <c r="A925" s="289"/>
    </row>
    <row r="926" ht="21.0" customHeight="1">
      <c r="A926" s="289"/>
    </row>
    <row r="927" ht="21.0" customHeight="1">
      <c r="A927" s="289"/>
    </row>
    <row r="928" ht="21.0" customHeight="1">
      <c r="A928" s="289"/>
    </row>
    <row r="929" ht="21.0" customHeight="1">
      <c r="A929" s="289"/>
    </row>
    <row r="930" ht="21.0" customHeight="1">
      <c r="A930" s="289"/>
    </row>
    <row r="931" ht="21.0" customHeight="1">
      <c r="A931" s="289"/>
    </row>
    <row r="932" ht="21.0" customHeight="1">
      <c r="A932" s="289"/>
    </row>
    <row r="933" ht="21.0" customHeight="1">
      <c r="A933" s="289"/>
    </row>
    <row r="934" ht="21.0" customHeight="1">
      <c r="A934" s="289"/>
    </row>
    <row r="935" ht="21.0" customHeight="1">
      <c r="A935" s="289"/>
    </row>
    <row r="936" ht="21.0" customHeight="1">
      <c r="A936" s="289"/>
    </row>
    <row r="937" ht="21.0" customHeight="1">
      <c r="A937" s="289"/>
    </row>
    <row r="938" ht="21.0" customHeight="1">
      <c r="A938" s="289"/>
    </row>
    <row r="939" ht="21.0" customHeight="1">
      <c r="A939" s="289"/>
    </row>
    <row r="940" ht="21.0" customHeight="1">
      <c r="A940" s="289"/>
    </row>
    <row r="941" ht="21.0" customHeight="1">
      <c r="A941" s="289"/>
    </row>
    <row r="942" ht="21.0" customHeight="1">
      <c r="A942" s="289"/>
    </row>
    <row r="943" ht="21.0" customHeight="1">
      <c r="A943" s="289"/>
    </row>
    <row r="944" ht="21.0" customHeight="1">
      <c r="A944" s="289"/>
    </row>
    <row r="945" ht="21.0" customHeight="1">
      <c r="A945" s="289"/>
    </row>
    <row r="946" ht="21.0" customHeight="1">
      <c r="A946" s="289"/>
    </row>
    <row r="947" ht="21.0" customHeight="1">
      <c r="A947" s="289"/>
    </row>
    <row r="948" ht="21.0" customHeight="1">
      <c r="A948" s="289"/>
    </row>
    <row r="949" ht="21.0" customHeight="1">
      <c r="A949" s="289"/>
    </row>
    <row r="950" ht="21.0" customHeight="1">
      <c r="A950" s="289"/>
    </row>
    <row r="951" ht="21.0" customHeight="1">
      <c r="A951" s="289"/>
    </row>
    <row r="952" ht="21.0" customHeight="1">
      <c r="A952" s="289"/>
    </row>
    <row r="953" ht="21.0" customHeight="1">
      <c r="A953" s="289"/>
    </row>
    <row r="954" ht="21.0" customHeight="1">
      <c r="A954" s="289"/>
    </row>
    <row r="955" ht="21.0" customHeight="1">
      <c r="A955" s="289"/>
    </row>
    <row r="956" ht="21.0" customHeight="1">
      <c r="A956" s="289"/>
    </row>
    <row r="957" ht="21.0" customHeight="1">
      <c r="A957" s="289"/>
    </row>
    <row r="958" ht="21.0" customHeight="1">
      <c r="A958" s="289"/>
    </row>
    <row r="959" ht="21.0" customHeight="1">
      <c r="A959" s="289"/>
    </row>
    <row r="960" ht="21.0" customHeight="1">
      <c r="A960" s="289"/>
    </row>
    <row r="961" ht="21.0" customHeight="1">
      <c r="A961" s="289"/>
    </row>
    <row r="962" ht="21.0" customHeight="1">
      <c r="A962" s="289"/>
    </row>
    <row r="963" ht="21.0" customHeight="1">
      <c r="A963" s="289"/>
    </row>
    <row r="964" ht="21.0" customHeight="1">
      <c r="A964" s="289"/>
    </row>
    <row r="965" ht="21.0" customHeight="1">
      <c r="A965" s="289"/>
    </row>
    <row r="966" ht="21.0" customHeight="1">
      <c r="A966" s="289"/>
    </row>
    <row r="967" ht="21.0" customHeight="1">
      <c r="A967" s="289"/>
    </row>
    <row r="968" ht="21.0" customHeight="1">
      <c r="A968" s="289"/>
    </row>
    <row r="969" ht="21.0" customHeight="1">
      <c r="A969" s="289"/>
    </row>
    <row r="970" ht="21.0" customHeight="1">
      <c r="A970" s="289"/>
    </row>
    <row r="971" ht="21.0" customHeight="1">
      <c r="A971" s="289"/>
    </row>
    <row r="972" ht="21.0" customHeight="1">
      <c r="A972" s="289"/>
    </row>
    <row r="973" ht="21.0" customHeight="1">
      <c r="A973" s="289"/>
    </row>
    <row r="974" ht="21.0" customHeight="1">
      <c r="A974" s="289"/>
    </row>
    <row r="975" ht="21.0" customHeight="1">
      <c r="A975" s="289"/>
    </row>
    <row r="976" ht="21.0" customHeight="1">
      <c r="A976" s="289"/>
    </row>
    <row r="977" ht="21.0" customHeight="1">
      <c r="A977" s="289"/>
    </row>
    <row r="978" ht="21.0" customHeight="1">
      <c r="A978" s="289"/>
    </row>
    <row r="979" ht="21.0" customHeight="1">
      <c r="A979" s="289"/>
    </row>
    <row r="980" ht="21.0" customHeight="1">
      <c r="A980" s="289"/>
    </row>
    <row r="981" ht="21.0" customHeight="1">
      <c r="A981" s="289"/>
    </row>
    <row r="982" ht="21.0" customHeight="1">
      <c r="A982" s="289"/>
    </row>
    <row r="983" ht="21.0" customHeight="1">
      <c r="A983" s="289"/>
    </row>
    <row r="984" ht="21.0" customHeight="1">
      <c r="A984" s="289"/>
    </row>
    <row r="985" ht="21.0" customHeight="1">
      <c r="A985" s="289"/>
    </row>
    <row r="986" ht="21.0" customHeight="1">
      <c r="A986" s="289"/>
    </row>
    <row r="987" ht="21.0" customHeight="1">
      <c r="A987" s="289"/>
    </row>
    <row r="988" ht="21.0" customHeight="1">
      <c r="A988" s="289"/>
    </row>
    <row r="989" ht="21.0" customHeight="1">
      <c r="A989" s="289"/>
    </row>
    <row r="990" ht="21.0" customHeight="1">
      <c r="A990" s="289"/>
    </row>
    <row r="991" ht="21.0" customHeight="1">
      <c r="A991" s="289"/>
    </row>
    <row r="992" ht="21.0" customHeight="1">
      <c r="A992" s="289"/>
    </row>
    <row r="993" ht="21.0" customHeight="1">
      <c r="A993" s="289"/>
    </row>
  </sheetData>
  <printOptions/>
  <pageMargins bottom="0.75" footer="0.0" header="0.0" left="0.7" right="0.7" top="0.75"/>
  <pageSetup orientation="landscape"/>
  <drawing r:id="rId1"/>
</worksheet>
</file>